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drawings/drawing5.xml" ContentType="application/vnd.openxmlformats-officedocument.drawing+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6e1f7726ab3ff9a/Desktop/My Career Folder/Branding/"/>
    </mc:Choice>
  </mc:AlternateContent>
  <xr:revisionPtr revIDLastSave="7" documentId="8_{60F910AA-B73C-4DC8-8C15-0492600A450E}" xr6:coauthVersionLast="47" xr6:coauthVersionMax="47" xr10:uidLastSave="{E933FB08-54DB-48B5-A092-CF94268CF913}"/>
  <bookViews>
    <workbookView xWindow="-110" yWindow="-110" windowWidth="19420" windowHeight="10300" firstSheet="6" activeTab="6" xr2:uid="{00000000-000D-0000-FFFF-FFFF00000000}"/>
  </bookViews>
  <sheets>
    <sheet name="Business Problem" sheetId="16" r:id="rId1"/>
    <sheet name="Expectation" sheetId="18" r:id="rId2"/>
    <sheet name="Practical &amp; Solution Workflow" sheetId="17" r:id="rId3"/>
    <sheet name="Dashboard 1_Descriptive  Leave" sheetId="6" r:id="rId4"/>
    <sheet name="Dashboard 2_Attrition Analysis" sheetId="9" r:id="rId5"/>
    <sheet name="Dashboard 3_Diagnostic Drivers" sheetId="10" r:id="rId6"/>
    <sheet name="Dashboard 4_Predictive Attritio" sheetId="11" r:id="rId7"/>
    <sheet name="Predictive Pivots" sheetId="29" r:id="rId8"/>
    <sheet name="Launch of Risk Calculator" sheetId="28" r:id="rId9"/>
    <sheet name="Live Individual Calculator " sheetId="27" r:id="rId10"/>
    <sheet name="Insights &amp; Takeaways" sheetId="14" r:id="rId11"/>
    <sheet name="Executive Insights &amp; Recommenda" sheetId="15" r:id="rId12"/>
    <sheet name="Diagnostic Analysis" sheetId="8" r:id="rId13"/>
    <sheet name="Analytical Pivots" sheetId="12" r:id="rId14"/>
    <sheet name="Diagonistic Pivots" sheetId="22" r:id="rId15"/>
    <sheet name="Dashboard Pivots" sheetId="3" r:id="rId16"/>
    <sheet name="Predictive Model" sheetId="20" r:id="rId17"/>
    <sheet name="Logistics Regression" sheetId="24" r:id="rId18"/>
    <sheet name="Prediction Workflow" sheetId="19" r:id="rId19"/>
    <sheet name="Gender Data" sheetId="7" r:id="rId20"/>
    <sheet name="Employee Data" sheetId="1" r:id="rId21"/>
    <sheet name="Data Dictionary" sheetId="2" r:id="rId22"/>
    <sheet name="Action plan" sheetId="26" r:id="rId23"/>
  </sheets>
  <definedNames>
    <definedName name="solver_adj" localSheetId="17" hidden="1">'Logistics Regression'!$B$1005:$B$1038</definedName>
    <definedName name="solver_cvg" localSheetId="17" hidden="1">0.0001</definedName>
    <definedName name="solver_drv" localSheetId="17" hidden="1">2</definedName>
    <definedName name="solver_eng" localSheetId="17" hidden="1">1</definedName>
    <definedName name="solver_est" localSheetId="17" hidden="1">1</definedName>
    <definedName name="solver_itr" localSheetId="17" hidden="1">2147483647</definedName>
    <definedName name="solver_mip" localSheetId="17" hidden="1">2147483647</definedName>
    <definedName name="solver_mni" localSheetId="17" hidden="1">30</definedName>
    <definedName name="solver_mrt" localSheetId="17" hidden="1">0.075</definedName>
    <definedName name="solver_msl" localSheetId="17" hidden="1">2</definedName>
    <definedName name="solver_neg" localSheetId="17" hidden="1">2</definedName>
    <definedName name="solver_nod" localSheetId="17" hidden="1">2147483647</definedName>
    <definedName name="solver_num" localSheetId="17" hidden="1">0</definedName>
    <definedName name="solver_nwt" localSheetId="17" hidden="1">1</definedName>
    <definedName name="solver_opt" localSheetId="17" hidden="1">'Logistics Regression'!$AK$1002</definedName>
    <definedName name="solver_pre" localSheetId="17" hidden="1">0.000001</definedName>
    <definedName name="solver_rbv" localSheetId="17" hidden="1">1</definedName>
    <definedName name="solver_rlx" localSheetId="17" hidden="1">2</definedName>
    <definedName name="solver_rsd" localSheetId="17" hidden="1">0</definedName>
    <definedName name="solver_scl" localSheetId="17" hidden="1">2</definedName>
    <definedName name="solver_sho" localSheetId="17" hidden="1">2</definedName>
    <definedName name="solver_ssz" localSheetId="17" hidden="1">100</definedName>
    <definedName name="solver_tim" localSheetId="17" hidden="1">2147483647</definedName>
    <definedName name="solver_tol" localSheetId="17" hidden="1">0.01</definedName>
    <definedName name="solver_typ" localSheetId="17" hidden="1">1</definedName>
    <definedName name="solver_val" localSheetId="17" hidden="1">0</definedName>
    <definedName name="solver_ver" localSheetId="17" hidden="1">3</definedName>
  </definedNames>
  <calcPr calcId="191029" calcMode="manual"/>
  <pivotCaches>
    <pivotCache cacheId="0" r:id="rId24"/>
    <pivotCache cacheId="1"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 i="24" l="1"/>
  <c r="AQ3" i="24"/>
  <c r="AQ4" i="24"/>
  <c r="AQ5" i="24"/>
  <c r="AQ6" i="24"/>
  <c r="AQ7" i="24"/>
  <c r="AQ8" i="24"/>
  <c r="AQ9" i="24"/>
  <c r="AQ10" i="24"/>
  <c r="AQ11" i="24"/>
  <c r="AQ12" i="24"/>
  <c r="AQ13" i="24"/>
  <c r="AQ14" i="24"/>
  <c r="AQ15" i="24"/>
  <c r="AQ16" i="24"/>
  <c r="AQ17" i="24"/>
  <c r="AQ18" i="24"/>
  <c r="AQ19" i="24"/>
  <c r="AQ20" i="24"/>
  <c r="AQ21" i="24"/>
  <c r="AQ22" i="24"/>
  <c r="AQ23" i="24"/>
  <c r="AQ24" i="24"/>
  <c r="AQ25" i="24"/>
  <c r="AQ26" i="24"/>
  <c r="AQ27" i="24"/>
  <c r="AQ28" i="24"/>
  <c r="AQ29" i="24"/>
  <c r="AQ30" i="24"/>
  <c r="AQ31" i="24"/>
  <c r="AQ32" i="24"/>
  <c r="AQ33" i="24"/>
  <c r="AQ34" i="24"/>
  <c r="AQ35" i="24"/>
  <c r="AQ36" i="24"/>
  <c r="AQ37" i="24"/>
  <c r="AQ38" i="24"/>
  <c r="AQ39" i="24"/>
  <c r="AQ40" i="24"/>
  <c r="AQ41" i="24"/>
  <c r="AQ42" i="24"/>
  <c r="AQ43" i="24"/>
  <c r="AQ44" i="24"/>
  <c r="AQ45" i="24"/>
  <c r="AQ46" i="24"/>
  <c r="AQ47" i="24"/>
  <c r="AQ48" i="24"/>
  <c r="AQ49" i="24"/>
  <c r="AQ50" i="24"/>
  <c r="AQ51" i="24"/>
  <c r="AQ52" i="24"/>
  <c r="AQ53" i="24"/>
  <c r="AQ54" i="24"/>
  <c r="AQ55" i="24"/>
  <c r="AQ56" i="24"/>
  <c r="AQ57" i="24"/>
  <c r="AQ58" i="24"/>
  <c r="AQ59" i="24"/>
  <c r="AQ60" i="24"/>
  <c r="AQ61" i="24"/>
  <c r="AQ62" i="24"/>
  <c r="AQ63" i="24"/>
  <c r="AQ64" i="24"/>
  <c r="AQ65" i="24"/>
  <c r="AQ66" i="24"/>
  <c r="AQ67" i="24"/>
  <c r="AQ68" i="24"/>
  <c r="AQ69" i="24"/>
  <c r="AQ70" i="24"/>
  <c r="AQ71" i="24"/>
  <c r="AQ72" i="24"/>
  <c r="AQ73" i="24"/>
  <c r="AQ74" i="24"/>
  <c r="AQ75" i="24"/>
  <c r="AQ76" i="24"/>
  <c r="AQ77" i="24"/>
  <c r="AQ78" i="24"/>
  <c r="AQ79" i="24"/>
  <c r="AQ80" i="24"/>
  <c r="AQ81" i="24"/>
  <c r="AQ82" i="24"/>
  <c r="AQ83" i="24"/>
  <c r="AQ84" i="24"/>
  <c r="AQ85" i="24"/>
  <c r="AQ86" i="24"/>
  <c r="AQ87" i="24"/>
  <c r="AQ88" i="24"/>
  <c r="AQ89" i="24"/>
  <c r="AQ90" i="24"/>
  <c r="AQ91" i="24"/>
  <c r="AQ92" i="24"/>
  <c r="AQ93" i="24"/>
  <c r="AQ94" i="24"/>
  <c r="AQ95" i="24"/>
  <c r="AQ96" i="24"/>
  <c r="AQ97" i="24"/>
  <c r="AQ98" i="24"/>
  <c r="AQ99" i="24"/>
  <c r="AQ100" i="24"/>
  <c r="AQ101" i="24"/>
  <c r="AQ102" i="24"/>
  <c r="AQ103" i="24"/>
  <c r="AQ104" i="24"/>
  <c r="AQ105" i="24"/>
  <c r="AQ106" i="24"/>
  <c r="AQ107" i="24"/>
  <c r="AQ108" i="24"/>
  <c r="AQ109" i="24"/>
  <c r="AQ110" i="24"/>
  <c r="AQ111" i="24"/>
  <c r="AQ112" i="24"/>
  <c r="AQ113" i="24"/>
  <c r="AQ114" i="24"/>
  <c r="AQ115" i="24"/>
  <c r="AQ116" i="24"/>
  <c r="AQ117" i="24"/>
  <c r="AQ118" i="24"/>
  <c r="AQ119" i="24"/>
  <c r="AQ120" i="24"/>
  <c r="AQ121" i="24"/>
  <c r="AQ122" i="24"/>
  <c r="AQ123" i="24"/>
  <c r="AQ124" i="24"/>
  <c r="AQ125" i="24"/>
  <c r="AQ126" i="24"/>
  <c r="AQ127" i="24"/>
  <c r="AQ128" i="24"/>
  <c r="AQ129" i="24"/>
  <c r="AQ130" i="24"/>
  <c r="AQ131" i="24"/>
  <c r="AQ132" i="24"/>
  <c r="AQ133" i="24"/>
  <c r="AQ134" i="24"/>
  <c r="AQ135" i="24"/>
  <c r="AQ136" i="24"/>
  <c r="AQ137" i="24"/>
  <c r="AQ138" i="24"/>
  <c r="AQ139" i="24"/>
  <c r="AQ140" i="24"/>
  <c r="AQ141" i="24"/>
  <c r="AQ142" i="24"/>
  <c r="AQ143" i="24"/>
  <c r="AQ144" i="24"/>
  <c r="AQ145" i="24"/>
  <c r="AQ146" i="24"/>
  <c r="AQ147" i="24"/>
  <c r="AQ148" i="24"/>
  <c r="AQ149" i="24"/>
  <c r="AQ150" i="24"/>
  <c r="AQ151" i="24"/>
  <c r="AQ152" i="24"/>
  <c r="AQ153" i="24"/>
  <c r="AQ154" i="24"/>
  <c r="AQ155" i="24"/>
  <c r="AQ156" i="24"/>
  <c r="AQ157" i="24"/>
  <c r="AQ158" i="24"/>
  <c r="AQ159" i="24"/>
  <c r="AQ160" i="24"/>
  <c r="AQ161" i="24"/>
  <c r="AQ162" i="24"/>
  <c r="AQ163" i="24"/>
  <c r="AQ164" i="24"/>
  <c r="AQ165" i="24"/>
  <c r="AQ166" i="24"/>
  <c r="AQ167" i="24"/>
  <c r="AQ168" i="24"/>
  <c r="AQ169" i="24"/>
  <c r="AQ170" i="24"/>
  <c r="AQ171" i="24"/>
  <c r="AQ172" i="24"/>
  <c r="AQ173" i="24"/>
  <c r="AQ174" i="24"/>
  <c r="AQ175" i="24"/>
  <c r="AQ176" i="24"/>
  <c r="AQ177" i="24"/>
  <c r="AQ178" i="24"/>
  <c r="AQ179" i="24"/>
  <c r="AQ180" i="24"/>
  <c r="AQ181" i="24"/>
  <c r="AQ182" i="24"/>
  <c r="AQ183" i="24"/>
  <c r="AQ184" i="24"/>
  <c r="AQ185" i="24"/>
  <c r="AQ186" i="24"/>
  <c r="AQ187" i="24"/>
  <c r="AQ188" i="24"/>
  <c r="AQ189" i="24"/>
  <c r="AQ190" i="24"/>
  <c r="AQ191" i="24"/>
  <c r="AQ192" i="24"/>
  <c r="AQ193" i="24"/>
  <c r="AQ194" i="24"/>
  <c r="AQ195" i="24"/>
  <c r="AQ196" i="24"/>
  <c r="AQ197" i="24"/>
  <c r="AQ198" i="24"/>
  <c r="AQ199" i="24"/>
  <c r="AQ200" i="24"/>
  <c r="AQ201" i="24"/>
  <c r="AQ202" i="24"/>
  <c r="AQ203" i="24"/>
  <c r="AQ204" i="24"/>
  <c r="AQ205" i="24"/>
  <c r="AQ206" i="24"/>
  <c r="AQ207" i="24"/>
  <c r="AQ208" i="24"/>
  <c r="AQ209" i="24"/>
  <c r="AQ210" i="24"/>
  <c r="AQ211" i="24"/>
  <c r="AQ212" i="24"/>
  <c r="AQ213" i="24"/>
  <c r="AQ214" i="24"/>
  <c r="AQ215" i="24"/>
  <c r="AQ216" i="24"/>
  <c r="AQ217" i="24"/>
  <c r="AQ218" i="24"/>
  <c r="AQ219" i="24"/>
  <c r="AQ220" i="24"/>
  <c r="AQ221" i="24"/>
  <c r="AQ222" i="24"/>
  <c r="AQ223" i="24"/>
  <c r="AQ224" i="24"/>
  <c r="AQ225" i="24"/>
  <c r="AQ226" i="24"/>
  <c r="AQ227" i="24"/>
  <c r="AQ228" i="24"/>
  <c r="AQ229" i="24"/>
  <c r="AQ230" i="24"/>
  <c r="AQ231" i="24"/>
  <c r="AQ232" i="24"/>
  <c r="AQ233" i="24"/>
  <c r="AQ234" i="24"/>
  <c r="AQ235" i="24"/>
  <c r="AQ236" i="24"/>
  <c r="AQ237" i="24"/>
  <c r="AQ238" i="24"/>
  <c r="AQ239" i="24"/>
  <c r="AQ240" i="24"/>
  <c r="AQ241" i="24"/>
  <c r="AQ242" i="24"/>
  <c r="AQ243" i="24"/>
  <c r="AQ244" i="24"/>
  <c r="AQ245" i="24"/>
  <c r="AQ246" i="24"/>
  <c r="AQ247" i="24"/>
  <c r="AQ248" i="24"/>
  <c r="AQ249" i="24"/>
  <c r="AQ250" i="24"/>
  <c r="AQ251" i="24"/>
  <c r="AQ252" i="24"/>
  <c r="AQ253" i="24"/>
  <c r="AQ254" i="24"/>
  <c r="AQ255" i="24"/>
  <c r="AQ256" i="24"/>
  <c r="AQ257" i="24"/>
  <c r="AQ258" i="24"/>
  <c r="AQ259" i="24"/>
  <c r="AQ260" i="24"/>
  <c r="AQ261" i="24"/>
  <c r="AQ262" i="24"/>
  <c r="AQ263" i="24"/>
  <c r="AQ264" i="24"/>
  <c r="AQ265" i="24"/>
  <c r="AQ266" i="24"/>
  <c r="AQ267" i="24"/>
  <c r="AQ268" i="24"/>
  <c r="AQ269" i="24"/>
  <c r="AQ270" i="24"/>
  <c r="AQ271" i="24"/>
  <c r="AQ272" i="24"/>
  <c r="AQ273" i="24"/>
  <c r="AQ274" i="24"/>
  <c r="AQ275" i="24"/>
  <c r="AQ276" i="24"/>
  <c r="AQ277" i="24"/>
  <c r="AQ278" i="24"/>
  <c r="AQ279" i="24"/>
  <c r="AQ280" i="24"/>
  <c r="AQ281" i="24"/>
  <c r="AQ282" i="24"/>
  <c r="AQ283" i="24"/>
  <c r="AQ284" i="24"/>
  <c r="AQ285" i="24"/>
  <c r="AQ286" i="24"/>
  <c r="AQ287" i="24"/>
  <c r="AQ288" i="24"/>
  <c r="AQ289" i="24"/>
  <c r="AQ290" i="24"/>
  <c r="AQ291" i="24"/>
  <c r="AQ292" i="24"/>
  <c r="AQ293" i="24"/>
  <c r="AQ294" i="24"/>
  <c r="AQ295" i="24"/>
  <c r="AQ296" i="24"/>
  <c r="AQ297" i="24"/>
  <c r="AQ298" i="24"/>
  <c r="AQ299" i="24"/>
  <c r="AQ300" i="24"/>
  <c r="AQ301" i="24"/>
  <c r="AQ302" i="24"/>
  <c r="AQ303" i="24"/>
  <c r="AQ304" i="24"/>
  <c r="AQ305" i="24"/>
  <c r="AQ306" i="24"/>
  <c r="AQ307" i="24"/>
  <c r="AQ308" i="24"/>
  <c r="AQ309" i="24"/>
  <c r="AQ310" i="24"/>
  <c r="AQ311" i="24"/>
  <c r="AQ312" i="24"/>
  <c r="AQ313" i="24"/>
  <c r="AQ314" i="24"/>
  <c r="AQ315" i="24"/>
  <c r="AQ316" i="24"/>
  <c r="AQ317" i="24"/>
  <c r="AQ318" i="24"/>
  <c r="AQ319" i="24"/>
  <c r="AQ320" i="24"/>
  <c r="AQ321" i="24"/>
  <c r="AQ322" i="24"/>
  <c r="AQ323" i="24"/>
  <c r="AQ324" i="24"/>
  <c r="AQ325" i="24"/>
  <c r="AQ326" i="24"/>
  <c r="AQ327" i="24"/>
  <c r="AQ328" i="24"/>
  <c r="AQ329" i="24"/>
  <c r="AQ330" i="24"/>
  <c r="AQ331" i="24"/>
  <c r="AQ332" i="24"/>
  <c r="AQ333" i="24"/>
  <c r="AQ334" i="24"/>
  <c r="AQ335" i="24"/>
  <c r="AQ336" i="24"/>
  <c r="AQ337" i="24"/>
  <c r="AQ338" i="24"/>
  <c r="AQ339" i="24"/>
  <c r="AQ340" i="24"/>
  <c r="AQ341" i="24"/>
  <c r="AQ342" i="24"/>
  <c r="AQ343" i="24"/>
  <c r="AQ344" i="24"/>
  <c r="AQ345" i="24"/>
  <c r="AQ346" i="24"/>
  <c r="AQ347" i="24"/>
  <c r="AQ348" i="24"/>
  <c r="AQ349" i="24"/>
  <c r="AQ350" i="24"/>
  <c r="AQ351" i="24"/>
  <c r="AQ352" i="24"/>
  <c r="AQ353" i="24"/>
  <c r="AQ354" i="24"/>
  <c r="AQ355" i="24"/>
  <c r="AQ356" i="24"/>
  <c r="AQ357" i="24"/>
  <c r="AQ358" i="24"/>
  <c r="AQ359" i="24"/>
  <c r="AQ360" i="24"/>
  <c r="AQ361" i="24"/>
  <c r="AQ362" i="24"/>
  <c r="AQ363" i="24"/>
  <c r="AQ364" i="24"/>
  <c r="AQ365" i="24"/>
  <c r="AQ366" i="24"/>
  <c r="AQ367" i="24"/>
  <c r="AQ368" i="24"/>
  <c r="AQ369" i="24"/>
  <c r="AQ370" i="24"/>
  <c r="AQ371" i="24"/>
  <c r="AQ372" i="24"/>
  <c r="AQ373" i="24"/>
  <c r="AQ374" i="24"/>
  <c r="AQ375" i="24"/>
  <c r="AQ376" i="24"/>
  <c r="AQ377" i="24"/>
  <c r="AQ378" i="24"/>
  <c r="AQ379" i="24"/>
  <c r="AQ380" i="24"/>
  <c r="AQ381" i="24"/>
  <c r="AQ382" i="24"/>
  <c r="AQ383" i="24"/>
  <c r="AQ384" i="24"/>
  <c r="AQ385" i="24"/>
  <c r="AQ386" i="24"/>
  <c r="AQ387" i="24"/>
  <c r="AQ388" i="24"/>
  <c r="AQ389" i="24"/>
  <c r="AQ390" i="24"/>
  <c r="AQ391" i="24"/>
  <c r="AQ392" i="24"/>
  <c r="AQ393" i="24"/>
  <c r="AQ394" i="24"/>
  <c r="AQ395" i="24"/>
  <c r="AQ396" i="24"/>
  <c r="AQ397" i="24"/>
  <c r="AQ398" i="24"/>
  <c r="AQ399" i="24"/>
  <c r="AQ400" i="24"/>
  <c r="AQ401" i="24"/>
  <c r="AQ402" i="24"/>
  <c r="AQ403" i="24"/>
  <c r="AQ404" i="24"/>
  <c r="AQ405" i="24"/>
  <c r="AQ406" i="24"/>
  <c r="AQ407" i="24"/>
  <c r="AQ408" i="24"/>
  <c r="AQ409" i="24"/>
  <c r="AQ410" i="24"/>
  <c r="AQ411" i="24"/>
  <c r="AQ412" i="24"/>
  <c r="AQ413" i="24"/>
  <c r="AQ414" i="24"/>
  <c r="AQ415" i="24"/>
  <c r="AQ416" i="24"/>
  <c r="AQ417" i="24"/>
  <c r="AQ418" i="24"/>
  <c r="AQ419" i="24"/>
  <c r="AQ420" i="24"/>
  <c r="AQ421" i="24"/>
  <c r="AQ422" i="24"/>
  <c r="AQ423" i="24"/>
  <c r="AQ424" i="24"/>
  <c r="AQ425" i="24"/>
  <c r="AQ426" i="24"/>
  <c r="AQ427" i="24"/>
  <c r="AQ428" i="24"/>
  <c r="AQ429" i="24"/>
  <c r="AQ430" i="24"/>
  <c r="AQ431" i="24"/>
  <c r="AQ432" i="24"/>
  <c r="AQ433" i="24"/>
  <c r="AQ434" i="24"/>
  <c r="AQ435" i="24"/>
  <c r="AQ436" i="24"/>
  <c r="AQ437" i="24"/>
  <c r="AQ438" i="24"/>
  <c r="AQ439" i="24"/>
  <c r="AQ440" i="24"/>
  <c r="AQ441" i="24"/>
  <c r="AQ442" i="24"/>
  <c r="AQ443" i="24"/>
  <c r="AQ444" i="24"/>
  <c r="AQ445" i="24"/>
  <c r="AQ446" i="24"/>
  <c r="AQ447" i="24"/>
  <c r="AQ448" i="24"/>
  <c r="AQ449" i="24"/>
  <c r="AQ450" i="24"/>
  <c r="AQ451" i="24"/>
  <c r="AQ452" i="24"/>
  <c r="AQ453" i="24"/>
  <c r="AQ454" i="24"/>
  <c r="AQ455" i="24"/>
  <c r="AQ456" i="24"/>
  <c r="AQ457" i="24"/>
  <c r="AQ458" i="24"/>
  <c r="AQ459" i="24"/>
  <c r="AQ460" i="24"/>
  <c r="AQ461" i="24"/>
  <c r="AQ462" i="24"/>
  <c r="AQ463" i="24"/>
  <c r="AQ464" i="24"/>
  <c r="AQ465" i="24"/>
  <c r="AQ466" i="24"/>
  <c r="AQ467" i="24"/>
  <c r="AQ468" i="24"/>
  <c r="AQ469" i="24"/>
  <c r="AQ470" i="24"/>
  <c r="AQ471" i="24"/>
  <c r="AQ472" i="24"/>
  <c r="AQ473" i="24"/>
  <c r="AQ474" i="24"/>
  <c r="AQ475" i="24"/>
  <c r="AQ476" i="24"/>
  <c r="AQ477" i="24"/>
  <c r="AQ478" i="24"/>
  <c r="AQ479" i="24"/>
  <c r="AQ480" i="24"/>
  <c r="AQ481" i="24"/>
  <c r="AQ482" i="24"/>
  <c r="AQ483" i="24"/>
  <c r="AQ484" i="24"/>
  <c r="AQ485" i="24"/>
  <c r="AQ486" i="24"/>
  <c r="AQ487" i="24"/>
  <c r="AQ488" i="24"/>
  <c r="AQ489" i="24"/>
  <c r="AQ490" i="24"/>
  <c r="AQ491" i="24"/>
  <c r="AQ492" i="24"/>
  <c r="AQ493" i="24"/>
  <c r="AQ494" i="24"/>
  <c r="AQ495" i="24"/>
  <c r="AQ496" i="24"/>
  <c r="AQ497" i="24"/>
  <c r="AQ498" i="24"/>
  <c r="AQ499" i="24"/>
  <c r="AQ500" i="24"/>
  <c r="AQ501" i="24"/>
  <c r="AQ502" i="24"/>
  <c r="AQ503" i="24"/>
  <c r="AQ504" i="24"/>
  <c r="AQ505" i="24"/>
  <c r="AQ506" i="24"/>
  <c r="AQ507" i="24"/>
  <c r="AQ508" i="24"/>
  <c r="AQ509" i="24"/>
  <c r="AQ510" i="24"/>
  <c r="AQ511" i="24"/>
  <c r="AQ512" i="24"/>
  <c r="AQ513" i="24"/>
  <c r="AQ514" i="24"/>
  <c r="AQ515" i="24"/>
  <c r="AQ516" i="24"/>
  <c r="AQ517" i="24"/>
  <c r="AQ518" i="24"/>
  <c r="AQ519" i="24"/>
  <c r="AQ520" i="24"/>
  <c r="AQ521" i="24"/>
  <c r="AQ522" i="24"/>
  <c r="AQ523" i="24"/>
  <c r="AQ524" i="24"/>
  <c r="AQ525" i="24"/>
  <c r="AQ526" i="24"/>
  <c r="AQ527" i="24"/>
  <c r="AQ528" i="24"/>
  <c r="AQ529" i="24"/>
  <c r="AQ530" i="24"/>
  <c r="AQ531" i="24"/>
  <c r="AQ532" i="24"/>
  <c r="AQ533" i="24"/>
  <c r="AQ534" i="24"/>
  <c r="AQ535" i="24"/>
  <c r="AQ536" i="24"/>
  <c r="AQ537" i="24"/>
  <c r="AQ538" i="24"/>
  <c r="AQ539" i="24"/>
  <c r="AQ540" i="24"/>
  <c r="AQ541" i="24"/>
  <c r="AQ542" i="24"/>
  <c r="AQ543" i="24"/>
  <c r="AQ544" i="24"/>
  <c r="AQ545" i="24"/>
  <c r="AQ546" i="24"/>
  <c r="AQ547" i="24"/>
  <c r="AQ548" i="24"/>
  <c r="AQ549" i="24"/>
  <c r="AQ550" i="24"/>
  <c r="AQ551" i="24"/>
  <c r="AQ552" i="24"/>
  <c r="AQ553" i="24"/>
  <c r="AQ554" i="24"/>
  <c r="AQ555" i="24"/>
  <c r="AQ556" i="24"/>
  <c r="AQ557" i="24"/>
  <c r="AQ558" i="24"/>
  <c r="AQ559" i="24"/>
  <c r="AQ560" i="24"/>
  <c r="AQ561" i="24"/>
  <c r="AQ562" i="24"/>
  <c r="AQ563" i="24"/>
  <c r="AQ564" i="24"/>
  <c r="AQ565" i="24"/>
  <c r="AQ566" i="24"/>
  <c r="AQ567" i="24"/>
  <c r="AQ568" i="24"/>
  <c r="AQ569" i="24"/>
  <c r="AQ570" i="24"/>
  <c r="AQ571" i="24"/>
  <c r="AQ572" i="24"/>
  <c r="AQ573" i="24"/>
  <c r="AQ574" i="24"/>
  <c r="AQ575" i="24"/>
  <c r="AQ576" i="24"/>
  <c r="AQ577" i="24"/>
  <c r="AQ578" i="24"/>
  <c r="AQ579" i="24"/>
  <c r="AQ580" i="24"/>
  <c r="AQ581" i="24"/>
  <c r="AQ582" i="24"/>
  <c r="AQ583" i="24"/>
  <c r="AQ584" i="24"/>
  <c r="AQ585" i="24"/>
  <c r="AQ586" i="24"/>
  <c r="AQ587" i="24"/>
  <c r="AQ588" i="24"/>
  <c r="AQ589" i="24"/>
  <c r="AQ590" i="24"/>
  <c r="AQ591" i="24"/>
  <c r="AQ592" i="24"/>
  <c r="AQ593" i="24"/>
  <c r="AQ594" i="24"/>
  <c r="AQ595" i="24"/>
  <c r="AQ596" i="24"/>
  <c r="AQ597" i="24"/>
  <c r="AQ598" i="24"/>
  <c r="AQ599" i="24"/>
  <c r="AQ600" i="24"/>
  <c r="AQ601" i="24"/>
  <c r="AQ602" i="24"/>
  <c r="AQ603" i="24"/>
  <c r="AQ604" i="24"/>
  <c r="AQ605" i="24"/>
  <c r="AQ606" i="24"/>
  <c r="AQ607" i="24"/>
  <c r="AQ608" i="24"/>
  <c r="AQ609" i="24"/>
  <c r="AQ610" i="24"/>
  <c r="AQ611" i="24"/>
  <c r="AQ612" i="24"/>
  <c r="AQ613" i="24"/>
  <c r="AQ614" i="24"/>
  <c r="AQ615" i="24"/>
  <c r="AQ616" i="24"/>
  <c r="AQ617" i="24"/>
  <c r="AQ618" i="24"/>
  <c r="AQ619" i="24"/>
  <c r="AQ620" i="24"/>
  <c r="AQ621" i="24"/>
  <c r="AQ622" i="24"/>
  <c r="AQ623" i="24"/>
  <c r="AQ624" i="24"/>
  <c r="AQ625" i="24"/>
  <c r="AQ626" i="24"/>
  <c r="AQ627" i="24"/>
  <c r="AQ628" i="24"/>
  <c r="AQ629" i="24"/>
  <c r="AQ630" i="24"/>
  <c r="AQ631" i="24"/>
  <c r="AQ632" i="24"/>
  <c r="AQ633" i="24"/>
  <c r="AQ634" i="24"/>
  <c r="AQ635" i="24"/>
  <c r="AQ636" i="24"/>
  <c r="AQ637" i="24"/>
  <c r="AQ638" i="24"/>
  <c r="AQ639" i="24"/>
  <c r="AQ640" i="24"/>
  <c r="AQ641" i="24"/>
  <c r="AQ642" i="24"/>
  <c r="AQ643" i="24"/>
  <c r="AQ644" i="24"/>
  <c r="AQ645" i="24"/>
  <c r="AQ646" i="24"/>
  <c r="AQ647" i="24"/>
  <c r="AQ648" i="24"/>
  <c r="AQ649" i="24"/>
  <c r="AQ650" i="24"/>
  <c r="AQ651" i="24"/>
  <c r="AQ652" i="24"/>
  <c r="AQ653" i="24"/>
  <c r="AQ654" i="24"/>
  <c r="AQ655" i="24"/>
  <c r="AQ656" i="24"/>
  <c r="AQ657" i="24"/>
  <c r="AQ658" i="24"/>
  <c r="AQ659" i="24"/>
  <c r="AQ660" i="24"/>
  <c r="AQ661" i="24"/>
  <c r="AQ662" i="24"/>
  <c r="AQ663" i="24"/>
  <c r="AQ664" i="24"/>
  <c r="AQ665" i="24"/>
  <c r="AQ666" i="24"/>
  <c r="AQ667" i="24"/>
  <c r="AQ668" i="24"/>
  <c r="AQ669" i="24"/>
  <c r="AQ670" i="24"/>
  <c r="AQ671" i="24"/>
  <c r="AQ672" i="24"/>
  <c r="AQ673" i="24"/>
  <c r="AQ674" i="24"/>
  <c r="AQ675" i="24"/>
  <c r="AQ676" i="24"/>
  <c r="AQ677" i="24"/>
  <c r="AQ678" i="24"/>
  <c r="AQ679" i="24"/>
  <c r="AQ680" i="24"/>
  <c r="AQ681" i="24"/>
  <c r="AQ682" i="24"/>
  <c r="AQ683" i="24"/>
  <c r="AQ684" i="24"/>
  <c r="AQ685" i="24"/>
  <c r="AQ686" i="24"/>
  <c r="AQ687" i="24"/>
  <c r="AQ688" i="24"/>
  <c r="AQ689" i="24"/>
  <c r="AQ690" i="24"/>
  <c r="AQ691" i="24"/>
  <c r="AQ692" i="24"/>
  <c r="AQ693" i="24"/>
  <c r="AQ694" i="24"/>
  <c r="AQ695" i="24"/>
  <c r="AQ696" i="24"/>
  <c r="AQ697" i="24"/>
  <c r="AQ698" i="24"/>
  <c r="AQ699" i="24"/>
  <c r="AQ700" i="24"/>
  <c r="AQ701" i="24"/>
  <c r="AQ702" i="24"/>
  <c r="AQ703" i="24"/>
  <c r="AQ704" i="24"/>
  <c r="AQ705" i="24"/>
  <c r="AQ706" i="24"/>
  <c r="AQ707" i="24"/>
  <c r="AQ708" i="24"/>
  <c r="AQ709" i="24"/>
  <c r="AQ710" i="24"/>
  <c r="AQ711" i="24"/>
  <c r="AQ712" i="24"/>
  <c r="AQ713" i="24"/>
  <c r="AQ714" i="24"/>
  <c r="AQ715" i="24"/>
  <c r="AQ716" i="24"/>
  <c r="AQ717" i="24"/>
  <c r="AQ718" i="24"/>
  <c r="AQ719" i="24"/>
  <c r="AQ720" i="24"/>
  <c r="AQ721" i="24"/>
  <c r="AQ722" i="24"/>
  <c r="AQ723" i="24"/>
  <c r="AQ724" i="24"/>
  <c r="AQ725" i="24"/>
  <c r="AQ726" i="24"/>
  <c r="AQ727" i="24"/>
  <c r="AQ728" i="24"/>
  <c r="AQ729" i="24"/>
  <c r="AQ730" i="24"/>
  <c r="AQ731" i="24"/>
  <c r="AQ732" i="24"/>
  <c r="AQ733" i="24"/>
  <c r="AQ734" i="24"/>
  <c r="AQ735" i="24"/>
  <c r="AQ736" i="24"/>
  <c r="AQ737" i="24"/>
  <c r="AQ738" i="24"/>
  <c r="AQ739" i="24"/>
  <c r="AQ740" i="24"/>
  <c r="AQ741" i="24"/>
  <c r="AQ742" i="24"/>
  <c r="AQ743" i="24"/>
  <c r="AQ744" i="24"/>
  <c r="AQ745" i="24"/>
  <c r="AQ746" i="24"/>
  <c r="AQ747" i="24"/>
  <c r="AQ748" i="24"/>
  <c r="AQ749" i="24"/>
  <c r="AQ750" i="24"/>
  <c r="AQ751" i="24"/>
  <c r="AQ752" i="24"/>
  <c r="AQ753" i="24"/>
  <c r="AQ754" i="24"/>
  <c r="AQ755" i="24"/>
  <c r="AQ756" i="24"/>
  <c r="AQ757" i="24"/>
  <c r="AQ758" i="24"/>
  <c r="AQ759" i="24"/>
  <c r="AQ760" i="24"/>
  <c r="AQ761" i="24"/>
  <c r="AQ762" i="24"/>
  <c r="AQ763" i="24"/>
  <c r="AQ764" i="24"/>
  <c r="AQ765" i="24"/>
  <c r="AQ766" i="24"/>
  <c r="AQ767" i="24"/>
  <c r="AQ768" i="24"/>
  <c r="AQ769" i="24"/>
  <c r="AQ770" i="24"/>
  <c r="AQ771" i="24"/>
  <c r="AQ772" i="24"/>
  <c r="AQ773" i="24"/>
  <c r="AQ774" i="24"/>
  <c r="AQ775" i="24"/>
  <c r="AQ776" i="24"/>
  <c r="AQ777" i="24"/>
  <c r="AQ778" i="24"/>
  <c r="AQ779" i="24"/>
  <c r="AQ780" i="24"/>
  <c r="AQ781" i="24"/>
  <c r="AQ782" i="24"/>
  <c r="AQ783" i="24"/>
  <c r="AQ784" i="24"/>
  <c r="AQ785" i="24"/>
  <c r="AQ786" i="24"/>
  <c r="AQ787" i="24"/>
  <c r="AQ788" i="24"/>
  <c r="AQ789" i="24"/>
  <c r="AQ790" i="24"/>
  <c r="AQ791" i="24"/>
  <c r="AQ792" i="24"/>
  <c r="AQ793" i="24"/>
  <c r="AQ794" i="24"/>
  <c r="AQ795" i="24"/>
  <c r="AQ796" i="24"/>
  <c r="AQ797" i="24"/>
  <c r="AQ798" i="24"/>
  <c r="AQ799" i="24"/>
  <c r="AQ800" i="24"/>
  <c r="AQ801" i="24"/>
  <c r="AQ802" i="24"/>
  <c r="AQ803" i="24"/>
  <c r="AQ804" i="24"/>
  <c r="AQ805" i="24"/>
  <c r="AQ806" i="24"/>
  <c r="AQ807" i="24"/>
  <c r="AQ808" i="24"/>
  <c r="AQ809" i="24"/>
  <c r="AQ810" i="24"/>
  <c r="AQ811" i="24"/>
  <c r="AQ812" i="24"/>
  <c r="AQ813" i="24"/>
  <c r="AQ814" i="24"/>
  <c r="AQ815" i="24"/>
  <c r="AQ816" i="24"/>
  <c r="AQ817" i="24"/>
  <c r="AQ818" i="24"/>
  <c r="AQ819" i="24"/>
  <c r="AQ820" i="24"/>
  <c r="AQ821" i="24"/>
  <c r="AQ822" i="24"/>
  <c r="AQ823" i="24"/>
  <c r="AQ824" i="24"/>
  <c r="AQ825" i="24"/>
  <c r="AQ826" i="24"/>
  <c r="AQ827" i="24"/>
  <c r="AQ828" i="24"/>
  <c r="AQ829" i="24"/>
  <c r="AQ830" i="24"/>
  <c r="AQ831" i="24"/>
  <c r="AQ832" i="24"/>
  <c r="AQ833" i="24"/>
  <c r="AQ834" i="24"/>
  <c r="AQ835" i="24"/>
  <c r="AQ836" i="24"/>
  <c r="AQ837" i="24"/>
  <c r="AQ838" i="24"/>
  <c r="AQ839" i="24"/>
  <c r="AQ840" i="24"/>
  <c r="AQ841" i="24"/>
  <c r="AQ842" i="24"/>
  <c r="AQ843" i="24"/>
  <c r="AQ844" i="24"/>
  <c r="AQ845" i="24"/>
  <c r="AQ846" i="24"/>
  <c r="AQ847" i="24"/>
  <c r="AQ848" i="24"/>
  <c r="AQ849" i="24"/>
  <c r="AQ850" i="24"/>
  <c r="AQ851" i="24"/>
  <c r="AQ852" i="24"/>
  <c r="AQ853" i="24"/>
  <c r="AQ854" i="24"/>
  <c r="AQ855" i="24"/>
  <c r="AQ856" i="24"/>
  <c r="AQ857" i="24"/>
  <c r="AQ858" i="24"/>
  <c r="AQ859" i="24"/>
  <c r="AQ860" i="24"/>
  <c r="AQ861" i="24"/>
  <c r="AQ862" i="24"/>
  <c r="AQ863" i="24"/>
  <c r="AQ864" i="24"/>
  <c r="AQ865" i="24"/>
  <c r="AQ866" i="24"/>
  <c r="AQ867" i="24"/>
  <c r="AQ868" i="24"/>
  <c r="AQ869" i="24"/>
  <c r="AQ870" i="24"/>
  <c r="AQ871" i="24"/>
  <c r="AQ872" i="24"/>
  <c r="AQ873" i="24"/>
  <c r="AQ874" i="24"/>
  <c r="AQ875" i="24"/>
  <c r="AQ876" i="24"/>
  <c r="AQ877" i="24"/>
  <c r="AQ878" i="24"/>
  <c r="AQ879" i="24"/>
  <c r="AQ880" i="24"/>
  <c r="AQ881" i="24"/>
  <c r="AQ882" i="24"/>
  <c r="AQ883" i="24"/>
  <c r="AQ884" i="24"/>
  <c r="AQ885" i="24"/>
  <c r="AQ886" i="24"/>
  <c r="AQ887" i="24"/>
  <c r="AQ888" i="24"/>
  <c r="AQ889" i="24"/>
  <c r="AQ890" i="24"/>
  <c r="AQ891" i="24"/>
  <c r="AQ892" i="24"/>
  <c r="AQ893" i="24"/>
  <c r="AQ894" i="24"/>
  <c r="AQ895" i="24"/>
  <c r="AQ896" i="24"/>
  <c r="AQ897" i="24"/>
  <c r="AQ898" i="24"/>
  <c r="AQ899" i="24"/>
  <c r="AQ900" i="24"/>
  <c r="AQ901" i="24"/>
  <c r="AQ902" i="24"/>
  <c r="AQ903" i="24"/>
  <c r="AQ904" i="24"/>
  <c r="AQ905" i="24"/>
  <c r="AQ906" i="24"/>
  <c r="AQ907" i="24"/>
  <c r="AQ908" i="24"/>
  <c r="AQ909" i="24"/>
  <c r="AQ910" i="24"/>
  <c r="AQ911" i="24"/>
  <c r="AQ912" i="24"/>
  <c r="AQ913" i="24"/>
  <c r="AQ914" i="24"/>
  <c r="AQ915" i="24"/>
  <c r="AQ916" i="24"/>
  <c r="AQ917" i="24"/>
  <c r="AQ918" i="24"/>
  <c r="AQ919" i="24"/>
  <c r="AQ920" i="24"/>
  <c r="AQ921" i="24"/>
  <c r="AQ922" i="24"/>
  <c r="AQ923" i="24"/>
  <c r="AQ924" i="24"/>
  <c r="AQ925" i="24"/>
  <c r="AQ926" i="24"/>
  <c r="AQ927" i="24"/>
  <c r="AQ928" i="24"/>
  <c r="AQ929" i="24"/>
  <c r="AQ930" i="24"/>
  <c r="AQ931" i="24"/>
  <c r="AQ932" i="24"/>
  <c r="AQ933" i="24"/>
  <c r="AQ934" i="24"/>
  <c r="AQ935" i="24"/>
  <c r="AQ936" i="24"/>
  <c r="AQ937" i="24"/>
  <c r="AQ938" i="24"/>
  <c r="AQ939" i="24"/>
  <c r="AQ940" i="24"/>
  <c r="AQ941" i="24"/>
  <c r="AQ942" i="24"/>
  <c r="AQ943" i="24"/>
  <c r="AQ944" i="24"/>
  <c r="AQ945" i="24"/>
  <c r="AQ946" i="24"/>
  <c r="AQ947" i="24"/>
  <c r="AQ948" i="24"/>
  <c r="AQ949" i="24"/>
  <c r="AQ950" i="24"/>
  <c r="AQ951" i="24"/>
  <c r="AQ952" i="24"/>
  <c r="AQ953" i="24"/>
  <c r="AQ954" i="24"/>
  <c r="AQ955" i="24"/>
  <c r="AQ956" i="24"/>
  <c r="AQ957" i="24"/>
  <c r="AQ958" i="24"/>
  <c r="AQ959" i="24"/>
  <c r="AQ960" i="24"/>
  <c r="AQ961" i="24"/>
  <c r="AQ962" i="24"/>
  <c r="AQ963" i="24"/>
  <c r="AQ964" i="24"/>
  <c r="AQ965" i="24"/>
  <c r="AQ966" i="24"/>
  <c r="AQ967" i="24"/>
  <c r="AQ968" i="24"/>
  <c r="AQ969" i="24"/>
  <c r="AQ970" i="24"/>
  <c r="AQ971" i="24"/>
  <c r="AQ972" i="24"/>
  <c r="AQ973" i="24"/>
  <c r="AQ974" i="24"/>
  <c r="AQ975" i="24"/>
  <c r="AQ976" i="24"/>
  <c r="AQ977" i="24"/>
  <c r="AQ978" i="24"/>
  <c r="AQ979" i="24"/>
  <c r="AQ980" i="24"/>
  <c r="AQ981" i="24"/>
  <c r="AQ982" i="24"/>
  <c r="AQ983" i="24"/>
  <c r="AQ984" i="24"/>
  <c r="AQ985" i="24"/>
  <c r="AQ986" i="24"/>
  <c r="AQ987" i="24"/>
  <c r="AQ988" i="24"/>
  <c r="AQ989" i="24"/>
  <c r="AQ990" i="24"/>
  <c r="AQ991" i="24"/>
  <c r="AQ992" i="24"/>
  <c r="AQ993" i="24"/>
  <c r="AQ994" i="24"/>
  <c r="AQ995" i="24"/>
  <c r="AQ996" i="24"/>
  <c r="AQ997" i="24"/>
  <c r="AQ998" i="24"/>
  <c r="AQ999" i="24"/>
  <c r="AQ1000" i="24"/>
  <c r="AQ1001" i="24"/>
  <c r="AP2" i="24"/>
  <c r="AP3" i="24"/>
  <c r="AP4" i="24"/>
  <c r="AP5" i="24"/>
  <c r="AP6" i="24"/>
  <c r="AP7" i="24"/>
  <c r="AP8" i="24"/>
  <c r="AP9" i="24"/>
  <c r="AP10" i="24"/>
  <c r="AP11" i="24"/>
  <c r="AP12" i="24"/>
  <c r="AP13" i="24"/>
  <c r="AP14" i="24"/>
  <c r="AP15" i="24"/>
  <c r="AP16" i="24"/>
  <c r="AP17" i="24"/>
  <c r="AP18" i="24"/>
  <c r="AP19" i="24"/>
  <c r="AP20" i="24"/>
  <c r="AP21" i="24"/>
  <c r="AP22" i="24"/>
  <c r="AP23" i="24"/>
  <c r="AP24" i="24"/>
  <c r="AP25" i="24"/>
  <c r="AP26" i="24"/>
  <c r="AP27" i="24"/>
  <c r="AP28" i="24"/>
  <c r="AP29" i="24"/>
  <c r="AP30" i="24"/>
  <c r="AP31" i="24"/>
  <c r="AP32" i="24"/>
  <c r="AP33" i="24"/>
  <c r="AP34" i="24"/>
  <c r="AP35" i="24"/>
  <c r="AP36" i="24"/>
  <c r="AP37" i="24"/>
  <c r="AP38" i="24"/>
  <c r="AP39" i="24"/>
  <c r="AP40" i="24"/>
  <c r="AP41" i="24"/>
  <c r="AP42" i="24"/>
  <c r="AP43" i="24"/>
  <c r="AP44" i="24"/>
  <c r="AP45" i="24"/>
  <c r="AP46" i="24"/>
  <c r="AP47" i="24"/>
  <c r="AP48" i="24"/>
  <c r="AP49" i="24"/>
  <c r="AP50" i="24"/>
  <c r="AP51" i="24"/>
  <c r="AP52" i="24"/>
  <c r="AP53" i="24"/>
  <c r="AP54" i="24"/>
  <c r="AP55" i="24"/>
  <c r="AP56" i="24"/>
  <c r="AP57" i="24"/>
  <c r="AP58" i="24"/>
  <c r="AP59" i="24"/>
  <c r="AP60" i="24"/>
  <c r="AP61" i="24"/>
  <c r="AP62" i="24"/>
  <c r="AP63" i="24"/>
  <c r="AP64" i="24"/>
  <c r="AP65" i="24"/>
  <c r="AP66" i="24"/>
  <c r="AP67" i="24"/>
  <c r="AP68" i="24"/>
  <c r="AP69" i="24"/>
  <c r="AP70" i="24"/>
  <c r="AP71" i="24"/>
  <c r="AP72" i="24"/>
  <c r="AP73" i="24"/>
  <c r="AP74" i="24"/>
  <c r="AP75" i="24"/>
  <c r="AP76" i="24"/>
  <c r="AP77" i="24"/>
  <c r="AP78" i="24"/>
  <c r="AP79" i="24"/>
  <c r="AP80" i="24"/>
  <c r="AP81" i="24"/>
  <c r="AP82" i="24"/>
  <c r="AP83" i="24"/>
  <c r="AP84" i="24"/>
  <c r="AP85" i="24"/>
  <c r="AP86" i="24"/>
  <c r="AP87" i="24"/>
  <c r="AP88" i="24"/>
  <c r="AP89" i="24"/>
  <c r="AP90" i="24"/>
  <c r="AP91" i="24"/>
  <c r="AP92" i="24"/>
  <c r="AP93" i="24"/>
  <c r="AP94" i="24"/>
  <c r="AP95" i="24"/>
  <c r="AP96" i="24"/>
  <c r="AP97" i="24"/>
  <c r="AP98" i="24"/>
  <c r="AP99" i="24"/>
  <c r="AP100" i="24"/>
  <c r="AP101" i="24"/>
  <c r="AP102" i="24"/>
  <c r="AP103" i="24"/>
  <c r="AP104" i="24"/>
  <c r="AP105" i="24"/>
  <c r="AP106" i="24"/>
  <c r="AP107" i="24"/>
  <c r="AP108" i="24"/>
  <c r="AP109" i="24"/>
  <c r="AP110" i="24"/>
  <c r="AP111" i="24"/>
  <c r="AP112" i="24"/>
  <c r="AP113" i="24"/>
  <c r="AP114" i="24"/>
  <c r="AP115" i="24"/>
  <c r="AP116" i="24"/>
  <c r="AP117" i="24"/>
  <c r="AP118" i="24"/>
  <c r="AP119" i="24"/>
  <c r="AP120" i="24"/>
  <c r="AP121" i="24"/>
  <c r="AP122" i="24"/>
  <c r="AP123" i="24"/>
  <c r="AP124" i="24"/>
  <c r="AP125" i="24"/>
  <c r="AP126" i="24"/>
  <c r="AP127" i="24"/>
  <c r="AP128" i="24"/>
  <c r="AP129" i="24"/>
  <c r="AP130" i="24"/>
  <c r="AP131" i="24"/>
  <c r="AP132" i="24"/>
  <c r="AP133" i="24"/>
  <c r="AP134" i="24"/>
  <c r="AP135" i="24"/>
  <c r="AP136" i="24"/>
  <c r="AP137" i="24"/>
  <c r="AP138" i="24"/>
  <c r="AP139" i="24"/>
  <c r="AP140" i="24"/>
  <c r="AP141" i="24"/>
  <c r="AP142" i="24"/>
  <c r="AP143" i="24"/>
  <c r="AP144" i="24"/>
  <c r="AP145" i="24"/>
  <c r="AP146" i="24"/>
  <c r="AP147" i="24"/>
  <c r="AP148" i="24"/>
  <c r="AP149" i="24"/>
  <c r="AP150" i="24"/>
  <c r="AP151" i="24"/>
  <c r="AP152" i="24"/>
  <c r="AP153" i="24"/>
  <c r="AP154" i="24"/>
  <c r="AP155" i="24"/>
  <c r="AP156" i="24"/>
  <c r="AP157" i="24"/>
  <c r="AP158" i="24"/>
  <c r="AP159" i="24"/>
  <c r="AP160" i="24"/>
  <c r="AP161" i="24"/>
  <c r="AP162" i="24"/>
  <c r="AP163" i="24"/>
  <c r="AP164" i="24"/>
  <c r="AP165" i="24"/>
  <c r="AP166" i="24"/>
  <c r="AP167" i="24"/>
  <c r="AP168" i="24"/>
  <c r="AP169" i="24"/>
  <c r="AP170" i="24"/>
  <c r="AP171" i="24"/>
  <c r="AP172" i="24"/>
  <c r="AP173" i="24"/>
  <c r="AP174" i="24"/>
  <c r="AP175" i="24"/>
  <c r="AP176" i="24"/>
  <c r="AP177" i="24"/>
  <c r="AP178" i="24"/>
  <c r="AP179" i="24"/>
  <c r="AP180" i="24"/>
  <c r="AP181" i="24"/>
  <c r="AP182" i="24"/>
  <c r="AP183" i="24"/>
  <c r="AP184" i="24"/>
  <c r="AP185" i="24"/>
  <c r="AP186" i="24"/>
  <c r="AP187" i="24"/>
  <c r="AP188" i="24"/>
  <c r="AP189" i="24"/>
  <c r="AP190" i="24"/>
  <c r="AP191" i="24"/>
  <c r="AP192" i="24"/>
  <c r="AP193" i="24"/>
  <c r="AP194" i="24"/>
  <c r="AP195" i="24"/>
  <c r="AP196" i="24"/>
  <c r="AP197" i="24"/>
  <c r="AP198" i="24"/>
  <c r="AP199" i="24"/>
  <c r="AP200" i="24"/>
  <c r="AP201" i="24"/>
  <c r="AP202" i="24"/>
  <c r="AP203" i="24"/>
  <c r="AP204" i="24"/>
  <c r="AP205" i="24"/>
  <c r="AP206" i="24"/>
  <c r="AP207" i="24"/>
  <c r="AP208" i="24"/>
  <c r="AP209" i="24"/>
  <c r="AP210" i="24"/>
  <c r="AP211" i="24"/>
  <c r="AP212" i="24"/>
  <c r="AP213" i="24"/>
  <c r="AP214" i="24"/>
  <c r="AP215" i="24"/>
  <c r="AP216" i="24"/>
  <c r="AP217" i="24"/>
  <c r="AP218" i="24"/>
  <c r="AP219" i="24"/>
  <c r="AP220" i="24"/>
  <c r="AP221" i="24"/>
  <c r="AP222" i="24"/>
  <c r="AP223" i="24"/>
  <c r="AP224" i="24"/>
  <c r="AP225" i="24"/>
  <c r="AP226" i="24"/>
  <c r="AP227" i="24"/>
  <c r="AP228" i="24"/>
  <c r="AP229" i="24"/>
  <c r="AP230" i="24"/>
  <c r="AP231" i="24"/>
  <c r="AP232" i="24"/>
  <c r="AP233" i="24"/>
  <c r="AP234" i="24"/>
  <c r="AP235" i="24"/>
  <c r="AP236" i="24"/>
  <c r="AP237" i="24"/>
  <c r="AP238" i="24"/>
  <c r="AP239" i="24"/>
  <c r="AP240" i="24"/>
  <c r="AP241" i="24"/>
  <c r="AP242" i="24"/>
  <c r="AP243" i="24"/>
  <c r="AP244" i="24"/>
  <c r="AP245" i="24"/>
  <c r="AP246" i="24"/>
  <c r="AP247" i="24"/>
  <c r="AP248" i="24"/>
  <c r="AP249" i="24"/>
  <c r="AP250" i="24"/>
  <c r="AP251" i="24"/>
  <c r="AP252" i="24"/>
  <c r="AP253" i="24"/>
  <c r="AP254" i="24"/>
  <c r="AP255" i="24"/>
  <c r="AP256" i="24"/>
  <c r="AP257" i="24"/>
  <c r="AP258" i="24"/>
  <c r="AP259" i="24"/>
  <c r="AP260" i="24"/>
  <c r="AP261" i="24"/>
  <c r="AP262" i="24"/>
  <c r="AP263" i="24"/>
  <c r="AP264" i="24"/>
  <c r="AP265" i="24"/>
  <c r="AP266" i="24"/>
  <c r="AP267" i="24"/>
  <c r="AP268" i="24"/>
  <c r="AP269" i="24"/>
  <c r="AP270" i="24"/>
  <c r="AP271" i="24"/>
  <c r="AP272" i="24"/>
  <c r="AP273" i="24"/>
  <c r="AP274" i="24"/>
  <c r="AP275" i="24"/>
  <c r="AP276" i="24"/>
  <c r="AP277" i="24"/>
  <c r="AP278" i="24"/>
  <c r="AP279" i="24"/>
  <c r="AP280" i="24"/>
  <c r="AP281" i="24"/>
  <c r="AP282" i="24"/>
  <c r="AP283" i="24"/>
  <c r="AP284" i="24"/>
  <c r="AP285" i="24"/>
  <c r="AP286" i="24"/>
  <c r="AP287" i="24"/>
  <c r="AP288" i="24"/>
  <c r="AP289" i="24"/>
  <c r="AP290" i="24"/>
  <c r="AP291" i="24"/>
  <c r="AP292" i="24"/>
  <c r="AP293" i="24"/>
  <c r="AP294" i="24"/>
  <c r="AP295" i="24"/>
  <c r="AP296" i="24"/>
  <c r="AP297" i="24"/>
  <c r="AP298" i="24"/>
  <c r="AP299" i="24"/>
  <c r="AP300" i="24"/>
  <c r="AP301" i="24"/>
  <c r="AP302" i="24"/>
  <c r="AP303" i="24"/>
  <c r="AP304" i="24"/>
  <c r="AP305" i="24"/>
  <c r="AP306" i="24"/>
  <c r="AP307" i="24"/>
  <c r="AP308" i="24"/>
  <c r="AP309" i="24"/>
  <c r="AP310" i="24"/>
  <c r="AP311" i="24"/>
  <c r="AP312" i="24"/>
  <c r="AP313" i="24"/>
  <c r="AP314" i="24"/>
  <c r="AP315" i="24"/>
  <c r="AP316" i="24"/>
  <c r="AP317" i="24"/>
  <c r="AP318" i="24"/>
  <c r="AP319" i="24"/>
  <c r="AP320" i="24"/>
  <c r="AP321" i="24"/>
  <c r="AP322" i="24"/>
  <c r="AP323" i="24"/>
  <c r="AP324" i="24"/>
  <c r="AP325" i="24"/>
  <c r="AP326" i="24"/>
  <c r="AP327" i="24"/>
  <c r="AP328" i="24"/>
  <c r="AP329" i="24"/>
  <c r="AP330" i="24"/>
  <c r="AP331" i="24"/>
  <c r="AP332" i="24"/>
  <c r="AP333" i="24"/>
  <c r="AP334" i="24"/>
  <c r="AP335" i="24"/>
  <c r="AP336" i="24"/>
  <c r="AP337" i="24"/>
  <c r="AP338" i="24"/>
  <c r="AP339" i="24"/>
  <c r="AP340" i="24"/>
  <c r="AP341" i="24"/>
  <c r="AP342" i="24"/>
  <c r="AP343" i="24"/>
  <c r="AP344" i="24"/>
  <c r="AP345" i="24"/>
  <c r="AP346" i="24"/>
  <c r="AP347" i="24"/>
  <c r="AP348" i="24"/>
  <c r="AP349" i="24"/>
  <c r="AP350" i="24"/>
  <c r="AP351" i="24"/>
  <c r="AP352" i="24"/>
  <c r="AP353" i="24"/>
  <c r="AP354" i="24"/>
  <c r="AP355" i="24"/>
  <c r="AP356" i="24"/>
  <c r="AP357" i="24"/>
  <c r="AP358" i="24"/>
  <c r="AP359" i="24"/>
  <c r="AP360" i="24"/>
  <c r="AP361" i="24"/>
  <c r="AP362" i="24"/>
  <c r="AP363" i="24"/>
  <c r="AP364" i="24"/>
  <c r="AP365" i="24"/>
  <c r="AP366" i="24"/>
  <c r="AP367" i="24"/>
  <c r="AP368" i="24"/>
  <c r="AP369" i="24"/>
  <c r="AP370" i="24"/>
  <c r="AP371" i="24"/>
  <c r="AP372" i="24"/>
  <c r="AP373" i="24"/>
  <c r="AP374" i="24"/>
  <c r="AP375" i="24"/>
  <c r="AP376" i="24"/>
  <c r="AP377" i="24"/>
  <c r="AP378" i="24"/>
  <c r="AP379" i="24"/>
  <c r="AP380" i="24"/>
  <c r="AP381" i="24"/>
  <c r="AP382" i="24"/>
  <c r="AP383" i="24"/>
  <c r="AP384" i="24"/>
  <c r="AP385" i="24"/>
  <c r="AP386" i="24"/>
  <c r="AP387" i="24"/>
  <c r="AP388" i="24"/>
  <c r="AP389" i="24"/>
  <c r="AP390" i="24"/>
  <c r="AP391" i="24"/>
  <c r="AP392" i="24"/>
  <c r="AP393" i="24"/>
  <c r="AP394" i="24"/>
  <c r="AP395" i="24"/>
  <c r="AP396" i="24"/>
  <c r="AP397" i="24"/>
  <c r="AP398" i="24"/>
  <c r="AP399" i="24"/>
  <c r="AP400" i="24"/>
  <c r="AP401" i="24"/>
  <c r="AP402" i="24"/>
  <c r="AP403" i="24"/>
  <c r="AP404" i="24"/>
  <c r="AP405" i="24"/>
  <c r="AP406" i="24"/>
  <c r="AP407" i="24"/>
  <c r="AP408" i="24"/>
  <c r="AP409" i="24"/>
  <c r="AP410" i="24"/>
  <c r="AP411" i="24"/>
  <c r="AP412" i="24"/>
  <c r="AP413" i="24"/>
  <c r="AP414" i="24"/>
  <c r="AP415" i="24"/>
  <c r="AP416" i="24"/>
  <c r="AP417" i="24"/>
  <c r="AP418" i="24"/>
  <c r="AP419" i="24"/>
  <c r="AP420" i="24"/>
  <c r="AP421" i="24"/>
  <c r="AP422" i="24"/>
  <c r="AP423" i="24"/>
  <c r="AP424" i="24"/>
  <c r="AP425" i="24"/>
  <c r="AP426" i="24"/>
  <c r="AP427" i="24"/>
  <c r="AP428" i="24"/>
  <c r="AP429" i="24"/>
  <c r="AP430" i="24"/>
  <c r="AP431" i="24"/>
  <c r="AP432" i="24"/>
  <c r="AP433" i="24"/>
  <c r="AP434" i="24"/>
  <c r="AP435" i="24"/>
  <c r="AP436" i="24"/>
  <c r="AP437" i="24"/>
  <c r="AP438" i="24"/>
  <c r="AP439" i="24"/>
  <c r="AP440" i="24"/>
  <c r="AP441" i="24"/>
  <c r="AP442" i="24"/>
  <c r="AP443" i="24"/>
  <c r="AP444" i="24"/>
  <c r="AP445" i="24"/>
  <c r="AP446" i="24"/>
  <c r="AP447" i="24"/>
  <c r="AP448" i="24"/>
  <c r="AP449" i="24"/>
  <c r="AP450" i="24"/>
  <c r="AP451" i="24"/>
  <c r="AP452" i="24"/>
  <c r="AP453" i="24"/>
  <c r="AP454" i="24"/>
  <c r="AP455" i="24"/>
  <c r="AP456" i="24"/>
  <c r="AP457" i="24"/>
  <c r="AP458" i="24"/>
  <c r="AP459" i="24"/>
  <c r="AP460" i="24"/>
  <c r="AP461" i="24"/>
  <c r="AP462" i="24"/>
  <c r="AP463" i="24"/>
  <c r="AP464" i="24"/>
  <c r="AP465" i="24"/>
  <c r="AP466" i="24"/>
  <c r="AP467" i="24"/>
  <c r="AP468" i="24"/>
  <c r="AP469" i="24"/>
  <c r="AP470" i="24"/>
  <c r="AP471" i="24"/>
  <c r="AP472" i="24"/>
  <c r="AP473" i="24"/>
  <c r="AP474" i="24"/>
  <c r="AP475" i="24"/>
  <c r="AP476" i="24"/>
  <c r="AP477" i="24"/>
  <c r="AP478" i="24"/>
  <c r="AP479" i="24"/>
  <c r="AP480" i="24"/>
  <c r="AP481" i="24"/>
  <c r="AP482" i="24"/>
  <c r="AP483" i="24"/>
  <c r="AP484" i="24"/>
  <c r="AP485" i="24"/>
  <c r="AP486" i="24"/>
  <c r="AP487" i="24"/>
  <c r="AP488" i="24"/>
  <c r="AP489" i="24"/>
  <c r="AP490" i="24"/>
  <c r="AP491" i="24"/>
  <c r="AP492" i="24"/>
  <c r="AP493" i="24"/>
  <c r="AP494" i="24"/>
  <c r="AP495" i="24"/>
  <c r="AP496" i="24"/>
  <c r="AP497" i="24"/>
  <c r="AP498" i="24"/>
  <c r="AP499" i="24"/>
  <c r="AP500" i="24"/>
  <c r="AP501" i="24"/>
  <c r="AP502" i="24"/>
  <c r="AP503" i="24"/>
  <c r="AP504" i="24"/>
  <c r="AP505" i="24"/>
  <c r="AP506" i="24"/>
  <c r="AP507" i="24"/>
  <c r="AP508" i="24"/>
  <c r="AP509" i="24"/>
  <c r="AP510" i="24"/>
  <c r="AP511" i="24"/>
  <c r="AP512" i="24"/>
  <c r="AP513" i="24"/>
  <c r="AP514" i="24"/>
  <c r="AP515" i="24"/>
  <c r="AP516" i="24"/>
  <c r="AP517" i="24"/>
  <c r="AP518" i="24"/>
  <c r="AP519" i="24"/>
  <c r="AP520" i="24"/>
  <c r="AP521" i="24"/>
  <c r="AP522" i="24"/>
  <c r="AP523" i="24"/>
  <c r="AP524" i="24"/>
  <c r="AP525" i="24"/>
  <c r="AP526" i="24"/>
  <c r="AP527" i="24"/>
  <c r="AP528" i="24"/>
  <c r="AP529" i="24"/>
  <c r="AP530" i="24"/>
  <c r="AP531" i="24"/>
  <c r="AP532" i="24"/>
  <c r="AP533" i="24"/>
  <c r="AP534" i="24"/>
  <c r="AP535" i="24"/>
  <c r="AP536" i="24"/>
  <c r="AP537" i="24"/>
  <c r="AP538" i="24"/>
  <c r="AP539" i="24"/>
  <c r="AP540" i="24"/>
  <c r="AP541" i="24"/>
  <c r="AP542" i="24"/>
  <c r="AP543" i="24"/>
  <c r="AP544" i="24"/>
  <c r="AP545" i="24"/>
  <c r="AP546" i="24"/>
  <c r="AP547" i="24"/>
  <c r="AP548" i="24"/>
  <c r="AP549" i="24"/>
  <c r="AP550" i="24"/>
  <c r="AP551" i="24"/>
  <c r="AP552" i="24"/>
  <c r="AP553" i="24"/>
  <c r="AP554" i="24"/>
  <c r="AP555" i="24"/>
  <c r="AP556" i="24"/>
  <c r="AP557" i="24"/>
  <c r="AP558" i="24"/>
  <c r="AP559" i="24"/>
  <c r="AP560" i="24"/>
  <c r="AP561" i="24"/>
  <c r="AP562" i="24"/>
  <c r="AP563" i="24"/>
  <c r="AP564" i="24"/>
  <c r="AP565" i="24"/>
  <c r="AP566" i="24"/>
  <c r="AP567" i="24"/>
  <c r="AP568" i="24"/>
  <c r="AP569" i="24"/>
  <c r="AP570" i="24"/>
  <c r="AP571" i="24"/>
  <c r="AP572" i="24"/>
  <c r="AP573" i="24"/>
  <c r="AP574" i="24"/>
  <c r="AP575" i="24"/>
  <c r="AP576" i="24"/>
  <c r="AP577" i="24"/>
  <c r="AP578" i="24"/>
  <c r="AP579" i="24"/>
  <c r="AP580" i="24"/>
  <c r="AP581" i="24"/>
  <c r="AP582" i="24"/>
  <c r="AP583" i="24"/>
  <c r="AP584" i="24"/>
  <c r="AP585" i="24"/>
  <c r="AP586" i="24"/>
  <c r="AP587" i="24"/>
  <c r="AP588" i="24"/>
  <c r="AP589" i="24"/>
  <c r="AP590" i="24"/>
  <c r="AP591" i="24"/>
  <c r="AP592" i="24"/>
  <c r="AP593" i="24"/>
  <c r="AP594" i="24"/>
  <c r="AP595" i="24"/>
  <c r="AP596" i="24"/>
  <c r="AP597" i="24"/>
  <c r="AP598" i="24"/>
  <c r="AP599" i="24"/>
  <c r="AP600" i="24"/>
  <c r="AP601" i="24"/>
  <c r="AP602" i="24"/>
  <c r="AP603" i="24"/>
  <c r="AP604" i="24"/>
  <c r="AP605" i="24"/>
  <c r="AP606" i="24"/>
  <c r="AP607" i="24"/>
  <c r="AP608" i="24"/>
  <c r="AP609" i="24"/>
  <c r="AP610" i="24"/>
  <c r="AP611" i="24"/>
  <c r="AP612" i="24"/>
  <c r="AP613" i="24"/>
  <c r="AP614" i="24"/>
  <c r="AP615" i="24"/>
  <c r="AP616" i="24"/>
  <c r="AP617" i="24"/>
  <c r="AP618" i="24"/>
  <c r="AP619" i="24"/>
  <c r="AP620" i="24"/>
  <c r="AP621" i="24"/>
  <c r="AP622" i="24"/>
  <c r="AP623" i="24"/>
  <c r="AP624" i="24"/>
  <c r="AP625" i="24"/>
  <c r="AP626" i="24"/>
  <c r="AP627" i="24"/>
  <c r="AP628" i="24"/>
  <c r="AP629" i="24"/>
  <c r="AP630" i="24"/>
  <c r="AP631" i="24"/>
  <c r="AP632" i="24"/>
  <c r="AP633" i="24"/>
  <c r="AP634" i="24"/>
  <c r="AP635" i="24"/>
  <c r="AP636" i="24"/>
  <c r="AP637" i="24"/>
  <c r="AP638" i="24"/>
  <c r="AP639" i="24"/>
  <c r="AP640" i="24"/>
  <c r="AP641" i="24"/>
  <c r="AP642" i="24"/>
  <c r="AP643" i="24"/>
  <c r="AP644" i="24"/>
  <c r="AP645" i="24"/>
  <c r="AP646" i="24"/>
  <c r="AP647" i="24"/>
  <c r="AP648" i="24"/>
  <c r="AP649" i="24"/>
  <c r="AP650" i="24"/>
  <c r="AP651" i="24"/>
  <c r="AP652" i="24"/>
  <c r="AP653" i="24"/>
  <c r="AP654" i="24"/>
  <c r="AP655" i="24"/>
  <c r="AP656" i="24"/>
  <c r="AP657" i="24"/>
  <c r="AP658" i="24"/>
  <c r="AP659" i="24"/>
  <c r="AP660" i="24"/>
  <c r="AP661" i="24"/>
  <c r="AP662" i="24"/>
  <c r="AP663" i="24"/>
  <c r="AP664" i="24"/>
  <c r="AP665" i="24"/>
  <c r="AP666" i="24"/>
  <c r="AP667" i="24"/>
  <c r="AP668" i="24"/>
  <c r="AP669" i="24"/>
  <c r="AP670" i="24"/>
  <c r="AP671" i="24"/>
  <c r="AP672" i="24"/>
  <c r="AP673" i="24"/>
  <c r="AP674" i="24"/>
  <c r="AP675" i="24"/>
  <c r="AP676" i="24"/>
  <c r="AP677" i="24"/>
  <c r="AP678" i="24"/>
  <c r="AP679" i="24"/>
  <c r="AP680" i="24"/>
  <c r="AP681" i="24"/>
  <c r="AP682" i="24"/>
  <c r="AP683" i="24"/>
  <c r="AP684" i="24"/>
  <c r="AP685" i="24"/>
  <c r="AP686" i="24"/>
  <c r="AP687" i="24"/>
  <c r="AP688" i="24"/>
  <c r="AP689" i="24"/>
  <c r="AP690" i="24"/>
  <c r="AP691" i="24"/>
  <c r="AP692" i="24"/>
  <c r="AP693" i="24"/>
  <c r="AP694" i="24"/>
  <c r="AP695" i="24"/>
  <c r="AP696" i="24"/>
  <c r="AP697" i="24"/>
  <c r="AP698" i="24"/>
  <c r="AP699" i="24"/>
  <c r="AP700" i="24"/>
  <c r="AP701" i="24"/>
  <c r="AP702" i="24"/>
  <c r="AP703" i="24"/>
  <c r="AP704" i="24"/>
  <c r="AP705" i="24"/>
  <c r="AP706" i="24"/>
  <c r="AP707" i="24"/>
  <c r="AP708" i="24"/>
  <c r="AP709" i="24"/>
  <c r="AP710" i="24"/>
  <c r="AP711" i="24"/>
  <c r="AP712" i="24"/>
  <c r="AP713" i="24"/>
  <c r="AP714" i="24"/>
  <c r="AP715" i="24"/>
  <c r="AP716" i="24"/>
  <c r="AP717" i="24"/>
  <c r="AP718" i="24"/>
  <c r="AP719" i="24"/>
  <c r="AP720" i="24"/>
  <c r="AP721" i="24"/>
  <c r="AP722" i="24"/>
  <c r="AP723" i="24"/>
  <c r="AP724" i="24"/>
  <c r="AP725" i="24"/>
  <c r="AP726" i="24"/>
  <c r="AP727" i="24"/>
  <c r="AP728" i="24"/>
  <c r="AP729" i="24"/>
  <c r="AP730" i="24"/>
  <c r="AP731" i="24"/>
  <c r="AP732" i="24"/>
  <c r="AP733" i="24"/>
  <c r="AP734" i="24"/>
  <c r="AP735" i="24"/>
  <c r="AP736" i="24"/>
  <c r="AP737" i="24"/>
  <c r="AP738" i="24"/>
  <c r="AP739" i="24"/>
  <c r="AP740" i="24"/>
  <c r="AP741" i="24"/>
  <c r="AP742" i="24"/>
  <c r="AP743" i="24"/>
  <c r="AP744" i="24"/>
  <c r="AP745" i="24"/>
  <c r="AP746" i="24"/>
  <c r="AP747" i="24"/>
  <c r="AP748" i="24"/>
  <c r="AP749" i="24"/>
  <c r="AP750" i="24"/>
  <c r="AP751" i="24"/>
  <c r="AP752" i="24"/>
  <c r="AP753" i="24"/>
  <c r="AP754" i="24"/>
  <c r="AP755" i="24"/>
  <c r="AP756" i="24"/>
  <c r="AP757" i="24"/>
  <c r="AP758" i="24"/>
  <c r="AP759" i="24"/>
  <c r="AP760" i="24"/>
  <c r="AP761" i="24"/>
  <c r="AP762" i="24"/>
  <c r="AP763" i="24"/>
  <c r="AP764" i="24"/>
  <c r="AP765" i="24"/>
  <c r="AP766" i="24"/>
  <c r="AP767" i="24"/>
  <c r="AP768" i="24"/>
  <c r="AP769" i="24"/>
  <c r="AP770" i="24"/>
  <c r="AP771" i="24"/>
  <c r="AP772" i="24"/>
  <c r="AP773" i="24"/>
  <c r="AP774" i="24"/>
  <c r="AP775" i="24"/>
  <c r="AP776" i="24"/>
  <c r="AP777" i="24"/>
  <c r="AP778" i="24"/>
  <c r="AP779" i="24"/>
  <c r="AP780" i="24"/>
  <c r="AP781" i="24"/>
  <c r="AP782" i="24"/>
  <c r="AP783" i="24"/>
  <c r="AP784" i="24"/>
  <c r="AP785" i="24"/>
  <c r="AP786" i="24"/>
  <c r="AP787" i="24"/>
  <c r="AP788" i="24"/>
  <c r="AP789" i="24"/>
  <c r="AP790" i="24"/>
  <c r="AP791" i="24"/>
  <c r="AP792" i="24"/>
  <c r="AP793" i="24"/>
  <c r="AP794" i="24"/>
  <c r="AP795" i="24"/>
  <c r="AP796" i="24"/>
  <c r="AP797" i="24"/>
  <c r="AP798" i="24"/>
  <c r="AP799" i="24"/>
  <c r="AP800" i="24"/>
  <c r="AP801" i="24"/>
  <c r="AP802" i="24"/>
  <c r="AP803" i="24"/>
  <c r="AP804" i="24"/>
  <c r="AP805" i="24"/>
  <c r="AP806" i="24"/>
  <c r="AP807" i="24"/>
  <c r="AP808" i="24"/>
  <c r="AP809" i="24"/>
  <c r="AP810" i="24"/>
  <c r="AP811" i="24"/>
  <c r="AP812" i="24"/>
  <c r="AP813" i="24"/>
  <c r="AP814" i="24"/>
  <c r="AP815" i="24"/>
  <c r="AP816" i="24"/>
  <c r="AP817" i="24"/>
  <c r="AP818" i="24"/>
  <c r="AP819" i="24"/>
  <c r="AP820" i="24"/>
  <c r="AP821" i="24"/>
  <c r="AP822" i="24"/>
  <c r="AP823" i="24"/>
  <c r="AP824" i="24"/>
  <c r="AP825" i="24"/>
  <c r="AP826" i="24"/>
  <c r="AP827" i="24"/>
  <c r="AP828" i="24"/>
  <c r="AP829" i="24"/>
  <c r="AP830" i="24"/>
  <c r="AP831" i="24"/>
  <c r="AP832" i="24"/>
  <c r="AP833" i="24"/>
  <c r="AP834" i="24"/>
  <c r="AP835" i="24"/>
  <c r="AP836" i="24"/>
  <c r="AP837" i="24"/>
  <c r="AP838" i="24"/>
  <c r="AP839" i="24"/>
  <c r="AP840" i="24"/>
  <c r="AP841" i="24"/>
  <c r="AP842" i="24"/>
  <c r="AP843" i="24"/>
  <c r="AP844" i="24"/>
  <c r="AP845" i="24"/>
  <c r="AP846" i="24"/>
  <c r="AP847" i="24"/>
  <c r="AP848" i="24"/>
  <c r="AP849" i="24"/>
  <c r="AP850" i="24"/>
  <c r="AP851" i="24"/>
  <c r="AP852" i="24"/>
  <c r="AP853" i="24"/>
  <c r="AP854" i="24"/>
  <c r="AP855" i="24"/>
  <c r="AP856" i="24"/>
  <c r="AP857" i="24"/>
  <c r="AP858" i="24"/>
  <c r="AP859" i="24"/>
  <c r="AP860" i="24"/>
  <c r="AP861" i="24"/>
  <c r="AP862" i="24"/>
  <c r="AP863" i="24"/>
  <c r="AP864" i="24"/>
  <c r="AP865" i="24"/>
  <c r="AP866" i="24"/>
  <c r="AP867" i="24"/>
  <c r="AP868" i="24"/>
  <c r="AP869" i="24"/>
  <c r="AP870" i="24"/>
  <c r="AP871" i="24"/>
  <c r="AP872" i="24"/>
  <c r="AP873" i="24"/>
  <c r="AP874" i="24"/>
  <c r="AP875" i="24"/>
  <c r="AP876" i="24"/>
  <c r="AP877" i="24"/>
  <c r="AP878" i="24"/>
  <c r="AP879" i="24"/>
  <c r="AP880" i="24"/>
  <c r="AP881" i="24"/>
  <c r="AP882" i="24"/>
  <c r="AP883" i="24"/>
  <c r="AP884" i="24"/>
  <c r="AP885" i="24"/>
  <c r="AP886" i="24"/>
  <c r="AP887" i="24"/>
  <c r="AP888" i="24"/>
  <c r="AP889" i="24"/>
  <c r="AP890" i="24"/>
  <c r="AP891" i="24"/>
  <c r="AP892" i="24"/>
  <c r="AP893" i="24"/>
  <c r="AP894" i="24"/>
  <c r="AP895" i="24"/>
  <c r="AP896" i="24"/>
  <c r="AP897" i="24"/>
  <c r="AP898" i="24"/>
  <c r="AP899" i="24"/>
  <c r="AP900" i="24"/>
  <c r="AP901" i="24"/>
  <c r="AP902" i="24"/>
  <c r="AP903" i="24"/>
  <c r="AP904" i="24"/>
  <c r="AP905" i="24"/>
  <c r="AP906" i="24"/>
  <c r="AP907" i="24"/>
  <c r="AP908" i="24"/>
  <c r="AP909" i="24"/>
  <c r="AP910" i="24"/>
  <c r="AP911" i="24"/>
  <c r="AP912" i="24"/>
  <c r="AP913" i="24"/>
  <c r="AP914" i="24"/>
  <c r="AP915" i="24"/>
  <c r="AP916" i="24"/>
  <c r="AP917" i="24"/>
  <c r="AP918" i="24"/>
  <c r="AP919" i="24"/>
  <c r="AP920" i="24"/>
  <c r="AP921" i="24"/>
  <c r="AP922" i="24"/>
  <c r="AP923" i="24"/>
  <c r="AP924" i="24"/>
  <c r="AP925" i="24"/>
  <c r="AP926" i="24"/>
  <c r="AP927" i="24"/>
  <c r="AP928" i="24"/>
  <c r="AP929" i="24"/>
  <c r="AP930" i="24"/>
  <c r="AP931" i="24"/>
  <c r="AP932" i="24"/>
  <c r="AP933" i="24"/>
  <c r="AP934" i="24"/>
  <c r="AP935" i="24"/>
  <c r="AP936" i="24"/>
  <c r="AP937" i="24"/>
  <c r="AP938" i="24"/>
  <c r="AP939" i="24"/>
  <c r="AP940" i="24"/>
  <c r="AP941" i="24"/>
  <c r="AP942" i="24"/>
  <c r="AP943" i="24"/>
  <c r="AP944" i="24"/>
  <c r="AP945" i="24"/>
  <c r="AP946" i="24"/>
  <c r="AP947" i="24"/>
  <c r="AP948" i="24"/>
  <c r="AP949" i="24"/>
  <c r="AP950" i="24"/>
  <c r="AP951" i="24"/>
  <c r="AP952" i="24"/>
  <c r="AP953" i="24"/>
  <c r="AP954" i="24"/>
  <c r="AP955" i="24"/>
  <c r="AP956" i="24"/>
  <c r="AP957" i="24"/>
  <c r="AP958" i="24"/>
  <c r="AP959" i="24"/>
  <c r="AP960" i="24"/>
  <c r="AP961" i="24"/>
  <c r="AP962" i="24"/>
  <c r="AP963" i="24"/>
  <c r="AP964" i="24"/>
  <c r="AP965" i="24"/>
  <c r="AP966" i="24"/>
  <c r="AP967" i="24"/>
  <c r="AP968" i="24"/>
  <c r="AP969" i="24"/>
  <c r="AP970" i="24"/>
  <c r="AP971" i="24"/>
  <c r="AP972" i="24"/>
  <c r="AP973" i="24"/>
  <c r="AP974" i="24"/>
  <c r="AP975" i="24"/>
  <c r="AP976" i="24"/>
  <c r="AP977" i="24"/>
  <c r="AP978" i="24"/>
  <c r="AP979" i="24"/>
  <c r="AP980" i="24"/>
  <c r="AP981" i="24"/>
  <c r="AP982" i="24"/>
  <c r="AP983" i="24"/>
  <c r="AP984" i="24"/>
  <c r="AP985" i="24"/>
  <c r="AP986" i="24"/>
  <c r="AP987" i="24"/>
  <c r="AP988" i="24"/>
  <c r="AP989" i="24"/>
  <c r="AP990" i="24"/>
  <c r="AP991" i="24"/>
  <c r="AP992" i="24"/>
  <c r="AP993" i="24"/>
  <c r="AP994" i="24"/>
  <c r="AP995" i="24"/>
  <c r="AP996" i="24"/>
  <c r="AP997" i="24"/>
  <c r="AP998" i="24"/>
  <c r="AP999" i="24"/>
  <c r="AP1000" i="24"/>
  <c r="AP1001" i="24"/>
  <c r="AO2" i="24"/>
  <c r="AO3" i="24"/>
  <c r="AO4" i="24"/>
  <c r="AO5" i="24"/>
  <c r="AO6" i="24"/>
  <c r="AO7" i="24"/>
  <c r="AO8" i="24"/>
  <c r="AO9" i="24"/>
  <c r="AO10" i="24"/>
  <c r="AO11" i="24"/>
  <c r="AO12" i="24"/>
  <c r="AO13" i="24"/>
  <c r="AO14" i="24"/>
  <c r="AO15" i="24"/>
  <c r="AO16" i="24"/>
  <c r="AO17" i="24"/>
  <c r="AO18" i="24"/>
  <c r="AO19" i="24"/>
  <c r="AO20" i="24"/>
  <c r="AO21" i="24"/>
  <c r="AO22" i="24"/>
  <c r="AO23" i="24"/>
  <c r="AO24" i="24"/>
  <c r="AO25" i="24"/>
  <c r="AO26" i="24"/>
  <c r="AO27" i="24"/>
  <c r="AO28" i="24"/>
  <c r="AO29" i="24"/>
  <c r="AO30" i="24"/>
  <c r="AO31" i="24"/>
  <c r="AO32" i="24"/>
  <c r="AO33" i="24"/>
  <c r="AO34" i="24"/>
  <c r="AO35" i="24"/>
  <c r="AO36" i="24"/>
  <c r="AO37" i="24"/>
  <c r="AO38" i="24"/>
  <c r="AO39" i="24"/>
  <c r="AO40" i="24"/>
  <c r="AO41" i="24"/>
  <c r="AO42" i="24"/>
  <c r="AO43" i="24"/>
  <c r="AO44" i="24"/>
  <c r="AO45" i="24"/>
  <c r="AO46" i="24"/>
  <c r="AO47" i="24"/>
  <c r="AO48" i="24"/>
  <c r="AO49" i="24"/>
  <c r="AO50" i="24"/>
  <c r="AO51" i="24"/>
  <c r="AO52" i="24"/>
  <c r="AO53" i="24"/>
  <c r="AO54" i="24"/>
  <c r="AO55" i="24"/>
  <c r="AO56" i="24"/>
  <c r="AO57" i="24"/>
  <c r="AO58" i="24"/>
  <c r="AO59" i="24"/>
  <c r="AO60" i="24"/>
  <c r="AO61" i="24"/>
  <c r="AO62" i="24"/>
  <c r="AO63" i="24"/>
  <c r="AO64" i="24"/>
  <c r="AO65" i="24"/>
  <c r="AO66" i="24"/>
  <c r="AO67" i="24"/>
  <c r="AO68" i="24"/>
  <c r="AO69" i="24"/>
  <c r="AO70" i="24"/>
  <c r="AO71" i="24"/>
  <c r="AO72" i="24"/>
  <c r="AO73" i="24"/>
  <c r="AO74" i="24"/>
  <c r="AO75" i="24"/>
  <c r="AO76" i="24"/>
  <c r="AO77" i="24"/>
  <c r="AO78" i="24"/>
  <c r="AO79" i="24"/>
  <c r="AO80" i="24"/>
  <c r="AO81" i="24"/>
  <c r="AO82" i="24"/>
  <c r="AO83" i="24"/>
  <c r="AO84" i="24"/>
  <c r="AO85" i="24"/>
  <c r="AO86" i="24"/>
  <c r="AO87" i="24"/>
  <c r="AO88" i="24"/>
  <c r="AO89" i="24"/>
  <c r="AO90" i="24"/>
  <c r="AO91" i="24"/>
  <c r="AO92" i="24"/>
  <c r="AO93" i="24"/>
  <c r="AO94" i="24"/>
  <c r="AO95" i="24"/>
  <c r="AO96" i="24"/>
  <c r="AO97" i="24"/>
  <c r="AO98" i="24"/>
  <c r="AO99" i="24"/>
  <c r="AO100" i="24"/>
  <c r="AO101" i="24"/>
  <c r="AO102" i="24"/>
  <c r="AO103" i="24"/>
  <c r="AO104" i="24"/>
  <c r="AO105" i="24"/>
  <c r="AO106" i="24"/>
  <c r="AO107" i="24"/>
  <c r="AO108" i="24"/>
  <c r="AO109" i="24"/>
  <c r="AO110" i="24"/>
  <c r="AO111" i="24"/>
  <c r="AO112" i="24"/>
  <c r="AO113" i="24"/>
  <c r="AO114" i="24"/>
  <c r="AO115" i="24"/>
  <c r="AO116" i="24"/>
  <c r="AO117" i="24"/>
  <c r="AO118" i="24"/>
  <c r="AO119" i="24"/>
  <c r="AO120" i="24"/>
  <c r="AO121" i="24"/>
  <c r="AO122" i="24"/>
  <c r="AO123" i="24"/>
  <c r="AO124" i="24"/>
  <c r="AO125" i="24"/>
  <c r="AO126" i="24"/>
  <c r="AO127" i="24"/>
  <c r="AO128" i="24"/>
  <c r="AO129" i="24"/>
  <c r="AO130" i="24"/>
  <c r="AO131" i="24"/>
  <c r="AO132" i="24"/>
  <c r="AO133" i="24"/>
  <c r="AO134" i="24"/>
  <c r="AO135" i="24"/>
  <c r="AO136" i="24"/>
  <c r="AO137" i="24"/>
  <c r="AO138" i="24"/>
  <c r="AO139" i="24"/>
  <c r="AO140" i="24"/>
  <c r="AO141" i="24"/>
  <c r="AO142" i="24"/>
  <c r="AO143" i="24"/>
  <c r="AO144" i="24"/>
  <c r="AO145" i="24"/>
  <c r="AO146" i="24"/>
  <c r="AO147" i="24"/>
  <c r="AO148" i="24"/>
  <c r="AO149" i="24"/>
  <c r="AO150" i="24"/>
  <c r="AO151" i="24"/>
  <c r="AO152" i="24"/>
  <c r="AO153" i="24"/>
  <c r="AO154" i="24"/>
  <c r="AO155" i="24"/>
  <c r="AO156" i="24"/>
  <c r="AO157" i="24"/>
  <c r="AO158" i="24"/>
  <c r="AO159" i="24"/>
  <c r="AO160" i="24"/>
  <c r="AO161" i="24"/>
  <c r="AO162" i="24"/>
  <c r="AO163" i="24"/>
  <c r="AO164" i="24"/>
  <c r="AO165" i="24"/>
  <c r="AO166" i="24"/>
  <c r="AO167" i="24"/>
  <c r="AO168" i="24"/>
  <c r="AO169" i="24"/>
  <c r="AO170" i="24"/>
  <c r="AO171" i="24"/>
  <c r="AO172" i="24"/>
  <c r="AO173" i="24"/>
  <c r="AO174" i="24"/>
  <c r="AO175" i="24"/>
  <c r="AO176" i="24"/>
  <c r="AO177" i="24"/>
  <c r="AO178" i="24"/>
  <c r="AO179" i="24"/>
  <c r="AO180" i="24"/>
  <c r="AO181" i="24"/>
  <c r="AO182" i="24"/>
  <c r="AO183" i="24"/>
  <c r="AO184" i="24"/>
  <c r="AO185" i="24"/>
  <c r="AO186" i="24"/>
  <c r="AO187" i="24"/>
  <c r="AO188" i="24"/>
  <c r="AO189" i="24"/>
  <c r="AO190" i="24"/>
  <c r="AO191" i="24"/>
  <c r="AO192" i="24"/>
  <c r="AO193" i="24"/>
  <c r="AO194" i="24"/>
  <c r="AO195" i="24"/>
  <c r="AO196" i="24"/>
  <c r="AO197" i="24"/>
  <c r="AO198" i="24"/>
  <c r="AO199" i="24"/>
  <c r="AO200" i="24"/>
  <c r="AO201" i="24"/>
  <c r="AO202" i="24"/>
  <c r="AO203" i="24"/>
  <c r="AO204" i="24"/>
  <c r="AO205" i="24"/>
  <c r="AO206" i="24"/>
  <c r="AO207" i="24"/>
  <c r="AO208" i="24"/>
  <c r="AO209" i="24"/>
  <c r="AO210" i="24"/>
  <c r="AO211" i="24"/>
  <c r="AO212" i="24"/>
  <c r="AO213" i="24"/>
  <c r="AO214" i="24"/>
  <c r="AO215" i="24"/>
  <c r="AO216" i="24"/>
  <c r="AO217" i="24"/>
  <c r="AO218" i="24"/>
  <c r="AO219" i="24"/>
  <c r="AO220" i="24"/>
  <c r="AO221" i="24"/>
  <c r="AO222" i="24"/>
  <c r="AO223" i="24"/>
  <c r="AO224" i="24"/>
  <c r="AO225" i="24"/>
  <c r="AO226" i="24"/>
  <c r="AO227" i="24"/>
  <c r="AO228" i="24"/>
  <c r="AO229" i="24"/>
  <c r="AO230" i="24"/>
  <c r="AO231" i="24"/>
  <c r="AO232" i="24"/>
  <c r="AO233" i="24"/>
  <c r="AO234" i="24"/>
  <c r="AO235" i="24"/>
  <c r="AO236" i="24"/>
  <c r="AO237" i="24"/>
  <c r="AO238" i="24"/>
  <c r="AO239" i="24"/>
  <c r="AO240" i="24"/>
  <c r="AO241" i="24"/>
  <c r="AO242" i="24"/>
  <c r="AO243" i="24"/>
  <c r="AO244" i="24"/>
  <c r="AO245" i="24"/>
  <c r="AO246" i="24"/>
  <c r="AO247" i="24"/>
  <c r="AO248" i="24"/>
  <c r="AO249" i="24"/>
  <c r="AO250" i="24"/>
  <c r="AO251" i="24"/>
  <c r="AO252" i="24"/>
  <c r="AO253" i="24"/>
  <c r="AO254" i="24"/>
  <c r="AO255" i="24"/>
  <c r="AO256" i="24"/>
  <c r="AO257" i="24"/>
  <c r="AO258" i="24"/>
  <c r="AO259" i="24"/>
  <c r="AO260" i="24"/>
  <c r="AO261" i="24"/>
  <c r="AO262" i="24"/>
  <c r="AO263" i="24"/>
  <c r="AO264" i="24"/>
  <c r="AO265" i="24"/>
  <c r="AO266" i="24"/>
  <c r="AO267" i="24"/>
  <c r="AO268" i="24"/>
  <c r="AO269" i="24"/>
  <c r="AO270" i="24"/>
  <c r="AO271" i="24"/>
  <c r="AO272" i="24"/>
  <c r="AO273" i="24"/>
  <c r="AO274" i="24"/>
  <c r="AO275" i="24"/>
  <c r="AO276" i="24"/>
  <c r="AO277" i="24"/>
  <c r="AO278" i="24"/>
  <c r="AO279" i="24"/>
  <c r="AO280" i="24"/>
  <c r="AO281" i="24"/>
  <c r="AO282" i="24"/>
  <c r="AO283" i="24"/>
  <c r="AO284" i="24"/>
  <c r="AO285" i="24"/>
  <c r="AO286" i="24"/>
  <c r="AO287" i="24"/>
  <c r="AO288" i="24"/>
  <c r="AO289" i="24"/>
  <c r="AO290" i="24"/>
  <c r="AO291" i="24"/>
  <c r="AO292" i="24"/>
  <c r="AO293" i="24"/>
  <c r="AO294" i="24"/>
  <c r="AO295" i="24"/>
  <c r="AO296" i="24"/>
  <c r="AO297" i="24"/>
  <c r="AO298" i="24"/>
  <c r="AO299" i="24"/>
  <c r="AO300" i="24"/>
  <c r="AO301" i="24"/>
  <c r="AO302" i="24"/>
  <c r="AO303" i="24"/>
  <c r="AO304" i="24"/>
  <c r="AO305" i="24"/>
  <c r="AO306" i="24"/>
  <c r="AO307" i="24"/>
  <c r="AO308" i="24"/>
  <c r="AO309" i="24"/>
  <c r="AO310" i="24"/>
  <c r="AO311" i="24"/>
  <c r="AO312" i="24"/>
  <c r="AO313" i="24"/>
  <c r="AO314" i="24"/>
  <c r="AO315" i="24"/>
  <c r="AO316" i="24"/>
  <c r="AO317" i="24"/>
  <c r="AO318" i="24"/>
  <c r="AO319" i="24"/>
  <c r="AO320" i="24"/>
  <c r="AO321" i="24"/>
  <c r="AO322" i="24"/>
  <c r="AO323" i="24"/>
  <c r="AO324" i="24"/>
  <c r="AO325" i="24"/>
  <c r="AO326" i="24"/>
  <c r="AO327" i="24"/>
  <c r="AO328" i="24"/>
  <c r="AO329" i="24"/>
  <c r="AO330" i="24"/>
  <c r="AO331" i="24"/>
  <c r="AO332" i="24"/>
  <c r="AO333" i="24"/>
  <c r="AO334" i="24"/>
  <c r="AO335" i="24"/>
  <c r="AO336" i="24"/>
  <c r="AO337" i="24"/>
  <c r="AO338" i="24"/>
  <c r="AO339" i="24"/>
  <c r="AO340" i="24"/>
  <c r="AO341" i="24"/>
  <c r="AO342" i="24"/>
  <c r="AO343" i="24"/>
  <c r="AO344" i="24"/>
  <c r="AO345" i="24"/>
  <c r="AO346" i="24"/>
  <c r="AO347" i="24"/>
  <c r="AO348" i="24"/>
  <c r="AO349" i="24"/>
  <c r="AO350" i="24"/>
  <c r="AO351" i="24"/>
  <c r="AO352" i="24"/>
  <c r="AO353" i="24"/>
  <c r="AO354" i="24"/>
  <c r="AO355" i="24"/>
  <c r="AO356" i="24"/>
  <c r="AO357" i="24"/>
  <c r="AO358" i="24"/>
  <c r="AO359" i="24"/>
  <c r="AO360" i="24"/>
  <c r="AO361" i="24"/>
  <c r="AO362" i="24"/>
  <c r="AO363" i="24"/>
  <c r="AO364" i="24"/>
  <c r="AO365" i="24"/>
  <c r="AO366" i="24"/>
  <c r="AO367" i="24"/>
  <c r="AO368" i="24"/>
  <c r="AO369" i="24"/>
  <c r="AO370" i="24"/>
  <c r="AO371" i="24"/>
  <c r="AO372" i="24"/>
  <c r="AO373" i="24"/>
  <c r="AO374" i="24"/>
  <c r="AO375" i="24"/>
  <c r="AO376" i="24"/>
  <c r="AO377" i="24"/>
  <c r="AO378" i="24"/>
  <c r="AO379" i="24"/>
  <c r="AO380" i="24"/>
  <c r="AO381" i="24"/>
  <c r="AO382" i="24"/>
  <c r="AO383" i="24"/>
  <c r="AO384" i="24"/>
  <c r="AO385" i="24"/>
  <c r="AO386" i="24"/>
  <c r="AO387" i="24"/>
  <c r="AO388" i="24"/>
  <c r="AO389" i="24"/>
  <c r="AO390" i="24"/>
  <c r="AO391" i="24"/>
  <c r="AO392" i="24"/>
  <c r="AO393" i="24"/>
  <c r="AO394" i="24"/>
  <c r="AO395" i="24"/>
  <c r="AO396" i="24"/>
  <c r="AO397" i="24"/>
  <c r="AO398" i="24"/>
  <c r="AO399" i="24"/>
  <c r="AO400" i="24"/>
  <c r="AO401" i="24"/>
  <c r="AO402" i="24"/>
  <c r="AO403" i="24"/>
  <c r="AO404" i="24"/>
  <c r="AO405" i="24"/>
  <c r="AO406" i="24"/>
  <c r="AO407" i="24"/>
  <c r="AO408" i="24"/>
  <c r="AO409" i="24"/>
  <c r="AO410" i="24"/>
  <c r="AO411" i="24"/>
  <c r="AO412" i="24"/>
  <c r="AO413" i="24"/>
  <c r="AO414" i="24"/>
  <c r="AO415" i="24"/>
  <c r="AO416" i="24"/>
  <c r="AO417" i="24"/>
  <c r="AO418" i="24"/>
  <c r="AO419" i="24"/>
  <c r="AO420" i="24"/>
  <c r="AO421" i="24"/>
  <c r="AO422" i="24"/>
  <c r="AO423" i="24"/>
  <c r="AO424" i="24"/>
  <c r="AO425" i="24"/>
  <c r="AO426" i="24"/>
  <c r="AO427" i="24"/>
  <c r="AO428" i="24"/>
  <c r="AO429" i="24"/>
  <c r="AO430" i="24"/>
  <c r="AO431" i="24"/>
  <c r="AO432" i="24"/>
  <c r="AO433" i="24"/>
  <c r="AO434" i="24"/>
  <c r="AO435" i="24"/>
  <c r="AO436" i="24"/>
  <c r="AO437" i="24"/>
  <c r="AO438" i="24"/>
  <c r="AO439" i="24"/>
  <c r="AO440" i="24"/>
  <c r="AO441" i="24"/>
  <c r="AO442" i="24"/>
  <c r="AO443" i="24"/>
  <c r="AO444" i="24"/>
  <c r="AO445" i="24"/>
  <c r="AO446" i="24"/>
  <c r="AO447" i="24"/>
  <c r="AO448" i="24"/>
  <c r="AO449" i="24"/>
  <c r="AO450" i="24"/>
  <c r="AO451" i="24"/>
  <c r="AO452" i="24"/>
  <c r="AO453" i="24"/>
  <c r="AO454" i="24"/>
  <c r="AO455" i="24"/>
  <c r="AO456" i="24"/>
  <c r="AO457" i="24"/>
  <c r="AO458" i="24"/>
  <c r="AO459" i="24"/>
  <c r="AO460" i="24"/>
  <c r="AO461" i="24"/>
  <c r="AO462" i="24"/>
  <c r="AO463" i="24"/>
  <c r="AO464" i="24"/>
  <c r="AO465" i="24"/>
  <c r="AO466" i="24"/>
  <c r="AO467" i="24"/>
  <c r="AO468" i="24"/>
  <c r="AO469" i="24"/>
  <c r="AO470" i="24"/>
  <c r="AO471" i="24"/>
  <c r="AO472" i="24"/>
  <c r="AO473" i="24"/>
  <c r="AO474" i="24"/>
  <c r="AO475" i="24"/>
  <c r="AO476" i="24"/>
  <c r="AO477" i="24"/>
  <c r="AO478" i="24"/>
  <c r="AO479" i="24"/>
  <c r="AO480" i="24"/>
  <c r="AO481" i="24"/>
  <c r="AO482" i="24"/>
  <c r="AO483" i="24"/>
  <c r="AO484" i="24"/>
  <c r="AO485" i="24"/>
  <c r="AO486" i="24"/>
  <c r="AO487" i="24"/>
  <c r="AO488" i="24"/>
  <c r="AO489" i="24"/>
  <c r="AO490" i="24"/>
  <c r="AO491" i="24"/>
  <c r="AO492" i="24"/>
  <c r="AO493" i="24"/>
  <c r="AO494" i="24"/>
  <c r="AO495" i="24"/>
  <c r="AO496" i="24"/>
  <c r="AO497" i="24"/>
  <c r="AO498" i="24"/>
  <c r="AO499" i="24"/>
  <c r="AO500" i="24"/>
  <c r="AO501" i="24"/>
  <c r="AO502" i="24"/>
  <c r="AO503" i="24"/>
  <c r="AO504" i="24"/>
  <c r="AO505" i="24"/>
  <c r="AO506" i="24"/>
  <c r="AO507" i="24"/>
  <c r="AO508" i="24"/>
  <c r="AO509" i="24"/>
  <c r="AO510" i="24"/>
  <c r="AO511" i="24"/>
  <c r="AO512" i="24"/>
  <c r="AO513" i="24"/>
  <c r="AO514" i="24"/>
  <c r="AO515" i="24"/>
  <c r="AO516" i="24"/>
  <c r="AO517" i="24"/>
  <c r="AO518" i="24"/>
  <c r="AO519" i="24"/>
  <c r="AO520" i="24"/>
  <c r="AO521" i="24"/>
  <c r="AO522" i="24"/>
  <c r="AO523" i="24"/>
  <c r="AO524" i="24"/>
  <c r="AO525" i="24"/>
  <c r="AO526" i="24"/>
  <c r="AO527" i="24"/>
  <c r="AO528" i="24"/>
  <c r="AO529" i="24"/>
  <c r="AO530" i="24"/>
  <c r="AO531" i="24"/>
  <c r="AO532" i="24"/>
  <c r="AO533" i="24"/>
  <c r="AO534" i="24"/>
  <c r="AO535" i="24"/>
  <c r="AO536" i="24"/>
  <c r="AO537" i="24"/>
  <c r="AO538" i="24"/>
  <c r="AO539" i="24"/>
  <c r="AO540" i="24"/>
  <c r="AO541" i="24"/>
  <c r="AO542" i="24"/>
  <c r="AO543" i="24"/>
  <c r="AO544" i="24"/>
  <c r="AO545" i="24"/>
  <c r="AO546" i="24"/>
  <c r="AO547" i="24"/>
  <c r="AO548" i="24"/>
  <c r="AO549" i="24"/>
  <c r="AO550" i="24"/>
  <c r="AO551" i="24"/>
  <c r="AO552" i="24"/>
  <c r="AO553" i="24"/>
  <c r="AO554" i="24"/>
  <c r="AO555" i="24"/>
  <c r="AO556" i="24"/>
  <c r="AO557" i="24"/>
  <c r="AO558" i="24"/>
  <c r="AO559" i="24"/>
  <c r="AO560" i="24"/>
  <c r="AO561" i="24"/>
  <c r="AO562" i="24"/>
  <c r="AO563" i="24"/>
  <c r="AO564" i="24"/>
  <c r="AO565" i="24"/>
  <c r="AO566" i="24"/>
  <c r="AO567" i="24"/>
  <c r="AO568" i="24"/>
  <c r="AO569" i="24"/>
  <c r="AO570" i="24"/>
  <c r="AO571" i="24"/>
  <c r="AO572" i="24"/>
  <c r="AO573" i="24"/>
  <c r="AO574" i="24"/>
  <c r="AO575" i="24"/>
  <c r="AO576" i="24"/>
  <c r="AO577" i="24"/>
  <c r="AO578" i="24"/>
  <c r="AO579" i="24"/>
  <c r="AO580" i="24"/>
  <c r="AO581" i="24"/>
  <c r="AO582" i="24"/>
  <c r="AO583" i="24"/>
  <c r="AO584" i="24"/>
  <c r="AO585" i="24"/>
  <c r="AO586" i="24"/>
  <c r="AO587" i="24"/>
  <c r="AO588" i="24"/>
  <c r="AO589" i="24"/>
  <c r="AO590" i="24"/>
  <c r="AO591" i="24"/>
  <c r="AO592" i="24"/>
  <c r="AO593" i="24"/>
  <c r="AO594" i="24"/>
  <c r="AO595" i="24"/>
  <c r="AO596" i="24"/>
  <c r="AO597" i="24"/>
  <c r="AO598" i="24"/>
  <c r="AO599" i="24"/>
  <c r="AO600" i="24"/>
  <c r="AO601" i="24"/>
  <c r="AO602" i="24"/>
  <c r="AO603" i="24"/>
  <c r="AO604" i="24"/>
  <c r="AO605" i="24"/>
  <c r="AO606" i="24"/>
  <c r="AO607" i="24"/>
  <c r="AO608" i="24"/>
  <c r="AO609" i="24"/>
  <c r="AO610" i="24"/>
  <c r="AO611" i="24"/>
  <c r="AO612" i="24"/>
  <c r="AO613" i="24"/>
  <c r="AO614" i="24"/>
  <c r="AO615" i="24"/>
  <c r="AO616" i="24"/>
  <c r="AO617" i="24"/>
  <c r="AO618" i="24"/>
  <c r="AO619" i="24"/>
  <c r="AO620" i="24"/>
  <c r="AO621" i="24"/>
  <c r="AO622" i="24"/>
  <c r="AO623" i="24"/>
  <c r="AO624" i="24"/>
  <c r="AO625" i="24"/>
  <c r="AO626" i="24"/>
  <c r="AO627" i="24"/>
  <c r="AO628" i="24"/>
  <c r="AO629" i="24"/>
  <c r="AO630" i="24"/>
  <c r="AO631" i="24"/>
  <c r="AO632" i="24"/>
  <c r="AO633" i="24"/>
  <c r="AO634" i="24"/>
  <c r="AO635" i="24"/>
  <c r="AO636" i="24"/>
  <c r="AO637" i="24"/>
  <c r="AO638" i="24"/>
  <c r="AO639" i="24"/>
  <c r="AO640" i="24"/>
  <c r="AO641" i="24"/>
  <c r="AO642" i="24"/>
  <c r="AO643" i="24"/>
  <c r="AO644" i="24"/>
  <c r="AO645" i="24"/>
  <c r="AO646" i="24"/>
  <c r="AO647" i="24"/>
  <c r="AO648" i="24"/>
  <c r="AO649" i="24"/>
  <c r="AO650" i="24"/>
  <c r="AO651" i="24"/>
  <c r="AO652" i="24"/>
  <c r="AO653" i="24"/>
  <c r="AO654" i="24"/>
  <c r="AO655" i="24"/>
  <c r="AO656" i="24"/>
  <c r="AO657" i="24"/>
  <c r="AO658" i="24"/>
  <c r="AO659" i="24"/>
  <c r="AO660" i="24"/>
  <c r="AO661" i="24"/>
  <c r="AO662" i="24"/>
  <c r="AO663" i="24"/>
  <c r="AO664" i="24"/>
  <c r="AO665" i="24"/>
  <c r="AO666" i="24"/>
  <c r="AO667" i="24"/>
  <c r="AO668" i="24"/>
  <c r="AO669" i="24"/>
  <c r="AO670" i="24"/>
  <c r="AO671" i="24"/>
  <c r="AO672" i="24"/>
  <c r="AO673" i="24"/>
  <c r="AO674" i="24"/>
  <c r="AO675" i="24"/>
  <c r="AO676" i="24"/>
  <c r="AO677" i="24"/>
  <c r="AO678" i="24"/>
  <c r="AO679" i="24"/>
  <c r="AO680" i="24"/>
  <c r="AO681" i="24"/>
  <c r="AO682" i="24"/>
  <c r="AO683" i="24"/>
  <c r="AO684" i="24"/>
  <c r="AO685" i="24"/>
  <c r="AO686" i="24"/>
  <c r="AO687" i="24"/>
  <c r="AO688" i="24"/>
  <c r="AO689" i="24"/>
  <c r="AO690" i="24"/>
  <c r="AO691" i="24"/>
  <c r="AO692" i="24"/>
  <c r="AO693" i="24"/>
  <c r="AO694" i="24"/>
  <c r="AO695" i="24"/>
  <c r="AO696" i="24"/>
  <c r="AO697" i="24"/>
  <c r="AO698" i="24"/>
  <c r="AO699" i="24"/>
  <c r="AO700" i="24"/>
  <c r="AO701" i="24"/>
  <c r="AO702" i="24"/>
  <c r="AO703" i="24"/>
  <c r="AO704" i="24"/>
  <c r="AO705" i="24"/>
  <c r="AO706" i="24"/>
  <c r="AO707" i="24"/>
  <c r="AO708" i="24"/>
  <c r="AO709" i="24"/>
  <c r="AO710" i="24"/>
  <c r="AO711" i="24"/>
  <c r="AO712" i="24"/>
  <c r="AO713" i="24"/>
  <c r="AO714" i="24"/>
  <c r="AO715" i="24"/>
  <c r="AO716" i="24"/>
  <c r="AO717" i="24"/>
  <c r="AO718" i="24"/>
  <c r="AO719" i="24"/>
  <c r="AO720" i="24"/>
  <c r="AO721" i="24"/>
  <c r="AO722" i="24"/>
  <c r="AO723" i="24"/>
  <c r="AO724" i="24"/>
  <c r="AO725" i="24"/>
  <c r="AO726" i="24"/>
  <c r="AO727" i="24"/>
  <c r="AO728" i="24"/>
  <c r="AO729" i="24"/>
  <c r="AO730" i="24"/>
  <c r="AO731" i="24"/>
  <c r="AO732" i="24"/>
  <c r="AO733" i="24"/>
  <c r="AO734" i="24"/>
  <c r="AO735" i="24"/>
  <c r="AO736" i="24"/>
  <c r="AO737" i="24"/>
  <c r="AO738" i="24"/>
  <c r="AO739" i="24"/>
  <c r="AO740" i="24"/>
  <c r="AO741" i="24"/>
  <c r="AO742" i="24"/>
  <c r="AO743" i="24"/>
  <c r="AO744" i="24"/>
  <c r="AO745" i="24"/>
  <c r="AO746" i="24"/>
  <c r="AO747" i="24"/>
  <c r="AO748" i="24"/>
  <c r="AO749" i="24"/>
  <c r="AO750" i="24"/>
  <c r="AO751" i="24"/>
  <c r="AO752" i="24"/>
  <c r="AO753" i="24"/>
  <c r="AO754" i="24"/>
  <c r="AO755" i="24"/>
  <c r="AO756" i="24"/>
  <c r="AO757" i="24"/>
  <c r="AO758" i="24"/>
  <c r="AO759" i="24"/>
  <c r="AO760" i="24"/>
  <c r="AO761" i="24"/>
  <c r="AO762" i="24"/>
  <c r="AO763" i="24"/>
  <c r="AO764" i="24"/>
  <c r="AO765" i="24"/>
  <c r="AO766" i="24"/>
  <c r="AO767" i="24"/>
  <c r="AO768" i="24"/>
  <c r="AO769" i="24"/>
  <c r="AO770" i="24"/>
  <c r="AO771" i="24"/>
  <c r="AO772" i="24"/>
  <c r="AO773" i="24"/>
  <c r="AO774" i="24"/>
  <c r="AO775" i="24"/>
  <c r="AO776" i="24"/>
  <c r="AO777" i="24"/>
  <c r="AO778" i="24"/>
  <c r="AO779" i="24"/>
  <c r="AO780" i="24"/>
  <c r="AO781" i="24"/>
  <c r="AO782" i="24"/>
  <c r="AO783" i="24"/>
  <c r="AO784" i="24"/>
  <c r="AO785" i="24"/>
  <c r="AO786" i="24"/>
  <c r="AO787" i="24"/>
  <c r="AO788" i="24"/>
  <c r="AO789" i="24"/>
  <c r="AO790" i="24"/>
  <c r="AO791" i="24"/>
  <c r="AO792" i="24"/>
  <c r="AO793" i="24"/>
  <c r="AO794" i="24"/>
  <c r="AO795" i="24"/>
  <c r="AO796" i="24"/>
  <c r="AO797" i="24"/>
  <c r="AO798" i="24"/>
  <c r="AO799" i="24"/>
  <c r="AO800" i="24"/>
  <c r="AO801" i="24"/>
  <c r="AO802" i="24"/>
  <c r="AO803" i="24"/>
  <c r="AO804" i="24"/>
  <c r="AO805" i="24"/>
  <c r="AO806" i="24"/>
  <c r="AO807" i="24"/>
  <c r="AO808" i="24"/>
  <c r="AO809" i="24"/>
  <c r="AO810" i="24"/>
  <c r="AO811" i="24"/>
  <c r="AO812" i="24"/>
  <c r="AO813" i="24"/>
  <c r="AO814" i="24"/>
  <c r="AO815" i="24"/>
  <c r="AO816" i="24"/>
  <c r="AO817" i="24"/>
  <c r="AO818" i="24"/>
  <c r="AO819" i="24"/>
  <c r="AO820" i="24"/>
  <c r="AO821" i="24"/>
  <c r="AO822" i="24"/>
  <c r="AO823" i="24"/>
  <c r="AO824" i="24"/>
  <c r="AO825" i="24"/>
  <c r="AO826" i="24"/>
  <c r="AO827" i="24"/>
  <c r="AO828" i="24"/>
  <c r="AO829" i="24"/>
  <c r="AO830" i="24"/>
  <c r="AO831" i="24"/>
  <c r="AO832" i="24"/>
  <c r="AO833" i="24"/>
  <c r="AO834" i="24"/>
  <c r="AO835" i="24"/>
  <c r="AO836" i="24"/>
  <c r="AO837" i="24"/>
  <c r="AO838" i="24"/>
  <c r="AO839" i="24"/>
  <c r="AO840" i="24"/>
  <c r="AO841" i="24"/>
  <c r="AO842" i="24"/>
  <c r="AO843" i="24"/>
  <c r="AO844" i="24"/>
  <c r="AO845" i="24"/>
  <c r="AO846" i="24"/>
  <c r="AO847" i="24"/>
  <c r="AO848" i="24"/>
  <c r="AO849" i="24"/>
  <c r="AO850" i="24"/>
  <c r="AO851" i="24"/>
  <c r="AO852" i="24"/>
  <c r="AO853" i="24"/>
  <c r="AO854" i="24"/>
  <c r="AO855" i="24"/>
  <c r="AO856" i="24"/>
  <c r="AO857" i="24"/>
  <c r="AO858" i="24"/>
  <c r="AO859" i="24"/>
  <c r="AO860" i="24"/>
  <c r="AO861" i="24"/>
  <c r="AO862" i="24"/>
  <c r="AO863" i="24"/>
  <c r="AO864" i="24"/>
  <c r="AO865" i="24"/>
  <c r="AO866" i="24"/>
  <c r="AO867" i="24"/>
  <c r="AO868" i="24"/>
  <c r="AO869" i="24"/>
  <c r="AO870" i="24"/>
  <c r="AO871" i="24"/>
  <c r="AO872" i="24"/>
  <c r="AO873" i="24"/>
  <c r="AO874" i="24"/>
  <c r="AO875" i="24"/>
  <c r="AO876" i="24"/>
  <c r="AO877" i="24"/>
  <c r="AO878" i="24"/>
  <c r="AO879" i="24"/>
  <c r="AO880" i="24"/>
  <c r="AO881" i="24"/>
  <c r="AO882" i="24"/>
  <c r="AO883" i="24"/>
  <c r="AO884" i="24"/>
  <c r="AO885" i="24"/>
  <c r="AO886" i="24"/>
  <c r="AO887" i="24"/>
  <c r="AO888" i="24"/>
  <c r="AO889" i="24"/>
  <c r="AO890" i="24"/>
  <c r="AO891" i="24"/>
  <c r="AO892" i="24"/>
  <c r="AO893" i="24"/>
  <c r="AO894" i="24"/>
  <c r="AO895" i="24"/>
  <c r="AO896" i="24"/>
  <c r="AO897" i="24"/>
  <c r="AO898" i="24"/>
  <c r="AO899" i="24"/>
  <c r="AO900" i="24"/>
  <c r="AO901" i="24"/>
  <c r="AO902" i="24"/>
  <c r="AO903" i="24"/>
  <c r="AO904" i="24"/>
  <c r="AO905" i="24"/>
  <c r="AO906" i="24"/>
  <c r="AO907" i="24"/>
  <c r="AO908" i="24"/>
  <c r="AO909" i="24"/>
  <c r="AO910" i="24"/>
  <c r="AO911" i="24"/>
  <c r="AO912" i="24"/>
  <c r="AO913" i="24"/>
  <c r="AO914" i="24"/>
  <c r="AO915" i="24"/>
  <c r="AO916" i="24"/>
  <c r="AO917" i="24"/>
  <c r="AO918" i="24"/>
  <c r="AO919" i="24"/>
  <c r="AO920" i="24"/>
  <c r="AO921" i="24"/>
  <c r="AO922" i="24"/>
  <c r="AO923" i="24"/>
  <c r="AO924" i="24"/>
  <c r="AO925" i="24"/>
  <c r="AO926" i="24"/>
  <c r="AO927" i="24"/>
  <c r="AO928" i="24"/>
  <c r="AO929" i="24"/>
  <c r="AO930" i="24"/>
  <c r="AO931" i="24"/>
  <c r="AO932" i="24"/>
  <c r="AO933" i="24"/>
  <c r="AO934" i="24"/>
  <c r="AO935" i="24"/>
  <c r="AO936" i="24"/>
  <c r="AO937" i="24"/>
  <c r="AO938" i="24"/>
  <c r="AO939" i="24"/>
  <c r="AO940" i="24"/>
  <c r="AO941" i="24"/>
  <c r="AO942" i="24"/>
  <c r="AO943" i="24"/>
  <c r="AO944" i="24"/>
  <c r="AO945" i="24"/>
  <c r="AO946" i="24"/>
  <c r="AO947" i="24"/>
  <c r="AO948" i="24"/>
  <c r="AO949" i="24"/>
  <c r="AO950" i="24"/>
  <c r="AO951" i="24"/>
  <c r="AO952" i="24"/>
  <c r="AO953" i="24"/>
  <c r="AO954" i="24"/>
  <c r="AO955" i="24"/>
  <c r="AO956" i="24"/>
  <c r="AO957" i="24"/>
  <c r="AO958" i="24"/>
  <c r="AO959" i="24"/>
  <c r="AO960" i="24"/>
  <c r="AO961" i="24"/>
  <c r="AO962" i="24"/>
  <c r="AO963" i="24"/>
  <c r="AO964" i="24"/>
  <c r="AO965" i="24"/>
  <c r="AO966" i="24"/>
  <c r="AO967" i="24"/>
  <c r="AO968" i="24"/>
  <c r="AO969" i="24"/>
  <c r="AO970" i="24"/>
  <c r="AO971" i="24"/>
  <c r="AO972" i="24"/>
  <c r="AO973" i="24"/>
  <c r="AO974" i="24"/>
  <c r="AO975" i="24"/>
  <c r="AO976" i="24"/>
  <c r="AO977" i="24"/>
  <c r="AO978" i="24"/>
  <c r="AO979" i="24"/>
  <c r="AO980" i="24"/>
  <c r="AO981" i="24"/>
  <c r="AO982" i="24"/>
  <c r="AO983" i="24"/>
  <c r="AO984" i="24"/>
  <c r="AO985" i="24"/>
  <c r="AO986" i="24"/>
  <c r="AO987" i="24"/>
  <c r="AO988" i="24"/>
  <c r="AO989" i="24"/>
  <c r="AO990" i="24"/>
  <c r="AO991" i="24"/>
  <c r="AO992" i="24"/>
  <c r="AO993" i="24"/>
  <c r="AO994" i="24"/>
  <c r="AO995" i="24"/>
  <c r="AO996" i="24"/>
  <c r="AO997" i="24"/>
  <c r="AO998" i="24"/>
  <c r="AO999" i="24"/>
  <c r="AO1000" i="24"/>
  <c r="AO1001" i="24"/>
  <c r="D35" i="29"/>
  <c r="D34" i="29"/>
  <c r="D33" i="29"/>
  <c r="D32" i="29"/>
  <c r="D31" i="29"/>
  <c r="AC506" i="29"/>
  <c r="AC507" i="29" s="1"/>
  <c r="Z406" i="29"/>
  <c r="Z407" i="29" s="1"/>
  <c r="W306" i="29"/>
  <c r="W307" i="29" s="1"/>
  <c r="T206" i="29"/>
  <c r="T207" i="29" s="1"/>
  <c r="Q106" i="29"/>
  <c r="Q107" i="29" s="1"/>
  <c r="D23" i="29"/>
  <c r="D24" i="29"/>
  <c r="D25" i="29"/>
  <c r="D26" i="29"/>
  <c r="D22" i="29"/>
  <c r="F16" i="29"/>
  <c r="F17" i="29"/>
  <c r="F18" i="29"/>
  <c r="F15" i="29"/>
  <c r="E19" i="29"/>
  <c r="AN2" i="24"/>
  <c r="AN3" i="24"/>
  <c r="AN4" i="24"/>
  <c r="AN5" i="24"/>
  <c r="AN6" i="24"/>
  <c r="AN7" i="24"/>
  <c r="AN8" i="24"/>
  <c r="AN9" i="24"/>
  <c r="AN10" i="24"/>
  <c r="AN11" i="24"/>
  <c r="AN12" i="24"/>
  <c r="AN13" i="24"/>
  <c r="AN14" i="24"/>
  <c r="AN15" i="24"/>
  <c r="AN16" i="24"/>
  <c r="AN17" i="24"/>
  <c r="AN18" i="24"/>
  <c r="AN19" i="24"/>
  <c r="AN20" i="24"/>
  <c r="AN21" i="24"/>
  <c r="AN22" i="24"/>
  <c r="AN23" i="24"/>
  <c r="AN24" i="24"/>
  <c r="AN25" i="24"/>
  <c r="AN26" i="24"/>
  <c r="AN27" i="24"/>
  <c r="AN28" i="24"/>
  <c r="AN29" i="24"/>
  <c r="AN30" i="24"/>
  <c r="AN31" i="24"/>
  <c r="AN32" i="24"/>
  <c r="AN33" i="24"/>
  <c r="AN34" i="24"/>
  <c r="AN35" i="24"/>
  <c r="AN36" i="24"/>
  <c r="AN37" i="24"/>
  <c r="AN38" i="24"/>
  <c r="AN39" i="24"/>
  <c r="AN40" i="24"/>
  <c r="AN41" i="24"/>
  <c r="AN42" i="24"/>
  <c r="AN43" i="24"/>
  <c r="AN44" i="24"/>
  <c r="AN45" i="24"/>
  <c r="AN46" i="24"/>
  <c r="AN47" i="24"/>
  <c r="AN48" i="24"/>
  <c r="AN49" i="24"/>
  <c r="AN50" i="24"/>
  <c r="AN51" i="24"/>
  <c r="AN52" i="24"/>
  <c r="AN53" i="24"/>
  <c r="AN54" i="24"/>
  <c r="AN55" i="24"/>
  <c r="AN56" i="24"/>
  <c r="AN57" i="24"/>
  <c r="AN58" i="24"/>
  <c r="AN59" i="24"/>
  <c r="AN60" i="24"/>
  <c r="AN61" i="24"/>
  <c r="AN62" i="24"/>
  <c r="AN63" i="24"/>
  <c r="AN64" i="24"/>
  <c r="AN65" i="24"/>
  <c r="AN66" i="24"/>
  <c r="AN67" i="24"/>
  <c r="AN68" i="24"/>
  <c r="AN69" i="24"/>
  <c r="AN70" i="24"/>
  <c r="AN71" i="24"/>
  <c r="AN72" i="24"/>
  <c r="AN73" i="24"/>
  <c r="AN74" i="24"/>
  <c r="AN75" i="24"/>
  <c r="AN76" i="24"/>
  <c r="AN77" i="24"/>
  <c r="AN78" i="24"/>
  <c r="AN79" i="24"/>
  <c r="AN80" i="24"/>
  <c r="AN81" i="24"/>
  <c r="AN82" i="24"/>
  <c r="AN83" i="24"/>
  <c r="AN84" i="24"/>
  <c r="AN85" i="24"/>
  <c r="AN86" i="24"/>
  <c r="AN87" i="24"/>
  <c r="AN88" i="24"/>
  <c r="AN89" i="24"/>
  <c r="AN90" i="24"/>
  <c r="AN91" i="24"/>
  <c r="AN92" i="24"/>
  <c r="AN93" i="24"/>
  <c r="AN94" i="24"/>
  <c r="AN95" i="24"/>
  <c r="AN96" i="24"/>
  <c r="AN97" i="24"/>
  <c r="AN98" i="24"/>
  <c r="AN99" i="24"/>
  <c r="AN100" i="24"/>
  <c r="AN101" i="24"/>
  <c r="AN102" i="24"/>
  <c r="AN103" i="24"/>
  <c r="AN104" i="24"/>
  <c r="AN105" i="24"/>
  <c r="AN106" i="24"/>
  <c r="AN107" i="24"/>
  <c r="AN108" i="24"/>
  <c r="AN109" i="24"/>
  <c r="AN110" i="24"/>
  <c r="AN111" i="24"/>
  <c r="AN112" i="24"/>
  <c r="AN113" i="24"/>
  <c r="AN114" i="24"/>
  <c r="AN115" i="24"/>
  <c r="AN116" i="24"/>
  <c r="AN117" i="24"/>
  <c r="AN118" i="24"/>
  <c r="AN119" i="24"/>
  <c r="AN120" i="24"/>
  <c r="AN121" i="24"/>
  <c r="AN122" i="24"/>
  <c r="AN123" i="24"/>
  <c r="AN124" i="24"/>
  <c r="AN125" i="24"/>
  <c r="AN126" i="24"/>
  <c r="AN127" i="24"/>
  <c r="AN128" i="24"/>
  <c r="AN129" i="24"/>
  <c r="AN130" i="24"/>
  <c r="AN131" i="24"/>
  <c r="AN132" i="24"/>
  <c r="AN133" i="24"/>
  <c r="AN134" i="24"/>
  <c r="AN135" i="24"/>
  <c r="AN136" i="24"/>
  <c r="AN137" i="24"/>
  <c r="AN138" i="24"/>
  <c r="AN139" i="24"/>
  <c r="AN140" i="24"/>
  <c r="AN141" i="24"/>
  <c r="AN142" i="24"/>
  <c r="AN143" i="24"/>
  <c r="AN144" i="24"/>
  <c r="AN145" i="24"/>
  <c r="AN146" i="24"/>
  <c r="AN147" i="24"/>
  <c r="AN148" i="24"/>
  <c r="AN149" i="24"/>
  <c r="AN150" i="24"/>
  <c r="AN151" i="24"/>
  <c r="AN152" i="24"/>
  <c r="AN153" i="24"/>
  <c r="AN154" i="24"/>
  <c r="AN155" i="24"/>
  <c r="AN156" i="24"/>
  <c r="AN157" i="24"/>
  <c r="AN158" i="24"/>
  <c r="AN159" i="24"/>
  <c r="AN160" i="24"/>
  <c r="AN161" i="24"/>
  <c r="AN162" i="24"/>
  <c r="AN163" i="24"/>
  <c r="AN164" i="24"/>
  <c r="AN165" i="24"/>
  <c r="AN166" i="24"/>
  <c r="AN167" i="24"/>
  <c r="AN168" i="24"/>
  <c r="AN169" i="24"/>
  <c r="AN170" i="24"/>
  <c r="AN171" i="24"/>
  <c r="AN172" i="24"/>
  <c r="AN173" i="24"/>
  <c r="AN174" i="24"/>
  <c r="AN175" i="24"/>
  <c r="AN176" i="24"/>
  <c r="AN177" i="24"/>
  <c r="AN178" i="24"/>
  <c r="AN179" i="24"/>
  <c r="AN180" i="24"/>
  <c r="AN181" i="24"/>
  <c r="AN182" i="24"/>
  <c r="AN183" i="24"/>
  <c r="AN184" i="24"/>
  <c r="AN185" i="24"/>
  <c r="AN186" i="24"/>
  <c r="AN187" i="24"/>
  <c r="AN188" i="24"/>
  <c r="AN189" i="24"/>
  <c r="AN190" i="24"/>
  <c r="AN191" i="24"/>
  <c r="AN192" i="24"/>
  <c r="AN193" i="24"/>
  <c r="AN194" i="24"/>
  <c r="AN195" i="24"/>
  <c r="AN196" i="24"/>
  <c r="AN197" i="24"/>
  <c r="AN198" i="24"/>
  <c r="AN199" i="24"/>
  <c r="AN200" i="24"/>
  <c r="AN201" i="24"/>
  <c r="AN202" i="24"/>
  <c r="AN203" i="24"/>
  <c r="AN204" i="24"/>
  <c r="AN205" i="24"/>
  <c r="AN206" i="24"/>
  <c r="AN207" i="24"/>
  <c r="AN208" i="24"/>
  <c r="AN209" i="24"/>
  <c r="AN210" i="24"/>
  <c r="AN211" i="24"/>
  <c r="AN212" i="24"/>
  <c r="AN213" i="24"/>
  <c r="AN214" i="24"/>
  <c r="AN215" i="24"/>
  <c r="AN216" i="24"/>
  <c r="AN217" i="24"/>
  <c r="AN218" i="24"/>
  <c r="AN219" i="24"/>
  <c r="AN220" i="24"/>
  <c r="AN221" i="24"/>
  <c r="AN222" i="24"/>
  <c r="AN223" i="24"/>
  <c r="AN224" i="24"/>
  <c r="AN225" i="24"/>
  <c r="AN226" i="24"/>
  <c r="AN227" i="24"/>
  <c r="AN228" i="24"/>
  <c r="AN229" i="24"/>
  <c r="AN230" i="24"/>
  <c r="AN231" i="24"/>
  <c r="AN232" i="24"/>
  <c r="AN233" i="24"/>
  <c r="AN234" i="24"/>
  <c r="AN235" i="24"/>
  <c r="AN236" i="24"/>
  <c r="AN237" i="24"/>
  <c r="AN238" i="24"/>
  <c r="AN239" i="24"/>
  <c r="AN240" i="24"/>
  <c r="AN241" i="24"/>
  <c r="AN242" i="24"/>
  <c r="AN243" i="24"/>
  <c r="AN244" i="24"/>
  <c r="AN245" i="24"/>
  <c r="AN246" i="24"/>
  <c r="AN247" i="24"/>
  <c r="AN248" i="24"/>
  <c r="AN249" i="24"/>
  <c r="AN250" i="24"/>
  <c r="AN251" i="24"/>
  <c r="AN252" i="24"/>
  <c r="AN253" i="24"/>
  <c r="AN254" i="24"/>
  <c r="AN255" i="24"/>
  <c r="AN256" i="24"/>
  <c r="AN257" i="24"/>
  <c r="AN258" i="24"/>
  <c r="AN259" i="24"/>
  <c r="AN260" i="24"/>
  <c r="AN261" i="24"/>
  <c r="AN262" i="24"/>
  <c r="AN263" i="24"/>
  <c r="AN264" i="24"/>
  <c r="AN265" i="24"/>
  <c r="AN266" i="24"/>
  <c r="AN267" i="24"/>
  <c r="AN268" i="24"/>
  <c r="AN269" i="24"/>
  <c r="AN270" i="24"/>
  <c r="AN271" i="24"/>
  <c r="AN272" i="24"/>
  <c r="AN273" i="24"/>
  <c r="AN274" i="24"/>
  <c r="AN275" i="24"/>
  <c r="AN276" i="24"/>
  <c r="AN277" i="24"/>
  <c r="AN278" i="24"/>
  <c r="AN279" i="24"/>
  <c r="AN280" i="24"/>
  <c r="AN281" i="24"/>
  <c r="AN282" i="24"/>
  <c r="AN283" i="24"/>
  <c r="AN284" i="24"/>
  <c r="AN285" i="24"/>
  <c r="AN286" i="24"/>
  <c r="AN287" i="24"/>
  <c r="AN288" i="24"/>
  <c r="AN289" i="24"/>
  <c r="AN290" i="24"/>
  <c r="AN291" i="24"/>
  <c r="AN292" i="24"/>
  <c r="AN293" i="24"/>
  <c r="AN294" i="24"/>
  <c r="AN295" i="24"/>
  <c r="AN296" i="24"/>
  <c r="AN297" i="24"/>
  <c r="AN298" i="24"/>
  <c r="AN299" i="24"/>
  <c r="AN300" i="24"/>
  <c r="AN301" i="24"/>
  <c r="AN302" i="24"/>
  <c r="AN303" i="24"/>
  <c r="AN304" i="24"/>
  <c r="AN305" i="24"/>
  <c r="AN306" i="24"/>
  <c r="AN307" i="24"/>
  <c r="AN308" i="24"/>
  <c r="AN309" i="24"/>
  <c r="AN310" i="24"/>
  <c r="AN311" i="24"/>
  <c r="AN312" i="24"/>
  <c r="AN313" i="24"/>
  <c r="AN314" i="24"/>
  <c r="AN315" i="24"/>
  <c r="AN316" i="24"/>
  <c r="AN317" i="24"/>
  <c r="AN318" i="24"/>
  <c r="AN319" i="24"/>
  <c r="AN320" i="24"/>
  <c r="AN321" i="24"/>
  <c r="AN322" i="24"/>
  <c r="AN323" i="24"/>
  <c r="AN324" i="24"/>
  <c r="AN325" i="24"/>
  <c r="AN326" i="24"/>
  <c r="AN327" i="24"/>
  <c r="AN328" i="24"/>
  <c r="AN329" i="24"/>
  <c r="AN330" i="24"/>
  <c r="AN331" i="24"/>
  <c r="AN332" i="24"/>
  <c r="AN333" i="24"/>
  <c r="AN334" i="24"/>
  <c r="AN335" i="24"/>
  <c r="AN336" i="24"/>
  <c r="AN337" i="24"/>
  <c r="AN338" i="24"/>
  <c r="AN339" i="24"/>
  <c r="AN340" i="24"/>
  <c r="AN341" i="24"/>
  <c r="AN342" i="24"/>
  <c r="AN343" i="24"/>
  <c r="AN344" i="24"/>
  <c r="AN345" i="24"/>
  <c r="AN346" i="24"/>
  <c r="AN347" i="24"/>
  <c r="AN348" i="24"/>
  <c r="AN349" i="24"/>
  <c r="AN350" i="24"/>
  <c r="AN351" i="24"/>
  <c r="AN352" i="24"/>
  <c r="AN353" i="24"/>
  <c r="AN354" i="24"/>
  <c r="AN355" i="24"/>
  <c r="AN356" i="24"/>
  <c r="AN357" i="24"/>
  <c r="AN358" i="24"/>
  <c r="AN359" i="24"/>
  <c r="AN360" i="24"/>
  <c r="AN361" i="24"/>
  <c r="AN362" i="24"/>
  <c r="AN363" i="24"/>
  <c r="AN364" i="24"/>
  <c r="AN365" i="24"/>
  <c r="AN366" i="24"/>
  <c r="AN367" i="24"/>
  <c r="AN368" i="24"/>
  <c r="AN369" i="24"/>
  <c r="AN370" i="24"/>
  <c r="AN371" i="24"/>
  <c r="AN372" i="24"/>
  <c r="AN373" i="24"/>
  <c r="AN374" i="24"/>
  <c r="AN375" i="24"/>
  <c r="AN376" i="24"/>
  <c r="AN377" i="24"/>
  <c r="AN378" i="24"/>
  <c r="AN379" i="24"/>
  <c r="AN380" i="24"/>
  <c r="AN381" i="24"/>
  <c r="AN382" i="24"/>
  <c r="AN383" i="24"/>
  <c r="AN384" i="24"/>
  <c r="AN385" i="24"/>
  <c r="AN386" i="24"/>
  <c r="AN387" i="24"/>
  <c r="AN388" i="24"/>
  <c r="AN389" i="24"/>
  <c r="AN390" i="24"/>
  <c r="AN391" i="24"/>
  <c r="AN392" i="24"/>
  <c r="AN393" i="24"/>
  <c r="AN394" i="24"/>
  <c r="AN395" i="24"/>
  <c r="AN396" i="24"/>
  <c r="AN397" i="24"/>
  <c r="AN398" i="24"/>
  <c r="AN399" i="24"/>
  <c r="AN400" i="24"/>
  <c r="AN401" i="24"/>
  <c r="AN402" i="24"/>
  <c r="AN403" i="24"/>
  <c r="AN404" i="24"/>
  <c r="AN405" i="24"/>
  <c r="AN406" i="24"/>
  <c r="AN407" i="24"/>
  <c r="AN408" i="24"/>
  <c r="AN409" i="24"/>
  <c r="AN410" i="24"/>
  <c r="AN411" i="24"/>
  <c r="AN412" i="24"/>
  <c r="AN413" i="24"/>
  <c r="AN414" i="24"/>
  <c r="AN415" i="24"/>
  <c r="AN416" i="24"/>
  <c r="AN417" i="24"/>
  <c r="AN418" i="24"/>
  <c r="AN419" i="24"/>
  <c r="AN420" i="24"/>
  <c r="AN421" i="24"/>
  <c r="AN422" i="24"/>
  <c r="AN423" i="24"/>
  <c r="AN424" i="24"/>
  <c r="AN425" i="24"/>
  <c r="AN426" i="24"/>
  <c r="AN427" i="24"/>
  <c r="AN428" i="24"/>
  <c r="AN429" i="24"/>
  <c r="AN430" i="24"/>
  <c r="AN431" i="24"/>
  <c r="AN432" i="24"/>
  <c r="AN433" i="24"/>
  <c r="AN434" i="24"/>
  <c r="AN435" i="24"/>
  <c r="AN436" i="24"/>
  <c r="AN437" i="24"/>
  <c r="AN438" i="24"/>
  <c r="AN439" i="24"/>
  <c r="AN440" i="24"/>
  <c r="AN441" i="24"/>
  <c r="AN442" i="24"/>
  <c r="AN443" i="24"/>
  <c r="AN444" i="24"/>
  <c r="AN445" i="24"/>
  <c r="AN446" i="24"/>
  <c r="AN447" i="24"/>
  <c r="AN448" i="24"/>
  <c r="AN449" i="24"/>
  <c r="AN450" i="24"/>
  <c r="AN451" i="24"/>
  <c r="AN452" i="24"/>
  <c r="AN453" i="24"/>
  <c r="AN454" i="24"/>
  <c r="AN455" i="24"/>
  <c r="AN456" i="24"/>
  <c r="AN457" i="24"/>
  <c r="AN458" i="24"/>
  <c r="AN459" i="24"/>
  <c r="AN460" i="24"/>
  <c r="AN461" i="24"/>
  <c r="AN462" i="24"/>
  <c r="AN463" i="24"/>
  <c r="AN464" i="24"/>
  <c r="AN465" i="24"/>
  <c r="AN466" i="24"/>
  <c r="AN467" i="24"/>
  <c r="AN468" i="24"/>
  <c r="AN469" i="24"/>
  <c r="AN470" i="24"/>
  <c r="AN471" i="24"/>
  <c r="AN472" i="24"/>
  <c r="AN473" i="24"/>
  <c r="AN474" i="24"/>
  <c r="AN475" i="24"/>
  <c r="AN476" i="24"/>
  <c r="AN477" i="24"/>
  <c r="AN478" i="24"/>
  <c r="AN479" i="24"/>
  <c r="AN480" i="24"/>
  <c r="AN481" i="24"/>
  <c r="AN482" i="24"/>
  <c r="AN483" i="24"/>
  <c r="AN484" i="24"/>
  <c r="AN485" i="24"/>
  <c r="AN486" i="24"/>
  <c r="AN487" i="24"/>
  <c r="AN488" i="24"/>
  <c r="AN489" i="24"/>
  <c r="AN490" i="24"/>
  <c r="AN491" i="24"/>
  <c r="AN492" i="24"/>
  <c r="AN493" i="24"/>
  <c r="AN494" i="24"/>
  <c r="AN495" i="24"/>
  <c r="AN496" i="24"/>
  <c r="AN497" i="24"/>
  <c r="AN498" i="24"/>
  <c r="AN499" i="24"/>
  <c r="AN500" i="24"/>
  <c r="AN501" i="24"/>
  <c r="AN502" i="24"/>
  <c r="AN503" i="24"/>
  <c r="AN504" i="24"/>
  <c r="AN505" i="24"/>
  <c r="AN506" i="24"/>
  <c r="AN507" i="24"/>
  <c r="AN508" i="24"/>
  <c r="AN509" i="24"/>
  <c r="AN510" i="24"/>
  <c r="AN511" i="24"/>
  <c r="AN512" i="24"/>
  <c r="AN513" i="24"/>
  <c r="AN514" i="24"/>
  <c r="AN515" i="24"/>
  <c r="AN516" i="24"/>
  <c r="AN517" i="24"/>
  <c r="AN518" i="24"/>
  <c r="AN519" i="24"/>
  <c r="AN520" i="24"/>
  <c r="AN521" i="24"/>
  <c r="AN522" i="24"/>
  <c r="AN523" i="24"/>
  <c r="AN524" i="24"/>
  <c r="AN525" i="24"/>
  <c r="AN526" i="24"/>
  <c r="AN527" i="24"/>
  <c r="AN528" i="24"/>
  <c r="AN529" i="24"/>
  <c r="AN530" i="24"/>
  <c r="AN531" i="24"/>
  <c r="AN532" i="24"/>
  <c r="AN533" i="24"/>
  <c r="AN534" i="24"/>
  <c r="AN535" i="24"/>
  <c r="AN536" i="24"/>
  <c r="AN537" i="24"/>
  <c r="AN538" i="24"/>
  <c r="AN539" i="24"/>
  <c r="AN540" i="24"/>
  <c r="AN541" i="24"/>
  <c r="AN542" i="24"/>
  <c r="AN543" i="24"/>
  <c r="AN544" i="24"/>
  <c r="AN545" i="24"/>
  <c r="AN546" i="24"/>
  <c r="AN547" i="24"/>
  <c r="AN548" i="24"/>
  <c r="AN549" i="24"/>
  <c r="AN550" i="24"/>
  <c r="AN551" i="24"/>
  <c r="AN552" i="24"/>
  <c r="AN553" i="24"/>
  <c r="AN554" i="24"/>
  <c r="AN555" i="24"/>
  <c r="AN556" i="24"/>
  <c r="AN557" i="24"/>
  <c r="AN558" i="24"/>
  <c r="AN559" i="24"/>
  <c r="AN560" i="24"/>
  <c r="AN561" i="24"/>
  <c r="AN562" i="24"/>
  <c r="AN563" i="24"/>
  <c r="AN564" i="24"/>
  <c r="AN565" i="24"/>
  <c r="AN566" i="24"/>
  <c r="AN567" i="24"/>
  <c r="AN568" i="24"/>
  <c r="AN569" i="24"/>
  <c r="AN570" i="24"/>
  <c r="AN571" i="24"/>
  <c r="AN572" i="24"/>
  <c r="AN573" i="24"/>
  <c r="AN574" i="24"/>
  <c r="AN575" i="24"/>
  <c r="AN576" i="24"/>
  <c r="AN577" i="24"/>
  <c r="AN578" i="24"/>
  <c r="AN579" i="24"/>
  <c r="AN580" i="24"/>
  <c r="AN581" i="24"/>
  <c r="AN582" i="24"/>
  <c r="AN583" i="24"/>
  <c r="AN584" i="24"/>
  <c r="AN585" i="24"/>
  <c r="AN586" i="24"/>
  <c r="AN587" i="24"/>
  <c r="AN588" i="24"/>
  <c r="AN589" i="24"/>
  <c r="AN590" i="24"/>
  <c r="AN591" i="24"/>
  <c r="AN592" i="24"/>
  <c r="AN593" i="24"/>
  <c r="AN594" i="24"/>
  <c r="AN595" i="24"/>
  <c r="AN596" i="24"/>
  <c r="AN597" i="24"/>
  <c r="AN598" i="24"/>
  <c r="AN599" i="24"/>
  <c r="AN600" i="24"/>
  <c r="AN601" i="24"/>
  <c r="AN602" i="24"/>
  <c r="AN603" i="24"/>
  <c r="AN604" i="24"/>
  <c r="AN605" i="24"/>
  <c r="AN606" i="24"/>
  <c r="AN607" i="24"/>
  <c r="AN608" i="24"/>
  <c r="AN609" i="24"/>
  <c r="AN610" i="24"/>
  <c r="AN611" i="24"/>
  <c r="AN612" i="24"/>
  <c r="AN613" i="24"/>
  <c r="AN614" i="24"/>
  <c r="AN615" i="24"/>
  <c r="AN616" i="24"/>
  <c r="AN617" i="24"/>
  <c r="AN618" i="24"/>
  <c r="AN619" i="24"/>
  <c r="AN620" i="24"/>
  <c r="AN621" i="24"/>
  <c r="AN622" i="24"/>
  <c r="AN623" i="24"/>
  <c r="AN624" i="24"/>
  <c r="AN625" i="24"/>
  <c r="AN626" i="24"/>
  <c r="AN627" i="24"/>
  <c r="AN628" i="24"/>
  <c r="AN629" i="24"/>
  <c r="AN630" i="24"/>
  <c r="AN631" i="24"/>
  <c r="AN632" i="24"/>
  <c r="AN633" i="24"/>
  <c r="AN634" i="24"/>
  <c r="AN635" i="24"/>
  <c r="AN636" i="24"/>
  <c r="AN637" i="24"/>
  <c r="AN638" i="24"/>
  <c r="AN639" i="24"/>
  <c r="AN640" i="24"/>
  <c r="AN641" i="24"/>
  <c r="AN642" i="24"/>
  <c r="AN643" i="24"/>
  <c r="AN644" i="24"/>
  <c r="AN645" i="24"/>
  <c r="AN646" i="24"/>
  <c r="AN647" i="24"/>
  <c r="AN648" i="24"/>
  <c r="AN649" i="24"/>
  <c r="AN650" i="24"/>
  <c r="AN651" i="24"/>
  <c r="AN652" i="24"/>
  <c r="AN653" i="24"/>
  <c r="AN654" i="24"/>
  <c r="AN655" i="24"/>
  <c r="AN656" i="24"/>
  <c r="AN657" i="24"/>
  <c r="AN658" i="24"/>
  <c r="AN659" i="24"/>
  <c r="AN660" i="24"/>
  <c r="AN661" i="24"/>
  <c r="AN662" i="24"/>
  <c r="AN663" i="24"/>
  <c r="AN664" i="24"/>
  <c r="AN665" i="24"/>
  <c r="AN666" i="24"/>
  <c r="AN667" i="24"/>
  <c r="AN668" i="24"/>
  <c r="AN669" i="24"/>
  <c r="AN670" i="24"/>
  <c r="AN671" i="24"/>
  <c r="AN672" i="24"/>
  <c r="AN673" i="24"/>
  <c r="AN674" i="24"/>
  <c r="AN675" i="24"/>
  <c r="AN676" i="24"/>
  <c r="AN677" i="24"/>
  <c r="AN678" i="24"/>
  <c r="AN679" i="24"/>
  <c r="AN680" i="24"/>
  <c r="AN681" i="24"/>
  <c r="AN682" i="24"/>
  <c r="AN683" i="24"/>
  <c r="AN684" i="24"/>
  <c r="AN685" i="24"/>
  <c r="AN686" i="24"/>
  <c r="AN687" i="24"/>
  <c r="AN688" i="24"/>
  <c r="AN689" i="24"/>
  <c r="AN690" i="24"/>
  <c r="AN691" i="24"/>
  <c r="AN692" i="24"/>
  <c r="AN693" i="24"/>
  <c r="AN694" i="24"/>
  <c r="AN695" i="24"/>
  <c r="AN696" i="24"/>
  <c r="AN697" i="24"/>
  <c r="AN698" i="24"/>
  <c r="AN699" i="24"/>
  <c r="AN700" i="24"/>
  <c r="AN701" i="24"/>
  <c r="AN702" i="24"/>
  <c r="AN703" i="24"/>
  <c r="AN704" i="24"/>
  <c r="AN705" i="24"/>
  <c r="AN706" i="24"/>
  <c r="AN707" i="24"/>
  <c r="AN708" i="24"/>
  <c r="AN709" i="24"/>
  <c r="AN710" i="24"/>
  <c r="AN711" i="24"/>
  <c r="AN712" i="24"/>
  <c r="AN713" i="24"/>
  <c r="AN714" i="24"/>
  <c r="AN715" i="24"/>
  <c r="AN716" i="24"/>
  <c r="AN717" i="24"/>
  <c r="AN718" i="24"/>
  <c r="AN719" i="24"/>
  <c r="AN720" i="24"/>
  <c r="AN721" i="24"/>
  <c r="AN722" i="24"/>
  <c r="AN723" i="24"/>
  <c r="AN724" i="24"/>
  <c r="AN725" i="24"/>
  <c r="AN726" i="24"/>
  <c r="AN727" i="24"/>
  <c r="AN728" i="24"/>
  <c r="AN729" i="24"/>
  <c r="AN730" i="24"/>
  <c r="AN731" i="24"/>
  <c r="AN732" i="24"/>
  <c r="AN733" i="24"/>
  <c r="AN734" i="24"/>
  <c r="AN735" i="24"/>
  <c r="AN736" i="24"/>
  <c r="AN737" i="24"/>
  <c r="AN738" i="24"/>
  <c r="AN739" i="24"/>
  <c r="AN740" i="24"/>
  <c r="AN741" i="24"/>
  <c r="AN742" i="24"/>
  <c r="AN743" i="24"/>
  <c r="AN744" i="24"/>
  <c r="AN745" i="24"/>
  <c r="AN746" i="24"/>
  <c r="AN747" i="24"/>
  <c r="AN748" i="24"/>
  <c r="AN749" i="24"/>
  <c r="AN750" i="24"/>
  <c r="AN751" i="24"/>
  <c r="AN752" i="24"/>
  <c r="AN753" i="24"/>
  <c r="AN754" i="24"/>
  <c r="AN755" i="24"/>
  <c r="AN756" i="24"/>
  <c r="AN757" i="24"/>
  <c r="AN758" i="24"/>
  <c r="AN759" i="24"/>
  <c r="AN760" i="24"/>
  <c r="AN761" i="24"/>
  <c r="AN762" i="24"/>
  <c r="AN763" i="24"/>
  <c r="AN764" i="24"/>
  <c r="AN765" i="24"/>
  <c r="AN766" i="24"/>
  <c r="AN767" i="24"/>
  <c r="AN768" i="24"/>
  <c r="AN769" i="24"/>
  <c r="AN770" i="24"/>
  <c r="AN771" i="24"/>
  <c r="AN772" i="24"/>
  <c r="AN773" i="24"/>
  <c r="AN774" i="24"/>
  <c r="AN775" i="24"/>
  <c r="AN776" i="24"/>
  <c r="AN777" i="24"/>
  <c r="AN778" i="24"/>
  <c r="AN779" i="24"/>
  <c r="AN780" i="24"/>
  <c r="AN781" i="24"/>
  <c r="AN782" i="24"/>
  <c r="AN783" i="24"/>
  <c r="AN784" i="24"/>
  <c r="AN785" i="24"/>
  <c r="AN786" i="24"/>
  <c r="AN787" i="24"/>
  <c r="AN788" i="24"/>
  <c r="AN789" i="24"/>
  <c r="AN790" i="24"/>
  <c r="AN791" i="24"/>
  <c r="AN792" i="24"/>
  <c r="AN793" i="24"/>
  <c r="AN794" i="24"/>
  <c r="AN795" i="24"/>
  <c r="AN796" i="24"/>
  <c r="AN797" i="24"/>
  <c r="AN798" i="24"/>
  <c r="AN799" i="24"/>
  <c r="AN800" i="24"/>
  <c r="AN801" i="24"/>
  <c r="AN802" i="24"/>
  <c r="AN803" i="24"/>
  <c r="AN804" i="24"/>
  <c r="AN805" i="24"/>
  <c r="AN806" i="24"/>
  <c r="AN807" i="24"/>
  <c r="AN808" i="24"/>
  <c r="AN809" i="24"/>
  <c r="AN810" i="24"/>
  <c r="AN811" i="24"/>
  <c r="AN812" i="24"/>
  <c r="AN813" i="24"/>
  <c r="AN814" i="24"/>
  <c r="AN815" i="24"/>
  <c r="AN816" i="24"/>
  <c r="AN817" i="24"/>
  <c r="AN818" i="24"/>
  <c r="AN819" i="24"/>
  <c r="AN820" i="24"/>
  <c r="AN821" i="24"/>
  <c r="AN822" i="24"/>
  <c r="AN823" i="24"/>
  <c r="AN824" i="24"/>
  <c r="AN825" i="24"/>
  <c r="AN826" i="24"/>
  <c r="AN827" i="24"/>
  <c r="AN828" i="24"/>
  <c r="AN829" i="24"/>
  <c r="AN830" i="24"/>
  <c r="AN831" i="24"/>
  <c r="AN832" i="24"/>
  <c r="AN833" i="24"/>
  <c r="AN834" i="24"/>
  <c r="AN835" i="24"/>
  <c r="AN836" i="24"/>
  <c r="AN837" i="24"/>
  <c r="AN838" i="24"/>
  <c r="AN839" i="24"/>
  <c r="AN840" i="24"/>
  <c r="AN841" i="24"/>
  <c r="AN842" i="24"/>
  <c r="AN843" i="24"/>
  <c r="AN844" i="24"/>
  <c r="AN845" i="24"/>
  <c r="AN846" i="24"/>
  <c r="AN847" i="24"/>
  <c r="AN848" i="24"/>
  <c r="AN849" i="24"/>
  <c r="AN850" i="24"/>
  <c r="AN851" i="24"/>
  <c r="AN852" i="24"/>
  <c r="AN853" i="24"/>
  <c r="AN854" i="24"/>
  <c r="AN855" i="24"/>
  <c r="AN856" i="24"/>
  <c r="AN857" i="24"/>
  <c r="AN858" i="24"/>
  <c r="AN859" i="24"/>
  <c r="AN860" i="24"/>
  <c r="AN861" i="24"/>
  <c r="AN862" i="24"/>
  <c r="AN863" i="24"/>
  <c r="AN864" i="24"/>
  <c r="AN865" i="24"/>
  <c r="AN866" i="24"/>
  <c r="AN867" i="24"/>
  <c r="AN868" i="24"/>
  <c r="AN869" i="24"/>
  <c r="AN870" i="24"/>
  <c r="AN871" i="24"/>
  <c r="AN872" i="24"/>
  <c r="AN873" i="24"/>
  <c r="AN874" i="24"/>
  <c r="AN875" i="24"/>
  <c r="AN876" i="24"/>
  <c r="AN877" i="24"/>
  <c r="AN878" i="24"/>
  <c r="AN879" i="24"/>
  <c r="AN880" i="24"/>
  <c r="AN881" i="24"/>
  <c r="AN882" i="24"/>
  <c r="AN883" i="24"/>
  <c r="AN884" i="24"/>
  <c r="AN885" i="24"/>
  <c r="AN886" i="24"/>
  <c r="AN887" i="24"/>
  <c r="AN888" i="24"/>
  <c r="AN889" i="24"/>
  <c r="AN890" i="24"/>
  <c r="AN891" i="24"/>
  <c r="AN892" i="24"/>
  <c r="AN893" i="24"/>
  <c r="AN894" i="24"/>
  <c r="AN895" i="24"/>
  <c r="AN896" i="24"/>
  <c r="AN897" i="24"/>
  <c r="AN898" i="24"/>
  <c r="AN899" i="24"/>
  <c r="AN900" i="24"/>
  <c r="AN901" i="24"/>
  <c r="AN902" i="24"/>
  <c r="AN903" i="24"/>
  <c r="AN904" i="24"/>
  <c r="AN905" i="24"/>
  <c r="AN906" i="24"/>
  <c r="AN907" i="24"/>
  <c r="AN908" i="24"/>
  <c r="AN909" i="24"/>
  <c r="AN910" i="24"/>
  <c r="AN911" i="24"/>
  <c r="AN912" i="24"/>
  <c r="AN913" i="24"/>
  <c r="AN914" i="24"/>
  <c r="AN915" i="24"/>
  <c r="AN916" i="24"/>
  <c r="AN917" i="24"/>
  <c r="AN918" i="24"/>
  <c r="AN919" i="24"/>
  <c r="AN920" i="24"/>
  <c r="AN921" i="24"/>
  <c r="AN922" i="24"/>
  <c r="AN923" i="24"/>
  <c r="AN924" i="24"/>
  <c r="AN925" i="24"/>
  <c r="AN926" i="24"/>
  <c r="AN927" i="24"/>
  <c r="AN928" i="24"/>
  <c r="AN929" i="24"/>
  <c r="AN930" i="24"/>
  <c r="AN931" i="24"/>
  <c r="AN932" i="24"/>
  <c r="AN933" i="24"/>
  <c r="AN934" i="24"/>
  <c r="AN935" i="24"/>
  <c r="AN936" i="24"/>
  <c r="AN937" i="24"/>
  <c r="AN938" i="24"/>
  <c r="AN939" i="24"/>
  <c r="AN940" i="24"/>
  <c r="AN941" i="24"/>
  <c r="AN942" i="24"/>
  <c r="AN943" i="24"/>
  <c r="AN944" i="24"/>
  <c r="AN945" i="24"/>
  <c r="AN946" i="24"/>
  <c r="AN947" i="24"/>
  <c r="AN948" i="24"/>
  <c r="AN949" i="24"/>
  <c r="AN950" i="24"/>
  <c r="AN951" i="24"/>
  <c r="AN952" i="24"/>
  <c r="AN953" i="24"/>
  <c r="AN954" i="24"/>
  <c r="AN955" i="24"/>
  <c r="AN956" i="24"/>
  <c r="AN957" i="24"/>
  <c r="AN958" i="24"/>
  <c r="AN959" i="24"/>
  <c r="AN960" i="24"/>
  <c r="AN961" i="24"/>
  <c r="AN962" i="24"/>
  <c r="AN963" i="24"/>
  <c r="AN964" i="24"/>
  <c r="AN965" i="24"/>
  <c r="AN966" i="24"/>
  <c r="AN967" i="24"/>
  <c r="AN968" i="24"/>
  <c r="AN969" i="24"/>
  <c r="AN970" i="24"/>
  <c r="AN971" i="24"/>
  <c r="AN972" i="24"/>
  <c r="AN973" i="24"/>
  <c r="AN974" i="24"/>
  <c r="AN975" i="24"/>
  <c r="AN976" i="24"/>
  <c r="AN977" i="24"/>
  <c r="AN978" i="24"/>
  <c r="AN979" i="24"/>
  <c r="AN980" i="24"/>
  <c r="AN981" i="24"/>
  <c r="AN982" i="24"/>
  <c r="AN983" i="24"/>
  <c r="AN984" i="24"/>
  <c r="AN985" i="24"/>
  <c r="AN986" i="24"/>
  <c r="AN987" i="24"/>
  <c r="AN988" i="24"/>
  <c r="AN989" i="24"/>
  <c r="AN990" i="24"/>
  <c r="AN991" i="24"/>
  <c r="AN992" i="24"/>
  <c r="AN993" i="24"/>
  <c r="AN994" i="24"/>
  <c r="AN995" i="24"/>
  <c r="AN996" i="24"/>
  <c r="AN997" i="24"/>
  <c r="AN998" i="24"/>
  <c r="AN999" i="24"/>
  <c r="AN1000" i="24"/>
  <c r="AN1001" i="24"/>
  <c r="D19" i="29"/>
  <c r="N6" i="11"/>
  <c r="J6" i="11"/>
  <c r="F6" i="11"/>
  <c r="B6" i="11"/>
  <c r="N5" i="11"/>
  <c r="J5" i="11"/>
  <c r="F5" i="11"/>
  <c r="B5" i="11"/>
  <c r="C17" i="27"/>
  <c r="C10" i="27"/>
  <c r="C20" i="27"/>
  <c r="C19" i="27"/>
  <c r="C18" i="27"/>
  <c r="C21" i="27"/>
  <c r="C22" i="27"/>
  <c r="C23" i="27"/>
  <c r="C24" i="27"/>
  <c r="C38" i="27"/>
  <c r="C37" i="27"/>
  <c r="C36" i="27"/>
  <c r="C35" i="27"/>
  <c r="C34" i="27"/>
  <c r="C33" i="27"/>
  <c r="C32" i="27"/>
  <c r="C31" i="27"/>
  <c r="C30" i="27"/>
  <c r="C29" i="27"/>
  <c r="C28" i="27"/>
  <c r="C27" i="27"/>
  <c r="C26" i="27"/>
  <c r="C25" i="27"/>
  <c r="C16" i="27"/>
  <c r="C15" i="27"/>
  <c r="C14" i="27"/>
  <c r="C13" i="27"/>
  <c r="C12" i="27"/>
  <c r="C11" i="27"/>
  <c r="C9" i="27"/>
  <c r="C8" i="27"/>
  <c r="C7" i="27"/>
  <c r="C6" i="27"/>
  <c r="A57" i="27"/>
  <c r="AH3" i="24" a="1"/>
  <c r="AI3" i="24" s="1"/>
  <c r="AJ3" i="24" s="1"/>
  <c r="AH4" i="24" a="1"/>
  <c r="AI4" i="24" s="1"/>
  <c r="AJ4" i="24" s="1"/>
  <c r="AH5" i="24" a="1"/>
  <c r="AI5" i="24" s="1"/>
  <c r="AJ5" i="24" s="1"/>
  <c r="AH6" i="24" a="1"/>
  <c r="AI6" i="24" s="1"/>
  <c r="AJ6" i="24" s="1"/>
  <c r="AH7" i="24" a="1"/>
  <c r="AI7" i="24" s="1"/>
  <c r="AJ7" i="24" s="1"/>
  <c r="AH8" i="24" a="1"/>
  <c r="AI8" i="24" s="1"/>
  <c r="AJ8" i="24" s="1"/>
  <c r="AH9" i="24" a="1"/>
  <c r="AI9" i="24" s="1"/>
  <c r="AJ9" i="24" s="1"/>
  <c r="AH10" i="24" a="1"/>
  <c r="AI10" i="24" s="1"/>
  <c r="AJ10" i="24" s="1"/>
  <c r="AH11" i="24" a="1"/>
  <c r="AI11" i="24" s="1"/>
  <c r="AJ11" i="24" s="1"/>
  <c r="AH12" i="24" a="1"/>
  <c r="AI12" i="24" s="1"/>
  <c r="AJ12" i="24" s="1"/>
  <c r="AM12" i="24" s="1"/>
  <c r="AH13" i="24" a="1"/>
  <c r="AI13" i="24" s="1"/>
  <c r="AJ13" i="24" s="1"/>
  <c r="AM13" i="24" s="1"/>
  <c r="AH14" i="24" a="1"/>
  <c r="AI14" i="24" s="1"/>
  <c r="AJ14" i="24" s="1"/>
  <c r="AM14" i="24" s="1"/>
  <c r="AH15" i="24" a="1"/>
  <c r="AI15" i="24" s="1"/>
  <c r="AJ15" i="24" s="1"/>
  <c r="AM15" i="24" s="1"/>
  <c r="AH16" i="24" a="1"/>
  <c r="AI16" i="24" s="1"/>
  <c r="AJ16" i="24" s="1"/>
  <c r="AM16" i="24" s="1"/>
  <c r="AH17" i="24" a="1"/>
  <c r="AI17" i="24" s="1"/>
  <c r="AJ17" i="24" s="1"/>
  <c r="AM17" i="24" s="1"/>
  <c r="AH18" i="24" a="1"/>
  <c r="AI18" i="24" s="1"/>
  <c r="AJ18" i="24" s="1"/>
  <c r="AM18" i="24" s="1"/>
  <c r="AH19" i="24" a="1"/>
  <c r="AI19" i="24" s="1"/>
  <c r="AJ19" i="24" s="1"/>
  <c r="AM19" i="24" s="1"/>
  <c r="AH20" i="24" a="1"/>
  <c r="AI20" i="24" s="1"/>
  <c r="AJ20" i="24" s="1"/>
  <c r="AM20" i="24" s="1"/>
  <c r="AH21" i="24" a="1"/>
  <c r="AI21" i="24" s="1"/>
  <c r="AJ21" i="24" s="1"/>
  <c r="AM21" i="24" s="1"/>
  <c r="AH22" i="24" a="1"/>
  <c r="AI22" i="24" s="1"/>
  <c r="AJ22" i="24" s="1"/>
  <c r="AM22" i="24" s="1"/>
  <c r="AH23" i="24" a="1"/>
  <c r="AI23" i="24" s="1"/>
  <c r="AJ23" i="24" s="1"/>
  <c r="AM23" i="24" s="1"/>
  <c r="AH24" i="24" a="1"/>
  <c r="AI24" i="24" s="1"/>
  <c r="AJ24" i="24" s="1"/>
  <c r="AM24" i="24" s="1"/>
  <c r="AH25" i="24" a="1"/>
  <c r="AI25" i="24" s="1"/>
  <c r="AJ25" i="24" s="1"/>
  <c r="AM25" i="24" s="1"/>
  <c r="AH26" i="24" a="1"/>
  <c r="AI26" i="24" s="1"/>
  <c r="AJ26" i="24" s="1"/>
  <c r="AM26" i="24" s="1"/>
  <c r="AH27" i="24" a="1"/>
  <c r="AI27" i="24" s="1"/>
  <c r="AJ27" i="24" s="1"/>
  <c r="AM27" i="24" s="1"/>
  <c r="AH28" i="24" a="1"/>
  <c r="AI28" i="24" s="1"/>
  <c r="AJ28" i="24" s="1"/>
  <c r="AM28" i="24" s="1"/>
  <c r="AH29" i="24" a="1"/>
  <c r="AI29" i="24" s="1"/>
  <c r="AJ29" i="24" s="1"/>
  <c r="AM29" i="24" s="1"/>
  <c r="AH30" i="24" a="1"/>
  <c r="AI30" i="24" s="1"/>
  <c r="AJ30" i="24" s="1"/>
  <c r="AM30" i="24" s="1"/>
  <c r="AH31" i="24" a="1"/>
  <c r="AI31" i="24" s="1"/>
  <c r="AJ31" i="24" s="1"/>
  <c r="AM31" i="24" s="1"/>
  <c r="AH32" i="24" a="1"/>
  <c r="AI32" i="24" s="1"/>
  <c r="AJ32" i="24" s="1"/>
  <c r="AM32" i="24" s="1"/>
  <c r="AH33" i="24" a="1"/>
  <c r="AI33" i="24" s="1"/>
  <c r="AJ33" i="24" s="1"/>
  <c r="AM33" i="24" s="1"/>
  <c r="AH34" i="24" a="1"/>
  <c r="AI34" i="24" s="1"/>
  <c r="AJ34" i="24" s="1"/>
  <c r="AM34" i="24" s="1"/>
  <c r="AH35" i="24" a="1"/>
  <c r="AI35" i="24" s="1"/>
  <c r="AJ35" i="24" s="1"/>
  <c r="AM35" i="24" s="1"/>
  <c r="AH36" i="24" a="1"/>
  <c r="AI36" i="24" s="1"/>
  <c r="AJ36" i="24" s="1"/>
  <c r="AM36" i="24" s="1"/>
  <c r="AH37" i="24" a="1"/>
  <c r="AI37" i="24" s="1"/>
  <c r="AJ37" i="24" s="1"/>
  <c r="AM37" i="24" s="1"/>
  <c r="AH38" i="24" a="1"/>
  <c r="AI38" i="24" s="1"/>
  <c r="AJ38" i="24" s="1"/>
  <c r="AM38" i="24" s="1"/>
  <c r="AH39" i="24" a="1"/>
  <c r="AI39" i="24" s="1"/>
  <c r="AJ39" i="24" s="1"/>
  <c r="AM39" i="24" s="1"/>
  <c r="AH40" i="24" a="1"/>
  <c r="AI40" i="24" s="1"/>
  <c r="AJ40" i="24" s="1"/>
  <c r="AM40" i="24" s="1"/>
  <c r="AH41" i="24" a="1"/>
  <c r="AI41" i="24" s="1"/>
  <c r="AJ41" i="24" s="1"/>
  <c r="AM41" i="24" s="1"/>
  <c r="AH42" i="24" a="1"/>
  <c r="AI42" i="24" s="1"/>
  <c r="AJ42" i="24" s="1"/>
  <c r="AM42" i="24" s="1"/>
  <c r="AH43" i="24" a="1"/>
  <c r="AI43" i="24" s="1"/>
  <c r="AJ43" i="24" s="1"/>
  <c r="AM43" i="24" s="1"/>
  <c r="AH44" i="24" a="1"/>
  <c r="AI44" i="24" s="1"/>
  <c r="AJ44" i="24" s="1"/>
  <c r="AM44" i="24" s="1"/>
  <c r="AH45" i="24" a="1"/>
  <c r="AI45" i="24" s="1"/>
  <c r="AJ45" i="24" s="1"/>
  <c r="AM45" i="24" s="1"/>
  <c r="AH46" i="24" a="1"/>
  <c r="AI46" i="24" s="1"/>
  <c r="AJ46" i="24" s="1"/>
  <c r="AM46" i="24" s="1"/>
  <c r="AH47" i="24" a="1"/>
  <c r="AI47" i="24" s="1"/>
  <c r="AJ47" i="24" s="1"/>
  <c r="AM47" i="24" s="1"/>
  <c r="AH48" i="24" a="1"/>
  <c r="AI48" i="24" s="1"/>
  <c r="AJ48" i="24" s="1"/>
  <c r="AM48" i="24" s="1"/>
  <c r="AH49" i="24" a="1"/>
  <c r="AI49" i="24" s="1"/>
  <c r="AJ49" i="24" s="1"/>
  <c r="AM49" i="24" s="1"/>
  <c r="AH50" i="24" a="1"/>
  <c r="AI50" i="24" s="1"/>
  <c r="AJ50" i="24" s="1"/>
  <c r="AM50" i="24" s="1"/>
  <c r="AH51" i="24" a="1"/>
  <c r="AI51" i="24" s="1"/>
  <c r="AJ51" i="24" s="1"/>
  <c r="AM51" i="24" s="1"/>
  <c r="AH52" i="24" a="1"/>
  <c r="AI52" i="24" s="1"/>
  <c r="AJ52" i="24" s="1"/>
  <c r="AM52" i="24" s="1"/>
  <c r="AH53" i="24" a="1"/>
  <c r="AI53" i="24" s="1"/>
  <c r="AJ53" i="24" s="1"/>
  <c r="AM53" i="24" s="1"/>
  <c r="AH54" i="24" a="1"/>
  <c r="AI54" i="24" s="1"/>
  <c r="AJ54" i="24" s="1"/>
  <c r="AM54" i="24" s="1"/>
  <c r="AH55" i="24" a="1"/>
  <c r="AI55" i="24" s="1"/>
  <c r="AJ55" i="24" s="1"/>
  <c r="AM55" i="24" s="1"/>
  <c r="AH56" i="24" a="1"/>
  <c r="AI56" i="24" s="1"/>
  <c r="AJ56" i="24" s="1"/>
  <c r="AM56" i="24" s="1"/>
  <c r="AH57" i="24" a="1"/>
  <c r="AI57" i="24" s="1"/>
  <c r="AJ57" i="24" s="1"/>
  <c r="AM57" i="24" s="1"/>
  <c r="AH58" i="24" a="1"/>
  <c r="AI58" i="24" s="1"/>
  <c r="AJ58" i="24" s="1"/>
  <c r="AM58" i="24" s="1"/>
  <c r="AH59" i="24" a="1"/>
  <c r="AI59" i="24" s="1"/>
  <c r="AJ59" i="24" s="1"/>
  <c r="AM59" i="24" s="1"/>
  <c r="AH60" i="24" a="1"/>
  <c r="AI60" i="24" s="1"/>
  <c r="AJ60" i="24" s="1"/>
  <c r="AM60" i="24" s="1"/>
  <c r="AH61" i="24" a="1"/>
  <c r="AI61" i="24" s="1"/>
  <c r="AJ61" i="24" s="1"/>
  <c r="AM61" i="24" s="1"/>
  <c r="AH62" i="24" a="1"/>
  <c r="AI62" i="24" s="1"/>
  <c r="AJ62" i="24" s="1"/>
  <c r="AM62" i="24" s="1"/>
  <c r="AH63" i="24" a="1"/>
  <c r="AI63" i="24" s="1"/>
  <c r="AJ63" i="24" s="1"/>
  <c r="AM63" i="24" s="1"/>
  <c r="AH64" i="24" a="1"/>
  <c r="AI64" i="24" s="1"/>
  <c r="AJ64" i="24" s="1"/>
  <c r="AM64" i="24" s="1"/>
  <c r="AH65" i="24" a="1"/>
  <c r="AI65" i="24" s="1"/>
  <c r="AJ65" i="24" s="1"/>
  <c r="AM65" i="24" s="1"/>
  <c r="AH66" i="24" a="1"/>
  <c r="AI66" i="24" s="1"/>
  <c r="AJ66" i="24" s="1"/>
  <c r="AM66" i="24" s="1"/>
  <c r="AH67" i="24" a="1"/>
  <c r="AI67" i="24" s="1"/>
  <c r="AJ67" i="24" s="1"/>
  <c r="AM67" i="24" s="1"/>
  <c r="AH68" i="24" a="1"/>
  <c r="AI68" i="24" s="1"/>
  <c r="AJ68" i="24" s="1"/>
  <c r="AM68" i="24" s="1"/>
  <c r="AH69" i="24" a="1"/>
  <c r="AI69" i="24" s="1"/>
  <c r="AJ69" i="24" s="1"/>
  <c r="AM69" i="24" s="1"/>
  <c r="AH70" i="24" a="1"/>
  <c r="AI70" i="24" s="1"/>
  <c r="AJ70" i="24" s="1"/>
  <c r="AM70" i="24" s="1"/>
  <c r="AH71" i="24" a="1"/>
  <c r="AI71" i="24" s="1"/>
  <c r="AJ71" i="24" s="1"/>
  <c r="AM71" i="24" s="1"/>
  <c r="AH72" i="24" a="1"/>
  <c r="AI72" i="24" s="1"/>
  <c r="AJ72" i="24" s="1"/>
  <c r="AM72" i="24" s="1"/>
  <c r="AH73" i="24" a="1"/>
  <c r="AI73" i="24" s="1"/>
  <c r="AJ73" i="24" s="1"/>
  <c r="AM73" i="24" s="1"/>
  <c r="AH74" i="24" a="1"/>
  <c r="AI74" i="24" s="1"/>
  <c r="AJ74" i="24" s="1"/>
  <c r="AM74" i="24" s="1"/>
  <c r="AH75" i="24" a="1"/>
  <c r="AI75" i="24" s="1"/>
  <c r="AJ75" i="24" s="1"/>
  <c r="AM75" i="24" s="1"/>
  <c r="AH76" i="24" a="1"/>
  <c r="AI76" i="24" s="1"/>
  <c r="AJ76" i="24" s="1"/>
  <c r="AM76" i="24" s="1"/>
  <c r="AH77" i="24" a="1"/>
  <c r="AI77" i="24" s="1"/>
  <c r="AJ77" i="24" s="1"/>
  <c r="AM77" i="24" s="1"/>
  <c r="AH78" i="24" a="1"/>
  <c r="AI78" i="24" s="1"/>
  <c r="AJ78" i="24" s="1"/>
  <c r="AM78" i="24" s="1"/>
  <c r="AH79" i="24" a="1"/>
  <c r="AI79" i="24" s="1"/>
  <c r="AJ79" i="24" s="1"/>
  <c r="AM79" i="24" s="1"/>
  <c r="AH80" i="24" a="1"/>
  <c r="AI80" i="24" s="1"/>
  <c r="AJ80" i="24" s="1"/>
  <c r="AM80" i="24" s="1"/>
  <c r="AH81" i="24" a="1"/>
  <c r="AI81" i="24" s="1"/>
  <c r="AJ81" i="24" s="1"/>
  <c r="AM81" i="24" s="1"/>
  <c r="AH82" i="24" a="1"/>
  <c r="AI82" i="24" s="1"/>
  <c r="AJ82" i="24" s="1"/>
  <c r="AM82" i="24" s="1"/>
  <c r="AH83" i="24" a="1"/>
  <c r="AI83" i="24" s="1"/>
  <c r="AJ83" i="24" s="1"/>
  <c r="AM83" i="24" s="1"/>
  <c r="AH84" i="24" a="1"/>
  <c r="AI84" i="24" s="1"/>
  <c r="AJ84" i="24" s="1"/>
  <c r="AM84" i="24" s="1"/>
  <c r="AH85" i="24" a="1"/>
  <c r="AI85" i="24" s="1"/>
  <c r="AJ85" i="24" s="1"/>
  <c r="AM85" i="24" s="1"/>
  <c r="AH86" i="24" a="1"/>
  <c r="AI86" i="24" s="1"/>
  <c r="AJ86" i="24" s="1"/>
  <c r="AM86" i="24" s="1"/>
  <c r="AH87" i="24" a="1"/>
  <c r="AI87" i="24" s="1"/>
  <c r="AJ87" i="24" s="1"/>
  <c r="AM87" i="24" s="1"/>
  <c r="AH88" i="24" a="1"/>
  <c r="AI88" i="24" s="1"/>
  <c r="AJ88" i="24" s="1"/>
  <c r="AM88" i="24" s="1"/>
  <c r="AH89" i="24" a="1"/>
  <c r="AI89" i="24" s="1"/>
  <c r="AJ89" i="24" s="1"/>
  <c r="AM89" i="24" s="1"/>
  <c r="AH90" i="24" a="1"/>
  <c r="AI90" i="24" s="1"/>
  <c r="AJ90" i="24" s="1"/>
  <c r="AM90" i="24" s="1"/>
  <c r="AH91" i="24" a="1"/>
  <c r="AI91" i="24" s="1"/>
  <c r="AJ91" i="24" s="1"/>
  <c r="AM91" i="24" s="1"/>
  <c r="AH92" i="24" a="1"/>
  <c r="AI92" i="24" s="1"/>
  <c r="AJ92" i="24" s="1"/>
  <c r="AM92" i="24" s="1"/>
  <c r="AH93" i="24" a="1"/>
  <c r="AI93" i="24" s="1"/>
  <c r="AJ93" i="24" s="1"/>
  <c r="AM93" i="24" s="1"/>
  <c r="AH94" i="24" a="1"/>
  <c r="AI94" i="24" s="1"/>
  <c r="AJ94" i="24" s="1"/>
  <c r="AM94" i="24" s="1"/>
  <c r="AH95" i="24" a="1"/>
  <c r="AI95" i="24" s="1"/>
  <c r="AJ95" i="24" s="1"/>
  <c r="AM95" i="24" s="1"/>
  <c r="AH96" i="24" a="1"/>
  <c r="AI96" i="24" s="1"/>
  <c r="AJ96" i="24" s="1"/>
  <c r="AM96" i="24" s="1"/>
  <c r="AH97" i="24" a="1"/>
  <c r="AI97" i="24" s="1"/>
  <c r="AJ97" i="24" s="1"/>
  <c r="AM97" i="24" s="1"/>
  <c r="AH98" i="24" a="1"/>
  <c r="AI98" i="24" s="1"/>
  <c r="AJ98" i="24" s="1"/>
  <c r="AM98" i="24" s="1"/>
  <c r="AH99" i="24" a="1"/>
  <c r="AI99" i="24" s="1"/>
  <c r="AJ99" i="24" s="1"/>
  <c r="AM99" i="24" s="1"/>
  <c r="AH100" i="24" a="1"/>
  <c r="AI100" i="24" s="1"/>
  <c r="AJ100" i="24" s="1"/>
  <c r="AM100" i="24" s="1"/>
  <c r="AH101" i="24" a="1"/>
  <c r="AI101" i="24" s="1"/>
  <c r="AJ101" i="24" s="1"/>
  <c r="AM101" i="24" s="1"/>
  <c r="AH102" i="24" a="1"/>
  <c r="AI102" i="24" s="1"/>
  <c r="AJ102" i="24" s="1"/>
  <c r="AM102" i="24" s="1"/>
  <c r="AH103" i="24" a="1"/>
  <c r="AI103" i="24" s="1"/>
  <c r="AJ103" i="24" s="1"/>
  <c r="AM103" i="24" s="1"/>
  <c r="AH104" i="24" a="1"/>
  <c r="AI104" i="24" s="1"/>
  <c r="AJ104" i="24" s="1"/>
  <c r="AM104" i="24" s="1"/>
  <c r="AH105" i="24" a="1"/>
  <c r="AI105" i="24" s="1"/>
  <c r="AJ105" i="24" s="1"/>
  <c r="AM105" i="24" s="1"/>
  <c r="AH106" i="24" a="1"/>
  <c r="AI106" i="24" s="1"/>
  <c r="AJ106" i="24" s="1"/>
  <c r="AM106" i="24" s="1"/>
  <c r="AH107" i="24" a="1"/>
  <c r="AI107" i="24" s="1"/>
  <c r="AJ107" i="24" s="1"/>
  <c r="AM107" i="24" s="1"/>
  <c r="AH108" i="24" a="1"/>
  <c r="AI108" i="24" s="1"/>
  <c r="AJ108" i="24" s="1"/>
  <c r="AM108" i="24" s="1"/>
  <c r="AH109" i="24" a="1"/>
  <c r="AI109" i="24" s="1"/>
  <c r="AJ109" i="24" s="1"/>
  <c r="AM109" i="24" s="1"/>
  <c r="AH110" i="24" a="1"/>
  <c r="AI110" i="24" s="1"/>
  <c r="AJ110" i="24" s="1"/>
  <c r="AM110" i="24" s="1"/>
  <c r="AH111" i="24" a="1"/>
  <c r="AI111" i="24" s="1"/>
  <c r="AJ111" i="24" s="1"/>
  <c r="AM111" i="24" s="1"/>
  <c r="AH112" i="24" a="1"/>
  <c r="AI112" i="24" s="1"/>
  <c r="AJ112" i="24" s="1"/>
  <c r="AM112" i="24" s="1"/>
  <c r="AH113" i="24" a="1"/>
  <c r="AI113" i="24" s="1"/>
  <c r="AJ113" i="24" s="1"/>
  <c r="AM113" i="24" s="1"/>
  <c r="AH114" i="24" a="1"/>
  <c r="AI114" i="24" s="1"/>
  <c r="AJ114" i="24" s="1"/>
  <c r="AM114" i="24" s="1"/>
  <c r="AH115" i="24" a="1"/>
  <c r="AI115" i="24" s="1"/>
  <c r="AJ115" i="24" s="1"/>
  <c r="AM115" i="24" s="1"/>
  <c r="AH116" i="24" a="1"/>
  <c r="AI116" i="24" s="1"/>
  <c r="AJ116" i="24" s="1"/>
  <c r="AM116" i="24" s="1"/>
  <c r="AH117" i="24" a="1"/>
  <c r="AI117" i="24" s="1"/>
  <c r="AJ117" i="24" s="1"/>
  <c r="AM117" i="24" s="1"/>
  <c r="AH118" i="24" a="1"/>
  <c r="AI118" i="24" s="1"/>
  <c r="AJ118" i="24" s="1"/>
  <c r="AM118" i="24" s="1"/>
  <c r="AH119" i="24" a="1"/>
  <c r="AI119" i="24" s="1"/>
  <c r="AJ119" i="24" s="1"/>
  <c r="AM119" i="24" s="1"/>
  <c r="AH120" i="24" a="1"/>
  <c r="AI120" i="24" s="1"/>
  <c r="AJ120" i="24" s="1"/>
  <c r="AM120" i="24" s="1"/>
  <c r="AH121" i="24" a="1"/>
  <c r="AI121" i="24" s="1"/>
  <c r="AJ121" i="24" s="1"/>
  <c r="AM121" i="24" s="1"/>
  <c r="AH122" i="24" a="1"/>
  <c r="AI122" i="24" s="1"/>
  <c r="AJ122" i="24" s="1"/>
  <c r="AM122" i="24" s="1"/>
  <c r="AH123" i="24" a="1"/>
  <c r="AI123" i="24" s="1"/>
  <c r="AJ123" i="24" s="1"/>
  <c r="AM123" i="24" s="1"/>
  <c r="AH124" i="24" a="1"/>
  <c r="AI124" i="24" s="1"/>
  <c r="AJ124" i="24" s="1"/>
  <c r="AM124" i="24" s="1"/>
  <c r="AH125" i="24" a="1"/>
  <c r="AI125" i="24" s="1"/>
  <c r="AJ125" i="24" s="1"/>
  <c r="AM125" i="24" s="1"/>
  <c r="AH126" i="24" a="1"/>
  <c r="AI126" i="24" s="1"/>
  <c r="AJ126" i="24" s="1"/>
  <c r="AM126" i="24" s="1"/>
  <c r="AH127" i="24" a="1"/>
  <c r="AI127" i="24" s="1"/>
  <c r="AJ127" i="24" s="1"/>
  <c r="AM127" i="24" s="1"/>
  <c r="AH128" i="24" a="1"/>
  <c r="AI128" i="24" s="1"/>
  <c r="AJ128" i="24" s="1"/>
  <c r="AM128" i="24" s="1"/>
  <c r="AH129" i="24" a="1"/>
  <c r="AI129" i="24" s="1"/>
  <c r="AJ129" i="24" s="1"/>
  <c r="AM129" i="24" s="1"/>
  <c r="AH130" i="24" a="1"/>
  <c r="AI130" i="24" s="1"/>
  <c r="AJ130" i="24" s="1"/>
  <c r="AM130" i="24" s="1"/>
  <c r="AH131" i="24" a="1"/>
  <c r="AI131" i="24" s="1"/>
  <c r="AJ131" i="24" s="1"/>
  <c r="AM131" i="24" s="1"/>
  <c r="AH132" i="24" a="1"/>
  <c r="AI132" i="24" s="1"/>
  <c r="AJ132" i="24" s="1"/>
  <c r="AM132" i="24" s="1"/>
  <c r="AH133" i="24" a="1"/>
  <c r="AI133" i="24" s="1"/>
  <c r="AJ133" i="24" s="1"/>
  <c r="AM133" i="24" s="1"/>
  <c r="AH134" i="24" a="1"/>
  <c r="AI134" i="24" s="1"/>
  <c r="AJ134" i="24" s="1"/>
  <c r="AM134" i="24" s="1"/>
  <c r="AH135" i="24" a="1"/>
  <c r="AI135" i="24" s="1"/>
  <c r="AJ135" i="24" s="1"/>
  <c r="AM135" i="24" s="1"/>
  <c r="AH136" i="24" a="1"/>
  <c r="AI136" i="24" s="1"/>
  <c r="AJ136" i="24" s="1"/>
  <c r="AM136" i="24" s="1"/>
  <c r="AH137" i="24" a="1"/>
  <c r="AI137" i="24" s="1"/>
  <c r="AJ137" i="24" s="1"/>
  <c r="AM137" i="24" s="1"/>
  <c r="AH138" i="24" a="1"/>
  <c r="AI138" i="24" s="1"/>
  <c r="AJ138" i="24" s="1"/>
  <c r="AM138" i="24" s="1"/>
  <c r="AH139" i="24" a="1"/>
  <c r="AI139" i="24" s="1"/>
  <c r="AJ139" i="24" s="1"/>
  <c r="AM139" i="24" s="1"/>
  <c r="AH140" i="24" a="1"/>
  <c r="AI140" i="24" s="1"/>
  <c r="AJ140" i="24" s="1"/>
  <c r="AM140" i="24" s="1"/>
  <c r="AH141" i="24" a="1"/>
  <c r="AI141" i="24" s="1"/>
  <c r="AJ141" i="24" s="1"/>
  <c r="AM141" i="24" s="1"/>
  <c r="AH142" i="24" a="1"/>
  <c r="AI142" i="24" s="1"/>
  <c r="AJ142" i="24" s="1"/>
  <c r="AM142" i="24" s="1"/>
  <c r="AH143" i="24" a="1"/>
  <c r="AI143" i="24" s="1"/>
  <c r="AJ143" i="24" s="1"/>
  <c r="AM143" i="24" s="1"/>
  <c r="AH144" i="24" a="1"/>
  <c r="AI144" i="24" s="1"/>
  <c r="AJ144" i="24" s="1"/>
  <c r="AM144" i="24" s="1"/>
  <c r="AH145" i="24" a="1"/>
  <c r="AI145" i="24" s="1"/>
  <c r="AJ145" i="24" s="1"/>
  <c r="AM145" i="24" s="1"/>
  <c r="AH146" i="24" a="1"/>
  <c r="AI146" i="24" s="1"/>
  <c r="AJ146" i="24" s="1"/>
  <c r="AM146" i="24" s="1"/>
  <c r="AH147" i="24" a="1"/>
  <c r="AI147" i="24" s="1"/>
  <c r="AJ147" i="24" s="1"/>
  <c r="AM147" i="24" s="1"/>
  <c r="AH148" i="24" a="1"/>
  <c r="AI148" i="24" s="1"/>
  <c r="AJ148" i="24" s="1"/>
  <c r="AM148" i="24" s="1"/>
  <c r="AH149" i="24" a="1"/>
  <c r="AI149" i="24" s="1"/>
  <c r="AJ149" i="24" s="1"/>
  <c r="AM149" i="24" s="1"/>
  <c r="AH150" i="24" a="1"/>
  <c r="AI150" i="24" s="1"/>
  <c r="AJ150" i="24" s="1"/>
  <c r="AM150" i="24" s="1"/>
  <c r="AH151" i="24" a="1"/>
  <c r="AI151" i="24" s="1"/>
  <c r="AJ151" i="24" s="1"/>
  <c r="AM151" i="24" s="1"/>
  <c r="AH152" i="24" a="1"/>
  <c r="AI152" i="24" s="1"/>
  <c r="AJ152" i="24" s="1"/>
  <c r="AM152" i="24" s="1"/>
  <c r="AH153" i="24" a="1"/>
  <c r="AI153" i="24" s="1"/>
  <c r="AJ153" i="24" s="1"/>
  <c r="AM153" i="24" s="1"/>
  <c r="AH154" i="24" a="1"/>
  <c r="AI154" i="24" s="1"/>
  <c r="AJ154" i="24" s="1"/>
  <c r="AM154" i="24" s="1"/>
  <c r="AH155" i="24" a="1"/>
  <c r="AI155" i="24" s="1"/>
  <c r="AJ155" i="24" s="1"/>
  <c r="AM155" i="24" s="1"/>
  <c r="AH156" i="24" a="1"/>
  <c r="AI156" i="24" s="1"/>
  <c r="AJ156" i="24" s="1"/>
  <c r="AM156" i="24" s="1"/>
  <c r="AH157" i="24" a="1"/>
  <c r="AI157" i="24" s="1"/>
  <c r="AJ157" i="24" s="1"/>
  <c r="AM157" i="24" s="1"/>
  <c r="AH158" i="24" a="1"/>
  <c r="AI158" i="24" s="1"/>
  <c r="AJ158" i="24" s="1"/>
  <c r="AM158" i="24" s="1"/>
  <c r="AH159" i="24" a="1"/>
  <c r="AI159" i="24" s="1"/>
  <c r="AJ159" i="24" s="1"/>
  <c r="AM159" i="24" s="1"/>
  <c r="AH160" i="24" a="1"/>
  <c r="AI160" i="24" s="1"/>
  <c r="AJ160" i="24" s="1"/>
  <c r="AM160" i="24" s="1"/>
  <c r="AH161" i="24" a="1"/>
  <c r="AI161" i="24" s="1"/>
  <c r="AJ161" i="24" s="1"/>
  <c r="AM161" i="24" s="1"/>
  <c r="AH162" i="24" a="1"/>
  <c r="AI162" i="24" s="1"/>
  <c r="AJ162" i="24" s="1"/>
  <c r="AM162" i="24" s="1"/>
  <c r="AH163" i="24" a="1"/>
  <c r="AI163" i="24" s="1"/>
  <c r="AJ163" i="24" s="1"/>
  <c r="AM163" i="24" s="1"/>
  <c r="AH164" i="24" a="1"/>
  <c r="AI164" i="24" s="1"/>
  <c r="AJ164" i="24" s="1"/>
  <c r="AM164" i="24" s="1"/>
  <c r="AH165" i="24" a="1"/>
  <c r="AI165" i="24" s="1"/>
  <c r="AJ165" i="24" s="1"/>
  <c r="AM165" i="24" s="1"/>
  <c r="AH166" i="24" a="1"/>
  <c r="AI166" i="24" s="1"/>
  <c r="AJ166" i="24" s="1"/>
  <c r="AM166" i="24" s="1"/>
  <c r="AH167" i="24" a="1"/>
  <c r="AI167" i="24" s="1"/>
  <c r="AJ167" i="24" s="1"/>
  <c r="AM167" i="24" s="1"/>
  <c r="AH168" i="24" a="1"/>
  <c r="AI168" i="24" s="1"/>
  <c r="AJ168" i="24" s="1"/>
  <c r="AM168" i="24" s="1"/>
  <c r="AH169" i="24" a="1"/>
  <c r="AI169" i="24" s="1"/>
  <c r="AJ169" i="24" s="1"/>
  <c r="AM169" i="24" s="1"/>
  <c r="AH170" i="24" a="1"/>
  <c r="AI170" i="24" s="1"/>
  <c r="AJ170" i="24" s="1"/>
  <c r="AM170" i="24" s="1"/>
  <c r="AH171" i="24" a="1"/>
  <c r="AI171" i="24" s="1"/>
  <c r="AJ171" i="24" s="1"/>
  <c r="AM171" i="24" s="1"/>
  <c r="AH172" i="24" a="1"/>
  <c r="AI172" i="24" s="1"/>
  <c r="AJ172" i="24" s="1"/>
  <c r="AM172" i="24" s="1"/>
  <c r="AH173" i="24" a="1"/>
  <c r="AI173" i="24" s="1"/>
  <c r="AJ173" i="24" s="1"/>
  <c r="AM173" i="24" s="1"/>
  <c r="AH174" i="24" a="1"/>
  <c r="AI174" i="24" s="1"/>
  <c r="AJ174" i="24" s="1"/>
  <c r="AM174" i="24" s="1"/>
  <c r="AH175" i="24" a="1"/>
  <c r="AI175" i="24" s="1"/>
  <c r="AJ175" i="24" s="1"/>
  <c r="AM175" i="24" s="1"/>
  <c r="AH176" i="24" a="1"/>
  <c r="AI176" i="24" s="1"/>
  <c r="AJ176" i="24" s="1"/>
  <c r="AM176" i="24" s="1"/>
  <c r="AH177" i="24" a="1"/>
  <c r="AI177" i="24" s="1"/>
  <c r="AJ177" i="24" s="1"/>
  <c r="AM177" i="24" s="1"/>
  <c r="AH178" i="24" a="1"/>
  <c r="AI178" i="24" s="1"/>
  <c r="AJ178" i="24" s="1"/>
  <c r="AM178" i="24" s="1"/>
  <c r="AH179" i="24" a="1"/>
  <c r="AI179" i="24" s="1"/>
  <c r="AJ179" i="24" s="1"/>
  <c r="AM179" i="24" s="1"/>
  <c r="AH180" i="24" a="1"/>
  <c r="AI180" i="24" s="1"/>
  <c r="AJ180" i="24" s="1"/>
  <c r="AM180" i="24" s="1"/>
  <c r="AH181" i="24" a="1"/>
  <c r="AI181" i="24" s="1"/>
  <c r="AJ181" i="24" s="1"/>
  <c r="AM181" i="24" s="1"/>
  <c r="AH182" i="24" a="1"/>
  <c r="AI182" i="24" s="1"/>
  <c r="AJ182" i="24" s="1"/>
  <c r="AM182" i="24" s="1"/>
  <c r="AH183" i="24" a="1"/>
  <c r="AI183" i="24" s="1"/>
  <c r="AJ183" i="24" s="1"/>
  <c r="AM183" i="24" s="1"/>
  <c r="AH184" i="24" a="1"/>
  <c r="AI184" i="24" s="1"/>
  <c r="AJ184" i="24" s="1"/>
  <c r="AM184" i="24" s="1"/>
  <c r="AH185" i="24" a="1"/>
  <c r="AI185" i="24" s="1"/>
  <c r="AJ185" i="24" s="1"/>
  <c r="AM185" i="24" s="1"/>
  <c r="AH186" i="24" a="1"/>
  <c r="AI186" i="24" s="1"/>
  <c r="AJ186" i="24" s="1"/>
  <c r="AM186" i="24" s="1"/>
  <c r="AH187" i="24" a="1"/>
  <c r="AI187" i="24" s="1"/>
  <c r="AJ187" i="24" s="1"/>
  <c r="AM187" i="24" s="1"/>
  <c r="AH188" i="24" a="1"/>
  <c r="AI188" i="24" s="1"/>
  <c r="AJ188" i="24" s="1"/>
  <c r="AM188" i="24" s="1"/>
  <c r="AH189" i="24" a="1"/>
  <c r="AI189" i="24" s="1"/>
  <c r="AJ189" i="24" s="1"/>
  <c r="AM189" i="24" s="1"/>
  <c r="AH190" i="24" a="1"/>
  <c r="AI190" i="24" s="1"/>
  <c r="AJ190" i="24" s="1"/>
  <c r="AM190" i="24" s="1"/>
  <c r="AH191" i="24" a="1"/>
  <c r="AI191" i="24" s="1"/>
  <c r="AJ191" i="24" s="1"/>
  <c r="AM191" i="24" s="1"/>
  <c r="AH192" i="24" a="1"/>
  <c r="AI192" i="24" s="1"/>
  <c r="AJ192" i="24" s="1"/>
  <c r="AM192" i="24" s="1"/>
  <c r="AH193" i="24" a="1"/>
  <c r="AI193" i="24" s="1"/>
  <c r="AJ193" i="24" s="1"/>
  <c r="AM193" i="24" s="1"/>
  <c r="AH194" i="24" a="1"/>
  <c r="AI194" i="24" s="1"/>
  <c r="AJ194" i="24" s="1"/>
  <c r="AM194" i="24" s="1"/>
  <c r="AH195" i="24" a="1"/>
  <c r="AI195" i="24" s="1"/>
  <c r="AJ195" i="24" s="1"/>
  <c r="AM195" i="24" s="1"/>
  <c r="AH196" i="24" a="1"/>
  <c r="AI196" i="24" s="1"/>
  <c r="AJ196" i="24" s="1"/>
  <c r="AM196" i="24" s="1"/>
  <c r="AH197" i="24" a="1"/>
  <c r="AI197" i="24" s="1"/>
  <c r="AJ197" i="24" s="1"/>
  <c r="AM197" i="24" s="1"/>
  <c r="AH198" i="24" a="1"/>
  <c r="AI198" i="24" s="1"/>
  <c r="AJ198" i="24" s="1"/>
  <c r="AM198" i="24" s="1"/>
  <c r="AH199" i="24" a="1"/>
  <c r="AI199" i="24" s="1"/>
  <c r="AJ199" i="24" s="1"/>
  <c r="AM199" i="24" s="1"/>
  <c r="AH200" i="24" a="1"/>
  <c r="AI200" i="24" s="1"/>
  <c r="AJ200" i="24" s="1"/>
  <c r="AM200" i="24" s="1"/>
  <c r="AH201" i="24" a="1"/>
  <c r="AI201" i="24" s="1"/>
  <c r="AJ201" i="24" s="1"/>
  <c r="AM201" i="24" s="1"/>
  <c r="AH202" i="24" a="1"/>
  <c r="AI202" i="24" s="1"/>
  <c r="AJ202" i="24" s="1"/>
  <c r="AM202" i="24" s="1"/>
  <c r="AH203" i="24" a="1"/>
  <c r="AI203" i="24" s="1"/>
  <c r="AJ203" i="24" s="1"/>
  <c r="AM203" i="24" s="1"/>
  <c r="AH204" i="24" a="1"/>
  <c r="AI204" i="24" s="1"/>
  <c r="AJ204" i="24" s="1"/>
  <c r="AM204" i="24" s="1"/>
  <c r="AH205" i="24" a="1"/>
  <c r="AI205" i="24" s="1"/>
  <c r="AJ205" i="24" s="1"/>
  <c r="AM205" i="24" s="1"/>
  <c r="AH206" i="24" a="1"/>
  <c r="AI206" i="24" s="1"/>
  <c r="AJ206" i="24" s="1"/>
  <c r="AM206" i="24" s="1"/>
  <c r="AH207" i="24" a="1"/>
  <c r="AI207" i="24" s="1"/>
  <c r="AJ207" i="24" s="1"/>
  <c r="AM207" i="24" s="1"/>
  <c r="AH208" i="24" a="1"/>
  <c r="AI208" i="24" s="1"/>
  <c r="AJ208" i="24" s="1"/>
  <c r="AM208" i="24" s="1"/>
  <c r="AH209" i="24" a="1"/>
  <c r="AI209" i="24" s="1"/>
  <c r="AJ209" i="24" s="1"/>
  <c r="AM209" i="24" s="1"/>
  <c r="AH210" i="24" a="1"/>
  <c r="AI210" i="24" s="1"/>
  <c r="AJ210" i="24" s="1"/>
  <c r="AM210" i="24" s="1"/>
  <c r="AH211" i="24" a="1"/>
  <c r="AI211" i="24" s="1"/>
  <c r="AJ211" i="24" s="1"/>
  <c r="AM211" i="24" s="1"/>
  <c r="AH212" i="24" a="1"/>
  <c r="AI212" i="24" s="1"/>
  <c r="AJ212" i="24" s="1"/>
  <c r="AM212" i="24" s="1"/>
  <c r="AH213" i="24" a="1"/>
  <c r="AI213" i="24" s="1"/>
  <c r="AJ213" i="24" s="1"/>
  <c r="AM213" i="24" s="1"/>
  <c r="AH214" i="24" a="1"/>
  <c r="AI214" i="24" s="1"/>
  <c r="AJ214" i="24" s="1"/>
  <c r="AM214" i="24" s="1"/>
  <c r="AH215" i="24" a="1"/>
  <c r="AI215" i="24" s="1"/>
  <c r="AJ215" i="24" s="1"/>
  <c r="AM215" i="24" s="1"/>
  <c r="AH216" i="24" a="1"/>
  <c r="AI216" i="24" s="1"/>
  <c r="AJ216" i="24" s="1"/>
  <c r="AM216" i="24" s="1"/>
  <c r="AH217" i="24" a="1"/>
  <c r="AI217" i="24" s="1"/>
  <c r="AJ217" i="24" s="1"/>
  <c r="AM217" i="24" s="1"/>
  <c r="AH218" i="24" a="1"/>
  <c r="AI218" i="24" s="1"/>
  <c r="AJ218" i="24" s="1"/>
  <c r="AM218" i="24" s="1"/>
  <c r="AH219" i="24" a="1"/>
  <c r="AI219" i="24" s="1"/>
  <c r="AJ219" i="24" s="1"/>
  <c r="AM219" i="24" s="1"/>
  <c r="AH220" i="24" a="1"/>
  <c r="AI220" i="24" s="1"/>
  <c r="AJ220" i="24" s="1"/>
  <c r="AM220" i="24" s="1"/>
  <c r="AH221" i="24" a="1"/>
  <c r="AI221" i="24" s="1"/>
  <c r="AJ221" i="24" s="1"/>
  <c r="AM221" i="24" s="1"/>
  <c r="AH222" i="24" a="1"/>
  <c r="AI222" i="24" s="1"/>
  <c r="AJ222" i="24" s="1"/>
  <c r="AM222" i="24" s="1"/>
  <c r="AH223" i="24" a="1"/>
  <c r="AI223" i="24" s="1"/>
  <c r="AJ223" i="24" s="1"/>
  <c r="AM223" i="24" s="1"/>
  <c r="AH224" i="24" a="1"/>
  <c r="AI224" i="24" s="1"/>
  <c r="AJ224" i="24" s="1"/>
  <c r="AM224" i="24" s="1"/>
  <c r="AH225" i="24" a="1"/>
  <c r="AI225" i="24" s="1"/>
  <c r="AJ225" i="24" s="1"/>
  <c r="AM225" i="24" s="1"/>
  <c r="AH226" i="24" a="1"/>
  <c r="AI226" i="24" s="1"/>
  <c r="AJ226" i="24" s="1"/>
  <c r="AM226" i="24" s="1"/>
  <c r="AH227" i="24" a="1"/>
  <c r="AI227" i="24" s="1"/>
  <c r="AJ227" i="24" s="1"/>
  <c r="AM227" i="24" s="1"/>
  <c r="AH228" i="24" a="1"/>
  <c r="AI228" i="24" s="1"/>
  <c r="AJ228" i="24" s="1"/>
  <c r="AM228" i="24" s="1"/>
  <c r="AH229" i="24" a="1"/>
  <c r="AI229" i="24" s="1"/>
  <c r="AJ229" i="24" s="1"/>
  <c r="AM229" i="24" s="1"/>
  <c r="AH230" i="24" a="1"/>
  <c r="AI230" i="24" s="1"/>
  <c r="AJ230" i="24" s="1"/>
  <c r="AM230" i="24" s="1"/>
  <c r="AH231" i="24" a="1"/>
  <c r="AI231" i="24" s="1"/>
  <c r="AJ231" i="24" s="1"/>
  <c r="AM231" i="24" s="1"/>
  <c r="AH232" i="24" a="1"/>
  <c r="AI232" i="24" s="1"/>
  <c r="AJ232" i="24" s="1"/>
  <c r="AM232" i="24" s="1"/>
  <c r="AH233" i="24" a="1"/>
  <c r="AI233" i="24" s="1"/>
  <c r="AJ233" i="24" s="1"/>
  <c r="AM233" i="24" s="1"/>
  <c r="AH234" i="24" a="1"/>
  <c r="AI234" i="24" s="1"/>
  <c r="AJ234" i="24" s="1"/>
  <c r="AM234" i="24" s="1"/>
  <c r="AH235" i="24" a="1"/>
  <c r="AI235" i="24" s="1"/>
  <c r="AJ235" i="24" s="1"/>
  <c r="AM235" i="24" s="1"/>
  <c r="AH236" i="24" a="1"/>
  <c r="AI236" i="24" s="1"/>
  <c r="AJ236" i="24" s="1"/>
  <c r="AM236" i="24" s="1"/>
  <c r="AH237" i="24" a="1"/>
  <c r="AI237" i="24" s="1"/>
  <c r="AJ237" i="24" s="1"/>
  <c r="AM237" i="24" s="1"/>
  <c r="AH238" i="24" a="1"/>
  <c r="AI238" i="24" s="1"/>
  <c r="AJ238" i="24" s="1"/>
  <c r="AM238" i="24" s="1"/>
  <c r="AH239" i="24" a="1"/>
  <c r="AI239" i="24" s="1"/>
  <c r="AJ239" i="24" s="1"/>
  <c r="AM239" i="24" s="1"/>
  <c r="AH240" i="24" a="1"/>
  <c r="AI240" i="24" s="1"/>
  <c r="AJ240" i="24" s="1"/>
  <c r="AM240" i="24" s="1"/>
  <c r="AH241" i="24" a="1"/>
  <c r="AI241" i="24" s="1"/>
  <c r="AJ241" i="24" s="1"/>
  <c r="AM241" i="24" s="1"/>
  <c r="AH242" i="24" a="1"/>
  <c r="AI242" i="24" s="1"/>
  <c r="AJ242" i="24" s="1"/>
  <c r="AM242" i="24" s="1"/>
  <c r="AH243" i="24" a="1"/>
  <c r="AI243" i="24" s="1"/>
  <c r="AJ243" i="24" s="1"/>
  <c r="AM243" i="24" s="1"/>
  <c r="AH244" i="24" a="1"/>
  <c r="AI244" i="24" s="1"/>
  <c r="AJ244" i="24" s="1"/>
  <c r="AM244" i="24" s="1"/>
  <c r="AH245" i="24" a="1"/>
  <c r="AI245" i="24" s="1"/>
  <c r="AJ245" i="24" s="1"/>
  <c r="AM245" i="24" s="1"/>
  <c r="AH246" i="24" a="1"/>
  <c r="AI246" i="24" s="1"/>
  <c r="AJ246" i="24" s="1"/>
  <c r="AM246" i="24" s="1"/>
  <c r="AH247" i="24" a="1"/>
  <c r="AI247" i="24" s="1"/>
  <c r="AJ247" i="24" s="1"/>
  <c r="AM247" i="24" s="1"/>
  <c r="AH248" i="24" a="1"/>
  <c r="AI248" i="24" s="1"/>
  <c r="AJ248" i="24" s="1"/>
  <c r="AM248" i="24" s="1"/>
  <c r="AH249" i="24" a="1"/>
  <c r="AI249" i="24" s="1"/>
  <c r="AJ249" i="24" s="1"/>
  <c r="AM249" i="24" s="1"/>
  <c r="AH250" i="24" a="1"/>
  <c r="AI250" i="24" s="1"/>
  <c r="AJ250" i="24" s="1"/>
  <c r="AM250" i="24" s="1"/>
  <c r="AH251" i="24" a="1"/>
  <c r="AI251" i="24" s="1"/>
  <c r="AJ251" i="24" s="1"/>
  <c r="AM251" i="24" s="1"/>
  <c r="AH252" i="24" a="1"/>
  <c r="AI252" i="24" s="1"/>
  <c r="AJ252" i="24" s="1"/>
  <c r="AM252" i="24" s="1"/>
  <c r="AH253" i="24" a="1"/>
  <c r="AI253" i="24" s="1"/>
  <c r="AJ253" i="24" s="1"/>
  <c r="AM253" i="24" s="1"/>
  <c r="AH254" i="24" a="1"/>
  <c r="AI254" i="24" s="1"/>
  <c r="AJ254" i="24" s="1"/>
  <c r="AM254" i="24" s="1"/>
  <c r="AH255" i="24" a="1"/>
  <c r="AI255" i="24" s="1"/>
  <c r="AJ255" i="24" s="1"/>
  <c r="AM255" i="24" s="1"/>
  <c r="AH256" i="24" a="1"/>
  <c r="AI256" i="24" s="1"/>
  <c r="AJ256" i="24" s="1"/>
  <c r="AM256" i="24" s="1"/>
  <c r="AH257" i="24" a="1"/>
  <c r="AI257" i="24" s="1"/>
  <c r="AJ257" i="24" s="1"/>
  <c r="AM257" i="24" s="1"/>
  <c r="AH258" i="24" a="1"/>
  <c r="AI258" i="24" s="1"/>
  <c r="AJ258" i="24" s="1"/>
  <c r="AM258" i="24" s="1"/>
  <c r="AH259" i="24" a="1"/>
  <c r="AI259" i="24" s="1"/>
  <c r="AJ259" i="24" s="1"/>
  <c r="AM259" i="24" s="1"/>
  <c r="AH260" i="24" a="1"/>
  <c r="AI260" i="24" s="1"/>
  <c r="AJ260" i="24" s="1"/>
  <c r="AM260" i="24" s="1"/>
  <c r="AH261" i="24" a="1"/>
  <c r="AI261" i="24" s="1"/>
  <c r="AJ261" i="24" s="1"/>
  <c r="AM261" i="24" s="1"/>
  <c r="AH262" i="24" a="1"/>
  <c r="AI262" i="24" s="1"/>
  <c r="AJ262" i="24" s="1"/>
  <c r="AM262" i="24" s="1"/>
  <c r="AH263" i="24" a="1"/>
  <c r="AI263" i="24" s="1"/>
  <c r="AJ263" i="24" s="1"/>
  <c r="AM263" i="24" s="1"/>
  <c r="AH264" i="24" a="1"/>
  <c r="AI264" i="24" s="1"/>
  <c r="AJ264" i="24" s="1"/>
  <c r="AM264" i="24" s="1"/>
  <c r="AH265" i="24" a="1"/>
  <c r="AI265" i="24" s="1"/>
  <c r="AJ265" i="24" s="1"/>
  <c r="AM265" i="24" s="1"/>
  <c r="AH266" i="24" a="1"/>
  <c r="AI266" i="24" s="1"/>
  <c r="AJ266" i="24" s="1"/>
  <c r="AM266" i="24" s="1"/>
  <c r="AH267" i="24" a="1"/>
  <c r="AI267" i="24" s="1"/>
  <c r="AJ267" i="24" s="1"/>
  <c r="AM267" i="24" s="1"/>
  <c r="AH268" i="24" a="1"/>
  <c r="AI268" i="24" s="1"/>
  <c r="AJ268" i="24" s="1"/>
  <c r="AM268" i="24" s="1"/>
  <c r="AH269" i="24" a="1"/>
  <c r="AI269" i="24" s="1"/>
  <c r="AJ269" i="24" s="1"/>
  <c r="AM269" i="24" s="1"/>
  <c r="AH270" i="24" a="1"/>
  <c r="AI270" i="24" s="1"/>
  <c r="AJ270" i="24" s="1"/>
  <c r="AM270" i="24" s="1"/>
  <c r="AH271" i="24" a="1"/>
  <c r="AI271" i="24" s="1"/>
  <c r="AJ271" i="24" s="1"/>
  <c r="AM271" i="24" s="1"/>
  <c r="AH272" i="24" a="1"/>
  <c r="AI272" i="24" s="1"/>
  <c r="AJ272" i="24" s="1"/>
  <c r="AM272" i="24" s="1"/>
  <c r="AH273" i="24" a="1"/>
  <c r="AI273" i="24" s="1"/>
  <c r="AJ273" i="24" s="1"/>
  <c r="AM273" i="24" s="1"/>
  <c r="AH274" i="24" a="1"/>
  <c r="AI274" i="24" s="1"/>
  <c r="AJ274" i="24" s="1"/>
  <c r="AM274" i="24" s="1"/>
  <c r="AH275" i="24" a="1"/>
  <c r="AI275" i="24" s="1"/>
  <c r="AJ275" i="24" s="1"/>
  <c r="AM275" i="24" s="1"/>
  <c r="AH276" i="24" a="1"/>
  <c r="AI276" i="24" s="1"/>
  <c r="AJ276" i="24" s="1"/>
  <c r="AM276" i="24" s="1"/>
  <c r="AH277" i="24" a="1"/>
  <c r="AI277" i="24" s="1"/>
  <c r="AJ277" i="24" s="1"/>
  <c r="AM277" i="24" s="1"/>
  <c r="AH278" i="24" a="1"/>
  <c r="AI278" i="24" s="1"/>
  <c r="AJ278" i="24" s="1"/>
  <c r="AM278" i="24" s="1"/>
  <c r="AH279" i="24" a="1"/>
  <c r="AI279" i="24" s="1"/>
  <c r="AJ279" i="24" s="1"/>
  <c r="AM279" i="24" s="1"/>
  <c r="AH280" i="24" a="1"/>
  <c r="AI280" i="24" s="1"/>
  <c r="AJ280" i="24" s="1"/>
  <c r="AM280" i="24" s="1"/>
  <c r="AH281" i="24" a="1"/>
  <c r="AI281" i="24" s="1"/>
  <c r="AJ281" i="24" s="1"/>
  <c r="AM281" i="24" s="1"/>
  <c r="AH282" i="24" a="1"/>
  <c r="AI282" i="24" s="1"/>
  <c r="AJ282" i="24" s="1"/>
  <c r="AM282" i="24" s="1"/>
  <c r="AH283" i="24" a="1"/>
  <c r="AI283" i="24" s="1"/>
  <c r="AJ283" i="24" s="1"/>
  <c r="AM283" i="24" s="1"/>
  <c r="AH284" i="24" a="1"/>
  <c r="AI284" i="24" s="1"/>
  <c r="AJ284" i="24" s="1"/>
  <c r="AM284" i="24" s="1"/>
  <c r="AH285" i="24" a="1"/>
  <c r="AI285" i="24" s="1"/>
  <c r="AJ285" i="24" s="1"/>
  <c r="AM285" i="24" s="1"/>
  <c r="AH286" i="24" a="1"/>
  <c r="AI286" i="24" s="1"/>
  <c r="AJ286" i="24" s="1"/>
  <c r="AM286" i="24" s="1"/>
  <c r="AH287" i="24" a="1"/>
  <c r="AI287" i="24" s="1"/>
  <c r="AJ287" i="24" s="1"/>
  <c r="AM287" i="24" s="1"/>
  <c r="AH288" i="24" a="1"/>
  <c r="AI288" i="24" s="1"/>
  <c r="AJ288" i="24" s="1"/>
  <c r="AM288" i="24" s="1"/>
  <c r="AH289" i="24" a="1"/>
  <c r="AI289" i="24" s="1"/>
  <c r="AJ289" i="24" s="1"/>
  <c r="AM289" i="24" s="1"/>
  <c r="AH290" i="24" a="1"/>
  <c r="AI290" i="24" s="1"/>
  <c r="AJ290" i="24" s="1"/>
  <c r="AM290" i="24" s="1"/>
  <c r="AH291" i="24" a="1"/>
  <c r="AI291" i="24" s="1"/>
  <c r="AJ291" i="24" s="1"/>
  <c r="AM291" i="24" s="1"/>
  <c r="AH292" i="24" a="1"/>
  <c r="AI292" i="24" s="1"/>
  <c r="AJ292" i="24" s="1"/>
  <c r="AM292" i="24" s="1"/>
  <c r="AH293" i="24" a="1"/>
  <c r="AI293" i="24" s="1"/>
  <c r="AJ293" i="24" s="1"/>
  <c r="AM293" i="24" s="1"/>
  <c r="AH294" i="24" a="1"/>
  <c r="AI294" i="24" s="1"/>
  <c r="AJ294" i="24" s="1"/>
  <c r="AM294" i="24" s="1"/>
  <c r="AH295" i="24" a="1"/>
  <c r="AI295" i="24" s="1"/>
  <c r="AJ295" i="24" s="1"/>
  <c r="AM295" i="24" s="1"/>
  <c r="AH296" i="24" a="1"/>
  <c r="AI296" i="24" s="1"/>
  <c r="AJ296" i="24" s="1"/>
  <c r="AM296" i="24" s="1"/>
  <c r="AH297" i="24" a="1"/>
  <c r="AI297" i="24" s="1"/>
  <c r="AJ297" i="24" s="1"/>
  <c r="AM297" i="24" s="1"/>
  <c r="AH298" i="24" a="1"/>
  <c r="AI298" i="24" s="1"/>
  <c r="AJ298" i="24" s="1"/>
  <c r="AM298" i="24" s="1"/>
  <c r="AH299" i="24" a="1"/>
  <c r="AI299" i="24" s="1"/>
  <c r="AJ299" i="24" s="1"/>
  <c r="AM299" i="24" s="1"/>
  <c r="AH300" i="24" a="1"/>
  <c r="AI300" i="24" s="1"/>
  <c r="AJ300" i="24" s="1"/>
  <c r="AM300" i="24" s="1"/>
  <c r="AH301" i="24" a="1"/>
  <c r="AI301" i="24" s="1"/>
  <c r="AJ301" i="24" s="1"/>
  <c r="AM301" i="24" s="1"/>
  <c r="AH302" i="24" a="1"/>
  <c r="AI302" i="24" s="1"/>
  <c r="AJ302" i="24" s="1"/>
  <c r="AM302" i="24" s="1"/>
  <c r="AH303" i="24" a="1"/>
  <c r="AI303" i="24" s="1"/>
  <c r="AJ303" i="24" s="1"/>
  <c r="AM303" i="24" s="1"/>
  <c r="AH304" i="24" a="1"/>
  <c r="AI304" i="24" s="1"/>
  <c r="AJ304" i="24" s="1"/>
  <c r="AM304" i="24" s="1"/>
  <c r="AH305" i="24" a="1"/>
  <c r="AI305" i="24" s="1"/>
  <c r="AJ305" i="24" s="1"/>
  <c r="AM305" i="24" s="1"/>
  <c r="AH306" i="24" a="1"/>
  <c r="AI306" i="24" s="1"/>
  <c r="AJ306" i="24" s="1"/>
  <c r="AM306" i="24" s="1"/>
  <c r="AH307" i="24" a="1"/>
  <c r="AI307" i="24" s="1"/>
  <c r="AJ307" i="24" s="1"/>
  <c r="AM307" i="24" s="1"/>
  <c r="AH308" i="24" a="1"/>
  <c r="AI308" i="24" s="1"/>
  <c r="AJ308" i="24" s="1"/>
  <c r="AM308" i="24" s="1"/>
  <c r="AH309" i="24" a="1"/>
  <c r="AI309" i="24" s="1"/>
  <c r="AJ309" i="24" s="1"/>
  <c r="AM309" i="24" s="1"/>
  <c r="AH310" i="24" a="1"/>
  <c r="AI310" i="24" s="1"/>
  <c r="AJ310" i="24" s="1"/>
  <c r="AM310" i="24" s="1"/>
  <c r="AH311" i="24" a="1"/>
  <c r="AI311" i="24" s="1"/>
  <c r="AJ311" i="24" s="1"/>
  <c r="AM311" i="24" s="1"/>
  <c r="AH312" i="24" a="1"/>
  <c r="AI312" i="24" s="1"/>
  <c r="AJ312" i="24" s="1"/>
  <c r="AM312" i="24" s="1"/>
  <c r="AH313" i="24" a="1"/>
  <c r="AI313" i="24" s="1"/>
  <c r="AJ313" i="24" s="1"/>
  <c r="AM313" i="24" s="1"/>
  <c r="AH314" i="24" a="1"/>
  <c r="AI314" i="24" s="1"/>
  <c r="AJ314" i="24" s="1"/>
  <c r="AM314" i="24" s="1"/>
  <c r="AH315" i="24" a="1"/>
  <c r="AI315" i="24" s="1"/>
  <c r="AJ315" i="24" s="1"/>
  <c r="AM315" i="24" s="1"/>
  <c r="AH316" i="24" a="1"/>
  <c r="AI316" i="24" s="1"/>
  <c r="AJ316" i="24" s="1"/>
  <c r="AM316" i="24" s="1"/>
  <c r="AH317" i="24" a="1"/>
  <c r="AI317" i="24" s="1"/>
  <c r="AJ317" i="24" s="1"/>
  <c r="AM317" i="24" s="1"/>
  <c r="AH318" i="24" a="1"/>
  <c r="AI318" i="24" s="1"/>
  <c r="AJ318" i="24" s="1"/>
  <c r="AM318" i="24" s="1"/>
  <c r="AH319" i="24" a="1"/>
  <c r="AI319" i="24" s="1"/>
  <c r="AJ319" i="24" s="1"/>
  <c r="AM319" i="24" s="1"/>
  <c r="AH320" i="24" a="1"/>
  <c r="AI320" i="24" s="1"/>
  <c r="AJ320" i="24" s="1"/>
  <c r="AM320" i="24" s="1"/>
  <c r="AH321" i="24" a="1"/>
  <c r="AI321" i="24" s="1"/>
  <c r="AJ321" i="24" s="1"/>
  <c r="AM321" i="24" s="1"/>
  <c r="AH322" i="24" a="1"/>
  <c r="AI322" i="24" s="1"/>
  <c r="AJ322" i="24" s="1"/>
  <c r="AM322" i="24" s="1"/>
  <c r="AH323" i="24" a="1"/>
  <c r="AI323" i="24" s="1"/>
  <c r="AJ323" i="24" s="1"/>
  <c r="AM323" i="24" s="1"/>
  <c r="AH324" i="24" a="1"/>
  <c r="AI324" i="24" s="1"/>
  <c r="AJ324" i="24" s="1"/>
  <c r="AM324" i="24" s="1"/>
  <c r="AH325" i="24" a="1"/>
  <c r="AI325" i="24" s="1"/>
  <c r="AJ325" i="24" s="1"/>
  <c r="AM325" i="24" s="1"/>
  <c r="AH326" i="24" a="1"/>
  <c r="AI326" i="24" s="1"/>
  <c r="AJ326" i="24" s="1"/>
  <c r="AM326" i="24" s="1"/>
  <c r="AH327" i="24" a="1"/>
  <c r="AI327" i="24" s="1"/>
  <c r="AJ327" i="24" s="1"/>
  <c r="AM327" i="24" s="1"/>
  <c r="AH328" i="24" a="1"/>
  <c r="AI328" i="24" s="1"/>
  <c r="AJ328" i="24" s="1"/>
  <c r="AM328" i="24" s="1"/>
  <c r="AH329" i="24" a="1"/>
  <c r="AI329" i="24" s="1"/>
  <c r="AJ329" i="24" s="1"/>
  <c r="AM329" i="24" s="1"/>
  <c r="AH330" i="24" a="1"/>
  <c r="AI330" i="24" s="1"/>
  <c r="AJ330" i="24" s="1"/>
  <c r="AM330" i="24" s="1"/>
  <c r="AH331" i="24" a="1"/>
  <c r="AI331" i="24" s="1"/>
  <c r="AJ331" i="24" s="1"/>
  <c r="AM331" i="24" s="1"/>
  <c r="AH332" i="24" a="1"/>
  <c r="AI332" i="24" s="1"/>
  <c r="AJ332" i="24" s="1"/>
  <c r="AM332" i="24" s="1"/>
  <c r="AH333" i="24" a="1"/>
  <c r="AI333" i="24" s="1"/>
  <c r="AJ333" i="24" s="1"/>
  <c r="AM333" i="24" s="1"/>
  <c r="AH334" i="24" a="1"/>
  <c r="AI334" i="24" s="1"/>
  <c r="AJ334" i="24" s="1"/>
  <c r="AM334" i="24" s="1"/>
  <c r="AH335" i="24" a="1"/>
  <c r="AI335" i="24" s="1"/>
  <c r="AJ335" i="24" s="1"/>
  <c r="AM335" i="24" s="1"/>
  <c r="AH336" i="24" a="1"/>
  <c r="AI336" i="24" s="1"/>
  <c r="AJ336" i="24" s="1"/>
  <c r="AM336" i="24" s="1"/>
  <c r="AH337" i="24" a="1"/>
  <c r="AI337" i="24" s="1"/>
  <c r="AJ337" i="24" s="1"/>
  <c r="AM337" i="24" s="1"/>
  <c r="AH338" i="24" a="1"/>
  <c r="AI338" i="24" s="1"/>
  <c r="AJ338" i="24" s="1"/>
  <c r="AM338" i="24" s="1"/>
  <c r="AH339" i="24" a="1"/>
  <c r="AI339" i="24" s="1"/>
  <c r="AJ339" i="24" s="1"/>
  <c r="AM339" i="24" s="1"/>
  <c r="AH340" i="24" a="1"/>
  <c r="AI340" i="24" s="1"/>
  <c r="AJ340" i="24" s="1"/>
  <c r="AM340" i="24" s="1"/>
  <c r="AH341" i="24" a="1"/>
  <c r="AI341" i="24" s="1"/>
  <c r="AJ341" i="24" s="1"/>
  <c r="AM341" i="24" s="1"/>
  <c r="AH342" i="24" a="1"/>
  <c r="AI342" i="24" s="1"/>
  <c r="AJ342" i="24" s="1"/>
  <c r="AM342" i="24" s="1"/>
  <c r="AH343" i="24" a="1"/>
  <c r="AI343" i="24" s="1"/>
  <c r="AJ343" i="24" s="1"/>
  <c r="AM343" i="24" s="1"/>
  <c r="AH344" i="24" a="1"/>
  <c r="AI344" i="24" s="1"/>
  <c r="AJ344" i="24" s="1"/>
  <c r="AM344" i="24" s="1"/>
  <c r="AH345" i="24" a="1"/>
  <c r="AI345" i="24" s="1"/>
  <c r="AJ345" i="24" s="1"/>
  <c r="AM345" i="24" s="1"/>
  <c r="AH346" i="24" a="1"/>
  <c r="AI346" i="24" s="1"/>
  <c r="AJ346" i="24" s="1"/>
  <c r="AM346" i="24" s="1"/>
  <c r="AH347" i="24" a="1"/>
  <c r="AI347" i="24" s="1"/>
  <c r="AJ347" i="24" s="1"/>
  <c r="AM347" i="24" s="1"/>
  <c r="AH348" i="24" a="1"/>
  <c r="AI348" i="24" s="1"/>
  <c r="AJ348" i="24" s="1"/>
  <c r="AM348" i="24" s="1"/>
  <c r="AH349" i="24" a="1"/>
  <c r="AI349" i="24" s="1"/>
  <c r="AJ349" i="24" s="1"/>
  <c r="AM349" i="24" s="1"/>
  <c r="AH350" i="24" a="1"/>
  <c r="AI350" i="24" s="1"/>
  <c r="AJ350" i="24" s="1"/>
  <c r="AM350" i="24" s="1"/>
  <c r="AH351" i="24" a="1"/>
  <c r="AI351" i="24" s="1"/>
  <c r="AJ351" i="24" s="1"/>
  <c r="AM351" i="24" s="1"/>
  <c r="AH352" i="24" a="1"/>
  <c r="AI352" i="24" s="1"/>
  <c r="AJ352" i="24" s="1"/>
  <c r="AM352" i="24" s="1"/>
  <c r="AH353" i="24" a="1"/>
  <c r="AI353" i="24" s="1"/>
  <c r="AJ353" i="24" s="1"/>
  <c r="AM353" i="24" s="1"/>
  <c r="AH354" i="24" a="1"/>
  <c r="AI354" i="24" s="1"/>
  <c r="AJ354" i="24" s="1"/>
  <c r="AM354" i="24" s="1"/>
  <c r="AH355" i="24" a="1"/>
  <c r="AI355" i="24" s="1"/>
  <c r="AJ355" i="24" s="1"/>
  <c r="AM355" i="24" s="1"/>
  <c r="AH356" i="24" a="1"/>
  <c r="AI356" i="24" s="1"/>
  <c r="AJ356" i="24" s="1"/>
  <c r="AM356" i="24" s="1"/>
  <c r="AH357" i="24" a="1"/>
  <c r="AI357" i="24" s="1"/>
  <c r="AJ357" i="24" s="1"/>
  <c r="AM357" i="24" s="1"/>
  <c r="AH358" i="24" a="1"/>
  <c r="AI358" i="24" s="1"/>
  <c r="AJ358" i="24" s="1"/>
  <c r="AM358" i="24" s="1"/>
  <c r="AH359" i="24" a="1"/>
  <c r="AI359" i="24" s="1"/>
  <c r="AJ359" i="24" s="1"/>
  <c r="AM359" i="24" s="1"/>
  <c r="AH360" i="24" a="1"/>
  <c r="AI360" i="24" s="1"/>
  <c r="AJ360" i="24" s="1"/>
  <c r="AM360" i="24" s="1"/>
  <c r="AH361" i="24" a="1"/>
  <c r="AI361" i="24" s="1"/>
  <c r="AJ361" i="24" s="1"/>
  <c r="AM361" i="24" s="1"/>
  <c r="AH362" i="24" a="1"/>
  <c r="AI362" i="24" s="1"/>
  <c r="AJ362" i="24" s="1"/>
  <c r="AM362" i="24" s="1"/>
  <c r="AH363" i="24" a="1"/>
  <c r="AI363" i="24" s="1"/>
  <c r="AJ363" i="24" s="1"/>
  <c r="AM363" i="24" s="1"/>
  <c r="AH364" i="24" a="1"/>
  <c r="AI364" i="24" s="1"/>
  <c r="AJ364" i="24" s="1"/>
  <c r="AM364" i="24" s="1"/>
  <c r="AH365" i="24" a="1"/>
  <c r="AI365" i="24" s="1"/>
  <c r="AJ365" i="24" s="1"/>
  <c r="AM365" i="24" s="1"/>
  <c r="AH366" i="24" a="1"/>
  <c r="AI366" i="24" s="1"/>
  <c r="AJ366" i="24" s="1"/>
  <c r="AM366" i="24" s="1"/>
  <c r="AH367" i="24" a="1"/>
  <c r="AI367" i="24" s="1"/>
  <c r="AJ367" i="24" s="1"/>
  <c r="AM367" i="24" s="1"/>
  <c r="AH368" i="24" a="1"/>
  <c r="AI368" i="24" s="1"/>
  <c r="AJ368" i="24" s="1"/>
  <c r="AM368" i="24" s="1"/>
  <c r="AH369" i="24" a="1"/>
  <c r="AI369" i="24" s="1"/>
  <c r="AJ369" i="24" s="1"/>
  <c r="AM369" i="24" s="1"/>
  <c r="AH370" i="24" a="1"/>
  <c r="AI370" i="24" s="1"/>
  <c r="AJ370" i="24" s="1"/>
  <c r="AM370" i="24" s="1"/>
  <c r="AH371" i="24" a="1"/>
  <c r="AI371" i="24" s="1"/>
  <c r="AJ371" i="24" s="1"/>
  <c r="AM371" i="24" s="1"/>
  <c r="AH372" i="24" a="1"/>
  <c r="AI372" i="24" s="1"/>
  <c r="AJ372" i="24" s="1"/>
  <c r="AM372" i="24" s="1"/>
  <c r="AH373" i="24" a="1"/>
  <c r="AI373" i="24" s="1"/>
  <c r="AJ373" i="24" s="1"/>
  <c r="AM373" i="24" s="1"/>
  <c r="AH374" i="24" a="1"/>
  <c r="AI374" i="24" s="1"/>
  <c r="AJ374" i="24" s="1"/>
  <c r="AM374" i="24" s="1"/>
  <c r="AH375" i="24" a="1"/>
  <c r="AI375" i="24" s="1"/>
  <c r="AJ375" i="24" s="1"/>
  <c r="AM375" i="24" s="1"/>
  <c r="AH376" i="24" a="1"/>
  <c r="AI376" i="24" s="1"/>
  <c r="AJ376" i="24" s="1"/>
  <c r="AM376" i="24" s="1"/>
  <c r="AH377" i="24" a="1"/>
  <c r="AI377" i="24" s="1"/>
  <c r="AJ377" i="24" s="1"/>
  <c r="AM377" i="24" s="1"/>
  <c r="AH378" i="24" a="1"/>
  <c r="AI378" i="24" s="1"/>
  <c r="AJ378" i="24" s="1"/>
  <c r="AM378" i="24" s="1"/>
  <c r="AH379" i="24" a="1"/>
  <c r="AI379" i="24" s="1"/>
  <c r="AJ379" i="24" s="1"/>
  <c r="AM379" i="24" s="1"/>
  <c r="AH380" i="24" a="1"/>
  <c r="AI380" i="24" s="1"/>
  <c r="AJ380" i="24" s="1"/>
  <c r="AM380" i="24" s="1"/>
  <c r="AH381" i="24" a="1"/>
  <c r="AI381" i="24" s="1"/>
  <c r="AJ381" i="24" s="1"/>
  <c r="AM381" i="24" s="1"/>
  <c r="AH382" i="24" a="1"/>
  <c r="AI382" i="24" s="1"/>
  <c r="AJ382" i="24" s="1"/>
  <c r="AM382" i="24" s="1"/>
  <c r="AH383" i="24" a="1"/>
  <c r="AI383" i="24" s="1"/>
  <c r="AJ383" i="24" s="1"/>
  <c r="AM383" i="24" s="1"/>
  <c r="AH384" i="24" a="1"/>
  <c r="AI384" i="24" s="1"/>
  <c r="AJ384" i="24" s="1"/>
  <c r="AM384" i="24" s="1"/>
  <c r="AH385" i="24" a="1"/>
  <c r="AI385" i="24" s="1"/>
  <c r="AJ385" i="24" s="1"/>
  <c r="AM385" i="24" s="1"/>
  <c r="AH386" i="24" a="1"/>
  <c r="AI386" i="24" s="1"/>
  <c r="AJ386" i="24" s="1"/>
  <c r="AM386" i="24" s="1"/>
  <c r="AH387" i="24" a="1"/>
  <c r="AI387" i="24" s="1"/>
  <c r="AJ387" i="24" s="1"/>
  <c r="AM387" i="24" s="1"/>
  <c r="AH388" i="24" a="1"/>
  <c r="AI388" i="24" s="1"/>
  <c r="AJ388" i="24" s="1"/>
  <c r="AM388" i="24" s="1"/>
  <c r="AH389" i="24" a="1"/>
  <c r="AI389" i="24" s="1"/>
  <c r="AJ389" i="24" s="1"/>
  <c r="AM389" i="24" s="1"/>
  <c r="AH390" i="24" a="1"/>
  <c r="AI390" i="24" s="1"/>
  <c r="AJ390" i="24" s="1"/>
  <c r="AM390" i="24" s="1"/>
  <c r="AH391" i="24" a="1"/>
  <c r="AI391" i="24" s="1"/>
  <c r="AJ391" i="24" s="1"/>
  <c r="AM391" i="24" s="1"/>
  <c r="AH392" i="24" a="1"/>
  <c r="AI392" i="24" s="1"/>
  <c r="AJ392" i="24" s="1"/>
  <c r="AM392" i="24" s="1"/>
  <c r="AH393" i="24" a="1"/>
  <c r="AI393" i="24" s="1"/>
  <c r="AJ393" i="24" s="1"/>
  <c r="AM393" i="24" s="1"/>
  <c r="AH394" i="24" a="1"/>
  <c r="AI394" i="24" s="1"/>
  <c r="AJ394" i="24" s="1"/>
  <c r="AM394" i="24" s="1"/>
  <c r="AH395" i="24" a="1"/>
  <c r="AI395" i="24" s="1"/>
  <c r="AJ395" i="24" s="1"/>
  <c r="AM395" i="24" s="1"/>
  <c r="AH396" i="24" a="1"/>
  <c r="AI396" i="24" s="1"/>
  <c r="AJ396" i="24" s="1"/>
  <c r="AM396" i="24" s="1"/>
  <c r="AH397" i="24" a="1"/>
  <c r="AI397" i="24" s="1"/>
  <c r="AJ397" i="24" s="1"/>
  <c r="AM397" i="24" s="1"/>
  <c r="AH398" i="24" a="1"/>
  <c r="AI398" i="24" s="1"/>
  <c r="AJ398" i="24" s="1"/>
  <c r="AM398" i="24" s="1"/>
  <c r="AH399" i="24" a="1"/>
  <c r="AI399" i="24" s="1"/>
  <c r="AJ399" i="24" s="1"/>
  <c r="AM399" i="24" s="1"/>
  <c r="AH400" i="24" a="1"/>
  <c r="AI400" i="24" s="1"/>
  <c r="AJ400" i="24" s="1"/>
  <c r="AM400" i="24" s="1"/>
  <c r="AH401" i="24" a="1"/>
  <c r="AI401" i="24" s="1"/>
  <c r="AJ401" i="24" s="1"/>
  <c r="AM401" i="24" s="1"/>
  <c r="AH402" i="24" a="1"/>
  <c r="AI402" i="24" s="1"/>
  <c r="AJ402" i="24" s="1"/>
  <c r="AM402" i="24" s="1"/>
  <c r="AH403" i="24" a="1"/>
  <c r="AI403" i="24" s="1"/>
  <c r="AJ403" i="24" s="1"/>
  <c r="AM403" i="24" s="1"/>
  <c r="AH404" i="24" a="1"/>
  <c r="AI404" i="24" s="1"/>
  <c r="AJ404" i="24" s="1"/>
  <c r="AM404" i="24" s="1"/>
  <c r="AH405" i="24" a="1"/>
  <c r="AI405" i="24" s="1"/>
  <c r="AJ405" i="24" s="1"/>
  <c r="AM405" i="24" s="1"/>
  <c r="AH406" i="24" a="1"/>
  <c r="AI406" i="24" s="1"/>
  <c r="AJ406" i="24" s="1"/>
  <c r="AM406" i="24" s="1"/>
  <c r="AH407" i="24" a="1"/>
  <c r="AI407" i="24" s="1"/>
  <c r="AJ407" i="24" s="1"/>
  <c r="AM407" i="24" s="1"/>
  <c r="AH408" i="24" a="1"/>
  <c r="AI408" i="24" s="1"/>
  <c r="AJ408" i="24" s="1"/>
  <c r="AM408" i="24" s="1"/>
  <c r="AH409" i="24" a="1"/>
  <c r="AI409" i="24" s="1"/>
  <c r="AJ409" i="24" s="1"/>
  <c r="AM409" i="24" s="1"/>
  <c r="AH410" i="24" a="1"/>
  <c r="AI410" i="24" s="1"/>
  <c r="AJ410" i="24" s="1"/>
  <c r="AM410" i="24" s="1"/>
  <c r="AH411" i="24" a="1"/>
  <c r="AI411" i="24" s="1"/>
  <c r="AJ411" i="24" s="1"/>
  <c r="AM411" i="24" s="1"/>
  <c r="AH412" i="24" a="1"/>
  <c r="AI412" i="24" s="1"/>
  <c r="AJ412" i="24" s="1"/>
  <c r="AM412" i="24" s="1"/>
  <c r="AH413" i="24" a="1"/>
  <c r="AI413" i="24" s="1"/>
  <c r="AJ413" i="24" s="1"/>
  <c r="AM413" i="24" s="1"/>
  <c r="AH414" i="24" a="1"/>
  <c r="AI414" i="24" s="1"/>
  <c r="AJ414" i="24" s="1"/>
  <c r="AM414" i="24" s="1"/>
  <c r="AH415" i="24" a="1"/>
  <c r="AI415" i="24" s="1"/>
  <c r="AJ415" i="24" s="1"/>
  <c r="AM415" i="24" s="1"/>
  <c r="AH416" i="24" a="1"/>
  <c r="AI416" i="24" s="1"/>
  <c r="AJ416" i="24" s="1"/>
  <c r="AM416" i="24" s="1"/>
  <c r="AH417" i="24" a="1"/>
  <c r="AI417" i="24" s="1"/>
  <c r="AJ417" i="24" s="1"/>
  <c r="AM417" i="24" s="1"/>
  <c r="AH418" i="24" a="1"/>
  <c r="AI418" i="24" s="1"/>
  <c r="AJ418" i="24" s="1"/>
  <c r="AM418" i="24" s="1"/>
  <c r="AH419" i="24" a="1"/>
  <c r="AI419" i="24" s="1"/>
  <c r="AJ419" i="24" s="1"/>
  <c r="AM419" i="24" s="1"/>
  <c r="AH420" i="24" a="1"/>
  <c r="AI420" i="24" s="1"/>
  <c r="AJ420" i="24" s="1"/>
  <c r="AM420" i="24" s="1"/>
  <c r="AH421" i="24" a="1"/>
  <c r="AI421" i="24" s="1"/>
  <c r="AJ421" i="24" s="1"/>
  <c r="AM421" i="24" s="1"/>
  <c r="AH422" i="24" a="1"/>
  <c r="AI422" i="24" s="1"/>
  <c r="AJ422" i="24" s="1"/>
  <c r="AM422" i="24" s="1"/>
  <c r="AH423" i="24" a="1"/>
  <c r="AI423" i="24" s="1"/>
  <c r="AJ423" i="24" s="1"/>
  <c r="AM423" i="24" s="1"/>
  <c r="AH424" i="24" a="1"/>
  <c r="AI424" i="24" s="1"/>
  <c r="AJ424" i="24" s="1"/>
  <c r="AM424" i="24" s="1"/>
  <c r="AH425" i="24" a="1"/>
  <c r="AI425" i="24" s="1"/>
  <c r="AJ425" i="24" s="1"/>
  <c r="AM425" i="24" s="1"/>
  <c r="AH426" i="24" a="1"/>
  <c r="AI426" i="24" s="1"/>
  <c r="AJ426" i="24" s="1"/>
  <c r="AM426" i="24" s="1"/>
  <c r="AH427" i="24" a="1"/>
  <c r="AI427" i="24" s="1"/>
  <c r="AJ427" i="24" s="1"/>
  <c r="AM427" i="24" s="1"/>
  <c r="AH428" i="24" a="1"/>
  <c r="AI428" i="24" s="1"/>
  <c r="AJ428" i="24" s="1"/>
  <c r="AM428" i="24" s="1"/>
  <c r="AH429" i="24" a="1"/>
  <c r="AI429" i="24" s="1"/>
  <c r="AJ429" i="24" s="1"/>
  <c r="AM429" i="24" s="1"/>
  <c r="AH430" i="24" a="1"/>
  <c r="AI430" i="24" s="1"/>
  <c r="AJ430" i="24" s="1"/>
  <c r="AM430" i="24" s="1"/>
  <c r="AH431" i="24" a="1"/>
  <c r="AI431" i="24" s="1"/>
  <c r="AJ431" i="24" s="1"/>
  <c r="AM431" i="24" s="1"/>
  <c r="AH432" i="24" a="1"/>
  <c r="AI432" i="24" s="1"/>
  <c r="AJ432" i="24" s="1"/>
  <c r="AM432" i="24" s="1"/>
  <c r="AH433" i="24" a="1"/>
  <c r="AI433" i="24" s="1"/>
  <c r="AJ433" i="24" s="1"/>
  <c r="AM433" i="24" s="1"/>
  <c r="AH434" i="24" a="1"/>
  <c r="AI434" i="24" s="1"/>
  <c r="AJ434" i="24" s="1"/>
  <c r="AM434" i="24" s="1"/>
  <c r="AH435" i="24" a="1"/>
  <c r="AI435" i="24" s="1"/>
  <c r="AJ435" i="24" s="1"/>
  <c r="AM435" i="24" s="1"/>
  <c r="AH436" i="24" a="1"/>
  <c r="AI436" i="24" s="1"/>
  <c r="AJ436" i="24" s="1"/>
  <c r="AM436" i="24" s="1"/>
  <c r="AH437" i="24" a="1"/>
  <c r="AI437" i="24" s="1"/>
  <c r="AJ437" i="24" s="1"/>
  <c r="AM437" i="24" s="1"/>
  <c r="AH438" i="24" a="1"/>
  <c r="AI438" i="24" s="1"/>
  <c r="AJ438" i="24" s="1"/>
  <c r="AM438" i="24" s="1"/>
  <c r="AH439" i="24" a="1"/>
  <c r="AI439" i="24" s="1"/>
  <c r="AJ439" i="24" s="1"/>
  <c r="AM439" i="24" s="1"/>
  <c r="AH440" i="24" a="1"/>
  <c r="AI440" i="24" s="1"/>
  <c r="AJ440" i="24" s="1"/>
  <c r="AM440" i="24" s="1"/>
  <c r="AH441" i="24" a="1"/>
  <c r="AI441" i="24" s="1"/>
  <c r="AJ441" i="24" s="1"/>
  <c r="AM441" i="24" s="1"/>
  <c r="AH442" i="24" a="1"/>
  <c r="AI442" i="24" s="1"/>
  <c r="AJ442" i="24" s="1"/>
  <c r="AM442" i="24" s="1"/>
  <c r="AH443" i="24" a="1"/>
  <c r="AI443" i="24" s="1"/>
  <c r="AJ443" i="24" s="1"/>
  <c r="AM443" i="24" s="1"/>
  <c r="AH444" i="24" a="1"/>
  <c r="AI444" i="24" s="1"/>
  <c r="AJ444" i="24" s="1"/>
  <c r="AM444" i="24" s="1"/>
  <c r="AH445" i="24" a="1"/>
  <c r="AI445" i="24" s="1"/>
  <c r="AJ445" i="24" s="1"/>
  <c r="AM445" i="24" s="1"/>
  <c r="AH446" i="24" a="1"/>
  <c r="AI446" i="24" s="1"/>
  <c r="AJ446" i="24" s="1"/>
  <c r="AM446" i="24" s="1"/>
  <c r="AH447" i="24" a="1"/>
  <c r="AI447" i="24" s="1"/>
  <c r="AJ447" i="24" s="1"/>
  <c r="AM447" i="24" s="1"/>
  <c r="AH448" i="24" a="1"/>
  <c r="AI448" i="24" s="1"/>
  <c r="AJ448" i="24" s="1"/>
  <c r="AM448" i="24" s="1"/>
  <c r="AH449" i="24" a="1"/>
  <c r="AI449" i="24" s="1"/>
  <c r="AJ449" i="24" s="1"/>
  <c r="AM449" i="24" s="1"/>
  <c r="AH450" i="24" a="1"/>
  <c r="AI450" i="24" s="1"/>
  <c r="AJ450" i="24" s="1"/>
  <c r="AM450" i="24" s="1"/>
  <c r="AH451" i="24" a="1"/>
  <c r="AI451" i="24" s="1"/>
  <c r="AJ451" i="24" s="1"/>
  <c r="AM451" i="24" s="1"/>
  <c r="AH452" i="24" a="1"/>
  <c r="AI452" i="24" s="1"/>
  <c r="AJ452" i="24" s="1"/>
  <c r="AM452" i="24" s="1"/>
  <c r="AH453" i="24" a="1"/>
  <c r="AI453" i="24" s="1"/>
  <c r="AJ453" i="24" s="1"/>
  <c r="AM453" i="24" s="1"/>
  <c r="AH454" i="24" a="1"/>
  <c r="AI454" i="24" s="1"/>
  <c r="AJ454" i="24" s="1"/>
  <c r="AM454" i="24" s="1"/>
  <c r="AH455" i="24" a="1"/>
  <c r="AI455" i="24" s="1"/>
  <c r="AJ455" i="24" s="1"/>
  <c r="AM455" i="24" s="1"/>
  <c r="AH456" i="24" a="1"/>
  <c r="AI456" i="24" s="1"/>
  <c r="AJ456" i="24" s="1"/>
  <c r="AM456" i="24" s="1"/>
  <c r="AH457" i="24" a="1"/>
  <c r="AI457" i="24" s="1"/>
  <c r="AJ457" i="24" s="1"/>
  <c r="AM457" i="24" s="1"/>
  <c r="AH458" i="24" a="1"/>
  <c r="AI458" i="24" s="1"/>
  <c r="AJ458" i="24" s="1"/>
  <c r="AM458" i="24" s="1"/>
  <c r="AH459" i="24" a="1"/>
  <c r="AI459" i="24" s="1"/>
  <c r="AJ459" i="24" s="1"/>
  <c r="AM459" i="24" s="1"/>
  <c r="AH460" i="24" a="1"/>
  <c r="AI460" i="24" s="1"/>
  <c r="AJ460" i="24" s="1"/>
  <c r="AM460" i="24" s="1"/>
  <c r="AH461" i="24" a="1"/>
  <c r="AI461" i="24" s="1"/>
  <c r="AJ461" i="24" s="1"/>
  <c r="AM461" i="24" s="1"/>
  <c r="AH462" i="24" a="1"/>
  <c r="AI462" i="24" s="1"/>
  <c r="AJ462" i="24" s="1"/>
  <c r="AM462" i="24" s="1"/>
  <c r="AH463" i="24" a="1"/>
  <c r="AI463" i="24" s="1"/>
  <c r="AJ463" i="24" s="1"/>
  <c r="AM463" i="24" s="1"/>
  <c r="AH464" i="24" a="1"/>
  <c r="AI464" i="24" s="1"/>
  <c r="AJ464" i="24" s="1"/>
  <c r="AM464" i="24" s="1"/>
  <c r="AH465" i="24" a="1"/>
  <c r="AI465" i="24" s="1"/>
  <c r="AJ465" i="24" s="1"/>
  <c r="AM465" i="24" s="1"/>
  <c r="AH466" i="24" a="1"/>
  <c r="AI466" i="24" s="1"/>
  <c r="AJ466" i="24" s="1"/>
  <c r="AM466" i="24" s="1"/>
  <c r="AH467" i="24" a="1"/>
  <c r="AI467" i="24" s="1"/>
  <c r="AJ467" i="24" s="1"/>
  <c r="AM467" i="24" s="1"/>
  <c r="AH468" i="24" a="1"/>
  <c r="AI468" i="24" s="1"/>
  <c r="AJ468" i="24" s="1"/>
  <c r="AM468" i="24" s="1"/>
  <c r="AH469" i="24" a="1"/>
  <c r="AI469" i="24" s="1"/>
  <c r="AJ469" i="24" s="1"/>
  <c r="AM469" i="24" s="1"/>
  <c r="AH470" i="24" a="1"/>
  <c r="AI470" i="24" s="1"/>
  <c r="AJ470" i="24" s="1"/>
  <c r="AM470" i="24" s="1"/>
  <c r="AH471" i="24" a="1"/>
  <c r="AI471" i="24" s="1"/>
  <c r="AJ471" i="24" s="1"/>
  <c r="AM471" i="24" s="1"/>
  <c r="AH472" i="24" a="1"/>
  <c r="AI472" i="24" s="1"/>
  <c r="AJ472" i="24" s="1"/>
  <c r="AM472" i="24" s="1"/>
  <c r="AH473" i="24" a="1"/>
  <c r="AI473" i="24" s="1"/>
  <c r="AJ473" i="24" s="1"/>
  <c r="AM473" i="24" s="1"/>
  <c r="AH474" i="24" a="1"/>
  <c r="AI474" i="24" s="1"/>
  <c r="AJ474" i="24" s="1"/>
  <c r="AM474" i="24" s="1"/>
  <c r="AH475" i="24" a="1"/>
  <c r="AI475" i="24" s="1"/>
  <c r="AJ475" i="24" s="1"/>
  <c r="AM475" i="24" s="1"/>
  <c r="AH476" i="24" a="1"/>
  <c r="AI476" i="24" s="1"/>
  <c r="AJ476" i="24" s="1"/>
  <c r="AM476" i="24" s="1"/>
  <c r="AH477" i="24" a="1"/>
  <c r="AI477" i="24" s="1"/>
  <c r="AJ477" i="24" s="1"/>
  <c r="AM477" i="24" s="1"/>
  <c r="AH478" i="24" a="1"/>
  <c r="AI478" i="24" s="1"/>
  <c r="AJ478" i="24" s="1"/>
  <c r="AM478" i="24" s="1"/>
  <c r="AH479" i="24" a="1"/>
  <c r="AI479" i="24" s="1"/>
  <c r="AJ479" i="24" s="1"/>
  <c r="AM479" i="24" s="1"/>
  <c r="AH480" i="24" a="1"/>
  <c r="AI480" i="24" s="1"/>
  <c r="AJ480" i="24" s="1"/>
  <c r="AM480" i="24" s="1"/>
  <c r="AH481" i="24" a="1"/>
  <c r="AI481" i="24" s="1"/>
  <c r="AJ481" i="24" s="1"/>
  <c r="AM481" i="24" s="1"/>
  <c r="AH482" i="24" a="1"/>
  <c r="AI482" i="24" s="1"/>
  <c r="AJ482" i="24" s="1"/>
  <c r="AM482" i="24" s="1"/>
  <c r="AH483" i="24" a="1"/>
  <c r="AI483" i="24" s="1"/>
  <c r="AJ483" i="24" s="1"/>
  <c r="AM483" i="24" s="1"/>
  <c r="AH484" i="24" a="1"/>
  <c r="AI484" i="24" s="1"/>
  <c r="AJ484" i="24" s="1"/>
  <c r="AM484" i="24" s="1"/>
  <c r="AH485" i="24" a="1"/>
  <c r="AI485" i="24" s="1"/>
  <c r="AJ485" i="24" s="1"/>
  <c r="AM485" i="24" s="1"/>
  <c r="AH486" i="24" a="1"/>
  <c r="AI486" i="24" s="1"/>
  <c r="AJ486" i="24" s="1"/>
  <c r="AM486" i="24" s="1"/>
  <c r="AH487" i="24" a="1"/>
  <c r="AI487" i="24" s="1"/>
  <c r="AJ487" i="24" s="1"/>
  <c r="AM487" i="24" s="1"/>
  <c r="AH488" i="24" a="1"/>
  <c r="AI488" i="24" s="1"/>
  <c r="AJ488" i="24" s="1"/>
  <c r="AM488" i="24" s="1"/>
  <c r="AH489" i="24" a="1"/>
  <c r="AI489" i="24" s="1"/>
  <c r="AJ489" i="24" s="1"/>
  <c r="AM489" i="24" s="1"/>
  <c r="AH490" i="24" a="1"/>
  <c r="AI490" i="24" s="1"/>
  <c r="AJ490" i="24" s="1"/>
  <c r="AM490" i="24" s="1"/>
  <c r="AH491" i="24" a="1"/>
  <c r="AI491" i="24" s="1"/>
  <c r="AJ491" i="24" s="1"/>
  <c r="AM491" i="24" s="1"/>
  <c r="AH492" i="24" a="1"/>
  <c r="AI492" i="24" s="1"/>
  <c r="AJ492" i="24" s="1"/>
  <c r="AM492" i="24" s="1"/>
  <c r="AH493" i="24" a="1"/>
  <c r="AI493" i="24" s="1"/>
  <c r="AJ493" i="24" s="1"/>
  <c r="AM493" i="24" s="1"/>
  <c r="AH494" i="24" a="1"/>
  <c r="AI494" i="24" s="1"/>
  <c r="AJ494" i="24" s="1"/>
  <c r="AM494" i="24" s="1"/>
  <c r="AH495" i="24" a="1"/>
  <c r="AI495" i="24" s="1"/>
  <c r="AJ495" i="24" s="1"/>
  <c r="AM495" i="24" s="1"/>
  <c r="AH496" i="24" a="1"/>
  <c r="AI496" i="24" s="1"/>
  <c r="AJ496" i="24" s="1"/>
  <c r="AM496" i="24" s="1"/>
  <c r="AH497" i="24" a="1"/>
  <c r="AI497" i="24" s="1"/>
  <c r="AJ497" i="24" s="1"/>
  <c r="AM497" i="24" s="1"/>
  <c r="AH498" i="24" a="1"/>
  <c r="AI498" i="24" s="1"/>
  <c r="AJ498" i="24" s="1"/>
  <c r="AM498" i="24" s="1"/>
  <c r="AH499" i="24" a="1"/>
  <c r="AI499" i="24" s="1"/>
  <c r="AJ499" i="24" s="1"/>
  <c r="AM499" i="24" s="1"/>
  <c r="AH500" i="24" a="1"/>
  <c r="AI500" i="24" s="1"/>
  <c r="AJ500" i="24" s="1"/>
  <c r="AM500" i="24" s="1"/>
  <c r="AH501" i="24" a="1"/>
  <c r="AI501" i="24" s="1"/>
  <c r="AJ501" i="24" s="1"/>
  <c r="AM501" i="24" s="1"/>
  <c r="AH502" i="24" a="1"/>
  <c r="AI502" i="24" s="1"/>
  <c r="AJ502" i="24" s="1"/>
  <c r="AM502" i="24" s="1"/>
  <c r="AH503" i="24" a="1"/>
  <c r="AI503" i="24" s="1"/>
  <c r="AJ503" i="24" s="1"/>
  <c r="AM503" i="24" s="1"/>
  <c r="AH504" i="24" a="1"/>
  <c r="AI504" i="24" s="1"/>
  <c r="AJ504" i="24" s="1"/>
  <c r="AM504" i="24" s="1"/>
  <c r="AH505" i="24" a="1"/>
  <c r="AI505" i="24" s="1"/>
  <c r="AJ505" i="24" s="1"/>
  <c r="AM505" i="24" s="1"/>
  <c r="AH506" i="24" a="1"/>
  <c r="AI506" i="24" s="1"/>
  <c r="AJ506" i="24" s="1"/>
  <c r="AM506" i="24" s="1"/>
  <c r="AH507" i="24" a="1"/>
  <c r="AI507" i="24" s="1"/>
  <c r="AJ507" i="24" s="1"/>
  <c r="AM507" i="24" s="1"/>
  <c r="AH508" i="24" a="1"/>
  <c r="AI508" i="24" s="1"/>
  <c r="AJ508" i="24" s="1"/>
  <c r="AM508" i="24" s="1"/>
  <c r="AH509" i="24" a="1"/>
  <c r="AI509" i="24" s="1"/>
  <c r="AJ509" i="24" s="1"/>
  <c r="AM509" i="24" s="1"/>
  <c r="AH510" i="24" a="1"/>
  <c r="AI510" i="24" s="1"/>
  <c r="AJ510" i="24" s="1"/>
  <c r="AM510" i="24" s="1"/>
  <c r="AH511" i="24" a="1"/>
  <c r="AI511" i="24" s="1"/>
  <c r="AJ511" i="24" s="1"/>
  <c r="AM511" i="24" s="1"/>
  <c r="AH512" i="24" a="1"/>
  <c r="AI512" i="24" s="1"/>
  <c r="AJ512" i="24" s="1"/>
  <c r="AM512" i="24" s="1"/>
  <c r="AH513" i="24" a="1"/>
  <c r="AI513" i="24" s="1"/>
  <c r="AJ513" i="24" s="1"/>
  <c r="AM513" i="24" s="1"/>
  <c r="AH514" i="24" a="1"/>
  <c r="AI514" i="24" s="1"/>
  <c r="AJ514" i="24" s="1"/>
  <c r="AM514" i="24" s="1"/>
  <c r="AH515" i="24" a="1"/>
  <c r="AI515" i="24" s="1"/>
  <c r="AJ515" i="24" s="1"/>
  <c r="AM515" i="24" s="1"/>
  <c r="AH516" i="24" a="1"/>
  <c r="AI516" i="24" s="1"/>
  <c r="AJ516" i="24" s="1"/>
  <c r="AM516" i="24" s="1"/>
  <c r="AH517" i="24" a="1"/>
  <c r="AI517" i="24" s="1"/>
  <c r="AJ517" i="24" s="1"/>
  <c r="AM517" i="24" s="1"/>
  <c r="AH518" i="24" a="1"/>
  <c r="AI518" i="24" s="1"/>
  <c r="AJ518" i="24" s="1"/>
  <c r="AM518" i="24" s="1"/>
  <c r="AH519" i="24" a="1"/>
  <c r="AI519" i="24" s="1"/>
  <c r="AJ519" i="24" s="1"/>
  <c r="AM519" i="24" s="1"/>
  <c r="AH520" i="24" a="1"/>
  <c r="AI520" i="24" s="1"/>
  <c r="AJ520" i="24" s="1"/>
  <c r="AM520" i="24" s="1"/>
  <c r="AH521" i="24" a="1"/>
  <c r="AI521" i="24" s="1"/>
  <c r="AJ521" i="24" s="1"/>
  <c r="AM521" i="24" s="1"/>
  <c r="AH522" i="24" a="1"/>
  <c r="AI522" i="24" s="1"/>
  <c r="AJ522" i="24" s="1"/>
  <c r="AM522" i="24" s="1"/>
  <c r="AH523" i="24" a="1"/>
  <c r="AI523" i="24" s="1"/>
  <c r="AJ523" i="24" s="1"/>
  <c r="AM523" i="24" s="1"/>
  <c r="AH524" i="24" a="1"/>
  <c r="AI524" i="24" s="1"/>
  <c r="AJ524" i="24" s="1"/>
  <c r="AM524" i="24" s="1"/>
  <c r="AH525" i="24" a="1"/>
  <c r="AI525" i="24" s="1"/>
  <c r="AJ525" i="24" s="1"/>
  <c r="AM525" i="24" s="1"/>
  <c r="AH526" i="24" a="1"/>
  <c r="AI526" i="24" s="1"/>
  <c r="AJ526" i="24" s="1"/>
  <c r="AM526" i="24" s="1"/>
  <c r="AH527" i="24" a="1"/>
  <c r="AI527" i="24" s="1"/>
  <c r="AJ527" i="24" s="1"/>
  <c r="AM527" i="24" s="1"/>
  <c r="AH528" i="24" a="1"/>
  <c r="AI528" i="24" s="1"/>
  <c r="AJ528" i="24" s="1"/>
  <c r="AM528" i="24" s="1"/>
  <c r="AH529" i="24" a="1"/>
  <c r="AI529" i="24" s="1"/>
  <c r="AJ529" i="24" s="1"/>
  <c r="AM529" i="24" s="1"/>
  <c r="AH530" i="24" a="1"/>
  <c r="AI530" i="24" s="1"/>
  <c r="AJ530" i="24" s="1"/>
  <c r="AM530" i="24" s="1"/>
  <c r="AH531" i="24" a="1"/>
  <c r="AI531" i="24" s="1"/>
  <c r="AJ531" i="24" s="1"/>
  <c r="AM531" i="24" s="1"/>
  <c r="AH532" i="24" a="1"/>
  <c r="AI532" i="24" s="1"/>
  <c r="AJ532" i="24" s="1"/>
  <c r="AM532" i="24" s="1"/>
  <c r="AH533" i="24" a="1"/>
  <c r="AI533" i="24" s="1"/>
  <c r="AJ533" i="24" s="1"/>
  <c r="AM533" i="24" s="1"/>
  <c r="AH534" i="24" a="1"/>
  <c r="AI534" i="24" s="1"/>
  <c r="AJ534" i="24" s="1"/>
  <c r="AM534" i="24" s="1"/>
  <c r="AH535" i="24" a="1"/>
  <c r="AI535" i="24" s="1"/>
  <c r="AJ535" i="24" s="1"/>
  <c r="AM535" i="24" s="1"/>
  <c r="AH536" i="24" a="1"/>
  <c r="AI536" i="24" s="1"/>
  <c r="AJ536" i="24" s="1"/>
  <c r="AM536" i="24" s="1"/>
  <c r="AH537" i="24" a="1"/>
  <c r="AI537" i="24" s="1"/>
  <c r="AJ537" i="24" s="1"/>
  <c r="AM537" i="24" s="1"/>
  <c r="AH538" i="24" a="1"/>
  <c r="AI538" i="24" s="1"/>
  <c r="AJ538" i="24" s="1"/>
  <c r="AM538" i="24" s="1"/>
  <c r="AH539" i="24" a="1"/>
  <c r="AI539" i="24" s="1"/>
  <c r="AJ539" i="24" s="1"/>
  <c r="AM539" i="24" s="1"/>
  <c r="AH540" i="24" a="1"/>
  <c r="AI540" i="24" s="1"/>
  <c r="AJ540" i="24" s="1"/>
  <c r="AM540" i="24" s="1"/>
  <c r="AH541" i="24" a="1"/>
  <c r="AI541" i="24" s="1"/>
  <c r="AJ541" i="24" s="1"/>
  <c r="AM541" i="24" s="1"/>
  <c r="AH542" i="24" a="1"/>
  <c r="AI542" i="24" s="1"/>
  <c r="AJ542" i="24" s="1"/>
  <c r="AM542" i="24" s="1"/>
  <c r="AH543" i="24" a="1"/>
  <c r="AI543" i="24" s="1"/>
  <c r="AJ543" i="24" s="1"/>
  <c r="AM543" i="24" s="1"/>
  <c r="AH544" i="24" a="1"/>
  <c r="AI544" i="24" s="1"/>
  <c r="AJ544" i="24" s="1"/>
  <c r="AM544" i="24" s="1"/>
  <c r="AH545" i="24" a="1"/>
  <c r="AI545" i="24" s="1"/>
  <c r="AJ545" i="24" s="1"/>
  <c r="AM545" i="24" s="1"/>
  <c r="AH546" i="24" a="1"/>
  <c r="AI546" i="24" s="1"/>
  <c r="AJ546" i="24" s="1"/>
  <c r="AM546" i="24" s="1"/>
  <c r="AH547" i="24" a="1"/>
  <c r="AI547" i="24" s="1"/>
  <c r="AJ547" i="24" s="1"/>
  <c r="AM547" i="24" s="1"/>
  <c r="AH548" i="24" a="1"/>
  <c r="AI548" i="24" s="1"/>
  <c r="AJ548" i="24" s="1"/>
  <c r="AM548" i="24" s="1"/>
  <c r="AH549" i="24" a="1"/>
  <c r="AI549" i="24" s="1"/>
  <c r="AJ549" i="24" s="1"/>
  <c r="AM549" i="24" s="1"/>
  <c r="AH550" i="24" a="1"/>
  <c r="AI550" i="24" s="1"/>
  <c r="AJ550" i="24" s="1"/>
  <c r="AM550" i="24" s="1"/>
  <c r="AH551" i="24" a="1"/>
  <c r="AI551" i="24" s="1"/>
  <c r="AJ551" i="24" s="1"/>
  <c r="AM551" i="24" s="1"/>
  <c r="AH552" i="24" a="1"/>
  <c r="AI552" i="24" s="1"/>
  <c r="AJ552" i="24" s="1"/>
  <c r="AM552" i="24" s="1"/>
  <c r="AH553" i="24" a="1"/>
  <c r="AI553" i="24" s="1"/>
  <c r="AJ553" i="24" s="1"/>
  <c r="AM553" i="24" s="1"/>
  <c r="AH554" i="24" a="1"/>
  <c r="AI554" i="24" s="1"/>
  <c r="AJ554" i="24" s="1"/>
  <c r="AM554" i="24" s="1"/>
  <c r="AH555" i="24" a="1"/>
  <c r="AI555" i="24" s="1"/>
  <c r="AJ555" i="24" s="1"/>
  <c r="AM555" i="24" s="1"/>
  <c r="AH556" i="24" a="1"/>
  <c r="AI556" i="24" s="1"/>
  <c r="AJ556" i="24" s="1"/>
  <c r="AM556" i="24" s="1"/>
  <c r="AH557" i="24" a="1"/>
  <c r="AI557" i="24" s="1"/>
  <c r="AJ557" i="24" s="1"/>
  <c r="AM557" i="24" s="1"/>
  <c r="AH558" i="24" a="1"/>
  <c r="AI558" i="24" s="1"/>
  <c r="AJ558" i="24" s="1"/>
  <c r="AM558" i="24" s="1"/>
  <c r="AH559" i="24" a="1"/>
  <c r="AI559" i="24" s="1"/>
  <c r="AJ559" i="24" s="1"/>
  <c r="AM559" i="24" s="1"/>
  <c r="AH560" i="24" a="1"/>
  <c r="AI560" i="24" s="1"/>
  <c r="AJ560" i="24" s="1"/>
  <c r="AM560" i="24" s="1"/>
  <c r="AH561" i="24" a="1"/>
  <c r="AI561" i="24" s="1"/>
  <c r="AJ561" i="24" s="1"/>
  <c r="AM561" i="24" s="1"/>
  <c r="AH562" i="24" a="1"/>
  <c r="AI562" i="24" s="1"/>
  <c r="AJ562" i="24" s="1"/>
  <c r="AM562" i="24" s="1"/>
  <c r="AH563" i="24" a="1"/>
  <c r="AI563" i="24" s="1"/>
  <c r="AJ563" i="24" s="1"/>
  <c r="AM563" i="24" s="1"/>
  <c r="AH564" i="24" a="1"/>
  <c r="AI564" i="24" s="1"/>
  <c r="AJ564" i="24" s="1"/>
  <c r="AM564" i="24" s="1"/>
  <c r="AH565" i="24" a="1"/>
  <c r="AI565" i="24" s="1"/>
  <c r="AJ565" i="24" s="1"/>
  <c r="AM565" i="24" s="1"/>
  <c r="AH566" i="24" a="1"/>
  <c r="AI566" i="24" s="1"/>
  <c r="AJ566" i="24" s="1"/>
  <c r="AM566" i="24" s="1"/>
  <c r="AH567" i="24" a="1"/>
  <c r="AI567" i="24" s="1"/>
  <c r="AJ567" i="24" s="1"/>
  <c r="AM567" i="24" s="1"/>
  <c r="AH568" i="24" a="1"/>
  <c r="AI568" i="24" s="1"/>
  <c r="AJ568" i="24" s="1"/>
  <c r="AM568" i="24" s="1"/>
  <c r="AH569" i="24" a="1"/>
  <c r="AI569" i="24" s="1"/>
  <c r="AJ569" i="24" s="1"/>
  <c r="AM569" i="24" s="1"/>
  <c r="AH570" i="24" a="1"/>
  <c r="AI570" i="24" s="1"/>
  <c r="AJ570" i="24" s="1"/>
  <c r="AM570" i="24" s="1"/>
  <c r="AH571" i="24" a="1"/>
  <c r="AI571" i="24" s="1"/>
  <c r="AJ571" i="24" s="1"/>
  <c r="AM571" i="24" s="1"/>
  <c r="AH572" i="24" a="1"/>
  <c r="AI572" i="24" s="1"/>
  <c r="AJ572" i="24" s="1"/>
  <c r="AM572" i="24" s="1"/>
  <c r="AH573" i="24" a="1"/>
  <c r="AI573" i="24" s="1"/>
  <c r="AJ573" i="24" s="1"/>
  <c r="AM573" i="24" s="1"/>
  <c r="AH574" i="24" a="1"/>
  <c r="AI574" i="24" s="1"/>
  <c r="AJ574" i="24" s="1"/>
  <c r="AM574" i="24" s="1"/>
  <c r="AH575" i="24" a="1"/>
  <c r="AI575" i="24" s="1"/>
  <c r="AJ575" i="24" s="1"/>
  <c r="AM575" i="24" s="1"/>
  <c r="AH576" i="24" a="1"/>
  <c r="AI576" i="24" s="1"/>
  <c r="AJ576" i="24" s="1"/>
  <c r="AM576" i="24" s="1"/>
  <c r="AH577" i="24" a="1"/>
  <c r="AI577" i="24" s="1"/>
  <c r="AJ577" i="24" s="1"/>
  <c r="AM577" i="24" s="1"/>
  <c r="AH578" i="24" a="1"/>
  <c r="AI578" i="24" s="1"/>
  <c r="AJ578" i="24" s="1"/>
  <c r="AM578" i="24" s="1"/>
  <c r="AH579" i="24" a="1"/>
  <c r="AI579" i="24" s="1"/>
  <c r="AJ579" i="24" s="1"/>
  <c r="AM579" i="24" s="1"/>
  <c r="AH580" i="24" a="1"/>
  <c r="AI580" i="24" s="1"/>
  <c r="AJ580" i="24" s="1"/>
  <c r="AM580" i="24" s="1"/>
  <c r="AH581" i="24" a="1"/>
  <c r="AI581" i="24" s="1"/>
  <c r="AJ581" i="24" s="1"/>
  <c r="AM581" i="24" s="1"/>
  <c r="AH582" i="24" a="1"/>
  <c r="AI582" i="24" s="1"/>
  <c r="AJ582" i="24" s="1"/>
  <c r="AM582" i="24" s="1"/>
  <c r="AH583" i="24" a="1"/>
  <c r="AI583" i="24" s="1"/>
  <c r="AJ583" i="24" s="1"/>
  <c r="AM583" i="24" s="1"/>
  <c r="AH584" i="24" a="1"/>
  <c r="AI584" i="24" s="1"/>
  <c r="AJ584" i="24" s="1"/>
  <c r="AM584" i="24" s="1"/>
  <c r="AH585" i="24" a="1"/>
  <c r="AI585" i="24" s="1"/>
  <c r="AJ585" i="24" s="1"/>
  <c r="AM585" i="24" s="1"/>
  <c r="AH586" i="24" a="1"/>
  <c r="AI586" i="24" s="1"/>
  <c r="AJ586" i="24" s="1"/>
  <c r="AM586" i="24" s="1"/>
  <c r="AH587" i="24" a="1"/>
  <c r="AI587" i="24" s="1"/>
  <c r="AJ587" i="24" s="1"/>
  <c r="AM587" i="24" s="1"/>
  <c r="AH588" i="24" a="1"/>
  <c r="AI588" i="24" s="1"/>
  <c r="AJ588" i="24" s="1"/>
  <c r="AM588" i="24" s="1"/>
  <c r="AH589" i="24" a="1"/>
  <c r="AI589" i="24" s="1"/>
  <c r="AJ589" i="24" s="1"/>
  <c r="AM589" i="24" s="1"/>
  <c r="AH590" i="24" a="1"/>
  <c r="AI590" i="24" s="1"/>
  <c r="AJ590" i="24" s="1"/>
  <c r="AM590" i="24" s="1"/>
  <c r="AH591" i="24" a="1"/>
  <c r="AI591" i="24" s="1"/>
  <c r="AJ591" i="24" s="1"/>
  <c r="AM591" i="24" s="1"/>
  <c r="AH592" i="24" a="1"/>
  <c r="AI592" i="24" s="1"/>
  <c r="AJ592" i="24" s="1"/>
  <c r="AM592" i="24" s="1"/>
  <c r="AH593" i="24" a="1"/>
  <c r="AI593" i="24" s="1"/>
  <c r="AJ593" i="24" s="1"/>
  <c r="AM593" i="24" s="1"/>
  <c r="AH594" i="24" a="1"/>
  <c r="AI594" i="24" s="1"/>
  <c r="AJ594" i="24" s="1"/>
  <c r="AM594" i="24" s="1"/>
  <c r="AH595" i="24" a="1"/>
  <c r="AI595" i="24" s="1"/>
  <c r="AJ595" i="24" s="1"/>
  <c r="AM595" i="24" s="1"/>
  <c r="AH596" i="24" a="1"/>
  <c r="AI596" i="24" s="1"/>
  <c r="AJ596" i="24" s="1"/>
  <c r="AM596" i="24" s="1"/>
  <c r="AH597" i="24" a="1"/>
  <c r="AI597" i="24" s="1"/>
  <c r="AJ597" i="24" s="1"/>
  <c r="AM597" i="24" s="1"/>
  <c r="AH598" i="24" a="1"/>
  <c r="AI598" i="24" s="1"/>
  <c r="AJ598" i="24" s="1"/>
  <c r="AM598" i="24" s="1"/>
  <c r="AH599" i="24" a="1"/>
  <c r="AI599" i="24" s="1"/>
  <c r="AJ599" i="24" s="1"/>
  <c r="AM599" i="24" s="1"/>
  <c r="AH600" i="24" a="1"/>
  <c r="AI600" i="24" s="1"/>
  <c r="AJ600" i="24" s="1"/>
  <c r="AM600" i="24" s="1"/>
  <c r="AH601" i="24" a="1"/>
  <c r="AI601" i="24" s="1"/>
  <c r="AJ601" i="24" s="1"/>
  <c r="AM601" i="24" s="1"/>
  <c r="AH602" i="24" a="1"/>
  <c r="AI602" i="24" s="1"/>
  <c r="AJ602" i="24" s="1"/>
  <c r="AM602" i="24" s="1"/>
  <c r="AH603" i="24" a="1"/>
  <c r="AI603" i="24" s="1"/>
  <c r="AJ603" i="24" s="1"/>
  <c r="AM603" i="24" s="1"/>
  <c r="AH604" i="24" a="1"/>
  <c r="AI604" i="24" s="1"/>
  <c r="AJ604" i="24" s="1"/>
  <c r="AM604" i="24" s="1"/>
  <c r="AH605" i="24" a="1"/>
  <c r="AI605" i="24" s="1"/>
  <c r="AJ605" i="24" s="1"/>
  <c r="AM605" i="24" s="1"/>
  <c r="AH606" i="24" a="1"/>
  <c r="AI606" i="24" s="1"/>
  <c r="AJ606" i="24" s="1"/>
  <c r="AM606" i="24" s="1"/>
  <c r="AH607" i="24" a="1"/>
  <c r="AI607" i="24" s="1"/>
  <c r="AJ607" i="24" s="1"/>
  <c r="AM607" i="24" s="1"/>
  <c r="AH608" i="24" a="1"/>
  <c r="AI608" i="24" s="1"/>
  <c r="AJ608" i="24" s="1"/>
  <c r="AM608" i="24" s="1"/>
  <c r="AH609" i="24" a="1"/>
  <c r="AI609" i="24" s="1"/>
  <c r="AJ609" i="24" s="1"/>
  <c r="AM609" i="24" s="1"/>
  <c r="AH610" i="24" a="1"/>
  <c r="AI610" i="24" s="1"/>
  <c r="AJ610" i="24" s="1"/>
  <c r="AM610" i="24" s="1"/>
  <c r="AH611" i="24" a="1"/>
  <c r="AI611" i="24" s="1"/>
  <c r="AJ611" i="24" s="1"/>
  <c r="AM611" i="24" s="1"/>
  <c r="AH612" i="24" a="1"/>
  <c r="AI612" i="24" s="1"/>
  <c r="AJ612" i="24" s="1"/>
  <c r="AM612" i="24" s="1"/>
  <c r="AH613" i="24" a="1"/>
  <c r="AI613" i="24" s="1"/>
  <c r="AJ613" i="24" s="1"/>
  <c r="AM613" i="24" s="1"/>
  <c r="AH614" i="24" a="1"/>
  <c r="AI614" i="24" s="1"/>
  <c r="AJ614" i="24" s="1"/>
  <c r="AM614" i="24" s="1"/>
  <c r="AH615" i="24" a="1"/>
  <c r="AI615" i="24" s="1"/>
  <c r="AJ615" i="24" s="1"/>
  <c r="AM615" i="24" s="1"/>
  <c r="AH616" i="24" a="1"/>
  <c r="AI616" i="24" s="1"/>
  <c r="AJ616" i="24" s="1"/>
  <c r="AM616" i="24" s="1"/>
  <c r="AH617" i="24" a="1"/>
  <c r="AI617" i="24" s="1"/>
  <c r="AJ617" i="24" s="1"/>
  <c r="AM617" i="24" s="1"/>
  <c r="AH618" i="24" a="1"/>
  <c r="AI618" i="24" s="1"/>
  <c r="AJ618" i="24" s="1"/>
  <c r="AM618" i="24" s="1"/>
  <c r="AH619" i="24" a="1"/>
  <c r="AI619" i="24" s="1"/>
  <c r="AJ619" i="24" s="1"/>
  <c r="AM619" i="24" s="1"/>
  <c r="AH620" i="24" a="1"/>
  <c r="AI620" i="24" s="1"/>
  <c r="AJ620" i="24" s="1"/>
  <c r="AM620" i="24" s="1"/>
  <c r="AH621" i="24" a="1"/>
  <c r="AI621" i="24" s="1"/>
  <c r="AJ621" i="24" s="1"/>
  <c r="AM621" i="24" s="1"/>
  <c r="AH622" i="24" a="1"/>
  <c r="AI622" i="24" s="1"/>
  <c r="AJ622" i="24" s="1"/>
  <c r="AM622" i="24" s="1"/>
  <c r="AH623" i="24" a="1"/>
  <c r="AI623" i="24" s="1"/>
  <c r="AJ623" i="24" s="1"/>
  <c r="AM623" i="24" s="1"/>
  <c r="AH624" i="24" a="1"/>
  <c r="AI624" i="24" s="1"/>
  <c r="AJ624" i="24" s="1"/>
  <c r="AM624" i="24" s="1"/>
  <c r="AH625" i="24" a="1"/>
  <c r="AI625" i="24" s="1"/>
  <c r="AJ625" i="24" s="1"/>
  <c r="AM625" i="24" s="1"/>
  <c r="AH626" i="24" a="1"/>
  <c r="AI626" i="24" s="1"/>
  <c r="AJ626" i="24" s="1"/>
  <c r="AM626" i="24" s="1"/>
  <c r="AH627" i="24" a="1"/>
  <c r="AI627" i="24" s="1"/>
  <c r="AJ627" i="24" s="1"/>
  <c r="AM627" i="24" s="1"/>
  <c r="AH628" i="24" a="1"/>
  <c r="AI628" i="24" s="1"/>
  <c r="AJ628" i="24" s="1"/>
  <c r="AM628" i="24" s="1"/>
  <c r="AH629" i="24" a="1"/>
  <c r="AI629" i="24" s="1"/>
  <c r="AJ629" i="24" s="1"/>
  <c r="AM629" i="24" s="1"/>
  <c r="AH630" i="24" a="1"/>
  <c r="AI630" i="24" s="1"/>
  <c r="AJ630" i="24" s="1"/>
  <c r="AM630" i="24" s="1"/>
  <c r="AH631" i="24" a="1"/>
  <c r="AI631" i="24" s="1"/>
  <c r="AJ631" i="24" s="1"/>
  <c r="AM631" i="24" s="1"/>
  <c r="AH632" i="24" a="1"/>
  <c r="AI632" i="24" s="1"/>
  <c r="AJ632" i="24" s="1"/>
  <c r="AM632" i="24" s="1"/>
  <c r="AH633" i="24" a="1"/>
  <c r="AI633" i="24" s="1"/>
  <c r="AJ633" i="24" s="1"/>
  <c r="AM633" i="24" s="1"/>
  <c r="AH634" i="24" a="1"/>
  <c r="AI634" i="24" s="1"/>
  <c r="AJ634" i="24" s="1"/>
  <c r="AM634" i="24" s="1"/>
  <c r="AH635" i="24" a="1"/>
  <c r="AI635" i="24" s="1"/>
  <c r="AJ635" i="24" s="1"/>
  <c r="AM635" i="24" s="1"/>
  <c r="AH636" i="24" a="1"/>
  <c r="AI636" i="24" s="1"/>
  <c r="AJ636" i="24" s="1"/>
  <c r="AM636" i="24" s="1"/>
  <c r="AH637" i="24" a="1"/>
  <c r="AI637" i="24" s="1"/>
  <c r="AJ637" i="24" s="1"/>
  <c r="AM637" i="24" s="1"/>
  <c r="AH638" i="24" a="1"/>
  <c r="AI638" i="24" s="1"/>
  <c r="AJ638" i="24" s="1"/>
  <c r="AM638" i="24" s="1"/>
  <c r="AH639" i="24" a="1"/>
  <c r="AI639" i="24" s="1"/>
  <c r="AJ639" i="24" s="1"/>
  <c r="AM639" i="24" s="1"/>
  <c r="AH640" i="24" a="1"/>
  <c r="AI640" i="24" s="1"/>
  <c r="AJ640" i="24" s="1"/>
  <c r="AM640" i="24" s="1"/>
  <c r="AH641" i="24" a="1"/>
  <c r="AI641" i="24" s="1"/>
  <c r="AJ641" i="24" s="1"/>
  <c r="AM641" i="24" s="1"/>
  <c r="AH642" i="24" a="1"/>
  <c r="AI642" i="24" s="1"/>
  <c r="AJ642" i="24" s="1"/>
  <c r="AM642" i="24" s="1"/>
  <c r="AH643" i="24" a="1"/>
  <c r="AI643" i="24" s="1"/>
  <c r="AJ643" i="24" s="1"/>
  <c r="AM643" i="24" s="1"/>
  <c r="AH644" i="24" a="1"/>
  <c r="AI644" i="24" s="1"/>
  <c r="AJ644" i="24" s="1"/>
  <c r="AM644" i="24" s="1"/>
  <c r="AH645" i="24" a="1"/>
  <c r="AI645" i="24" s="1"/>
  <c r="AJ645" i="24" s="1"/>
  <c r="AM645" i="24" s="1"/>
  <c r="AH646" i="24" a="1"/>
  <c r="AI646" i="24" s="1"/>
  <c r="AJ646" i="24" s="1"/>
  <c r="AM646" i="24" s="1"/>
  <c r="AH647" i="24" a="1"/>
  <c r="AI647" i="24" s="1"/>
  <c r="AJ647" i="24" s="1"/>
  <c r="AM647" i="24" s="1"/>
  <c r="AH648" i="24" a="1"/>
  <c r="AI648" i="24" s="1"/>
  <c r="AJ648" i="24" s="1"/>
  <c r="AM648" i="24" s="1"/>
  <c r="AH649" i="24" a="1"/>
  <c r="AI649" i="24" s="1"/>
  <c r="AJ649" i="24" s="1"/>
  <c r="AM649" i="24" s="1"/>
  <c r="AH650" i="24" a="1"/>
  <c r="AI650" i="24" s="1"/>
  <c r="AJ650" i="24" s="1"/>
  <c r="AM650" i="24" s="1"/>
  <c r="AH651" i="24" a="1"/>
  <c r="AI651" i="24" s="1"/>
  <c r="AJ651" i="24" s="1"/>
  <c r="AM651" i="24" s="1"/>
  <c r="AH652" i="24" a="1"/>
  <c r="AI652" i="24" s="1"/>
  <c r="AJ652" i="24" s="1"/>
  <c r="AM652" i="24" s="1"/>
  <c r="AH653" i="24" a="1"/>
  <c r="AI653" i="24" s="1"/>
  <c r="AJ653" i="24" s="1"/>
  <c r="AM653" i="24" s="1"/>
  <c r="AH654" i="24" a="1"/>
  <c r="AI654" i="24" s="1"/>
  <c r="AJ654" i="24" s="1"/>
  <c r="AM654" i="24" s="1"/>
  <c r="AH655" i="24" a="1"/>
  <c r="AI655" i="24" s="1"/>
  <c r="AJ655" i="24" s="1"/>
  <c r="AM655" i="24" s="1"/>
  <c r="AH656" i="24" a="1"/>
  <c r="AI656" i="24" s="1"/>
  <c r="AJ656" i="24" s="1"/>
  <c r="AM656" i="24" s="1"/>
  <c r="AH657" i="24" a="1"/>
  <c r="AI657" i="24" s="1"/>
  <c r="AJ657" i="24" s="1"/>
  <c r="AM657" i="24" s="1"/>
  <c r="AH658" i="24" a="1"/>
  <c r="AI658" i="24" s="1"/>
  <c r="AJ658" i="24" s="1"/>
  <c r="AM658" i="24" s="1"/>
  <c r="AH659" i="24" a="1"/>
  <c r="AI659" i="24" s="1"/>
  <c r="AJ659" i="24" s="1"/>
  <c r="AM659" i="24" s="1"/>
  <c r="AH660" i="24" a="1"/>
  <c r="AI660" i="24" s="1"/>
  <c r="AJ660" i="24" s="1"/>
  <c r="AM660" i="24" s="1"/>
  <c r="AH661" i="24" a="1"/>
  <c r="AI661" i="24" s="1"/>
  <c r="AJ661" i="24" s="1"/>
  <c r="AM661" i="24" s="1"/>
  <c r="AH662" i="24" a="1"/>
  <c r="AI662" i="24" s="1"/>
  <c r="AJ662" i="24" s="1"/>
  <c r="AM662" i="24" s="1"/>
  <c r="AH663" i="24" a="1"/>
  <c r="AI663" i="24" s="1"/>
  <c r="AJ663" i="24" s="1"/>
  <c r="AM663" i="24" s="1"/>
  <c r="AH664" i="24" a="1"/>
  <c r="AI664" i="24" s="1"/>
  <c r="AJ664" i="24" s="1"/>
  <c r="AM664" i="24" s="1"/>
  <c r="AH665" i="24" a="1"/>
  <c r="AI665" i="24" s="1"/>
  <c r="AJ665" i="24" s="1"/>
  <c r="AM665" i="24" s="1"/>
  <c r="AH666" i="24" a="1"/>
  <c r="AI666" i="24" s="1"/>
  <c r="AJ666" i="24" s="1"/>
  <c r="AM666" i="24" s="1"/>
  <c r="AH667" i="24" a="1"/>
  <c r="AI667" i="24" s="1"/>
  <c r="AJ667" i="24" s="1"/>
  <c r="AM667" i="24" s="1"/>
  <c r="AH668" i="24" a="1"/>
  <c r="AI668" i="24" s="1"/>
  <c r="AJ668" i="24" s="1"/>
  <c r="AM668" i="24" s="1"/>
  <c r="AH669" i="24" a="1"/>
  <c r="AI669" i="24" s="1"/>
  <c r="AJ669" i="24" s="1"/>
  <c r="AM669" i="24" s="1"/>
  <c r="AH670" i="24" a="1"/>
  <c r="AI670" i="24" s="1"/>
  <c r="AJ670" i="24" s="1"/>
  <c r="AM670" i="24" s="1"/>
  <c r="AH671" i="24" a="1"/>
  <c r="AI671" i="24" s="1"/>
  <c r="AJ671" i="24" s="1"/>
  <c r="AM671" i="24" s="1"/>
  <c r="AH672" i="24" a="1"/>
  <c r="AI672" i="24" s="1"/>
  <c r="AJ672" i="24" s="1"/>
  <c r="AM672" i="24" s="1"/>
  <c r="AH673" i="24" a="1"/>
  <c r="AI673" i="24" s="1"/>
  <c r="AJ673" i="24" s="1"/>
  <c r="AM673" i="24" s="1"/>
  <c r="AH674" i="24" a="1"/>
  <c r="AI674" i="24" s="1"/>
  <c r="AJ674" i="24" s="1"/>
  <c r="AM674" i="24" s="1"/>
  <c r="AH675" i="24" a="1"/>
  <c r="AI675" i="24" s="1"/>
  <c r="AJ675" i="24" s="1"/>
  <c r="AM675" i="24" s="1"/>
  <c r="AH676" i="24" a="1"/>
  <c r="AI676" i="24" s="1"/>
  <c r="AJ676" i="24" s="1"/>
  <c r="AM676" i="24" s="1"/>
  <c r="AH677" i="24" a="1"/>
  <c r="AI677" i="24" s="1"/>
  <c r="AJ677" i="24" s="1"/>
  <c r="AM677" i="24" s="1"/>
  <c r="AH678" i="24" a="1"/>
  <c r="AI678" i="24" s="1"/>
  <c r="AJ678" i="24" s="1"/>
  <c r="AM678" i="24" s="1"/>
  <c r="AH679" i="24" a="1"/>
  <c r="AI679" i="24" s="1"/>
  <c r="AJ679" i="24" s="1"/>
  <c r="AM679" i="24" s="1"/>
  <c r="AH680" i="24" a="1"/>
  <c r="AI680" i="24" s="1"/>
  <c r="AJ680" i="24" s="1"/>
  <c r="AM680" i="24" s="1"/>
  <c r="AH681" i="24" a="1"/>
  <c r="AI681" i="24" s="1"/>
  <c r="AJ681" i="24" s="1"/>
  <c r="AM681" i="24" s="1"/>
  <c r="AH682" i="24" a="1"/>
  <c r="AI682" i="24" s="1"/>
  <c r="AJ682" i="24" s="1"/>
  <c r="AM682" i="24" s="1"/>
  <c r="AH683" i="24" a="1"/>
  <c r="AI683" i="24" s="1"/>
  <c r="AJ683" i="24" s="1"/>
  <c r="AM683" i="24" s="1"/>
  <c r="AH684" i="24" a="1"/>
  <c r="AI684" i="24" s="1"/>
  <c r="AJ684" i="24" s="1"/>
  <c r="AM684" i="24" s="1"/>
  <c r="AH685" i="24" a="1"/>
  <c r="AI685" i="24" s="1"/>
  <c r="AJ685" i="24" s="1"/>
  <c r="AM685" i="24" s="1"/>
  <c r="AH686" i="24" a="1"/>
  <c r="AI686" i="24" s="1"/>
  <c r="AJ686" i="24" s="1"/>
  <c r="AM686" i="24" s="1"/>
  <c r="AH687" i="24" a="1"/>
  <c r="AI687" i="24" s="1"/>
  <c r="AJ687" i="24" s="1"/>
  <c r="AM687" i="24" s="1"/>
  <c r="AH688" i="24" a="1"/>
  <c r="AI688" i="24" s="1"/>
  <c r="AJ688" i="24" s="1"/>
  <c r="AM688" i="24" s="1"/>
  <c r="AH689" i="24" a="1"/>
  <c r="AI689" i="24" s="1"/>
  <c r="AJ689" i="24" s="1"/>
  <c r="AM689" i="24" s="1"/>
  <c r="AH690" i="24" a="1"/>
  <c r="AI690" i="24" s="1"/>
  <c r="AJ690" i="24" s="1"/>
  <c r="AM690" i="24" s="1"/>
  <c r="AH691" i="24" a="1"/>
  <c r="AI691" i="24" s="1"/>
  <c r="AJ691" i="24" s="1"/>
  <c r="AM691" i="24" s="1"/>
  <c r="AH692" i="24" a="1"/>
  <c r="AI692" i="24" s="1"/>
  <c r="AJ692" i="24" s="1"/>
  <c r="AM692" i="24" s="1"/>
  <c r="AH693" i="24" a="1"/>
  <c r="AI693" i="24" s="1"/>
  <c r="AJ693" i="24" s="1"/>
  <c r="AM693" i="24" s="1"/>
  <c r="AH694" i="24" a="1"/>
  <c r="AI694" i="24" s="1"/>
  <c r="AJ694" i="24" s="1"/>
  <c r="AM694" i="24" s="1"/>
  <c r="AH695" i="24" a="1"/>
  <c r="AI695" i="24" s="1"/>
  <c r="AJ695" i="24" s="1"/>
  <c r="AM695" i="24" s="1"/>
  <c r="AH696" i="24" a="1"/>
  <c r="AI696" i="24" s="1"/>
  <c r="AJ696" i="24" s="1"/>
  <c r="AM696" i="24" s="1"/>
  <c r="AH697" i="24" a="1"/>
  <c r="AI697" i="24" s="1"/>
  <c r="AJ697" i="24" s="1"/>
  <c r="AM697" i="24" s="1"/>
  <c r="AH698" i="24" a="1"/>
  <c r="AI698" i="24" s="1"/>
  <c r="AJ698" i="24" s="1"/>
  <c r="AM698" i="24" s="1"/>
  <c r="AH699" i="24" a="1"/>
  <c r="AI699" i="24" s="1"/>
  <c r="AJ699" i="24" s="1"/>
  <c r="AM699" i="24" s="1"/>
  <c r="AH700" i="24" a="1"/>
  <c r="AI700" i="24" s="1"/>
  <c r="AJ700" i="24" s="1"/>
  <c r="AM700" i="24" s="1"/>
  <c r="AH701" i="24" a="1"/>
  <c r="AI701" i="24" s="1"/>
  <c r="AJ701" i="24" s="1"/>
  <c r="AM701" i="24" s="1"/>
  <c r="AH702" i="24" a="1"/>
  <c r="AI702" i="24" s="1"/>
  <c r="AJ702" i="24" s="1"/>
  <c r="AM702" i="24" s="1"/>
  <c r="AH703" i="24" a="1"/>
  <c r="AI703" i="24" s="1"/>
  <c r="AJ703" i="24" s="1"/>
  <c r="AM703" i="24" s="1"/>
  <c r="AH704" i="24" a="1"/>
  <c r="AI704" i="24" s="1"/>
  <c r="AJ704" i="24" s="1"/>
  <c r="AM704" i="24" s="1"/>
  <c r="AH705" i="24" a="1"/>
  <c r="AI705" i="24" s="1"/>
  <c r="AJ705" i="24" s="1"/>
  <c r="AM705" i="24" s="1"/>
  <c r="AH706" i="24" a="1"/>
  <c r="AI706" i="24" s="1"/>
  <c r="AJ706" i="24" s="1"/>
  <c r="AM706" i="24" s="1"/>
  <c r="AH707" i="24" a="1"/>
  <c r="AI707" i="24" s="1"/>
  <c r="AJ707" i="24" s="1"/>
  <c r="AM707" i="24" s="1"/>
  <c r="AH708" i="24" a="1"/>
  <c r="AI708" i="24" s="1"/>
  <c r="AJ708" i="24" s="1"/>
  <c r="AM708" i="24" s="1"/>
  <c r="AH709" i="24" a="1"/>
  <c r="AI709" i="24" s="1"/>
  <c r="AJ709" i="24" s="1"/>
  <c r="AM709" i="24" s="1"/>
  <c r="AH710" i="24" a="1"/>
  <c r="AI710" i="24" s="1"/>
  <c r="AJ710" i="24" s="1"/>
  <c r="AM710" i="24" s="1"/>
  <c r="AH711" i="24" a="1"/>
  <c r="AI711" i="24" s="1"/>
  <c r="AJ711" i="24" s="1"/>
  <c r="AM711" i="24" s="1"/>
  <c r="AH712" i="24" a="1"/>
  <c r="AI712" i="24" s="1"/>
  <c r="AJ712" i="24" s="1"/>
  <c r="AM712" i="24" s="1"/>
  <c r="AH713" i="24" a="1"/>
  <c r="AI713" i="24" s="1"/>
  <c r="AJ713" i="24" s="1"/>
  <c r="AM713" i="24" s="1"/>
  <c r="AH714" i="24" a="1"/>
  <c r="AI714" i="24" s="1"/>
  <c r="AJ714" i="24" s="1"/>
  <c r="AM714" i="24" s="1"/>
  <c r="AH715" i="24" a="1"/>
  <c r="AI715" i="24" s="1"/>
  <c r="AJ715" i="24" s="1"/>
  <c r="AH716" i="24" a="1"/>
  <c r="AI716" i="24" s="1"/>
  <c r="AJ716" i="24" s="1"/>
  <c r="AH717" i="24" a="1"/>
  <c r="AI717" i="24" s="1"/>
  <c r="AJ717" i="24" s="1"/>
  <c r="AH718" i="24" a="1"/>
  <c r="AI718" i="24" s="1"/>
  <c r="AJ718" i="24" s="1"/>
  <c r="AH719" i="24" a="1"/>
  <c r="AI719" i="24" s="1"/>
  <c r="AJ719" i="24" s="1"/>
  <c r="AH720" i="24" a="1"/>
  <c r="AI720" i="24" s="1"/>
  <c r="AJ720" i="24" s="1"/>
  <c r="AH721" i="24" a="1"/>
  <c r="AI721" i="24" s="1"/>
  <c r="AJ721" i="24" s="1"/>
  <c r="AH722" i="24" a="1"/>
  <c r="AI722" i="24" s="1"/>
  <c r="AJ722" i="24" s="1"/>
  <c r="AH723" i="24" a="1"/>
  <c r="AI723" i="24" s="1"/>
  <c r="AJ723" i="24" s="1"/>
  <c r="AH724" i="24" a="1"/>
  <c r="AI724" i="24" s="1"/>
  <c r="AJ724" i="24" s="1"/>
  <c r="AH725" i="24" a="1"/>
  <c r="AI725" i="24" s="1"/>
  <c r="AJ725" i="24" s="1"/>
  <c r="AH726" i="24" a="1"/>
  <c r="AI726" i="24" s="1"/>
  <c r="AJ726" i="24" s="1"/>
  <c r="AH727" i="24" a="1"/>
  <c r="AI727" i="24" s="1"/>
  <c r="AJ727" i="24" s="1"/>
  <c r="AH728" i="24" a="1"/>
  <c r="AI728" i="24" s="1"/>
  <c r="AJ728" i="24" s="1"/>
  <c r="AH729" i="24" a="1"/>
  <c r="AI729" i="24" s="1"/>
  <c r="AJ729" i="24" s="1"/>
  <c r="AH730" i="24" a="1"/>
  <c r="AI730" i="24" s="1"/>
  <c r="AJ730" i="24" s="1"/>
  <c r="AH731" i="24" a="1"/>
  <c r="AI731" i="24" s="1"/>
  <c r="AJ731" i="24" s="1"/>
  <c r="AH732" i="24" a="1"/>
  <c r="AI732" i="24" s="1"/>
  <c r="AJ732" i="24" s="1"/>
  <c r="AH733" i="24" a="1"/>
  <c r="AI733" i="24" s="1"/>
  <c r="AJ733" i="24" s="1"/>
  <c r="AH734" i="24" a="1"/>
  <c r="AI734" i="24" s="1"/>
  <c r="AJ734" i="24" s="1"/>
  <c r="AH735" i="24" a="1"/>
  <c r="AI735" i="24" s="1"/>
  <c r="AJ735" i="24" s="1"/>
  <c r="AH736" i="24" a="1"/>
  <c r="AI736" i="24" s="1"/>
  <c r="AJ736" i="24" s="1"/>
  <c r="AH737" i="24" a="1"/>
  <c r="AI737" i="24" s="1"/>
  <c r="AJ737" i="24" s="1"/>
  <c r="AH738" i="24" a="1"/>
  <c r="AI738" i="24" s="1"/>
  <c r="AJ738" i="24" s="1"/>
  <c r="AH739" i="24" a="1"/>
  <c r="AI739" i="24" s="1"/>
  <c r="AJ739" i="24" s="1"/>
  <c r="AH740" i="24" a="1"/>
  <c r="AI740" i="24" s="1"/>
  <c r="AJ740" i="24" s="1"/>
  <c r="AH741" i="24" a="1"/>
  <c r="AI741" i="24" s="1"/>
  <c r="AJ741" i="24" s="1"/>
  <c r="AH742" i="24" a="1"/>
  <c r="AI742" i="24" s="1"/>
  <c r="AJ742" i="24" s="1"/>
  <c r="AH743" i="24" a="1"/>
  <c r="AI743" i="24" s="1"/>
  <c r="AJ743" i="24" s="1"/>
  <c r="AH744" i="24" a="1"/>
  <c r="AI744" i="24" s="1"/>
  <c r="AJ744" i="24" s="1"/>
  <c r="AH745" i="24" a="1"/>
  <c r="AI745" i="24" s="1"/>
  <c r="AJ745" i="24" s="1"/>
  <c r="AH746" i="24" a="1"/>
  <c r="AI746" i="24" s="1"/>
  <c r="AJ746" i="24" s="1"/>
  <c r="AH747" i="24" a="1"/>
  <c r="AI747" i="24" s="1"/>
  <c r="AJ747" i="24" s="1"/>
  <c r="AH748" i="24" a="1"/>
  <c r="AI748" i="24" s="1"/>
  <c r="AJ748" i="24" s="1"/>
  <c r="AH749" i="24" a="1"/>
  <c r="AI749" i="24" s="1"/>
  <c r="AJ749" i="24" s="1"/>
  <c r="AH750" i="24" a="1"/>
  <c r="AI750" i="24" s="1"/>
  <c r="AJ750" i="24" s="1"/>
  <c r="AH751" i="24" a="1"/>
  <c r="AI751" i="24" s="1"/>
  <c r="AJ751" i="24" s="1"/>
  <c r="AH752" i="24" a="1"/>
  <c r="AI752" i="24" s="1"/>
  <c r="AJ752" i="24" s="1"/>
  <c r="AH753" i="24" a="1"/>
  <c r="AI753" i="24" s="1"/>
  <c r="AJ753" i="24" s="1"/>
  <c r="AH754" i="24" a="1"/>
  <c r="AI754" i="24" s="1"/>
  <c r="AJ754" i="24" s="1"/>
  <c r="AH755" i="24" a="1"/>
  <c r="AI755" i="24" s="1"/>
  <c r="AJ755" i="24" s="1"/>
  <c r="AH756" i="24" a="1"/>
  <c r="AI756" i="24" s="1"/>
  <c r="AJ756" i="24" s="1"/>
  <c r="AH757" i="24" a="1"/>
  <c r="AI757" i="24" s="1"/>
  <c r="AJ757" i="24" s="1"/>
  <c r="AH758" i="24" a="1"/>
  <c r="AI758" i="24" s="1"/>
  <c r="AJ758" i="24" s="1"/>
  <c r="AH759" i="24" a="1"/>
  <c r="AI759" i="24" s="1"/>
  <c r="AJ759" i="24" s="1"/>
  <c r="AH760" i="24" a="1"/>
  <c r="AI760" i="24" s="1"/>
  <c r="AJ760" i="24" s="1"/>
  <c r="AH761" i="24" a="1"/>
  <c r="AI761" i="24" s="1"/>
  <c r="AJ761" i="24" s="1"/>
  <c r="AH762" i="24" a="1"/>
  <c r="AI762" i="24" s="1"/>
  <c r="AJ762" i="24" s="1"/>
  <c r="AH763" i="24" a="1"/>
  <c r="AI763" i="24" s="1"/>
  <c r="AJ763" i="24" s="1"/>
  <c r="AH764" i="24" a="1"/>
  <c r="AI764" i="24" s="1"/>
  <c r="AJ764" i="24" s="1"/>
  <c r="AH765" i="24" a="1"/>
  <c r="AI765" i="24" s="1"/>
  <c r="AJ765" i="24" s="1"/>
  <c r="AH766" i="24" a="1"/>
  <c r="AI766" i="24" s="1"/>
  <c r="AJ766" i="24" s="1"/>
  <c r="AH767" i="24" a="1"/>
  <c r="AI767" i="24" s="1"/>
  <c r="AJ767" i="24" s="1"/>
  <c r="AH768" i="24" a="1"/>
  <c r="AI768" i="24" s="1"/>
  <c r="AJ768" i="24" s="1"/>
  <c r="AH769" i="24" a="1"/>
  <c r="AI769" i="24" s="1"/>
  <c r="AJ769" i="24" s="1"/>
  <c r="AH770" i="24" a="1"/>
  <c r="AI770" i="24" s="1"/>
  <c r="AJ770" i="24" s="1"/>
  <c r="AH771" i="24" a="1"/>
  <c r="AI771" i="24" s="1"/>
  <c r="AJ771" i="24" s="1"/>
  <c r="AH772" i="24" a="1"/>
  <c r="AI772" i="24" s="1"/>
  <c r="AJ772" i="24" s="1"/>
  <c r="AH773" i="24" a="1"/>
  <c r="AI773" i="24" s="1"/>
  <c r="AJ773" i="24" s="1"/>
  <c r="AH774" i="24" a="1"/>
  <c r="AI774" i="24" s="1"/>
  <c r="AJ774" i="24" s="1"/>
  <c r="AH775" i="24" a="1"/>
  <c r="AI775" i="24" s="1"/>
  <c r="AJ775" i="24" s="1"/>
  <c r="AH776" i="24" a="1"/>
  <c r="AI776" i="24" s="1"/>
  <c r="AJ776" i="24" s="1"/>
  <c r="AH777" i="24" a="1"/>
  <c r="AI777" i="24" s="1"/>
  <c r="AJ777" i="24" s="1"/>
  <c r="AH778" i="24" a="1"/>
  <c r="AI778" i="24" s="1"/>
  <c r="AJ778" i="24" s="1"/>
  <c r="AH779" i="24" a="1"/>
  <c r="AI779" i="24" s="1"/>
  <c r="AJ779" i="24" s="1"/>
  <c r="AH780" i="24" a="1"/>
  <c r="AI780" i="24" s="1"/>
  <c r="AJ780" i="24" s="1"/>
  <c r="AH781" i="24" a="1"/>
  <c r="AI781" i="24" s="1"/>
  <c r="AJ781" i="24" s="1"/>
  <c r="AH782" i="24" a="1"/>
  <c r="AI782" i="24" s="1"/>
  <c r="AJ782" i="24" s="1"/>
  <c r="AH783" i="24" a="1"/>
  <c r="AI783" i="24" s="1"/>
  <c r="AJ783" i="24" s="1"/>
  <c r="AH784" i="24" a="1"/>
  <c r="AI784" i="24" s="1"/>
  <c r="AJ784" i="24" s="1"/>
  <c r="AH785" i="24" a="1"/>
  <c r="AI785" i="24" s="1"/>
  <c r="AJ785" i="24" s="1"/>
  <c r="AH786" i="24" a="1"/>
  <c r="AI786" i="24" s="1"/>
  <c r="AJ786" i="24" s="1"/>
  <c r="AH787" i="24" a="1"/>
  <c r="AI787" i="24" s="1"/>
  <c r="AJ787" i="24" s="1"/>
  <c r="AH788" i="24" a="1"/>
  <c r="AI788" i="24" s="1"/>
  <c r="AJ788" i="24" s="1"/>
  <c r="AH789" i="24" a="1"/>
  <c r="AI789" i="24" s="1"/>
  <c r="AJ789" i="24" s="1"/>
  <c r="AH790" i="24" a="1"/>
  <c r="AI790" i="24" s="1"/>
  <c r="AJ790" i="24" s="1"/>
  <c r="AH791" i="24" a="1"/>
  <c r="AI791" i="24" s="1"/>
  <c r="AJ791" i="24" s="1"/>
  <c r="AH792" i="24" a="1"/>
  <c r="AI792" i="24" s="1"/>
  <c r="AJ792" i="24" s="1"/>
  <c r="AH793" i="24" a="1"/>
  <c r="AI793" i="24" s="1"/>
  <c r="AJ793" i="24" s="1"/>
  <c r="AH794" i="24" a="1"/>
  <c r="AI794" i="24" s="1"/>
  <c r="AJ794" i="24" s="1"/>
  <c r="AH795" i="24" a="1"/>
  <c r="AI795" i="24" s="1"/>
  <c r="AJ795" i="24" s="1"/>
  <c r="AH796" i="24" a="1"/>
  <c r="AI796" i="24" s="1"/>
  <c r="AJ796" i="24" s="1"/>
  <c r="AH797" i="24" a="1"/>
  <c r="AI797" i="24" s="1"/>
  <c r="AJ797" i="24" s="1"/>
  <c r="AH798" i="24" a="1"/>
  <c r="AI798" i="24" s="1"/>
  <c r="AJ798" i="24" s="1"/>
  <c r="AH799" i="24" a="1"/>
  <c r="AI799" i="24" s="1"/>
  <c r="AJ799" i="24" s="1"/>
  <c r="AH800" i="24" a="1"/>
  <c r="AI800" i="24" s="1"/>
  <c r="AJ800" i="24" s="1"/>
  <c r="AH801" i="24" a="1"/>
  <c r="AI801" i="24" s="1"/>
  <c r="AJ801" i="24" s="1"/>
  <c r="AH802" i="24" a="1"/>
  <c r="AI802" i="24" s="1"/>
  <c r="AJ802" i="24" s="1"/>
  <c r="AH803" i="24" a="1"/>
  <c r="AI803" i="24" s="1"/>
  <c r="AJ803" i="24" s="1"/>
  <c r="AH804" i="24" a="1"/>
  <c r="AI804" i="24" s="1"/>
  <c r="AJ804" i="24" s="1"/>
  <c r="AH805" i="24" a="1"/>
  <c r="AI805" i="24" s="1"/>
  <c r="AJ805" i="24" s="1"/>
  <c r="AH806" i="24" a="1"/>
  <c r="AI806" i="24" s="1"/>
  <c r="AJ806" i="24" s="1"/>
  <c r="AH807" i="24" a="1"/>
  <c r="AI807" i="24" s="1"/>
  <c r="AJ807" i="24" s="1"/>
  <c r="AH808" i="24" a="1"/>
  <c r="AI808" i="24" s="1"/>
  <c r="AJ808" i="24" s="1"/>
  <c r="AH809" i="24" a="1"/>
  <c r="AI809" i="24" s="1"/>
  <c r="AJ809" i="24" s="1"/>
  <c r="AH810" i="24" a="1"/>
  <c r="AI810" i="24" s="1"/>
  <c r="AJ810" i="24" s="1"/>
  <c r="AH811" i="24" a="1"/>
  <c r="AI811" i="24" s="1"/>
  <c r="AJ811" i="24" s="1"/>
  <c r="AH812" i="24" a="1"/>
  <c r="AI812" i="24" s="1"/>
  <c r="AJ812" i="24" s="1"/>
  <c r="AH813" i="24" a="1"/>
  <c r="AI813" i="24" s="1"/>
  <c r="AJ813" i="24" s="1"/>
  <c r="AH814" i="24" a="1"/>
  <c r="AI814" i="24" s="1"/>
  <c r="AJ814" i="24" s="1"/>
  <c r="AH815" i="24" a="1"/>
  <c r="AI815" i="24" s="1"/>
  <c r="AJ815" i="24" s="1"/>
  <c r="AH816" i="24" a="1"/>
  <c r="AI816" i="24" s="1"/>
  <c r="AJ816" i="24" s="1"/>
  <c r="AH817" i="24" a="1"/>
  <c r="AI817" i="24" s="1"/>
  <c r="AJ817" i="24" s="1"/>
  <c r="AH818" i="24" a="1"/>
  <c r="AI818" i="24" s="1"/>
  <c r="AJ818" i="24" s="1"/>
  <c r="AH819" i="24" a="1"/>
  <c r="AI819" i="24" s="1"/>
  <c r="AJ819" i="24" s="1"/>
  <c r="AH820" i="24" a="1"/>
  <c r="AI820" i="24" s="1"/>
  <c r="AJ820" i="24" s="1"/>
  <c r="AH821" i="24" a="1"/>
  <c r="AI821" i="24" s="1"/>
  <c r="AJ821" i="24" s="1"/>
  <c r="AH822" i="24" a="1"/>
  <c r="AI822" i="24" s="1"/>
  <c r="AJ822" i="24" s="1"/>
  <c r="AH823" i="24" a="1"/>
  <c r="AI823" i="24" s="1"/>
  <c r="AJ823" i="24" s="1"/>
  <c r="AH824" i="24" a="1"/>
  <c r="AI824" i="24" s="1"/>
  <c r="AJ824" i="24" s="1"/>
  <c r="AH825" i="24" a="1"/>
  <c r="AI825" i="24" s="1"/>
  <c r="AJ825" i="24" s="1"/>
  <c r="AH826" i="24" a="1"/>
  <c r="AI826" i="24" s="1"/>
  <c r="AJ826" i="24" s="1"/>
  <c r="AH827" i="24" a="1"/>
  <c r="AI827" i="24" s="1"/>
  <c r="AJ827" i="24" s="1"/>
  <c r="AH828" i="24" a="1"/>
  <c r="AI828" i="24" s="1"/>
  <c r="AJ828" i="24" s="1"/>
  <c r="AH829" i="24" a="1"/>
  <c r="AI829" i="24" s="1"/>
  <c r="AJ829" i="24" s="1"/>
  <c r="AH830" i="24" a="1"/>
  <c r="AI830" i="24" s="1"/>
  <c r="AJ830" i="24" s="1"/>
  <c r="AH831" i="24" a="1"/>
  <c r="AI831" i="24" s="1"/>
  <c r="AJ831" i="24" s="1"/>
  <c r="AH832" i="24" a="1"/>
  <c r="AI832" i="24" s="1"/>
  <c r="AJ832" i="24" s="1"/>
  <c r="AH833" i="24" a="1"/>
  <c r="AI833" i="24" s="1"/>
  <c r="AJ833" i="24" s="1"/>
  <c r="AH834" i="24" a="1"/>
  <c r="AI834" i="24" s="1"/>
  <c r="AJ834" i="24" s="1"/>
  <c r="AH835" i="24" a="1"/>
  <c r="AI835" i="24" s="1"/>
  <c r="AJ835" i="24" s="1"/>
  <c r="AH836" i="24" a="1"/>
  <c r="AI836" i="24" s="1"/>
  <c r="AJ836" i="24" s="1"/>
  <c r="AH837" i="24" a="1"/>
  <c r="AI837" i="24" s="1"/>
  <c r="AJ837" i="24" s="1"/>
  <c r="AH838" i="24" a="1"/>
  <c r="AI838" i="24" s="1"/>
  <c r="AJ838" i="24" s="1"/>
  <c r="AH839" i="24" a="1"/>
  <c r="AI839" i="24" s="1"/>
  <c r="AJ839" i="24" s="1"/>
  <c r="AH840" i="24" a="1"/>
  <c r="AI840" i="24" s="1"/>
  <c r="AJ840" i="24" s="1"/>
  <c r="AH841" i="24" a="1"/>
  <c r="AI841" i="24" s="1"/>
  <c r="AJ841" i="24" s="1"/>
  <c r="AH842" i="24" a="1"/>
  <c r="AI842" i="24" s="1"/>
  <c r="AJ842" i="24" s="1"/>
  <c r="AH843" i="24" a="1"/>
  <c r="AI843" i="24" s="1"/>
  <c r="AJ843" i="24" s="1"/>
  <c r="AH844" i="24" a="1"/>
  <c r="AI844" i="24" s="1"/>
  <c r="AJ844" i="24" s="1"/>
  <c r="AH845" i="24" a="1"/>
  <c r="AI845" i="24" s="1"/>
  <c r="AJ845" i="24" s="1"/>
  <c r="AH846" i="24" a="1"/>
  <c r="AI846" i="24" s="1"/>
  <c r="AJ846" i="24" s="1"/>
  <c r="AH847" i="24" a="1"/>
  <c r="AI847" i="24" s="1"/>
  <c r="AJ847" i="24" s="1"/>
  <c r="AH848" i="24" a="1"/>
  <c r="AI848" i="24" s="1"/>
  <c r="AJ848" i="24" s="1"/>
  <c r="AH849" i="24" a="1"/>
  <c r="AI849" i="24" s="1"/>
  <c r="AJ849" i="24" s="1"/>
  <c r="AH850" i="24" a="1"/>
  <c r="AI850" i="24" s="1"/>
  <c r="AJ850" i="24" s="1"/>
  <c r="AH851" i="24" a="1"/>
  <c r="AI851" i="24" s="1"/>
  <c r="AJ851" i="24" s="1"/>
  <c r="AH852" i="24" a="1"/>
  <c r="AI852" i="24" s="1"/>
  <c r="AJ852" i="24" s="1"/>
  <c r="AH853" i="24" a="1"/>
  <c r="AI853" i="24" s="1"/>
  <c r="AJ853" i="24" s="1"/>
  <c r="AH854" i="24" a="1"/>
  <c r="AI854" i="24" s="1"/>
  <c r="AJ854" i="24" s="1"/>
  <c r="AH855" i="24" a="1"/>
  <c r="AI855" i="24" s="1"/>
  <c r="AJ855" i="24" s="1"/>
  <c r="AH856" i="24" a="1"/>
  <c r="AI856" i="24" s="1"/>
  <c r="AJ856" i="24" s="1"/>
  <c r="AH857" i="24" a="1"/>
  <c r="AI857" i="24" s="1"/>
  <c r="AJ857" i="24" s="1"/>
  <c r="AH858" i="24" a="1"/>
  <c r="AI858" i="24" s="1"/>
  <c r="AJ858" i="24" s="1"/>
  <c r="AH859" i="24" a="1"/>
  <c r="AI859" i="24" s="1"/>
  <c r="AJ859" i="24" s="1"/>
  <c r="AH860" i="24" a="1"/>
  <c r="AI860" i="24" s="1"/>
  <c r="AJ860" i="24" s="1"/>
  <c r="AH861" i="24" a="1"/>
  <c r="AI861" i="24" s="1"/>
  <c r="AJ861" i="24" s="1"/>
  <c r="AH862" i="24" a="1"/>
  <c r="AI862" i="24" s="1"/>
  <c r="AJ862" i="24" s="1"/>
  <c r="AH863" i="24" a="1"/>
  <c r="AI863" i="24" s="1"/>
  <c r="AJ863" i="24" s="1"/>
  <c r="AH864" i="24" a="1"/>
  <c r="AI864" i="24" s="1"/>
  <c r="AJ864" i="24" s="1"/>
  <c r="AH865" i="24" a="1"/>
  <c r="AI865" i="24" s="1"/>
  <c r="AJ865" i="24" s="1"/>
  <c r="AH866" i="24" a="1"/>
  <c r="AI866" i="24" s="1"/>
  <c r="AJ866" i="24" s="1"/>
  <c r="AH867" i="24" a="1"/>
  <c r="AI867" i="24" s="1"/>
  <c r="AJ867" i="24" s="1"/>
  <c r="AH868" i="24" a="1"/>
  <c r="AI868" i="24" s="1"/>
  <c r="AJ868" i="24" s="1"/>
  <c r="AH869" i="24" a="1"/>
  <c r="AI869" i="24" s="1"/>
  <c r="AJ869" i="24" s="1"/>
  <c r="AH870" i="24" a="1"/>
  <c r="AI870" i="24" s="1"/>
  <c r="AJ870" i="24" s="1"/>
  <c r="AH871" i="24" a="1"/>
  <c r="AI871" i="24" s="1"/>
  <c r="AJ871" i="24" s="1"/>
  <c r="AH872" i="24" a="1"/>
  <c r="AI872" i="24" s="1"/>
  <c r="AJ872" i="24" s="1"/>
  <c r="AH873" i="24" a="1"/>
  <c r="AI873" i="24" s="1"/>
  <c r="AJ873" i="24" s="1"/>
  <c r="AH874" i="24" a="1"/>
  <c r="AI874" i="24" s="1"/>
  <c r="AJ874" i="24" s="1"/>
  <c r="AH875" i="24" a="1"/>
  <c r="AI875" i="24" s="1"/>
  <c r="AJ875" i="24" s="1"/>
  <c r="AH876" i="24" a="1"/>
  <c r="AI876" i="24" s="1"/>
  <c r="AJ876" i="24" s="1"/>
  <c r="AH877" i="24" a="1"/>
  <c r="AI877" i="24" s="1"/>
  <c r="AJ877" i="24" s="1"/>
  <c r="AH878" i="24" a="1"/>
  <c r="AI878" i="24" s="1"/>
  <c r="AJ878" i="24" s="1"/>
  <c r="AH879" i="24" a="1"/>
  <c r="AI879" i="24" s="1"/>
  <c r="AJ879" i="24" s="1"/>
  <c r="AH880" i="24" a="1"/>
  <c r="AI880" i="24" s="1"/>
  <c r="AJ880" i="24" s="1"/>
  <c r="AH881" i="24" a="1"/>
  <c r="AI881" i="24" s="1"/>
  <c r="AJ881" i="24" s="1"/>
  <c r="AH882" i="24" a="1"/>
  <c r="AI882" i="24" s="1"/>
  <c r="AJ882" i="24" s="1"/>
  <c r="AH883" i="24" a="1"/>
  <c r="AI883" i="24" s="1"/>
  <c r="AJ883" i="24" s="1"/>
  <c r="AH884" i="24" a="1"/>
  <c r="AI884" i="24" s="1"/>
  <c r="AJ884" i="24" s="1"/>
  <c r="AH885" i="24" a="1"/>
  <c r="AI885" i="24" s="1"/>
  <c r="AJ885" i="24" s="1"/>
  <c r="AH886" i="24" a="1"/>
  <c r="AI886" i="24" s="1"/>
  <c r="AJ886" i="24" s="1"/>
  <c r="AH887" i="24" a="1"/>
  <c r="AI887" i="24" s="1"/>
  <c r="AJ887" i="24" s="1"/>
  <c r="AH888" i="24" a="1"/>
  <c r="AI888" i="24" s="1"/>
  <c r="AJ888" i="24" s="1"/>
  <c r="AH889" i="24" a="1"/>
  <c r="AI889" i="24" s="1"/>
  <c r="AJ889" i="24" s="1"/>
  <c r="AH890" i="24" a="1"/>
  <c r="AI890" i="24" s="1"/>
  <c r="AJ890" i="24" s="1"/>
  <c r="AH891" i="24" a="1"/>
  <c r="AI891" i="24" s="1"/>
  <c r="AJ891" i="24" s="1"/>
  <c r="AH892" i="24" a="1"/>
  <c r="AI892" i="24" s="1"/>
  <c r="AJ892" i="24" s="1"/>
  <c r="AH893" i="24" a="1"/>
  <c r="AI893" i="24" s="1"/>
  <c r="AJ893" i="24" s="1"/>
  <c r="AH894" i="24" a="1"/>
  <c r="AI894" i="24" s="1"/>
  <c r="AJ894" i="24" s="1"/>
  <c r="AH895" i="24" a="1"/>
  <c r="AI895" i="24" s="1"/>
  <c r="AJ895" i="24" s="1"/>
  <c r="AH896" i="24" a="1"/>
  <c r="AI896" i="24" s="1"/>
  <c r="AJ896" i="24" s="1"/>
  <c r="AH897" i="24" a="1"/>
  <c r="AI897" i="24" s="1"/>
  <c r="AJ897" i="24" s="1"/>
  <c r="AH898" i="24" a="1"/>
  <c r="AI898" i="24" s="1"/>
  <c r="AJ898" i="24" s="1"/>
  <c r="AH899" i="24" a="1"/>
  <c r="AI899" i="24" s="1"/>
  <c r="AJ899" i="24" s="1"/>
  <c r="AH900" i="24" a="1"/>
  <c r="AI900" i="24" s="1"/>
  <c r="AJ900" i="24" s="1"/>
  <c r="AH901" i="24" a="1"/>
  <c r="AI901" i="24" s="1"/>
  <c r="AJ901" i="24" s="1"/>
  <c r="AH902" i="24" a="1"/>
  <c r="AI902" i="24" s="1"/>
  <c r="AJ902" i="24" s="1"/>
  <c r="AH903" i="24" a="1"/>
  <c r="AI903" i="24" s="1"/>
  <c r="AJ903" i="24" s="1"/>
  <c r="AH904" i="24" a="1"/>
  <c r="AI904" i="24" s="1"/>
  <c r="AJ904" i="24" s="1"/>
  <c r="AH905" i="24" a="1"/>
  <c r="AI905" i="24" s="1"/>
  <c r="AJ905" i="24" s="1"/>
  <c r="AH906" i="24" a="1"/>
  <c r="AI906" i="24" s="1"/>
  <c r="AJ906" i="24" s="1"/>
  <c r="AH907" i="24" a="1"/>
  <c r="AI907" i="24" s="1"/>
  <c r="AJ907" i="24" s="1"/>
  <c r="AH908" i="24" a="1"/>
  <c r="AI908" i="24" s="1"/>
  <c r="AJ908" i="24" s="1"/>
  <c r="AH909" i="24" a="1"/>
  <c r="AI909" i="24" s="1"/>
  <c r="AJ909" i="24" s="1"/>
  <c r="AH910" i="24" a="1"/>
  <c r="AI910" i="24" s="1"/>
  <c r="AJ910" i="24" s="1"/>
  <c r="AM910" i="24" s="1"/>
  <c r="AH911" i="24" a="1"/>
  <c r="AI911" i="24" s="1"/>
  <c r="AJ911" i="24" s="1"/>
  <c r="AM911" i="24" s="1"/>
  <c r="AH912" i="24" a="1"/>
  <c r="AI912" i="24" s="1"/>
  <c r="AJ912" i="24" s="1"/>
  <c r="AM912" i="24" s="1"/>
  <c r="AH913" i="24" a="1"/>
  <c r="AI913" i="24" s="1"/>
  <c r="AJ913" i="24" s="1"/>
  <c r="AM913" i="24" s="1"/>
  <c r="AH914" i="24" a="1"/>
  <c r="AI914" i="24" s="1"/>
  <c r="AJ914" i="24" s="1"/>
  <c r="AM914" i="24" s="1"/>
  <c r="AH915" i="24" a="1"/>
  <c r="AI915" i="24" s="1"/>
  <c r="AJ915" i="24" s="1"/>
  <c r="AM915" i="24" s="1"/>
  <c r="AH916" i="24" a="1"/>
  <c r="AI916" i="24" s="1"/>
  <c r="AJ916" i="24" s="1"/>
  <c r="AM916" i="24" s="1"/>
  <c r="AH917" i="24" a="1"/>
  <c r="AI917" i="24" s="1"/>
  <c r="AJ917" i="24" s="1"/>
  <c r="AM917" i="24" s="1"/>
  <c r="AH918" i="24" a="1"/>
  <c r="AI918" i="24" s="1"/>
  <c r="AJ918" i="24" s="1"/>
  <c r="AM918" i="24" s="1"/>
  <c r="AH919" i="24" a="1"/>
  <c r="AI919" i="24" s="1"/>
  <c r="AJ919" i="24" s="1"/>
  <c r="AM919" i="24" s="1"/>
  <c r="AH920" i="24" a="1"/>
  <c r="AI920" i="24" s="1"/>
  <c r="AJ920" i="24" s="1"/>
  <c r="AM920" i="24" s="1"/>
  <c r="AH921" i="24" a="1"/>
  <c r="AI921" i="24" s="1"/>
  <c r="AJ921" i="24" s="1"/>
  <c r="AM921" i="24" s="1"/>
  <c r="AH922" i="24" a="1"/>
  <c r="AI922" i="24" s="1"/>
  <c r="AJ922" i="24" s="1"/>
  <c r="AM922" i="24" s="1"/>
  <c r="AH923" i="24" a="1"/>
  <c r="AI923" i="24" s="1"/>
  <c r="AJ923" i="24" s="1"/>
  <c r="AM923" i="24" s="1"/>
  <c r="AH924" i="24" a="1"/>
  <c r="AI924" i="24" s="1"/>
  <c r="AJ924" i="24" s="1"/>
  <c r="AM924" i="24" s="1"/>
  <c r="AH925" i="24" a="1"/>
  <c r="AI925" i="24" s="1"/>
  <c r="AJ925" i="24" s="1"/>
  <c r="AM925" i="24" s="1"/>
  <c r="AH926" i="24" a="1"/>
  <c r="AI926" i="24" s="1"/>
  <c r="AJ926" i="24" s="1"/>
  <c r="AM926" i="24" s="1"/>
  <c r="AH927" i="24" a="1"/>
  <c r="AI927" i="24" s="1"/>
  <c r="AJ927" i="24" s="1"/>
  <c r="AM927" i="24" s="1"/>
  <c r="AH928" i="24" a="1"/>
  <c r="AI928" i="24" s="1"/>
  <c r="AJ928" i="24" s="1"/>
  <c r="AM928" i="24" s="1"/>
  <c r="AH929" i="24" a="1"/>
  <c r="AI929" i="24" s="1"/>
  <c r="AJ929" i="24" s="1"/>
  <c r="AM929" i="24" s="1"/>
  <c r="AH930" i="24" a="1"/>
  <c r="AI930" i="24" s="1"/>
  <c r="AJ930" i="24" s="1"/>
  <c r="AM930" i="24" s="1"/>
  <c r="AH931" i="24" a="1"/>
  <c r="AI931" i="24" s="1"/>
  <c r="AJ931" i="24" s="1"/>
  <c r="AM931" i="24" s="1"/>
  <c r="AH932" i="24" a="1"/>
  <c r="AI932" i="24" s="1"/>
  <c r="AJ932" i="24" s="1"/>
  <c r="AM932" i="24" s="1"/>
  <c r="AH933" i="24" a="1"/>
  <c r="AI933" i="24" s="1"/>
  <c r="AJ933" i="24" s="1"/>
  <c r="AM933" i="24" s="1"/>
  <c r="AH934" i="24" a="1"/>
  <c r="AI934" i="24" s="1"/>
  <c r="AJ934" i="24" s="1"/>
  <c r="AM934" i="24" s="1"/>
  <c r="AH935" i="24" a="1"/>
  <c r="AI935" i="24" s="1"/>
  <c r="AJ935" i="24" s="1"/>
  <c r="AM935" i="24" s="1"/>
  <c r="AH936" i="24" a="1"/>
  <c r="AI936" i="24" s="1"/>
  <c r="AJ936" i="24" s="1"/>
  <c r="AM936" i="24" s="1"/>
  <c r="AH937" i="24" a="1"/>
  <c r="AI937" i="24" s="1"/>
  <c r="AJ937" i="24" s="1"/>
  <c r="AM937" i="24" s="1"/>
  <c r="AH938" i="24" a="1"/>
  <c r="AI938" i="24" s="1"/>
  <c r="AJ938" i="24" s="1"/>
  <c r="AM938" i="24" s="1"/>
  <c r="AH939" i="24" a="1"/>
  <c r="AI939" i="24" s="1"/>
  <c r="AJ939" i="24" s="1"/>
  <c r="AM939" i="24" s="1"/>
  <c r="AH940" i="24" a="1"/>
  <c r="AI940" i="24" s="1"/>
  <c r="AJ940" i="24" s="1"/>
  <c r="AM940" i="24" s="1"/>
  <c r="AH941" i="24" a="1"/>
  <c r="AI941" i="24" s="1"/>
  <c r="AJ941" i="24" s="1"/>
  <c r="AM941" i="24" s="1"/>
  <c r="AH942" i="24" a="1"/>
  <c r="AI942" i="24" s="1"/>
  <c r="AJ942" i="24" s="1"/>
  <c r="AM942" i="24" s="1"/>
  <c r="AH943" i="24" a="1"/>
  <c r="AI943" i="24" s="1"/>
  <c r="AJ943" i="24" s="1"/>
  <c r="AM943" i="24" s="1"/>
  <c r="AH944" i="24" a="1"/>
  <c r="AI944" i="24" s="1"/>
  <c r="AJ944" i="24" s="1"/>
  <c r="AM944" i="24" s="1"/>
  <c r="AH945" i="24" a="1"/>
  <c r="AI945" i="24" s="1"/>
  <c r="AJ945" i="24" s="1"/>
  <c r="AM945" i="24" s="1"/>
  <c r="AH946" i="24" a="1"/>
  <c r="AI946" i="24" s="1"/>
  <c r="AJ946" i="24" s="1"/>
  <c r="AM946" i="24" s="1"/>
  <c r="AH947" i="24" a="1"/>
  <c r="AI947" i="24" s="1"/>
  <c r="AJ947" i="24" s="1"/>
  <c r="AM947" i="24" s="1"/>
  <c r="AH948" i="24" a="1"/>
  <c r="AI948" i="24" s="1"/>
  <c r="AJ948" i="24" s="1"/>
  <c r="AM948" i="24" s="1"/>
  <c r="AH949" i="24" a="1"/>
  <c r="AI949" i="24" s="1"/>
  <c r="AJ949" i="24" s="1"/>
  <c r="AM949" i="24" s="1"/>
  <c r="AH950" i="24" a="1"/>
  <c r="AI950" i="24" s="1"/>
  <c r="AJ950" i="24" s="1"/>
  <c r="AM950" i="24" s="1"/>
  <c r="AH951" i="24" a="1"/>
  <c r="AI951" i="24" s="1"/>
  <c r="AJ951" i="24" s="1"/>
  <c r="AM951" i="24" s="1"/>
  <c r="AH952" i="24" a="1"/>
  <c r="AI952" i="24" s="1"/>
  <c r="AJ952" i="24" s="1"/>
  <c r="AM952" i="24" s="1"/>
  <c r="AH953" i="24" a="1"/>
  <c r="AI953" i="24" s="1"/>
  <c r="AJ953" i="24" s="1"/>
  <c r="AM953" i="24" s="1"/>
  <c r="AH954" i="24" a="1"/>
  <c r="AI954" i="24" s="1"/>
  <c r="AJ954" i="24" s="1"/>
  <c r="AM954" i="24" s="1"/>
  <c r="AH955" i="24" a="1"/>
  <c r="AI955" i="24" s="1"/>
  <c r="AJ955" i="24" s="1"/>
  <c r="AM955" i="24" s="1"/>
  <c r="AH956" i="24" a="1"/>
  <c r="AI956" i="24" s="1"/>
  <c r="AJ956" i="24" s="1"/>
  <c r="AM956" i="24" s="1"/>
  <c r="AH957" i="24" a="1"/>
  <c r="AI957" i="24" s="1"/>
  <c r="AJ957" i="24" s="1"/>
  <c r="AM957" i="24" s="1"/>
  <c r="AH958" i="24" a="1"/>
  <c r="AI958" i="24" s="1"/>
  <c r="AJ958" i="24" s="1"/>
  <c r="AM958" i="24" s="1"/>
  <c r="AH959" i="24" a="1"/>
  <c r="AI959" i="24" s="1"/>
  <c r="AJ959" i="24" s="1"/>
  <c r="AM959" i="24" s="1"/>
  <c r="AH960" i="24" a="1"/>
  <c r="AI960" i="24" s="1"/>
  <c r="AJ960" i="24" s="1"/>
  <c r="AM960" i="24" s="1"/>
  <c r="AH961" i="24" a="1"/>
  <c r="AI961" i="24" s="1"/>
  <c r="AJ961" i="24" s="1"/>
  <c r="AM961" i="24" s="1"/>
  <c r="AH962" i="24" a="1"/>
  <c r="AI962" i="24" s="1"/>
  <c r="AJ962" i="24" s="1"/>
  <c r="AM962" i="24" s="1"/>
  <c r="AH963" i="24" a="1"/>
  <c r="AI963" i="24" s="1"/>
  <c r="AJ963" i="24" s="1"/>
  <c r="AM963" i="24" s="1"/>
  <c r="AH964" i="24" a="1"/>
  <c r="AI964" i="24" s="1"/>
  <c r="AJ964" i="24" s="1"/>
  <c r="AM964" i="24" s="1"/>
  <c r="AH965" i="24" a="1"/>
  <c r="AI965" i="24" s="1"/>
  <c r="AJ965" i="24" s="1"/>
  <c r="AM965" i="24" s="1"/>
  <c r="AH966" i="24" a="1"/>
  <c r="AI966" i="24" s="1"/>
  <c r="AJ966" i="24" s="1"/>
  <c r="AM966" i="24" s="1"/>
  <c r="AH967" i="24" a="1"/>
  <c r="AI967" i="24" s="1"/>
  <c r="AJ967" i="24" s="1"/>
  <c r="AM967" i="24" s="1"/>
  <c r="AH968" i="24" a="1"/>
  <c r="AI968" i="24" s="1"/>
  <c r="AJ968" i="24" s="1"/>
  <c r="AM968" i="24" s="1"/>
  <c r="AH969" i="24" a="1"/>
  <c r="AI969" i="24" s="1"/>
  <c r="AJ969" i="24" s="1"/>
  <c r="AM969" i="24" s="1"/>
  <c r="AH970" i="24" a="1"/>
  <c r="AI970" i="24" s="1"/>
  <c r="AJ970" i="24" s="1"/>
  <c r="AM970" i="24" s="1"/>
  <c r="AH971" i="24" a="1"/>
  <c r="AI971" i="24" s="1"/>
  <c r="AJ971" i="24" s="1"/>
  <c r="AM971" i="24" s="1"/>
  <c r="AH972" i="24" a="1"/>
  <c r="AI972" i="24" s="1"/>
  <c r="AJ972" i="24" s="1"/>
  <c r="AM972" i="24" s="1"/>
  <c r="AH973" i="24" a="1"/>
  <c r="AI973" i="24" s="1"/>
  <c r="AJ973" i="24" s="1"/>
  <c r="AM973" i="24" s="1"/>
  <c r="AH974" i="24" a="1"/>
  <c r="AI974" i="24" s="1"/>
  <c r="AJ974" i="24" s="1"/>
  <c r="AM974" i="24" s="1"/>
  <c r="AH975" i="24" a="1"/>
  <c r="AI975" i="24" s="1"/>
  <c r="AJ975" i="24" s="1"/>
  <c r="AM975" i="24" s="1"/>
  <c r="AH976" i="24" a="1"/>
  <c r="AI976" i="24" s="1"/>
  <c r="AJ976" i="24" s="1"/>
  <c r="AM976" i="24" s="1"/>
  <c r="AH977" i="24" a="1"/>
  <c r="AI977" i="24" s="1"/>
  <c r="AJ977" i="24" s="1"/>
  <c r="AM977" i="24" s="1"/>
  <c r="AH978" i="24" a="1"/>
  <c r="AI978" i="24" s="1"/>
  <c r="AJ978" i="24" s="1"/>
  <c r="AM978" i="24" s="1"/>
  <c r="AH979" i="24" a="1"/>
  <c r="AI979" i="24" s="1"/>
  <c r="AJ979" i="24" s="1"/>
  <c r="AM979" i="24" s="1"/>
  <c r="AH980" i="24" a="1"/>
  <c r="AI980" i="24" s="1"/>
  <c r="AJ980" i="24" s="1"/>
  <c r="AM980" i="24" s="1"/>
  <c r="AH981" i="24" a="1"/>
  <c r="AI981" i="24" s="1"/>
  <c r="AJ981" i="24" s="1"/>
  <c r="AM981" i="24" s="1"/>
  <c r="AH982" i="24" a="1"/>
  <c r="AI982" i="24" s="1"/>
  <c r="AJ982" i="24" s="1"/>
  <c r="AM982" i="24" s="1"/>
  <c r="AH983" i="24" a="1"/>
  <c r="AI983" i="24" s="1"/>
  <c r="AJ983" i="24" s="1"/>
  <c r="AM983" i="24" s="1"/>
  <c r="AH984" i="24" a="1"/>
  <c r="AI984" i="24" s="1"/>
  <c r="AJ984" i="24" s="1"/>
  <c r="AM984" i="24" s="1"/>
  <c r="AH985" i="24" a="1"/>
  <c r="AI985" i="24" s="1"/>
  <c r="AJ985" i="24" s="1"/>
  <c r="AM985" i="24" s="1"/>
  <c r="AH986" i="24" a="1"/>
  <c r="AI986" i="24" s="1"/>
  <c r="AJ986" i="24" s="1"/>
  <c r="AM986" i="24" s="1"/>
  <c r="AH987" i="24" a="1"/>
  <c r="AI987" i="24" s="1"/>
  <c r="AJ987" i="24" s="1"/>
  <c r="AM987" i="24" s="1"/>
  <c r="AH988" i="24" a="1"/>
  <c r="AI988" i="24" s="1"/>
  <c r="AJ988" i="24" s="1"/>
  <c r="AM988" i="24" s="1"/>
  <c r="AH989" i="24" a="1"/>
  <c r="AI989" i="24" s="1"/>
  <c r="AJ989" i="24" s="1"/>
  <c r="AM989" i="24" s="1"/>
  <c r="AH990" i="24" a="1"/>
  <c r="AI990" i="24" s="1"/>
  <c r="AJ990" i="24" s="1"/>
  <c r="AM990" i="24" s="1"/>
  <c r="AH991" i="24" a="1"/>
  <c r="AI991" i="24" s="1"/>
  <c r="AJ991" i="24" s="1"/>
  <c r="AM991" i="24" s="1"/>
  <c r="AH992" i="24" a="1"/>
  <c r="AI992" i="24" s="1"/>
  <c r="AJ992" i="24" s="1"/>
  <c r="AM992" i="24" s="1"/>
  <c r="AH993" i="24" a="1"/>
  <c r="AI993" i="24" s="1"/>
  <c r="AJ993" i="24" s="1"/>
  <c r="AM993" i="24" s="1"/>
  <c r="AH994" i="24" a="1"/>
  <c r="AI994" i="24" s="1"/>
  <c r="AJ994" i="24" s="1"/>
  <c r="AM994" i="24" s="1"/>
  <c r="AH995" i="24" a="1"/>
  <c r="AI995" i="24" s="1"/>
  <c r="AJ995" i="24" s="1"/>
  <c r="AM995" i="24" s="1"/>
  <c r="AH996" i="24" a="1"/>
  <c r="AI996" i="24" s="1"/>
  <c r="AJ996" i="24" s="1"/>
  <c r="AM996" i="24" s="1"/>
  <c r="AH997" i="24" a="1"/>
  <c r="AI997" i="24" s="1"/>
  <c r="AJ997" i="24" s="1"/>
  <c r="AM997" i="24" s="1"/>
  <c r="AH998" i="24" a="1"/>
  <c r="AI998" i="24" s="1"/>
  <c r="AJ998" i="24" s="1"/>
  <c r="AM998" i="24" s="1"/>
  <c r="AH999" i="24" a="1"/>
  <c r="AI999" i="24" s="1"/>
  <c r="AJ999" i="24" s="1"/>
  <c r="AM999" i="24" s="1"/>
  <c r="AH1000" i="24" a="1"/>
  <c r="AI1000" i="24" s="1"/>
  <c r="AJ1000" i="24" s="1"/>
  <c r="AM1000" i="24" s="1"/>
  <c r="AH1001" i="24" a="1"/>
  <c r="AI1001" i="24" s="1"/>
  <c r="AJ1001" i="24" s="1"/>
  <c r="AM1001" i="24" s="1"/>
  <c r="AH2" i="24" a="1"/>
  <c r="AI2" i="24" s="1"/>
  <c r="AJ2" i="24" s="1"/>
  <c r="AM2" i="24" s="1"/>
  <c r="AQ2" i="20"/>
  <c r="AQ3" i="20"/>
  <c r="AQ4" i="20"/>
  <c r="AQ5" i="20"/>
  <c r="AQ6" i="20"/>
  <c r="AQ7" i="20"/>
  <c r="AQ8" i="20"/>
  <c r="AQ9" i="20"/>
  <c r="AQ10" i="20"/>
  <c r="AQ11" i="20"/>
  <c r="AQ12" i="20"/>
  <c r="AQ13" i="20"/>
  <c r="AQ14" i="20"/>
  <c r="AQ15" i="20"/>
  <c r="AQ16" i="20"/>
  <c r="AQ17" i="20"/>
  <c r="AQ18" i="20"/>
  <c r="AQ19" i="20"/>
  <c r="AQ20" i="20"/>
  <c r="AQ21" i="20"/>
  <c r="AQ22" i="20"/>
  <c r="AQ23" i="20"/>
  <c r="AQ24" i="20"/>
  <c r="AQ25" i="20"/>
  <c r="AQ26" i="20"/>
  <c r="AQ27" i="20"/>
  <c r="AQ28" i="20"/>
  <c r="AQ29" i="20"/>
  <c r="AQ30" i="20"/>
  <c r="AQ31" i="20"/>
  <c r="AQ32" i="20"/>
  <c r="AQ33" i="20"/>
  <c r="AQ34" i="20"/>
  <c r="AQ35" i="20"/>
  <c r="AQ36" i="20"/>
  <c r="AQ37" i="20"/>
  <c r="AQ38" i="20"/>
  <c r="AQ39" i="20"/>
  <c r="AQ40" i="20"/>
  <c r="AQ41" i="20"/>
  <c r="AQ42" i="20"/>
  <c r="AQ43" i="20"/>
  <c r="AQ44" i="20"/>
  <c r="AQ45" i="20"/>
  <c r="AQ46" i="20"/>
  <c r="AQ47" i="20"/>
  <c r="AQ48" i="20"/>
  <c r="AQ49" i="20"/>
  <c r="AQ50" i="20"/>
  <c r="AQ51" i="20"/>
  <c r="AQ52" i="20"/>
  <c r="AQ53" i="20"/>
  <c r="AQ54" i="20"/>
  <c r="AQ55" i="20"/>
  <c r="AQ56" i="20"/>
  <c r="AQ57" i="20"/>
  <c r="AQ58" i="20"/>
  <c r="AQ59" i="20"/>
  <c r="AQ60" i="20"/>
  <c r="AQ61" i="20"/>
  <c r="AQ62" i="20"/>
  <c r="AQ63" i="20"/>
  <c r="AQ64" i="20"/>
  <c r="AQ65" i="20"/>
  <c r="AQ66" i="20"/>
  <c r="AQ67" i="20"/>
  <c r="AQ68" i="20"/>
  <c r="AQ69" i="20"/>
  <c r="AQ70" i="20"/>
  <c r="AQ71" i="20"/>
  <c r="AQ72" i="20"/>
  <c r="AQ73" i="20"/>
  <c r="AQ74" i="20"/>
  <c r="AQ75" i="20"/>
  <c r="AQ76" i="20"/>
  <c r="AQ77" i="20"/>
  <c r="AQ78" i="20"/>
  <c r="AQ79" i="20"/>
  <c r="AQ80" i="20"/>
  <c r="AQ81" i="20"/>
  <c r="AQ82" i="20"/>
  <c r="AQ83" i="20"/>
  <c r="AQ84" i="20"/>
  <c r="AQ85" i="20"/>
  <c r="AQ86" i="20"/>
  <c r="AQ87" i="20"/>
  <c r="AQ88" i="20"/>
  <c r="AQ89" i="20"/>
  <c r="AQ90" i="20"/>
  <c r="AQ91" i="20"/>
  <c r="AQ92" i="20"/>
  <c r="AQ93" i="20"/>
  <c r="AQ94" i="20"/>
  <c r="AQ95" i="20"/>
  <c r="AQ96" i="20"/>
  <c r="AQ97" i="20"/>
  <c r="AQ98" i="20"/>
  <c r="AQ99" i="20"/>
  <c r="AQ100" i="20"/>
  <c r="AQ101" i="20"/>
  <c r="AQ102" i="20"/>
  <c r="AQ103" i="20"/>
  <c r="AQ104" i="20"/>
  <c r="AQ105" i="20"/>
  <c r="AQ106" i="20"/>
  <c r="AQ107" i="20"/>
  <c r="AQ108" i="20"/>
  <c r="AQ109" i="20"/>
  <c r="AQ110" i="20"/>
  <c r="AQ111" i="20"/>
  <c r="AQ112" i="20"/>
  <c r="AQ113" i="20"/>
  <c r="AQ114" i="20"/>
  <c r="AQ115" i="20"/>
  <c r="AQ116" i="20"/>
  <c r="AQ117" i="20"/>
  <c r="AQ118" i="20"/>
  <c r="AQ119" i="20"/>
  <c r="AQ120" i="20"/>
  <c r="AQ121" i="20"/>
  <c r="AQ122" i="20"/>
  <c r="AQ123" i="20"/>
  <c r="AQ124" i="20"/>
  <c r="AQ125" i="20"/>
  <c r="AQ126" i="20"/>
  <c r="AQ127" i="20"/>
  <c r="AQ128" i="20"/>
  <c r="AQ129" i="20"/>
  <c r="AQ130" i="20"/>
  <c r="AQ131" i="20"/>
  <c r="AQ132" i="20"/>
  <c r="AQ133" i="20"/>
  <c r="AQ134" i="20"/>
  <c r="AQ135" i="20"/>
  <c r="AQ136" i="20"/>
  <c r="AQ137" i="20"/>
  <c r="AQ138" i="20"/>
  <c r="AQ139" i="20"/>
  <c r="AQ140" i="20"/>
  <c r="AQ141" i="20"/>
  <c r="AQ142" i="20"/>
  <c r="AQ143" i="20"/>
  <c r="AQ144" i="20"/>
  <c r="AQ145" i="20"/>
  <c r="AQ146" i="20"/>
  <c r="AQ147" i="20"/>
  <c r="AQ148" i="20"/>
  <c r="AQ149" i="20"/>
  <c r="AQ150" i="20"/>
  <c r="AQ151" i="20"/>
  <c r="AQ152" i="20"/>
  <c r="AQ153" i="20"/>
  <c r="AQ154" i="20"/>
  <c r="AQ155" i="20"/>
  <c r="AQ156" i="20"/>
  <c r="AQ157" i="20"/>
  <c r="AQ158" i="20"/>
  <c r="AQ159" i="20"/>
  <c r="AQ160" i="20"/>
  <c r="AQ161" i="20"/>
  <c r="AQ162" i="20"/>
  <c r="AQ163" i="20"/>
  <c r="AQ164" i="20"/>
  <c r="AQ165" i="20"/>
  <c r="AQ166" i="20"/>
  <c r="AQ167" i="20"/>
  <c r="AQ168" i="20"/>
  <c r="AQ169" i="20"/>
  <c r="AQ170" i="20"/>
  <c r="AQ171" i="20"/>
  <c r="AQ172" i="20"/>
  <c r="AQ173" i="20"/>
  <c r="AQ174" i="20"/>
  <c r="AQ175" i="20"/>
  <c r="AQ176" i="20"/>
  <c r="AQ177" i="20"/>
  <c r="AQ178" i="20"/>
  <c r="AQ179" i="20"/>
  <c r="AQ180" i="20"/>
  <c r="AQ181" i="20"/>
  <c r="AQ182" i="20"/>
  <c r="AQ183" i="20"/>
  <c r="AQ184" i="20"/>
  <c r="AQ185" i="20"/>
  <c r="AQ186" i="20"/>
  <c r="AQ187" i="20"/>
  <c r="AQ188" i="20"/>
  <c r="AQ189" i="20"/>
  <c r="AQ190" i="20"/>
  <c r="AQ191" i="20"/>
  <c r="AQ192" i="20"/>
  <c r="AQ193" i="20"/>
  <c r="AQ194" i="20"/>
  <c r="AQ195" i="20"/>
  <c r="AQ196" i="20"/>
  <c r="AQ197" i="20"/>
  <c r="AQ198" i="20"/>
  <c r="AQ199" i="20"/>
  <c r="AQ200" i="20"/>
  <c r="AQ201" i="20"/>
  <c r="AQ202" i="20"/>
  <c r="AQ203" i="20"/>
  <c r="AQ204" i="20"/>
  <c r="AQ205" i="20"/>
  <c r="AQ206" i="20"/>
  <c r="AQ207" i="20"/>
  <c r="AQ208" i="20"/>
  <c r="AQ209" i="20"/>
  <c r="AQ210" i="20"/>
  <c r="AQ211" i="20"/>
  <c r="AQ212" i="20"/>
  <c r="AQ213" i="20"/>
  <c r="AQ214" i="20"/>
  <c r="AQ215" i="20"/>
  <c r="AQ216" i="20"/>
  <c r="AQ217" i="20"/>
  <c r="AQ218" i="20"/>
  <c r="AQ219" i="20"/>
  <c r="AQ220" i="20"/>
  <c r="AQ221" i="20"/>
  <c r="AQ222" i="20"/>
  <c r="AQ223" i="20"/>
  <c r="AQ224" i="20"/>
  <c r="AQ225" i="20"/>
  <c r="AQ226" i="20"/>
  <c r="AQ227" i="20"/>
  <c r="AQ228" i="20"/>
  <c r="AQ229" i="20"/>
  <c r="AQ230" i="20"/>
  <c r="AQ231" i="20"/>
  <c r="AQ232" i="20"/>
  <c r="AQ233" i="20"/>
  <c r="AQ234" i="20"/>
  <c r="AQ235" i="20"/>
  <c r="AQ236" i="20"/>
  <c r="AQ237" i="20"/>
  <c r="AQ238" i="20"/>
  <c r="AQ239" i="20"/>
  <c r="AQ240" i="20"/>
  <c r="AQ241" i="20"/>
  <c r="AQ242" i="20"/>
  <c r="AQ243" i="20"/>
  <c r="AQ244" i="20"/>
  <c r="AQ245" i="20"/>
  <c r="AQ246" i="20"/>
  <c r="AQ247" i="20"/>
  <c r="AQ248" i="20"/>
  <c r="AQ249" i="20"/>
  <c r="AQ250" i="20"/>
  <c r="AQ251" i="20"/>
  <c r="AQ252" i="20"/>
  <c r="AQ253" i="20"/>
  <c r="AQ254" i="20"/>
  <c r="AQ255" i="20"/>
  <c r="AQ256" i="20"/>
  <c r="AQ257" i="20"/>
  <c r="AQ258" i="20"/>
  <c r="AQ259" i="20"/>
  <c r="AQ260" i="20"/>
  <c r="AQ261" i="20"/>
  <c r="AQ262" i="20"/>
  <c r="AQ263" i="20"/>
  <c r="AQ264" i="20"/>
  <c r="AQ265" i="20"/>
  <c r="AQ266" i="20"/>
  <c r="AQ267" i="20"/>
  <c r="AQ268" i="20"/>
  <c r="AQ269" i="20"/>
  <c r="AQ270" i="20"/>
  <c r="AQ271" i="20"/>
  <c r="AQ272" i="20"/>
  <c r="AQ273" i="20"/>
  <c r="AQ274" i="20"/>
  <c r="AQ275" i="20"/>
  <c r="AQ276" i="20"/>
  <c r="AQ277" i="20"/>
  <c r="AQ278" i="20"/>
  <c r="AQ279" i="20"/>
  <c r="AQ280" i="20"/>
  <c r="AQ281" i="20"/>
  <c r="AQ282" i="20"/>
  <c r="AQ283" i="20"/>
  <c r="AQ284" i="20"/>
  <c r="AQ285" i="20"/>
  <c r="AQ286" i="20"/>
  <c r="AQ287" i="20"/>
  <c r="AQ288" i="20"/>
  <c r="AQ289" i="20"/>
  <c r="AQ290" i="20"/>
  <c r="AQ291" i="20"/>
  <c r="AQ292" i="20"/>
  <c r="AQ293" i="20"/>
  <c r="AQ294" i="20"/>
  <c r="AQ295" i="20"/>
  <c r="AQ296" i="20"/>
  <c r="AQ297" i="20"/>
  <c r="AQ298" i="20"/>
  <c r="AQ299" i="20"/>
  <c r="AQ300" i="20"/>
  <c r="AQ301" i="20"/>
  <c r="AQ302" i="20"/>
  <c r="AQ303" i="20"/>
  <c r="AQ304" i="20"/>
  <c r="AQ305" i="20"/>
  <c r="AQ306" i="20"/>
  <c r="AQ307" i="20"/>
  <c r="AQ308" i="20"/>
  <c r="AQ309" i="20"/>
  <c r="AQ310" i="20"/>
  <c r="AQ311" i="20"/>
  <c r="AQ312" i="20"/>
  <c r="AQ313" i="20"/>
  <c r="AQ314" i="20"/>
  <c r="AQ315" i="20"/>
  <c r="AQ316" i="20"/>
  <c r="AQ317" i="20"/>
  <c r="AQ318" i="20"/>
  <c r="AQ319" i="20"/>
  <c r="AQ320" i="20"/>
  <c r="AQ321" i="20"/>
  <c r="AQ322" i="20"/>
  <c r="AQ323" i="20"/>
  <c r="AQ324" i="20"/>
  <c r="AQ325" i="20"/>
  <c r="AQ326" i="20"/>
  <c r="AQ327" i="20"/>
  <c r="AQ328" i="20"/>
  <c r="AQ329" i="20"/>
  <c r="AQ330" i="20"/>
  <c r="AQ331" i="20"/>
  <c r="AQ332" i="20"/>
  <c r="AQ333" i="20"/>
  <c r="AQ334" i="20"/>
  <c r="AQ335" i="20"/>
  <c r="AQ336" i="20"/>
  <c r="AQ337" i="20"/>
  <c r="AQ338" i="20"/>
  <c r="AQ339" i="20"/>
  <c r="AQ340" i="20"/>
  <c r="AQ341" i="20"/>
  <c r="AQ342" i="20"/>
  <c r="AQ343" i="20"/>
  <c r="AQ344" i="20"/>
  <c r="AQ345" i="20"/>
  <c r="AQ346" i="20"/>
  <c r="AQ347" i="20"/>
  <c r="AQ348" i="20"/>
  <c r="AQ349" i="20"/>
  <c r="AQ350" i="20"/>
  <c r="AQ351" i="20"/>
  <c r="AQ352" i="20"/>
  <c r="AQ353" i="20"/>
  <c r="AQ354" i="20"/>
  <c r="AQ355" i="20"/>
  <c r="AQ356" i="20"/>
  <c r="AQ357" i="20"/>
  <c r="AQ358" i="20"/>
  <c r="AQ359" i="20"/>
  <c r="AQ360" i="20"/>
  <c r="AQ361" i="20"/>
  <c r="AQ362" i="20"/>
  <c r="AQ363" i="20"/>
  <c r="AQ364" i="20"/>
  <c r="AQ365" i="20"/>
  <c r="AQ366" i="20"/>
  <c r="AQ367" i="20"/>
  <c r="AQ368" i="20"/>
  <c r="AQ369" i="20"/>
  <c r="AQ370" i="20"/>
  <c r="AQ371" i="20"/>
  <c r="AQ372" i="20"/>
  <c r="AQ373" i="20"/>
  <c r="AQ374" i="20"/>
  <c r="AQ375" i="20"/>
  <c r="AQ376" i="20"/>
  <c r="AQ377" i="20"/>
  <c r="AQ378" i="20"/>
  <c r="AQ379" i="20"/>
  <c r="AQ380" i="20"/>
  <c r="AQ381" i="20"/>
  <c r="AQ382" i="20"/>
  <c r="AQ383" i="20"/>
  <c r="AQ384" i="20"/>
  <c r="AQ385" i="20"/>
  <c r="AQ386" i="20"/>
  <c r="AQ387" i="20"/>
  <c r="AQ388" i="20"/>
  <c r="AQ389" i="20"/>
  <c r="AQ390" i="20"/>
  <c r="AQ391" i="20"/>
  <c r="AQ392" i="20"/>
  <c r="AQ393" i="20"/>
  <c r="AQ394" i="20"/>
  <c r="AQ395" i="20"/>
  <c r="AQ396" i="20"/>
  <c r="AQ397" i="20"/>
  <c r="AQ398" i="20"/>
  <c r="AQ399" i="20"/>
  <c r="AQ400" i="20"/>
  <c r="AQ401" i="20"/>
  <c r="AQ402" i="20"/>
  <c r="AQ403" i="20"/>
  <c r="AQ404" i="20"/>
  <c r="AQ405" i="20"/>
  <c r="AQ406" i="20"/>
  <c r="AQ407" i="20"/>
  <c r="AQ408" i="20"/>
  <c r="AQ409" i="20"/>
  <c r="AQ410" i="20"/>
  <c r="AQ411" i="20"/>
  <c r="AQ412" i="20"/>
  <c r="AQ413" i="20"/>
  <c r="AQ414" i="20"/>
  <c r="AQ415" i="20"/>
  <c r="AQ416" i="20"/>
  <c r="AQ417" i="20"/>
  <c r="AQ418" i="20"/>
  <c r="AQ419" i="20"/>
  <c r="AQ420" i="20"/>
  <c r="AQ421" i="20"/>
  <c r="AQ422" i="20"/>
  <c r="AQ423" i="20"/>
  <c r="AQ424" i="20"/>
  <c r="AQ425" i="20"/>
  <c r="AQ426" i="20"/>
  <c r="AQ427" i="20"/>
  <c r="AQ428" i="20"/>
  <c r="AQ429" i="20"/>
  <c r="AQ430" i="20"/>
  <c r="AQ431" i="20"/>
  <c r="AQ432" i="20"/>
  <c r="AQ433" i="20"/>
  <c r="AQ434" i="20"/>
  <c r="AQ435" i="20"/>
  <c r="AQ436" i="20"/>
  <c r="AQ437" i="20"/>
  <c r="AQ438" i="20"/>
  <c r="AQ439" i="20"/>
  <c r="AQ440" i="20"/>
  <c r="AQ441" i="20"/>
  <c r="AQ442" i="20"/>
  <c r="AQ443" i="20"/>
  <c r="AQ444" i="20"/>
  <c r="AQ445" i="20"/>
  <c r="AQ446" i="20"/>
  <c r="AQ447" i="20"/>
  <c r="AQ448" i="20"/>
  <c r="AQ449" i="20"/>
  <c r="AQ450" i="20"/>
  <c r="AQ451" i="20"/>
  <c r="AQ452" i="20"/>
  <c r="AQ453" i="20"/>
  <c r="AQ454" i="20"/>
  <c r="AQ455" i="20"/>
  <c r="AQ456" i="20"/>
  <c r="AQ457" i="20"/>
  <c r="AQ458" i="20"/>
  <c r="AQ459" i="20"/>
  <c r="AQ460" i="20"/>
  <c r="AQ461" i="20"/>
  <c r="AQ462" i="20"/>
  <c r="AQ463" i="20"/>
  <c r="AQ464" i="20"/>
  <c r="AQ465" i="20"/>
  <c r="AQ466" i="20"/>
  <c r="AQ467" i="20"/>
  <c r="AQ468" i="20"/>
  <c r="AQ469" i="20"/>
  <c r="AQ470" i="20"/>
  <c r="AQ471" i="20"/>
  <c r="AQ472" i="20"/>
  <c r="AQ473" i="20"/>
  <c r="AQ474" i="20"/>
  <c r="AQ475" i="20"/>
  <c r="AQ476" i="20"/>
  <c r="AQ477" i="20"/>
  <c r="AQ478" i="20"/>
  <c r="AQ479" i="20"/>
  <c r="AQ480" i="20"/>
  <c r="AQ481" i="20"/>
  <c r="AQ482" i="20"/>
  <c r="AQ483" i="20"/>
  <c r="AQ484" i="20"/>
  <c r="AQ485" i="20"/>
  <c r="AQ486" i="20"/>
  <c r="AQ487" i="20"/>
  <c r="AQ488" i="20"/>
  <c r="AQ489" i="20"/>
  <c r="AQ490" i="20"/>
  <c r="AQ491" i="20"/>
  <c r="AQ492" i="20"/>
  <c r="AQ493" i="20"/>
  <c r="AQ494" i="20"/>
  <c r="AQ495" i="20"/>
  <c r="AQ496" i="20"/>
  <c r="AQ497" i="20"/>
  <c r="AQ498" i="20"/>
  <c r="AQ499" i="20"/>
  <c r="AQ500" i="20"/>
  <c r="AQ501" i="20"/>
  <c r="AQ502" i="20"/>
  <c r="AQ503" i="20"/>
  <c r="AQ504" i="20"/>
  <c r="AQ505" i="20"/>
  <c r="AQ506" i="20"/>
  <c r="AQ507" i="20"/>
  <c r="AQ508" i="20"/>
  <c r="AQ509" i="20"/>
  <c r="AQ510" i="20"/>
  <c r="AQ511" i="20"/>
  <c r="AQ512" i="20"/>
  <c r="AQ513" i="20"/>
  <c r="AQ514" i="20"/>
  <c r="AQ515" i="20"/>
  <c r="AQ516" i="20"/>
  <c r="AQ517" i="20"/>
  <c r="AQ518" i="20"/>
  <c r="AQ519" i="20"/>
  <c r="AQ520" i="20"/>
  <c r="AQ521" i="20"/>
  <c r="AQ522" i="20"/>
  <c r="AQ523" i="20"/>
  <c r="AQ524" i="20"/>
  <c r="AQ525" i="20"/>
  <c r="AQ526" i="20"/>
  <c r="AQ527" i="20"/>
  <c r="AQ528" i="20"/>
  <c r="AQ529" i="20"/>
  <c r="AQ530" i="20"/>
  <c r="AQ531" i="20"/>
  <c r="AQ532" i="20"/>
  <c r="AQ533" i="20"/>
  <c r="AQ534" i="20"/>
  <c r="AQ535" i="20"/>
  <c r="AQ536" i="20"/>
  <c r="AQ537" i="20"/>
  <c r="AQ538" i="20"/>
  <c r="AQ539" i="20"/>
  <c r="AQ540" i="20"/>
  <c r="AQ541" i="20"/>
  <c r="AQ542" i="20"/>
  <c r="AQ543" i="20"/>
  <c r="AQ544" i="20"/>
  <c r="AQ545" i="20"/>
  <c r="AQ546" i="20"/>
  <c r="AQ547" i="20"/>
  <c r="AQ548" i="20"/>
  <c r="AQ549" i="20"/>
  <c r="AQ550" i="20"/>
  <c r="AQ551" i="20"/>
  <c r="AQ552" i="20"/>
  <c r="AQ553" i="20"/>
  <c r="AQ554" i="20"/>
  <c r="AQ555" i="20"/>
  <c r="AQ556" i="20"/>
  <c r="AQ557" i="20"/>
  <c r="AQ558" i="20"/>
  <c r="AQ559" i="20"/>
  <c r="AQ560" i="20"/>
  <c r="AQ561" i="20"/>
  <c r="AQ562" i="20"/>
  <c r="AQ563" i="20"/>
  <c r="AQ564" i="20"/>
  <c r="AQ565" i="20"/>
  <c r="AQ566" i="20"/>
  <c r="AQ567" i="20"/>
  <c r="AQ568" i="20"/>
  <c r="AQ569" i="20"/>
  <c r="AQ570" i="20"/>
  <c r="AQ571" i="20"/>
  <c r="AQ572" i="20"/>
  <c r="AQ573" i="20"/>
  <c r="AQ574" i="20"/>
  <c r="AQ575" i="20"/>
  <c r="AQ576" i="20"/>
  <c r="AQ577" i="20"/>
  <c r="AQ578" i="20"/>
  <c r="AQ579" i="20"/>
  <c r="AQ580" i="20"/>
  <c r="AQ581" i="20"/>
  <c r="AQ582" i="20"/>
  <c r="AQ583" i="20"/>
  <c r="AQ584" i="20"/>
  <c r="AQ585" i="20"/>
  <c r="AQ586" i="20"/>
  <c r="AQ587" i="20"/>
  <c r="AQ588" i="20"/>
  <c r="AQ589" i="20"/>
  <c r="AQ590" i="20"/>
  <c r="AQ591" i="20"/>
  <c r="AQ592" i="20"/>
  <c r="AQ593" i="20"/>
  <c r="AQ594" i="20"/>
  <c r="AQ595" i="20"/>
  <c r="AQ596" i="20"/>
  <c r="AQ597" i="20"/>
  <c r="AQ598" i="20"/>
  <c r="AQ599" i="20"/>
  <c r="AQ600" i="20"/>
  <c r="AQ601" i="20"/>
  <c r="AQ602" i="20"/>
  <c r="AQ603" i="20"/>
  <c r="AQ604" i="20"/>
  <c r="AQ605" i="20"/>
  <c r="AQ606" i="20"/>
  <c r="AQ607" i="20"/>
  <c r="AQ608" i="20"/>
  <c r="AQ609" i="20"/>
  <c r="AQ610" i="20"/>
  <c r="AQ611" i="20"/>
  <c r="AQ612" i="20"/>
  <c r="AQ613" i="20"/>
  <c r="AQ614" i="20"/>
  <c r="AQ615" i="20"/>
  <c r="AQ616" i="20"/>
  <c r="AQ617" i="20"/>
  <c r="AQ618" i="20"/>
  <c r="AQ619" i="20"/>
  <c r="AQ620" i="20"/>
  <c r="AQ621" i="20"/>
  <c r="AQ622" i="20"/>
  <c r="AQ623" i="20"/>
  <c r="AQ624" i="20"/>
  <c r="AQ625" i="20"/>
  <c r="AQ626" i="20"/>
  <c r="AQ627" i="20"/>
  <c r="AQ628" i="20"/>
  <c r="AQ629" i="20"/>
  <c r="AQ630" i="20"/>
  <c r="AQ631" i="20"/>
  <c r="AQ632" i="20"/>
  <c r="AQ633" i="20"/>
  <c r="AQ634" i="20"/>
  <c r="AQ635" i="20"/>
  <c r="AQ636" i="20"/>
  <c r="AQ637" i="20"/>
  <c r="AQ638" i="20"/>
  <c r="AQ639" i="20"/>
  <c r="AQ640" i="20"/>
  <c r="AQ641" i="20"/>
  <c r="AQ642" i="20"/>
  <c r="AQ643" i="20"/>
  <c r="AQ644" i="20"/>
  <c r="AQ645" i="20"/>
  <c r="AQ646" i="20"/>
  <c r="AQ647" i="20"/>
  <c r="AQ648" i="20"/>
  <c r="AQ649" i="20"/>
  <c r="AQ650" i="20"/>
  <c r="AQ651" i="20"/>
  <c r="AQ652" i="20"/>
  <c r="AQ653" i="20"/>
  <c r="AQ654" i="20"/>
  <c r="AQ655" i="20"/>
  <c r="AQ656" i="20"/>
  <c r="AQ657" i="20"/>
  <c r="AQ658" i="20"/>
  <c r="AQ659" i="20"/>
  <c r="AQ660" i="20"/>
  <c r="AQ661" i="20"/>
  <c r="AQ662" i="20"/>
  <c r="AQ663" i="20"/>
  <c r="AQ664" i="20"/>
  <c r="AQ665" i="20"/>
  <c r="AQ666" i="20"/>
  <c r="AQ667" i="20"/>
  <c r="AQ668" i="20"/>
  <c r="AQ669" i="20"/>
  <c r="AQ670" i="20"/>
  <c r="AQ671" i="20"/>
  <c r="AQ672" i="20"/>
  <c r="AQ673" i="20"/>
  <c r="AQ674" i="20"/>
  <c r="AQ675" i="20"/>
  <c r="AQ676" i="20"/>
  <c r="AQ677" i="20"/>
  <c r="AQ678" i="20"/>
  <c r="AQ679" i="20"/>
  <c r="AQ680" i="20"/>
  <c r="AQ681" i="20"/>
  <c r="AQ682" i="20"/>
  <c r="AQ683" i="20"/>
  <c r="AQ684" i="20"/>
  <c r="AQ685" i="20"/>
  <c r="AQ686" i="20"/>
  <c r="AQ687" i="20"/>
  <c r="AQ688" i="20"/>
  <c r="AQ689" i="20"/>
  <c r="AQ690" i="20"/>
  <c r="AQ691" i="20"/>
  <c r="AQ692" i="20"/>
  <c r="AQ693" i="20"/>
  <c r="AQ694" i="20"/>
  <c r="AQ695" i="20"/>
  <c r="AQ696" i="20"/>
  <c r="AQ697" i="20"/>
  <c r="AQ698" i="20"/>
  <c r="AQ699" i="20"/>
  <c r="AQ700" i="20"/>
  <c r="AQ701" i="20"/>
  <c r="AQ702" i="20"/>
  <c r="AQ703" i="20"/>
  <c r="AQ704" i="20"/>
  <c r="AQ705" i="20"/>
  <c r="AQ706" i="20"/>
  <c r="AQ707" i="20"/>
  <c r="AQ708" i="20"/>
  <c r="AQ709" i="20"/>
  <c r="AQ710" i="20"/>
  <c r="AQ711" i="20"/>
  <c r="AQ712" i="20"/>
  <c r="AQ713" i="20"/>
  <c r="AQ714" i="20"/>
  <c r="AQ715" i="20"/>
  <c r="AQ716" i="20"/>
  <c r="AQ717" i="20"/>
  <c r="AQ718" i="20"/>
  <c r="AQ719" i="20"/>
  <c r="AQ720" i="20"/>
  <c r="AQ721" i="20"/>
  <c r="AQ722" i="20"/>
  <c r="AQ723" i="20"/>
  <c r="AQ724" i="20"/>
  <c r="AQ725" i="20"/>
  <c r="AQ726" i="20"/>
  <c r="AQ727" i="20"/>
  <c r="AQ728" i="20"/>
  <c r="AQ729" i="20"/>
  <c r="AQ730" i="20"/>
  <c r="AQ731" i="20"/>
  <c r="AQ732" i="20"/>
  <c r="AQ733" i="20"/>
  <c r="AQ734" i="20"/>
  <c r="AQ735" i="20"/>
  <c r="AQ736" i="20"/>
  <c r="AQ737" i="20"/>
  <c r="AQ738" i="20"/>
  <c r="AQ739" i="20"/>
  <c r="AQ740" i="20"/>
  <c r="AQ741" i="20"/>
  <c r="AQ742" i="20"/>
  <c r="AQ743" i="20"/>
  <c r="AQ744" i="20"/>
  <c r="AQ745" i="20"/>
  <c r="AQ746" i="20"/>
  <c r="AQ747" i="20"/>
  <c r="AQ748" i="20"/>
  <c r="AQ749" i="20"/>
  <c r="AQ750" i="20"/>
  <c r="AQ751" i="20"/>
  <c r="AQ752" i="20"/>
  <c r="AQ753" i="20"/>
  <c r="AQ754" i="20"/>
  <c r="AQ755" i="20"/>
  <c r="AQ756" i="20"/>
  <c r="AQ757" i="20"/>
  <c r="AQ758" i="20"/>
  <c r="AQ759" i="20"/>
  <c r="AQ760" i="20"/>
  <c r="AQ761" i="20"/>
  <c r="AQ762" i="20"/>
  <c r="AQ763" i="20"/>
  <c r="AQ764" i="20"/>
  <c r="AQ765" i="20"/>
  <c r="AQ766" i="20"/>
  <c r="AQ767" i="20"/>
  <c r="AQ768" i="20"/>
  <c r="AQ769" i="20"/>
  <c r="AQ770" i="20"/>
  <c r="AQ771" i="20"/>
  <c r="AQ772" i="20"/>
  <c r="AQ773" i="20"/>
  <c r="AQ774" i="20"/>
  <c r="AQ775" i="20"/>
  <c r="AQ776" i="20"/>
  <c r="AQ777" i="20"/>
  <c r="AQ778" i="20"/>
  <c r="AQ779" i="20"/>
  <c r="AQ780" i="20"/>
  <c r="AQ781" i="20"/>
  <c r="AQ782" i="20"/>
  <c r="AQ783" i="20"/>
  <c r="AQ784" i="20"/>
  <c r="AQ785" i="20"/>
  <c r="AQ786" i="20"/>
  <c r="AQ787" i="20"/>
  <c r="AQ788" i="20"/>
  <c r="AQ789" i="20"/>
  <c r="AQ790" i="20"/>
  <c r="AQ791" i="20"/>
  <c r="AQ792" i="20"/>
  <c r="AQ793" i="20"/>
  <c r="AQ794" i="20"/>
  <c r="AQ795" i="20"/>
  <c r="AQ796" i="20"/>
  <c r="AQ797" i="20"/>
  <c r="AQ798" i="20"/>
  <c r="AQ799" i="20"/>
  <c r="AQ800" i="20"/>
  <c r="AQ801" i="20"/>
  <c r="AQ802" i="20"/>
  <c r="AQ803" i="20"/>
  <c r="AQ804" i="20"/>
  <c r="AQ805" i="20"/>
  <c r="AQ806" i="20"/>
  <c r="AQ807" i="20"/>
  <c r="AQ808" i="20"/>
  <c r="AQ809" i="20"/>
  <c r="AQ810" i="20"/>
  <c r="AQ811" i="20"/>
  <c r="AQ812" i="20"/>
  <c r="AQ813" i="20"/>
  <c r="AQ814" i="20"/>
  <c r="AQ815" i="20"/>
  <c r="AQ816" i="20"/>
  <c r="AQ817" i="20"/>
  <c r="AQ818" i="20"/>
  <c r="AQ819" i="20"/>
  <c r="AQ820" i="20"/>
  <c r="AQ821" i="20"/>
  <c r="AQ822" i="20"/>
  <c r="AQ823" i="20"/>
  <c r="AQ824" i="20"/>
  <c r="AQ825" i="20"/>
  <c r="AQ826" i="20"/>
  <c r="AQ827" i="20"/>
  <c r="AQ828" i="20"/>
  <c r="AQ829" i="20"/>
  <c r="AQ830" i="20"/>
  <c r="AQ831" i="20"/>
  <c r="AQ832" i="20"/>
  <c r="AQ833" i="20"/>
  <c r="AQ834" i="20"/>
  <c r="AQ835" i="20"/>
  <c r="AQ836" i="20"/>
  <c r="AQ837" i="20"/>
  <c r="AQ838" i="20"/>
  <c r="AQ839" i="20"/>
  <c r="AQ840" i="20"/>
  <c r="AQ841" i="20"/>
  <c r="AQ842" i="20"/>
  <c r="AQ843" i="20"/>
  <c r="AQ844" i="20"/>
  <c r="AQ845" i="20"/>
  <c r="AQ846" i="20"/>
  <c r="AQ847" i="20"/>
  <c r="AQ848" i="20"/>
  <c r="AQ849" i="20"/>
  <c r="AQ850" i="20"/>
  <c r="AQ851" i="20"/>
  <c r="AQ852" i="20"/>
  <c r="AQ853" i="20"/>
  <c r="AQ854" i="20"/>
  <c r="AQ855" i="20"/>
  <c r="AQ856" i="20"/>
  <c r="AQ857" i="20"/>
  <c r="AQ858" i="20"/>
  <c r="AQ859" i="20"/>
  <c r="AQ860" i="20"/>
  <c r="AQ861" i="20"/>
  <c r="AQ862" i="20"/>
  <c r="AQ863" i="20"/>
  <c r="AQ864" i="20"/>
  <c r="AQ865" i="20"/>
  <c r="AQ866" i="20"/>
  <c r="AQ867" i="20"/>
  <c r="AQ868" i="20"/>
  <c r="AQ869" i="20"/>
  <c r="AQ870" i="20"/>
  <c r="AQ871" i="20"/>
  <c r="AQ872" i="20"/>
  <c r="AQ873" i="20"/>
  <c r="AQ874" i="20"/>
  <c r="AQ875" i="20"/>
  <c r="AQ876" i="20"/>
  <c r="AQ877" i="20"/>
  <c r="AQ878" i="20"/>
  <c r="AQ879" i="20"/>
  <c r="AQ880" i="20"/>
  <c r="AQ881" i="20"/>
  <c r="AQ882" i="20"/>
  <c r="AQ883" i="20"/>
  <c r="AQ884" i="20"/>
  <c r="AQ885" i="20"/>
  <c r="AQ886" i="20"/>
  <c r="AQ887" i="20"/>
  <c r="AQ888" i="20"/>
  <c r="AQ889" i="20"/>
  <c r="AQ890" i="20"/>
  <c r="AQ891" i="20"/>
  <c r="AQ892" i="20"/>
  <c r="AQ893" i="20"/>
  <c r="AQ894" i="20"/>
  <c r="AQ895" i="20"/>
  <c r="AQ896" i="20"/>
  <c r="AQ897" i="20"/>
  <c r="AQ898" i="20"/>
  <c r="AQ899" i="20"/>
  <c r="AQ900" i="20"/>
  <c r="AQ901" i="20"/>
  <c r="AQ902" i="20"/>
  <c r="AQ903" i="20"/>
  <c r="AQ904" i="20"/>
  <c r="AQ905" i="20"/>
  <c r="AQ906" i="20"/>
  <c r="AQ907" i="20"/>
  <c r="AQ908" i="20"/>
  <c r="AQ909" i="20"/>
  <c r="AQ910" i="20"/>
  <c r="AQ911" i="20"/>
  <c r="AQ912" i="20"/>
  <c r="AQ913" i="20"/>
  <c r="AQ914" i="20"/>
  <c r="AQ915" i="20"/>
  <c r="AQ916" i="20"/>
  <c r="AQ917" i="20"/>
  <c r="AQ918" i="20"/>
  <c r="AQ919" i="20"/>
  <c r="AQ920" i="20"/>
  <c r="AQ921" i="20"/>
  <c r="AQ922" i="20"/>
  <c r="AQ923" i="20"/>
  <c r="AQ924" i="20"/>
  <c r="AQ925" i="20"/>
  <c r="AQ926" i="20"/>
  <c r="AQ927" i="20"/>
  <c r="AQ928" i="20"/>
  <c r="AQ929" i="20"/>
  <c r="AQ930" i="20"/>
  <c r="AQ931" i="20"/>
  <c r="AQ932" i="20"/>
  <c r="AQ933" i="20"/>
  <c r="AQ934" i="20"/>
  <c r="AQ935" i="20"/>
  <c r="AQ936" i="20"/>
  <c r="AQ937" i="20"/>
  <c r="AQ938" i="20"/>
  <c r="AQ939" i="20"/>
  <c r="AQ940" i="20"/>
  <c r="AQ941" i="20"/>
  <c r="AQ942" i="20"/>
  <c r="AQ943" i="20"/>
  <c r="AQ944" i="20"/>
  <c r="AQ945" i="20"/>
  <c r="AQ946" i="20"/>
  <c r="AQ947" i="20"/>
  <c r="AQ948" i="20"/>
  <c r="AQ949" i="20"/>
  <c r="AQ950" i="20"/>
  <c r="AQ951" i="20"/>
  <c r="AQ952" i="20"/>
  <c r="AQ953" i="20"/>
  <c r="AQ954" i="20"/>
  <c r="AQ955" i="20"/>
  <c r="AQ956" i="20"/>
  <c r="AQ957" i="20"/>
  <c r="AQ958" i="20"/>
  <c r="AQ959" i="20"/>
  <c r="AQ960" i="20"/>
  <c r="AQ961" i="20"/>
  <c r="AQ962" i="20"/>
  <c r="AQ963" i="20"/>
  <c r="AQ964" i="20"/>
  <c r="AQ965" i="20"/>
  <c r="AQ966" i="20"/>
  <c r="AQ967" i="20"/>
  <c r="AQ968" i="20"/>
  <c r="AQ969" i="20"/>
  <c r="AQ970" i="20"/>
  <c r="AQ971" i="20"/>
  <c r="AQ972" i="20"/>
  <c r="AQ973" i="20"/>
  <c r="AQ974" i="20"/>
  <c r="AQ975" i="20"/>
  <c r="AQ976" i="20"/>
  <c r="AQ977" i="20"/>
  <c r="AQ978" i="20"/>
  <c r="AQ979" i="20"/>
  <c r="AQ980" i="20"/>
  <c r="AQ981" i="20"/>
  <c r="AQ982" i="20"/>
  <c r="AQ983" i="20"/>
  <c r="AQ984" i="20"/>
  <c r="AQ985" i="20"/>
  <c r="AQ986" i="20"/>
  <c r="AQ987" i="20"/>
  <c r="AQ988" i="20"/>
  <c r="AQ989" i="20"/>
  <c r="AQ990" i="20"/>
  <c r="AQ991" i="20"/>
  <c r="AQ992" i="20"/>
  <c r="AQ993" i="20"/>
  <c r="AQ994" i="20"/>
  <c r="AQ995" i="20"/>
  <c r="AQ996" i="20"/>
  <c r="AQ997" i="20"/>
  <c r="AQ998" i="20"/>
  <c r="AQ999" i="20"/>
  <c r="AQ1000" i="20"/>
  <c r="AQ1001" i="20"/>
  <c r="AB2" i="20"/>
  <c r="AB3" i="20"/>
  <c r="AB4" i="20"/>
  <c r="AB5" i="20"/>
  <c r="AB6" i="20"/>
  <c r="AB7" i="20"/>
  <c r="AB8" i="20"/>
  <c r="AB9" i="20"/>
  <c r="AB10" i="20"/>
  <c r="AB11" i="20"/>
  <c r="AB12" i="20"/>
  <c r="AB13" i="20"/>
  <c r="AB14" i="20"/>
  <c r="AB15" i="20"/>
  <c r="AB16" i="20"/>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8"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AB115" i="20"/>
  <c r="AB116" i="20"/>
  <c r="AB117" i="20"/>
  <c r="AB118" i="20"/>
  <c r="AB119" i="20"/>
  <c r="AB120" i="20"/>
  <c r="AB121" i="20"/>
  <c r="AB122" i="20"/>
  <c r="AB123" i="20"/>
  <c r="AB124" i="20"/>
  <c r="AB125" i="20"/>
  <c r="AB126" i="20"/>
  <c r="AB127" i="20"/>
  <c r="AB128" i="20"/>
  <c r="AB129" i="20"/>
  <c r="AB130" i="20"/>
  <c r="AB131" i="20"/>
  <c r="AB132" i="20"/>
  <c r="AB133" i="20"/>
  <c r="AB134" i="20"/>
  <c r="AB135" i="20"/>
  <c r="AB136" i="20"/>
  <c r="AB137" i="20"/>
  <c r="AB138" i="20"/>
  <c r="AB139" i="20"/>
  <c r="AB140" i="20"/>
  <c r="AB141" i="20"/>
  <c r="AB142" i="20"/>
  <c r="AB143" i="20"/>
  <c r="AB144" i="20"/>
  <c r="AB145" i="20"/>
  <c r="AB146" i="20"/>
  <c r="AB147" i="20"/>
  <c r="AB148" i="20"/>
  <c r="AB149" i="20"/>
  <c r="AB150" i="20"/>
  <c r="AB151" i="20"/>
  <c r="AB152" i="20"/>
  <c r="AB153" i="20"/>
  <c r="AB154" i="20"/>
  <c r="AB155" i="20"/>
  <c r="AB156" i="20"/>
  <c r="AB157" i="20"/>
  <c r="AB158" i="20"/>
  <c r="AB159" i="20"/>
  <c r="AB160" i="20"/>
  <c r="AB161" i="20"/>
  <c r="AB162" i="20"/>
  <c r="AB163" i="20"/>
  <c r="AB164" i="20"/>
  <c r="AB165" i="20"/>
  <c r="AB166" i="20"/>
  <c r="AB167" i="20"/>
  <c r="AB168" i="20"/>
  <c r="AB169" i="20"/>
  <c r="AB170" i="20"/>
  <c r="AB171" i="20"/>
  <c r="AB172" i="20"/>
  <c r="AB173" i="20"/>
  <c r="AB174" i="20"/>
  <c r="AB175" i="20"/>
  <c r="AB176" i="20"/>
  <c r="AB177" i="20"/>
  <c r="AB178" i="20"/>
  <c r="AB179" i="20"/>
  <c r="AB180" i="20"/>
  <c r="AB181" i="20"/>
  <c r="AB182" i="20"/>
  <c r="AB183" i="20"/>
  <c r="AB184" i="20"/>
  <c r="AB185" i="20"/>
  <c r="AB186" i="20"/>
  <c r="AB187" i="20"/>
  <c r="AB188" i="20"/>
  <c r="AB189" i="20"/>
  <c r="AB190" i="20"/>
  <c r="AB191" i="20"/>
  <c r="AB192" i="20"/>
  <c r="AB193" i="20"/>
  <c r="AB194" i="20"/>
  <c r="AB195" i="20"/>
  <c r="AB196" i="20"/>
  <c r="AB197" i="20"/>
  <c r="AB198" i="20"/>
  <c r="AB199" i="20"/>
  <c r="AB200" i="20"/>
  <c r="AB201" i="20"/>
  <c r="AB202" i="20"/>
  <c r="AB203" i="20"/>
  <c r="AB204" i="20"/>
  <c r="AB205" i="20"/>
  <c r="AB206" i="20"/>
  <c r="AB207" i="20"/>
  <c r="AB208" i="20"/>
  <c r="AB209" i="20"/>
  <c r="AB210" i="20"/>
  <c r="AB211" i="20"/>
  <c r="AB212" i="20"/>
  <c r="AB213" i="20"/>
  <c r="AB214" i="20"/>
  <c r="AB215" i="20"/>
  <c r="AB216" i="20"/>
  <c r="AB217" i="20"/>
  <c r="AB218" i="20"/>
  <c r="AB219" i="20"/>
  <c r="AB220" i="20"/>
  <c r="AB221" i="20"/>
  <c r="AB222" i="20"/>
  <c r="AB223" i="20"/>
  <c r="AB224" i="20"/>
  <c r="AB225" i="20"/>
  <c r="AB226" i="20"/>
  <c r="AB227" i="20"/>
  <c r="AB228" i="20"/>
  <c r="AB229" i="20"/>
  <c r="AB230" i="20"/>
  <c r="AB231" i="20"/>
  <c r="AB232" i="20"/>
  <c r="AB233" i="20"/>
  <c r="AB234" i="20"/>
  <c r="AB235" i="20"/>
  <c r="AB236" i="20"/>
  <c r="AB237" i="20"/>
  <c r="AB238" i="20"/>
  <c r="AB239" i="20"/>
  <c r="AB240" i="20"/>
  <c r="AB241" i="20"/>
  <c r="AB242" i="20"/>
  <c r="AB243" i="20"/>
  <c r="AB244" i="20"/>
  <c r="AB245" i="20"/>
  <c r="AB246" i="20"/>
  <c r="AB247" i="20"/>
  <c r="AB248" i="20"/>
  <c r="AB249" i="20"/>
  <c r="AB250" i="20"/>
  <c r="AB251" i="20"/>
  <c r="AB252" i="20"/>
  <c r="AB253" i="20"/>
  <c r="AB254" i="20"/>
  <c r="AB255" i="20"/>
  <c r="AB256" i="20"/>
  <c r="AB257" i="20"/>
  <c r="AB258" i="20"/>
  <c r="AB259" i="20"/>
  <c r="AB260" i="20"/>
  <c r="AB261" i="20"/>
  <c r="AB262" i="20"/>
  <c r="AB263" i="20"/>
  <c r="AB264" i="20"/>
  <c r="AB265" i="20"/>
  <c r="AB266" i="20"/>
  <c r="AB267" i="20"/>
  <c r="AB268" i="20"/>
  <c r="AB269" i="20"/>
  <c r="AB270" i="20"/>
  <c r="AB271" i="20"/>
  <c r="AB272" i="20"/>
  <c r="AB273" i="20"/>
  <c r="AB274" i="20"/>
  <c r="AB275" i="20"/>
  <c r="AB276" i="20"/>
  <c r="AB277" i="20"/>
  <c r="AB278" i="20"/>
  <c r="AB279" i="20"/>
  <c r="AB280" i="20"/>
  <c r="AB281" i="20"/>
  <c r="AB282" i="20"/>
  <c r="AB283" i="20"/>
  <c r="AB284" i="20"/>
  <c r="AB285" i="20"/>
  <c r="AB286" i="20"/>
  <c r="AB287" i="20"/>
  <c r="AB288" i="20"/>
  <c r="AB289" i="20"/>
  <c r="AB290" i="20"/>
  <c r="AB291" i="20"/>
  <c r="AB292" i="20"/>
  <c r="AB293" i="20"/>
  <c r="AB294" i="20"/>
  <c r="AB295" i="20"/>
  <c r="AB296" i="20"/>
  <c r="AB297" i="20"/>
  <c r="AB298" i="20"/>
  <c r="AB299" i="20"/>
  <c r="AB300" i="20"/>
  <c r="AB301" i="20"/>
  <c r="AB302" i="20"/>
  <c r="AB303" i="20"/>
  <c r="AB304" i="20"/>
  <c r="AB305" i="20"/>
  <c r="AB306" i="20"/>
  <c r="AB307" i="20"/>
  <c r="AB308" i="20"/>
  <c r="AB309" i="20"/>
  <c r="AB310" i="20"/>
  <c r="AB311" i="20"/>
  <c r="AB312" i="20"/>
  <c r="AB313" i="20"/>
  <c r="AB314" i="20"/>
  <c r="AB315" i="20"/>
  <c r="AB316" i="20"/>
  <c r="AB317" i="20"/>
  <c r="AB318" i="20"/>
  <c r="AB319" i="20"/>
  <c r="AB320" i="20"/>
  <c r="AB321" i="20"/>
  <c r="AB322" i="20"/>
  <c r="AB323" i="20"/>
  <c r="AB324" i="20"/>
  <c r="AB325" i="20"/>
  <c r="AB326" i="20"/>
  <c r="AB327" i="20"/>
  <c r="AB328" i="20"/>
  <c r="AB329" i="20"/>
  <c r="AB330" i="20"/>
  <c r="AB331" i="20"/>
  <c r="AB332" i="20"/>
  <c r="AB333" i="20"/>
  <c r="AB334" i="20"/>
  <c r="AB335" i="20"/>
  <c r="AB336" i="20"/>
  <c r="AB337" i="20"/>
  <c r="AB338" i="20"/>
  <c r="AB339" i="20"/>
  <c r="AB340" i="20"/>
  <c r="AB341" i="20"/>
  <c r="AB342" i="20"/>
  <c r="AB343" i="20"/>
  <c r="AB344" i="20"/>
  <c r="AB345" i="20"/>
  <c r="AB346" i="20"/>
  <c r="AB347" i="20"/>
  <c r="AB348" i="20"/>
  <c r="AB349" i="20"/>
  <c r="AB350" i="20"/>
  <c r="AB351" i="20"/>
  <c r="AB352" i="20"/>
  <c r="AB353" i="20"/>
  <c r="AB354" i="20"/>
  <c r="AB355" i="20"/>
  <c r="AB356" i="20"/>
  <c r="AB357" i="20"/>
  <c r="AB358" i="20"/>
  <c r="AB359" i="20"/>
  <c r="AB360" i="20"/>
  <c r="AB361" i="20"/>
  <c r="AB362" i="20"/>
  <c r="AB363" i="20"/>
  <c r="AB364" i="20"/>
  <c r="AB365" i="20"/>
  <c r="AB366" i="20"/>
  <c r="AB367" i="20"/>
  <c r="AB368" i="20"/>
  <c r="AB369" i="20"/>
  <c r="AB370" i="20"/>
  <c r="AB371" i="20"/>
  <c r="AB372" i="20"/>
  <c r="AB373" i="20"/>
  <c r="AB374" i="20"/>
  <c r="AB375" i="20"/>
  <c r="AB376" i="20"/>
  <c r="AB377" i="20"/>
  <c r="AB378" i="20"/>
  <c r="AB379" i="20"/>
  <c r="AB380" i="20"/>
  <c r="AB381" i="20"/>
  <c r="AB382" i="20"/>
  <c r="AB383" i="20"/>
  <c r="AB384" i="20"/>
  <c r="AB385" i="20"/>
  <c r="AB386" i="20"/>
  <c r="AB387" i="20"/>
  <c r="AB388" i="20"/>
  <c r="AB389" i="20"/>
  <c r="AB390" i="20"/>
  <c r="AB391" i="20"/>
  <c r="AB392" i="20"/>
  <c r="AB393" i="20"/>
  <c r="AB394" i="20"/>
  <c r="AB395" i="20"/>
  <c r="AB396" i="20"/>
  <c r="AB397" i="20"/>
  <c r="AB398" i="20"/>
  <c r="AB399" i="20"/>
  <c r="AB400" i="20"/>
  <c r="AB401" i="20"/>
  <c r="AB402" i="20"/>
  <c r="AB403" i="20"/>
  <c r="AB404" i="20"/>
  <c r="AB405" i="20"/>
  <c r="AB406" i="20"/>
  <c r="AB407" i="20"/>
  <c r="AB408" i="20"/>
  <c r="AB409" i="20"/>
  <c r="AB410" i="20"/>
  <c r="AB411" i="20"/>
  <c r="AB412" i="20"/>
  <c r="AB413" i="20"/>
  <c r="AB414" i="20"/>
  <c r="AB415" i="20"/>
  <c r="AB416" i="20"/>
  <c r="AB417" i="20"/>
  <c r="AB418" i="20"/>
  <c r="AB419" i="20"/>
  <c r="AB420" i="20"/>
  <c r="AB421" i="20"/>
  <c r="AB422" i="20"/>
  <c r="AB423" i="20"/>
  <c r="AB424" i="20"/>
  <c r="AB425" i="20"/>
  <c r="AB426" i="20"/>
  <c r="AB427" i="20"/>
  <c r="AB428" i="20"/>
  <c r="AB429" i="20"/>
  <c r="AB430" i="20"/>
  <c r="AB431" i="20"/>
  <c r="AB432" i="20"/>
  <c r="AB433" i="20"/>
  <c r="AB434" i="20"/>
  <c r="AB435" i="20"/>
  <c r="AB436" i="20"/>
  <c r="AB437" i="20"/>
  <c r="AB438" i="20"/>
  <c r="AB439" i="20"/>
  <c r="AB440" i="20"/>
  <c r="AB441" i="20"/>
  <c r="AB442" i="20"/>
  <c r="AB443" i="20"/>
  <c r="AB444" i="20"/>
  <c r="AB445" i="20"/>
  <c r="AB446" i="20"/>
  <c r="AB447" i="20"/>
  <c r="AB448" i="20"/>
  <c r="AB449" i="20"/>
  <c r="AB450" i="20"/>
  <c r="AB451" i="20"/>
  <c r="AB452" i="20"/>
  <c r="AB453" i="20"/>
  <c r="AB454" i="20"/>
  <c r="AB455" i="20"/>
  <c r="AB456" i="20"/>
  <c r="AB457" i="20"/>
  <c r="AB458" i="20"/>
  <c r="AB459" i="20"/>
  <c r="AB460" i="20"/>
  <c r="AB461" i="20"/>
  <c r="AB462" i="20"/>
  <c r="AB463" i="20"/>
  <c r="AB464" i="20"/>
  <c r="AB465" i="20"/>
  <c r="AB466" i="20"/>
  <c r="AB467" i="20"/>
  <c r="AB468" i="20"/>
  <c r="AB469" i="20"/>
  <c r="AB470" i="20"/>
  <c r="AB471" i="20"/>
  <c r="AB472" i="20"/>
  <c r="AB473" i="20"/>
  <c r="AB474" i="20"/>
  <c r="AB475" i="20"/>
  <c r="AB476" i="20"/>
  <c r="AB477" i="20"/>
  <c r="AB478" i="20"/>
  <c r="AB479" i="20"/>
  <c r="AB480" i="20"/>
  <c r="AB481" i="20"/>
  <c r="AB482" i="20"/>
  <c r="AB483" i="20"/>
  <c r="AB484" i="20"/>
  <c r="AB485" i="20"/>
  <c r="AB486" i="20"/>
  <c r="AB487" i="20"/>
  <c r="AB488" i="20"/>
  <c r="AB489" i="20"/>
  <c r="AB490" i="20"/>
  <c r="AB491" i="20"/>
  <c r="AB492" i="20"/>
  <c r="AB493" i="20"/>
  <c r="AB494" i="20"/>
  <c r="AB495" i="20"/>
  <c r="AB496" i="20"/>
  <c r="AB497" i="20"/>
  <c r="AB498" i="20"/>
  <c r="AB499" i="20"/>
  <c r="AB500" i="20"/>
  <c r="AB501" i="20"/>
  <c r="AB502" i="20"/>
  <c r="AB503" i="20"/>
  <c r="AB504" i="20"/>
  <c r="AB505" i="20"/>
  <c r="AB506" i="20"/>
  <c r="AB507" i="20"/>
  <c r="AB508" i="20"/>
  <c r="AB509" i="20"/>
  <c r="AB510" i="20"/>
  <c r="AB511" i="20"/>
  <c r="AB512" i="20"/>
  <c r="AB513" i="20"/>
  <c r="AB514" i="20"/>
  <c r="AB515" i="20"/>
  <c r="AB516" i="20"/>
  <c r="AB517" i="20"/>
  <c r="AB518" i="20"/>
  <c r="AB519" i="20"/>
  <c r="AB520" i="20"/>
  <c r="AB521" i="20"/>
  <c r="AB522" i="20"/>
  <c r="AB523" i="20"/>
  <c r="AB524" i="20"/>
  <c r="AB525" i="20"/>
  <c r="AB526" i="20"/>
  <c r="AB527" i="20"/>
  <c r="AB528" i="20"/>
  <c r="AB529" i="20"/>
  <c r="AB530" i="20"/>
  <c r="AB531" i="20"/>
  <c r="AB532" i="20"/>
  <c r="AB533" i="20"/>
  <c r="AB534" i="20"/>
  <c r="AB535" i="20"/>
  <c r="AB536" i="20"/>
  <c r="AB537" i="20"/>
  <c r="AB538" i="20"/>
  <c r="AB539" i="20"/>
  <c r="AB540" i="20"/>
  <c r="AB541" i="20"/>
  <c r="AB542" i="20"/>
  <c r="AB543" i="20"/>
  <c r="AB544" i="20"/>
  <c r="AB545" i="20"/>
  <c r="AB546" i="20"/>
  <c r="AB547" i="20"/>
  <c r="AB548" i="20"/>
  <c r="AB549" i="20"/>
  <c r="AB550" i="20"/>
  <c r="AB551" i="20"/>
  <c r="AB552" i="20"/>
  <c r="AB553" i="20"/>
  <c r="AB554" i="20"/>
  <c r="AB555" i="20"/>
  <c r="AB556" i="20"/>
  <c r="AB557" i="20"/>
  <c r="AB558" i="20"/>
  <c r="AB559" i="20"/>
  <c r="AB560" i="20"/>
  <c r="AB561" i="20"/>
  <c r="AB562" i="20"/>
  <c r="AB563" i="20"/>
  <c r="AB564" i="20"/>
  <c r="AB565" i="20"/>
  <c r="AB566" i="20"/>
  <c r="AB567" i="20"/>
  <c r="AB568" i="20"/>
  <c r="AB569" i="20"/>
  <c r="AB570" i="20"/>
  <c r="AB571" i="20"/>
  <c r="AB572" i="20"/>
  <c r="AB573" i="20"/>
  <c r="AB574" i="20"/>
  <c r="AB575" i="20"/>
  <c r="AB576" i="20"/>
  <c r="AB577" i="20"/>
  <c r="AB578" i="20"/>
  <c r="AB579" i="20"/>
  <c r="AB580" i="20"/>
  <c r="AB581" i="20"/>
  <c r="AB582" i="20"/>
  <c r="AB583" i="20"/>
  <c r="AB584" i="20"/>
  <c r="AB585" i="20"/>
  <c r="AB586" i="20"/>
  <c r="AB587" i="20"/>
  <c r="AB588" i="20"/>
  <c r="AB589" i="20"/>
  <c r="AB590" i="20"/>
  <c r="AB591" i="20"/>
  <c r="AB592" i="20"/>
  <c r="AB593" i="20"/>
  <c r="AB594" i="20"/>
  <c r="AB595" i="20"/>
  <c r="AB596" i="20"/>
  <c r="AB597" i="20"/>
  <c r="AB598" i="20"/>
  <c r="AB599" i="20"/>
  <c r="AB600" i="20"/>
  <c r="AB601" i="20"/>
  <c r="AB602" i="20"/>
  <c r="AB603" i="20"/>
  <c r="AB604" i="20"/>
  <c r="AB605" i="20"/>
  <c r="AB606" i="20"/>
  <c r="AB607" i="20"/>
  <c r="AB608" i="20"/>
  <c r="AB609" i="20"/>
  <c r="AB610" i="20"/>
  <c r="AB611" i="20"/>
  <c r="AB612" i="20"/>
  <c r="AB613" i="20"/>
  <c r="AB614" i="20"/>
  <c r="AB615" i="20"/>
  <c r="AB616" i="20"/>
  <c r="AB617" i="20"/>
  <c r="AB618" i="20"/>
  <c r="AB619" i="20"/>
  <c r="AB620" i="20"/>
  <c r="AB621" i="20"/>
  <c r="AB622" i="20"/>
  <c r="AB623" i="20"/>
  <c r="AB624" i="20"/>
  <c r="AB625" i="20"/>
  <c r="AB626" i="20"/>
  <c r="AB627" i="20"/>
  <c r="AB628" i="20"/>
  <c r="AB629" i="20"/>
  <c r="AB630" i="20"/>
  <c r="AB631" i="20"/>
  <c r="AB632" i="20"/>
  <c r="AB633" i="20"/>
  <c r="AB634" i="20"/>
  <c r="AB635" i="20"/>
  <c r="AB636" i="20"/>
  <c r="AB637" i="20"/>
  <c r="AB638" i="20"/>
  <c r="AB639" i="20"/>
  <c r="AB640" i="20"/>
  <c r="AB641" i="20"/>
  <c r="AB642" i="20"/>
  <c r="AB643" i="20"/>
  <c r="AB644" i="20"/>
  <c r="AB645" i="20"/>
  <c r="AB646" i="20"/>
  <c r="AB647" i="20"/>
  <c r="AB648" i="20"/>
  <c r="AB649" i="20"/>
  <c r="AB650" i="20"/>
  <c r="AB651" i="20"/>
  <c r="AB652" i="20"/>
  <c r="AB653" i="20"/>
  <c r="AB654" i="20"/>
  <c r="AB655" i="20"/>
  <c r="AB656" i="20"/>
  <c r="AB657" i="20"/>
  <c r="AB658" i="20"/>
  <c r="AB659" i="20"/>
  <c r="AB660" i="20"/>
  <c r="AB661" i="20"/>
  <c r="AB662" i="20"/>
  <c r="AB663" i="20"/>
  <c r="AB664" i="20"/>
  <c r="AB665" i="20"/>
  <c r="AB666" i="20"/>
  <c r="AB667" i="20"/>
  <c r="AB668" i="20"/>
  <c r="AB669" i="20"/>
  <c r="AB670" i="20"/>
  <c r="AB671" i="20"/>
  <c r="AB672" i="20"/>
  <c r="AB673" i="20"/>
  <c r="AB674" i="20"/>
  <c r="AB675" i="20"/>
  <c r="AB676" i="20"/>
  <c r="AB677" i="20"/>
  <c r="AB678" i="20"/>
  <c r="AB679" i="20"/>
  <c r="AB680" i="20"/>
  <c r="AB681" i="20"/>
  <c r="AB682" i="20"/>
  <c r="AB683" i="20"/>
  <c r="AB684" i="20"/>
  <c r="AB685" i="20"/>
  <c r="AB686" i="20"/>
  <c r="AB687" i="20"/>
  <c r="AB688" i="20"/>
  <c r="AB689" i="20"/>
  <c r="AB690" i="20"/>
  <c r="AB691" i="20"/>
  <c r="AB692" i="20"/>
  <c r="AB693" i="20"/>
  <c r="AB694" i="20"/>
  <c r="AB695" i="20"/>
  <c r="AB696" i="20"/>
  <c r="AB697" i="20"/>
  <c r="AB698" i="20"/>
  <c r="AB699" i="20"/>
  <c r="AB700" i="20"/>
  <c r="AB701" i="20"/>
  <c r="AB702" i="20"/>
  <c r="AB703" i="20"/>
  <c r="AB704" i="20"/>
  <c r="AB705" i="20"/>
  <c r="AB706" i="20"/>
  <c r="AB707" i="20"/>
  <c r="AB708" i="20"/>
  <c r="AB709" i="20"/>
  <c r="AB710" i="20"/>
  <c r="AB711" i="20"/>
  <c r="AB712" i="20"/>
  <c r="AB713" i="20"/>
  <c r="AB714" i="20"/>
  <c r="AB715" i="20"/>
  <c r="AB716" i="20"/>
  <c r="AB717" i="20"/>
  <c r="AB718" i="20"/>
  <c r="AB719" i="20"/>
  <c r="AB720" i="20"/>
  <c r="AB721" i="20"/>
  <c r="AB722" i="20"/>
  <c r="AB723" i="20"/>
  <c r="AB724" i="20"/>
  <c r="AB725" i="20"/>
  <c r="AB726" i="20"/>
  <c r="AB727" i="20"/>
  <c r="AB728" i="20"/>
  <c r="AB729" i="20"/>
  <c r="AB730" i="20"/>
  <c r="AB731" i="20"/>
  <c r="AB732" i="20"/>
  <c r="AB733" i="20"/>
  <c r="AB734" i="20"/>
  <c r="AB735" i="20"/>
  <c r="AB736" i="20"/>
  <c r="AB737" i="20"/>
  <c r="AB738" i="20"/>
  <c r="AB739" i="20"/>
  <c r="AB740" i="20"/>
  <c r="AB741" i="20"/>
  <c r="AB742" i="20"/>
  <c r="AB743" i="20"/>
  <c r="AB744" i="20"/>
  <c r="AB745" i="20"/>
  <c r="AB746" i="20"/>
  <c r="AB747" i="20"/>
  <c r="AB748" i="20"/>
  <c r="AB749" i="20"/>
  <c r="AB750" i="20"/>
  <c r="AB751" i="20"/>
  <c r="AB752" i="20"/>
  <c r="AB753" i="20"/>
  <c r="AB754" i="20"/>
  <c r="AB755" i="20"/>
  <c r="AB756" i="20"/>
  <c r="AB757" i="20"/>
  <c r="AB758" i="20"/>
  <c r="AB759" i="20"/>
  <c r="AB760" i="20"/>
  <c r="AB761" i="20"/>
  <c r="AB762" i="20"/>
  <c r="AB763" i="20"/>
  <c r="AB764" i="20"/>
  <c r="AB765" i="20"/>
  <c r="AB766" i="20"/>
  <c r="AB767" i="20"/>
  <c r="AB768" i="20"/>
  <c r="AB769" i="20"/>
  <c r="AB770" i="20"/>
  <c r="AB771" i="20"/>
  <c r="AB772" i="20"/>
  <c r="AB773" i="20"/>
  <c r="AB774" i="20"/>
  <c r="AB775" i="20"/>
  <c r="AB776" i="20"/>
  <c r="AB777" i="20"/>
  <c r="AB778" i="20"/>
  <c r="AB779" i="20"/>
  <c r="AB780" i="20"/>
  <c r="AB781" i="20"/>
  <c r="AB782" i="20"/>
  <c r="AB783" i="20"/>
  <c r="AB784" i="20"/>
  <c r="AB785" i="20"/>
  <c r="AB786" i="20"/>
  <c r="AB787" i="20"/>
  <c r="AB788" i="20"/>
  <c r="AB789" i="20"/>
  <c r="AB790" i="20"/>
  <c r="AB791" i="20"/>
  <c r="AB792" i="20"/>
  <c r="AB793" i="20"/>
  <c r="AB794" i="20"/>
  <c r="AB795" i="20"/>
  <c r="AB796" i="20"/>
  <c r="AB797" i="20"/>
  <c r="AB798" i="20"/>
  <c r="AB799" i="20"/>
  <c r="AB800" i="20"/>
  <c r="AB801" i="20"/>
  <c r="AB802" i="20"/>
  <c r="AB803" i="20"/>
  <c r="AB804" i="20"/>
  <c r="AB805" i="20"/>
  <c r="AB806" i="20"/>
  <c r="AB807" i="20"/>
  <c r="AB808" i="20"/>
  <c r="AB809" i="20"/>
  <c r="AB810" i="20"/>
  <c r="AB811" i="20"/>
  <c r="AB812" i="20"/>
  <c r="AB813" i="20"/>
  <c r="AB814" i="20"/>
  <c r="AB815" i="20"/>
  <c r="AB816" i="20"/>
  <c r="AB817" i="20"/>
  <c r="AB818" i="20"/>
  <c r="AB819" i="20"/>
  <c r="AB820" i="20"/>
  <c r="AB821" i="20"/>
  <c r="AB822" i="20"/>
  <c r="AB823" i="20"/>
  <c r="AB824" i="20"/>
  <c r="AB825" i="20"/>
  <c r="AB826" i="20"/>
  <c r="AB827" i="20"/>
  <c r="AB828" i="20"/>
  <c r="AB829" i="20"/>
  <c r="AB830" i="20"/>
  <c r="AB831" i="20"/>
  <c r="AB832" i="20"/>
  <c r="AB833" i="20"/>
  <c r="AB834" i="20"/>
  <c r="AB835" i="20"/>
  <c r="AB836" i="20"/>
  <c r="AB837" i="20"/>
  <c r="AB838" i="20"/>
  <c r="AB839" i="20"/>
  <c r="AB840" i="20"/>
  <c r="AB841" i="20"/>
  <c r="AB842" i="20"/>
  <c r="AB843" i="20"/>
  <c r="AB844" i="20"/>
  <c r="AB845" i="20"/>
  <c r="AB846" i="20"/>
  <c r="AB847" i="20"/>
  <c r="AB848" i="20"/>
  <c r="AB849" i="20"/>
  <c r="AB850" i="20"/>
  <c r="AB851" i="20"/>
  <c r="AB852" i="20"/>
  <c r="AB853" i="20"/>
  <c r="AB854" i="20"/>
  <c r="AB855" i="20"/>
  <c r="AB856" i="20"/>
  <c r="AB857" i="20"/>
  <c r="AB858" i="20"/>
  <c r="AB859" i="20"/>
  <c r="AB860" i="20"/>
  <c r="AB861" i="20"/>
  <c r="AB862" i="20"/>
  <c r="AB863" i="20"/>
  <c r="AB864" i="20"/>
  <c r="AB865" i="20"/>
  <c r="AB866" i="20"/>
  <c r="AB867" i="20"/>
  <c r="AB868" i="20"/>
  <c r="AB869" i="20"/>
  <c r="AB870" i="20"/>
  <c r="AB871" i="20"/>
  <c r="AB872" i="20"/>
  <c r="AB873" i="20"/>
  <c r="AB874" i="20"/>
  <c r="AB875" i="20"/>
  <c r="AB876" i="20"/>
  <c r="AB877" i="20"/>
  <c r="AB878" i="20"/>
  <c r="AB879" i="20"/>
  <c r="AB880" i="20"/>
  <c r="AB881" i="20"/>
  <c r="AB882" i="20"/>
  <c r="AB883" i="20"/>
  <c r="AB884" i="20"/>
  <c r="AB885" i="20"/>
  <c r="AB886" i="20"/>
  <c r="AB887" i="20"/>
  <c r="AB888" i="20"/>
  <c r="AB889" i="20"/>
  <c r="AB890" i="20"/>
  <c r="AB891" i="20"/>
  <c r="AB892" i="20"/>
  <c r="AB893" i="20"/>
  <c r="AB894" i="20"/>
  <c r="AB895" i="20"/>
  <c r="AB896" i="20"/>
  <c r="AB897" i="20"/>
  <c r="AB898" i="20"/>
  <c r="AB899" i="20"/>
  <c r="AB900" i="20"/>
  <c r="AB901" i="20"/>
  <c r="AB902" i="20"/>
  <c r="AB903" i="20"/>
  <c r="AB904" i="20"/>
  <c r="AB905" i="20"/>
  <c r="AB906" i="20"/>
  <c r="AB907" i="20"/>
  <c r="AB908" i="20"/>
  <c r="AB909" i="20"/>
  <c r="AB910" i="20"/>
  <c r="AB911" i="20"/>
  <c r="AB912" i="20"/>
  <c r="AB913" i="20"/>
  <c r="AB914" i="20"/>
  <c r="AB915" i="20"/>
  <c r="AB916" i="20"/>
  <c r="AB917" i="20"/>
  <c r="AB918" i="20"/>
  <c r="AB919" i="20"/>
  <c r="AB920" i="20"/>
  <c r="AB921" i="20"/>
  <c r="AB922" i="20"/>
  <c r="AB923" i="20"/>
  <c r="AB924" i="20"/>
  <c r="AB925" i="20"/>
  <c r="AB926" i="20"/>
  <c r="AB927" i="20"/>
  <c r="AB928" i="20"/>
  <c r="AB929" i="20"/>
  <c r="AB930" i="20"/>
  <c r="AB931" i="20"/>
  <c r="AB932" i="20"/>
  <c r="AB933" i="20"/>
  <c r="AB934" i="20"/>
  <c r="AB935" i="20"/>
  <c r="AB936" i="20"/>
  <c r="AB937" i="20"/>
  <c r="AB938" i="20"/>
  <c r="AB939" i="20"/>
  <c r="AB940" i="20"/>
  <c r="AB941" i="20"/>
  <c r="AB942" i="20"/>
  <c r="AB943" i="20"/>
  <c r="AB944" i="20"/>
  <c r="AB945" i="20"/>
  <c r="AB946" i="20"/>
  <c r="AB947" i="20"/>
  <c r="AB948" i="20"/>
  <c r="AB949" i="20"/>
  <c r="AB950" i="20"/>
  <c r="AB951" i="20"/>
  <c r="AB952" i="20"/>
  <c r="AB953" i="20"/>
  <c r="AB954" i="20"/>
  <c r="AB955" i="20"/>
  <c r="AB956" i="20"/>
  <c r="AB957" i="20"/>
  <c r="AB958" i="20"/>
  <c r="AB959" i="20"/>
  <c r="AB960" i="20"/>
  <c r="AB961" i="20"/>
  <c r="AB962" i="20"/>
  <c r="AB963" i="20"/>
  <c r="AB964" i="20"/>
  <c r="AB965" i="20"/>
  <c r="AB966" i="20"/>
  <c r="AB967" i="20"/>
  <c r="AB968" i="20"/>
  <c r="AB969" i="20"/>
  <c r="AB970" i="20"/>
  <c r="AB971" i="20"/>
  <c r="AB972" i="20"/>
  <c r="AB973" i="20"/>
  <c r="AB974" i="20"/>
  <c r="AB975" i="20"/>
  <c r="AB976" i="20"/>
  <c r="AB977" i="20"/>
  <c r="AB978" i="20"/>
  <c r="AB979" i="20"/>
  <c r="AB980" i="20"/>
  <c r="AB981" i="20"/>
  <c r="AB982" i="20"/>
  <c r="AB983" i="20"/>
  <c r="AB984" i="20"/>
  <c r="AB985" i="20"/>
  <c r="AB986" i="20"/>
  <c r="AB987" i="20"/>
  <c r="AB988" i="20"/>
  <c r="AB989" i="20"/>
  <c r="AB990" i="20"/>
  <c r="AB991" i="20"/>
  <c r="AB992" i="20"/>
  <c r="AB993" i="20"/>
  <c r="AB994" i="20"/>
  <c r="AB995" i="20"/>
  <c r="AB996" i="20"/>
  <c r="AB997" i="20"/>
  <c r="AB998" i="20"/>
  <c r="AB999" i="20"/>
  <c r="AB1000" i="20"/>
  <c r="AB1001" i="20"/>
  <c r="AA2" i="20"/>
  <c r="AA3" i="20"/>
  <c r="AA4" i="20"/>
  <c r="AA5" i="20"/>
  <c r="AA6" i="20"/>
  <c r="AA7" i="20"/>
  <c r="AA8" i="20"/>
  <c r="AA9" i="20"/>
  <c r="AA10" i="20"/>
  <c r="AA11" i="20"/>
  <c r="AA12" i="20"/>
  <c r="AA13" i="20"/>
  <c r="AA14" i="20"/>
  <c r="AA15" i="20"/>
  <c r="AA16" i="20"/>
  <c r="AA17" i="20"/>
  <c r="AA18" i="20"/>
  <c r="AA19" i="20"/>
  <c r="AA20" i="20"/>
  <c r="AA21" i="20"/>
  <c r="AA22" i="20"/>
  <c r="AA23" i="20"/>
  <c r="AA24" i="20"/>
  <c r="AA25" i="20"/>
  <c r="AA26" i="20"/>
  <c r="AA27" i="20"/>
  <c r="AA28" i="20"/>
  <c r="AA29" i="20"/>
  <c r="AA30" i="20"/>
  <c r="AA31" i="20"/>
  <c r="AA32" i="20"/>
  <c r="AA33" i="20"/>
  <c r="AA34" i="20"/>
  <c r="AA35" i="20"/>
  <c r="AA36" i="20"/>
  <c r="AA37" i="20"/>
  <c r="AA38" i="20"/>
  <c r="AA39" i="20"/>
  <c r="AA40" i="20"/>
  <c r="AA41" i="20"/>
  <c r="AA42" i="20"/>
  <c r="AA43" i="20"/>
  <c r="AA44" i="20"/>
  <c r="AA45" i="20"/>
  <c r="AA46" i="20"/>
  <c r="AA47" i="20"/>
  <c r="AA48" i="20"/>
  <c r="AA49" i="20"/>
  <c r="AA50" i="20"/>
  <c r="AA51" i="20"/>
  <c r="AA52" i="20"/>
  <c r="AA53" i="20"/>
  <c r="AA54" i="20"/>
  <c r="AA55" i="20"/>
  <c r="AA56" i="20"/>
  <c r="AA57" i="20"/>
  <c r="AA58" i="20"/>
  <c r="AA59" i="20"/>
  <c r="AA60" i="20"/>
  <c r="AA61" i="20"/>
  <c r="AA62" i="20"/>
  <c r="AA63" i="20"/>
  <c r="AA64" i="20"/>
  <c r="AA65" i="20"/>
  <c r="AA66" i="20"/>
  <c r="AA67" i="20"/>
  <c r="AA68" i="20"/>
  <c r="AA69" i="20"/>
  <c r="AA70" i="20"/>
  <c r="AA71" i="20"/>
  <c r="AA72" i="20"/>
  <c r="AA73" i="20"/>
  <c r="AA74" i="20"/>
  <c r="AA75" i="20"/>
  <c r="AA76" i="20"/>
  <c r="AA77" i="20"/>
  <c r="AA78" i="20"/>
  <c r="AA79" i="20"/>
  <c r="AA80" i="20"/>
  <c r="AA81" i="20"/>
  <c r="AA82" i="20"/>
  <c r="AA83" i="20"/>
  <c r="AA84" i="20"/>
  <c r="AA85" i="20"/>
  <c r="AA86" i="20"/>
  <c r="AA87" i="20"/>
  <c r="AA88" i="20"/>
  <c r="AA89" i="20"/>
  <c r="AA90" i="20"/>
  <c r="AA91" i="20"/>
  <c r="AA92" i="20"/>
  <c r="AA93" i="20"/>
  <c r="AA94" i="20"/>
  <c r="AA95" i="20"/>
  <c r="AA96" i="20"/>
  <c r="AA97" i="20"/>
  <c r="AA98" i="20"/>
  <c r="AA99" i="20"/>
  <c r="AA100" i="20"/>
  <c r="AA101" i="20"/>
  <c r="AA102" i="20"/>
  <c r="AA103" i="20"/>
  <c r="AA104" i="20"/>
  <c r="AA105" i="20"/>
  <c r="AA106" i="20"/>
  <c r="AA107" i="20"/>
  <c r="AA108" i="20"/>
  <c r="AA109" i="20"/>
  <c r="AA110" i="20"/>
  <c r="AA111" i="20"/>
  <c r="AA112" i="20"/>
  <c r="AA113" i="20"/>
  <c r="AA114" i="20"/>
  <c r="AA115" i="20"/>
  <c r="AA116" i="20"/>
  <c r="AA117" i="20"/>
  <c r="AA118" i="20"/>
  <c r="AA119" i="20"/>
  <c r="AA120" i="20"/>
  <c r="AA121" i="20"/>
  <c r="AA122" i="20"/>
  <c r="AA123" i="20"/>
  <c r="AA124" i="20"/>
  <c r="AA125" i="20"/>
  <c r="AA126" i="20"/>
  <c r="AA127" i="20"/>
  <c r="AA128" i="20"/>
  <c r="AA129" i="20"/>
  <c r="AA130" i="20"/>
  <c r="AA131" i="20"/>
  <c r="AA132" i="20"/>
  <c r="AA133" i="20"/>
  <c r="AA134" i="20"/>
  <c r="AA135" i="20"/>
  <c r="AA136" i="20"/>
  <c r="AA137" i="20"/>
  <c r="AA138" i="20"/>
  <c r="AA139" i="20"/>
  <c r="AA140" i="20"/>
  <c r="AA141" i="20"/>
  <c r="AA142" i="20"/>
  <c r="AA143" i="20"/>
  <c r="AA144" i="20"/>
  <c r="AA145" i="20"/>
  <c r="AA146" i="20"/>
  <c r="AA147" i="20"/>
  <c r="AA148" i="20"/>
  <c r="AA149" i="20"/>
  <c r="AA150" i="20"/>
  <c r="AA151" i="20"/>
  <c r="AA152" i="20"/>
  <c r="AA153" i="20"/>
  <c r="AA154" i="20"/>
  <c r="AA155" i="20"/>
  <c r="AA156" i="20"/>
  <c r="AA157" i="20"/>
  <c r="AA158" i="20"/>
  <c r="AA159" i="20"/>
  <c r="AA160" i="20"/>
  <c r="AA161" i="20"/>
  <c r="AA162" i="20"/>
  <c r="AA163" i="20"/>
  <c r="AA164" i="20"/>
  <c r="AA165" i="20"/>
  <c r="AA166" i="20"/>
  <c r="AA167" i="20"/>
  <c r="AA168" i="20"/>
  <c r="AA169" i="20"/>
  <c r="AA170" i="20"/>
  <c r="AA171" i="20"/>
  <c r="AA172" i="20"/>
  <c r="AA173" i="20"/>
  <c r="AA174" i="20"/>
  <c r="AA175" i="20"/>
  <c r="AA176" i="20"/>
  <c r="AA177" i="20"/>
  <c r="AA178" i="20"/>
  <c r="AA179" i="20"/>
  <c r="AA180" i="20"/>
  <c r="AA181" i="20"/>
  <c r="AA182" i="20"/>
  <c r="AA183" i="20"/>
  <c r="AA184" i="20"/>
  <c r="AA185" i="20"/>
  <c r="AA186" i="20"/>
  <c r="AA187" i="20"/>
  <c r="AA188" i="20"/>
  <c r="AA189" i="20"/>
  <c r="AA190" i="20"/>
  <c r="AA191" i="20"/>
  <c r="AA192" i="20"/>
  <c r="AA193" i="20"/>
  <c r="AA194" i="20"/>
  <c r="AA195" i="20"/>
  <c r="AA196" i="20"/>
  <c r="AA197" i="20"/>
  <c r="AA198" i="20"/>
  <c r="AA199" i="20"/>
  <c r="AA200" i="20"/>
  <c r="AA201" i="20"/>
  <c r="AA202" i="20"/>
  <c r="AA203" i="20"/>
  <c r="AA204" i="20"/>
  <c r="AA205" i="20"/>
  <c r="AA206" i="20"/>
  <c r="AA207" i="20"/>
  <c r="AA208" i="20"/>
  <c r="AA209" i="20"/>
  <c r="AA210" i="20"/>
  <c r="AA211" i="20"/>
  <c r="AA212" i="20"/>
  <c r="AA213" i="20"/>
  <c r="AA214" i="20"/>
  <c r="AA215" i="20"/>
  <c r="AA216" i="20"/>
  <c r="AA217" i="20"/>
  <c r="AA218" i="20"/>
  <c r="AA219" i="20"/>
  <c r="AA220" i="20"/>
  <c r="AA221" i="20"/>
  <c r="AA222" i="20"/>
  <c r="AA223" i="20"/>
  <c r="AA224" i="20"/>
  <c r="AA225" i="20"/>
  <c r="AA226" i="20"/>
  <c r="AA227" i="20"/>
  <c r="AA228" i="20"/>
  <c r="AA229" i="20"/>
  <c r="AA230" i="20"/>
  <c r="AA231" i="20"/>
  <c r="AA232" i="20"/>
  <c r="AA233" i="20"/>
  <c r="AA234" i="20"/>
  <c r="AA235" i="20"/>
  <c r="AA236" i="20"/>
  <c r="AA237" i="20"/>
  <c r="AA238" i="20"/>
  <c r="AA239" i="20"/>
  <c r="AA240" i="20"/>
  <c r="AA241" i="20"/>
  <c r="AA242" i="20"/>
  <c r="AA243" i="20"/>
  <c r="AA244" i="20"/>
  <c r="AA245" i="20"/>
  <c r="AA246" i="20"/>
  <c r="AA247" i="20"/>
  <c r="AA248" i="20"/>
  <c r="AA249" i="20"/>
  <c r="AA250" i="20"/>
  <c r="AA251" i="20"/>
  <c r="AA252" i="20"/>
  <c r="AA253" i="20"/>
  <c r="AA254" i="20"/>
  <c r="AA255" i="20"/>
  <c r="AA256" i="20"/>
  <c r="AA257" i="20"/>
  <c r="AA258" i="20"/>
  <c r="AA259" i="20"/>
  <c r="AA260" i="20"/>
  <c r="AA261" i="20"/>
  <c r="AA262" i="20"/>
  <c r="AA263" i="20"/>
  <c r="AA264" i="20"/>
  <c r="AA265" i="20"/>
  <c r="AA266" i="20"/>
  <c r="AA267" i="20"/>
  <c r="AA268" i="20"/>
  <c r="AA269" i="20"/>
  <c r="AA270" i="20"/>
  <c r="AA271" i="20"/>
  <c r="AA272" i="20"/>
  <c r="AA273" i="20"/>
  <c r="AA274" i="20"/>
  <c r="AA275" i="20"/>
  <c r="AA276" i="20"/>
  <c r="AA277" i="20"/>
  <c r="AA278" i="20"/>
  <c r="AA279" i="20"/>
  <c r="AA280" i="20"/>
  <c r="AA281" i="20"/>
  <c r="AA282" i="20"/>
  <c r="AA283" i="20"/>
  <c r="AA284" i="20"/>
  <c r="AA285" i="20"/>
  <c r="AA286" i="20"/>
  <c r="AA287" i="20"/>
  <c r="AA288" i="20"/>
  <c r="AA289" i="20"/>
  <c r="AA290" i="20"/>
  <c r="AA291" i="20"/>
  <c r="AA292" i="20"/>
  <c r="AA293" i="20"/>
  <c r="AA294" i="20"/>
  <c r="AA295" i="20"/>
  <c r="AA296" i="20"/>
  <c r="AA297" i="20"/>
  <c r="AA298" i="20"/>
  <c r="AA299" i="20"/>
  <c r="AA300" i="20"/>
  <c r="AA301" i="20"/>
  <c r="AA302" i="20"/>
  <c r="AA303" i="20"/>
  <c r="AA304" i="20"/>
  <c r="AA305" i="20"/>
  <c r="AA306" i="20"/>
  <c r="AA307" i="20"/>
  <c r="AA308" i="20"/>
  <c r="AA309" i="20"/>
  <c r="AA310" i="20"/>
  <c r="AA311" i="20"/>
  <c r="AA312" i="20"/>
  <c r="AA313" i="20"/>
  <c r="AA314" i="20"/>
  <c r="AA315" i="20"/>
  <c r="AA316" i="20"/>
  <c r="AA317" i="20"/>
  <c r="AA318" i="20"/>
  <c r="AA319" i="20"/>
  <c r="AA320" i="20"/>
  <c r="AA321" i="20"/>
  <c r="AA322" i="20"/>
  <c r="AA323" i="20"/>
  <c r="AA324" i="20"/>
  <c r="AA325" i="20"/>
  <c r="AA326" i="20"/>
  <c r="AA327" i="20"/>
  <c r="AA328" i="20"/>
  <c r="AA329" i="20"/>
  <c r="AA330" i="20"/>
  <c r="AA331" i="20"/>
  <c r="AA332" i="20"/>
  <c r="AA333" i="20"/>
  <c r="AA334" i="20"/>
  <c r="AA335" i="20"/>
  <c r="AA336" i="20"/>
  <c r="AA337" i="20"/>
  <c r="AA338" i="20"/>
  <c r="AA339" i="20"/>
  <c r="AA340" i="20"/>
  <c r="AA341" i="20"/>
  <c r="AA342" i="20"/>
  <c r="AA343" i="20"/>
  <c r="AA344" i="20"/>
  <c r="AA345" i="20"/>
  <c r="AA346" i="20"/>
  <c r="AA347" i="20"/>
  <c r="AA348" i="20"/>
  <c r="AA349" i="20"/>
  <c r="AA350" i="20"/>
  <c r="AA351" i="20"/>
  <c r="AA352" i="20"/>
  <c r="AA353" i="20"/>
  <c r="AA354" i="20"/>
  <c r="AA355" i="20"/>
  <c r="AA356" i="20"/>
  <c r="AA357" i="20"/>
  <c r="AA358" i="20"/>
  <c r="AA359" i="20"/>
  <c r="AA360" i="20"/>
  <c r="AA361" i="20"/>
  <c r="AA362" i="20"/>
  <c r="AA363" i="20"/>
  <c r="AA364" i="20"/>
  <c r="AA365" i="20"/>
  <c r="AA366" i="20"/>
  <c r="AA367" i="20"/>
  <c r="AA368" i="20"/>
  <c r="AA369" i="20"/>
  <c r="AA370" i="20"/>
  <c r="AA371" i="20"/>
  <c r="AA372" i="20"/>
  <c r="AA373" i="20"/>
  <c r="AA374" i="20"/>
  <c r="AA375" i="20"/>
  <c r="AA376" i="20"/>
  <c r="AA377" i="20"/>
  <c r="AA378" i="20"/>
  <c r="AA379" i="20"/>
  <c r="AA380" i="20"/>
  <c r="AA381" i="20"/>
  <c r="AA382" i="20"/>
  <c r="AA383" i="20"/>
  <c r="AA384" i="20"/>
  <c r="AA385" i="20"/>
  <c r="AA386" i="20"/>
  <c r="AA387" i="20"/>
  <c r="AA388" i="20"/>
  <c r="AA389" i="20"/>
  <c r="AA390" i="20"/>
  <c r="AA391" i="20"/>
  <c r="AA392" i="20"/>
  <c r="AA393" i="20"/>
  <c r="AA394" i="20"/>
  <c r="AA395" i="20"/>
  <c r="AA396" i="20"/>
  <c r="AA397" i="20"/>
  <c r="AA398" i="20"/>
  <c r="AA399" i="20"/>
  <c r="AA400" i="20"/>
  <c r="AA401" i="20"/>
  <c r="AA402" i="20"/>
  <c r="AA403" i="20"/>
  <c r="AA404" i="20"/>
  <c r="AA405" i="20"/>
  <c r="AA406" i="20"/>
  <c r="AA407" i="20"/>
  <c r="AA408" i="20"/>
  <c r="AA409" i="20"/>
  <c r="AA410" i="20"/>
  <c r="AA411" i="20"/>
  <c r="AA412" i="20"/>
  <c r="AA413" i="20"/>
  <c r="AA414" i="20"/>
  <c r="AA415" i="20"/>
  <c r="AA416" i="20"/>
  <c r="AA417" i="20"/>
  <c r="AA418" i="20"/>
  <c r="AA419" i="20"/>
  <c r="AA420" i="20"/>
  <c r="AA421" i="20"/>
  <c r="AA422" i="20"/>
  <c r="AA423" i="20"/>
  <c r="AA424" i="20"/>
  <c r="AA425" i="20"/>
  <c r="AA426" i="20"/>
  <c r="AA427" i="20"/>
  <c r="AA428" i="20"/>
  <c r="AA429" i="20"/>
  <c r="AA430" i="20"/>
  <c r="AA431" i="20"/>
  <c r="AA432" i="20"/>
  <c r="AA433" i="20"/>
  <c r="AA434" i="20"/>
  <c r="AA435" i="20"/>
  <c r="AA436" i="20"/>
  <c r="AA437" i="20"/>
  <c r="AA438" i="20"/>
  <c r="AA439" i="20"/>
  <c r="AA440" i="20"/>
  <c r="AA441" i="20"/>
  <c r="AA442" i="20"/>
  <c r="AA443" i="20"/>
  <c r="AA444" i="20"/>
  <c r="AA445" i="20"/>
  <c r="AA446" i="20"/>
  <c r="AA447" i="20"/>
  <c r="AA448" i="20"/>
  <c r="AA449" i="20"/>
  <c r="AA450" i="20"/>
  <c r="AA451" i="20"/>
  <c r="AA452" i="20"/>
  <c r="AA453" i="20"/>
  <c r="AA454" i="20"/>
  <c r="AA455" i="20"/>
  <c r="AA456" i="20"/>
  <c r="AA457" i="20"/>
  <c r="AA458" i="20"/>
  <c r="AA459" i="20"/>
  <c r="AA460" i="20"/>
  <c r="AA461" i="20"/>
  <c r="AA462" i="20"/>
  <c r="AA463" i="20"/>
  <c r="AA464" i="20"/>
  <c r="AA465" i="20"/>
  <c r="AA466" i="20"/>
  <c r="AA467" i="20"/>
  <c r="AA468" i="20"/>
  <c r="AA469" i="20"/>
  <c r="AA470" i="20"/>
  <c r="AA471" i="20"/>
  <c r="AA472" i="20"/>
  <c r="AA473" i="20"/>
  <c r="AA474" i="20"/>
  <c r="AA475" i="20"/>
  <c r="AA476" i="20"/>
  <c r="AA477" i="20"/>
  <c r="AA478" i="20"/>
  <c r="AA479" i="20"/>
  <c r="AA480" i="20"/>
  <c r="AA481" i="20"/>
  <c r="AA482" i="20"/>
  <c r="AA483" i="20"/>
  <c r="AA484" i="20"/>
  <c r="AA485" i="20"/>
  <c r="AA486" i="20"/>
  <c r="AA487" i="20"/>
  <c r="AA488" i="20"/>
  <c r="AA489" i="20"/>
  <c r="AA490" i="20"/>
  <c r="AA491" i="20"/>
  <c r="AA492" i="20"/>
  <c r="AA493" i="20"/>
  <c r="AA494" i="20"/>
  <c r="AA495" i="20"/>
  <c r="AA496" i="20"/>
  <c r="AA497" i="20"/>
  <c r="AA498" i="20"/>
  <c r="AA499" i="20"/>
  <c r="AA500" i="20"/>
  <c r="AA501" i="20"/>
  <c r="AA502" i="20"/>
  <c r="AA503" i="20"/>
  <c r="AA504" i="20"/>
  <c r="AA505" i="20"/>
  <c r="AA506" i="20"/>
  <c r="AA507" i="20"/>
  <c r="AA508" i="20"/>
  <c r="AA509" i="20"/>
  <c r="AA510" i="20"/>
  <c r="AA511" i="20"/>
  <c r="AA512" i="20"/>
  <c r="AA513" i="20"/>
  <c r="AA514" i="20"/>
  <c r="AA515" i="20"/>
  <c r="AA516" i="20"/>
  <c r="AA517" i="20"/>
  <c r="AA518" i="20"/>
  <c r="AA519" i="20"/>
  <c r="AA520" i="20"/>
  <c r="AA521" i="20"/>
  <c r="AA522" i="20"/>
  <c r="AA523" i="20"/>
  <c r="AA524" i="20"/>
  <c r="AA525" i="20"/>
  <c r="AA526" i="20"/>
  <c r="AA527" i="20"/>
  <c r="AA528" i="20"/>
  <c r="AA529" i="20"/>
  <c r="AA530" i="20"/>
  <c r="AA531" i="20"/>
  <c r="AA532" i="20"/>
  <c r="AA533" i="20"/>
  <c r="AA534" i="20"/>
  <c r="AA535" i="20"/>
  <c r="AA536" i="20"/>
  <c r="AA537" i="20"/>
  <c r="AA538" i="20"/>
  <c r="AA539" i="20"/>
  <c r="AA540" i="20"/>
  <c r="AA541" i="20"/>
  <c r="AA542" i="20"/>
  <c r="AA543" i="20"/>
  <c r="AA544" i="20"/>
  <c r="AA545" i="20"/>
  <c r="AA546" i="20"/>
  <c r="AA547" i="20"/>
  <c r="AA548" i="20"/>
  <c r="AA549" i="20"/>
  <c r="AA550" i="20"/>
  <c r="AA551" i="20"/>
  <c r="AA552" i="20"/>
  <c r="AA553" i="20"/>
  <c r="AA554" i="20"/>
  <c r="AA555" i="20"/>
  <c r="AA556" i="20"/>
  <c r="AA557" i="20"/>
  <c r="AA558" i="20"/>
  <c r="AA559" i="20"/>
  <c r="AA560" i="20"/>
  <c r="AA561" i="20"/>
  <c r="AA562" i="20"/>
  <c r="AA563" i="20"/>
  <c r="AA564" i="20"/>
  <c r="AA565" i="20"/>
  <c r="AA566" i="20"/>
  <c r="AA567" i="20"/>
  <c r="AA568" i="20"/>
  <c r="AA569" i="20"/>
  <c r="AA570" i="20"/>
  <c r="AA571" i="20"/>
  <c r="AA572" i="20"/>
  <c r="AA573" i="20"/>
  <c r="AA574" i="20"/>
  <c r="AA575" i="20"/>
  <c r="AA576" i="20"/>
  <c r="AA577" i="20"/>
  <c r="AA578" i="20"/>
  <c r="AA579" i="20"/>
  <c r="AA580" i="20"/>
  <c r="AA581" i="20"/>
  <c r="AA582" i="20"/>
  <c r="AA583" i="20"/>
  <c r="AA584" i="20"/>
  <c r="AA585" i="20"/>
  <c r="AA586" i="20"/>
  <c r="AA587" i="20"/>
  <c r="AA588" i="20"/>
  <c r="AA589" i="20"/>
  <c r="AA590" i="20"/>
  <c r="AA591" i="20"/>
  <c r="AA592" i="20"/>
  <c r="AA593" i="20"/>
  <c r="AA594" i="20"/>
  <c r="AA595" i="20"/>
  <c r="AA596" i="20"/>
  <c r="AA597" i="20"/>
  <c r="AA598" i="20"/>
  <c r="AA599" i="20"/>
  <c r="AA600" i="20"/>
  <c r="AA601" i="20"/>
  <c r="AA602" i="20"/>
  <c r="AA603" i="20"/>
  <c r="AA604" i="20"/>
  <c r="AA605" i="20"/>
  <c r="AA606" i="20"/>
  <c r="AA607" i="20"/>
  <c r="AA608" i="20"/>
  <c r="AA609" i="20"/>
  <c r="AA610" i="20"/>
  <c r="AA611" i="20"/>
  <c r="AA612" i="20"/>
  <c r="AA613" i="20"/>
  <c r="AA614" i="20"/>
  <c r="AA615" i="20"/>
  <c r="AA616" i="20"/>
  <c r="AA617" i="20"/>
  <c r="AA618" i="20"/>
  <c r="AA619" i="20"/>
  <c r="AA620" i="20"/>
  <c r="AA621" i="20"/>
  <c r="AA622" i="20"/>
  <c r="AA623" i="20"/>
  <c r="AA624" i="20"/>
  <c r="AA625" i="20"/>
  <c r="AA626" i="20"/>
  <c r="AA627" i="20"/>
  <c r="AA628" i="20"/>
  <c r="AA629" i="20"/>
  <c r="AA630" i="20"/>
  <c r="AA631" i="20"/>
  <c r="AA632" i="20"/>
  <c r="AA633" i="20"/>
  <c r="AA634" i="20"/>
  <c r="AA635" i="20"/>
  <c r="AA636" i="20"/>
  <c r="AA637" i="20"/>
  <c r="AA638" i="20"/>
  <c r="AA639" i="20"/>
  <c r="AA640" i="20"/>
  <c r="AA641" i="20"/>
  <c r="AA642" i="20"/>
  <c r="AA643" i="20"/>
  <c r="AA644" i="20"/>
  <c r="AA645" i="20"/>
  <c r="AA646" i="20"/>
  <c r="AA647" i="20"/>
  <c r="AA648" i="20"/>
  <c r="AA649" i="20"/>
  <c r="AA650" i="20"/>
  <c r="AA651" i="20"/>
  <c r="AA652" i="20"/>
  <c r="AA653" i="20"/>
  <c r="AA654" i="20"/>
  <c r="AA655" i="20"/>
  <c r="AA656" i="20"/>
  <c r="AA657" i="20"/>
  <c r="AA658" i="20"/>
  <c r="AA659" i="20"/>
  <c r="AA660" i="20"/>
  <c r="AA661" i="20"/>
  <c r="AA662" i="20"/>
  <c r="AA663" i="20"/>
  <c r="AA664" i="20"/>
  <c r="AA665" i="20"/>
  <c r="AA666" i="20"/>
  <c r="AA667" i="20"/>
  <c r="AA668" i="20"/>
  <c r="AA669" i="20"/>
  <c r="AA670" i="20"/>
  <c r="AA671" i="20"/>
  <c r="AA672" i="20"/>
  <c r="AA673" i="20"/>
  <c r="AA674" i="20"/>
  <c r="AA675" i="20"/>
  <c r="AA676" i="20"/>
  <c r="AA677" i="20"/>
  <c r="AA678" i="20"/>
  <c r="AA679" i="20"/>
  <c r="AA680" i="20"/>
  <c r="AA681" i="20"/>
  <c r="AA682" i="20"/>
  <c r="AA683" i="20"/>
  <c r="AA684" i="20"/>
  <c r="AA685" i="20"/>
  <c r="AA686" i="20"/>
  <c r="AA687" i="20"/>
  <c r="AA688" i="20"/>
  <c r="AA689" i="20"/>
  <c r="AA690" i="20"/>
  <c r="AA691" i="20"/>
  <c r="AA692" i="20"/>
  <c r="AA693" i="20"/>
  <c r="AA694" i="20"/>
  <c r="AA695" i="20"/>
  <c r="AA696" i="20"/>
  <c r="AA697" i="20"/>
  <c r="AA698" i="20"/>
  <c r="AA699" i="20"/>
  <c r="AA700" i="20"/>
  <c r="AA701" i="20"/>
  <c r="AA702" i="20"/>
  <c r="AA703" i="20"/>
  <c r="AA704" i="20"/>
  <c r="AA705" i="20"/>
  <c r="AA706" i="20"/>
  <c r="AA707" i="20"/>
  <c r="AA708" i="20"/>
  <c r="AA709" i="20"/>
  <c r="AA710" i="20"/>
  <c r="AA711" i="20"/>
  <c r="AA712" i="20"/>
  <c r="AA713" i="20"/>
  <c r="AA714" i="20"/>
  <c r="AA715" i="20"/>
  <c r="AA716" i="20"/>
  <c r="AA717" i="20"/>
  <c r="AA718" i="20"/>
  <c r="AA719" i="20"/>
  <c r="AA720" i="20"/>
  <c r="AA721" i="20"/>
  <c r="AA722" i="20"/>
  <c r="AA723" i="20"/>
  <c r="AA724" i="20"/>
  <c r="AA725" i="20"/>
  <c r="AA726" i="20"/>
  <c r="AA727" i="20"/>
  <c r="AA728" i="20"/>
  <c r="AA729" i="20"/>
  <c r="AA730" i="20"/>
  <c r="AA731" i="20"/>
  <c r="AA732" i="20"/>
  <c r="AA733" i="20"/>
  <c r="AA734" i="20"/>
  <c r="AA735" i="20"/>
  <c r="AA736" i="20"/>
  <c r="AA737" i="20"/>
  <c r="AA738" i="20"/>
  <c r="AA739" i="20"/>
  <c r="AA740" i="20"/>
  <c r="AA741" i="20"/>
  <c r="AA742" i="20"/>
  <c r="AA743" i="20"/>
  <c r="AA744" i="20"/>
  <c r="AA745" i="20"/>
  <c r="AA746" i="20"/>
  <c r="AA747" i="20"/>
  <c r="AA748" i="20"/>
  <c r="AA749" i="20"/>
  <c r="AA750" i="20"/>
  <c r="AA751" i="20"/>
  <c r="AA752" i="20"/>
  <c r="AA753" i="20"/>
  <c r="AA754" i="20"/>
  <c r="AA755" i="20"/>
  <c r="AA756" i="20"/>
  <c r="AA757" i="20"/>
  <c r="AA758" i="20"/>
  <c r="AA759" i="20"/>
  <c r="AA760" i="20"/>
  <c r="AA761" i="20"/>
  <c r="AA762" i="20"/>
  <c r="AA763" i="20"/>
  <c r="AA764" i="20"/>
  <c r="AA765" i="20"/>
  <c r="AA766" i="20"/>
  <c r="AA767" i="20"/>
  <c r="AA768" i="20"/>
  <c r="AA769" i="20"/>
  <c r="AA770" i="20"/>
  <c r="AA771" i="20"/>
  <c r="AA772" i="20"/>
  <c r="AA773" i="20"/>
  <c r="AA774" i="20"/>
  <c r="AA775" i="20"/>
  <c r="AA776" i="20"/>
  <c r="AA777" i="20"/>
  <c r="AA778" i="20"/>
  <c r="AA779" i="20"/>
  <c r="AA780" i="20"/>
  <c r="AA781" i="20"/>
  <c r="AA782" i="20"/>
  <c r="AA783" i="20"/>
  <c r="AA784" i="20"/>
  <c r="AA785" i="20"/>
  <c r="AA786" i="20"/>
  <c r="AA787" i="20"/>
  <c r="AA788" i="20"/>
  <c r="AA789" i="20"/>
  <c r="AA790" i="20"/>
  <c r="AA791" i="20"/>
  <c r="AA792" i="20"/>
  <c r="AA793" i="20"/>
  <c r="AA794" i="20"/>
  <c r="AA795" i="20"/>
  <c r="AA796" i="20"/>
  <c r="AA797" i="20"/>
  <c r="AA798" i="20"/>
  <c r="AA799" i="20"/>
  <c r="AA800" i="20"/>
  <c r="AA801" i="20"/>
  <c r="AA802" i="20"/>
  <c r="AA803" i="20"/>
  <c r="AA804" i="20"/>
  <c r="AA805" i="20"/>
  <c r="AA806" i="20"/>
  <c r="AA807" i="20"/>
  <c r="AA808" i="20"/>
  <c r="AA809" i="20"/>
  <c r="AA810" i="20"/>
  <c r="AA811" i="20"/>
  <c r="AA812" i="20"/>
  <c r="AA813" i="20"/>
  <c r="AA814" i="20"/>
  <c r="AA815" i="20"/>
  <c r="AA816" i="20"/>
  <c r="AA817" i="20"/>
  <c r="AA818" i="20"/>
  <c r="AA819" i="20"/>
  <c r="AA820" i="20"/>
  <c r="AA821" i="20"/>
  <c r="AA822" i="20"/>
  <c r="AA823" i="20"/>
  <c r="AA824" i="20"/>
  <c r="AA825" i="20"/>
  <c r="AA826" i="20"/>
  <c r="AA827" i="20"/>
  <c r="AA828" i="20"/>
  <c r="AA829" i="20"/>
  <c r="AA830" i="20"/>
  <c r="AA831" i="20"/>
  <c r="AA832" i="20"/>
  <c r="AA833" i="20"/>
  <c r="AA834" i="20"/>
  <c r="AA835" i="20"/>
  <c r="AA836" i="20"/>
  <c r="AA837" i="20"/>
  <c r="AA838" i="20"/>
  <c r="AA839" i="20"/>
  <c r="AA840" i="20"/>
  <c r="AA841" i="20"/>
  <c r="AA842" i="20"/>
  <c r="AA843" i="20"/>
  <c r="AA844" i="20"/>
  <c r="AA845" i="20"/>
  <c r="AA846" i="20"/>
  <c r="AA847" i="20"/>
  <c r="AA848" i="20"/>
  <c r="AA849" i="20"/>
  <c r="AA850" i="20"/>
  <c r="AA851" i="20"/>
  <c r="AA852" i="20"/>
  <c r="AA853" i="20"/>
  <c r="AA854" i="20"/>
  <c r="AA855" i="20"/>
  <c r="AA856" i="20"/>
  <c r="AA857" i="20"/>
  <c r="AA858" i="20"/>
  <c r="AA859" i="20"/>
  <c r="AA860" i="20"/>
  <c r="AA861" i="20"/>
  <c r="AA862" i="20"/>
  <c r="AA863" i="20"/>
  <c r="AA864" i="20"/>
  <c r="AA865" i="20"/>
  <c r="AA866" i="20"/>
  <c r="AA867" i="20"/>
  <c r="AA868" i="20"/>
  <c r="AA869" i="20"/>
  <c r="AA870" i="20"/>
  <c r="AA871" i="20"/>
  <c r="AA872" i="20"/>
  <c r="AA873" i="20"/>
  <c r="AA874" i="20"/>
  <c r="AA875" i="20"/>
  <c r="AA876" i="20"/>
  <c r="AA877" i="20"/>
  <c r="AA878" i="20"/>
  <c r="AA879" i="20"/>
  <c r="AA880" i="20"/>
  <c r="AA881" i="20"/>
  <c r="AA882" i="20"/>
  <c r="AA883" i="20"/>
  <c r="AA884" i="20"/>
  <c r="AA885" i="20"/>
  <c r="AA886" i="20"/>
  <c r="AA887" i="20"/>
  <c r="AA888" i="20"/>
  <c r="AA889" i="20"/>
  <c r="AA890" i="20"/>
  <c r="AA891" i="20"/>
  <c r="AA892" i="20"/>
  <c r="AA893" i="20"/>
  <c r="AA894" i="20"/>
  <c r="AA895" i="20"/>
  <c r="AA896" i="20"/>
  <c r="AA897" i="20"/>
  <c r="AA898" i="20"/>
  <c r="AA899" i="20"/>
  <c r="AA900" i="20"/>
  <c r="AA901" i="20"/>
  <c r="AA902" i="20"/>
  <c r="AA903" i="20"/>
  <c r="AA904" i="20"/>
  <c r="AA905" i="20"/>
  <c r="AA906" i="20"/>
  <c r="AA907" i="20"/>
  <c r="AA908" i="20"/>
  <c r="AA909" i="20"/>
  <c r="AA910" i="20"/>
  <c r="AA911" i="20"/>
  <c r="AA912" i="20"/>
  <c r="AA913" i="20"/>
  <c r="AA914" i="20"/>
  <c r="AA915" i="20"/>
  <c r="AA916" i="20"/>
  <c r="AA917" i="20"/>
  <c r="AA918" i="20"/>
  <c r="AA919" i="20"/>
  <c r="AA920" i="20"/>
  <c r="AA921" i="20"/>
  <c r="AA922" i="20"/>
  <c r="AA923" i="20"/>
  <c r="AA924" i="20"/>
  <c r="AA925" i="20"/>
  <c r="AA926" i="20"/>
  <c r="AA927" i="20"/>
  <c r="AA928" i="20"/>
  <c r="AA929" i="20"/>
  <c r="AA930" i="20"/>
  <c r="AA931" i="20"/>
  <c r="AA932" i="20"/>
  <c r="AA933" i="20"/>
  <c r="AA934" i="20"/>
  <c r="AA935" i="20"/>
  <c r="AA936" i="20"/>
  <c r="AA937" i="20"/>
  <c r="AA938" i="20"/>
  <c r="AA939" i="20"/>
  <c r="AA940" i="20"/>
  <c r="AA941" i="20"/>
  <c r="AA942" i="20"/>
  <c r="AA943" i="20"/>
  <c r="AA944" i="20"/>
  <c r="AA945" i="20"/>
  <c r="AA946" i="20"/>
  <c r="AA947" i="20"/>
  <c r="AA948" i="20"/>
  <c r="AA949" i="20"/>
  <c r="AA950" i="20"/>
  <c r="AA951" i="20"/>
  <c r="AA952" i="20"/>
  <c r="AA953" i="20"/>
  <c r="AA954" i="20"/>
  <c r="AA955" i="20"/>
  <c r="AA956" i="20"/>
  <c r="AA957" i="20"/>
  <c r="AA958" i="20"/>
  <c r="AA959" i="20"/>
  <c r="AA960" i="20"/>
  <c r="AA961" i="20"/>
  <c r="AA962" i="20"/>
  <c r="AA963" i="20"/>
  <c r="AA964" i="20"/>
  <c r="AA965" i="20"/>
  <c r="AA966" i="20"/>
  <c r="AA967" i="20"/>
  <c r="AA968" i="20"/>
  <c r="AA969" i="20"/>
  <c r="AA970" i="20"/>
  <c r="AA971" i="20"/>
  <c r="AA972" i="20"/>
  <c r="AA973" i="20"/>
  <c r="AA974" i="20"/>
  <c r="AA975" i="20"/>
  <c r="AA976" i="20"/>
  <c r="AA977" i="20"/>
  <c r="AA978" i="20"/>
  <c r="AA979" i="20"/>
  <c r="AA980" i="20"/>
  <c r="AA981" i="20"/>
  <c r="AA982" i="20"/>
  <c r="AA983" i="20"/>
  <c r="AA984" i="20"/>
  <c r="AA985" i="20"/>
  <c r="AA986" i="20"/>
  <c r="AA987" i="20"/>
  <c r="AA988" i="20"/>
  <c r="AA989" i="20"/>
  <c r="AA990" i="20"/>
  <c r="AA991" i="20"/>
  <c r="AA992" i="20"/>
  <c r="AA993" i="20"/>
  <c r="AA994" i="20"/>
  <c r="AA995" i="20"/>
  <c r="AA996" i="20"/>
  <c r="AA997" i="20"/>
  <c r="AA998" i="20"/>
  <c r="AA999" i="20"/>
  <c r="AA1000" i="20"/>
  <c r="AA1001" i="20"/>
  <c r="Z2" i="20"/>
  <c r="Z3" i="20"/>
  <c r="Z4" i="20"/>
  <c r="Z5" i="20"/>
  <c r="Z6" i="20"/>
  <c r="Z7" i="20"/>
  <c r="Z8" i="20"/>
  <c r="Z9" i="20"/>
  <c r="Z10" i="20"/>
  <c r="Z11" i="20"/>
  <c r="Z12" i="20"/>
  <c r="Z13" i="20"/>
  <c r="Z14" i="20"/>
  <c r="Z15" i="20"/>
  <c r="Z16" i="20"/>
  <c r="Z17" i="20"/>
  <c r="Z18" i="20"/>
  <c r="Z19" i="20"/>
  <c r="Z20" i="20"/>
  <c r="Z21" i="20"/>
  <c r="Z22" i="20"/>
  <c r="Z23" i="20"/>
  <c r="Z24" i="20"/>
  <c r="Z25" i="20"/>
  <c r="Z26" i="20"/>
  <c r="Z27" i="20"/>
  <c r="Z28" i="20"/>
  <c r="Z29" i="20"/>
  <c r="Z30" i="20"/>
  <c r="Z31" i="20"/>
  <c r="Z32" i="20"/>
  <c r="Z33" i="20"/>
  <c r="Z34" i="20"/>
  <c r="Z35" i="20"/>
  <c r="Z36" i="20"/>
  <c r="Z37" i="20"/>
  <c r="Z38" i="20"/>
  <c r="Z39" i="20"/>
  <c r="Z40" i="20"/>
  <c r="Z41" i="20"/>
  <c r="Z42" i="20"/>
  <c r="Z43" i="20"/>
  <c r="Z44" i="20"/>
  <c r="Z45" i="20"/>
  <c r="Z46" i="20"/>
  <c r="Z47" i="20"/>
  <c r="Z48" i="20"/>
  <c r="Z49" i="20"/>
  <c r="Z50" i="20"/>
  <c r="Z51" i="20"/>
  <c r="Z52" i="20"/>
  <c r="Z53" i="20"/>
  <c r="Z54" i="20"/>
  <c r="Z55" i="20"/>
  <c r="Z56" i="20"/>
  <c r="Z57" i="20"/>
  <c r="Z58" i="20"/>
  <c r="Z59" i="20"/>
  <c r="Z60" i="20"/>
  <c r="Z61" i="20"/>
  <c r="Z62" i="20"/>
  <c r="Z63" i="20"/>
  <c r="Z64" i="20"/>
  <c r="Z65" i="20"/>
  <c r="Z66" i="20"/>
  <c r="Z67" i="20"/>
  <c r="Z68" i="20"/>
  <c r="Z69" i="20"/>
  <c r="Z70" i="20"/>
  <c r="Z71" i="20"/>
  <c r="Z72" i="20"/>
  <c r="Z73" i="20"/>
  <c r="Z74" i="20"/>
  <c r="Z75" i="20"/>
  <c r="Z76" i="20"/>
  <c r="Z77" i="20"/>
  <c r="Z78" i="20"/>
  <c r="Z79" i="20"/>
  <c r="Z80" i="20"/>
  <c r="Z81" i="20"/>
  <c r="Z82" i="20"/>
  <c r="Z83" i="20"/>
  <c r="Z84" i="20"/>
  <c r="Z85" i="20"/>
  <c r="Z86" i="20"/>
  <c r="Z87" i="20"/>
  <c r="Z88" i="20"/>
  <c r="Z89" i="20"/>
  <c r="Z90" i="20"/>
  <c r="Z91" i="20"/>
  <c r="Z92" i="20"/>
  <c r="Z93" i="20"/>
  <c r="Z94" i="20"/>
  <c r="Z95" i="20"/>
  <c r="Z96" i="20"/>
  <c r="Z97" i="20"/>
  <c r="Z98" i="20"/>
  <c r="Z99" i="20"/>
  <c r="Z100" i="20"/>
  <c r="Z101" i="20"/>
  <c r="Z102" i="20"/>
  <c r="Z103" i="20"/>
  <c r="Z104" i="20"/>
  <c r="Z105" i="20"/>
  <c r="Z106" i="20"/>
  <c r="Z107" i="20"/>
  <c r="Z108" i="20"/>
  <c r="Z109" i="20"/>
  <c r="Z110" i="20"/>
  <c r="Z111" i="20"/>
  <c r="Z112" i="20"/>
  <c r="Z113" i="20"/>
  <c r="Z114" i="20"/>
  <c r="Z115" i="20"/>
  <c r="Z116" i="20"/>
  <c r="Z117" i="20"/>
  <c r="Z118" i="20"/>
  <c r="Z119" i="20"/>
  <c r="Z120" i="20"/>
  <c r="Z121" i="20"/>
  <c r="Z122" i="20"/>
  <c r="Z123" i="20"/>
  <c r="Z124" i="20"/>
  <c r="Z125" i="20"/>
  <c r="Z126" i="20"/>
  <c r="Z127" i="20"/>
  <c r="Z128" i="20"/>
  <c r="Z129" i="20"/>
  <c r="Z130" i="20"/>
  <c r="Z131" i="20"/>
  <c r="Z132" i="20"/>
  <c r="Z133" i="20"/>
  <c r="Z134" i="20"/>
  <c r="Z135" i="20"/>
  <c r="Z136" i="20"/>
  <c r="Z137" i="20"/>
  <c r="Z138" i="20"/>
  <c r="Z139" i="20"/>
  <c r="Z140" i="20"/>
  <c r="Z141" i="20"/>
  <c r="Z142" i="20"/>
  <c r="Z143" i="20"/>
  <c r="Z144" i="20"/>
  <c r="Z145" i="20"/>
  <c r="Z146" i="20"/>
  <c r="Z147" i="20"/>
  <c r="Z148" i="20"/>
  <c r="Z149" i="20"/>
  <c r="Z150" i="20"/>
  <c r="Z151" i="20"/>
  <c r="Z152" i="20"/>
  <c r="Z153" i="20"/>
  <c r="Z154" i="20"/>
  <c r="Z155" i="20"/>
  <c r="Z156" i="20"/>
  <c r="Z157" i="20"/>
  <c r="Z158" i="20"/>
  <c r="Z159" i="20"/>
  <c r="Z160" i="20"/>
  <c r="Z161" i="20"/>
  <c r="Z162" i="20"/>
  <c r="Z163" i="20"/>
  <c r="Z164" i="20"/>
  <c r="Z165" i="20"/>
  <c r="Z166" i="20"/>
  <c r="Z167" i="20"/>
  <c r="Z168" i="20"/>
  <c r="Z169" i="20"/>
  <c r="Z170" i="20"/>
  <c r="Z171" i="20"/>
  <c r="Z172" i="20"/>
  <c r="Z173" i="20"/>
  <c r="Z174" i="20"/>
  <c r="Z175" i="20"/>
  <c r="Z176" i="20"/>
  <c r="Z177" i="20"/>
  <c r="Z178" i="20"/>
  <c r="Z179" i="20"/>
  <c r="Z180" i="20"/>
  <c r="Z181" i="20"/>
  <c r="Z182" i="20"/>
  <c r="Z183" i="20"/>
  <c r="Z184" i="20"/>
  <c r="Z185" i="20"/>
  <c r="Z186" i="20"/>
  <c r="Z187" i="20"/>
  <c r="Z188" i="20"/>
  <c r="Z189" i="20"/>
  <c r="Z190" i="20"/>
  <c r="Z191" i="20"/>
  <c r="Z192" i="20"/>
  <c r="Z193" i="20"/>
  <c r="Z194" i="20"/>
  <c r="Z195" i="20"/>
  <c r="Z196" i="20"/>
  <c r="Z197" i="20"/>
  <c r="Z198" i="20"/>
  <c r="Z199" i="20"/>
  <c r="Z200" i="20"/>
  <c r="Z201" i="20"/>
  <c r="Z202" i="20"/>
  <c r="Z203" i="20"/>
  <c r="Z204" i="20"/>
  <c r="Z205" i="20"/>
  <c r="Z206" i="20"/>
  <c r="Z207" i="20"/>
  <c r="Z208" i="20"/>
  <c r="Z209" i="20"/>
  <c r="Z210" i="20"/>
  <c r="Z211" i="20"/>
  <c r="Z212" i="20"/>
  <c r="Z213" i="20"/>
  <c r="Z214" i="20"/>
  <c r="Z215" i="20"/>
  <c r="Z216" i="20"/>
  <c r="Z217" i="20"/>
  <c r="Z218" i="20"/>
  <c r="Z219" i="20"/>
  <c r="Z220" i="20"/>
  <c r="Z221" i="20"/>
  <c r="Z222" i="20"/>
  <c r="Z223" i="20"/>
  <c r="Z224" i="20"/>
  <c r="Z225" i="20"/>
  <c r="Z226" i="20"/>
  <c r="Z227" i="20"/>
  <c r="Z228" i="20"/>
  <c r="Z229" i="20"/>
  <c r="Z230" i="20"/>
  <c r="Z231" i="20"/>
  <c r="Z232" i="20"/>
  <c r="Z233" i="20"/>
  <c r="Z234" i="20"/>
  <c r="Z235" i="20"/>
  <c r="Z236" i="20"/>
  <c r="Z237" i="20"/>
  <c r="Z238" i="20"/>
  <c r="Z239" i="20"/>
  <c r="Z240" i="20"/>
  <c r="Z241" i="20"/>
  <c r="Z242" i="20"/>
  <c r="Z243" i="20"/>
  <c r="Z244" i="20"/>
  <c r="Z245" i="20"/>
  <c r="Z246" i="20"/>
  <c r="Z247" i="20"/>
  <c r="Z248" i="20"/>
  <c r="Z249" i="20"/>
  <c r="Z250" i="20"/>
  <c r="Z251" i="20"/>
  <c r="Z252" i="20"/>
  <c r="Z253" i="20"/>
  <c r="Z254" i="20"/>
  <c r="Z255" i="20"/>
  <c r="Z256" i="20"/>
  <c r="Z257" i="20"/>
  <c r="Z258" i="20"/>
  <c r="Z259" i="20"/>
  <c r="Z260" i="20"/>
  <c r="Z261" i="20"/>
  <c r="Z262" i="20"/>
  <c r="Z263" i="20"/>
  <c r="Z264" i="20"/>
  <c r="Z265" i="20"/>
  <c r="Z266" i="20"/>
  <c r="Z267" i="20"/>
  <c r="Z268" i="20"/>
  <c r="Z269" i="20"/>
  <c r="Z270" i="20"/>
  <c r="Z271" i="20"/>
  <c r="Z272" i="20"/>
  <c r="Z273" i="20"/>
  <c r="Z274" i="20"/>
  <c r="Z275" i="20"/>
  <c r="Z276" i="20"/>
  <c r="Z277" i="20"/>
  <c r="Z278" i="20"/>
  <c r="Z279" i="20"/>
  <c r="Z280" i="20"/>
  <c r="Z281" i="20"/>
  <c r="Z282" i="20"/>
  <c r="Z283" i="20"/>
  <c r="Z284" i="20"/>
  <c r="Z285" i="20"/>
  <c r="Z286" i="20"/>
  <c r="Z287" i="20"/>
  <c r="Z288" i="20"/>
  <c r="Z289" i="20"/>
  <c r="Z290" i="20"/>
  <c r="Z291" i="20"/>
  <c r="Z292" i="20"/>
  <c r="Z293" i="20"/>
  <c r="Z294" i="20"/>
  <c r="Z295" i="20"/>
  <c r="Z296" i="20"/>
  <c r="Z297" i="20"/>
  <c r="Z298" i="20"/>
  <c r="Z299" i="20"/>
  <c r="Z300" i="20"/>
  <c r="Z301" i="20"/>
  <c r="Z302" i="20"/>
  <c r="Z303" i="20"/>
  <c r="Z304" i="20"/>
  <c r="Z305" i="20"/>
  <c r="Z306" i="20"/>
  <c r="Z307" i="20"/>
  <c r="Z308" i="20"/>
  <c r="Z309" i="20"/>
  <c r="Z310" i="20"/>
  <c r="Z311" i="20"/>
  <c r="Z312" i="20"/>
  <c r="Z313" i="20"/>
  <c r="Z314" i="20"/>
  <c r="Z315" i="20"/>
  <c r="Z316" i="20"/>
  <c r="Z317" i="20"/>
  <c r="Z318" i="20"/>
  <c r="Z319" i="20"/>
  <c r="Z320" i="20"/>
  <c r="Z321" i="20"/>
  <c r="Z322" i="20"/>
  <c r="Z323" i="20"/>
  <c r="Z324" i="20"/>
  <c r="Z325" i="20"/>
  <c r="Z326" i="20"/>
  <c r="Z327" i="20"/>
  <c r="Z328" i="20"/>
  <c r="Z329" i="20"/>
  <c r="Z330" i="20"/>
  <c r="Z331" i="20"/>
  <c r="Z332" i="20"/>
  <c r="Z333" i="20"/>
  <c r="Z334" i="20"/>
  <c r="Z335" i="20"/>
  <c r="Z336" i="20"/>
  <c r="Z337" i="20"/>
  <c r="Z338" i="20"/>
  <c r="Z339" i="20"/>
  <c r="Z340" i="20"/>
  <c r="Z341" i="20"/>
  <c r="Z342" i="20"/>
  <c r="Z343" i="20"/>
  <c r="Z344" i="20"/>
  <c r="Z345" i="20"/>
  <c r="Z346" i="20"/>
  <c r="Z347" i="20"/>
  <c r="Z348" i="20"/>
  <c r="Z349" i="20"/>
  <c r="Z350" i="20"/>
  <c r="Z351" i="20"/>
  <c r="Z352" i="20"/>
  <c r="Z353" i="20"/>
  <c r="Z354" i="20"/>
  <c r="Z355" i="20"/>
  <c r="Z356" i="20"/>
  <c r="Z357" i="20"/>
  <c r="Z358" i="20"/>
  <c r="Z359" i="20"/>
  <c r="Z360" i="20"/>
  <c r="Z361" i="20"/>
  <c r="Z362" i="20"/>
  <c r="Z363" i="20"/>
  <c r="Z364" i="20"/>
  <c r="Z365" i="20"/>
  <c r="Z366" i="20"/>
  <c r="Z367" i="20"/>
  <c r="Z368" i="20"/>
  <c r="Z369" i="20"/>
  <c r="Z370" i="20"/>
  <c r="Z371" i="20"/>
  <c r="Z372" i="20"/>
  <c r="Z373" i="20"/>
  <c r="Z374" i="20"/>
  <c r="Z375" i="20"/>
  <c r="Z376" i="20"/>
  <c r="Z377" i="20"/>
  <c r="Z378" i="20"/>
  <c r="Z379" i="20"/>
  <c r="Z380" i="20"/>
  <c r="Z381" i="20"/>
  <c r="Z382" i="20"/>
  <c r="Z383" i="20"/>
  <c r="Z384" i="20"/>
  <c r="Z385" i="20"/>
  <c r="Z386" i="20"/>
  <c r="Z387" i="20"/>
  <c r="Z388" i="20"/>
  <c r="Z389" i="20"/>
  <c r="Z390" i="20"/>
  <c r="Z391" i="20"/>
  <c r="Z392" i="20"/>
  <c r="Z393" i="20"/>
  <c r="Z394" i="20"/>
  <c r="Z395" i="20"/>
  <c r="Z396" i="20"/>
  <c r="Z397" i="20"/>
  <c r="Z398" i="20"/>
  <c r="Z399" i="20"/>
  <c r="Z400" i="20"/>
  <c r="Z401" i="20"/>
  <c r="Z402" i="20"/>
  <c r="Z403" i="20"/>
  <c r="Z404" i="20"/>
  <c r="Z405" i="20"/>
  <c r="Z406" i="20"/>
  <c r="Z407" i="20"/>
  <c r="Z408" i="20"/>
  <c r="Z409" i="20"/>
  <c r="Z410" i="20"/>
  <c r="Z411" i="20"/>
  <c r="Z412" i="20"/>
  <c r="Z413" i="20"/>
  <c r="Z414" i="20"/>
  <c r="Z415" i="20"/>
  <c r="Z416" i="20"/>
  <c r="Z417" i="20"/>
  <c r="Z418" i="20"/>
  <c r="Z419" i="20"/>
  <c r="Z420" i="20"/>
  <c r="Z421" i="20"/>
  <c r="Z422" i="20"/>
  <c r="Z423" i="20"/>
  <c r="Z424" i="20"/>
  <c r="Z425" i="20"/>
  <c r="Z426" i="20"/>
  <c r="Z427" i="20"/>
  <c r="Z428" i="20"/>
  <c r="Z429" i="20"/>
  <c r="Z430" i="20"/>
  <c r="Z431" i="20"/>
  <c r="Z432" i="20"/>
  <c r="Z433" i="20"/>
  <c r="Z434" i="20"/>
  <c r="Z435" i="20"/>
  <c r="Z436" i="20"/>
  <c r="Z437" i="20"/>
  <c r="Z438" i="20"/>
  <c r="Z439" i="20"/>
  <c r="Z440" i="20"/>
  <c r="Z441" i="20"/>
  <c r="Z442" i="20"/>
  <c r="Z443" i="20"/>
  <c r="Z444" i="20"/>
  <c r="Z445" i="20"/>
  <c r="Z446" i="20"/>
  <c r="Z447" i="20"/>
  <c r="Z448" i="20"/>
  <c r="Z449" i="20"/>
  <c r="Z450" i="20"/>
  <c r="Z451" i="20"/>
  <c r="Z452" i="20"/>
  <c r="Z453" i="20"/>
  <c r="Z454" i="20"/>
  <c r="Z455" i="20"/>
  <c r="Z456" i="20"/>
  <c r="Z457" i="20"/>
  <c r="Z458" i="20"/>
  <c r="Z459" i="20"/>
  <c r="Z460" i="20"/>
  <c r="Z461" i="20"/>
  <c r="Z462" i="20"/>
  <c r="Z463" i="20"/>
  <c r="Z464" i="20"/>
  <c r="Z465" i="20"/>
  <c r="Z466" i="20"/>
  <c r="Z467" i="20"/>
  <c r="Z468" i="20"/>
  <c r="Z469" i="20"/>
  <c r="Z470" i="20"/>
  <c r="Z471" i="20"/>
  <c r="Z472" i="20"/>
  <c r="Z473" i="20"/>
  <c r="Z474" i="20"/>
  <c r="Z475" i="20"/>
  <c r="Z476" i="20"/>
  <c r="Z477" i="20"/>
  <c r="Z478" i="20"/>
  <c r="Z479" i="20"/>
  <c r="Z480" i="20"/>
  <c r="Z481" i="20"/>
  <c r="Z482" i="20"/>
  <c r="Z483" i="20"/>
  <c r="Z484" i="20"/>
  <c r="Z485" i="20"/>
  <c r="Z486" i="20"/>
  <c r="Z487" i="20"/>
  <c r="Z488" i="20"/>
  <c r="Z489" i="20"/>
  <c r="Z490" i="20"/>
  <c r="Z491" i="20"/>
  <c r="Z492" i="20"/>
  <c r="Z493" i="20"/>
  <c r="Z494" i="20"/>
  <c r="Z495" i="20"/>
  <c r="Z496" i="20"/>
  <c r="Z497" i="20"/>
  <c r="Z498" i="20"/>
  <c r="Z499" i="20"/>
  <c r="Z500" i="20"/>
  <c r="Z501" i="20"/>
  <c r="Z502" i="20"/>
  <c r="Z503" i="20"/>
  <c r="Z504" i="20"/>
  <c r="Z505" i="20"/>
  <c r="Z506" i="20"/>
  <c r="Z507" i="20"/>
  <c r="Z508" i="20"/>
  <c r="Z509" i="20"/>
  <c r="Z510" i="20"/>
  <c r="Z511" i="20"/>
  <c r="Z512" i="20"/>
  <c r="Z513" i="20"/>
  <c r="Z514" i="20"/>
  <c r="Z515" i="20"/>
  <c r="Z516" i="20"/>
  <c r="Z517" i="20"/>
  <c r="Z518" i="20"/>
  <c r="Z519" i="20"/>
  <c r="Z520" i="20"/>
  <c r="Z521" i="20"/>
  <c r="Z522" i="20"/>
  <c r="Z523" i="20"/>
  <c r="Z524" i="20"/>
  <c r="Z525" i="20"/>
  <c r="Z526" i="20"/>
  <c r="Z527" i="20"/>
  <c r="Z528" i="20"/>
  <c r="Z529" i="20"/>
  <c r="Z530" i="20"/>
  <c r="Z531" i="20"/>
  <c r="Z532" i="20"/>
  <c r="Z533" i="20"/>
  <c r="Z534" i="20"/>
  <c r="Z535" i="20"/>
  <c r="Z536" i="20"/>
  <c r="Z537" i="20"/>
  <c r="Z538" i="20"/>
  <c r="Z539" i="20"/>
  <c r="Z540" i="20"/>
  <c r="Z541" i="20"/>
  <c r="Z542" i="20"/>
  <c r="Z543" i="20"/>
  <c r="Z544" i="20"/>
  <c r="Z545" i="20"/>
  <c r="Z546" i="20"/>
  <c r="Z547" i="20"/>
  <c r="Z548" i="20"/>
  <c r="Z549" i="20"/>
  <c r="Z550" i="20"/>
  <c r="Z551" i="20"/>
  <c r="Z552" i="20"/>
  <c r="Z553" i="20"/>
  <c r="Z554" i="20"/>
  <c r="Z555" i="20"/>
  <c r="Z556" i="20"/>
  <c r="Z557" i="20"/>
  <c r="Z558" i="20"/>
  <c r="Z559" i="20"/>
  <c r="Z560" i="20"/>
  <c r="Z561" i="20"/>
  <c r="Z562" i="20"/>
  <c r="Z563" i="20"/>
  <c r="Z564" i="20"/>
  <c r="Z565" i="20"/>
  <c r="Z566" i="20"/>
  <c r="Z567" i="20"/>
  <c r="Z568" i="20"/>
  <c r="Z569" i="20"/>
  <c r="Z570" i="20"/>
  <c r="Z571" i="20"/>
  <c r="Z572" i="20"/>
  <c r="Z573" i="20"/>
  <c r="Z574" i="20"/>
  <c r="Z575" i="20"/>
  <c r="Z576" i="20"/>
  <c r="Z577" i="20"/>
  <c r="Z578" i="20"/>
  <c r="Z579" i="20"/>
  <c r="Z580" i="20"/>
  <c r="Z581" i="20"/>
  <c r="Z582" i="20"/>
  <c r="Z583" i="20"/>
  <c r="Z584" i="20"/>
  <c r="Z585" i="20"/>
  <c r="Z586" i="20"/>
  <c r="Z587" i="20"/>
  <c r="Z588" i="20"/>
  <c r="Z589" i="20"/>
  <c r="Z590" i="20"/>
  <c r="Z591" i="20"/>
  <c r="Z592" i="20"/>
  <c r="Z593" i="20"/>
  <c r="Z594" i="20"/>
  <c r="Z595" i="20"/>
  <c r="Z596" i="20"/>
  <c r="Z597" i="20"/>
  <c r="Z598" i="20"/>
  <c r="Z599" i="20"/>
  <c r="Z600" i="20"/>
  <c r="Z601" i="20"/>
  <c r="Z602" i="20"/>
  <c r="Z603" i="20"/>
  <c r="Z604" i="20"/>
  <c r="Z605" i="20"/>
  <c r="Z606" i="20"/>
  <c r="Z607" i="20"/>
  <c r="Z608" i="20"/>
  <c r="Z609" i="20"/>
  <c r="Z610" i="20"/>
  <c r="Z611" i="20"/>
  <c r="Z612" i="20"/>
  <c r="Z613" i="20"/>
  <c r="Z614" i="20"/>
  <c r="Z615" i="20"/>
  <c r="Z616" i="20"/>
  <c r="Z617" i="20"/>
  <c r="Z618" i="20"/>
  <c r="Z619" i="20"/>
  <c r="Z620" i="20"/>
  <c r="Z621" i="20"/>
  <c r="Z622" i="20"/>
  <c r="Z623" i="20"/>
  <c r="Z624" i="20"/>
  <c r="Z625" i="20"/>
  <c r="Z626" i="20"/>
  <c r="Z627" i="20"/>
  <c r="Z628" i="20"/>
  <c r="Z629" i="20"/>
  <c r="Z630" i="20"/>
  <c r="Z631" i="20"/>
  <c r="Z632" i="20"/>
  <c r="Z633" i="20"/>
  <c r="Z634" i="20"/>
  <c r="Z635" i="20"/>
  <c r="Z636" i="20"/>
  <c r="Z637" i="20"/>
  <c r="Z638" i="20"/>
  <c r="Z639" i="20"/>
  <c r="Z640" i="20"/>
  <c r="Z641" i="20"/>
  <c r="Z642" i="20"/>
  <c r="Z643" i="20"/>
  <c r="Z644" i="20"/>
  <c r="Z645" i="20"/>
  <c r="Z646" i="20"/>
  <c r="Z647" i="20"/>
  <c r="Z648" i="20"/>
  <c r="Z649" i="20"/>
  <c r="Z650" i="20"/>
  <c r="Z651" i="20"/>
  <c r="Z652" i="20"/>
  <c r="Z653" i="20"/>
  <c r="Z654" i="20"/>
  <c r="Z655" i="20"/>
  <c r="Z656" i="20"/>
  <c r="Z657" i="20"/>
  <c r="Z658" i="20"/>
  <c r="Z659" i="20"/>
  <c r="Z660" i="20"/>
  <c r="Z661" i="20"/>
  <c r="Z662" i="20"/>
  <c r="Z663" i="20"/>
  <c r="Z664" i="20"/>
  <c r="Z665" i="20"/>
  <c r="Z666" i="20"/>
  <c r="Z667" i="20"/>
  <c r="Z668" i="20"/>
  <c r="Z669" i="20"/>
  <c r="Z670" i="20"/>
  <c r="Z671" i="20"/>
  <c r="Z672" i="20"/>
  <c r="Z673" i="20"/>
  <c r="Z674" i="20"/>
  <c r="Z675" i="20"/>
  <c r="Z676" i="20"/>
  <c r="Z677" i="20"/>
  <c r="Z678" i="20"/>
  <c r="Z679" i="20"/>
  <c r="Z680" i="20"/>
  <c r="Z681" i="20"/>
  <c r="Z682" i="20"/>
  <c r="Z683" i="20"/>
  <c r="Z684" i="20"/>
  <c r="Z685" i="20"/>
  <c r="Z686" i="20"/>
  <c r="Z687" i="20"/>
  <c r="Z688" i="20"/>
  <c r="Z689" i="20"/>
  <c r="Z690" i="20"/>
  <c r="Z691" i="20"/>
  <c r="Z692" i="20"/>
  <c r="Z693" i="20"/>
  <c r="Z694" i="20"/>
  <c r="Z695" i="20"/>
  <c r="Z696" i="20"/>
  <c r="Z697" i="20"/>
  <c r="Z698" i="20"/>
  <c r="Z699" i="20"/>
  <c r="Z700" i="20"/>
  <c r="Z701" i="20"/>
  <c r="Z702" i="20"/>
  <c r="Z703" i="20"/>
  <c r="Z704" i="20"/>
  <c r="Z705" i="20"/>
  <c r="Z706" i="20"/>
  <c r="Z707" i="20"/>
  <c r="Z708" i="20"/>
  <c r="Z709" i="20"/>
  <c r="Z710" i="20"/>
  <c r="Z711" i="20"/>
  <c r="Z712" i="20"/>
  <c r="Z713" i="20"/>
  <c r="Z714" i="20"/>
  <c r="Z715" i="20"/>
  <c r="Z716" i="20"/>
  <c r="Z717" i="20"/>
  <c r="Z718" i="20"/>
  <c r="Z719" i="20"/>
  <c r="Z720" i="20"/>
  <c r="Z721" i="20"/>
  <c r="Z722" i="20"/>
  <c r="Z723" i="20"/>
  <c r="Z724" i="20"/>
  <c r="Z725" i="20"/>
  <c r="Z726" i="20"/>
  <c r="Z727" i="20"/>
  <c r="Z728" i="20"/>
  <c r="Z729" i="20"/>
  <c r="Z730" i="20"/>
  <c r="Z731" i="20"/>
  <c r="Z732" i="20"/>
  <c r="Z733" i="20"/>
  <c r="Z734" i="20"/>
  <c r="Z735" i="20"/>
  <c r="Z736" i="20"/>
  <c r="Z737" i="20"/>
  <c r="Z738" i="20"/>
  <c r="Z739" i="20"/>
  <c r="Z740" i="20"/>
  <c r="Z741" i="20"/>
  <c r="Z742" i="20"/>
  <c r="Z743" i="20"/>
  <c r="Z744" i="20"/>
  <c r="Z745" i="20"/>
  <c r="Z746" i="20"/>
  <c r="Z747" i="20"/>
  <c r="Z748" i="20"/>
  <c r="Z749" i="20"/>
  <c r="Z750" i="20"/>
  <c r="Z751" i="20"/>
  <c r="Z752" i="20"/>
  <c r="Z753" i="20"/>
  <c r="Z754" i="20"/>
  <c r="Z755" i="20"/>
  <c r="Z756" i="20"/>
  <c r="Z757" i="20"/>
  <c r="Z758" i="20"/>
  <c r="Z759" i="20"/>
  <c r="Z760" i="20"/>
  <c r="Z761" i="20"/>
  <c r="Z762" i="20"/>
  <c r="Z763" i="20"/>
  <c r="Z764" i="20"/>
  <c r="Z765" i="20"/>
  <c r="Z766" i="20"/>
  <c r="Z767" i="20"/>
  <c r="Z768" i="20"/>
  <c r="Z769" i="20"/>
  <c r="Z770" i="20"/>
  <c r="Z771" i="20"/>
  <c r="Z772" i="20"/>
  <c r="Z773" i="20"/>
  <c r="Z774" i="20"/>
  <c r="Z775" i="20"/>
  <c r="Z776" i="20"/>
  <c r="Z777" i="20"/>
  <c r="Z778" i="20"/>
  <c r="Z779" i="20"/>
  <c r="Z780" i="20"/>
  <c r="Z781" i="20"/>
  <c r="Z782" i="20"/>
  <c r="Z783" i="20"/>
  <c r="Z784" i="20"/>
  <c r="Z785" i="20"/>
  <c r="Z786" i="20"/>
  <c r="Z787" i="20"/>
  <c r="Z788" i="20"/>
  <c r="Z789" i="20"/>
  <c r="Z790" i="20"/>
  <c r="Z791" i="20"/>
  <c r="Z792" i="20"/>
  <c r="Z793" i="20"/>
  <c r="Z794" i="20"/>
  <c r="Z795" i="20"/>
  <c r="Z796" i="20"/>
  <c r="Z797" i="20"/>
  <c r="Z798" i="20"/>
  <c r="Z799" i="20"/>
  <c r="Z800" i="20"/>
  <c r="Z801" i="20"/>
  <c r="Z802" i="20"/>
  <c r="Z803" i="20"/>
  <c r="Z804" i="20"/>
  <c r="Z805" i="20"/>
  <c r="Z806" i="20"/>
  <c r="Z807" i="20"/>
  <c r="Z808" i="20"/>
  <c r="Z809" i="20"/>
  <c r="Z810" i="20"/>
  <c r="Z811" i="20"/>
  <c r="Z812" i="20"/>
  <c r="Z813" i="20"/>
  <c r="Z814" i="20"/>
  <c r="Z815" i="20"/>
  <c r="Z816" i="20"/>
  <c r="Z817" i="20"/>
  <c r="Z818" i="20"/>
  <c r="Z819" i="20"/>
  <c r="Z820" i="20"/>
  <c r="Z821" i="20"/>
  <c r="Z822" i="20"/>
  <c r="Z823" i="20"/>
  <c r="Z824" i="20"/>
  <c r="Z825" i="20"/>
  <c r="Z826" i="20"/>
  <c r="Z827" i="20"/>
  <c r="Z828" i="20"/>
  <c r="Z829" i="20"/>
  <c r="Z830" i="20"/>
  <c r="Z831" i="20"/>
  <c r="Z832" i="20"/>
  <c r="Z833" i="20"/>
  <c r="Z834" i="20"/>
  <c r="Z835" i="20"/>
  <c r="Z836" i="20"/>
  <c r="Z837" i="20"/>
  <c r="Z838" i="20"/>
  <c r="Z839" i="20"/>
  <c r="Z840" i="20"/>
  <c r="Z841" i="20"/>
  <c r="Z842" i="20"/>
  <c r="Z843" i="20"/>
  <c r="Z844" i="20"/>
  <c r="Z845" i="20"/>
  <c r="Z846" i="20"/>
  <c r="Z847" i="20"/>
  <c r="Z848" i="20"/>
  <c r="Z849" i="20"/>
  <c r="Z850" i="20"/>
  <c r="Z851" i="20"/>
  <c r="Z852" i="20"/>
  <c r="Z853" i="20"/>
  <c r="Z854" i="20"/>
  <c r="Z855" i="20"/>
  <c r="Z856" i="20"/>
  <c r="Z857" i="20"/>
  <c r="Z858" i="20"/>
  <c r="Z859" i="20"/>
  <c r="Z860" i="20"/>
  <c r="Z861" i="20"/>
  <c r="Z862" i="20"/>
  <c r="Z863" i="20"/>
  <c r="Z864" i="20"/>
  <c r="Z865" i="20"/>
  <c r="Z866" i="20"/>
  <c r="Z867" i="20"/>
  <c r="Z868" i="20"/>
  <c r="Z869" i="20"/>
  <c r="Z870" i="20"/>
  <c r="Z871" i="20"/>
  <c r="Z872" i="20"/>
  <c r="Z873" i="20"/>
  <c r="Z874" i="20"/>
  <c r="Z875" i="20"/>
  <c r="Z876" i="20"/>
  <c r="Z877" i="20"/>
  <c r="Z878" i="20"/>
  <c r="Z879" i="20"/>
  <c r="Z880" i="20"/>
  <c r="Z881" i="20"/>
  <c r="Z882" i="20"/>
  <c r="Z883" i="20"/>
  <c r="Z884" i="20"/>
  <c r="Z885" i="20"/>
  <c r="Z886" i="20"/>
  <c r="Z887" i="20"/>
  <c r="Z888" i="20"/>
  <c r="Z889" i="20"/>
  <c r="Z890" i="20"/>
  <c r="Z891" i="20"/>
  <c r="Z892" i="20"/>
  <c r="Z893" i="20"/>
  <c r="Z894" i="20"/>
  <c r="Z895" i="20"/>
  <c r="Z896" i="20"/>
  <c r="Z897" i="20"/>
  <c r="Z898" i="20"/>
  <c r="Z899" i="20"/>
  <c r="Z900" i="20"/>
  <c r="Z901" i="20"/>
  <c r="Z902" i="20"/>
  <c r="Z903" i="20"/>
  <c r="Z904" i="20"/>
  <c r="Z905" i="20"/>
  <c r="Z906" i="20"/>
  <c r="Z907" i="20"/>
  <c r="Z908" i="20"/>
  <c r="Z909" i="20"/>
  <c r="Z910" i="20"/>
  <c r="Z911" i="20"/>
  <c r="Z912" i="20"/>
  <c r="Z913" i="20"/>
  <c r="Z914" i="20"/>
  <c r="Z915" i="20"/>
  <c r="Z916" i="20"/>
  <c r="Z917" i="20"/>
  <c r="Z918" i="20"/>
  <c r="Z919" i="20"/>
  <c r="Z920" i="20"/>
  <c r="Z921" i="20"/>
  <c r="Z922" i="20"/>
  <c r="Z923" i="20"/>
  <c r="Z924" i="20"/>
  <c r="Z925" i="20"/>
  <c r="Z926" i="20"/>
  <c r="Z927" i="20"/>
  <c r="Z928" i="20"/>
  <c r="Z929" i="20"/>
  <c r="Z930" i="20"/>
  <c r="Z931" i="20"/>
  <c r="Z932" i="20"/>
  <c r="Z933" i="20"/>
  <c r="Z934" i="20"/>
  <c r="Z935" i="20"/>
  <c r="Z936" i="20"/>
  <c r="Z937" i="20"/>
  <c r="Z938" i="20"/>
  <c r="Z939" i="20"/>
  <c r="Z940" i="20"/>
  <c r="Z941" i="20"/>
  <c r="Z942" i="20"/>
  <c r="Z943" i="20"/>
  <c r="Z944" i="20"/>
  <c r="Z945" i="20"/>
  <c r="Z946" i="20"/>
  <c r="Z947" i="20"/>
  <c r="Z948" i="20"/>
  <c r="Z949" i="20"/>
  <c r="Z950" i="20"/>
  <c r="Z951" i="20"/>
  <c r="Z952" i="20"/>
  <c r="Z953" i="20"/>
  <c r="Z954" i="20"/>
  <c r="Z955" i="20"/>
  <c r="Z956" i="20"/>
  <c r="Z957" i="20"/>
  <c r="Z958" i="20"/>
  <c r="Z959" i="20"/>
  <c r="Z960" i="20"/>
  <c r="Z961" i="20"/>
  <c r="Z962" i="20"/>
  <c r="Z963" i="20"/>
  <c r="Z964" i="20"/>
  <c r="Z965" i="20"/>
  <c r="Z966" i="20"/>
  <c r="Z967" i="20"/>
  <c r="Z968" i="20"/>
  <c r="Z969" i="20"/>
  <c r="Z970" i="20"/>
  <c r="Z971" i="20"/>
  <c r="Z972" i="20"/>
  <c r="Z973" i="20"/>
  <c r="Z974" i="20"/>
  <c r="Z975" i="20"/>
  <c r="Z976" i="20"/>
  <c r="Z977" i="20"/>
  <c r="Z978" i="20"/>
  <c r="Z979" i="20"/>
  <c r="Z980" i="20"/>
  <c r="Z981" i="20"/>
  <c r="Z982" i="20"/>
  <c r="Z983" i="20"/>
  <c r="Z984" i="20"/>
  <c r="Z985" i="20"/>
  <c r="Z986" i="20"/>
  <c r="Z987" i="20"/>
  <c r="Z988" i="20"/>
  <c r="Z989" i="20"/>
  <c r="Z990" i="20"/>
  <c r="Z991" i="20"/>
  <c r="Z992" i="20"/>
  <c r="Z993" i="20"/>
  <c r="Z994" i="20"/>
  <c r="Z995" i="20"/>
  <c r="Z996" i="20"/>
  <c r="Z997" i="20"/>
  <c r="Z998" i="20"/>
  <c r="Z999" i="20"/>
  <c r="Z1000" i="20"/>
  <c r="Z1001" i="20"/>
  <c r="Y2" i="20"/>
  <c r="Y3" i="20"/>
  <c r="Y4" i="20"/>
  <c r="Y5" i="20"/>
  <c r="Y6" i="20"/>
  <c r="Y7" i="20"/>
  <c r="Y8" i="20"/>
  <c r="Y9" i="20"/>
  <c r="Y10" i="20"/>
  <c r="Y11" i="20"/>
  <c r="Y12" i="20"/>
  <c r="Y13" i="20"/>
  <c r="Y14" i="20"/>
  <c r="Y15" i="20"/>
  <c r="Y16" i="20"/>
  <c r="Y17" i="20"/>
  <c r="Y18" i="20"/>
  <c r="Y19" i="20"/>
  <c r="Y20" i="20"/>
  <c r="Y21" i="20"/>
  <c r="Y22" i="20"/>
  <c r="Y23" i="20"/>
  <c r="Y24" i="20"/>
  <c r="Y25" i="20"/>
  <c r="Y26" i="20"/>
  <c r="Y27" i="20"/>
  <c r="Y28" i="20"/>
  <c r="Y29" i="20"/>
  <c r="Y30" i="20"/>
  <c r="Y31" i="20"/>
  <c r="Y32" i="20"/>
  <c r="Y33" i="20"/>
  <c r="Y34" i="20"/>
  <c r="Y35" i="20"/>
  <c r="Y36" i="20"/>
  <c r="Y37" i="20"/>
  <c r="Y38" i="20"/>
  <c r="Y39" i="20"/>
  <c r="Y40" i="20"/>
  <c r="Y41" i="20"/>
  <c r="Y42" i="20"/>
  <c r="Y43" i="20"/>
  <c r="Y44" i="20"/>
  <c r="Y45" i="20"/>
  <c r="Y46" i="20"/>
  <c r="Y47" i="20"/>
  <c r="Y48" i="20"/>
  <c r="Y49" i="20"/>
  <c r="Y50" i="20"/>
  <c r="Y51" i="20"/>
  <c r="Y52" i="20"/>
  <c r="Y53" i="20"/>
  <c r="Y54" i="20"/>
  <c r="Y55" i="20"/>
  <c r="Y56" i="20"/>
  <c r="Y57" i="20"/>
  <c r="Y58" i="20"/>
  <c r="Y59" i="20"/>
  <c r="Y60" i="20"/>
  <c r="Y61" i="20"/>
  <c r="Y62" i="20"/>
  <c r="Y63" i="20"/>
  <c r="Y64" i="20"/>
  <c r="Y65" i="20"/>
  <c r="Y66" i="20"/>
  <c r="Y67" i="20"/>
  <c r="Y68" i="20"/>
  <c r="Y69" i="20"/>
  <c r="Y70" i="20"/>
  <c r="Y71" i="20"/>
  <c r="Y72" i="20"/>
  <c r="Y73" i="20"/>
  <c r="Y74" i="20"/>
  <c r="Y75" i="20"/>
  <c r="Y76" i="20"/>
  <c r="Y77" i="20"/>
  <c r="Y78" i="20"/>
  <c r="Y79" i="20"/>
  <c r="Y80" i="20"/>
  <c r="Y81" i="20"/>
  <c r="Y82" i="20"/>
  <c r="Y83" i="20"/>
  <c r="Y84" i="20"/>
  <c r="Y85" i="20"/>
  <c r="Y86" i="20"/>
  <c r="Y87" i="20"/>
  <c r="Y88" i="20"/>
  <c r="Y89" i="20"/>
  <c r="Y90" i="20"/>
  <c r="Y91" i="20"/>
  <c r="Y92" i="20"/>
  <c r="Y93" i="20"/>
  <c r="Y94" i="20"/>
  <c r="Y95" i="20"/>
  <c r="Y96" i="20"/>
  <c r="Y97" i="20"/>
  <c r="Y98" i="20"/>
  <c r="Y99" i="20"/>
  <c r="Y100" i="20"/>
  <c r="Y101" i="20"/>
  <c r="Y102" i="20"/>
  <c r="Y103" i="20"/>
  <c r="Y104" i="20"/>
  <c r="Y105" i="20"/>
  <c r="Y106" i="20"/>
  <c r="Y107" i="20"/>
  <c r="Y108" i="20"/>
  <c r="Y109" i="20"/>
  <c r="Y110" i="20"/>
  <c r="Y111" i="20"/>
  <c r="Y112" i="20"/>
  <c r="Y113" i="20"/>
  <c r="Y114" i="20"/>
  <c r="Y115" i="20"/>
  <c r="Y116" i="20"/>
  <c r="Y117" i="20"/>
  <c r="Y118" i="20"/>
  <c r="Y119" i="20"/>
  <c r="Y120" i="20"/>
  <c r="Y121" i="20"/>
  <c r="Y122" i="20"/>
  <c r="Y123" i="20"/>
  <c r="Y124" i="20"/>
  <c r="Y125" i="20"/>
  <c r="Y126" i="20"/>
  <c r="Y127" i="20"/>
  <c r="Y128" i="20"/>
  <c r="Y129" i="20"/>
  <c r="Y130" i="20"/>
  <c r="Y131" i="20"/>
  <c r="Y132" i="20"/>
  <c r="Y133" i="20"/>
  <c r="Y134" i="20"/>
  <c r="Y135" i="20"/>
  <c r="Y136" i="20"/>
  <c r="Y137" i="20"/>
  <c r="Y138" i="20"/>
  <c r="Y139" i="20"/>
  <c r="Y140" i="20"/>
  <c r="Y141" i="20"/>
  <c r="Y142" i="20"/>
  <c r="Y143" i="20"/>
  <c r="Y144" i="20"/>
  <c r="Y145" i="20"/>
  <c r="Y146" i="20"/>
  <c r="Y147" i="20"/>
  <c r="Y148" i="20"/>
  <c r="Y149" i="20"/>
  <c r="Y150" i="20"/>
  <c r="Y151" i="20"/>
  <c r="Y152" i="20"/>
  <c r="Y153" i="20"/>
  <c r="Y154" i="20"/>
  <c r="Y155" i="20"/>
  <c r="Y156" i="20"/>
  <c r="Y157" i="20"/>
  <c r="Y158" i="20"/>
  <c r="Y159" i="20"/>
  <c r="Y160" i="20"/>
  <c r="Y161" i="20"/>
  <c r="Y162" i="20"/>
  <c r="Y163" i="20"/>
  <c r="Y164" i="20"/>
  <c r="Y165" i="20"/>
  <c r="Y166" i="20"/>
  <c r="Y167" i="20"/>
  <c r="Y168" i="20"/>
  <c r="Y169" i="20"/>
  <c r="Y170" i="20"/>
  <c r="Y171" i="20"/>
  <c r="Y172" i="20"/>
  <c r="Y173" i="20"/>
  <c r="Y174" i="20"/>
  <c r="Y175" i="20"/>
  <c r="Y176" i="20"/>
  <c r="Y177" i="20"/>
  <c r="Y178" i="20"/>
  <c r="Y179" i="20"/>
  <c r="Y180" i="20"/>
  <c r="Y181" i="20"/>
  <c r="Y182" i="20"/>
  <c r="Y183" i="20"/>
  <c r="Y184" i="20"/>
  <c r="Y185" i="20"/>
  <c r="Y186" i="20"/>
  <c r="Y187" i="20"/>
  <c r="Y188" i="20"/>
  <c r="Y189" i="20"/>
  <c r="Y190" i="20"/>
  <c r="Y191" i="20"/>
  <c r="Y192" i="20"/>
  <c r="Y193" i="20"/>
  <c r="Y194" i="20"/>
  <c r="Y195" i="20"/>
  <c r="Y196" i="20"/>
  <c r="Y197" i="20"/>
  <c r="Y198" i="20"/>
  <c r="Y199" i="20"/>
  <c r="Y200" i="20"/>
  <c r="Y201" i="20"/>
  <c r="Y202" i="20"/>
  <c r="Y203" i="20"/>
  <c r="Y204" i="20"/>
  <c r="Y205" i="20"/>
  <c r="Y206" i="20"/>
  <c r="Y207" i="20"/>
  <c r="Y208" i="20"/>
  <c r="Y209" i="20"/>
  <c r="Y210" i="20"/>
  <c r="Y211" i="20"/>
  <c r="Y212" i="20"/>
  <c r="Y213" i="20"/>
  <c r="Y214" i="20"/>
  <c r="Y215" i="20"/>
  <c r="Y216" i="20"/>
  <c r="Y217" i="20"/>
  <c r="Y218" i="20"/>
  <c r="Y219" i="20"/>
  <c r="Y220" i="20"/>
  <c r="Y221" i="20"/>
  <c r="Y222" i="20"/>
  <c r="Y223" i="20"/>
  <c r="Y224" i="20"/>
  <c r="Y225" i="20"/>
  <c r="Y226" i="20"/>
  <c r="Y227" i="20"/>
  <c r="Y228" i="20"/>
  <c r="Y229" i="20"/>
  <c r="Y230" i="20"/>
  <c r="Y231" i="20"/>
  <c r="Y232" i="20"/>
  <c r="Y233" i="20"/>
  <c r="Y234" i="20"/>
  <c r="Y235" i="20"/>
  <c r="Y236" i="20"/>
  <c r="Y237" i="20"/>
  <c r="Y238" i="20"/>
  <c r="Y239" i="20"/>
  <c r="Y240" i="20"/>
  <c r="Y241" i="20"/>
  <c r="Y242" i="20"/>
  <c r="Y243" i="20"/>
  <c r="Y244" i="20"/>
  <c r="Y245" i="20"/>
  <c r="Y246" i="20"/>
  <c r="Y247" i="20"/>
  <c r="Y248" i="20"/>
  <c r="Y249" i="20"/>
  <c r="Y250" i="20"/>
  <c r="Y251" i="20"/>
  <c r="Y252" i="20"/>
  <c r="Y253" i="20"/>
  <c r="Y254" i="20"/>
  <c r="Y255" i="20"/>
  <c r="Y256" i="20"/>
  <c r="Y257" i="20"/>
  <c r="Y258" i="20"/>
  <c r="Y259" i="20"/>
  <c r="Y260" i="20"/>
  <c r="Y261" i="20"/>
  <c r="Y262" i="20"/>
  <c r="Y263" i="20"/>
  <c r="Y264" i="20"/>
  <c r="Y265" i="20"/>
  <c r="Y266" i="20"/>
  <c r="Y267" i="20"/>
  <c r="Y268" i="20"/>
  <c r="Y269" i="20"/>
  <c r="Y270" i="20"/>
  <c r="Y271" i="20"/>
  <c r="Y272" i="20"/>
  <c r="Y273" i="20"/>
  <c r="Y274" i="20"/>
  <c r="Y275" i="20"/>
  <c r="Y276" i="20"/>
  <c r="Y277" i="20"/>
  <c r="Y278" i="20"/>
  <c r="Y279" i="20"/>
  <c r="Y280" i="20"/>
  <c r="Y281" i="20"/>
  <c r="Y282" i="20"/>
  <c r="Y283" i="20"/>
  <c r="Y284" i="20"/>
  <c r="Y285" i="20"/>
  <c r="Y286" i="20"/>
  <c r="Y287" i="20"/>
  <c r="Y288" i="20"/>
  <c r="Y289" i="20"/>
  <c r="Y290" i="20"/>
  <c r="Y291" i="20"/>
  <c r="Y292" i="20"/>
  <c r="Y293" i="20"/>
  <c r="Y294" i="20"/>
  <c r="Y295" i="20"/>
  <c r="Y296" i="20"/>
  <c r="Y297" i="20"/>
  <c r="Y298" i="20"/>
  <c r="Y299" i="20"/>
  <c r="Y300" i="20"/>
  <c r="Y301" i="20"/>
  <c r="Y302" i="20"/>
  <c r="Y303" i="20"/>
  <c r="Y304" i="20"/>
  <c r="Y305" i="20"/>
  <c r="Y306" i="20"/>
  <c r="Y307" i="20"/>
  <c r="Y308" i="20"/>
  <c r="Y309" i="20"/>
  <c r="Y310" i="20"/>
  <c r="Y311" i="20"/>
  <c r="Y312" i="20"/>
  <c r="Y313" i="20"/>
  <c r="Y314" i="20"/>
  <c r="Y315" i="20"/>
  <c r="Y316" i="20"/>
  <c r="Y317" i="20"/>
  <c r="Y318" i="20"/>
  <c r="Y319" i="20"/>
  <c r="Y320" i="20"/>
  <c r="Y321" i="20"/>
  <c r="Y322" i="20"/>
  <c r="Y323" i="20"/>
  <c r="Y324" i="20"/>
  <c r="Y325" i="20"/>
  <c r="Y326" i="20"/>
  <c r="Y327" i="20"/>
  <c r="Y328" i="20"/>
  <c r="Y329" i="20"/>
  <c r="Y330" i="20"/>
  <c r="Y331" i="20"/>
  <c r="Y332" i="20"/>
  <c r="Y333" i="20"/>
  <c r="Y334" i="20"/>
  <c r="Y335" i="20"/>
  <c r="Y336" i="20"/>
  <c r="Y337" i="20"/>
  <c r="Y338" i="20"/>
  <c r="Y339" i="20"/>
  <c r="Y340" i="20"/>
  <c r="Y341" i="20"/>
  <c r="Y342" i="20"/>
  <c r="Y343" i="20"/>
  <c r="Y344" i="20"/>
  <c r="Y345" i="20"/>
  <c r="Y346" i="20"/>
  <c r="Y347" i="20"/>
  <c r="Y348" i="20"/>
  <c r="Y349" i="20"/>
  <c r="Y350" i="20"/>
  <c r="Y351" i="20"/>
  <c r="Y352" i="20"/>
  <c r="Y353" i="20"/>
  <c r="Y354" i="20"/>
  <c r="Y355" i="20"/>
  <c r="Y356" i="20"/>
  <c r="Y357" i="20"/>
  <c r="Y358" i="20"/>
  <c r="Y359" i="20"/>
  <c r="Y360" i="20"/>
  <c r="Y361" i="20"/>
  <c r="Y362" i="20"/>
  <c r="Y363" i="20"/>
  <c r="Y364" i="20"/>
  <c r="Y365" i="20"/>
  <c r="Y366" i="20"/>
  <c r="Y367" i="20"/>
  <c r="Y368" i="20"/>
  <c r="Y369" i="20"/>
  <c r="Y370" i="20"/>
  <c r="Y371" i="20"/>
  <c r="Y372" i="20"/>
  <c r="Y373" i="20"/>
  <c r="Y374" i="20"/>
  <c r="Y375" i="20"/>
  <c r="Y376" i="20"/>
  <c r="Y377" i="20"/>
  <c r="Y378" i="20"/>
  <c r="Y379" i="20"/>
  <c r="Y380" i="20"/>
  <c r="Y381" i="20"/>
  <c r="Y382" i="20"/>
  <c r="Y383" i="20"/>
  <c r="Y384" i="20"/>
  <c r="Y385" i="20"/>
  <c r="Y386" i="20"/>
  <c r="Y387" i="20"/>
  <c r="Y388" i="20"/>
  <c r="Y389" i="20"/>
  <c r="Y390" i="20"/>
  <c r="Y391" i="20"/>
  <c r="Y392" i="20"/>
  <c r="Y393" i="20"/>
  <c r="Y394" i="20"/>
  <c r="Y395" i="20"/>
  <c r="Y396" i="20"/>
  <c r="Y397" i="20"/>
  <c r="Y398" i="20"/>
  <c r="Y399" i="20"/>
  <c r="Y400" i="20"/>
  <c r="Y401" i="20"/>
  <c r="Y402" i="20"/>
  <c r="Y403" i="20"/>
  <c r="Y404" i="20"/>
  <c r="Y405" i="20"/>
  <c r="Y406" i="20"/>
  <c r="Y407" i="20"/>
  <c r="Y408" i="20"/>
  <c r="Y409" i="20"/>
  <c r="Y410" i="20"/>
  <c r="Y411" i="20"/>
  <c r="Y412" i="20"/>
  <c r="Y413" i="20"/>
  <c r="Y414" i="20"/>
  <c r="Y415" i="20"/>
  <c r="Y416" i="20"/>
  <c r="Y417" i="20"/>
  <c r="Y418" i="20"/>
  <c r="Y419" i="20"/>
  <c r="Y420" i="20"/>
  <c r="Y421" i="20"/>
  <c r="Y422" i="20"/>
  <c r="Y423" i="20"/>
  <c r="Y424" i="20"/>
  <c r="Y425" i="20"/>
  <c r="Y426" i="20"/>
  <c r="Y427" i="20"/>
  <c r="Y428" i="20"/>
  <c r="Y429" i="20"/>
  <c r="Y430" i="20"/>
  <c r="Y431" i="20"/>
  <c r="Y432" i="20"/>
  <c r="Y433" i="20"/>
  <c r="Y434" i="20"/>
  <c r="Y435" i="20"/>
  <c r="Y436" i="20"/>
  <c r="Y437" i="20"/>
  <c r="Y438" i="20"/>
  <c r="Y439" i="20"/>
  <c r="Y440" i="20"/>
  <c r="Y441" i="20"/>
  <c r="Y442" i="20"/>
  <c r="Y443" i="20"/>
  <c r="Y444" i="20"/>
  <c r="Y445" i="20"/>
  <c r="Y446" i="20"/>
  <c r="Y447" i="20"/>
  <c r="Y448" i="20"/>
  <c r="Y449" i="20"/>
  <c r="Y450" i="20"/>
  <c r="Y451" i="20"/>
  <c r="Y452" i="20"/>
  <c r="Y453" i="20"/>
  <c r="Y454" i="20"/>
  <c r="Y455" i="20"/>
  <c r="Y456" i="20"/>
  <c r="Y457" i="20"/>
  <c r="Y458" i="20"/>
  <c r="Y459" i="20"/>
  <c r="Y460" i="20"/>
  <c r="Y461" i="20"/>
  <c r="Y462" i="20"/>
  <c r="Y463" i="20"/>
  <c r="Y464" i="20"/>
  <c r="Y465" i="20"/>
  <c r="Y466" i="20"/>
  <c r="Y467" i="20"/>
  <c r="Y468" i="20"/>
  <c r="Y469" i="20"/>
  <c r="Y470" i="20"/>
  <c r="Y471" i="20"/>
  <c r="Y472" i="20"/>
  <c r="Y473" i="20"/>
  <c r="Y474" i="20"/>
  <c r="Y475" i="20"/>
  <c r="Y476" i="20"/>
  <c r="Y477" i="20"/>
  <c r="Y478" i="20"/>
  <c r="Y479" i="20"/>
  <c r="Y480" i="20"/>
  <c r="Y481" i="20"/>
  <c r="Y482" i="20"/>
  <c r="Y483" i="20"/>
  <c r="Y484" i="20"/>
  <c r="Y485" i="20"/>
  <c r="Y486" i="20"/>
  <c r="Y487" i="20"/>
  <c r="Y488" i="20"/>
  <c r="Y489" i="20"/>
  <c r="Y490" i="20"/>
  <c r="Y491" i="20"/>
  <c r="Y492" i="20"/>
  <c r="Y493" i="20"/>
  <c r="Y494" i="20"/>
  <c r="Y495" i="20"/>
  <c r="Y496" i="20"/>
  <c r="Y497" i="20"/>
  <c r="Y498" i="20"/>
  <c r="Y499" i="20"/>
  <c r="Y500" i="20"/>
  <c r="Y501" i="20"/>
  <c r="Y502" i="20"/>
  <c r="Y503" i="20"/>
  <c r="Y504" i="20"/>
  <c r="Y505" i="20"/>
  <c r="Y506" i="20"/>
  <c r="Y507" i="20"/>
  <c r="Y508" i="20"/>
  <c r="Y509" i="20"/>
  <c r="Y510" i="20"/>
  <c r="Y511" i="20"/>
  <c r="Y512" i="20"/>
  <c r="Y513" i="20"/>
  <c r="Y514" i="20"/>
  <c r="Y515" i="20"/>
  <c r="Y516" i="20"/>
  <c r="Y517" i="20"/>
  <c r="Y518" i="20"/>
  <c r="Y519" i="20"/>
  <c r="Y520" i="20"/>
  <c r="Y521" i="20"/>
  <c r="Y522" i="20"/>
  <c r="Y523" i="20"/>
  <c r="Y524" i="20"/>
  <c r="Y525" i="20"/>
  <c r="Y526" i="20"/>
  <c r="Y527" i="20"/>
  <c r="Y528" i="20"/>
  <c r="Y529" i="20"/>
  <c r="Y530" i="20"/>
  <c r="Y531" i="20"/>
  <c r="Y532" i="20"/>
  <c r="Y533" i="20"/>
  <c r="Y534" i="20"/>
  <c r="Y535" i="20"/>
  <c r="Y536" i="20"/>
  <c r="Y537" i="20"/>
  <c r="Y538" i="20"/>
  <c r="Y539" i="20"/>
  <c r="Y540" i="20"/>
  <c r="Y541" i="20"/>
  <c r="Y542" i="20"/>
  <c r="Y543" i="20"/>
  <c r="Y544" i="20"/>
  <c r="Y545" i="20"/>
  <c r="Y546" i="20"/>
  <c r="Y547" i="20"/>
  <c r="Y548" i="20"/>
  <c r="Y549" i="20"/>
  <c r="Y550" i="20"/>
  <c r="Y551" i="20"/>
  <c r="Y552" i="20"/>
  <c r="Y553" i="20"/>
  <c r="Y554" i="20"/>
  <c r="Y555" i="20"/>
  <c r="Y556" i="20"/>
  <c r="Y557" i="20"/>
  <c r="Y558" i="20"/>
  <c r="Y559" i="20"/>
  <c r="Y560" i="20"/>
  <c r="Y561" i="20"/>
  <c r="Y562" i="20"/>
  <c r="Y563" i="20"/>
  <c r="Y564" i="20"/>
  <c r="Y565" i="20"/>
  <c r="Y566" i="20"/>
  <c r="Y567" i="20"/>
  <c r="Y568" i="20"/>
  <c r="Y569" i="20"/>
  <c r="Y570" i="20"/>
  <c r="Y571" i="20"/>
  <c r="Y572" i="20"/>
  <c r="Y573" i="20"/>
  <c r="Y574" i="20"/>
  <c r="Y575" i="20"/>
  <c r="Y576" i="20"/>
  <c r="Y577" i="20"/>
  <c r="Y578" i="20"/>
  <c r="Y579" i="20"/>
  <c r="Y580" i="20"/>
  <c r="Y581" i="20"/>
  <c r="Y582" i="20"/>
  <c r="Y583" i="20"/>
  <c r="Y584" i="20"/>
  <c r="Y585" i="20"/>
  <c r="Y586" i="20"/>
  <c r="Y587" i="20"/>
  <c r="Y588" i="20"/>
  <c r="Y589" i="20"/>
  <c r="Y590" i="20"/>
  <c r="Y591" i="20"/>
  <c r="Y592" i="20"/>
  <c r="Y593" i="20"/>
  <c r="Y594" i="20"/>
  <c r="Y595" i="20"/>
  <c r="Y596" i="20"/>
  <c r="Y597" i="20"/>
  <c r="Y598" i="20"/>
  <c r="Y599" i="20"/>
  <c r="Y600" i="20"/>
  <c r="Y601" i="20"/>
  <c r="Y602" i="20"/>
  <c r="Y603" i="20"/>
  <c r="Y604" i="20"/>
  <c r="Y605" i="20"/>
  <c r="Y606" i="20"/>
  <c r="Y607" i="20"/>
  <c r="Y608" i="20"/>
  <c r="Y609" i="20"/>
  <c r="Y610" i="20"/>
  <c r="Y611" i="20"/>
  <c r="Y612" i="20"/>
  <c r="Y613" i="20"/>
  <c r="Y614" i="20"/>
  <c r="Y615" i="20"/>
  <c r="Y616" i="20"/>
  <c r="Y617" i="20"/>
  <c r="Y618" i="20"/>
  <c r="Y619" i="20"/>
  <c r="Y620" i="20"/>
  <c r="Y621" i="20"/>
  <c r="Y622" i="20"/>
  <c r="Y623" i="20"/>
  <c r="Y624" i="20"/>
  <c r="Y625" i="20"/>
  <c r="Y626" i="20"/>
  <c r="Y627" i="20"/>
  <c r="Y628" i="20"/>
  <c r="Y629" i="20"/>
  <c r="Y630" i="20"/>
  <c r="Y631" i="20"/>
  <c r="Y632" i="20"/>
  <c r="Y633" i="20"/>
  <c r="Y634" i="20"/>
  <c r="Y635" i="20"/>
  <c r="Y636" i="20"/>
  <c r="Y637" i="20"/>
  <c r="Y638" i="20"/>
  <c r="Y639" i="20"/>
  <c r="Y640" i="20"/>
  <c r="Y641" i="20"/>
  <c r="Y642" i="20"/>
  <c r="Y643" i="20"/>
  <c r="Y644" i="20"/>
  <c r="Y645" i="20"/>
  <c r="Y646" i="20"/>
  <c r="Y647" i="20"/>
  <c r="Y648" i="20"/>
  <c r="Y649" i="20"/>
  <c r="Y650" i="20"/>
  <c r="Y651" i="20"/>
  <c r="Y652" i="20"/>
  <c r="Y653" i="20"/>
  <c r="Y654" i="20"/>
  <c r="Y655" i="20"/>
  <c r="Y656" i="20"/>
  <c r="Y657" i="20"/>
  <c r="Y658" i="20"/>
  <c r="Y659" i="20"/>
  <c r="Y660" i="20"/>
  <c r="Y661" i="20"/>
  <c r="Y662" i="20"/>
  <c r="Y663" i="20"/>
  <c r="Y664" i="20"/>
  <c r="Y665" i="20"/>
  <c r="Y666" i="20"/>
  <c r="Y667" i="20"/>
  <c r="Y668" i="20"/>
  <c r="Y669" i="20"/>
  <c r="Y670" i="20"/>
  <c r="Y671" i="20"/>
  <c r="Y672" i="20"/>
  <c r="Y673" i="20"/>
  <c r="Y674" i="20"/>
  <c r="Y675" i="20"/>
  <c r="Y676" i="20"/>
  <c r="Y677" i="20"/>
  <c r="Y678" i="20"/>
  <c r="Y679" i="20"/>
  <c r="Y680" i="20"/>
  <c r="Y681" i="20"/>
  <c r="Y682" i="20"/>
  <c r="Y683" i="20"/>
  <c r="Y684" i="20"/>
  <c r="Y685" i="20"/>
  <c r="Y686" i="20"/>
  <c r="Y687" i="20"/>
  <c r="Y688" i="20"/>
  <c r="Y689" i="20"/>
  <c r="Y690" i="20"/>
  <c r="Y691" i="20"/>
  <c r="Y692" i="20"/>
  <c r="Y693" i="20"/>
  <c r="Y694" i="20"/>
  <c r="Y695" i="20"/>
  <c r="Y696" i="20"/>
  <c r="Y697" i="20"/>
  <c r="Y698" i="20"/>
  <c r="Y699" i="20"/>
  <c r="Y700" i="20"/>
  <c r="Y701" i="20"/>
  <c r="Y702" i="20"/>
  <c r="Y703" i="20"/>
  <c r="Y704" i="20"/>
  <c r="Y705" i="20"/>
  <c r="Y706" i="20"/>
  <c r="Y707" i="20"/>
  <c r="Y708" i="20"/>
  <c r="Y709" i="20"/>
  <c r="Y710" i="20"/>
  <c r="Y711" i="20"/>
  <c r="Y712" i="20"/>
  <c r="Y713" i="20"/>
  <c r="Y714" i="20"/>
  <c r="Y715" i="20"/>
  <c r="Y716" i="20"/>
  <c r="Y717" i="20"/>
  <c r="Y718" i="20"/>
  <c r="Y719" i="20"/>
  <c r="Y720" i="20"/>
  <c r="Y721" i="20"/>
  <c r="Y722" i="20"/>
  <c r="Y723" i="20"/>
  <c r="Y724" i="20"/>
  <c r="Y725" i="20"/>
  <c r="Y726" i="20"/>
  <c r="Y727" i="20"/>
  <c r="Y728" i="20"/>
  <c r="Y729" i="20"/>
  <c r="Y730" i="20"/>
  <c r="Y731" i="20"/>
  <c r="Y732" i="20"/>
  <c r="Y733" i="20"/>
  <c r="Y734" i="20"/>
  <c r="Y735" i="20"/>
  <c r="Y736" i="20"/>
  <c r="Y737" i="20"/>
  <c r="Y738" i="20"/>
  <c r="Y739" i="20"/>
  <c r="Y740" i="20"/>
  <c r="Y741" i="20"/>
  <c r="Y742" i="20"/>
  <c r="Y743" i="20"/>
  <c r="Y744" i="20"/>
  <c r="Y745" i="20"/>
  <c r="Y746" i="20"/>
  <c r="Y747" i="20"/>
  <c r="Y748" i="20"/>
  <c r="Y749" i="20"/>
  <c r="Y750" i="20"/>
  <c r="Y751" i="20"/>
  <c r="Y752" i="20"/>
  <c r="Y753" i="20"/>
  <c r="Y754" i="20"/>
  <c r="Y755" i="20"/>
  <c r="Y756" i="20"/>
  <c r="Y757" i="20"/>
  <c r="Y758" i="20"/>
  <c r="Y759" i="20"/>
  <c r="Y760" i="20"/>
  <c r="Y761" i="20"/>
  <c r="Y762" i="20"/>
  <c r="Y763" i="20"/>
  <c r="Y764" i="20"/>
  <c r="Y765" i="20"/>
  <c r="Y766" i="20"/>
  <c r="Y767" i="20"/>
  <c r="Y768" i="20"/>
  <c r="Y769" i="20"/>
  <c r="Y770" i="20"/>
  <c r="Y771" i="20"/>
  <c r="Y772" i="20"/>
  <c r="Y773" i="20"/>
  <c r="Y774" i="20"/>
  <c r="Y775" i="20"/>
  <c r="Y776" i="20"/>
  <c r="Y777" i="20"/>
  <c r="Y778" i="20"/>
  <c r="Y779" i="20"/>
  <c r="Y780" i="20"/>
  <c r="Y781" i="20"/>
  <c r="Y782" i="20"/>
  <c r="Y783" i="20"/>
  <c r="Y784" i="20"/>
  <c r="Y785" i="20"/>
  <c r="Y786" i="20"/>
  <c r="Y787" i="20"/>
  <c r="Y788" i="20"/>
  <c r="Y789" i="20"/>
  <c r="Y790" i="20"/>
  <c r="Y791" i="20"/>
  <c r="Y792" i="20"/>
  <c r="Y793" i="20"/>
  <c r="Y794" i="20"/>
  <c r="Y795" i="20"/>
  <c r="Y796" i="20"/>
  <c r="Y797" i="20"/>
  <c r="Y798" i="20"/>
  <c r="Y799" i="20"/>
  <c r="Y800" i="20"/>
  <c r="Y801" i="20"/>
  <c r="Y802" i="20"/>
  <c r="Y803" i="20"/>
  <c r="Y804" i="20"/>
  <c r="Y805" i="20"/>
  <c r="Y806" i="20"/>
  <c r="Y807" i="20"/>
  <c r="Y808" i="20"/>
  <c r="Y809" i="20"/>
  <c r="Y810" i="20"/>
  <c r="Y811" i="20"/>
  <c r="Y812" i="20"/>
  <c r="Y813" i="20"/>
  <c r="Y814" i="20"/>
  <c r="Y815" i="20"/>
  <c r="Y816" i="20"/>
  <c r="Y817" i="20"/>
  <c r="Y818" i="20"/>
  <c r="Y819" i="20"/>
  <c r="Y820" i="20"/>
  <c r="Y821" i="20"/>
  <c r="Y822" i="20"/>
  <c r="Y823" i="20"/>
  <c r="Y824" i="20"/>
  <c r="Y825" i="20"/>
  <c r="Y826" i="20"/>
  <c r="Y827" i="20"/>
  <c r="Y828" i="20"/>
  <c r="Y829" i="20"/>
  <c r="Y830" i="20"/>
  <c r="Y831" i="20"/>
  <c r="Y832" i="20"/>
  <c r="Y833" i="20"/>
  <c r="Y834" i="20"/>
  <c r="Y835" i="20"/>
  <c r="Y836" i="20"/>
  <c r="Y837" i="20"/>
  <c r="Y838" i="20"/>
  <c r="Y839" i="20"/>
  <c r="Y840" i="20"/>
  <c r="Y841" i="20"/>
  <c r="Y842" i="20"/>
  <c r="Y843" i="20"/>
  <c r="Y844" i="20"/>
  <c r="Y845" i="20"/>
  <c r="Y846" i="20"/>
  <c r="Y847" i="20"/>
  <c r="Y848" i="20"/>
  <c r="Y849" i="20"/>
  <c r="Y850" i="20"/>
  <c r="Y851" i="20"/>
  <c r="Y852" i="20"/>
  <c r="Y853" i="20"/>
  <c r="Y854" i="20"/>
  <c r="Y855" i="20"/>
  <c r="Y856" i="20"/>
  <c r="Y857" i="20"/>
  <c r="Y858" i="20"/>
  <c r="Y859" i="20"/>
  <c r="Y860" i="20"/>
  <c r="Y861" i="20"/>
  <c r="Y862" i="20"/>
  <c r="Y863" i="20"/>
  <c r="Y864" i="20"/>
  <c r="Y865" i="20"/>
  <c r="Y866" i="20"/>
  <c r="Y867" i="20"/>
  <c r="Y868" i="20"/>
  <c r="Y869" i="20"/>
  <c r="Y870" i="20"/>
  <c r="Y871" i="20"/>
  <c r="Y872" i="20"/>
  <c r="Y873" i="20"/>
  <c r="Y874" i="20"/>
  <c r="Y875" i="20"/>
  <c r="Y876" i="20"/>
  <c r="Y877" i="20"/>
  <c r="Y878" i="20"/>
  <c r="Y879" i="20"/>
  <c r="Y880" i="20"/>
  <c r="Y881" i="20"/>
  <c r="Y882" i="20"/>
  <c r="Y883" i="20"/>
  <c r="Y884" i="20"/>
  <c r="Y885" i="20"/>
  <c r="Y886" i="20"/>
  <c r="Y887" i="20"/>
  <c r="Y888" i="20"/>
  <c r="Y889" i="20"/>
  <c r="Y890" i="20"/>
  <c r="Y891" i="20"/>
  <c r="Y892" i="20"/>
  <c r="Y893" i="20"/>
  <c r="Y894" i="20"/>
  <c r="Y895" i="20"/>
  <c r="Y896" i="20"/>
  <c r="Y897" i="20"/>
  <c r="Y898" i="20"/>
  <c r="Y899" i="20"/>
  <c r="Y900" i="20"/>
  <c r="Y901" i="20"/>
  <c r="Y902" i="20"/>
  <c r="Y903" i="20"/>
  <c r="Y904" i="20"/>
  <c r="Y905" i="20"/>
  <c r="Y906" i="20"/>
  <c r="Y907" i="20"/>
  <c r="Y908" i="20"/>
  <c r="Y909" i="20"/>
  <c r="Y910" i="20"/>
  <c r="Y911" i="20"/>
  <c r="Y912" i="20"/>
  <c r="Y913" i="20"/>
  <c r="Y914" i="20"/>
  <c r="Y915" i="20"/>
  <c r="Y916" i="20"/>
  <c r="Y917" i="20"/>
  <c r="Y918" i="20"/>
  <c r="Y919" i="20"/>
  <c r="Y920" i="20"/>
  <c r="Y921" i="20"/>
  <c r="Y922" i="20"/>
  <c r="Y923" i="20"/>
  <c r="Y924" i="20"/>
  <c r="Y925" i="20"/>
  <c r="Y926" i="20"/>
  <c r="Y927" i="20"/>
  <c r="Y928" i="20"/>
  <c r="Y929" i="20"/>
  <c r="Y930" i="20"/>
  <c r="Y931" i="20"/>
  <c r="Y932" i="20"/>
  <c r="Y933" i="20"/>
  <c r="Y934" i="20"/>
  <c r="Y935" i="20"/>
  <c r="Y936" i="20"/>
  <c r="Y937" i="20"/>
  <c r="Y938" i="20"/>
  <c r="Y939" i="20"/>
  <c r="Y940" i="20"/>
  <c r="Y941" i="20"/>
  <c r="Y942" i="20"/>
  <c r="Y943" i="20"/>
  <c r="Y944" i="20"/>
  <c r="Y945" i="20"/>
  <c r="Y946" i="20"/>
  <c r="Y947" i="20"/>
  <c r="Y948" i="20"/>
  <c r="Y949" i="20"/>
  <c r="Y950" i="20"/>
  <c r="Y951" i="20"/>
  <c r="Y952" i="20"/>
  <c r="Y953" i="20"/>
  <c r="Y954" i="20"/>
  <c r="Y955" i="20"/>
  <c r="Y956" i="20"/>
  <c r="Y957" i="20"/>
  <c r="Y958" i="20"/>
  <c r="Y959" i="20"/>
  <c r="Y960" i="20"/>
  <c r="Y961" i="20"/>
  <c r="Y962" i="20"/>
  <c r="Y963" i="20"/>
  <c r="Y964" i="20"/>
  <c r="Y965" i="20"/>
  <c r="Y966" i="20"/>
  <c r="Y967" i="20"/>
  <c r="Y968" i="20"/>
  <c r="Y969" i="20"/>
  <c r="Y970" i="20"/>
  <c r="Y971" i="20"/>
  <c r="Y972" i="20"/>
  <c r="Y973" i="20"/>
  <c r="Y974" i="20"/>
  <c r="Y975" i="20"/>
  <c r="Y976" i="20"/>
  <c r="Y977" i="20"/>
  <c r="Y978" i="20"/>
  <c r="Y979" i="20"/>
  <c r="Y980" i="20"/>
  <c r="Y981" i="20"/>
  <c r="Y982" i="20"/>
  <c r="Y983" i="20"/>
  <c r="Y984" i="20"/>
  <c r="Y985" i="20"/>
  <c r="Y986" i="20"/>
  <c r="Y987" i="20"/>
  <c r="Y988" i="20"/>
  <c r="Y989" i="20"/>
  <c r="Y990" i="20"/>
  <c r="Y991" i="20"/>
  <c r="Y992" i="20"/>
  <c r="Y993" i="20"/>
  <c r="Y994" i="20"/>
  <c r="Y995" i="20"/>
  <c r="Y996" i="20"/>
  <c r="Y997" i="20"/>
  <c r="Y998" i="20"/>
  <c r="Y999" i="20"/>
  <c r="Y1000" i="20"/>
  <c r="Y1001" i="20"/>
  <c r="AP3" i="20"/>
  <c r="AP2" i="20"/>
  <c r="AP4" i="20"/>
  <c r="AP5" i="20"/>
  <c r="AP6" i="20"/>
  <c r="AP7" i="20"/>
  <c r="AP8" i="20"/>
  <c r="AP9" i="20"/>
  <c r="AP10" i="20"/>
  <c r="AP11" i="20"/>
  <c r="AP12" i="20"/>
  <c r="AP13" i="20"/>
  <c r="AP14" i="20"/>
  <c r="AP15" i="20"/>
  <c r="AP16" i="20"/>
  <c r="AP17" i="20"/>
  <c r="AP18" i="20"/>
  <c r="AP19" i="20"/>
  <c r="AP20" i="20"/>
  <c r="AP21" i="20"/>
  <c r="AP22" i="20"/>
  <c r="AP23" i="20"/>
  <c r="AP24" i="20"/>
  <c r="AP25" i="20"/>
  <c r="AP26" i="20"/>
  <c r="AP27" i="20"/>
  <c r="AP28" i="20"/>
  <c r="AP29" i="20"/>
  <c r="AP30" i="20"/>
  <c r="AP31" i="20"/>
  <c r="AP32" i="20"/>
  <c r="AP33" i="20"/>
  <c r="AP34" i="20"/>
  <c r="AP35" i="20"/>
  <c r="AP36" i="20"/>
  <c r="AP37" i="20"/>
  <c r="AP38" i="20"/>
  <c r="AP39" i="20"/>
  <c r="AP40" i="20"/>
  <c r="AP41" i="20"/>
  <c r="AP42" i="20"/>
  <c r="AP43" i="20"/>
  <c r="AP44" i="20"/>
  <c r="AP45" i="20"/>
  <c r="AP46" i="20"/>
  <c r="AP47" i="20"/>
  <c r="AP48" i="20"/>
  <c r="AP49" i="20"/>
  <c r="AP50" i="20"/>
  <c r="AP51" i="20"/>
  <c r="AP52" i="20"/>
  <c r="AP53" i="20"/>
  <c r="AP54" i="20"/>
  <c r="AP55" i="20"/>
  <c r="AP56" i="20"/>
  <c r="AP57" i="20"/>
  <c r="AP58" i="20"/>
  <c r="AP59" i="20"/>
  <c r="AP60" i="20"/>
  <c r="AP61" i="20"/>
  <c r="AP62" i="20"/>
  <c r="AP63" i="20"/>
  <c r="AP64" i="20"/>
  <c r="AP65" i="20"/>
  <c r="AP66" i="20"/>
  <c r="AP67" i="20"/>
  <c r="AP68" i="20"/>
  <c r="AP69" i="20"/>
  <c r="AP70" i="20"/>
  <c r="AP71" i="20"/>
  <c r="AP72" i="20"/>
  <c r="AP73" i="20"/>
  <c r="AP74" i="20"/>
  <c r="AP75" i="20"/>
  <c r="AP76" i="20"/>
  <c r="AP77" i="20"/>
  <c r="AP78" i="20"/>
  <c r="AP79" i="20"/>
  <c r="AP80" i="20"/>
  <c r="AP81" i="20"/>
  <c r="AP82" i="20"/>
  <c r="AP83" i="20"/>
  <c r="AP84" i="20"/>
  <c r="AP85" i="20"/>
  <c r="AP86" i="20"/>
  <c r="AP87" i="20"/>
  <c r="AP88" i="20"/>
  <c r="AP89" i="20"/>
  <c r="AP90" i="20"/>
  <c r="AP91" i="20"/>
  <c r="AP92" i="20"/>
  <c r="AP93" i="20"/>
  <c r="AP94" i="20"/>
  <c r="AP95" i="20"/>
  <c r="AP96" i="20"/>
  <c r="AP97" i="20"/>
  <c r="AP98" i="20"/>
  <c r="AP99" i="20"/>
  <c r="AP100" i="20"/>
  <c r="AP101" i="20"/>
  <c r="AP102" i="20"/>
  <c r="AP103" i="20"/>
  <c r="AP104" i="20"/>
  <c r="AP105" i="20"/>
  <c r="AP106" i="20"/>
  <c r="AP107" i="20"/>
  <c r="AP108" i="20"/>
  <c r="AP109" i="20"/>
  <c r="AP110" i="20"/>
  <c r="AP111" i="20"/>
  <c r="AP112" i="20"/>
  <c r="AP113" i="20"/>
  <c r="AP114" i="20"/>
  <c r="AP115" i="20"/>
  <c r="AP116" i="20"/>
  <c r="AP117" i="20"/>
  <c r="AP118" i="20"/>
  <c r="AP119" i="20"/>
  <c r="AP120" i="20"/>
  <c r="AP121" i="20"/>
  <c r="AP122" i="20"/>
  <c r="AP123" i="20"/>
  <c r="AP124" i="20"/>
  <c r="AP125" i="20"/>
  <c r="AP126" i="20"/>
  <c r="AP127" i="20"/>
  <c r="AP128" i="20"/>
  <c r="AP129" i="20"/>
  <c r="AP130" i="20"/>
  <c r="AP131" i="20"/>
  <c r="AP132" i="20"/>
  <c r="AP133" i="20"/>
  <c r="AP134" i="20"/>
  <c r="AP135" i="20"/>
  <c r="AP136" i="20"/>
  <c r="AP137" i="20"/>
  <c r="AP138" i="20"/>
  <c r="AP139" i="20"/>
  <c r="AP140" i="20"/>
  <c r="AP141" i="20"/>
  <c r="AP142" i="20"/>
  <c r="AP143" i="20"/>
  <c r="AP144" i="20"/>
  <c r="AP145" i="20"/>
  <c r="AP146" i="20"/>
  <c r="AP147" i="20"/>
  <c r="AP148" i="20"/>
  <c r="AP149" i="20"/>
  <c r="AP150" i="20"/>
  <c r="AP151" i="20"/>
  <c r="AP152" i="20"/>
  <c r="AP153" i="20"/>
  <c r="AP154" i="20"/>
  <c r="AP155" i="20"/>
  <c r="AP156" i="20"/>
  <c r="AP157" i="20"/>
  <c r="AP158" i="20"/>
  <c r="AP159" i="20"/>
  <c r="AP160" i="20"/>
  <c r="AP161" i="20"/>
  <c r="AP162" i="20"/>
  <c r="AP163" i="20"/>
  <c r="AP164" i="20"/>
  <c r="AP165" i="20"/>
  <c r="AP166" i="20"/>
  <c r="AP167" i="20"/>
  <c r="AP168" i="20"/>
  <c r="AP169" i="20"/>
  <c r="AP170" i="20"/>
  <c r="AP171" i="20"/>
  <c r="AP172" i="20"/>
  <c r="AP173" i="20"/>
  <c r="AP174" i="20"/>
  <c r="AP175" i="20"/>
  <c r="AP176" i="20"/>
  <c r="AP177" i="20"/>
  <c r="AP178" i="20"/>
  <c r="AP179" i="20"/>
  <c r="AP180" i="20"/>
  <c r="AP181" i="20"/>
  <c r="AP182" i="20"/>
  <c r="AP183" i="20"/>
  <c r="AP184" i="20"/>
  <c r="AP185" i="20"/>
  <c r="AP186" i="20"/>
  <c r="AP187" i="20"/>
  <c r="AP188" i="20"/>
  <c r="AP189" i="20"/>
  <c r="AP190" i="20"/>
  <c r="AP191" i="20"/>
  <c r="AP192" i="20"/>
  <c r="AP193" i="20"/>
  <c r="AP194" i="20"/>
  <c r="AP195" i="20"/>
  <c r="AP196" i="20"/>
  <c r="AP197" i="20"/>
  <c r="AP198" i="20"/>
  <c r="AP199" i="20"/>
  <c r="AP200" i="20"/>
  <c r="AP201" i="20"/>
  <c r="AP202" i="20"/>
  <c r="AP203" i="20"/>
  <c r="AP204" i="20"/>
  <c r="AP205" i="20"/>
  <c r="AP206" i="20"/>
  <c r="AP207" i="20"/>
  <c r="AP208" i="20"/>
  <c r="AP209" i="20"/>
  <c r="AP210" i="20"/>
  <c r="AP211" i="20"/>
  <c r="AP212" i="20"/>
  <c r="AP213" i="20"/>
  <c r="AP214" i="20"/>
  <c r="AP215" i="20"/>
  <c r="AP216" i="20"/>
  <c r="AP217" i="20"/>
  <c r="AP218" i="20"/>
  <c r="AP219" i="20"/>
  <c r="AP220" i="20"/>
  <c r="AP221" i="20"/>
  <c r="AP222" i="20"/>
  <c r="AP223" i="20"/>
  <c r="AP224" i="20"/>
  <c r="AP225" i="20"/>
  <c r="AP226" i="20"/>
  <c r="AP227" i="20"/>
  <c r="AP228" i="20"/>
  <c r="AP229" i="20"/>
  <c r="AP230" i="20"/>
  <c r="AP231" i="20"/>
  <c r="AP232" i="20"/>
  <c r="AP233" i="20"/>
  <c r="AP234" i="20"/>
  <c r="AP235" i="20"/>
  <c r="AP236" i="20"/>
  <c r="AP237" i="20"/>
  <c r="AP238" i="20"/>
  <c r="AP239" i="20"/>
  <c r="AP240" i="20"/>
  <c r="AP241" i="20"/>
  <c r="AP242" i="20"/>
  <c r="AP243" i="20"/>
  <c r="AP244" i="20"/>
  <c r="AP245" i="20"/>
  <c r="AP246" i="20"/>
  <c r="AP247" i="20"/>
  <c r="AP248" i="20"/>
  <c r="AP249" i="20"/>
  <c r="AP250" i="20"/>
  <c r="AP251" i="20"/>
  <c r="AP252" i="20"/>
  <c r="AP253" i="20"/>
  <c r="AP254" i="20"/>
  <c r="AP255" i="20"/>
  <c r="AP256" i="20"/>
  <c r="AP257" i="20"/>
  <c r="AP258" i="20"/>
  <c r="AP259" i="20"/>
  <c r="AP260" i="20"/>
  <c r="AP261" i="20"/>
  <c r="AP262" i="20"/>
  <c r="AP263" i="20"/>
  <c r="AP264" i="20"/>
  <c r="AP265" i="20"/>
  <c r="AP266" i="20"/>
  <c r="AP267" i="20"/>
  <c r="AP268" i="20"/>
  <c r="AP269" i="20"/>
  <c r="AP270" i="20"/>
  <c r="AP271" i="20"/>
  <c r="AP272" i="20"/>
  <c r="AP273" i="20"/>
  <c r="AP274" i="20"/>
  <c r="AP275" i="20"/>
  <c r="AP276" i="20"/>
  <c r="AP277" i="20"/>
  <c r="AP278" i="20"/>
  <c r="AP279" i="20"/>
  <c r="AP280" i="20"/>
  <c r="AP281" i="20"/>
  <c r="AP282" i="20"/>
  <c r="AP283" i="20"/>
  <c r="AP284" i="20"/>
  <c r="AP285" i="20"/>
  <c r="AP286" i="20"/>
  <c r="AP287" i="20"/>
  <c r="AP288" i="20"/>
  <c r="AP289" i="20"/>
  <c r="AP290" i="20"/>
  <c r="AP291" i="20"/>
  <c r="AP292" i="20"/>
  <c r="AP293" i="20"/>
  <c r="AP294" i="20"/>
  <c r="AP295" i="20"/>
  <c r="AP296" i="20"/>
  <c r="AP297" i="20"/>
  <c r="AP298" i="20"/>
  <c r="AP299" i="20"/>
  <c r="AP300" i="20"/>
  <c r="AP301" i="20"/>
  <c r="AP302" i="20"/>
  <c r="AP303" i="20"/>
  <c r="AP304" i="20"/>
  <c r="AP305" i="20"/>
  <c r="AP306" i="20"/>
  <c r="AP307" i="20"/>
  <c r="AP308" i="20"/>
  <c r="AP309" i="20"/>
  <c r="AP310" i="20"/>
  <c r="AP311" i="20"/>
  <c r="AP312" i="20"/>
  <c r="AP313" i="20"/>
  <c r="AP314" i="20"/>
  <c r="AP315" i="20"/>
  <c r="AP316" i="20"/>
  <c r="AP317" i="20"/>
  <c r="AP318" i="20"/>
  <c r="AP319" i="20"/>
  <c r="AP320" i="20"/>
  <c r="AP321" i="20"/>
  <c r="AP322" i="20"/>
  <c r="AP323" i="20"/>
  <c r="AP324" i="20"/>
  <c r="AP325" i="20"/>
  <c r="AP326" i="20"/>
  <c r="AP327" i="20"/>
  <c r="AP328" i="20"/>
  <c r="AP329" i="20"/>
  <c r="AP330" i="20"/>
  <c r="AP331" i="20"/>
  <c r="AP332" i="20"/>
  <c r="AP333" i="20"/>
  <c r="AP334" i="20"/>
  <c r="AP335" i="20"/>
  <c r="AP336" i="20"/>
  <c r="AP337" i="20"/>
  <c r="AP338" i="20"/>
  <c r="AP339" i="20"/>
  <c r="AP340" i="20"/>
  <c r="AP341" i="20"/>
  <c r="AP342" i="20"/>
  <c r="AP343" i="20"/>
  <c r="AP344" i="20"/>
  <c r="AP345" i="20"/>
  <c r="AP346" i="20"/>
  <c r="AP347" i="20"/>
  <c r="AP348" i="20"/>
  <c r="AP349" i="20"/>
  <c r="AP350" i="20"/>
  <c r="AP351" i="20"/>
  <c r="AP352" i="20"/>
  <c r="AP353" i="20"/>
  <c r="AP354" i="20"/>
  <c r="AP355" i="20"/>
  <c r="AP356" i="20"/>
  <c r="AP357" i="20"/>
  <c r="AP358" i="20"/>
  <c r="AP359" i="20"/>
  <c r="AP360" i="20"/>
  <c r="AP361" i="20"/>
  <c r="AP362" i="20"/>
  <c r="AP363" i="20"/>
  <c r="AP364" i="20"/>
  <c r="AP365" i="20"/>
  <c r="AP366" i="20"/>
  <c r="AP367" i="20"/>
  <c r="AP368" i="20"/>
  <c r="AP369" i="20"/>
  <c r="AP370" i="20"/>
  <c r="AP371" i="20"/>
  <c r="AP372" i="20"/>
  <c r="AP373" i="20"/>
  <c r="AP374" i="20"/>
  <c r="AP375" i="20"/>
  <c r="AP376" i="20"/>
  <c r="AP377" i="20"/>
  <c r="AP378" i="20"/>
  <c r="AP379" i="20"/>
  <c r="AP380" i="20"/>
  <c r="AP381" i="20"/>
  <c r="AP382" i="20"/>
  <c r="AP383" i="20"/>
  <c r="AP384" i="20"/>
  <c r="AP385" i="20"/>
  <c r="AP386" i="20"/>
  <c r="AP387" i="20"/>
  <c r="AP388" i="20"/>
  <c r="AP389" i="20"/>
  <c r="AP390" i="20"/>
  <c r="AP391" i="20"/>
  <c r="AP392" i="20"/>
  <c r="AP393" i="20"/>
  <c r="AP394" i="20"/>
  <c r="AP395" i="20"/>
  <c r="AP396" i="20"/>
  <c r="AP397" i="20"/>
  <c r="AP398" i="20"/>
  <c r="AP399" i="20"/>
  <c r="AP400" i="20"/>
  <c r="AP401" i="20"/>
  <c r="AP402" i="20"/>
  <c r="AP403" i="20"/>
  <c r="AP404" i="20"/>
  <c r="AP405" i="20"/>
  <c r="AP406" i="20"/>
  <c r="AP407" i="20"/>
  <c r="AP408" i="20"/>
  <c r="AP409" i="20"/>
  <c r="AP410" i="20"/>
  <c r="AP411" i="20"/>
  <c r="AP412" i="20"/>
  <c r="AP413" i="20"/>
  <c r="AP414" i="20"/>
  <c r="AP415" i="20"/>
  <c r="AP416" i="20"/>
  <c r="AP417" i="20"/>
  <c r="AP418" i="20"/>
  <c r="AP419" i="20"/>
  <c r="AP420" i="20"/>
  <c r="AP421" i="20"/>
  <c r="AP422" i="20"/>
  <c r="AP423" i="20"/>
  <c r="AP424" i="20"/>
  <c r="AP425" i="20"/>
  <c r="AP426" i="20"/>
  <c r="AP427" i="20"/>
  <c r="AP428" i="20"/>
  <c r="AP429" i="20"/>
  <c r="AP430" i="20"/>
  <c r="AP431" i="20"/>
  <c r="AP432" i="20"/>
  <c r="AP433" i="20"/>
  <c r="AP434" i="20"/>
  <c r="AP435" i="20"/>
  <c r="AP436" i="20"/>
  <c r="AP437" i="20"/>
  <c r="AP438" i="20"/>
  <c r="AP439" i="20"/>
  <c r="AP440" i="20"/>
  <c r="AP441" i="20"/>
  <c r="AP442" i="20"/>
  <c r="AP443" i="20"/>
  <c r="AP444" i="20"/>
  <c r="AP445" i="20"/>
  <c r="AP446" i="20"/>
  <c r="AP447" i="20"/>
  <c r="AP448" i="20"/>
  <c r="AP449" i="20"/>
  <c r="AP450" i="20"/>
  <c r="AP451" i="20"/>
  <c r="AP452" i="20"/>
  <c r="AP453" i="20"/>
  <c r="AP454" i="20"/>
  <c r="AP455" i="20"/>
  <c r="AP456" i="20"/>
  <c r="AP457" i="20"/>
  <c r="AP458" i="20"/>
  <c r="AP459" i="20"/>
  <c r="AP460" i="20"/>
  <c r="AP461" i="20"/>
  <c r="AP462" i="20"/>
  <c r="AP463" i="20"/>
  <c r="AP464" i="20"/>
  <c r="AP465" i="20"/>
  <c r="AP466" i="20"/>
  <c r="AP467" i="20"/>
  <c r="AP468" i="20"/>
  <c r="AP469" i="20"/>
  <c r="AP470" i="20"/>
  <c r="AP471" i="20"/>
  <c r="AP472" i="20"/>
  <c r="AP473" i="20"/>
  <c r="AP474" i="20"/>
  <c r="AP475" i="20"/>
  <c r="AP476" i="20"/>
  <c r="AP477" i="20"/>
  <c r="AP478" i="20"/>
  <c r="AP479" i="20"/>
  <c r="AP480" i="20"/>
  <c r="AP481" i="20"/>
  <c r="AP482" i="20"/>
  <c r="AP483" i="20"/>
  <c r="AP484" i="20"/>
  <c r="AP485" i="20"/>
  <c r="AP486" i="20"/>
  <c r="AP487" i="20"/>
  <c r="AP488" i="20"/>
  <c r="AP489" i="20"/>
  <c r="AP490" i="20"/>
  <c r="AP491" i="20"/>
  <c r="AP492" i="20"/>
  <c r="AP493" i="20"/>
  <c r="AP494" i="20"/>
  <c r="AP495" i="20"/>
  <c r="AP496" i="20"/>
  <c r="AP497" i="20"/>
  <c r="AP498" i="20"/>
  <c r="AP499" i="20"/>
  <c r="AP500" i="20"/>
  <c r="AP501" i="20"/>
  <c r="AP502" i="20"/>
  <c r="AP503" i="20"/>
  <c r="AP504" i="20"/>
  <c r="AP505" i="20"/>
  <c r="AP506" i="20"/>
  <c r="AP507" i="20"/>
  <c r="AP508" i="20"/>
  <c r="AP509" i="20"/>
  <c r="AP510" i="20"/>
  <c r="AP511" i="20"/>
  <c r="AP512" i="20"/>
  <c r="AP513" i="20"/>
  <c r="AP514" i="20"/>
  <c r="AP515" i="20"/>
  <c r="AP516" i="20"/>
  <c r="AP517" i="20"/>
  <c r="AP518" i="20"/>
  <c r="AP519" i="20"/>
  <c r="AP520" i="20"/>
  <c r="AP521" i="20"/>
  <c r="AP522" i="20"/>
  <c r="AP523" i="20"/>
  <c r="AP524" i="20"/>
  <c r="AP525" i="20"/>
  <c r="AP526" i="20"/>
  <c r="AP527" i="20"/>
  <c r="AP528" i="20"/>
  <c r="AP529" i="20"/>
  <c r="AP530" i="20"/>
  <c r="AP531" i="20"/>
  <c r="AP532" i="20"/>
  <c r="AP533" i="20"/>
  <c r="AP534" i="20"/>
  <c r="AP535" i="20"/>
  <c r="AP536" i="20"/>
  <c r="AP537" i="20"/>
  <c r="AP538" i="20"/>
  <c r="AP539" i="20"/>
  <c r="AP540" i="20"/>
  <c r="AP541" i="20"/>
  <c r="AP542" i="20"/>
  <c r="AP543" i="20"/>
  <c r="AP544" i="20"/>
  <c r="AP545" i="20"/>
  <c r="AP546" i="20"/>
  <c r="AP547" i="20"/>
  <c r="AP548" i="20"/>
  <c r="AP549" i="20"/>
  <c r="AP550" i="20"/>
  <c r="AP551" i="20"/>
  <c r="AP552" i="20"/>
  <c r="AP553" i="20"/>
  <c r="AP554" i="20"/>
  <c r="AP555" i="20"/>
  <c r="AP556" i="20"/>
  <c r="AP557" i="20"/>
  <c r="AP558" i="20"/>
  <c r="AP559" i="20"/>
  <c r="AP560" i="20"/>
  <c r="AP561" i="20"/>
  <c r="AP562" i="20"/>
  <c r="AP563" i="20"/>
  <c r="AP564" i="20"/>
  <c r="AP565" i="20"/>
  <c r="AP566" i="20"/>
  <c r="AP567" i="20"/>
  <c r="AP568" i="20"/>
  <c r="AP569" i="20"/>
  <c r="AP570" i="20"/>
  <c r="AP571" i="20"/>
  <c r="AP572" i="20"/>
  <c r="AP573" i="20"/>
  <c r="AP574" i="20"/>
  <c r="AP575" i="20"/>
  <c r="AP576" i="20"/>
  <c r="AP577" i="20"/>
  <c r="AP578" i="20"/>
  <c r="AP579" i="20"/>
  <c r="AP580" i="20"/>
  <c r="AP581" i="20"/>
  <c r="AP582" i="20"/>
  <c r="AP583" i="20"/>
  <c r="AP584" i="20"/>
  <c r="AP585" i="20"/>
  <c r="AP586" i="20"/>
  <c r="AP587" i="20"/>
  <c r="AP588" i="20"/>
  <c r="AP589" i="20"/>
  <c r="AP590" i="20"/>
  <c r="AP591" i="20"/>
  <c r="AP592" i="20"/>
  <c r="AP593" i="20"/>
  <c r="AP594" i="20"/>
  <c r="AP595" i="20"/>
  <c r="AP596" i="20"/>
  <c r="AP597" i="20"/>
  <c r="AP598" i="20"/>
  <c r="AP599" i="20"/>
  <c r="AP600" i="20"/>
  <c r="AP601" i="20"/>
  <c r="AP602" i="20"/>
  <c r="AP603" i="20"/>
  <c r="AP604" i="20"/>
  <c r="AP605" i="20"/>
  <c r="AP606" i="20"/>
  <c r="AP607" i="20"/>
  <c r="AP608" i="20"/>
  <c r="AP609" i="20"/>
  <c r="AP610" i="20"/>
  <c r="AP611" i="20"/>
  <c r="AP612" i="20"/>
  <c r="AP613" i="20"/>
  <c r="AP614" i="20"/>
  <c r="AP615" i="20"/>
  <c r="AP616" i="20"/>
  <c r="AP617" i="20"/>
  <c r="AP618" i="20"/>
  <c r="AP619" i="20"/>
  <c r="AP620" i="20"/>
  <c r="AP621" i="20"/>
  <c r="AP622" i="20"/>
  <c r="AP623" i="20"/>
  <c r="AP624" i="20"/>
  <c r="AP625" i="20"/>
  <c r="AP626" i="20"/>
  <c r="AP627" i="20"/>
  <c r="AP628" i="20"/>
  <c r="AP629" i="20"/>
  <c r="AP630" i="20"/>
  <c r="AP631" i="20"/>
  <c r="AP632" i="20"/>
  <c r="AP633" i="20"/>
  <c r="AP634" i="20"/>
  <c r="AP635" i="20"/>
  <c r="AP636" i="20"/>
  <c r="AP637" i="20"/>
  <c r="AP638" i="20"/>
  <c r="AP639" i="20"/>
  <c r="AP640" i="20"/>
  <c r="AP641" i="20"/>
  <c r="AP642" i="20"/>
  <c r="AP643" i="20"/>
  <c r="AP644" i="20"/>
  <c r="AP645" i="20"/>
  <c r="AP646" i="20"/>
  <c r="AP647" i="20"/>
  <c r="AP648" i="20"/>
  <c r="AP649" i="20"/>
  <c r="AP650" i="20"/>
  <c r="AP651" i="20"/>
  <c r="AP652" i="20"/>
  <c r="AP653" i="20"/>
  <c r="AP654" i="20"/>
  <c r="AP655" i="20"/>
  <c r="AP656" i="20"/>
  <c r="AP657" i="20"/>
  <c r="AP658" i="20"/>
  <c r="AP659" i="20"/>
  <c r="AP660" i="20"/>
  <c r="AP661" i="20"/>
  <c r="AP662" i="20"/>
  <c r="AP663" i="20"/>
  <c r="AP664" i="20"/>
  <c r="AP665" i="20"/>
  <c r="AP666" i="20"/>
  <c r="AP667" i="20"/>
  <c r="AP668" i="20"/>
  <c r="AP669" i="20"/>
  <c r="AP670" i="20"/>
  <c r="AP671" i="20"/>
  <c r="AP672" i="20"/>
  <c r="AP673" i="20"/>
  <c r="AP674" i="20"/>
  <c r="AP675" i="20"/>
  <c r="AP676" i="20"/>
  <c r="AP677" i="20"/>
  <c r="AP678" i="20"/>
  <c r="AP679" i="20"/>
  <c r="AP680" i="20"/>
  <c r="AP681" i="20"/>
  <c r="AP682" i="20"/>
  <c r="AP683" i="20"/>
  <c r="AP684" i="20"/>
  <c r="AP685" i="20"/>
  <c r="AP686" i="20"/>
  <c r="AP687" i="20"/>
  <c r="AP688" i="20"/>
  <c r="AP689" i="20"/>
  <c r="AP690" i="20"/>
  <c r="AP691" i="20"/>
  <c r="AP692" i="20"/>
  <c r="AP693" i="20"/>
  <c r="AP694" i="20"/>
  <c r="AP695" i="20"/>
  <c r="AP696" i="20"/>
  <c r="AP697" i="20"/>
  <c r="AP698" i="20"/>
  <c r="AP699" i="20"/>
  <c r="AP700" i="20"/>
  <c r="AP701" i="20"/>
  <c r="AP702" i="20"/>
  <c r="AP703" i="20"/>
  <c r="AP704" i="20"/>
  <c r="AP705" i="20"/>
  <c r="AP706" i="20"/>
  <c r="AP707" i="20"/>
  <c r="AP708" i="20"/>
  <c r="AP709" i="20"/>
  <c r="AP710" i="20"/>
  <c r="AP711" i="20"/>
  <c r="AP712" i="20"/>
  <c r="AP713" i="20"/>
  <c r="AP714" i="20"/>
  <c r="AP715" i="20"/>
  <c r="AP716" i="20"/>
  <c r="AP717" i="20"/>
  <c r="AP718" i="20"/>
  <c r="AP719" i="20"/>
  <c r="AP720" i="20"/>
  <c r="AP721" i="20"/>
  <c r="AP722" i="20"/>
  <c r="AP723" i="20"/>
  <c r="AP724" i="20"/>
  <c r="AP725" i="20"/>
  <c r="AP726" i="20"/>
  <c r="AP727" i="20"/>
  <c r="AP728" i="20"/>
  <c r="AP729" i="20"/>
  <c r="AP730" i="20"/>
  <c r="AP731" i="20"/>
  <c r="AP732" i="20"/>
  <c r="AP733" i="20"/>
  <c r="AP734" i="20"/>
  <c r="AP735" i="20"/>
  <c r="AP736" i="20"/>
  <c r="AP737" i="20"/>
  <c r="AP738" i="20"/>
  <c r="AP739" i="20"/>
  <c r="AP740" i="20"/>
  <c r="AP741" i="20"/>
  <c r="AP742" i="20"/>
  <c r="AP743" i="20"/>
  <c r="AP744" i="20"/>
  <c r="AP745" i="20"/>
  <c r="AP746" i="20"/>
  <c r="AP747" i="20"/>
  <c r="AP748" i="20"/>
  <c r="AP749" i="20"/>
  <c r="AP750" i="20"/>
  <c r="AP751" i="20"/>
  <c r="AP752" i="20"/>
  <c r="AP753" i="20"/>
  <c r="AP754" i="20"/>
  <c r="AP755" i="20"/>
  <c r="AP756" i="20"/>
  <c r="AP757" i="20"/>
  <c r="AP758" i="20"/>
  <c r="AP759" i="20"/>
  <c r="AP760" i="20"/>
  <c r="AP761" i="20"/>
  <c r="AP762" i="20"/>
  <c r="AP763" i="20"/>
  <c r="AP764" i="20"/>
  <c r="AP765" i="20"/>
  <c r="AP766" i="20"/>
  <c r="AP767" i="20"/>
  <c r="AP768" i="20"/>
  <c r="AP769" i="20"/>
  <c r="AP770" i="20"/>
  <c r="AP771" i="20"/>
  <c r="AP772" i="20"/>
  <c r="AP773" i="20"/>
  <c r="AP774" i="20"/>
  <c r="AP775" i="20"/>
  <c r="AP776" i="20"/>
  <c r="AP777" i="20"/>
  <c r="AP778" i="20"/>
  <c r="AP779" i="20"/>
  <c r="AP780" i="20"/>
  <c r="AP781" i="20"/>
  <c r="AP782" i="20"/>
  <c r="AP783" i="20"/>
  <c r="AP784" i="20"/>
  <c r="AP785" i="20"/>
  <c r="AP786" i="20"/>
  <c r="AP787" i="20"/>
  <c r="AP788" i="20"/>
  <c r="AP789" i="20"/>
  <c r="AP790" i="20"/>
  <c r="AP791" i="20"/>
  <c r="AP792" i="20"/>
  <c r="AP793" i="20"/>
  <c r="AP794" i="20"/>
  <c r="AP795" i="20"/>
  <c r="AP796" i="20"/>
  <c r="AP797" i="20"/>
  <c r="AP798" i="20"/>
  <c r="AP799" i="20"/>
  <c r="AP800" i="20"/>
  <c r="AP801" i="20"/>
  <c r="AP802" i="20"/>
  <c r="AP803" i="20"/>
  <c r="AP804" i="20"/>
  <c r="AP805" i="20"/>
  <c r="AP806" i="20"/>
  <c r="AP807" i="20"/>
  <c r="AP808" i="20"/>
  <c r="AP809" i="20"/>
  <c r="AP810" i="20"/>
  <c r="AP811" i="20"/>
  <c r="AP812" i="20"/>
  <c r="AP813" i="20"/>
  <c r="AP814" i="20"/>
  <c r="AP815" i="20"/>
  <c r="AP816" i="20"/>
  <c r="AP817" i="20"/>
  <c r="AP818" i="20"/>
  <c r="AP819" i="20"/>
  <c r="AP820" i="20"/>
  <c r="AP821" i="20"/>
  <c r="AP822" i="20"/>
  <c r="AP823" i="20"/>
  <c r="AP824" i="20"/>
  <c r="AP825" i="20"/>
  <c r="AP826" i="20"/>
  <c r="AP827" i="20"/>
  <c r="AP828" i="20"/>
  <c r="AP829" i="20"/>
  <c r="AP830" i="20"/>
  <c r="AP831" i="20"/>
  <c r="AP832" i="20"/>
  <c r="AP833" i="20"/>
  <c r="AP834" i="20"/>
  <c r="AP835" i="20"/>
  <c r="AP836" i="20"/>
  <c r="AP837" i="20"/>
  <c r="AP838" i="20"/>
  <c r="AP839" i="20"/>
  <c r="AP840" i="20"/>
  <c r="AP841" i="20"/>
  <c r="AP842" i="20"/>
  <c r="AP843" i="20"/>
  <c r="AP844" i="20"/>
  <c r="AP845" i="20"/>
  <c r="AP846" i="20"/>
  <c r="AP847" i="20"/>
  <c r="AP848" i="20"/>
  <c r="AP849" i="20"/>
  <c r="AP850" i="20"/>
  <c r="AP851" i="20"/>
  <c r="AP852" i="20"/>
  <c r="AP853" i="20"/>
  <c r="AP854" i="20"/>
  <c r="AP855" i="20"/>
  <c r="AP856" i="20"/>
  <c r="AP857" i="20"/>
  <c r="AP858" i="20"/>
  <c r="AP859" i="20"/>
  <c r="AP860" i="20"/>
  <c r="AP861" i="20"/>
  <c r="AP862" i="20"/>
  <c r="AP863" i="20"/>
  <c r="AP864" i="20"/>
  <c r="AP865" i="20"/>
  <c r="AP866" i="20"/>
  <c r="AP867" i="20"/>
  <c r="AP868" i="20"/>
  <c r="AP869" i="20"/>
  <c r="AP870" i="20"/>
  <c r="AP871" i="20"/>
  <c r="AP872" i="20"/>
  <c r="AP873" i="20"/>
  <c r="AP874" i="20"/>
  <c r="AP875" i="20"/>
  <c r="AP876" i="20"/>
  <c r="AP877" i="20"/>
  <c r="AP878" i="20"/>
  <c r="AP879" i="20"/>
  <c r="AP880" i="20"/>
  <c r="AP881" i="20"/>
  <c r="AP882" i="20"/>
  <c r="AP883" i="20"/>
  <c r="AP884" i="20"/>
  <c r="AP885" i="20"/>
  <c r="AP886" i="20"/>
  <c r="AP887" i="20"/>
  <c r="AP888" i="20"/>
  <c r="AP889" i="20"/>
  <c r="AP890" i="20"/>
  <c r="AP891" i="20"/>
  <c r="AP892" i="20"/>
  <c r="AP893" i="20"/>
  <c r="AP894" i="20"/>
  <c r="AP895" i="20"/>
  <c r="AP896" i="20"/>
  <c r="AP897" i="20"/>
  <c r="AP898" i="20"/>
  <c r="AP899" i="20"/>
  <c r="AP900" i="20"/>
  <c r="AP901" i="20"/>
  <c r="AP902" i="20"/>
  <c r="AP903" i="20"/>
  <c r="AP904" i="20"/>
  <c r="AP905" i="20"/>
  <c r="AP906" i="20"/>
  <c r="AP907" i="20"/>
  <c r="AP908" i="20"/>
  <c r="AP909" i="20"/>
  <c r="AP910" i="20"/>
  <c r="AP911" i="20"/>
  <c r="AP912" i="20"/>
  <c r="AP913" i="20"/>
  <c r="AP914" i="20"/>
  <c r="AP915" i="20"/>
  <c r="AP916" i="20"/>
  <c r="AP917" i="20"/>
  <c r="AP918" i="20"/>
  <c r="AP919" i="20"/>
  <c r="AP920" i="20"/>
  <c r="AP921" i="20"/>
  <c r="AP922" i="20"/>
  <c r="AP923" i="20"/>
  <c r="AP924" i="20"/>
  <c r="AP925" i="20"/>
  <c r="AP926" i="20"/>
  <c r="AP927" i="20"/>
  <c r="AP928" i="20"/>
  <c r="AP929" i="20"/>
  <c r="AP930" i="20"/>
  <c r="AP931" i="20"/>
  <c r="AP932" i="20"/>
  <c r="AP933" i="20"/>
  <c r="AP934" i="20"/>
  <c r="AP935" i="20"/>
  <c r="AP936" i="20"/>
  <c r="AP937" i="20"/>
  <c r="AP938" i="20"/>
  <c r="AP939" i="20"/>
  <c r="AP940" i="20"/>
  <c r="AP941" i="20"/>
  <c r="AP942" i="20"/>
  <c r="AP943" i="20"/>
  <c r="AP944" i="20"/>
  <c r="AP945" i="20"/>
  <c r="AP946" i="20"/>
  <c r="AP947" i="20"/>
  <c r="AP948" i="20"/>
  <c r="AP949" i="20"/>
  <c r="AP950" i="20"/>
  <c r="AP951" i="20"/>
  <c r="AP952" i="20"/>
  <c r="AP953" i="20"/>
  <c r="AP954" i="20"/>
  <c r="AP955" i="20"/>
  <c r="AP956" i="20"/>
  <c r="AP957" i="20"/>
  <c r="AP958" i="20"/>
  <c r="AP959" i="20"/>
  <c r="AP960" i="20"/>
  <c r="AP961" i="20"/>
  <c r="AP962" i="20"/>
  <c r="AP963" i="20"/>
  <c r="AP964" i="20"/>
  <c r="AP965" i="20"/>
  <c r="AP966" i="20"/>
  <c r="AP967" i="20"/>
  <c r="AP968" i="20"/>
  <c r="AP969" i="20"/>
  <c r="AP970" i="20"/>
  <c r="AP971" i="20"/>
  <c r="AP972" i="20"/>
  <c r="AP973" i="20"/>
  <c r="AP974" i="20"/>
  <c r="AP975" i="20"/>
  <c r="AP976" i="20"/>
  <c r="AP977" i="20"/>
  <c r="AP978" i="20"/>
  <c r="AP979" i="20"/>
  <c r="AP980" i="20"/>
  <c r="AP981" i="20"/>
  <c r="AP982" i="20"/>
  <c r="AP983" i="20"/>
  <c r="AP984" i="20"/>
  <c r="AP985" i="20"/>
  <c r="AP986" i="20"/>
  <c r="AP987" i="20"/>
  <c r="AP988" i="20"/>
  <c r="AP989" i="20"/>
  <c r="AP990" i="20"/>
  <c r="AP991" i="20"/>
  <c r="AP992" i="20"/>
  <c r="AP993" i="20"/>
  <c r="AP994" i="20"/>
  <c r="AP995" i="20"/>
  <c r="AP996" i="20"/>
  <c r="AP997" i="20"/>
  <c r="AP998" i="20"/>
  <c r="AP999" i="20"/>
  <c r="AP1000" i="20"/>
  <c r="AP1001" i="20"/>
  <c r="AO2" i="20"/>
  <c r="AO3" i="20"/>
  <c r="AO4" i="20"/>
  <c r="AO5" i="20"/>
  <c r="AO6" i="20"/>
  <c r="AO7" i="20"/>
  <c r="AO8" i="20"/>
  <c r="AO9" i="20"/>
  <c r="AO10" i="20"/>
  <c r="AO11" i="20"/>
  <c r="AO12" i="20"/>
  <c r="AO13" i="20"/>
  <c r="AO14" i="20"/>
  <c r="AO15" i="20"/>
  <c r="AO16" i="20"/>
  <c r="AO17" i="20"/>
  <c r="AO18" i="20"/>
  <c r="AO19" i="20"/>
  <c r="AO20" i="20"/>
  <c r="AO21" i="20"/>
  <c r="AO22" i="20"/>
  <c r="AO23" i="20"/>
  <c r="AO24" i="20"/>
  <c r="AO25" i="20"/>
  <c r="AO26" i="20"/>
  <c r="AO27" i="20"/>
  <c r="AO28" i="20"/>
  <c r="AO29" i="20"/>
  <c r="AO30" i="20"/>
  <c r="AO31" i="20"/>
  <c r="AO32" i="20"/>
  <c r="AO33" i="20"/>
  <c r="AO34" i="20"/>
  <c r="AO35" i="20"/>
  <c r="AO36" i="20"/>
  <c r="AO37" i="20"/>
  <c r="AO38" i="20"/>
  <c r="AO39" i="20"/>
  <c r="AO40" i="20"/>
  <c r="AO41" i="20"/>
  <c r="AO42" i="20"/>
  <c r="AO43" i="20"/>
  <c r="AO44" i="20"/>
  <c r="AO45" i="20"/>
  <c r="AO46" i="20"/>
  <c r="AO47" i="20"/>
  <c r="AO48" i="20"/>
  <c r="AO49" i="20"/>
  <c r="AO50" i="20"/>
  <c r="AO51" i="20"/>
  <c r="AO52" i="20"/>
  <c r="AO53" i="20"/>
  <c r="AO54" i="20"/>
  <c r="AO55" i="20"/>
  <c r="AO56" i="20"/>
  <c r="AO57" i="20"/>
  <c r="AO58" i="20"/>
  <c r="AO59" i="20"/>
  <c r="AO60" i="20"/>
  <c r="AO61" i="20"/>
  <c r="AO62" i="20"/>
  <c r="AO63" i="20"/>
  <c r="AO64" i="20"/>
  <c r="AO65" i="20"/>
  <c r="AO66" i="20"/>
  <c r="AO67" i="20"/>
  <c r="AO68" i="20"/>
  <c r="AO69" i="20"/>
  <c r="AO70" i="20"/>
  <c r="AO71" i="20"/>
  <c r="AO72" i="20"/>
  <c r="AO73" i="20"/>
  <c r="AO74" i="20"/>
  <c r="AO75" i="20"/>
  <c r="AO76" i="20"/>
  <c r="AO77" i="20"/>
  <c r="AO78" i="20"/>
  <c r="AO79" i="20"/>
  <c r="AO80" i="20"/>
  <c r="AO81" i="20"/>
  <c r="AO82" i="20"/>
  <c r="AO83" i="20"/>
  <c r="AO84" i="20"/>
  <c r="AO85" i="20"/>
  <c r="AO86" i="20"/>
  <c r="AO87" i="20"/>
  <c r="AO88" i="20"/>
  <c r="AO89" i="20"/>
  <c r="AO90" i="20"/>
  <c r="AO91" i="20"/>
  <c r="AO92" i="20"/>
  <c r="AO93" i="20"/>
  <c r="AO94" i="20"/>
  <c r="AO95" i="20"/>
  <c r="AO96" i="20"/>
  <c r="AO97" i="20"/>
  <c r="AO98" i="20"/>
  <c r="AO99" i="20"/>
  <c r="AO100" i="20"/>
  <c r="AO101" i="20"/>
  <c r="AO102" i="20"/>
  <c r="AO103" i="20"/>
  <c r="AO104" i="20"/>
  <c r="AO105" i="20"/>
  <c r="AO106" i="20"/>
  <c r="AO107" i="20"/>
  <c r="AO108" i="20"/>
  <c r="AO109" i="20"/>
  <c r="AO110" i="20"/>
  <c r="AO111" i="20"/>
  <c r="AO112" i="20"/>
  <c r="AO113" i="20"/>
  <c r="AO114" i="20"/>
  <c r="AO115" i="20"/>
  <c r="AO116" i="20"/>
  <c r="AO117" i="20"/>
  <c r="AO118" i="20"/>
  <c r="AO119" i="20"/>
  <c r="AO120" i="20"/>
  <c r="AO121" i="20"/>
  <c r="AO122" i="20"/>
  <c r="AO123" i="20"/>
  <c r="AO124" i="20"/>
  <c r="AO125" i="20"/>
  <c r="AO126" i="20"/>
  <c r="AO127" i="20"/>
  <c r="AO128" i="20"/>
  <c r="AO129" i="20"/>
  <c r="AO130" i="20"/>
  <c r="AO131" i="20"/>
  <c r="AO132" i="20"/>
  <c r="AO133" i="20"/>
  <c r="AO134" i="20"/>
  <c r="AO135" i="20"/>
  <c r="AO136" i="20"/>
  <c r="AO137" i="20"/>
  <c r="AO138" i="20"/>
  <c r="AO139" i="20"/>
  <c r="AO140" i="20"/>
  <c r="AO141" i="20"/>
  <c r="AO142" i="20"/>
  <c r="AO143" i="20"/>
  <c r="AO144" i="20"/>
  <c r="AO145" i="20"/>
  <c r="AO146" i="20"/>
  <c r="AO147" i="20"/>
  <c r="AO148" i="20"/>
  <c r="AO149" i="20"/>
  <c r="AO150" i="20"/>
  <c r="AO151" i="20"/>
  <c r="AO152" i="20"/>
  <c r="AO153" i="20"/>
  <c r="AO154" i="20"/>
  <c r="AO155" i="20"/>
  <c r="AO156" i="20"/>
  <c r="AO157" i="20"/>
  <c r="AO158" i="20"/>
  <c r="AO159" i="20"/>
  <c r="AO160" i="20"/>
  <c r="AO161" i="20"/>
  <c r="AO162" i="20"/>
  <c r="AO163" i="20"/>
  <c r="AO164" i="20"/>
  <c r="AO165" i="20"/>
  <c r="AO166" i="20"/>
  <c r="AO167" i="20"/>
  <c r="AO168" i="20"/>
  <c r="AO169" i="20"/>
  <c r="AO170" i="20"/>
  <c r="AO171" i="20"/>
  <c r="AO172" i="20"/>
  <c r="AO173" i="20"/>
  <c r="AO174" i="20"/>
  <c r="AO175" i="20"/>
  <c r="AO176" i="20"/>
  <c r="AO177" i="20"/>
  <c r="AO178" i="20"/>
  <c r="AO179" i="20"/>
  <c r="AO180" i="20"/>
  <c r="AO181" i="20"/>
  <c r="AO182" i="20"/>
  <c r="AO183" i="20"/>
  <c r="AO184" i="20"/>
  <c r="AO185" i="20"/>
  <c r="AO186" i="20"/>
  <c r="AO187" i="20"/>
  <c r="AO188" i="20"/>
  <c r="AO189" i="20"/>
  <c r="AO190" i="20"/>
  <c r="AO191" i="20"/>
  <c r="AO192" i="20"/>
  <c r="AO193" i="20"/>
  <c r="AO194" i="20"/>
  <c r="AO195" i="20"/>
  <c r="AO196" i="20"/>
  <c r="AO197" i="20"/>
  <c r="AO198" i="20"/>
  <c r="AO199" i="20"/>
  <c r="AO200" i="20"/>
  <c r="AO201" i="20"/>
  <c r="AO202" i="20"/>
  <c r="AO203" i="20"/>
  <c r="AO204" i="20"/>
  <c r="AO205" i="20"/>
  <c r="AO206" i="20"/>
  <c r="AO207" i="20"/>
  <c r="AO208" i="20"/>
  <c r="AO209" i="20"/>
  <c r="AO210" i="20"/>
  <c r="AO211" i="20"/>
  <c r="AO212" i="20"/>
  <c r="AO213" i="20"/>
  <c r="AO214" i="20"/>
  <c r="AO215" i="20"/>
  <c r="AO216" i="20"/>
  <c r="AO217" i="20"/>
  <c r="AO218" i="20"/>
  <c r="AO219" i="20"/>
  <c r="AO220" i="20"/>
  <c r="AO221" i="20"/>
  <c r="AO222" i="20"/>
  <c r="AO223" i="20"/>
  <c r="AO224" i="20"/>
  <c r="AO225" i="20"/>
  <c r="AO226" i="20"/>
  <c r="AO227" i="20"/>
  <c r="AO228" i="20"/>
  <c r="AO229" i="20"/>
  <c r="AO230" i="20"/>
  <c r="AO231" i="20"/>
  <c r="AO232" i="20"/>
  <c r="AO233" i="20"/>
  <c r="AO234" i="20"/>
  <c r="AO235" i="20"/>
  <c r="AO236" i="20"/>
  <c r="AO237" i="20"/>
  <c r="AO238" i="20"/>
  <c r="AO239" i="20"/>
  <c r="AO240" i="20"/>
  <c r="AO241" i="20"/>
  <c r="AO242" i="20"/>
  <c r="AO243" i="20"/>
  <c r="AO244" i="20"/>
  <c r="AO245" i="20"/>
  <c r="AO246" i="20"/>
  <c r="AO247" i="20"/>
  <c r="AO248" i="20"/>
  <c r="AO249" i="20"/>
  <c r="AO250" i="20"/>
  <c r="AO251" i="20"/>
  <c r="AO252" i="20"/>
  <c r="AO253" i="20"/>
  <c r="AO254" i="20"/>
  <c r="AO255" i="20"/>
  <c r="AO256" i="20"/>
  <c r="AO257" i="20"/>
  <c r="AO258" i="20"/>
  <c r="AO259" i="20"/>
  <c r="AO260" i="20"/>
  <c r="AO261" i="20"/>
  <c r="AO262" i="20"/>
  <c r="AO263" i="20"/>
  <c r="AO264" i="20"/>
  <c r="AO265" i="20"/>
  <c r="AO266" i="20"/>
  <c r="AO267" i="20"/>
  <c r="AO268" i="20"/>
  <c r="AO269" i="20"/>
  <c r="AO270" i="20"/>
  <c r="AO271" i="20"/>
  <c r="AO272" i="20"/>
  <c r="AO273" i="20"/>
  <c r="AO274" i="20"/>
  <c r="AO275" i="20"/>
  <c r="AO276" i="20"/>
  <c r="AO277" i="20"/>
  <c r="AO278" i="20"/>
  <c r="AO279" i="20"/>
  <c r="AO280" i="20"/>
  <c r="AO281" i="20"/>
  <c r="AO282" i="20"/>
  <c r="AO283" i="20"/>
  <c r="AO284" i="20"/>
  <c r="AO285" i="20"/>
  <c r="AO286" i="20"/>
  <c r="AO287" i="20"/>
  <c r="AO288" i="20"/>
  <c r="AO289" i="20"/>
  <c r="AO290" i="20"/>
  <c r="AO291" i="20"/>
  <c r="AO292" i="20"/>
  <c r="AO293" i="20"/>
  <c r="AO294" i="20"/>
  <c r="AO295" i="20"/>
  <c r="AO296" i="20"/>
  <c r="AO297" i="20"/>
  <c r="AO298" i="20"/>
  <c r="AO299" i="20"/>
  <c r="AO300" i="20"/>
  <c r="AO301" i="20"/>
  <c r="AO302" i="20"/>
  <c r="AO303" i="20"/>
  <c r="AO304" i="20"/>
  <c r="AO305" i="20"/>
  <c r="AO306" i="20"/>
  <c r="AO307" i="20"/>
  <c r="AO308" i="20"/>
  <c r="AO309" i="20"/>
  <c r="AO310" i="20"/>
  <c r="AO311" i="20"/>
  <c r="AO312" i="20"/>
  <c r="AO313" i="20"/>
  <c r="AO314" i="20"/>
  <c r="AO315" i="20"/>
  <c r="AO316" i="20"/>
  <c r="AO317" i="20"/>
  <c r="AO318" i="20"/>
  <c r="AO319" i="20"/>
  <c r="AO320" i="20"/>
  <c r="AO321" i="20"/>
  <c r="AO322" i="20"/>
  <c r="AO323" i="20"/>
  <c r="AO324" i="20"/>
  <c r="AO325" i="20"/>
  <c r="AO326" i="20"/>
  <c r="AO327" i="20"/>
  <c r="AO328" i="20"/>
  <c r="AO329" i="20"/>
  <c r="AO330" i="20"/>
  <c r="AO331" i="20"/>
  <c r="AO332" i="20"/>
  <c r="AO333" i="20"/>
  <c r="AO334" i="20"/>
  <c r="AO335" i="20"/>
  <c r="AO336" i="20"/>
  <c r="AO337" i="20"/>
  <c r="AO338" i="20"/>
  <c r="AO339" i="20"/>
  <c r="AO340" i="20"/>
  <c r="AO341" i="20"/>
  <c r="AO342" i="20"/>
  <c r="AO343" i="20"/>
  <c r="AO344" i="20"/>
  <c r="AO345" i="20"/>
  <c r="AO346" i="20"/>
  <c r="AO347" i="20"/>
  <c r="AO348" i="20"/>
  <c r="AO349" i="20"/>
  <c r="AO350" i="20"/>
  <c r="AO351" i="20"/>
  <c r="AO352" i="20"/>
  <c r="AO353" i="20"/>
  <c r="AO354" i="20"/>
  <c r="AO355" i="20"/>
  <c r="AO356" i="20"/>
  <c r="AO357" i="20"/>
  <c r="AO358" i="20"/>
  <c r="AO359" i="20"/>
  <c r="AO360" i="20"/>
  <c r="AO361" i="20"/>
  <c r="AO362" i="20"/>
  <c r="AO363" i="20"/>
  <c r="AO364" i="20"/>
  <c r="AO365" i="20"/>
  <c r="AO366" i="20"/>
  <c r="AO367" i="20"/>
  <c r="AO368" i="20"/>
  <c r="AO369" i="20"/>
  <c r="AO370" i="20"/>
  <c r="AO371" i="20"/>
  <c r="AO372" i="20"/>
  <c r="AO373" i="20"/>
  <c r="AO374" i="20"/>
  <c r="AO375" i="20"/>
  <c r="AO376" i="20"/>
  <c r="AO377" i="20"/>
  <c r="AO378" i="20"/>
  <c r="AO379" i="20"/>
  <c r="AO380" i="20"/>
  <c r="AO381" i="20"/>
  <c r="AO382" i="20"/>
  <c r="AO383" i="20"/>
  <c r="AO384" i="20"/>
  <c r="AO385" i="20"/>
  <c r="AO386" i="20"/>
  <c r="AO387" i="20"/>
  <c r="AO388" i="20"/>
  <c r="AO389" i="20"/>
  <c r="AO390" i="20"/>
  <c r="AO391" i="20"/>
  <c r="AO392" i="20"/>
  <c r="AO393" i="20"/>
  <c r="AO394" i="20"/>
  <c r="AO395" i="20"/>
  <c r="AO396" i="20"/>
  <c r="AO397" i="20"/>
  <c r="AO398" i="20"/>
  <c r="AO399" i="20"/>
  <c r="AO400" i="20"/>
  <c r="AO401" i="20"/>
  <c r="AO402" i="20"/>
  <c r="AO403" i="20"/>
  <c r="AO404" i="20"/>
  <c r="AO405" i="20"/>
  <c r="AO406" i="20"/>
  <c r="AO407" i="20"/>
  <c r="AO408" i="20"/>
  <c r="AO409" i="20"/>
  <c r="AO410" i="20"/>
  <c r="AO411" i="20"/>
  <c r="AO412" i="20"/>
  <c r="AO413" i="20"/>
  <c r="AO414" i="20"/>
  <c r="AO415" i="20"/>
  <c r="AO416" i="20"/>
  <c r="AO417" i="20"/>
  <c r="AO418" i="20"/>
  <c r="AO419" i="20"/>
  <c r="AO420" i="20"/>
  <c r="AO421" i="20"/>
  <c r="AO422" i="20"/>
  <c r="AO423" i="20"/>
  <c r="AO424" i="20"/>
  <c r="AO425" i="20"/>
  <c r="AO426" i="20"/>
  <c r="AO427" i="20"/>
  <c r="AO428" i="20"/>
  <c r="AO429" i="20"/>
  <c r="AO430" i="20"/>
  <c r="AO431" i="20"/>
  <c r="AO432" i="20"/>
  <c r="AO433" i="20"/>
  <c r="AO434" i="20"/>
  <c r="AO435" i="20"/>
  <c r="AO436" i="20"/>
  <c r="AO437" i="20"/>
  <c r="AO438" i="20"/>
  <c r="AO439" i="20"/>
  <c r="AO440" i="20"/>
  <c r="AO441" i="20"/>
  <c r="AO442" i="20"/>
  <c r="AO443" i="20"/>
  <c r="AO444" i="20"/>
  <c r="AO445" i="20"/>
  <c r="AO446" i="20"/>
  <c r="AO447" i="20"/>
  <c r="AO448" i="20"/>
  <c r="AO449" i="20"/>
  <c r="AO450" i="20"/>
  <c r="AO451" i="20"/>
  <c r="AO452" i="20"/>
  <c r="AO453" i="20"/>
  <c r="AO454" i="20"/>
  <c r="AO455" i="20"/>
  <c r="AO456" i="20"/>
  <c r="AO457" i="20"/>
  <c r="AO458" i="20"/>
  <c r="AO459" i="20"/>
  <c r="AO460" i="20"/>
  <c r="AO461" i="20"/>
  <c r="AO462" i="20"/>
  <c r="AO463" i="20"/>
  <c r="AO464" i="20"/>
  <c r="AO465" i="20"/>
  <c r="AO466" i="20"/>
  <c r="AO467" i="20"/>
  <c r="AO468" i="20"/>
  <c r="AO469" i="20"/>
  <c r="AO470" i="20"/>
  <c r="AO471" i="20"/>
  <c r="AO472" i="20"/>
  <c r="AO473" i="20"/>
  <c r="AO474" i="20"/>
  <c r="AO475" i="20"/>
  <c r="AO476" i="20"/>
  <c r="AO477" i="20"/>
  <c r="AO478" i="20"/>
  <c r="AO479" i="20"/>
  <c r="AO480" i="20"/>
  <c r="AO481" i="20"/>
  <c r="AO482" i="20"/>
  <c r="AO483" i="20"/>
  <c r="AO484" i="20"/>
  <c r="AO485" i="20"/>
  <c r="AO486" i="20"/>
  <c r="AO487" i="20"/>
  <c r="AO488" i="20"/>
  <c r="AO489" i="20"/>
  <c r="AO490" i="20"/>
  <c r="AO491" i="20"/>
  <c r="AO492" i="20"/>
  <c r="AO493" i="20"/>
  <c r="AO494" i="20"/>
  <c r="AO495" i="20"/>
  <c r="AO496" i="20"/>
  <c r="AO497" i="20"/>
  <c r="AO498" i="20"/>
  <c r="AO499" i="20"/>
  <c r="AO500" i="20"/>
  <c r="AO501" i="20"/>
  <c r="AO502" i="20"/>
  <c r="AO503" i="20"/>
  <c r="AO504" i="20"/>
  <c r="AO505" i="20"/>
  <c r="AO506" i="20"/>
  <c r="AO507" i="20"/>
  <c r="AO508" i="20"/>
  <c r="AO509" i="20"/>
  <c r="AO510" i="20"/>
  <c r="AO511" i="20"/>
  <c r="AO512" i="20"/>
  <c r="AO513" i="20"/>
  <c r="AO514" i="20"/>
  <c r="AO515" i="20"/>
  <c r="AO516" i="20"/>
  <c r="AO517" i="20"/>
  <c r="AO518" i="20"/>
  <c r="AO519" i="20"/>
  <c r="AO520" i="20"/>
  <c r="AO521" i="20"/>
  <c r="AO522" i="20"/>
  <c r="AO523" i="20"/>
  <c r="AO524" i="20"/>
  <c r="AO525" i="20"/>
  <c r="AO526" i="20"/>
  <c r="AO527" i="20"/>
  <c r="AO528" i="20"/>
  <c r="AO529" i="20"/>
  <c r="AO530" i="20"/>
  <c r="AO531" i="20"/>
  <c r="AO532" i="20"/>
  <c r="AO533" i="20"/>
  <c r="AO534" i="20"/>
  <c r="AO535" i="20"/>
  <c r="AO536" i="20"/>
  <c r="AO537" i="20"/>
  <c r="AO538" i="20"/>
  <c r="AO539" i="20"/>
  <c r="AO540" i="20"/>
  <c r="AO541" i="20"/>
  <c r="AO542" i="20"/>
  <c r="AO543" i="20"/>
  <c r="AO544" i="20"/>
  <c r="AO545" i="20"/>
  <c r="AO546" i="20"/>
  <c r="AO547" i="20"/>
  <c r="AO548" i="20"/>
  <c r="AO549" i="20"/>
  <c r="AO550" i="20"/>
  <c r="AO551" i="20"/>
  <c r="AO552" i="20"/>
  <c r="AO553" i="20"/>
  <c r="AO554" i="20"/>
  <c r="AO555" i="20"/>
  <c r="AO556" i="20"/>
  <c r="AO557" i="20"/>
  <c r="AO558" i="20"/>
  <c r="AO559" i="20"/>
  <c r="AO560" i="20"/>
  <c r="AO561" i="20"/>
  <c r="AO562" i="20"/>
  <c r="AO563" i="20"/>
  <c r="AO564" i="20"/>
  <c r="AO565" i="20"/>
  <c r="AO566" i="20"/>
  <c r="AO567" i="20"/>
  <c r="AO568" i="20"/>
  <c r="AO569" i="20"/>
  <c r="AO570" i="20"/>
  <c r="AO571" i="20"/>
  <c r="AO572" i="20"/>
  <c r="AO573" i="20"/>
  <c r="AO574" i="20"/>
  <c r="AO575" i="20"/>
  <c r="AO576" i="20"/>
  <c r="AO577" i="20"/>
  <c r="AO578" i="20"/>
  <c r="AO579" i="20"/>
  <c r="AO580" i="20"/>
  <c r="AO581" i="20"/>
  <c r="AO582" i="20"/>
  <c r="AO583" i="20"/>
  <c r="AO584" i="20"/>
  <c r="AO585" i="20"/>
  <c r="AO586" i="20"/>
  <c r="AO587" i="20"/>
  <c r="AO588" i="20"/>
  <c r="AO589" i="20"/>
  <c r="AO590" i="20"/>
  <c r="AO591" i="20"/>
  <c r="AO592" i="20"/>
  <c r="AO593" i="20"/>
  <c r="AO594" i="20"/>
  <c r="AO595" i="20"/>
  <c r="AO596" i="20"/>
  <c r="AO597" i="20"/>
  <c r="AO598" i="20"/>
  <c r="AO599" i="20"/>
  <c r="AO600" i="20"/>
  <c r="AO601" i="20"/>
  <c r="AO602" i="20"/>
  <c r="AO603" i="20"/>
  <c r="AO604" i="20"/>
  <c r="AO605" i="20"/>
  <c r="AO606" i="20"/>
  <c r="AO607" i="20"/>
  <c r="AO608" i="20"/>
  <c r="AO609" i="20"/>
  <c r="AO610" i="20"/>
  <c r="AO611" i="20"/>
  <c r="AO612" i="20"/>
  <c r="AO613" i="20"/>
  <c r="AO614" i="20"/>
  <c r="AO615" i="20"/>
  <c r="AO616" i="20"/>
  <c r="AO617" i="20"/>
  <c r="AO618" i="20"/>
  <c r="AO619" i="20"/>
  <c r="AO620" i="20"/>
  <c r="AO621" i="20"/>
  <c r="AO622" i="20"/>
  <c r="AO623" i="20"/>
  <c r="AO624" i="20"/>
  <c r="AO625" i="20"/>
  <c r="AO626" i="20"/>
  <c r="AO627" i="20"/>
  <c r="AO628" i="20"/>
  <c r="AO629" i="20"/>
  <c r="AO630" i="20"/>
  <c r="AO631" i="20"/>
  <c r="AO632" i="20"/>
  <c r="AO633" i="20"/>
  <c r="AO634" i="20"/>
  <c r="AO635" i="20"/>
  <c r="AO636" i="20"/>
  <c r="AO637" i="20"/>
  <c r="AO638" i="20"/>
  <c r="AO639" i="20"/>
  <c r="AO640" i="20"/>
  <c r="AO641" i="20"/>
  <c r="AO642" i="20"/>
  <c r="AO643" i="20"/>
  <c r="AO644" i="20"/>
  <c r="AO645" i="20"/>
  <c r="AO646" i="20"/>
  <c r="AO647" i="20"/>
  <c r="AO648" i="20"/>
  <c r="AO649" i="20"/>
  <c r="AO650" i="20"/>
  <c r="AO651" i="20"/>
  <c r="AO652" i="20"/>
  <c r="AO653" i="20"/>
  <c r="AO654" i="20"/>
  <c r="AO655" i="20"/>
  <c r="AO656" i="20"/>
  <c r="AO657" i="20"/>
  <c r="AO658" i="20"/>
  <c r="AO659" i="20"/>
  <c r="AO660" i="20"/>
  <c r="AO661" i="20"/>
  <c r="AO662" i="20"/>
  <c r="AO663" i="20"/>
  <c r="AO664" i="20"/>
  <c r="AO665" i="20"/>
  <c r="AO666" i="20"/>
  <c r="AO667" i="20"/>
  <c r="AO668" i="20"/>
  <c r="AO669" i="20"/>
  <c r="AO670" i="20"/>
  <c r="AO671" i="20"/>
  <c r="AO672" i="20"/>
  <c r="AO673" i="20"/>
  <c r="AO674" i="20"/>
  <c r="AO675" i="20"/>
  <c r="AO676" i="20"/>
  <c r="AO677" i="20"/>
  <c r="AO678" i="20"/>
  <c r="AO679" i="20"/>
  <c r="AO680" i="20"/>
  <c r="AO681" i="20"/>
  <c r="AO682" i="20"/>
  <c r="AO683" i="20"/>
  <c r="AO684" i="20"/>
  <c r="AO685" i="20"/>
  <c r="AO686" i="20"/>
  <c r="AO687" i="20"/>
  <c r="AO688" i="20"/>
  <c r="AO689" i="20"/>
  <c r="AO690" i="20"/>
  <c r="AO691" i="20"/>
  <c r="AO692" i="20"/>
  <c r="AO693" i="20"/>
  <c r="AO694" i="20"/>
  <c r="AO695" i="20"/>
  <c r="AO696" i="20"/>
  <c r="AO697" i="20"/>
  <c r="AO698" i="20"/>
  <c r="AO699" i="20"/>
  <c r="AO700" i="20"/>
  <c r="AO701" i="20"/>
  <c r="AO702" i="20"/>
  <c r="AO703" i="20"/>
  <c r="AO704" i="20"/>
  <c r="AO705" i="20"/>
  <c r="AO706" i="20"/>
  <c r="AO707" i="20"/>
  <c r="AO708" i="20"/>
  <c r="AO709" i="20"/>
  <c r="AO710" i="20"/>
  <c r="AO711" i="20"/>
  <c r="AO712" i="20"/>
  <c r="AO713" i="20"/>
  <c r="AO714" i="20"/>
  <c r="AO715" i="20"/>
  <c r="AO716" i="20"/>
  <c r="AO717" i="20"/>
  <c r="AO718" i="20"/>
  <c r="AO719" i="20"/>
  <c r="AO720" i="20"/>
  <c r="AO721" i="20"/>
  <c r="AO722" i="20"/>
  <c r="AO723" i="20"/>
  <c r="AO724" i="20"/>
  <c r="AO725" i="20"/>
  <c r="AO726" i="20"/>
  <c r="AO727" i="20"/>
  <c r="AO728" i="20"/>
  <c r="AO729" i="20"/>
  <c r="AO730" i="20"/>
  <c r="AO731" i="20"/>
  <c r="AO732" i="20"/>
  <c r="AO733" i="20"/>
  <c r="AO734" i="20"/>
  <c r="AO735" i="20"/>
  <c r="AO736" i="20"/>
  <c r="AO737" i="20"/>
  <c r="AO738" i="20"/>
  <c r="AO739" i="20"/>
  <c r="AO740" i="20"/>
  <c r="AO741" i="20"/>
  <c r="AO742" i="20"/>
  <c r="AO743" i="20"/>
  <c r="AO744" i="20"/>
  <c r="AO745" i="20"/>
  <c r="AO746" i="20"/>
  <c r="AO747" i="20"/>
  <c r="AO748" i="20"/>
  <c r="AO749" i="20"/>
  <c r="AO750" i="20"/>
  <c r="AO751" i="20"/>
  <c r="AO752" i="20"/>
  <c r="AO753" i="20"/>
  <c r="AO754" i="20"/>
  <c r="AO755" i="20"/>
  <c r="AO756" i="20"/>
  <c r="AO757" i="20"/>
  <c r="AO758" i="20"/>
  <c r="AO759" i="20"/>
  <c r="AO760" i="20"/>
  <c r="AO761" i="20"/>
  <c r="AO762" i="20"/>
  <c r="AO763" i="20"/>
  <c r="AO764" i="20"/>
  <c r="AO765" i="20"/>
  <c r="AO766" i="20"/>
  <c r="AO767" i="20"/>
  <c r="AO768" i="20"/>
  <c r="AO769" i="20"/>
  <c r="AO770" i="20"/>
  <c r="AO771" i="20"/>
  <c r="AO772" i="20"/>
  <c r="AO773" i="20"/>
  <c r="AO774" i="20"/>
  <c r="AO775" i="20"/>
  <c r="AO776" i="20"/>
  <c r="AO777" i="20"/>
  <c r="AO778" i="20"/>
  <c r="AO779" i="20"/>
  <c r="AO780" i="20"/>
  <c r="AO781" i="20"/>
  <c r="AO782" i="20"/>
  <c r="AO783" i="20"/>
  <c r="AO784" i="20"/>
  <c r="AO785" i="20"/>
  <c r="AO786" i="20"/>
  <c r="AO787" i="20"/>
  <c r="AO788" i="20"/>
  <c r="AO789" i="20"/>
  <c r="AO790" i="20"/>
  <c r="AO791" i="20"/>
  <c r="AO792" i="20"/>
  <c r="AO793" i="20"/>
  <c r="AO794" i="20"/>
  <c r="AO795" i="20"/>
  <c r="AO796" i="20"/>
  <c r="AO797" i="20"/>
  <c r="AO798" i="20"/>
  <c r="AO799" i="20"/>
  <c r="AO800" i="20"/>
  <c r="AO801" i="20"/>
  <c r="AO802" i="20"/>
  <c r="AO803" i="20"/>
  <c r="AO804" i="20"/>
  <c r="AO805" i="20"/>
  <c r="AO806" i="20"/>
  <c r="AO807" i="20"/>
  <c r="AO808" i="20"/>
  <c r="AO809" i="20"/>
  <c r="AO810" i="20"/>
  <c r="AO811" i="20"/>
  <c r="AO812" i="20"/>
  <c r="AO813" i="20"/>
  <c r="AO814" i="20"/>
  <c r="AO815" i="20"/>
  <c r="AO816" i="20"/>
  <c r="AO817" i="20"/>
  <c r="AO818" i="20"/>
  <c r="AO819" i="20"/>
  <c r="AO820" i="20"/>
  <c r="AO821" i="20"/>
  <c r="AO822" i="20"/>
  <c r="AO823" i="20"/>
  <c r="AO824" i="20"/>
  <c r="AO825" i="20"/>
  <c r="AO826" i="20"/>
  <c r="AO827" i="20"/>
  <c r="AO828" i="20"/>
  <c r="AO829" i="20"/>
  <c r="AO830" i="20"/>
  <c r="AO831" i="20"/>
  <c r="AO832" i="20"/>
  <c r="AO833" i="20"/>
  <c r="AO834" i="20"/>
  <c r="AO835" i="20"/>
  <c r="AO836" i="20"/>
  <c r="AO837" i="20"/>
  <c r="AO838" i="20"/>
  <c r="AO839" i="20"/>
  <c r="AO840" i="20"/>
  <c r="AO841" i="20"/>
  <c r="AO842" i="20"/>
  <c r="AO843" i="20"/>
  <c r="AO844" i="20"/>
  <c r="AO845" i="20"/>
  <c r="AO846" i="20"/>
  <c r="AO847" i="20"/>
  <c r="AO848" i="20"/>
  <c r="AO849" i="20"/>
  <c r="AO850" i="20"/>
  <c r="AO851" i="20"/>
  <c r="AO852" i="20"/>
  <c r="AO853" i="20"/>
  <c r="AO854" i="20"/>
  <c r="AO855" i="20"/>
  <c r="AO856" i="20"/>
  <c r="AO857" i="20"/>
  <c r="AO858" i="20"/>
  <c r="AO859" i="20"/>
  <c r="AO860" i="20"/>
  <c r="AO861" i="20"/>
  <c r="AO862" i="20"/>
  <c r="AO863" i="20"/>
  <c r="AO864" i="20"/>
  <c r="AO865" i="20"/>
  <c r="AO866" i="20"/>
  <c r="AO867" i="20"/>
  <c r="AO868" i="20"/>
  <c r="AO869" i="20"/>
  <c r="AO870" i="20"/>
  <c r="AO871" i="20"/>
  <c r="AO872" i="20"/>
  <c r="AO873" i="20"/>
  <c r="AO874" i="20"/>
  <c r="AO875" i="20"/>
  <c r="AO876" i="20"/>
  <c r="AO877" i="20"/>
  <c r="AO878" i="20"/>
  <c r="AO879" i="20"/>
  <c r="AO880" i="20"/>
  <c r="AO881" i="20"/>
  <c r="AO882" i="20"/>
  <c r="AO883" i="20"/>
  <c r="AO884" i="20"/>
  <c r="AO885" i="20"/>
  <c r="AO886" i="20"/>
  <c r="AO887" i="20"/>
  <c r="AO888" i="20"/>
  <c r="AO889" i="20"/>
  <c r="AO890" i="20"/>
  <c r="AO891" i="20"/>
  <c r="AO892" i="20"/>
  <c r="AO893" i="20"/>
  <c r="AO894" i="20"/>
  <c r="AO895" i="20"/>
  <c r="AO896" i="20"/>
  <c r="AO897" i="20"/>
  <c r="AO898" i="20"/>
  <c r="AO899" i="20"/>
  <c r="AO900" i="20"/>
  <c r="AO901" i="20"/>
  <c r="AO902" i="20"/>
  <c r="AO903" i="20"/>
  <c r="AO904" i="20"/>
  <c r="AO905" i="20"/>
  <c r="AO906" i="20"/>
  <c r="AO907" i="20"/>
  <c r="AO908" i="20"/>
  <c r="AO909" i="20"/>
  <c r="AO910" i="20"/>
  <c r="AO911" i="20"/>
  <c r="AO912" i="20"/>
  <c r="AO913" i="20"/>
  <c r="AO914" i="20"/>
  <c r="AO915" i="20"/>
  <c r="AO916" i="20"/>
  <c r="AO917" i="20"/>
  <c r="AO918" i="20"/>
  <c r="AO919" i="20"/>
  <c r="AO920" i="20"/>
  <c r="AO921" i="20"/>
  <c r="AO922" i="20"/>
  <c r="AO923" i="20"/>
  <c r="AO924" i="20"/>
  <c r="AO925" i="20"/>
  <c r="AO926" i="20"/>
  <c r="AO927" i="20"/>
  <c r="AO928" i="20"/>
  <c r="AO929" i="20"/>
  <c r="AO930" i="20"/>
  <c r="AO931" i="20"/>
  <c r="AO932" i="20"/>
  <c r="AO933" i="20"/>
  <c r="AO934" i="20"/>
  <c r="AO935" i="20"/>
  <c r="AO936" i="20"/>
  <c r="AO937" i="20"/>
  <c r="AO938" i="20"/>
  <c r="AO939" i="20"/>
  <c r="AO940" i="20"/>
  <c r="AO941" i="20"/>
  <c r="AO942" i="20"/>
  <c r="AO943" i="20"/>
  <c r="AO944" i="20"/>
  <c r="AO945" i="20"/>
  <c r="AO946" i="20"/>
  <c r="AO947" i="20"/>
  <c r="AO948" i="20"/>
  <c r="AO949" i="20"/>
  <c r="AO950" i="20"/>
  <c r="AO951" i="20"/>
  <c r="AO952" i="20"/>
  <c r="AO953" i="20"/>
  <c r="AO954" i="20"/>
  <c r="AO955" i="20"/>
  <c r="AO956" i="20"/>
  <c r="AO957" i="20"/>
  <c r="AO958" i="20"/>
  <c r="AO959" i="20"/>
  <c r="AO960" i="20"/>
  <c r="AO961" i="20"/>
  <c r="AO962" i="20"/>
  <c r="AO963" i="20"/>
  <c r="AO964" i="20"/>
  <c r="AO965" i="20"/>
  <c r="AO966" i="20"/>
  <c r="AO967" i="20"/>
  <c r="AO968" i="20"/>
  <c r="AO969" i="20"/>
  <c r="AO970" i="20"/>
  <c r="AO971" i="20"/>
  <c r="AO972" i="20"/>
  <c r="AO973" i="20"/>
  <c r="AO974" i="20"/>
  <c r="AO975" i="20"/>
  <c r="AO976" i="20"/>
  <c r="AO977" i="20"/>
  <c r="AO978" i="20"/>
  <c r="AO979" i="20"/>
  <c r="AO980" i="20"/>
  <c r="AO981" i="20"/>
  <c r="AO982" i="20"/>
  <c r="AO983" i="20"/>
  <c r="AO984" i="20"/>
  <c r="AO985" i="20"/>
  <c r="AO986" i="20"/>
  <c r="AO987" i="20"/>
  <c r="AO988" i="20"/>
  <c r="AO989" i="20"/>
  <c r="AO990" i="20"/>
  <c r="AO991" i="20"/>
  <c r="AO992" i="20"/>
  <c r="AO993" i="20"/>
  <c r="AO994" i="20"/>
  <c r="AO995" i="20"/>
  <c r="AO996" i="20"/>
  <c r="AO997" i="20"/>
  <c r="AO998" i="20"/>
  <c r="AO999" i="20"/>
  <c r="AO1000" i="20"/>
  <c r="AO1001" i="20"/>
  <c r="AN2" i="20"/>
  <c r="AN3" i="20"/>
  <c r="AN4" i="20"/>
  <c r="AN5" i="20"/>
  <c r="AN6" i="20"/>
  <c r="AN7" i="20"/>
  <c r="AN8" i="20"/>
  <c r="AN9" i="20"/>
  <c r="AN10" i="20"/>
  <c r="AN11" i="20"/>
  <c r="AN12" i="20"/>
  <c r="AN13" i="20"/>
  <c r="AN14" i="20"/>
  <c r="AN15" i="20"/>
  <c r="AN16" i="20"/>
  <c r="AN17" i="20"/>
  <c r="AN18" i="20"/>
  <c r="AN19" i="20"/>
  <c r="AN20" i="20"/>
  <c r="AN21" i="20"/>
  <c r="AN22" i="20"/>
  <c r="AN23" i="20"/>
  <c r="AN24" i="20"/>
  <c r="AN25" i="20"/>
  <c r="AN26" i="20"/>
  <c r="AN27" i="20"/>
  <c r="AN28" i="20"/>
  <c r="AN29" i="20"/>
  <c r="AN30" i="20"/>
  <c r="AN31" i="20"/>
  <c r="AN32" i="20"/>
  <c r="AN33" i="20"/>
  <c r="AN34" i="20"/>
  <c r="AN35" i="20"/>
  <c r="AN36" i="20"/>
  <c r="AN37" i="20"/>
  <c r="AN38" i="20"/>
  <c r="AN39" i="20"/>
  <c r="AN40" i="20"/>
  <c r="AN41" i="20"/>
  <c r="AN42" i="20"/>
  <c r="AN43" i="20"/>
  <c r="AN44" i="20"/>
  <c r="AN45" i="20"/>
  <c r="AN46" i="20"/>
  <c r="AN47" i="20"/>
  <c r="AN48" i="20"/>
  <c r="AN49" i="20"/>
  <c r="AN50" i="20"/>
  <c r="AN51" i="20"/>
  <c r="AN52" i="20"/>
  <c r="AN53" i="20"/>
  <c r="AN54" i="20"/>
  <c r="AN55" i="20"/>
  <c r="AN56" i="20"/>
  <c r="AN57" i="20"/>
  <c r="AN58" i="20"/>
  <c r="AN59" i="20"/>
  <c r="AN60" i="20"/>
  <c r="AN61" i="20"/>
  <c r="AN62" i="20"/>
  <c r="AN63" i="20"/>
  <c r="AN64" i="20"/>
  <c r="AN65" i="20"/>
  <c r="AN66" i="20"/>
  <c r="AN67" i="20"/>
  <c r="AN68" i="20"/>
  <c r="AN69" i="20"/>
  <c r="AN70" i="20"/>
  <c r="AN71" i="20"/>
  <c r="AN72" i="20"/>
  <c r="AN73" i="20"/>
  <c r="AN74" i="20"/>
  <c r="AN75" i="20"/>
  <c r="AN76" i="20"/>
  <c r="AN77" i="20"/>
  <c r="AN78" i="20"/>
  <c r="AN79" i="20"/>
  <c r="AN80" i="20"/>
  <c r="AN81" i="20"/>
  <c r="AN82" i="20"/>
  <c r="AN83" i="20"/>
  <c r="AN84" i="20"/>
  <c r="AN85" i="20"/>
  <c r="AN86" i="20"/>
  <c r="AN87" i="20"/>
  <c r="AN88" i="20"/>
  <c r="AN89" i="20"/>
  <c r="AN90" i="20"/>
  <c r="AN91" i="20"/>
  <c r="AN92" i="20"/>
  <c r="AN93" i="20"/>
  <c r="AN94" i="20"/>
  <c r="AN95" i="20"/>
  <c r="AN96" i="20"/>
  <c r="AN97" i="20"/>
  <c r="AN98" i="20"/>
  <c r="AN99" i="20"/>
  <c r="AN100" i="20"/>
  <c r="AN101" i="20"/>
  <c r="AN102" i="20"/>
  <c r="AN103" i="20"/>
  <c r="AN104" i="20"/>
  <c r="AN105" i="20"/>
  <c r="AN106" i="20"/>
  <c r="AN107" i="20"/>
  <c r="AN108" i="20"/>
  <c r="AN109" i="20"/>
  <c r="AN110" i="20"/>
  <c r="AN111" i="20"/>
  <c r="AN112" i="20"/>
  <c r="AN113" i="20"/>
  <c r="AN114" i="20"/>
  <c r="AN115" i="20"/>
  <c r="AN116" i="20"/>
  <c r="AN117" i="20"/>
  <c r="AN118" i="20"/>
  <c r="AN119" i="20"/>
  <c r="AN120" i="20"/>
  <c r="AN121" i="20"/>
  <c r="AN122" i="20"/>
  <c r="AN123" i="20"/>
  <c r="AN124" i="20"/>
  <c r="AN125" i="20"/>
  <c r="AN126" i="20"/>
  <c r="AN127" i="20"/>
  <c r="AN128" i="20"/>
  <c r="AN129" i="20"/>
  <c r="AN130" i="20"/>
  <c r="AN131" i="20"/>
  <c r="AN132" i="20"/>
  <c r="AN133" i="20"/>
  <c r="AN134" i="20"/>
  <c r="AN135" i="20"/>
  <c r="AN136" i="20"/>
  <c r="AN137" i="20"/>
  <c r="AN138" i="20"/>
  <c r="AN139" i="20"/>
  <c r="AN140" i="20"/>
  <c r="AN141" i="20"/>
  <c r="AN142" i="20"/>
  <c r="AN143" i="20"/>
  <c r="AN144" i="20"/>
  <c r="AN145" i="20"/>
  <c r="AN146" i="20"/>
  <c r="AN147" i="20"/>
  <c r="AN148" i="20"/>
  <c r="AN149" i="20"/>
  <c r="AN150" i="20"/>
  <c r="AN151" i="20"/>
  <c r="AN152" i="20"/>
  <c r="AN153" i="20"/>
  <c r="AN154" i="20"/>
  <c r="AN155" i="20"/>
  <c r="AN156" i="20"/>
  <c r="AN157" i="20"/>
  <c r="AN158" i="20"/>
  <c r="AN159" i="20"/>
  <c r="AN160" i="20"/>
  <c r="AN161" i="20"/>
  <c r="AN162" i="20"/>
  <c r="AN163" i="20"/>
  <c r="AN164" i="20"/>
  <c r="AN165" i="20"/>
  <c r="AN166" i="20"/>
  <c r="AN167" i="20"/>
  <c r="AN168" i="20"/>
  <c r="AN169" i="20"/>
  <c r="AN170" i="20"/>
  <c r="AN171" i="20"/>
  <c r="AN172" i="20"/>
  <c r="AN173" i="20"/>
  <c r="AN174" i="20"/>
  <c r="AN175" i="20"/>
  <c r="AN176" i="20"/>
  <c r="AN177" i="20"/>
  <c r="AN178" i="20"/>
  <c r="AN179" i="20"/>
  <c r="AN180" i="20"/>
  <c r="AN181" i="20"/>
  <c r="AN182" i="20"/>
  <c r="AN183" i="20"/>
  <c r="AN184" i="20"/>
  <c r="AN185" i="20"/>
  <c r="AN186" i="20"/>
  <c r="AN187" i="20"/>
  <c r="AN188" i="20"/>
  <c r="AN189" i="20"/>
  <c r="AN190" i="20"/>
  <c r="AN191" i="20"/>
  <c r="AN192" i="20"/>
  <c r="AN193" i="20"/>
  <c r="AN194" i="20"/>
  <c r="AN195" i="20"/>
  <c r="AN196" i="20"/>
  <c r="AN197" i="20"/>
  <c r="AN198" i="20"/>
  <c r="AN199" i="20"/>
  <c r="AN200" i="20"/>
  <c r="AN201" i="20"/>
  <c r="AN202" i="20"/>
  <c r="AN203" i="20"/>
  <c r="AN204" i="20"/>
  <c r="AN205" i="20"/>
  <c r="AN206" i="20"/>
  <c r="AN207" i="20"/>
  <c r="AN208" i="20"/>
  <c r="AN209" i="20"/>
  <c r="AN210" i="20"/>
  <c r="AN211" i="20"/>
  <c r="AN212" i="20"/>
  <c r="AN213" i="20"/>
  <c r="AN214" i="20"/>
  <c r="AN215" i="20"/>
  <c r="AN216" i="20"/>
  <c r="AN217" i="20"/>
  <c r="AN218" i="20"/>
  <c r="AN219" i="20"/>
  <c r="AN220" i="20"/>
  <c r="AN221" i="20"/>
  <c r="AN222" i="20"/>
  <c r="AN223" i="20"/>
  <c r="AN224" i="20"/>
  <c r="AN225" i="20"/>
  <c r="AN226" i="20"/>
  <c r="AN227" i="20"/>
  <c r="AN228" i="20"/>
  <c r="AN229" i="20"/>
  <c r="AN230" i="20"/>
  <c r="AN231" i="20"/>
  <c r="AN232" i="20"/>
  <c r="AN233" i="20"/>
  <c r="AN234" i="20"/>
  <c r="AN235" i="20"/>
  <c r="AN236" i="20"/>
  <c r="AN237" i="20"/>
  <c r="AN238" i="20"/>
  <c r="AN239" i="20"/>
  <c r="AN240" i="20"/>
  <c r="AN241" i="20"/>
  <c r="AN242" i="20"/>
  <c r="AN243" i="20"/>
  <c r="AN244" i="20"/>
  <c r="AN245" i="20"/>
  <c r="AN246" i="20"/>
  <c r="AN247" i="20"/>
  <c r="AN248" i="20"/>
  <c r="AN249" i="20"/>
  <c r="AN250" i="20"/>
  <c r="AN251" i="20"/>
  <c r="AN252" i="20"/>
  <c r="AN253" i="20"/>
  <c r="AN254" i="20"/>
  <c r="AN255" i="20"/>
  <c r="AN256" i="20"/>
  <c r="AN257" i="20"/>
  <c r="AN258" i="20"/>
  <c r="AN259" i="20"/>
  <c r="AN260" i="20"/>
  <c r="AN261" i="20"/>
  <c r="AN262" i="20"/>
  <c r="AN263" i="20"/>
  <c r="AN264" i="20"/>
  <c r="AN265" i="20"/>
  <c r="AN266" i="20"/>
  <c r="AN267" i="20"/>
  <c r="AN268" i="20"/>
  <c r="AN269" i="20"/>
  <c r="AN270" i="20"/>
  <c r="AN271" i="20"/>
  <c r="AN272" i="20"/>
  <c r="AN273" i="20"/>
  <c r="AN274" i="20"/>
  <c r="AN275" i="20"/>
  <c r="AN276" i="20"/>
  <c r="AN277" i="20"/>
  <c r="AN278" i="20"/>
  <c r="AN279" i="20"/>
  <c r="AN280" i="20"/>
  <c r="AN281" i="20"/>
  <c r="AN282" i="20"/>
  <c r="AN283" i="20"/>
  <c r="AN284" i="20"/>
  <c r="AN285" i="20"/>
  <c r="AN286" i="20"/>
  <c r="AN287" i="20"/>
  <c r="AN288" i="20"/>
  <c r="AN289" i="20"/>
  <c r="AN290" i="20"/>
  <c r="AN291" i="20"/>
  <c r="AN292" i="20"/>
  <c r="AN293" i="20"/>
  <c r="AN294" i="20"/>
  <c r="AN295" i="20"/>
  <c r="AN296" i="20"/>
  <c r="AN297" i="20"/>
  <c r="AN298" i="20"/>
  <c r="AN299" i="20"/>
  <c r="AN300" i="20"/>
  <c r="AN301" i="20"/>
  <c r="AN302" i="20"/>
  <c r="AN303" i="20"/>
  <c r="AN304" i="20"/>
  <c r="AN305" i="20"/>
  <c r="AN306" i="20"/>
  <c r="AN307" i="20"/>
  <c r="AN308" i="20"/>
  <c r="AN309" i="20"/>
  <c r="AN310" i="20"/>
  <c r="AN311" i="20"/>
  <c r="AN312" i="20"/>
  <c r="AN313" i="20"/>
  <c r="AN314" i="20"/>
  <c r="AN315" i="20"/>
  <c r="AN316" i="20"/>
  <c r="AN317" i="20"/>
  <c r="AN318" i="20"/>
  <c r="AN319" i="20"/>
  <c r="AN320" i="20"/>
  <c r="AN321" i="20"/>
  <c r="AN322" i="20"/>
  <c r="AN323" i="20"/>
  <c r="AN324" i="20"/>
  <c r="AN325" i="20"/>
  <c r="AN326" i="20"/>
  <c r="AN327" i="20"/>
  <c r="AN328" i="20"/>
  <c r="AN329" i="20"/>
  <c r="AN330" i="20"/>
  <c r="AN331" i="20"/>
  <c r="AN332" i="20"/>
  <c r="AN333" i="20"/>
  <c r="AN334" i="20"/>
  <c r="AN335" i="20"/>
  <c r="AN336" i="20"/>
  <c r="AN337" i="20"/>
  <c r="AN338" i="20"/>
  <c r="AN339" i="20"/>
  <c r="AN340" i="20"/>
  <c r="AN341" i="20"/>
  <c r="AN342" i="20"/>
  <c r="AN343" i="20"/>
  <c r="AN344" i="20"/>
  <c r="AN345" i="20"/>
  <c r="AN346" i="20"/>
  <c r="AN347" i="20"/>
  <c r="AN348" i="20"/>
  <c r="AN349" i="20"/>
  <c r="AN350" i="20"/>
  <c r="AN351" i="20"/>
  <c r="AN352" i="20"/>
  <c r="AN353" i="20"/>
  <c r="AN354" i="20"/>
  <c r="AN355" i="20"/>
  <c r="AN356" i="20"/>
  <c r="AN357" i="20"/>
  <c r="AN358" i="20"/>
  <c r="AN359" i="20"/>
  <c r="AN360" i="20"/>
  <c r="AN361" i="20"/>
  <c r="AN362" i="20"/>
  <c r="AN363" i="20"/>
  <c r="AN364" i="20"/>
  <c r="AN365" i="20"/>
  <c r="AN366" i="20"/>
  <c r="AN367" i="20"/>
  <c r="AN368" i="20"/>
  <c r="AN369" i="20"/>
  <c r="AN370" i="20"/>
  <c r="AN371" i="20"/>
  <c r="AN372" i="20"/>
  <c r="AN373" i="20"/>
  <c r="AN374" i="20"/>
  <c r="AN375" i="20"/>
  <c r="AN376" i="20"/>
  <c r="AN377" i="20"/>
  <c r="AN378" i="20"/>
  <c r="AN379" i="20"/>
  <c r="AN380" i="20"/>
  <c r="AN381" i="20"/>
  <c r="AN382" i="20"/>
  <c r="AN383" i="20"/>
  <c r="AN384" i="20"/>
  <c r="AN385" i="20"/>
  <c r="AN386" i="20"/>
  <c r="AN387" i="20"/>
  <c r="AN388" i="20"/>
  <c r="AN389" i="20"/>
  <c r="AN390" i="20"/>
  <c r="AN391" i="20"/>
  <c r="AN392" i="20"/>
  <c r="AN393" i="20"/>
  <c r="AN394" i="20"/>
  <c r="AN395" i="20"/>
  <c r="AN396" i="20"/>
  <c r="AN397" i="20"/>
  <c r="AN398" i="20"/>
  <c r="AN399" i="20"/>
  <c r="AN400" i="20"/>
  <c r="AN401" i="20"/>
  <c r="AN402" i="20"/>
  <c r="AN403" i="20"/>
  <c r="AN404" i="20"/>
  <c r="AN405" i="20"/>
  <c r="AN406" i="20"/>
  <c r="AN407" i="20"/>
  <c r="AN408" i="20"/>
  <c r="AN409" i="20"/>
  <c r="AN410" i="20"/>
  <c r="AN411" i="20"/>
  <c r="AN412" i="20"/>
  <c r="AN413" i="20"/>
  <c r="AN414" i="20"/>
  <c r="AN415" i="20"/>
  <c r="AN416" i="20"/>
  <c r="AN417" i="20"/>
  <c r="AN418" i="20"/>
  <c r="AN419" i="20"/>
  <c r="AN420" i="20"/>
  <c r="AN421" i="20"/>
  <c r="AN422" i="20"/>
  <c r="AN423" i="20"/>
  <c r="AN424" i="20"/>
  <c r="AN425" i="20"/>
  <c r="AN426" i="20"/>
  <c r="AN427" i="20"/>
  <c r="AN428" i="20"/>
  <c r="AN429" i="20"/>
  <c r="AN430" i="20"/>
  <c r="AN431" i="20"/>
  <c r="AN432" i="20"/>
  <c r="AN433" i="20"/>
  <c r="AN434" i="20"/>
  <c r="AN435" i="20"/>
  <c r="AN436" i="20"/>
  <c r="AN437" i="20"/>
  <c r="AN438" i="20"/>
  <c r="AN439" i="20"/>
  <c r="AN440" i="20"/>
  <c r="AN441" i="20"/>
  <c r="AN442" i="20"/>
  <c r="AN443" i="20"/>
  <c r="AN444" i="20"/>
  <c r="AN445" i="20"/>
  <c r="AN446" i="20"/>
  <c r="AN447" i="20"/>
  <c r="AN448" i="20"/>
  <c r="AN449" i="20"/>
  <c r="AN450" i="20"/>
  <c r="AN451" i="20"/>
  <c r="AN452" i="20"/>
  <c r="AN453" i="20"/>
  <c r="AN454" i="20"/>
  <c r="AN455" i="20"/>
  <c r="AN456" i="20"/>
  <c r="AN457" i="20"/>
  <c r="AN458" i="20"/>
  <c r="AN459" i="20"/>
  <c r="AN460" i="20"/>
  <c r="AN461" i="20"/>
  <c r="AN462" i="20"/>
  <c r="AN463" i="20"/>
  <c r="AN464" i="20"/>
  <c r="AN465" i="20"/>
  <c r="AN466" i="20"/>
  <c r="AN467" i="20"/>
  <c r="AN468" i="20"/>
  <c r="AN469" i="20"/>
  <c r="AN470" i="20"/>
  <c r="AN471" i="20"/>
  <c r="AN472" i="20"/>
  <c r="AN473" i="20"/>
  <c r="AN474" i="20"/>
  <c r="AN475" i="20"/>
  <c r="AN476" i="20"/>
  <c r="AN477" i="20"/>
  <c r="AN478" i="20"/>
  <c r="AN479" i="20"/>
  <c r="AN480" i="20"/>
  <c r="AN481" i="20"/>
  <c r="AN482" i="20"/>
  <c r="AN483" i="20"/>
  <c r="AN484" i="20"/>
  <c r="AN485" i="20"/>
  <c r="AN486" i="20"/>
  <c r="AN487" i="20"/>
  <c r="AN488" i="20"/>
  <c r="AN489" i="20"/>
  <c r="AN490" i="20"/>
  <c r="AN491" i="20"/>
  <c r="AN492" i="20"/>
  <c r="AN493" i="20"/>
  <c r="AN494" i="20"/>
  <c r="AN495" i="20"/>
  <c r="AN496" i="20"/>
  <c r="AN497" i="20"/>
  <c r="AN498" i="20"/>
  <c r="AN499" i="20"/>
  <c r="AN500" i="20"/>
  <c r="AN501" i="20"/>
  <c r="AN502" i="20"/>
  <c r="AN503" i="20"/>
  <c r="AN504" i="20"/>
  <c r="AN505" i="20"/>
  <c r="AN506" i="20"/>
  <c r="AN507" i="20"/>
  <c r="AN508" i="20"/>
  <c r="AN509" i="20"/>
  <c r="AN510" i="20"/>
  <c r="AN511" i="20"/>
  <c r="AN512" i="20"/>
  <c r="AN513" i="20"/>
  <c r="AN514" i="20"/>
  <c r="AN515" i="20"/>
  <c r="AN516" i="20"/>
  <c r="AN517" i="20"/>
  <c r="AN518" i="20"/>
  <c r="AN519" i="20"/>
  <c r="AN520" i="20"/>
  <c r="AN521" i="20"/>
  <c r="AN522" i="20"/>
  <c r="AN523" i="20"/>
  <c r="AN524" i="20"/>
  <c r="AN525" i="20"/>
  <c r="AN526" i="20"/>
  <c r="AN527" i="20"/>
  <c r="AN528" i="20"/>
  <c r="AN529" i="20"/>
  <c r="AN530" i="20"/>
  <c r="AN531" i="20"/>
  <c r="AN532" i="20"/>
  <c r="AN533" i="20"/>
  <c r="AN534" i="20"/>
  <c r="AN535" i="20"/>
  <c r="AN536" i="20"/>
  <c r="AN537" i="20"/>
  <c r="AN538" i="20"/>
  <c r="AN539" i="20"/>
  <c r="AN540" i="20"/>
  <c r="AN541" i="20"/>
  <c r="AN542" i="20"/>
  <c r="AN543" i="20"/>
  <c r="AN544" i="20"/>
  <c r="AN545" i="20"/>
  <c r="AN546" i="20"/>
  <c r="AN547" i="20"/>
  <c r="AN548" i="20"/>
  <c r="AN549" i="20"/>
  <c r="AN550" i="20"/>
  <c r="AN551" i="20"/>
  <c r="AN552" i="20"/>
  <c r="AN553" i="20"/>
  <c r="AN554" i="20"/>
  <c r="AN555" i="20"/>
  <c r="AN556" i="20"/>
  <c r="AN557" i="20"/>
  <c r="AN558" i="20"/>
  <c r="AN559" i="20"/>
  <c r="AN560" i="20"/>
  <c r="AN561" i="20"/>
  <c r="AN562" i="20"/>
  <c r="AN563" i="20"/>
  <c r="AN564" i="20"/>
  <c r="AN565" i="20"/>
  <c r="AN566" i="20"/>
  <c r="AN567" i="20"/>
  <c r="AN568" i="20"/>
  <c r="AN569" i="20"/>
  <c r="AN570" i="20"/>
  <c r="AN571" i="20"/>
  <c r="AN572" i="20"/>
  <c r="AN573" i="20"/>
  <c r="AN574" i="20"/>
  <c r="AN575" i="20"/>
  <c r="AN576" i="20"/>
  <c r="AN577" i="20"/>
  <c r="AN578" i="20"/>
  <c r="AN579" i="20"/>
  <c r="AN580" i="20"/>
  <c r="AN581" i="20"/>
  <c r="AN582" i="20"/>
  <c r="AN583" i="20"/>
  <c r="AN584" i="20"/>
  <c r="AN585" i="20"/>
  <c r="AN586" i="20"/>
  <c r="AN587" i="20"/>
  <c r="AN588" i="20"/>
  <c r="AN589" i="20"/>
  <c r="AN590" i="20"/>
  <c r="AN591" i="20"/>
  <c r="AN592" i="20"/>
  <c r="AN593" i="20"/>
  <c r="AN594" i="20"/>
  <c r="AN595" i="20"/>
  <c r="AN596" i="20"/>
  <c r="AN597" i="20"/>
  <c r="AN598" i="20"/>
  <c r="AN599" i="20"/>
  <c r="AN600" i="20"/>
  <c r="AN601" i="20"/>
  <c r="AN602" i="20"/>
  <c r="AN603" i="20"/>
  <c r="AN604" i="20"/>
  <c r="AN605" i="20"/>
  <c r="AN606" i="20"/>
  <c r="AN607" i="20"/>
  <c r="AN608" i="20"/>
  <c r="AN609" i="20"/>
  <c r="AN610" i="20"/>
  <c r="AN611" i="20"/>
  <c r="AN612" i="20"/>
  <c r="AN613" i="20"/>
  <c r="AN614" i="20"/>
  <c r="AN615" i="20"/>
  <c r="AN616" i="20"/>
  <c r="AN617" i="20"/>
  <c r="AN618" i="20"/>
  <c r="AN619" i="20"/>
  <c r="AN620" i="20"/>
  <c r="AN621" i="20"/>
  <c r="AN622" i="20"/>
  <c r="AN623" i="20"/>
  <c r="AN624" i="20"/>
  <c r="AN625" i="20"/>
  <c r="AN626" i="20"/>
  <c r="AN627" i="20"/>
  <c r="AN628" i="20"/>
  <c r="AN629" i="20"/>
  <c r="AN630" i="20"/>
  <c r="AN631" i="20"/>
  <c r="AN632" i="20"/>
  <c r="AN633" i="20"/>
  <c r="AN634" i="20"/>
  <c r="AN635" i="20"/>
  <c r="AN636" i="20"/>
  <c r="AN637" i="20"/>
  <c r="AN638" i="20"/>
  <c r="AN639" i="20"/>
  <c r="AN640" i="20"/>
  <c r="AN641" i="20"/>
  <c r="AN642" i="20"/>
  <c r="AN643" i="20"/>
  <c r="AN644" i="20"/>
  <c r="AN645" i="20"/>
  <c r="AN646" i="20"/>
  <c r="AN647" i="20"/>
  <c r="AN648" i="20"/>
  <c r="AN649" i="20"/>
  <c r="AN650" i="20"/>
  <c r="AN651" i="20"/>
  <c r="AN652" i="20"/>
  <c r="AN653" i="20"/>
  <c r="AN654" i="20"/>
  <c r="AN655" i="20"/>
  <c r="AN656" i="20"/>
  <c r="AN657" i="20"/>
  <c r="AN658" i="20"/>
  <c r="AN659" i="20"/>
  <c r="AN660" i="20"/>
  <c r="AN661" i="20"/>
  <c r="AN662" i="20"/>
  <c r="AN663" i="20"/>
  <c r="AN664" i="20"/>
  <c r="AN665" i="20"/>
  <c r="AN666" i="20"/>
  <c r="AN667" i="20"/>
  <c r="AN668" i="20"/>
  <c r="AN669" i="20"/>
  <c r="AN670" i="20"/>
  <c r="AN671" i="20"/>
  <c r="AN672" i="20"/>
  <c r="AN673" i="20"/>
  <c r="AN674" i="20"/>
  <c r="AN675" i="20"/>
  <c r="AN676" i="20"/>
  <c r="AN677" i="20"/>
  <c r="AN678" i="20"/>
  <c r="AN679" i="20"/>
  <c r="AN680" i="20"/>
  <c r="AN681" i="20"/>
  <c r="AN682" i="20"/>
  <c r="AN683" i="20"/>
  <c r="AN684" i="20"/>
  <c r="AN685" i="20"/>
  <c r="AN686" i="20"/>
  <c r="AN687" i="20"/>
  <c r="AN688" i="20"/>
  <c r="AN689" i="20"/>
  <c r="AN690" i="20"/>
  <c r="AN691" i="20"/>
  <c r="AN692" i="20"/>
  <c r="AN693" i="20"/>
  <c r="AN694" i="20"/>
  <c r="AN695" i="20"/>
  <c r="AN696" i="20"/>
  <c r="AN697" i="20"/>
  <c r="AN698" i="20"/>
  <c r="AN699" i="20"/>
  <c r="AN700" i="20"/>
  <c r="AN701" i="20"/>
  <c r="AN702" i="20"/>
  <c r="AN703" i="20"/>
  <c r="AN704" i="20"/>
  <c r="AN705" i="20"/>
  <c r="AN706" i="20"/>
  <c r="AN707" i="20"/>
  <c r="AN708" i="20"/>
  <c r="AN709" i="20"/>
  <c r="AN710" i="20"/>
  <c r="AN711" i="20"/>
  <c r="AN712" i="20"/>
  <c r="AN713" i="20"/>
  <c r="AN714" i="20"/>
  <c r="AN715" i="20"/>
  <c r="AN716" i="20"/>
  <c r="AN717" i="20"/>
  <c r="AN718" i="20"/>
  <c r="AN719" i="20"/>
  <c r="AN720" i="20"/>
  <c r="AN721" i="20"/>
  <c r="AN722" i="20"/>
  <c r="AN723" i="20"/>
  <c r="AN724" i="20"/>
  <c r="AN725" i="20"/>
  <c r="AN726" i="20"/>
  <c r="AN727" i="20"/>
  <c r="AN728" i="20"/>
  <c r="AN729" i="20"/>
  <c r="AN730" i="20"/>
  <c r="AN731" i="20"/>
  <c r="AN732" i="20"/>
  <c r="AN733" i="20"/>
  <c r="AN734" i="20"/>
  <c r="AN735" i="20"/>
  <c r="AN736" i="20"/>
  <c r="AN737" i="20"/>
  <c r="AN738" i="20"/>
  <c r="AN739" i="20"/>
  <c r="AN740" i="20"/>
  <c r="AN741" i="20"/>
  <c r="AN742" i="20"/>
  <c r="AN743" i="20"/>
  <c r="AN744" i="20"/>
  <c r="AN745" i="20"/>
  <c r="AN746" i="20"/>
  <c r="AN747" i="20"/>
  <c r="AN748" i="20"/>
  <c r="AN749" i="20"/>
  <c r="AN750" i="20"/>
  <c r="AN751" i="20"/>
  <c r="AN752" i="20"/>
  <c r="AN753" i="20"/>
  <c r="AN754" i="20"/>
  <c r="AN755" i="20"/>
  <c r="AN756" i="20"/>
  <c r="AN757" i="20"/>
  <c r="AN758" i="20"/>
  <c r="AN759" i="20"/>
  <c r="AN760" i="20"/>
  <c r="AN761" i="20"/>
  <c r="AN762" i="20"/>
  <c r="AN763" i="20"/>
  <c r="AN764" i="20"/>
  <c r="AN765" i="20"/>
  <c r="AN766" i="20"/>
  <c r="AN767" i="20"/>
  <c r="AN768" i="20"/>
  <c r="AN769" i="20"/>
  <c r="AN770" i="20"/>
  <c r="AN771" i="20"/>
  <c r="AN772" i="20"/>
  <c r="AN773" i="20"/>
  <c r="AN774" i="20"/>
  <c r="AN775" i="20"/>
  <c r="AN776" i="20"/>
  <c r="AN777" i="20"/>
  <c r="AN778" i="20"/>
  <c r="AN779" i="20"/>
  <c r="AN780" i="20"/>
  <c r="AN781" i="20"/>
  <c r="AN782" i="20"/>
  <c r="AN783" i="20"/>
  <c r="AN784" i="20"/>
  <c r="AN785" i="20"/>
  <c r="AN786" i="20"/>
  <c r="AN787" i="20"/>
  <c r="AN788" i="20"/>
  <c r="AN789" i="20"/>
  <c r="AN790" i="20"/>
  <c r="AN791" i="20"/>
  <c r="AN792" i="20"/>
  <c r="AN793" i="20"/>
  <c r="AN794" i="20"/>
  <c r="AN795" i="20"/>
  <c r="AN796" i="20"/>
  <c r="AN797" i="20"/>
  <c r="AN798" i="20"/>
  <c r="AN799" i="20"/>
  <c r="AN800" i="20"/>
  <c r="AN801" i="20"/>
  <c r="AN802" i="20"/>
  <c r="AN803" i="20"/>
  <c r="AN804" i="20"/>
  <c r="AN805" i="20"/>
  <c r="AN806" i="20"/>
  <c r="AN807" i="20"/>
  <c r="AN808" i="20"/>
  <c r="AN809" i="20"/>
  <c r="AN810" i="20"/>
  <c r="AN811" i="20"/>
  <c r="AN812" i="20"/>
  <c r="AN813" i="20"/>
  <c r="AN814" i="20"/>
  <c r="AN815" i="20"/>
  <c r="AN816" i="20"/>
  <c r="AN817" i="20"/>
  <c r="AN818" i="20"/>
  <c r="AN819" i="20"/>
  <c r="AN820" i="20"/>
  <c r="AN821" i="20"/>
  <c r="AN822" i="20"/>
  <c r="AN823" i="20"/>
  <c r="AN824" i="20"/>
  <c r="AN825" i="20"/>
  <c r="AN826" i="20"/>
  <c r="AN827" i="20"/>
  <c r="AN828" i="20"/>
  <c r="AN829" i="20"/>
  <c r="AN830" i="20"/>
  <c r="AN831" i="20"/>
  <c r="AN832" i="20"/>
  <c r="AN833" i="20"/>
  <c r="AN834" i="20"/>
  <c r="AN835" i="20"/>
  <c r="AN836" i="20"/>
  <c r="AN837" i="20"/>
  <c r="AN838" i="20"/>
  <c r="AN839" i="20"/>
  <c r="AN840" i="20"/>
  <c r="AN841" i="20"/>
  <c r="AN842" i="20"/>
  <c r="AN843" i="20"/>
  <c r="AN844" i="20"/>
  <c r="AN845" i="20"/>
  <c r="AN846" i="20"/>
  <c r="AN847" i="20"/>
  <c r="AN848" i="20"/>
  <c r="AN849" i="20"/>
  <c r="AN850" i="20"/>
  <c r="AN851" i="20"/>
  <c r="AN852" i="20"/>
  <c r="AN853" i="20"/>
  <c r="AN854" i="20"/>
  <c r="AN855" i="20"/>
  <c r="AN856" i="20"/>
  <c r="AN857" i="20"/>
  <c r="AN858" i="20"/>
  <c r="AN859" i="20"/>
  <c r="AN860" i="20"/>
  <c r="AN861" i="20"/>
  <c r="AN862" i="20"/>
  <c r="AN863" i="20"/>
  <c r="AN864" i="20"/>
  <c r="AN865" i="20"/>
  <c r="AN866" i="20"/>
  <c r="AN867" i="20"/>
  <c r="AN868" i="20"/>
  <c r="AN869" i="20"/>
  <c r="AN870" i="20"/>
  <c r="AN871" i="20"/>
  <c r="AN872" i="20"/>
  <c r="AN873" i="20"/>
  <c r="AN874" i="20"/>
  <c r="AN875" i="20"/>
  <c r="AN876" i="20"/>
  <c r="AN877" i="20"/>
  <c r="AN878" i="20"/>
  <c r="AN879" i="20"/>
  <c r="AN880" i="20"/>
  <c r="AN881" i="20"/>
  <c r="AN882" i="20"/>
  <c r="AN883" i="20"/>
  <c r="AN884" i="20"/>
  <c r="AN885" i="20"/>
  <c r="AN886" i="20"/>
  <c r="AN887" i="20"/>
  <c r="AN888" i="20"/>
  <c r="AN889" i="20"/>
  <c r="AN890" i="20"/>
  <c r="AN891" i="20"/>
  <c r="AN892" i="20"/>
  <c r="AN893" i="20"/>
  <c r="AN894" i="20"/>
  <c r="AN895" i="20"/>
  <c r="AN896" i="20"/>
  <c r="AN897" i="20"/>
  <c r="AN898" i="20"/>
  <c r="AN899" i="20"/>
  <c r="AN900" i="20"/>
  <c r="AN901" i="20"/>
  <c r="AN902" i="20"/>
  <c r="AN903" i="20"/>
  <c r="AN904" i="20"/>
  <c r="AN905" i="20"/>
  <c r="AN906" i="20"/>
  <c r="AN907" i="20"/>
  <c r="AN908" i="20"/>
  <c r="AN909" i="20"/>
  <c r="AN910" i="20"/>
  <c r="AN911" i="20"/>
  <c r="AN912" i="20"/>
  <c r="AN913" i="20"/>
  <c r="AN914" i="20"/>
  <c r="AN915" i="20"/>
  <c r="AN916" i="20"/>
  <c r="AN917" i="20"/>
  <c r="AN918" i="20"/>
  <c r="AN919" i="20"/>
  <c r="AN920" i="20"/>
  <c r="AN921" i="20"/>
  <c r="AN922" i="20"/>
  <c r="AN923" i="20"/>
  <c r="AN924" i="20"/>
  <c r="AN925" i="20"/>
  <c r="AN926" i="20"/>
  <c r="AN927" i="20"/>
  <c r="AN928" i="20"/>
  <c r="AN929" i="20"/>
  <c r="AN930" i="20"/>
  <c r="AN931" i="20"/>
  <c r="AN932" i="20"/>
  <c r="AN933" i="20"/>
  <c r="AN934" i="20"/>
  <c r="AN935" i="20"/>
  <c r="AN936" i="20"/>
  <c r="AN937" i="20"/>
  <c r="AN938" i="20"/>
  <c r="AN939" i="20"/>
  <c r="AN940" i="20"/>
  <c r="AN941" i="20"/>
  <c r="AN942" i="20"/>
  <c r="AN943" i="20"/>
  <c r="AN944" i="20"/>
  <c r="AN945" i="20"/>
  <c r="AN946" i="20"/>
  <c r="AN947" i="20"/>
  <c r="AN948" i="20"/>
  <c r="AN949" i="20"/>
  <c r="AN950" i="20"/>
  <c r="AN951" i="20"/>
  <c r="AN952" i="20"/>
  <c r="AN953" i="20"/>
  <c r="AN954" i="20"/>
  <c r="AN955" i="20"/>
  <c r="AN956" i="20"/>
  <c r="AN957" i="20"/>
  <c r="AN958" i="20"/>
  <c r="AN959" i="20"/>
  <c r="AN960" i="20"/>
  <c r="AN961" i="20"/>
  <c r="AN962" i="20"/>
  <c r="AN963" i="20"/>
  <c r="AN964" i="20"/>
  <c r="AN965" i="20"/>
  <c r="AN966" i="20"/>
  <c r="AN967" i="20"/>
  <c r="AN968" i="20"/>
  <c r="AN969" i="20"/>
  <c r="AN970" i="20"/>
  <c r="AN971" i="20"/>
  <c r="AN972" i="20"/>
  <c r="AN973" i="20"/>
  <c r="AN974" i="20"/>
  <c r="AN975" i="20"/>
  <c r="AN976" i="20"/>
  <c r="AN977" i="20"/>
  <c r="AN978" i="20"/>
  <c r="AN979" i="20"/>
  <c r="AN980" i="20"/>
  <c r="AN981" i="20"/>
  <c r="AN982" i="20"/>
  <c r="AN983" i="20"/>
  <c r="AN984" i="20"/>
  <c r="AN985" i="20"/>
  <c r="AN986" i="20"/>
  <c r="AN987" i="20"/>
  <c r="AN988" i="20"/>
  <c r="AN989" i="20"/>
  <c r="AN990" i="20"/>
  <c r="AN991" i="20"/>
  <c r="AN992" i="20"/>
  <c r="AN993" i="20"/>
  <c r="AN994" i="20"/>
  <c r="AN995" i="20"/>
  <c r="AN996" i="20"/>
  <c r="AN997" i="20"/>
  <c r="AN998" i="20"/>
  <c r="AN999" i="20"/>
  <c r="AN1000" i="20"/>
  <c r="AN1001" i="20"/>
  <c r="AM2" i="20"/>
  <c r="AM3" i="20"/>
  <c r="AM4" i="20"/>
  <c r="AM5" i="20"/>
  <c r="AM6" i="20"/>
  <c r="AM7" i="20"/>
  <c r="AM8" i="20"/>
  <c r="AM9" i="20"/>
  <c r="AM10" i="20"/>
  <c r="AM11" i="20"/>
  <c r="AM12" i="20"/>
  <c r="AM13" i="20"/>
  <c r="AM14" i="20"/>
  <c r="AM15" i="20"/>
  <c r="AM16" i="20"/>
  <c r="AM17" i="20"/>
  <c r="AM18" i="20"/>
  <c r="AM19" i="20"/>
  <c r="AM20" i="20"/>
  <c r="AM21" i="20"/>
  <c r="AM22" i="20"/>
  <c r="AM23" i="20"/>
  <c r="AM24" i="20"/>
  <c r="AM25" i="20"/>
  <c r="AM26" i="20"/>
  <c r="AM27" i="20"/>
  <c r="AM28" i="20"/>
  <c r="AM29" i="20"/>
  <c r="AM30" i="20"/>
  <c r="AM31" i="20"/>
  <c r="AM32" i="20"/>
  <c r="AM33" i="20"/>
  <c r="AM34" i="20"/>
  <c r="AM35" i="20"/>
  <c r="AM36" i="20"/>
  <c r="AM37" i="20"/>
  <c r="AM38" i="20"/>
  <c r="AM39" i="20"/>
  <c r="AM40" i="20"/>
  <c r="AM41" i="20"/>
  <c r="AM42" i="20"/>
  <c r="AM43" i="20"/>
  <c r="AM44" i="20"/>
  <c r="AM45" i="20"/>
  <c r="AM46" i="20"/>
  <c r="AM47" i="20"/>
  <c r="AM48" i="20"/>
  <c r="AM49" i="20"/>
  <c r="AM50" i="20"/>
  <c r="AM51" i="20"/>
  <c r="AM52" i="20"/>
  <c r="AM53" i="20"/>
  <c r="AM54" i="20"/>
  <c r="AM55" i="20"/>
  <c r="AM56" i="20"/>
  <c r="AM57" i="20"/>
  <c r="AM58" i="20"/>
  <c r="AM59" i="20"/>
  <c r="AM60" i="20"/>
  <c r="AM61" i="20"/>
  <c r="AM62" i="20"/>
  <c r="AM63" i="20"/>
  <c r="AM64" i="20"/>
  <c r="AM65" i="20"/>
  <c r="AM66" i="20"/>
  <c r="AM67" i="20"/>
  <c r="AM68" i="20"/>
  <c r="AM69" i="20"/>
  <c r="AM70" i="20"/>
  <c r="AM71" i="20"/>
  <c r="AM72" i="20"/>
  <c r="AM73" i="20"/>
  <c r="AM74" i="20"/>
  <c r="AM75" i="20"/>
  <c r="AM76" i="20"/>
  <c r="AM77" i="20"/>
  <c r="AM78" i="20"/>
  <c r="AM79" i="20"/>
  <c r="AM80" i="20"/>
  <c r="AM81" i="20"/>
  <c r="AM82" i="20"/>
  <c r="AM83" i="20"/>
  <c r="AM84" i="20"/>
  <c r="AM85" i="20"/>
  <c r="AM86" i="20"/>
  <c r="AM87" i="20"/>
  <c r="AM88" i="20"/>
  <c r="AM89" i="20"/>
  <c r="AM90" i="20"/>
  <c r="AM91" i="20"/>
  <c r="AM92" i="20"/>
  <c r="AM93" i="20"/>
  <c r="AM94" i="20"/>
  <c r="AM95" i="20"/>
  <c r="AM96" i="20"/>
  <c r="AM97" i="20"/>
  <c r="AM98" i="20"/>
  <c r="AM99" i="20"/>
  <c r="AM100" i="20"/>
  <c r="AM101" i="20"/>
  <c r="AM102" i="20"/>
  <c r="AM103" i="20"/>
  <c r="AM104" i="20"/>
  <c r="AM105" i="20"/>
  <c r="AM106" i="20"/>
  <c r="AM107" i="20"/>
  <c r="AM108" i="20"/>
  <c r="AM109" i="20"/>
  <c r="AM110" i="20"/>
  <c r="AM111" i="20"/>
  <c r="AM112" i="20"/>
  <c r="AM113" i="20"/>
  <c r="AM114" i="20"/>
  <c r="AM115" i="20"/>
  <c r="AM116" i="20"/>
  <c r="AM117" i="20"/>
  <c r="AM118" i="20"/>
  <c r="AM119" i="20"/>
  <c r="AM120" i="20"/>
  <c r="AM121" i="20"/>
  <c r="AM122" i="20"/>
  <c r="AM123" i="20"/>
  <c r="AM124" i="20"/>
  <c r="AM125" i="20"/>
  <c r="AM126" i="20"/>
  <c r="AM127" i="20"/>
  <c r="AM128" i="20"/>
  <c r="AM129" i="20"/>
  <c r="AM130" i="20"/>
  <c r="AM131" i="20"/>
  <c r="AM132" i="20"/>
  <c r="AM133" i="20"/>
  <c r="AM134" i="20"/>
  <c r="AM135" i="20"/>
  <c r="AM136" i="20"/>
  <c r="AM137" i="20"/>
  <c r="AM138" i="20"/>
  <c r="AM139" i="20"/>
  <c r="AM140" i="20"/>
  <c r="AM141" i="20"/>
  <c r="AM142" i="20"/>
  <c r="AM143" i="20"/>
  <c r="AM144" i="20"/>
  <c r="AM145" i="20"/>
  <c r="AM146" i="20"/>
  <c r="AM147" i="20"/>
  <c r="AM148" i="20"/>
  <c r="AM149" i="20"/>
  <c r="AM150" i="20"/>
  <c r="AM151" i="20"/>
  <c r="AM152" i="20"/>
  <c r="AM153" i="20"/>
  <c r="AM154" i="20"/>
  <c r="AM155" i="20"/>
  <c r="AM156" i="20"/>
  <c r="AM157" i="20"/>
  <c r="AM158" i="20"/>
  <c r="AM159" i="20"/>
  <c r="AM160" i="20"/>
  <c r="AM161" i="20"/>
  <c r="AM162" i="20"/>
  <c r="AM163" i="20"/>
  <c r="AM164" i="20"/>
  <c r="AM165" i="20"/>
  <c r="AM166" i="20"/>
  <c r="AM167" i="20"/>
  <c r="AM168" i="20"/>
  <c r="AM169" i="20"/>
  <c r="AM170" i="20"/>
  <c r="AM171" i="20"/>
  <c r="AM172" i="20"/>
  <c r="AM173" i="20"/>
  <c r="AM174" i="20"/>
  <c r="AM175" i="20"/>
  <c r="AM176" i="20"/>
  <c r="AM177" i="20"/>
  <c r="AM178" i="20"/>
  <c r="AM179" i="20"/>
  <c r="AM180" i="20"/>
  <c r="AM181" i="20"/>
  <c r="AM182" i="20"/>
  <c r="AM183" i="20"/>
  <c r="AM184" i="20"/>
  <c r="AM185" i="20"/>
  <c r="AM186" i="20"/>
  <c r="AM187" i="20"/>
  <c r="AM188" i="20"/>
  <c r="AM189" i="20"/>
  <c r="AM190" i="20"/>
  <c r="AM191" i="20"/>
  <c r="AM192" i="20"/>
  <c r="AM193" i="20"/>
  <c r="AM194" i="20"/>
  <c r="AM195" i="20"/>
  <c r="AM196" i="20"/>
  <c r="AM197" i="20"/>
  <c r="AM198" i="20"/>
  <c r="AM199" i="20"/>
  <c r="AM200" i="20"/>
  <c r="AM201" i="20"/>
  <c r="AM202" i="20"/>
  <c r="AM203" i="20"/>
  <c r="AM204" i="20"/>
  <c r="AM205" i="20"/>
  <c r="AM206" i="20"/>
  <c r="AM207" i="20"/>
  <c r="AM208" i="20"/>
  <c r="AM209" i="20"/>
  <c r="AM210" i="20"/>
  <c r="AM211" i="20"/>
  <c r="AM212" i="20"/>
  <c r="AM213" i="20"/>
  <c r="AM214" i="20"/>
  <c r="AM215" i="20"/>
  <c r="AM216" i="20"/>
  <c r="AM217" i="20"/>
  <c r="AM218" i="20"/>
  <c r="AM219" i="20"/>
  <c r="AM220" i="20"/>
  <c r="AM221" i="20"/>
  <c r="AM222" i="20"/>
  <c r="AM223" i="20"/>
  <c r="AM224" i="20"/>
  <c r="AM225" i="20"/>
  <c r="AM226" i="20"/>
  <c r="AM227" i="20"/>
  <c r="AM228" i="20"/>
  <c r="AM229" i="20"/>
  <c r="AM230" i="20"/>
  <c r="AM231" i="20"/>
  <c r="AM232" i="20"/>
  <c r="AM233" i="20"/>
  <c r="AM234" i="20"/>
  <c r="AM235" i="20"/>
  <c r="AM236" i="20"/>
  <c r="AM237" i="20"/>
  <c r="AM238" i="20"/>
  <c r="AM239" i="20"/>
  <c r="AM240" i="20"/>
  <c r="AM241" i="20"/>
  <c r="AM242" i="20"/>
  <c r="AM243" i="20"/>
  <c r="AM244" i="20"/>
  <c r="AM245" i="20"/>
  <c r="AM246" i="20"/>
  <c r="AM247" i="20"/>
  <c r="AM248" i="20"/>
  <c r="AM249" i="20"/>
  <c r="AM250" i="20"/>
  <c r="AM251" i="20"/>
  <c r="AM252" i="20"/>
  <c r="AM253" i="20"/>
  <c r="AM254" i="20"/>
  <c r="AM255" i="20"/>
  <c r="AM256" i="20"/>
  <c r="AM257" i="20"/>
  <c r="AM258" i="20"/>
  <c r="AM259" i="20"/>
  <c r="AM260" i="20"/>
  <c r="AM261" i="20"/>
  <c r="AM262" i="20"/>
  <c r="AM263" i="20"/>
  <c r="AM264" i="20"/>
  <c r="AM265" i="20"/>
  <c r="AM266" i="20"/>
  <c r="AM267" i="20"/>
  <c r="AM268" i="20"/>
  <c r="AM269" i="20"/>
  <c r="AM270" i="20"/>
  <c r="AM271" i="20"/>
  <c r="AM272" i="20"/>
  <c r="AM273" i="20"/>
  <c r="AM274" i="20"/>
  <c r="AM275" i="20"/>
  <c r="AM276" i="20"/>
  <c r="AM277" i="20"/>
  <c r="AM278" i="20"/>
  <c r="AM279" i="20"/>
  <c r="AM280" i="20"/>
  <c r="AM281" i="20"/>
  <c r="AM282" i="20"/>
  <c r="AM283" i="20"/>
  <c r="AM284" i="20"/>
  <c r="AM285" i="20"/>
  <c r="AM286" i="20"/>
  <c r="AM287" i="20"/>
  <c r="AM288" i="20"/>
  <c r="AM289" i="20"/>
  <c r="AM290" i="20"/>
  <c r="AM291" i="20"/>
  <c r="AM292" i="20"/>
  <c r="AM293" i="20"/>
  <c r="AM294" i="20"/>
  <c r="AM295" i="20"/>
  <c r="AM296" i="20"/>
  <c r="AM297" i="20"/>
  <c r="AM298" i="20"/>
  <c r="AM299" i="20"/>
  <c r="AM300" i="20"/>
  <c r="AM301" i="20"/>
  <c r="AM302" i="20"/>
  <c r="AM303" i="20"/>
  <c r="AM304" i="20"/>
  <c r="AM305" i="20"/>
  <c r="AM306" i="20"/>
  <c r="AM307" i="20"/>
  <c r="AM308" i="20"/>
  <c r="AM309" i="20"/>
  <c r="AM310" i="20"/>
  <c r="AM311" i="20"/>
  <c r="AM312" i="20"/>
  <c r="AM313" i="20"/>
  <c r="AM314" i="20"/>
  <c r="AM315" i="20"/>
  <c r="AM316" i="20"/>
  <c r="AM317" i="20"/>
  <c r="AM318" i="20"/>
  <c r="AM319" i="20"/>
  <c r="AM320" i="20"/>
  <c r="AM321" i="20"/>
  <c r="AM322" i="20"/>
  <c r="AM323" i="20"/>
  <c r="AM324" i="20"/>
  <c r="AM325" i="20"/>
  <c r="AM326" i="20"/>
  <c r="AM327" i="20"/>
  <c r="AM328" i="20"/>
  <c r="AM329" i="20"/>
  <c r="AM330" i="20"/>
  <c r="AM331" i="20"/>
  <c r="AM332" i="20"/>
  <c r="AM333" i="20"/>
  <c r="AM334" i="20"/>
  <c r="AM335" i="20"/>
  <c r="AM336" i="20"/>
  <c r="AM337" i="20"/>
  <c r="AM338" i="20"/>
  <c r="AM339" i="20"/>
  <c r="AM340" i="20"/>
  <c r="AM341" i="20"/>
  <c r="AM342" i="20"/>
  <c r="AM343" i="20"/>
  <c r="AM344" i="20"/>
  <c r="AM345" i="20"/>
  <c r="AM346" i="20"/>
  <c r="AM347" i="20"/>
  <c r="AM348" i="20"/>
  <c r="AM349" i="20"/>
  <c r="AM350" i="20"/>
  <c r="AM351" i="20"/>
  <c r="AM352" i="20"/>
  <c r="AM353" i="20"/>
  <c r="AM354" i="20"/>
  <c r="AM355" i="20"/>
  <c r="AM356" i="20"/>
  <c r="AM357" i="20"/>
  <c r="AM358" i="20"/>
  <c r="AM359" i="20"/>
  <c r="AM360" i="20"/>
  <c r="AM361" i="20"/>
  <c r="AM362" i="20"/>
  <c r="AM363" i="20"/>
  <c r="AM364" i="20"/>
  <c r="AM365" i="20"/>
  <c r="AM366" i="20"/>
  <c r="AM367" i="20"/>
  <c r="AM368" i="20"/>
  <c r="AM369" i="20"/>
  <c r="AM370" i="20"/>
  <c r="AM371" i="20"/>
  <c r="AM372" i="20"/>
  <c r="AM373" i="20"/>
  <c r="AM374" i="20"/>
  <c r="AM375" i="20"/>
  <c r="AM376" i="20"/>
  <c r="AM377" i="20"/>
  <c r="AM378" i="20"/>
  <c r="AM379" i="20"/>
  <c r="AM380" i="20"/>
  <c r="AM381" i="20"/>
  <c r="AM382" i="20"/>
  <c r="AM383" i="20"/>
  <c r="AM384" i="20"/>
  <c r="AM385" i="20"/>
  <c r="AM386" i="20"/>
  <c r="AM387" i="20"/>
  <c r="AM388" i="20"/>
  <c r="AM389" i="20"/>
  <c r="AM390" i="20"/>
  <c r="AM391" i="20"/>
  <c r="AM392" i="20"/>
  <c r="AM393" i="20"/>
  <c r="AM394" i="20"/>
  <c r="AM395" i="20"/>
  <c r="AM396" i="20"/>
  <c r="AM397" i="20"/>
  <c r="AM398" i="20"/>
  <c r="AM399" i="20"/>
  <c r="AM400" i="20"/>
  <c r="AM401" i="20"/>
  <c r="AM402" i="20"/>
  <c r="AM403" i="20"/>
  <c r="AM404" i="20"/>
  <c r="AM405" i="20"/>
  <c r="AM406" i="20"/>
  <c r="AM407" i="20"/>
  <c r="AM408" i="20"/>
  <c r="AM409" i="20"/>
  <c r="AM410" i="20"/>
  <c r="AM411" i="20"/>
  <c r="AM412" i="20"/>
  <c r="AM413" i="20"/>
  <c r="AM414" i="20"/>
  <c r="AM415" i="20"/>
  <c r="AM416" i="20"/>
  <c r="AM417" i="20"/>
  <c r="AM418" i="20"/>
  <c r="AM419" i="20"/>
  <c r="AM420" i="20"/>
  <c r="AM421" i="20"/>
  <c r="AM422" i="20"/>
  <c r="AM423" i="20"/>
  <c r="AM424" i="20"/>
  <c r="AM425" i="20"/>
  <c r="AM426" i="20"/>
  <c r="AM427" i="20"/>
  <c r="AM428" i="20"/>
  <c r="AM429" i="20"/>
  <c r="AM430" i="20"/>
  <c r="AM431" i="20"/>
  <c r="AM432" i="20"/>
  <c r="AM433" i="20"/>
  <c r="AM434" i="20"/>
  <c r="AM435" i="20"/>
  <c r="AM436" i="20"/>
  <c r="AM437" i="20"/>
  <c r="AM438" i="20"/>
  <c r="AM439" i="20"/>
  <c r="AM440" i="20"/>
  <c r="AM441" i="20"/>
  <c r="AM442" i="20"/>
  <c r="AM443" i="20"/>
  <c r="AM444" i="20"/>
  <c r="AM445" i="20"/>
  <c r="AM446" i="20"/>
  <c r="AM447" i="20"/>
  <c r="AM448" i="20"/>
  <c r="AM449" i="20"/>
  <c r="AM450" i="20"/>
  <c r="AM451" i="20"/>
  <c r="AM452" i="20"/>
  <c r="AM453" i="20"/>
  <c r="AM454" i="20"/>
  <c r="AM455" i="20"/>
  <c r="AM456" i="20"/>
  <c r="AM457" i="20"/>
  <c r="AM458" i="20"/>
  <c r="AM459" i="20"/>
  <c r="AM460" i="20"/>
  <c r="AM461" i="20"/>
  <c r="AM462" i="20"/>
  <c r="AM463" i="20"/>
  <c r="AM464" i="20"/>
  <c r="AM465" i="20"/>
  <c r="AM466" i="20"/>
  <c r="AM467" i="20"/>
  <c r="AM468" i="20"/>
  <c r="AM469" i="20"/>
  <c r="AM470" i="20"/>
  <c r="AM471" i="20"/>
  <c r="AM472" i="20"/>
  <c r="AM473" i="20"/>
  <c r="AM474" i="20"/>
  <c r="AM475" i="20"/>
  <c r="AM476" i="20"/>
  <c r="AM477" i="20"/>
  <c r="AM478" i="20"/>
  <c r="AM479" i="20"/>
  <c r="AM480" i="20"/>
  <c r="AM481" i="20"/>
  <c r="AM482" i="20"/>
  <c r="AM483" i="20"/>
  <c r="AM484" i="20"/>
  <c r="AM485" i="20"/>
  <c r="AM486" i="20"/>
  <c r="AM487" i="20"/>
  <c r="AM488" i="20"/>
  <c r="AM489" i="20"/>
  <c r="AM490" i="20"/>
  <c r="AM491" i="20"/>
  <c r="AM492" i="20"/>
  <c r="AM493" i="20"/>
  <c r="AM494" i="20"/>
  <c r="AM495" i="20"/>
  <c r="AM496" i="20"/>
  <c r="AM497" i="20"/>
  <c r="AM498" i="20"/>
  <c r="AM499" i="20"/>
  <c r="AM500" i="20"/>
  <c r="AM501" i="20"/>
  <c r="AM502" i="20"/>
  <c r="AM503" i="20"/>
  <c r="AM504" i="20"/>
  <c r="AM505" i="20"/>
  <c r="AM506" i="20"/>
  <c r="AM507" i="20"/>
  <c r="AM508" i="20"/>
  <c r="AM509" i="20"/>
  <c r="AM510" i="20"/>
  <c r="AM511" i="20"/>
  <c r="AM512" i="20"/>
  <c r="AM513" i="20"/>
  <c r="AM514" i="20"/>
  <c r="AM515" i="20"/>
  <c r="AM516" i="20"/>
  <c r="AM517" i="20"/>
  <c r="AM518" i="20"/>
  <c r="AM519" i="20"/>
  <c r="AM520" i="20"/>
  <c r="AM521" i="20"/>
  <c r="AM522" i="20"/>
  <c r="AM523" i="20"/>
  <c r="AM524" i="20"/>
  <c r="AM525" i="20"/>
  <c r="AM526" i="20"/>
  <c r="AM527" i="20"/>
  <c r="AM528" i="20"/>
  <c r="AM529" i="20"/>
  <c r="AM530" i="20"/>
  <c r="AM531" i="20"/>
  <c r="AM532" i="20"/>
  <c r="AM533" i="20"/>
  <c r="AM534" i="20"/>
  <c r="AM535" i="20"/>
  <c r="AM536" i="20"/>
  <c r="AM537" i="20"/>
  <c r="AM538" i="20"/>
  <c r="AM539" i="20"/>
  <c r="AM540" i="20"/>
  <c r="AM541" i="20"/>
  <c r="AM542" i="20"/>
  <c r="AM543" i="20"/>
  <c r="AM544" i="20"/>
  <c r="AM545" i="20"/>
  <c r="AM546" i="20"/>
  <c r="AM547" i="20"/>
  <c r="AM548" i="20"/>
  <c r="AM549" i="20"/>
  <c r="AM550" i="20"/>
  <c r="AM551" i="20"/>
  <c r="AM552" i="20"/>
  <c r="AM553" i="20"/>
  <c r="AM554" i="20"/>
  <c r="AM555" i="20"/>
  <c r="AM556" i="20"/>
  <c r="AM557" i="20"/>
  <c r="AM558" i="20"/>
  <c r="AM559" i="20"/>
  <c r="AM560" i="20"/>
  <c r="AM561" i="20"/>
  <c r="AM562" i="20"/>
  <c r="AM563" i="20"/>
  <c r="AM564" i="20"/>
  <c r="AM565" i="20"/>
  <c r="AM566" i="20"/>
  <c r="AM567" i="20"/>
  <c r="AM568" i="20"/>
  <c r="AM569" i="20"/>
  <c r="AM570" i="20"/>
  <c r="AM571" i="20"/>
  <c r="AM572" i="20"/>
  <c r="AM573" i="20"/>
  <c r="AM574" i="20"/>
  <c r="AM575" i="20"/>
  <c r="AM576" i="20"/>
  <c r="AM577" i="20"/>
  <c r="AM578" i="20"/>
  <c r="AM579" i="20"/>
  <c r="AM580" i="20"/>
  <c r="AM581" i="20"/>
  <c r="AM582" i="20"/>
  <c r="AM583" i="20"/>
  <c r="AM584" i="20"/>
  <c r="AM585" i="20"/>
  <c r="AM586" i="20"/>
  <c r="AM587" i="20"/>
  <c r="AM588" i="20"/>
  <c r="AM589" i="20"/>
  <c r="AM590" i="20"/>
  <c r="AM591" i="20"/>
  <c r="AM592" i="20"/>
  <c r="AM593" i="20"/>
  <c r="AM594" i="20"/>
  <c r="AM595" i="20"/>
  <c r="AM596" i="20"/>
  <c r="AM597" i="20"/>
  <c r="AM598" i="20"/>
  <c r="AM599" i="20"/>
  <c r="AM600" i="20"/>
  <c r="AM601" i="20"/>
  <c r="AM602" i="20"/>
  <c r="AM603" i="20"/>
  <c r="AM604" i="20"/>
  <c r="AM605" i="20"/>
  <c r="AM606" i="20"/>
  <c r="AM607" i="20"/>
  <c r="AM608" i="20"/>
  <c r="AM609" i="20"/>
  <c r="AM610" i="20"/>
  <c r="AM611" i="20"/>
  <c r="AM612" i="20"/>
  <c r="AM613" i="20"/>
  <c r="AM614" i="20"/>
  <c r="AM615" i="20"/>
  <c r="AM616" i="20"/>
  <c r="AM617" i="20"/>
  <c r="AM618" i="20"/>
  <c r="AM619" i="20"/>
  <c r="AM620" i="20"/>
  <c r="AM621" i="20"/>
  <c r="AM622" i="20"/>
  <c r="AM623" i="20"/>
  <c r="AM624" i="20"/>
  <c r="AM625" i="20"/>
  <c r="AM626" i="20"/>
  <c r="AM627" i="20"/>
  <c r="AM628" i="20"/>
  <c r="AM629" i="20"/>
  <c r="AM630" i="20"/>
  <c r="AM631" i="20"/>
  <c r="AM632" i="20"/>
  <c r="AM633" i="20"/>
  <c r="AM634" i="20"/>
  <c r="AM635" i="20"/>
  <c r="AM636" i="20"/>
  <c r="AM637" i="20"/>
  <c r="AM638" i="20"/>
  <c r="AM639" i="20"/>
  <c r="AM640" i="20"/>
  <c r="AM641" i="20"/>
  <c r="AM642" i="20"/>
  <c r="AM643" i="20"/>
  <c r="AM644" i="20"/>
  <c r="AM645" i="20"/>
  <c r="AM646" i="20"/>
  <c r="AM647" i="20"/>
  <c r="AM648" i="20"/>
  <c r="AM649" i="20"/>
  <c r="AM650" i="20"/>
  <c r="AM651" i="20"/>
  <c r="AM652" i="20"/>
  <c r="AM653" i="20"/>
  <c r="AM654" i="20"/>
  <c r="AM655" i="20"/>
  <c r="AM656" i="20"/>
  <c r="AM657" i="20"/>
  <c r="AM658" i="20"/>
  <c r="AM659" i="20"/>
  <c r="AM660" i="20"/>
  <c r="AM661" i="20"/>
  <c r="AM662" i="20"/>
  <c r="AM663" i="20"/>
  <c r="AM664" i="20"/>
  <c r="AM665" i="20"/>
  <c r="AM666" i="20"/>
  <c r="AM667" i="20"/>
  <c r="AM668" i="20"/>
  <c r="AM669" i="20"/>
  <c r="AM670" i="20"/>
  <c r="AM671" i="20"/>
  <c r="AM672" i="20"/>
  <c r="AM673" i="20"/>
  <c r="AM674" i="20"/>
  <c r="AM675" i="20"/>
  <c r="AM676" i="20"/>
  <c r="AM677" i="20"/>
  <c r="AM678" i="20"/>
  <c r="AM679" i="20"/>
  <c r="AM680" i="20"/>
  <c r="AM681" i="20"/>
  <c r="AM682" i="20"/>
  <c r="AM683" i="20"/>
  <c r="AM684" i="20"/>
  <c r="AM685" i="20"/>
  <c r="AM686" i="20"/>
  <c r="AM687" i="20"/>
  <c r="AM688" i="20"/>
  <c r="AM689" i="20"/>
  <c r="AM690" i="20"/>
  <c r="AM691" i="20"/>
  <c r="AM692" i="20"/>
  <c r="AM693" i="20"/>
  <c r="AM694" i="20"/>
  <c r="AM695" i="20"/>
  <c r="AM696" i="20"/>
  <c r="AM697" i="20"/>
  <c r="AM698" i="20"/>
  <c r="AM699" i="20"/>
  <c r="AM700" i="20"/>
  <c r="AM701" i="20"/>
  <c r="AM702" i="20"/>
  <c r="AM703" i="20"/>
  <c r="AM704" i="20"/>
  <c r="AM705" i="20"/>
  <c r="AM706" i="20"/>
  <c r="AM707" i="20"/>
  <c r="AM708" i="20"/>
  <c r="AM709" i="20"/>
  <c r="AM710" i="20"/>
  <c r="AM711" i="20"/>
  <c r="AM712" i="20"/>
  <c r="AM713" i="20"/>
  <c r="AM714" i="20"/>
  <c r="AM715" i="20"/>
  <c r="AM716" i="20"/>
  <c r="AM717" i="20"/>
  <c r="AM718" i="20"/>
  <c r="AM719" i="20"/>
  <c r="AM720" i="20"/>
  <c r="AM721" i="20"/>
  <c r="AM722" i="20"/>
  <c r="AM723" i="20"/>
  <c r="AM724" i="20"/>
  <c r="AM725" i="20"/>
  <c r="AM726" i="20"/>
  <c r="AM727" i="20"/>
  <c r="AM728" i="20"/>
  <c r="AM729" i="20"/>
  <c r="AM730" i="20"/>
  <c r="AM731" i="20"/>
  <c r="AM732" i="20"/>
  <c r="AM733" i="20"/>
  <c r="AM734" i="20"/>
  <c r="AM735" i="20"/>
  <c r="AM736" i="20"/>
  <c r="AM737" i="20"/>
  <c r="AM738" i="20"/>
  <c r="AM739" i="20"/>
  <c r="AM740" i="20"/>
  <c r="AM741" i="20"/>
  <c r="AM742" i="20"/>
  <c r="AM743" i="20"/>
  <c r="AM744" i="20"/>
  <c r="AM745" i="20"/>
  <c r="AM746" i="20"/>
  <c r="AM747" i="20"/>
  <c r="AM748" i="20"/>
  <c r="AM749" i="20"/>
  <c r="AM750" i="20"/>
  <c r="AM751" i="20"/>
  <c r="AM752" i="20"/>
  <c r="AM753" i="20"/>
  <c r="AM754" i="20"/>
  <c r="AM755" i="20"/>
  <c r="AM756" i="20"/>
  <c r="AM757" i="20"/>
  <c r="AM758" i="20"/>
  <c r="AM759" i="20"/>
  <c r="AM760" i="20"/>
  <c r="AM761" i="20"/>
  <c r="AM762" i="20"/>
  <c r="AM763" i="20"/>
  <c r="AM764" i="20"/>
  <c r="AM765" i="20"/>
  <c r="AM766" i="20"/>
  <c r="AM767" i="20"/>
  <c r="AM768" i="20"/>
  <c r="AM769" i="20"/>
  <c r="AM770" i="20"/>
  <c r="AM771" i="20"/>
  <c r="AM772" i="20"/>
  <c r="AM773" i="20"/>
  <c r="AM774" i="20"/>
  <c r="AM775" i="20"/>
  <c r="AM776" i="20"/>
  <c r="AM777" i="20"/>
  <c r="AM778" i="20"/>
  <c r="AM779" i="20"/>
  <c r="AM780" i="20"/>
  <c r="AM781" i="20"/>
  <c r="AM782" i="20"/>
  <c r="AM783" i="20"/>
  <c r="AM784" i="20"/>
  <c r="AM785" i="20"/>
  <c r="AM786" i="20"/>
  <c r="AM787" i="20"/>
  <c r="AM788" i="20"/>
  <c r="AM789" i="20"/>
  <c r="AM790" i="20"/>
  <c r="AM791" i="20"/>
  <c r="AM792" i="20"/>
  <c r="AM793" i="20"/>
  <c r="AM794" i="20"/>
  <c r="AM795" i="20"/>
  <c r="AM796" i="20"/>
  <c r="AM797" i="20"/>
  <c r="AM798" i="20"/>
  <c r="AM799" i="20"/>
  <c r="AM800" i="20"/>
  <c r="AM801" i="20"/>
  <c r="AM802" i="20"/>
  <c r="AM803" i="20"/>
  <c r="AM804" i="20"/>
  <c r="AM805" i="20"/>
  <c r="AM806" i="20"/>
  <c r="AM807" i="20"/>
  <c r="AM808" i="20"/>
  <c r="AM809" i="20"/>
  <c r="AM810" i="20"/>
  <c r="AM811" i="20"/>
  <c r="AM812" i="20"/>
  <c r="AM813" i="20"/>
  <c r="AM814" i="20"/>
  <c r="AM815" i="20"/>
  <c r="AM816" i="20"/>
  <c r="AM817" i="20"/>
  <c r="AM818" i="20"/>
  <c r="AM819" i="20"/>
  <c r="AM820" i="20"/>
  <c r="AM821" i="20"/>
  <c r="AM822" i="20"/>
  <c r="AM823" i="20"/>
  <c r="AM824" i="20"/>
  <c r="AM825" i="20"/>
  <c r="AM826" i="20"/>
  <c r="AM827" i="20"/>
  <c r="AM828" i="20"/>
  <c r="AM829" i="20"/>
  <c r="AM830" i="20"/>
  <c r="AM831" i="20"/>
  <c r="AM832" i="20"/>
  <c r="AM833" i="20"/>
  <c r="AM834" i="20"/>
  <c r="AM835" i="20"/>
  <c r="AM836" i="20"/>
  <c r="AM837" i="20"/>
  <c r="AM838" i="20"/>
  <c r="AM839" i="20"/>
  <c r="AM840" i="20"/>
  <c r="AM841" i="20"/>
  <c r="AM842" i="20"/>
  <c r="AM843" i="20"/>
  <c r="AM844" i="20"/>
  <c r="AM845" i="20"/>
  <c r="AM846" i="20"/>
  <c r="AM847" i="20"/>
  <c r="AM848" i="20"/>
  <c r="AM849" i="20"/>
  <c r="AM850" i="20"/>
  <c r="AM851" i="20"/>
  <c r="AM852" i="20"/>
  <c r="AM853" i="20"/>
  <c r="AM854" i="20"/>
  <c r="AM855" i="20"/>
  <c r="AM856" i="20"/>
  <c r="AM857" i="20"/>
  <c r="AM858" i="20"/>
  <c r="AM859" i="20"/>
  <c r="AM860" i="20"/>
  <c r="AM861" i="20"/>
  <c r="AM862" i="20"/>
  <c r="AM863" i="20"/>
  <c r="AM864" i="20"/>
  <c r="AM865" i="20"/>
  <c r="AM866" i="20"/>
  <c r="AM867" i="20"/>
  <c r="AM868" i="20"/>
  <c r="AM869" i="20"/>
  <c r="AM870" i="20"/>
  <c r="AM871" i="20"/>
  <c r="AM872" i="20"/>
  <c r="AM873" i="20"/>
  <c r="AM874" i="20"/>
  <c r="AM875" i="20"/>
  <c r="AM876" i="20"/>
  <c r="AM877" i="20"/>
  <c r="AM878" i="20"/>
  <c r="AM879" i="20"/>
  <c r="AM880" i="20"/>
  <c r="AM881" i="20"/>
  <c r="AM882" i="20"/>
  <c r="AM883" i="20"/>
  <c r="AM884" i="20"/>
  <c r="AM885" i="20"/>
  <c r="AM886" i="20"/>
  <c r="AM887" i="20"/>
  <c r="AM888" i="20"/>
  <c r="AM889" i="20"/>
  <c r="AM890" i="20"/>
  <c r="AM891" i="20"/>
  <c r="AM892" i="20"/>
  <c r="AM893" i="20"/>
  <c r="AM894" i="20"/>
  <c r="AM895" i="20"/>
  <c r="AM896" i="20"/>
  <c r="AM897" i="20"/>
  <c r="AM898" i="20"/>
  <c r="AM899" i="20"/>
  <c r="AM900" i="20"/>
  <c r="AM901" i="20"/>
  <c r="AM902" i="20"/>
  <c r="AM903" i="20"/>
  <c r="AM904" i="20"/>
  <c r="AM905" i="20"/>
  <c r="AM906" i="20"/>
  <c r="AM907" i="20"/>
  <c r="AM908" i="20"/>
  <c r="AM909" i="20"/>
  <c r="AM910" i="20"/>
  <c r="AM911" i="20"/>
  <c r="AM912" i="20"/>
  <c r="AM913" i="20"/>
  <c r="AM914" i="20"/>
  <c r="AM915" i="20"/>
  <c r="AM916" i="20"/>
  <c r="AM917" i="20"/>
  <c r="AM918" i="20"/>
  <c r="AM919" i="20"/>
  <c r="AM920" i="20"/>
  <c r="AM921" i="20"/>
  <c r="AM922" i="20"/>
  <c r="AM923" i="20"/>
  <c r="AM924" i="20"/>
  <c r="AM925" i="20"/>
  <c r="AM926" i="20"/>
  <c r="AM927" i="20"/>
  <c r="AM928" i="20"/>
  <c r="AM929" i="20"/>
  <c r="AM930" i="20"/>
  <c r="AM931" i="20"/>
  <c r="AM932" i="20"/>
  <c r="AM933" i="20"/>
  <c r="AM934" i="20"/>
  <c r="AM935" i="20"/>
  <c r="AM936" i="20"/>
  <c r="AM937" i="20"/>
  <c r="AM938" i="20"/>
  <c r="AM939" i="20"/>
  <c r="AM940" i="20"/>
  <c r="AM941" i="20"/>
  <c r="AM942" i="20"/>
  <c r="AM943" i="20"/>
  <c r="AM944" i="20"/>
  <c r="AM945" i="20"/>
  <c r="AM946" i="20"/>
  <c r="AM947" i="20"/>
  <c r="AM948" i="20"/>
  <c r="AM949" i="20"/>
  <c r="AM950" i="20"/>
  <c r="AM951" i="20"/>
  <c r="AM952" i="20"/>
  <c r="AM953" i="20"/>
  <c r="AM954" i="20"/>
  <c r="AM955" i="20"/>
  <c r="AM956" i="20"/>
  <c r="AM957" i="20"/>
  <c r="AM958" i="20"/>
  <c r="AM959" i="20"/>
  <c r="AM960" i="20"/>
  <c r="AM961" i="20"/>
  <c r="AM962" i="20"/>
  <c r="AM963" i="20"/>
  <c r="AM964" i="20"/>
  <c r="AM965" i="20"/>
  <c r="AM966" i="20"/>
  <c r="AM967" i="20"/>
  <c r="AM968" i="20"/>
  <c r="AM969" i="20"/>
  <c r="AM970" i="20"/>
  <c r="AM971" i="20"/>
  <c r="AM972" i="20"/>
  <c r="AM973" i="20"/>
  <c r="AM974" i="20"/>
  <c r="AM975" i="20"/>
  <c r="AM976" i="20"/>
  <c r="AM977" i="20"/>
  <c r="AM978" i="20"/>
  <c r="AM979" i="20"/>
  <c r="AM980" i="20"/>
  <c r="AM981" i="20"/>
  <c r="AM982" i="20"/>
  <c r="AM983" i="20"/>
  <c r="AM984" i="20"/>
  <c r="AM985" i="20"/>
  <c r="AM986" i="20"/>
  <c r="AM987" i="20"/>
  <c r="AM988" i="20"/>
  <c r="AM989" i="20"/>
  <c r="AM990" i="20"/>
  <c r="AM991" i="20"/>
  <c r="AM992" i="20"/>
  <c r="AM993" i="20"/>
  <c r="AM994" i="20"/>
  <c r="AM995" i="20"/>
  <c r="AM996" i="20"/>
  <c r="AM997" i="20"/>
  <c r="AM998" i="20"/>
  <c r="AM999" i="20"/>
  <c r="AM1000" i="20"/>
  <c r="AM1001" i="20"/>
  <c r="AL2" i="20"/>
  <c r="AL3" i="20"/>
  <c r="AL4"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32" i="20"/>
  <c r="AL33" i="20"/>
  <c r="AL34" i="20"/>
  <c r="AL35" i="20"/>
  <c r="AL36" i="20"/>
  <c r="AL37" i="20"/>
  <c r="AL38" i="20"/>
  <c r="AL39" i="20"/>
  <c r="AL40" i="20"/>
  <c r="AL41" i="20"/>
  <c r="AL42" i="20"/>
  <c r="AL43" i="20"/>
  <c r="AL44" i="20"/>
  <c r="AL45" i="20"/>
  <c r="AL46" i="20"/>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74" i="20"/>
  <c r="AL75" i="20"/>
  <c r="AL76" i="20"/>
  <c r="AL77" i="20"/>
  <c r="AL78" i="20"/>
  <c r="AL79" i="20"/>
  <c r="AL80" i="20"/>
  <c r="AL81" i="20"/>
  <c r="AL82" i="20"/>
  <c r="AL83" i="20"/>
  <c r="AL84" i="20"/>
  <c r="AL85" i="20"/>
  <c r="AL86" i="20"/>
  <c r="AL87" i="20"/>
  <c r="AL88" i="20"/>
  <c r="AL89" i="20"/>
  <c r="AL90" i="20"/>
  <c r="AL91" i="20"/>
  <c r="AL92" i="20"/>
  <c r="AL93" i="20"/>
  <c r="AL94" i="20"/>
  <c r="AL95" i="20"/>
  <c r="AL96" i="20"/>
  <c r="AL97" i="20"/>
  <c r="AL98" i="20"/>
  <c r="AL99" i="20"/>
  <c r="AL100" i="20"/>
  <c r="AL101" i="20"/>
  <c r="AL102" i="20"/>
  <c r="AL103" i="20"/>
  <c r="AL104" i="20"/>
  <c r="AL105" i="20"/>
  <c r="AL106" i="20"/>
  <c r="AL107" i="20"/>
  <c r="AL108" i="20"/>
  <c r="AL109" i="20"/>
  <c r="AL110" i="20"/>
  <c r="AL111" i="20"/>
  <c r="AL112" i="20"/>
  <c r="AL113" i="20"/>
  <c r="AL114" i="20"/>
  <c r="AL115" i="20"/>
  <c r="AL116" i="20"/>
  <c r="AL117" i="20"/>
  <c r="AL118" i="20"/>
  <c r="AL119" i="20"/>
  <c r="AL120" i="20"/>
  <c r="AL121" i="20"/>
  <c r="AL122" i="20"/>
  <c r="AL123" i="20"/>
  <c r="AL124" i="20"/>
  <c r="AL125" i="20"/>
  <c r="AL126" i="20"/>
  <c r="AL127" i="20"/>
  <c r="AL128" i="20"/>
  <c r="AL129" i="20"/>
  <c r="AL130" i="20"/>
  <c r="AL131" i="20"/>
  <c r="AL132" i="20"/>
  <c r="AL133" i="20"/>
  <c r="AL134" i="20"/>
  <c r="AL135" i="20"/>
  <c r="AL136" i="20"/>
  <c r="AL137" i="20"/>
  <c r="AL138" i="20"/>
  <c r="AL139" i="20"/>
  <c r="AL140" i="20"/>
  <c r="AL141" i="20"/>
  <c r="AL142" i="20"/>
  <c r="AL143" i="20"/>
  <c r="AL144" i="20"/>
  <c r="AL145" i="20"/>
  <c r="AL146" i="20"/>
  <c r="AL147" i="20"/>
  <c r="AL148" i="20"/>
  <c r="AL149" i="20"/>
  <c r="AL150" i="20"/>
  <c r="AL151" i="20"/>
  <c r="AL152" i="20"/>
  <c r="AL153" i="20"/>
  <c r="AL154" i="20"/>
  <c r="AL155" i="20"/>
  <c r="AL156" i="20"/>
  <c r="AL157" i="20"/>
  <c r="AL158" i="20"/>
  <c r="AL159" i="20"/>
  <c r="AL160" i="20"/>
  <c r="AL161" i="20"/>
  <c r="AL162" i="20"/>
  <c r="AL163" i="20"/>
  <c r="AL164" i="20"/>
  <c r="AL165" i="20"/>
  <c r="AL166" i="20"/>
  <c r="AL167" i="20"/>
  <c r="AL168" i="20"/>
  <c r="AL169" i="20"/>
  <c r="AL170" i="20"/>
  <c r="AL171" i="20"/>
  <c r="AL172" i="20"/>
  <c r="AL173" i="20"/>
  <c r="AL174" i="20"/>
  <c r="AL175" i="20"/>
  <c r="AL176" i="20"/>
  <c r="AL177" i="20"/>
  <c r="AL178" i="20"/>
  <c r="AL179" i="20"/>
  <c r="AL180" i="20"/>
  <c r="AL181" i="20"/>
  <c r="AL182" i="20"/>
  <c r="AL183" i="20"/>
  <c r="AL184" i="20"/>
  <c r="AL185" i="20"/>
  <c r="AL186" i="20"/>
  <c r="AL187" i="20"/>
  <c r="AL188" i="20"/>
  <c r="AL189" i="20"/>
  <c r="AL190" i="20"/>
  <c r="AL191" i="20"/>
  <c r="AL192" i="20"/>
  <c r="AL193" i="20"/>
  <c r="AL194" i="20"/>
  <c r="AL195" i="20"/>
  <c r="AL196" i="20"/>
  <c r="AL197" i="20"/>
  <c r="AL198" i="20"/>
  <c r="AL199" i="20"/>
  <c r="AL200" i="20"/>
  <c r="AL201" i="20"/>
  <c r="AL202" i="20"/>
  <c r="AL203" i="20"/>
  <c r="AL204" i="20"/>
  <c r="AL205" i="20"/>
  <c r="AL206" i="20"/>
  <c r="AL207" i="20"/>
  <c r="AL208" i="20"/>
  <c r="AL209" i="20"/>
  <c r="AL210" i="20"/>
  <c r="AL211" i="20"/>
  <c r="AL212" i="20"/>
  <c r="AL213" i="20"/>
  <c r="AL214" i="20"/>
  <c r="AL215" i="20"/>
  <c r="AL216" i="20"/>
  <c r="AL217" i="20"/>
  <c r="AL218" i="20"/>
  <c r="AL219" i="20"/>
  <c r="AL220" i="20"/>
  <c r="AL221" i="20"/>
  <c r="AL222" i="20"/>
  <c r="AL223" i="20"/>
  <c r="AL224" i="20"/>
  <c r="AL225" i="20"/>
  <c r="AL226" i="20"/>
  <c r="AL227" i="20"/>
  <c r="AL228" i="20"/>
  <c r="AL229" i="20"/>
  <c r="AL230" i="20"/>
  <c r="AL231" i="20"/>
  <c r="AL232" i="20"/>
  <c r="AL233" i="20"/>
  <c r="AL234" i="20"/>
  <c r="AL235" i="20"/>
  <c r="AL236" i="20"/>
  <c r="AL237" i="20"/>
  <c r="AL238" i="20"/>
  <c r="AL239" i="20"/>
  <c r="AL240" i="20"/>
  <c r="AL241" i="20"/>
  <c r="AL242" i="20"/>
  <c r="AL243" i="20"/>
  <c r="AL244" i="20"/>
  <c r="AL245" i="20"/>
  <c r="AL246" i="20"/>
  <c r="AL247" i="20"/>
  <c r="AL248" i="20"/>
  <c r="AL249" i="20"/>
  <c r="AL250" i="20"/>
  <c r="AL251" i="20"/>
  <c r="AL252" i="20"/>
  <c r="AL253" i="20"/>
  <c r="AL254" i="20"/>
  <c r="AL255" i="20"/>
  <c r="AL256" i="20"/>
  <c r="AL257" i="20"/>
  <c r="AL258" i="20"/>
  <c r="AL259" i="20"/>
  <c r="AL260" i="20"/>
  <c r="AL261" i="20"/>
  <c r="AL262" i="20"/>
  <c r="AL263" i="20"/>
  <c r="AL264" i="20"/>
  <c r="AL265" i="20"/>
  <c r="AL266" i="20"/>
  <c r="AL267" i="20"/>
  <c r="AL268" i="20"/>
  <c r="AL269" i="20"/>
  <c r="AL270" i="20"/>
  <c r="AL271" i="20"/>
  <c r="AL272" i="20"/>
  <c r="AL273" i="20"/>
  <c r="AL274" i="20"/>
  <c r="AL275" i="20"/>
  <c r="AL276" i="20"/>
  <c r="AL277" i="20"/>
  <c r="AL278" i="20"/>
  <c r="AL279" i="20"/>
  <c r="AL280" i="20"/>
  <c r="AL281" i="20"/>
  <c r="AL282" i="20"/>
  <c r="AL283" i="20"/>
  <c r="AL284" i="20"/>
  <c r="AL285" i="20"/>
  <c r="AL286" i="20"/>
  <c r="AL287" i="20"/>
  <c r="AL288" i="20"/>
  <c r="AL289" i="20"/>
  <c r="AL290" i="20"/>
  <c r="AL291" i="20"/>
  <c r="AL292" i="20"/>
  <c r="AL293" i="20"/>
  <c r="AL294" i="20"/>
  <c r="AL295" i="20"/>
  <c r="AL296" i="20"/>
  <c r="AL297" i="20"/>
  <c r="AL298" i="20"/>
  <c r="AL299" i="20"/>
  <c r="AL300" i="20"/>
  <c r="AL301" i="20"/>
  <c r="AL302" i="20"/>
  <c r="AL303" i="20"/>
  <c r="AL304" i="20"/>
  <c r="AL305" i="20"/>
  <c r="AL306" i="20"/>
  <c r="AL307" i="20"/>
  <c r="AL308" i="20"/>
  <c r="AL309" i="20"/>
  <c r="AL310" i="20"/>
  <c r="AL311" i="20"/>
  <c r="AL312" i="20"/>
  <c r="AL313" i="20"/>
  <c r="AL314" i="20"/>
  <c r="AL315" i="20"/>
  <c r="AL316" i="20"/>
  <c r="AL317" i="20"/>
  <c r="AL318" i="20"/>
  <c r="AL319" i="20"/>
  <c r="AL320" i="20"/>
  <c r="AL321" i="20"/>
  <c r="AL322" i="20"/>
  <c r="AL323" i="20"/>
  <c r="AL324" i="20"/>
  <c r="AL325" i="20"/>
  <c r="AL326" i="20"/>
  <c r="AL327" i="20"/>
  <c r="AL328" i="20"/>
  <c r="AL329" i="20"/>
  <c r="AL330" i="20"/>
  <c r="AL331" i="20"/>
  <c r="AL332" i="20"/>
  <c r="AL333" i="20"/>
  <c r="AL334" i="20"/>
  <c r="AL335" i="20"/>
  <c r="AL336" i="20"/>
  <c r="AL337" i="20"/>
  <c r="AL338" i="20"/>
  <c r="AL339" i="20"/>
  <c r="AL340" i="20"/>
  <c r="AL341" i="20"/>
  <c r="AL342" i="20"/>
  <c r="AL343" i="20"/>
  <c r="AL344" i="20"/>
  <c r="AL345" i="20"/>
  <c r="AL346" i="20"/>
  <c r="AL347" i="20"/>
  <c r="AL348" i="20"/>
  <c r="AL349" i="20"/>
  <c r="AL350" i="20"/>
  <c r="AL351" i="20"/>
  <c r="AL352" i="20"/>
  <c r="AL353" i="20"/>
  <c r="AL354" i="20"/>
  <c r="AL355" i="20"/>
  <c r="AL356" i="20"/>
  <c r="AL357" i="20"/>
  <c r="AL358" i="20"/>
  <c r="AL359" i="20"/>
  <c r="AL360" i="20"/>
  <c r="AL361" i="20"/>
  <c r="AL362" i="20"/>
  <c r="AL363" i="20"/>
  <c r="AL364" i="20"/>
  <c r="AL365" i="20"/>
  <c r="AL366" i="20"/>
  <c r="AL367" i="20"/>
  <c r="AL368" i="20"/>
  <c r="AL369" i="20"/>
  <c r="AL370" i="20"/>
  <c r="AL371" i="20"/>
  <c r="AL372" i="20"/>
  <c r="AL373" i="20"/>
  <c r="AL374" i="20"/>
  <c r="AL375" i="20"/>
  <c r="AL376" i="20"/>
  <c r="AL377" i="20"/>
  <c r="AL378" i="20"/>
  <c r="AL379" i="20"/>
  <c r="AL380" i="20"/>
  <c r="AL381" i="20"/>
  <c r="AL382" i="20"/>
  <c r="AL383" i="20"/>
  <c r="AL384" i="20"/>
  <c r="AL385" i="20"/>
  <c r="AL386" i="20"/>
  <c r="AL387" i="20"/>
  <c r="AL388" i="20"/>
  <c r="AL389" i="20"/>
  <c r="AL390" i="20"/>
  <c r="AL391" i="20"/>
  <c r="AL392" i="20"/>
  <c r="AL393" i="20"/>
  <c r="AL394" i="20"/>
  <c r="AL395" i="20"/>
  <c r="AL396" i="20"/>
  <c r="AL397" i="20"/>
  <c r="AL398" i="20"/>
  <c r="AL399" i="20"/>
  <c r="AL400" i="20"/>
  <c r="AL401" i="20"/>
  <c r="AL402" i="20"/>
  <c r="AL403" i="20"/>
  <c r="AL404" i="20"/>
  <c r="AL405" i="20"/>
  <c r="AL406" i="20"/>
  <c r="AL407" i="20"/>
  <c r="AL408" i="20"/>
  <c r="AL409" i="20"/>
  <c r="AL410" i="20"/>
  <c r="AL411" i="20"/>
  <c r="AL412" i="20"/>
  <c r="AL413" i="20"/>
  <c r="AL414" i="20"/>
  <c r="AL415" i="20"/>
  <c r="AL416" i="20"/>
  <c r="AL417" i="20"/>
  <c r="AL418" i="20"/>
  <c r="AL419" i="20"/>
  <c r="AL420" i="20"/>
  <c r="AL421" i="20"/>
  <c r="AL422" i="20"/>
  <c r="AL423" i="20"/>
  <c r="AL424" i="20"/>
  <c r="AL425" i="20"/>
  <c r="AL426" i="20"/>
  <c r="AL427" i="20"/>
  <c r="AL428" i="20"/>
  <c r="AL429" i="20"/>
  <c r="AL430" i="20"/>
  <c r="AL431" i="20"/>
  <c r="AL432" i="20"/>
  <c r="AL433" i="20"/>
  <c r="AL434" i="20"/>
  <c r="AL435" i="20"/>
  <c r="AL436" i="20"/>
  <c r="AL437" i="20"/>
  <c r="AL438" i="20"/>
  <c r="AL439" i="20"/>
  <c r="AL440" i="20"/>
  <c r="AL441" i="20"/>
  <c r="AL442" i="20"/>
  <c r="AL443" i="20"/>
  <c r="AL444" i="20"/>
  <c r="AL445" i="20"/>
  <c r="AL446" i="20"/>
  <c r="AL447" i="20"/>
  <c r="AL448" i="20"/>
  <c r="AL449" i="20"/>
  <c r="AL450" i="20"/>
  <c r="AL451" i="20"/>
  <c r="AL452" i="20"/>
  <c r="AL453" i="20"/>
  <c r="AL454" i="20"/>
  <c r="AL455" i="20"/>
  <c r="AL456" i="20"/>
  <c r="AL457" i="20"/>
  <c r="AL458" i="20"/>
  <c r="AL459" i="20"/>
  <c r="AL460" i="20"/>
  <c r="AL461" i="20"/>
  <c r="AL462" i="20"/>
  <c r="AL463" i="20"/>
  <c r="AL464" i="20"/>
  <c r="AL465" i="20"/>
  <c r="AL466" i="20"/>
  <c r="AL467" i="20"/>
  <c r="AL468" i="20"/>
  <c r="AL469" i="20"/>
  <c r="AL470" i="20"/>
  <c r="AL471" i="20"/>
  <c r="AL472" i="20"/>
  <c r="AL473" i="20"/>
  <c r="AL474" i="20"/>
  <c r="AL475" i="20"/>
  <c r="AL476" i="20"/>
  <c r="AL477" i="20"/>
  <c r="AL478" i="20"/>
  <c r="AL479" i="20"/>
  <c r="AL480" i="20"/>
  <c r="AL481" i="20"/>
  <c r="AL482" i="20"/>
  <c r="AL483" i="20"/>
  <c r="AL484" i="20"/>
  <c r="AL485" i="20"/>
  <c r="AL486" i="20"/>
  <c r="AL487" i="20"/>
  <c r="AL488" i="20"/>
  <c r="AL489" i="20"/>
  <c r="AL490" i="20"/>
  <c r="AL491" i="20"/>
  <c r="AL492" i="20"/>
  <c r="AL493" i="20"/>
  <c r="AL494" i="20"/>
  <c r="AL495" i="20"/>
  <c r="AL496" i="20"/>
  <c r="AL497" i="20"/>
  <c r="AL498" i="20"/>
  <c r="AL499" i="20"/>
  <c r="AL500" i="20"/>
  <c r="AL501" i="20"/>
  <c r="AL502" i="20"/>
  <c r="AL503" i="20"/>
  <c r="AL504" i="20"/>
  <c r="AL505" i="20"/>
  <c r="AL506" i="20"/>
  <c r="AL507" i="20"/>
  <c r="AL508" i="20"/>
  <c r="AL509" i="20"/>
  <c r="AL510" i="20"/>
  <c r="AL511" i="20"/>
  <c r="AL512" i="20"/>
  <c r="AL513" i="20"/>
  <c r="AL514" i="20"/>
  <c r="AL515" i="20"/>
  <c r="AL516" i="20"/>
  <c r="AL517" i="20"/>
  <c r="AL518" i="20"/>
  <c r="AL519" i="20"/>
  <c r="AL520" i="20"/>
  <c r="AL521" i="20"/>
  <c r="AL522" i="20"/>
  <c r="AL523" i="20"/>
  <c r="AL524" i="20"/>
  <c r="AL525" i="20"/>
  <c r="AL526" i="20"/>
  <c r="AL527" i="20"/>
  <c r="AL528" i="20"/>
  <c r="AL529" i="20"/>
  <c r="AL530" i="20"/>
  <c r="AL531" i="20"/>
  <c r="AL532" i="20"/>
  <c r="AL533" i="20"/>
  <c r="AL534" i="20"/>
  <c r="AL535" i="20"/>
  <c r="AL536" i="20"/>
  <c r="AL537" i="20"/>
  <c r="AL538" i="20"/>
  <c r="AL539" i="20"/>
  <c r="AL540" i="20"/>
  <c r="AL541" i="20"/>
  <c r="AL542" i="20"/>
  <c r="AL543" i="20"/>
  <c r="AL544" i="20"/>
  <c r="AL545" i="20"/>
  <c r="AL546" i="20"/>
  <c r="AL547" i="20"/>
  <c r="AL548" i="20"/>
  <c r="AL549" i="20"/>
  <c r="AL550" i="20"/>
  <c r="AL551" i="20"/>
  <c r="AL552" i="20"/>
  <c r="AL553" i="20"/>
  <c r="AL554" i="20"/>
  <c r="AL555" i="20"/>
  <c r="AL556" i="20"/>
  <c r="AL557" i="20"/>
  <c r="AL558" i="20"/>
  <c r="AL559" i="20"/>
  <c r="AL560" i="20"/>
  <c r="AL561" i="20"/>
  <c r="AL562" i="20"/>
  <c r="AL563" i="20"/>
  <c r="AL564" i="20"/>
  <c r="AL565" i="20"/>
  <c r="AL566" i="20"/>
  <c r="AL567" i="20"/>
  <c r="AL568" i="20"/>
  <c r="AL569" i="20"/>
  <c r="AL570" i="20"/>
  <c r="AL571" i="20"/>
  <c r="AL572" i="20"/>
  <c r="AL573" i="20"/>
  <c r="AL574" i="20"/>
  <c r="AL575" i="20"/>
  <c r="AL576" i="20"/>
  <c r="AL577" i="20"/>
  <c r="AL578" i="20"/>
  <c r="AL579" i="20"/>
  <c r="AL580" i="20"/>
  <c r="AL581" i="20"/>
  <c r="AL582" i="20"/>
  <c r="AL583" i="20"/>
  <c r="AL584" i="20"/>
  <c r="AL585" i="20"/>
  <c r="AL586" i="20"/>
  <c r="AL587" i="20"/>
  <c r="AL588" i="20"/>
  <c r="AL589" i="20"/>
  <c r="AL590" i="20"/>
  <c r="AL591" i="20"/>
  <c r="AL592" i="20"/>
  <c r="AL593" i="20"/>
  <c r="AL594" i="20"/>
  <c r="AL595" i="20"/>
  <c r="AL596" i="20"/>
  <c r="AL597" i="20"/>
  <c r="AL598" i="20"/>
  <c r="AL599" i="20"/>
  <c r="AL600" i="20"/>
  <c r="AL601" i="20"/>
  <c r="AL602" i="20"/>
  <c r="AL603" i="20"/>
  <c r="AL604" i="20"/>
  <c r="AL605" i="20"/>
  <c r="AL606" i="20"/>
  <c r="AL607" i="20"/>
  <c r="AL608" i="20"/>
  <c r="AL609" i="20"/>
  <c r="AL610" i="20"/>
  <c r="AL611" i="20"/>
  <c r="AL612" i="20"/>
  <c r="AL613" i="20"/>
  <c r="AL614" i="20"/>
  <c r="AL615" i="20"/>
  <c r="AL616" i="20"/>
  <c r="AL617" i="20"/>
  <c r="AL618" i="20"/>
  <c r="AL619" i="20"/>
  <c r="AL620" i="20"/>
  <c r="AL621" i="20"/>
  <c r="AL622" i="20"/>
  <c r="AL623" i="20"/>
  <c r="AL624" i="20"/>
  <c r="AL625" i="20"/>
  <c r="AL626" i="20"/>
  <c r="AL627" i="20"/>
  <c r="AL628" i="20"/>
  <c r="AL629" i="20"/>
  <c r="AL630" i="20"/>
  <c r="AL631" i="20"/>
  <c r="AL632" i="20"/>
  <c r="AL633" i="20"/>
  <c r="AL634" i="20"/>
  <c r="AL635" i="20"/>
  <c r="AL636" i="20"/>
  <c r="AL637" i="20"/>
  <c r="AL638" i="20"/>
  <c r="AL639" i="20"/>
  <c r="AL640" i="20"/>
  <c r="AL641" i="20"/>
  <c r="AL642" i="20"/>
  <c r="AL643" i="20"/>
  <c r="AL644" i="20"/>
  <c r="AL645" i="20"/>
  <c r="AL646" i="20"/>
  <c r="AL647" i="20"/>
  <c r="AL648" i="20"/>
  <c r="AL649" i="20"/>
  <c r="AL650" i="20"/>
  <c r="AL651" i="20"/>
  <c r="AL652" i="20"/>
  <c r="AL653" i="20"/>
  <c r="AL654" i="20"/>
  <c r="AL655" i="20"/>
  <c r="AL656" i="20"/>
  <c r="AL657" i="20"/>
  <c r="AL658" i="20"/>
  <c r="AL659" i="20"/>
  <c r="AL660" i="20"/>
  <c r="AL661" i="20"/>
  <c r="AL662" i="20"/>
  <c r="AL663" i="20"/>
  <c r="AL664" i="20"/>
  <c r="AL665" i="20"/>
  <c r="AL666" i="20"/>
  <c r="AL667" i="20"/>
  <c r="AL668" i="20"/>
  <c r="AL669" i="20"/>
  <c r="AL670" i="20"/>
  <c r="AL671" i="20"/>
  <c r="AL672" i="20"/>
  <c r="AL673" i="20"/>
  <c r="AL674" i="20"/>
  <c r="AL675" i="20"/>
  <c r="AL676" i="20"/>
  <c r="AL677" i="20"/>
  <c r="AL678" i="20"/>
  <c r="AL679" i="20"/>
  <c r="AL680" i="20"/>
  <c r="AL681" i="20"/>
  <c r="AL682" i="20"/>
  <c r="AL683" i="20"/>
  <c r="AL684" i="20"/>
  <c r="AL685" i="20"/>
  <c r="AL686" i="20"/>
  <c r="AL687" i="20"/>
  <c r="AL688" i="20"/>
  <c r="AL689" i="20"/>
  <c r="AL690" i="20"/>
  <c r="AL691" i="20"/>
  <c r="AL692" i="20"/>
  <c r="AL693" i="20"/>
  <c r="AL694" i="20"/>
  <c r="AL695" i="20"/>
  <c r="AL696" i="20"/>
  <c r="AL697" i="20"/>
  <c r="AL698" i="20"/>
  <c r="AL699" i="20"/>
  <c r="AL700" i="20"/>
  <c r="AL701" i="20"/>
  <c r="AL702" i="20"/>
  <c r="AL703" i="20"/>
  <c r="AL704" i="20"/>
  <c r="AL705" i="20"/>
  <c r="AL706" i="20"/>
  <c r="AL707" i="20"/>
  <c r="AL708" i="20"/>
  <c r="AL709" i="20"/>
  <c r="AL710" i="20"/>
  <c r="AL711" i="20"/>
  <c r="AL712" i="20"/>
  <c r="AL713" i="20"/>
  <c r="AL714" i="20"/>
  <c r="AL715" i="20"/>
  <c r="AL716" i="20"/>
  <c r="AL717" i="20"/>
  <c r="AL718" i="20"/>
  <c r="AL719" i="20"/>
  <c r="AL720" i="20"/>
  <c r="AL721" i="20"/>
  <c r="AL722" i="20"/>
  <c r="AL723" i="20"/>
  <c r="AL724" i="20"/>
  <c r="AL725" i="20"/>
  <c r="AL726" i="20"/>
  <c r="AL727" i="20"/>
  <c r="AL728" i="20"/>
  <c r="AL729" i="20"/>
  <c r="AL730" i="20"/>
  <c r="AL731" i="20"/>
  <c r="AL732" i="20"/>
  <c r="AL733" i="20"/>
  <c r="AL734" i="20"/>
  <c r="AL735" i="20"/>
  <c r="AL736" i="20"/>
  <c r="AL737" i="20"/>
  <c r="AL738" i="20"/>
  <c r="AL739" i="20"/>
  <c r="AL740" i="20"/>
  <c r="AL741" i="20"/>
  <c r="AL742" i="20"/>
  <c r="AL743" i="20"/>
  <c r="AL744" i="20"/>
  <c r="AL745" i="20"/>
  <c r="AL746" i="20"/>
  <c r="AL747" i="20"/>
  <c r="AL748" i="20"/>
  <c r="AL749" i="20"/>
  <c r="AL750" i="20"/>
  <c r="AL751" i="20"/>
  <c r="AL752" i="20"/>
  <c r="AL753" i="20"/>
  <c r="AL754" i="20"/>
  <c r="AL755" i="20"/>
  <c r="AL756" i="20"/>
  <c r="AL757" i="20"/>
  <c r="AL758" i="20"/>
  <c r="AL759" i="20"/>
  <c r="AL760" i="20"/>
  <c r="AL761" i="20"/>
  <c r="AL762" i="20"/>
  <c r="AL763" i="20"/>
  <c r="AL764" i="20"/>
  <c r="AL765" i="20"/>
  <c r="AL766" i="20"/>
  <c r="AL767" i="20"/>
  <c r="AL768" i="20"/>
  <c r="AL769" i="20"/>
  <c r="AL770" i="20"/>
  <c r="AL771" i="20"/>
  <c r="AL772" i="20"/>
  <c r="AL773" i="20"/>
  <c r="AL774" i="20"/>
  <c r="AL775" i="20"/>
  <c r="AL776" i="20"/>
  <c r="AL777" i="20"/>
  <c r="AL778" i="20"/>
  <c r="AL779" i="20"/>
  <c r="AL780" i="20"/>
  <c r="AL781" i="20"/>
  <c r="AL782" i="20"/>
  <c r="AL783" i="20"/>
  <c r="AL784" i="20"/>
  <c r="AL785" i="20"/>
  <c r="AL786" i="20"/>
  <c r="AL787" i="20"/>
  <c r="AL788" i="20"/>
  <c r="AL789" i="20"/>
  <c r="AL790" i="20"/>
  <c r="AL791" i="20"/>
  <c r="AL792" i="20"/>
  <c r="AL793" i="20"/>
  <c r="AL794" i="20"/>
  <c r="AL795" i="20"/>
  <c r="AL796" i="20"/>
  <c r="AL797" i="20"/>
  <c r="AL798" i="20"/>
  <c r="AL799" i="20"/>
  <c r="AL800" i="20"/>
  <c r="AL801" i="20"/>
  <c r="AL802" i="20"/>
  <c r="AL803" i="20"/>
  <c r="AL804" i="20"/>
  <c r="AL805" i="20"/>
  <c r="AL806" i="20"/>
  <c r="AL807" i="20"/>
  <c r="AL808" i="20"/>
  <c r="AL809" i="20"/>
  <c r="AL810" i="20"/>
  <c r="AL811" i="20"/>
  <c r="AL812" i="20"/>
  <c r="AL813" i="20"/>
  <c r="AL814" i="20"/>
  <c r="AL815" i="20"/>
  <c r="AL816" i="20"/>
  <c r="AL817" i="20"/>
  <c r="AL818" i="20"/>
  <c r="AL819" i="20"/>
  <c r="AL820" i="20"/>
  <c r="AL821" i="20"/>
  <c r="AL822" i="20"/>
  <c r="AL823" i="20"/>
  <c r="AL824" i="20"/>
  <c r="AL825" i="20"/>
  <c r="AL826" i="20"/>
  <c r="AL827" i="20"/>
  <c r="AL828" i="20"/>
  <c r="AL829" i="20"/>
  <c r="AL830" i="20"/>
  <c r="AL831" i="20"/>
  <c r="AL832" i="20"/>
  <c r="AL833" i="20"/>
  <c r="AL834" i="20"/>
  <c r="AL835" i="20"/>
  <c r="AL836" i="20"/>
  <c r="AL837" i="20"/>
  <c r="AL838" i="20"/>
  <c r="AL839" i="20"/>
  <c r="AL840" i="20"/>
  <c r="AL841" i="20"/>
  <c r="AL842" i="20"/>
  <c r="AL843" i="20"/>
  <c r="AL844" i="20"/>
  <c r="AL845" i="20"/>
  <c r="AL846" i="20"/>
  <c r="AL847" i="20"/>
  <c r="AL848" i="20"/>
  <c r="AL849" i="20"/>
  <c r="AL850" i="20"/>
  <c r="AL851" i="20"/>
  <c r="AL852" i="20"/>
  <c r="AL853" i="20"/>
  <c r="AL854" i="20"/>
  <c r="AL855" i="20"/>
  <c r="AL856" i="20"/>
  <c r="AL857" i="20"/>
  <c r="AL858" i="20"/>
  <c r="AL859" i="20"/>
  <c r="AL860" i="20"/>
  <c r="AL861" i="20"/>
  <c r="AL862" i="20"/>
  <c r="AL863" i="20"/>
  <c r="AL864" i="20"/>
  <c r="AL865" i="20"/>
  <c r="AL866" i="20"/>
  <c r="AL867" i="20"/>
  <c r="AL868" i="20"/>
  <c r="AL869" i="20"/>
  <c r="AL870" i="20"/>
  <c r="AL871" i="20"/>
  <c r="AL872" i="20"/>
  <c r="AL873" i="20"/>
  <c r="AL874" i="20"/>
  <c r="AL875" i="20"/>
  <c r="AL876" i="20"/>
  <c r="AL877" i="20"/>
  <c r="AL878" i="20"/>
  <c r="AL879" i="20"/>
  <c r="AL880" i="20"/>
  <c r="AL881" i="20"/>
  <c r="AL882" i="20"/>
  <c r="AL883" i="20"/>
  <c r="AL884" i="20"/>
  <c r="AL885" i="20"/>
  <c r="AL886" i="20"/>
  <c r="AL887" i="20"/>
  <c r="AL888" i="20"/>
  <c r="AL889" i="20"/>
  <c r="AL890" i="20"/>
  <c r="AL891" i="20"/>
  <c r="AL892" i="20"/>
  <c r="AL893" i="20"/>
  <c r="AL894" i="20"/>
  <c r="AL895" i="20"/>
  <c r="AL896" i="20"/>
  <c r="AL897" i="20"/>
  <c r="AL898" i="20"/>
  <c r="AL899" i="20"/>
  <c r="AL900" i="20"/>
  <c r="AL901" i="20"/>
  <c r="AL902" i="20"/>
  <c r="AL903" i="20"/>
  <c r="AL904" i="20"/>
  <c r="AL905" i="20"/>
  <c r="AL906" i="20"/>
  <c r="AL907" i="20"/>
  <c r="AL908" i="20"/>
  <c r="AL909" i="20"/>
  <c r="AL910" i="20"/>
  <c r="AL911" i="20"/>
  <c r="AL912" i="20"/>
  <c r="AL913" i="20"/>
  <c r="AL914" i="20"/>
  <c r="AL915" i="20"/>
  <c r="AL916" i="20"/>
  <c r="AL917" i="20"/>
  <c r="AL918" i="20"/>
  <c r="AL919" i="20"/>
  <c r="AL920" i="20"/>
  <c r="AL921" i="20"/>
  <c r="AL922" i="20"/>
  <c r="AL923" i="20"/>
  <c r="AL924" i="20"/>
  <c r="AL925" i="20"/>
  <c r="AL926" i="20"/>
  <c r="AL927" i="20"/>
  <c r="AL928" i="20"/>
  <c r="AL929" i="20"/>
  <c r="AL930" i="20"/>
  <c r="AL931" i="20"/>
  <c r="AL932" i="20"/>
  <c r="AL933" i="20"/>
  <c r="AL934" i="20"/>
  <c r="AL935" i="20"/>
  <c r="AL936" i="20"/>
  <c r="AL937" i="20"/>
  <c r="AL938" i="20"/>
  <c r="AL939" i="20"/>
  <c r="AL940" i="20"/>
  <c r="AL941" i="20"/>
  <c r="AL942" i="20"/>
  <c r="AL943" i="20"/>
  <c r="AL944" i="20"/>
  <c r="AL945" i="20"/>
  <c r="AL946" i="20"/>
  <c r="AL947" i="20"/>
  <c r="AL948" i="20"/>
  <c r="AL949" i="20"/>
  <c r="AL950" i="20"/>
  <c r="AL951" i="20"/>
  <c r="AL952" i="20"/>
  <c r="AL953" i="20"/>
  <c r="AL954" i="20"/>
  <c r="AL955" i="20"/>
  <c r="AL956" i="20"/>
  <c r="AL957" i="20"/>
  <c r="AL958" i="20"/>
  <c r="AL959" i="20"/>
  <c r="AL960" i="20"/>
  <c r="AL961" i="20"/>
  <c r="AL962" i="20"/>
  <c r="AL963" i="20"/>
  <c r="AL964" i="20"/>
  <c r="AL965" i="20"/>
  <c r="AL966" i="20"/>
  <c r="AL967" i="20"/>
  <c r="AL968" i="20"/>
  <c r="AL969" i="20"/>
  <c r="AL970" i="20"/>
  <c r="AL971" i="20"/>
  <c r="AL972" i="20"/>
  <c r="AL973" i="20"/>
  <c r="AL974" i="20"/>
  <c r="AL975" i="20"/>
  <c r="AL976" i="20"/>
  <c r="AL977" i="20"/>
  <c r="AL978" i="20"/>
  <c r="AL979" i="20"/>
  <c r="AL980" i="20"/>
  <c r="AL981" i="20"/>
  <c r="AL982" i="20"/>
  <c r="AL983" i="20"/>
  <c r="AL984" i="20"/>
  <c r="AL985" i="20"/>
  <c r="AL986" i="20"/>
  <c r="AL987" i="20"/>
  <c r="AL988" i="20"/>
  <c r="AL989" i="20"/>
  <c r="AL990" i="20"/>
  <c r="AL991" i="20"/>
  <c r="AL992" i="20"/>
  <c r="AL993" i="20"/>
  <c r="AL994" i="20"/>
  <c r="AL995" i="20"/>
  <c r="AL996" i="20"/>
  <c r="AL997" i="20"/>
  <c r="AL998" i="20"/>
  <c r="AL999" i="20"/>
  <c r="AL1000" i="20"/>
  <c r="AL1001" i="20"/>
  <c r="AK2" i="20"/>
  <c r="AK3" i="20"/>
  <c r="AK4"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K30" i="20"/>
  <c r="AK31" i="20"/>
  <c r="AK32" i="20"/>
  <c r="AK33" i="20"/>
  <c r="AK34" i="20"/>
  <c r="AK35" i="20"/>
  <c r="AK36" i="20"/>
  <c r="AK37" i="20"/>
  <c r="AK38" i="20"/>
  <c r="AK39" i="20"/>
  <c r="AK40" i="20"/>
  <c r="AK41" i="20"/>
  <c r="AK42" i="20"/>
  <c r="AK43" i="20"/>
  <c r="AK44" i="20"/>
  <c r="AK45" i="20"/>
  <c r="AK46" i="20"/>
  <c r="AK47" i="20"/>
  <c r="AK48" i="20"/>
  <c r="AK49" i="20"/>
  <c r="AK50" i="20"/>
  <c r="AK51" i="20"/>
  <c r="AK52" i="20"/>
  <c r="AK53" i="20"/>
  <c r="AK54" i="20"/>
  <c r="AK55" i="20"/>
  <c r="AK56" i="20"/>
  <c r="AK57" i="20"/>
  <c r="AK58" i="20"/>
  <c r="AK59" i="20"/>
  <c r="AK60" i="20"/>
  <c r="AK61" i="20"/>
  <c r="AK62" i="20"/>
  <c r="AK63" i="20"/>
  <c r="AK64" i="20"/>
  <c r="AK65" i="20"/>
  <c r="AK66" i="20"/>
  <c r="AK67" i="20"/>
  <c r="AK68" i="20"/>
  <c r="AK69" i="20"/>
  <c r="AK70" i="20"/>
  <c r="AK71" i="20"/>
  <c r="AK72" i="20"/>
  <c r="AK73" i="20"/>
  <c r="AK74" i="20"/>
  <c r="AK75" i="20"/>
  <c r="AK76" i="20"/>
  <c r="AK77" i="20"/>
  <c r="AK78" i="20"/>
  <c r="AK79" i="20"/>
  <c r="AK80" i="20"/>
  <c r="AK81" i="20"/>
  <c r="AK82" i="20"/>
  <c r="AK83" i="20"/>
  <c r="AK84" i="20"/>
  <c r="AK85" i="20"/>
  <c r="AK86" i="20"/>
  <c r="AK87" i="20"/>
  <c r="AK88" i="20"/>
  <c r="AK89" i="20"/>
  <c r="AK90" i="20"/>
  <c r="AK91" i="20"/>
  <c r="AK92" i="20"/>
  <c r="AK93" i="20"/>
  <c r="AK94" i="20"/>
  <c r="AK95" i="20"/>
  <c r="AK96" i="20"/>
  <c r="AK97" i="20"/>
  <c r="AK98" i="20"/>
  <c r="AK99" i="20"/>
  <c r="AK100" i="20"/>
  <c r="AK101" i="20"/>
  <c r="AK102" i="20"/>
  <c r="AK103" i="20"/>
  <c r="AK104" i="20"/>
  <c r="AK105" i="20"/>
  <c r="AK106" i="20"/>
  <c r="AK107" i="20"/>
  <c r="AK108" i="20"/>
  <c r="AK109" i="20"/>
  <c r="AK110" i="20"/>
  <c r="AK111" i="20"/>
  <c r="AK112" i="20"/>
  <c r="AK113" i="20"/>
  <c r="AK114" i="20"/>
  <c r="AK115" i="20"/>
  <c r="AK116" i="20"/>
  <c r="AK117" i="20"/>
  <c r="AK118" i="20"/>
  <c r="AK119" i="20"/>
  <c r="AK120" i="20"/>
  <c r="AK121" i="20"/>
  <c r="AK122" i="20"/>
  <c r="AK123" i="20"/>
  <c r="AK124" i="20"/>
  <c r="AK125" i="20"/>
  <c r="AK126" i="20"/>
  <c r="AK127" i="20"/>
  <c r="AK128" i="20"/>
  <c r="AK129" i="20"/>
  <c r="AK130" i="20"/>
  <c r="AK131" i="20"/>
  <c r="AK132" i="20"/>
  <c r="AK133" i="20"/>
  <c r="AK134" i="20"/>
  <c r="AK135" i="20"/>
  <c r="AK136" i="20"/>
  <c r="AK137" i="20"/>
  <c r="AK138" i="20"/>
  <c r="AK139" i="20"/>
  <c r="AK140" i="20"/>
  <c r="AK141" i="20"/>
  <c r="AK142" i="20"/>
  <c r="AK143" i="20"/>
  <c r="AK144" i="20"/>
  <c r="AK145" i="20"/>
  <c r="AK146" i="20"/>
  <c r="AK147" i="20"/>
  <c r="AK148" i="20"/>
  <c r="AK149" i="20"/>
  <c r="AK150" i="20"/>
  <c r="AK151" i="20"/>
  <c r="AK152" i="20"/>
  <c r="AK153" i="20"/>
  <c r="AK154" i="20"/>
  <c r="AK155" i="20"/>
  <c r="AK156" i="20"/>
  <c r="AK157" i="20"/>
  <c r="AK158" i="20"/>
  <c r="AK159" i="20"/>
  <c r="AK160" i="20"/>
  <c r="AK161" i="20"/>
  <c r="AK162" i="20"/>
  <c r="AK163" i="20"/>
  <c r="AK164" i="20"/>
  <c r="AK165" i="20"/>
  <c r="AK166" i="20"/>
  <c r="AK167" i="20"/>
  <c r="AK168" i="20"/>
  <c r="AK169" i="20"/>
  <c r="AK170" i="20"/>
  <c r="AK171" i="20"/>
  <c r="AK172" i="20"/>
  <c r="AK173" i="20"/>
  <c r="AK174" i="20"/>
  <c r="AK175" i="20"/>
  <c r="AK176" i="20"/>
  <c r="AK177" i="20"/>
  <c r="AK178" i="20"/>
  <c r="AK179" i="20"/>
  <c r="AK180" i="20"/>
  <c r="AK181" i="20"/>
  <c r="AK182" i="20"/>
  <c r="AK183" i="20"/>
  <c r="AK184" i="20"/>
  <c r="AK185" i="20"/>
  <c r="AK186" i="20"/>
  <c r="AK187" i="20"/>
  <c r="AK188" i="20"/>
  <c r="AK189" i="20"/>
  <c r="AK190" i="20"/>
  <c r="AK191" i="20"/>
  <c r="AK192" i="20"/>
  <c r="AK193" i="20"/>
  <c r="AK194" i="20"/>
  <c r="AK195" i="20"/>
  <c r="AK196" i="20"/>
  <c r="AK197" i="20"/>
  <c r="AK198" i="20"/>
  <c r="AK199" i="20"/>
  <c r="AK200" i="20"/>
  <c r="AK201" i="20"/>
  <c r="AK202" i="20"/>
  <c r="AK203" i="20"/>
  <c r="AK204" i="20"/>
  <c r="AK205" i="20"/>
  <c r="AK206" i="20"/>
  <c r="AK207" i="20"/>
  <c r="AK208" i="20"/>
  <c r="AK209" i="20"/>
  <c r="AK210" i="20"/>
  <c r="AK211" i="20"/>
  <c r="AK212" i="20"/>
  <c r="AK213" i="20"/>
  <c r="AK214" i="20"/>
  <c r="AK215" i="20"/>
  <c r="AK216" i="20"/>
  <c r="AK217" i="20"/>
  <c r="AK218" i="20"/>
  <c r="AK219" i="20"/>
  <c r="AK220" i="20"/>
  <c r="AK221" i="20"/>
  <c r="AK222" i="20"/>
  <c r="AK223" i="20"/>
  <c r="AK224" i="20"/>
  <c r="AK225" i="20"/>
  <c r="AK226" i="20"/>
  <c r="AK227" i="20"/>
  <c r="AK228" i="20"/>
  <c r="AK229" i="20"/>
  <c r="AK230" i="20"/>
  <c r="AK231" i="20"/>
  <c r="AK232" i="20"/>
  <c r="AK233" i="20"/>
  <c r="AK234" i="20"/>
  <c r="AK235" i="20"/>
  <c r="AK236" i="20"/>
  <c r="AK237" i="20"/>
  <c r="AK238" i="20"/>
  <c r="AK239" i="20"/>
  <c r="AK240" i="20"/>
  <c r="AK241" i="20"/>
  <c r="AK242" i="20"/>
  <c r="AK243" i="20"/>
  <c r="AK244" i="20"/>
  <c r="AK245" i="20"/>
  <c r="AK246" i="20"/>
  <c r="AK247" i="20"/>
  <c r="AK248" i="20"/>
  <c r="AK249" i="20"/>
  <c r="AK250" i="20"/>
  <c r="AK251" i="20"/>
  <c r="AK252" i="20"/>
  <c r="AK253" i="20"/>
  <c r="AK254" i="20"/>
  <c r="AK255" i="20"/>
  <c r="AK256" i="20"/>
  <c r="AK257" i="20"/>
  <c r="AK258" i="20"/>
  <c r="AK259" i="20"/>
  <c r="AK260" i="20"/>
  <c r="AK261" i="20"/>
  <c r="AK262" i="20"/>
  <c r="AK263" i="20"/>
  <c r="AK264" i="20"/>
  <c r="AK265" i="20"/>
  <c r="AK266" i="20"/>
  <c r="AK267" i="20"/>
  <c r="AK268" i="20"/>
  <c r="AK269" i="20"/>
  <c r="AK270" i="20"/>
  <c r="AK271" i="20"/>
  <c r="AK272" i="20"/>
  <c r="AK273" i="20"/>
  <c r="AK274" i="20"/>
  <c r="AK275" i="20"/>
  <c r="AK276" i="20"/>
  <c r="AK277" i="20"/>
  <c r="AK278" i="20"/>
  <c r="AK279" i="20"/>
  <c r="AK280" i="20"/>
  <c r="AK281" i="20"/>
  <c r="AK282" i="20"/>
  <c r="AK283" i="20"/>
  <c r="AK284" i="20"/>
  <c r="AK285" i="20"/>
  <c r="AK286" i="20"/>
  <c r="AK287" i="20"/>
  <c r="AK288" i="20"/>
  <c r="AK289" i="20"/>
  <c r="AK290" i="20"/>
  <c r="AK291" i="20"/>
  <c r="AK292" i="20"/>
  <c r="AK293" i="20"/>
  <c r="AK294" i="20"/>
  <c r="AK295" i="20"/>
  <c r="AK296" i="20"/>
  <c r="AK297" i="20"/>
  <c r="AK298" i="20"/>
  <c r="AK299" i="20"/>
  <c r="AK300" i="20"/>
  <c r="AK301" i="20"/>
  <c r="AK302" i="20"/>
  <c r="AK303" i="20"/>
  <c r="AK304" i="20"/>
  <c r="AK305" i="20"/>
  <c r="AK306" i="20"/>
  <c r="AK307" i="20"/>
  <c r="AK308" i="20"/>
  <c r="AK309" i="20"/>
  <c r="AK310" i="20"/>
  <c r="AK311" i="20"/>
  <c r="AK312" i="20"/>
  <c r="AK313" i="20"/>
  <c r="AK314" i="20"/>
  <c r="AK315" i="20"/>
  <c r="AK316" i="20"/>
  <c r="AK317" i="20"/>
  <c r="AK318" i="20"/>
  <c r="AK319" i="20"/>
  <c r="AK320" i="20"/>
  <c r="AK321" i="20"/>
  <c r="AK322" i="20"/>
  <c r="AK323" i="20"/>
  <c r="AK324" i="20"/>
  <c r="AK325" i="20"/>
  <c r="AK326" i="20"/>
  <c r="AK327" i="20"/>
  <c r="AK328" i="20"/>
  <c r="AK329" i="20"/>
  <c r="AK330" i="20"/>
  <c r="AK331" i="20"/>
  <c r="AK332" i="20"/>
  <c r="AK333" i="20"/>
  <c r="AK334" i="20"/>
  <c r="AK335" i="20"/>
  <c r="AK336" i="20"/>
  <c r="AK337" i="20"/>
  <c r="AK338" i="20"/>
  <c r="AK339" i="20"/>
  <c r="AK340" i="20"/>
  <c r="AK341" i="20"/>
  <c r="AK342" i="20"/>
  <c r="AK343" i="20"/>
  <c r="AK344" i="20"/>
  <c r="AK345" i="20"/>
  <c r="AK346" i="20"/>
  <c r="AK347" i="20"/>
  <c r="AK348" i="20"/>
  <c r="AK349" i="20"/>
  <c r="AK350" i="20"/>
  <c r="AK351" i="20"/>
  <c r="AK352" i="20"/>
  <c r="AK353" i="20"/>
  <c r="AK354" i="20"/>
  <c r="AK355" i="20"/>
  <c r="AK356" i="20"/>
  <c r="AK357" i="20"/>
  <c r="AK358" i="20"/>
  <c r="AK359" i="20"/>
  <c r="AK360" i="20"/>
  <c r="AK361" i="20"/>
  <c r="AK362" i="20"/>
  <c r="AK363" i="20"/>
  <c r="AK364" i="20"/>
  <c r="AK365" i="20"/>
  <c r="AK366" i="20"/>
  <c r="AK367" i="20"/>
  <c r="AK368" i="20"/>
  <c r="AK369" i="20"/>
  <c r="AK370" i="20"/>
  <c r="AK371" i="20"/>
  <c r="AK372" i="20"/>
  <c r="AK373" i="20"/>
  <c r="AK374" i="20"/>
  <c r="AK375" i="20"/>
  <c r="AK376" i="20"/>
  <c r="AK377" i="20"/>
  <c r="AK378" i="20"/>
  <c r="AK379" i="20"/>
  <c r="AK380" i="20"/>
  <c r="AK381" i="20"/>
  <c r="AK382" i="20"/>
  <c r="AK383" i="20"/>
  <c r="AK384" i="20"/>
  <c r="AK385" i="20"/>
  <c r="AK386" i="20"/>
  <c r="AK387" i="20"/>
  <c r="AK388" i="20"/>
  <c r="AK389" i="20"/>
  <c r="AK390" i="20"/>
  <c r="AK391" i="20"/>
  <c r="AK392" i="20"/>
  <c r="AK393" i="20"/>
  <c r="AK394" i="20"/>
  <c r="AK395" i="20"/>
  <c r="AK396" i="20"/>
  <c r="AK397" i="20"/>
  <c r="AK398" i="20"/>
  <c r="AK399" i="20"/>
  <c r="AK400" i="20"/>
  <c r="AK401" i="20"/>
  <c r="AK402" i="20"/>
  <c r="AK403" i="20"/>
  <c r="AK404" i="20"/>
  <c r="AK405" i="20"/>
  <c r="AK406" i="20"/>
  <c r="AK407" i="20"/>
  <c r="AK408" i="20"/>
  <c r="AK409" i="20"/>
  <c r="AK410" i="20"/>
  <c r="AK411" i="20"/>
  <c r="AK412" i="20"/>
  <c r="AK413" i="20"/>
  <c r="AK414" i="20"/>
  <c r="AK415" i="20"/>
  <c r="AK416" i="20"/>
  <c r="AK417" i="20"/>
  <c r="AK418" i="20"/>
  <c r="AK419" i="20"/>
  <c r="AK420" i="20"/>
  <c r="AK421" i="20"/>
  <c r="AK422" i="20"/>
  <c r="AK423" i="20"/>
  <c r="AK424" i="20"/>
  <c r="AK425" i="20"/>
  <c r="AK426" i="20"/>
  <c r="AK427" i="20"/>
  <c r="AK428" i="20"/>
  <c r="AK429" i="20"/>
  <c r="AK430" i="20"/>
  <c r="AK431" i="20"/>
  <c r="AK432" i="20"/>
  <c r="AK433" i="20"/>
  <c r="AK434" i="20"/>
  <c r="AK435" i="20"/>
  <c r="AK436" i="20"/>
  <c r="AK437" i="20"/>
  <c r="AK438" i="20"/>
  <c r="AK439" i="20"/>
  <c r="AK440" i="20"/>
  <c r="AK441" i="20"/>
  <c r="AK442" i="20"/>
  <c r="AK443" i="20"/>
  <c r="AK444" i="20"/>
  <c r="AK445" i="20"/>
  <c r="AK446" i="20"/>
  <c r="AK447" i="20"/>
  <c r="AK448" i="20"/>
  <c r="AK449" i="20"/>
  <c r="AK450" i="20"/>
  <c r="AK451" i="20"/>
  <c r="AK452" i="20"/>
  <c r="AK453" i="20"/>
  <c r="AK454" i="20"/>
  <c r="AK455" i="20"/>
  <c r="AK456" i="20"/>
  <c r="AK457" i="20"/>
  <c r="AK458" i="20"/>
  <c r="AK459" i="20"/>
  <c r="AK460" i="20"/>
  <c r="AK461" i="20"/>
  <c r="AK462" i="20"/>
  <c r="AK463" i="20"/>
  <c r="AK464" i="20"/>
  <c r="AK465" i="20"/>
  <c r="AK466" i="20"/>
  <c r="AK467" i="20"/>
  <c r="AK468" i="20"/>
  <c r="AK469" i="20"/>
  <c r="AK470" i="20"/>
  <c r="AK471" i="20"/>
  <c r="AK472" i="20"/>
  <c r="AK473" i="20"/>
  <c r="AK474" i="20"/>
  <c r="AK475" i="20"/>
  <c r="AK476" i="20"/>
  <c r="AK477" i="20"/>
  <c r="AK478" i="20"/>
  <c r="AK479" i="20"/>
  <c r="AK480" i="20"/>
  <c r="AK481" i="20"/>
  <c r="AK482" i="20"/>
  <c r="AK483" i="20"/>
  <c r="AK484" i="20"/>
  <c r="AK485" i="20"/>
  <c r="AK486" i="20"/>
  <c r="AK487" i="20"/>
  <c r="AK488" i="20"/>
  <c r="AK489" i="20"/>
  <c r="AK490" i="20"/>
  <c r="AK491" i="20"/>
  <c r="AK492" i="20"/>
  <c r="AK493" i="20"/>
  <c r="AK494" i="20"/>
  <c r="AK495" i="20"/>
  <c r="AK496" i="20"/>
  <c r="AK497" i="20"/>
  <c r="AK498" i="20"/>
  <c r="AK499" i="20"/>
  <c r="AK500" i="20"/>
  <c r="AK501" i="20"/>
  <c r="AK502" i="20"/>
  <c r="AK503" i="20"/>
  <c r="AK504" i="20"/>
  <c r="AK505" i="20"/>
  <c r="AK506" i="20"/>
  <c r="AK507" i="20"/>
  <c r="AK508" i="20"/>
  <c r="AK509" i="20"/>
  <c r="AK510" i="20"/>
  <c r="AK511" i="20"/>
  <c r="AK512" i="20"/>
  <c r="AK513" i="20"/>
  <c r="AK514" i="20"/>
  <c r="AK515" i="20"/>
  <c r="AK516" i="20"/>
  <c r="AK517" i="20"/>
  <c r="AK518" i="20"/>
  <c r="AK519" i="20"/>
  <c r="AK520" i="20"/>
  <c r="AK521" i="20"/>
  <c r="AK522" i="20"/>
  <c r="AK523" i="20"/>
  <c r="AK524" i="20"/>
  <c r="AK525" i="20"/>
  <c r="AK526" i="20"/>
  <c r="AK527" i="20"/>
  <c r="AK528" i="20"/>
  <c r="AK529" i="20"/>
  <c r="AK530" i="20"/>
  <c r="AK531" i="20"/>
  <c r="AK532" i="20"/>
  <c r="AK533" i="20"/>
  <c r="AK534" i="20"/>
  <c r="AK535" i="20"/>
  <c r="AK536" i="20"/>
  <c r="AK537" i="20"/>
  <c r="AK538" i="20"/>
  <c r="AK539" i="20"/>
  <c r="AK540" i="20"/>
  <c r="AK541" i="20"/>
  <c r="AK542" i="20"/>
  <c r="AK543" i="20"/>
  <c r="AK544" i="20"/>
  <c r="AK545" i="20"/>
  <c r="AK546" i="20"/>
  <c r="AK547" i="20"/>
  <c r="AK548" i="20"/>
  <c r="AK549" i="20"/>
  <c r="AK550" i="20"/>
  <c r="AK551" i="20"/>
  <c r="AK552" i="20"/>
  <c r="AK553" i="20"/>
  <c r="AK554" i="20"/>
  <c r="AK555" i="20"/>
  <c r="AK556" i="20"/>
  <c r="AK557" i="20"/>
  <c r="AK558" i="20"/>
  <c r="AK559" i="20"/>
  <c r="AK560" i="20"/>
  <c r="AK561" i="20"/>
  <c r="AK562" i="20"/>
  <c r="AK563" i="20"/>
  <c r="AK564" i="20"/>
  <c r="AK565" i="20"/>
  <c r="AK566" i="20"/>
  <c r="AK567" i="20"/>
  <c r="AK568" i="20"/>
  <c r="AK569" i="20"/>
  <c r="AK570" i="20"/>
  <c r="AK571" i="20"/>
  <c r="AK572" i="20"/>
  <c r="AK573" i="20"/>
  <c r="AK574" i="20"/>
  <c r="AK575" i="20"/>
  <c r="AK576" i="20"/>
  <c r="AK577" i="20"/>
  <c r="AK578" i="20"/>
  <c r="AK579" i="20"/>
  <c r="AK580" i="20"/>
  <c r="AK581" i="20"/>
  <c r="AK582" i="20"/>
  <c r="AK583" i="20"/>
  <c r="AK584" i="20"/>
  <c r="AK585" i="20"/>
  <c r="AK586" i="20"/>
  <c r="AK587" i="20"/>
  <c r="AK588" i="20"/>
  <c r="AK589" i="20"/>
  <c r="AK590" i="20"/>
  <c r="AK591" i="20"/>
  <c r="AK592" i="20"/>
  <c r="AK593" i="20"/>
  <c r="AK594" i="20"/>
  <c r="AK595" i="20"/>
  <c r="AK596" i="20"/>
  <c r="AK597" i="20"/>
  <c r="AK598" i="20"/>
  <c r="AK599" i="20"/>
  <c r="AK600" i="20"/>
  <c r="AK601" i="20"/>
  <c r="AK602" i="20"/>
  <c r="AK603" i="20"/>
  <c r="AK604" i="20"/>
  <c r="AK605" i="20"/>
  <c r="AK606" i="20"/>
  <c r="AK607" i="20"/>
  <c r="AK608" i="20"/>
  <c r="AK609" i="20"/>
  <c r="AK610" i="20"/>
  <c r="AK611" i="20"/>
  <c r="AK612" i="20"/>
  <c r="AK613" i="20"/>
  <c r="AK614" i="20"/>
  <c r="AK615" i="20"/>
  <c r="AK616" i="20"/>
  <c r="AK617" i="20"/>
  <c r="AK618" i="20"/>
  <c r="AK619" i="20"/>
  <c r="AK620" i="20"/>
  <c r="AK621" i="20"/>
  <c r="AK622" i="20"/>
  <c r="AK623" i="20"/>
  <c r="AK624" i="20"/>
  <c r="AK625" i="20"/>
  <c r="AK626" i="20"/>
  <c r="AK627" i="20"/>
  <c r="AK628" i="20"/>
  <c r="AK629" i="20"/>
  <c r="AK630" i="20"/>
  <c r="AK631" i="20"/>
  <c r="AK632" i="20"/>
  <c r="AK633" i="20"/>
  <c r="AK634" i="20"/>
  <c r="AK635" i="20"/>
  <c r="AK636" i="20"/>
  <c r="AK637" i="20"/>
  <c r="AK638" i="20"/>
  <c r="AK639" i="20"/>
  <c r="AK640" i="20"/>
  <c r="AK641" i="20"/>
  <c r="AK642" i="20"/>
  <c r="AK643" i="20"/>
  <c r="AK644" i="20"/>
  <c r="AK645" i="20"/>
  <c r="AK646" i="20"/>
  <c r="AK647" i="20"/>
  <c r="AK648" i="20"/>
  <c r="AK649" i="20"/>
  <c r="AK650" i="20"/>
  <c r="AK651" i="20"/>
  <c r="AK652" i="20"/>
  <c r="AK653" i="20"/>
  <c r="AK654" i="20"/>
  <c r="AK655" i="20"/>
  <c r="AK656" i="20"/>
  <c r="AK657" i="20"/>
  <c r="AK658" i="20"/>
  <c r="AK659" i="20"/>
  <c r="AK660" i="20"/>
  <c r="AK661" i="20"/>
  <c r="AK662" i="20"/>
  <c r="AK663" i="20"/>
  <c r="AK664" i="20"/>
  <c r="AK665" i="20"/>
  <c r="AK666" i="20"/>
  <c r="AK667" i="20"/>
  <c r="AK668" i="20"/>
  <c r="AK669" i="20"/>
  <c r="AK670" i="20"/>
  <c r="AK671" i="20"/>
  <c r="AK672" i="20"/>
  <c r="AK673" i="20"/>
  <c r="AK674" i="20"/>
  <c r="AK675" i="20"/>
  <c r="AK676" i="20"/>
  <c r="AK677" i="20"/>
  <c r="AK678" i="20"/>
  <c r="AK679" i="20"/>
  <c r="AK680" i="20"/>
  <c r="AK681" i="20"/>
  <c r="AK682" i="20"/>
  <c r="AK683" i="20"/>
  <c r="AK684" i="20"/>
  <c r="AK685" i="20"/>
  <c r="AK686" i="20"/>
  <c r="AK687" i="20"/>
  <c r="AK688" i="20"/>
  <c r="AK689" i="20"/>
  <c r="AK690" i="20"/>
  <c r="AK691" i="20"/>
  <c r="AK692" i="20"/>
  <c r="AK693" i="20"/>
  <c r="AK694" i="20"/>
  <c r="AK695" i="20"/>
  <c r="AK696" i="20"/>
  <c r="AK697" i="20"/>
  <c r="AK698" i="20"/>
  <c r="AK699" i="20"/>
  <c r="AK700" i="20"/>
  <c r="AK701" i="20"/>
  <c r="AK702" i="20"/>
  <c r="AK703" i="20"/>
  <c r="AK704" i="20"/>
  <c r="AK705" i="20"/>
  <c r="AK706" i="20"/>
  <c r="AK707" i="20"/>
  <c r="AK708" i="20"/>
  <c r="AK709" i="20"/>
  <c r="AK710" i="20"/>
  <c r="AK711" i="20"/>
  <c r="AK712" i="20"/>
  <c r="AK713" i="20"/>
  <c r="AK714" i="20"/>
  <c r="AK715" i="20"/>
  <c r="AK716" i="20"/>
  <c r="AK717" i="20"/>
  <c r="AK718" i="20"/>
  <c r="AK719" i="20"/>
  <c r="AK720" i="20"/>
  <c r="AK721" i="20"/>
  <c r="AK722" i="20"/>
  <c r="AK723" i="20"/>
  <c r="AK724" i="20"/>
  <c r="AK725" i="20"/>
  <c r="AK726" i="20"/>
  <c r="AK727" i="20"/>
  <c r="AK728" i="20"/>
  <c r="AK729" i="20"/>
  <c r="AK730" i="20"/>
  <c r="AK731" i="20"/>
  <c r="AK732" i="20"/>
  <c r="AK733" i="20"/>
  <c r="AK734" i="20"/>
  <c r="AK735" i="20"/>
  <c r="AK736" i="20"/>
  <c r="AK737" i="20"/>
  <c r="AK738" i="20"/>
  <c r="AK739" i="20"/>
  <c r="AK740" i="20"/>
  <c r="AK741" i="20"/>
  <c r="AK742" i="20"/>
  <c r="AK743" i="20"/>
  <c r="AK744" i="20"/>
  <c r="AK745" i="20"/>
  <c r="AK746" i="20"/>
  <c r="AK747" i="20"/>
  <c r="AK748" i="20"/>
  <c r="AK749" i="20"/>
  <c r="AK750" i="20"/>
  <c r="AK751" i="20"/>
  <c r="AK752" i="20"/>
  <c r="AK753" i="20"/>
  <c r="AK754" i="20"/>
  <c r="AK755" i="20"/>
  <c r="AK756" i="20"/>
  <c r="AK757" i="20"/>
  <c r="AK758" i="20"/>
  <c r="AK759" i="20"/>
  <c r="AK760" i="20"/>
  <c r="AK761" i="20"/>
  <c r="AK762" i="20"/>
  <c r="AK763" i="20"/>
  <c r="AK764" i="20"/>
  <c r="AK765" i="20"/>
  <c r="AK766" i="20"/>
  <c r="AK767" i="20"/>
  <c r="AK768" i="20"/>
  <c r="AK769" i="20"/>
  <c r="AK770" i="20"/>
  <c r="AK771" i="20"/>
  <c r="AK772" i="20"/>
  <c r="AK773" i="20"/>
  <c r="AK774" i="20"/>
  <c r="AK775" i="20"/>
  <c r="AK776" i="20"/>
  <c r="AK777" i="20"/>
  <c r="AK778" i="20"/>
  <c r="AK779" i="20"/>
  <c r="AK780" i="20"/>
  <c r="AK781" i="20"/>
  <c r="AK782" i="20"/>
  <c r="AK783" i="20"/>
  <c r="AK784" i="20"/>
  <c r="AK785" i="20"/>
  <c r="AK786" i="20"/>
  <c r="AK787" i="20"/>
  <c r="AK788" i="20"/>
  <c r="AK789" i="20"/>
  <c r="AK790" i="20"/>
  <c r="AK791" i="20"/>
  <c r="AK792" i="20"/>
  <c r="AK793" i="20"/>
  <c r="AK794" i="20"/>
  <c r="AK795" i="20"/>
  <c r="AK796" i="20"/>
  <c r="AK797" i="20"/>
  <c r="AK798" i="20"/>
  <c r="AK799" i="20"/>
  <c r="AK800" i="20"/>
  <c r="AK801" i="20"/>
  <c r="AK802" i="20"/>
  <c r="AK803" i="20"/>
  <c r="AK804" i="20"/>
  <c r="AK805" i="20"/>
  <c r="AK806" i="20"/>
  <c r="AK807" i="20"/>
  <c r="AK808" i="20"/>
  <c r="AK809" i="20"/>
  <c r="AK810" i="20"/>
  <c r="AK811" i="20"/>
  <c r="AK812" i="20"/>
  <c r="AK813" i="20"/>
  <c r="AK814" i="20"/>
  <c r="AK815" i="20"/>
  <c r="AK816" i="20"/>
  <c r="AK817" i="20"/>
  <c r="AK818" i="20"/>
  <c r="AK819" i="20"/>
  <c r="AK820" i="20"/>
  <c r="AK821" i="20"/>
  <c r="AK822" i="20"/>
  <c r="AK823" i="20"/>
  <c r="AK824" i="20"/>
  <c r="AK825" i="20"/>
  <c r="AK826" i="20"/>
  <c r="AK827" i="20"/>
  <c r="AK828" i="20"/>
  <c r="AK829" i="20"/>
  <c r="AK830" i="20"/>
  <c r="AK831" i="20"/>
  <c r="AK832" i="20"/>
  <c r="AK833" i="20"/>
  <c r="AK834" i="20"/>
  <c r="AK835" i="20"/>
  <c r="AK836" i="20"/>
  <c r="AK837" i="20"/>
  <c r="AK838" i="20"/>
  <c r="AK839" i="20"/>
  <c r="AK840" i="20"/>
  <c r="AK841" i="20"/>
  <c r="AK842" i="20"/>
  <c r="AK843" i="20"/>
  <c r="AK844" i="20"/>
  <c r="AK845" i="20"/>
  <c r="AK846" i="20"/>
  <c r="AK847" i="20"/>
  <c r="AK848" i="20"/>
  <c r="AK849" i="20"/>
  <c r="AK850" i="20"/>
  <c r="AK851" i="20"/>
  <c r="AK852" i="20"/>
  <c r="AK853" i="20"/>
  <c r="AK854" i="20"/>
  <c r="AK855" i="20"/>
  <c r="AK856" i="20"/>
  <c r="AK857" i="20"/>
  <c r="AK858" i="20"/>
  <c r="AK859" i="20"/>
  <c r="AK860" i="20"/>
  <c r="AK861" i="20"/>
  <c r="AK862" i="20"/>
  <c r="AK863" i="20"/>
  <c r="AK864" i="20"/>
  <c r="AK865" i="20"/>
  <c r="AK866" i="20"/>
  <c r="AK867" i="20"/>
  <c r="AK868" i="20"/>
  <c r="AK869" i="20"/>
  <c r="AK870" i="20"/>
  <c r="AK871" i="20"/>
  <c r="AK872" i="20"/>
  <c r="AK873" i="20"/>
  <c r="AK874" i="20"/>
  <c r="AK875" i="20"/>
  <c r="AK876" i="20"/>
  <c r="AK877" i="20"/>
  <c r="AK878" i="20"/>
  <c r="AK879" i="20"/>
  <c r="AK880" i="20"/>
  <c r="AK881" i="20"/>
  <c r="AK882" i="20"/>
  <c r="AK883" i="20"/>
  <c r="AK884" i="20"/>
  <c r="AK885" i="20"/>
  <c r="AK886" i="20"/>
  <c r="AK887" i="20"/>
  <c r="AK888" i="20"/>
  <c r="AK889" i="20"/>
  <c r="AK890" i="20"/>
  <c r="AK891" i="20"/>
  <c r="AK892" i="20"/>
  <c r="AK893" i="20"/>
  <c r="AK894" i="20"/>
  <c r="AK895" i="20"/>
  <c r="AK896" i="20"/>
  <c r="AK897" i="20"/>
  <c r="AK898" i="20"/>
  <c r="AK899" i="20"/>
  <c r="AK900" i="20"/>
  <c r="AK901" i="20"/>
  <c r="AK902" i="20"/>
  <c r="AK903" i="20"/>
  <c r="AK904" i="20"/>
  <c r="AK905" i="20"/>
  <c r="AK906" i="20"/>
  <c r="AK907" i="20"/>
  <c r="AK908" i="20"/>
  <c r="AK909" i="20"/>
  <c r="AK910" i="20"/>
  <c r="AK911" i="20"/>
  <c r="AK912" i="20"/>
  <c r="AK913" i="20"/>
  <c r="AK914" i="20"/>
  <c r="AK915" i="20"/>
  <c r="AK916" i="20"/>
  <c r="AK917" i="20"/>
  <c r="AK918" i="20"/>
  <c r="AK919" i="20"/>
  <c r="AK920" i="20"/>
  <c r="AK921" i="20"/>
  <c r="AK922" i="20"/>
  <c r="AK923" i="20"/>
  <c r="AK924" i="20"/>
  <c r="AK925" i="20"/>
  <c r="AK926" i="20"/>
  <c r="AK927" i="20"/>
  <c r="AK928" i="20"/>
  <c r="AK929" i="20"/>
  <c r="AK930" i="20"/>
  <c r="AK931" i="20"/>
  <c r="AK932" i="20"/>
  <c r="AK933" i="20"/>
  <c r="AK934" i="20"/>
  <c r="AK935" i="20"/>
  <c r="AK936" i="20"/>
  <c r="AK937" i="20"/>
  <c r="AK938" i="20"/>
  <c r="AK939" i="20"/>
  <c r="AK940" i="20"/>
  <c r="AK941" i="20"/>
  <c r="AK942" i="20"/>
  <c r="AK943" i="20"/>
  <c r="AK944" i="20"/>
  <c r="AK945" i="20"/>
  <c r="AK946" i="20"/>
  <c r="AK947" i="20"/>
  <c r="AK948" i="20"/>
  <c r="AK949" i="20"/>
  <c r="AK950" i="20"/>
  <c r="AK951" i="20"/>
  <c r="AK952" i="20"/>
  <c r="AK953" i="20"/>
  <c r="AK954" i="20"/>
  <c r="AK955" i="20"/>
  <c r="AK956" i="20"/>
  <c r="AK957" i="20"/>
  <c r="AK958" i="20"/>
  <c r="AK959" i="20"/>
  <c r="AK960" i="20"/>
  <c r="AK961" i="20"/>
  <c r="AK962" i="20"/>
  <c r="AK963" i="20"/>
  <c r="AK964" i="20"/>
  <c r="AK965" i="20"/>
  <c r="AK966" i="20"/>
  <c r="AK967" i="20"/>
  <c r="AK968" i="20"/>
  <c r="AK969" i="20"/>
  <c r="AK970" i="20"/>
  <c r="AK971" i="20"/>
  <c r="AK972" i="20"/>
  <c r="AK973" i="20"/>
  <c r="AK974" i="20"/>
  <c r="AK975" i="20"/>
  <c r="AK976" i="20"/>
  <c r="AK977" i="20"/>
  <c r="AK978" i="20"/>
  <c r="AK979" i="20"/>
  <c r="AK980" i="20"/>
  <c r="AK981" i="20"/>
  <c r="AK982" i="20"/>
  <c r="AK983" i="20"/>
  <c r="AK984" i="20"/>
  <c r="AK985" i="20"/>
  <c r="AK986" i="20"/>
  <c r="AK987" i="20"/>
  <c r="AK988" i="20"/>
  <c r="AK989" i="20"/>
  <c r="AK990" i="20"/>
  <c r="AK991" i="20"/>
  <c r="AK992" i="20"/>
  <c r="AK993" i="20"/>
  <c r="AK994" i="20"/>
  <c r="AK995" i="20"/>
  <c r="AK996" i="20"/>
  <c r="AK997" i="20"/>
  <c r="AK998" i="20"/>
  <c r="AK999" i="20"/>
  <c r="AK1000" i="20"/>
  <c r="AK1001" i="20"/>
  <c r="AJ2" i="20"/>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4" i="20"/>
  <c r="AJ45" i="20"/>
  <c r="AJ46" i="20"/>
  <c r="AJ47" i="20"/>
  <c r="AJ48" i="20"/>
  <c r="AJ49" i="20"/>
  <c r="AJ50" i="20"/>
  <c r="AJ51" i="20"/>
  <c r="AJ52" i="20"/>
  <c r="AJ53" i="20"/>
  <c r="AJ54" i="20"/>
  <c r="AJ55" i="20"/>
  <c r="AJ56" i="20"/>
  <c r="AJ57" i="20"/>
  <c r="AJ58" i="20"/>
  <c r="AJ59" i="20"/>
  <c r="AJ60" i="20"/>
  <c r="AJ61" i="20"/>
  <c r="AJ62" i="20"/>
  <c r="AJ63" i="20"/>
  <c r="AJ64" i="20"/>
  <c r="AJ65" i="20"/>
  <c r="AJ66" i="20"/>
  <c r="AJ67" i="20"/>
  <c r="AJ68" i="20"/>
  <c r="AJ69" i="20"/>
  <c r="AJ70" i="20"/>
  <c r="AJ71" i="20"/>
  <c r="AJ72" i="20"/>
  <c r="AJ73" i="20"/>
  <c r="AJ74" i="20"/>
  <c r="AJ75" i="20"/>
  <c r="AJ76" i="20"/>
  <c r="AJ77" i="20"/>
  <c r="AJ78" i="20"/>
  <c r="AJ79" i="20"/>
  <c r="AJ80" i="20"/>
  <c r="AJ81" i="20"/>
  <c r="AJ82" i="20"/>
  <c r="AJ83" i="20"/>
  <c r="AJ84" i="20"/>
  <c r="AJ85" i="20"/>
  <c r="AJ86" i="20"/>
  <c r="AJ87" i="20"/>
  <c r="AJ88" i="20"/>
  <c r="AJ89" i="20"/>
  <c r="AJ90" i="20"/>
  <c r="AJ91" i="20"/>
  <c r="AJ92" i="20"/>
  <c r="AJ93" i="20"/>
  <c r="AJ94" i="20"/>
  <c r="AJ95" i="20"/>
  <c r="AJ96" i="20"/>
  <c r="AJ97" i="20"/>
  <c r="AJ98" i="20"/>
  <c r="AJ99" i="20"/>
  <c r="AJ100" i="20"/>
  <c r="AJ101" i="20"/>
  <c r="AJ102" i="20"/>
  <c r="AJ103" i="20"/>
  <c r="AJ104" i="20"/>
  <c r="AJ105" i="20"/>
  <c r="AJ106" i="20"/>
  <c r="AJ107" i="20"/>
  <c r="AJ108" i="20"/>
  <c r="AJ109" i="20"/>
  <c r="AJ110" i="20"/>
  <c r="AJ111" i="20"/>
  <c r="AJ112" i="20"/>
  <c r="AJ113" i="20"/>
  <c r="AJ114" i="20"/>
  <c r="AJ115" i="20"/>
  <c r="AJ116" i="20"/>
  <c r="AJ117" i="20"/>
  <c r="AJ118" i="20"/>
  <c r="AJ119" i="20"/>
  <c r="AJ120" i="20"/>
  <c r="AJ121" i="20"/>
  <c r="AJ122" i="20"/>
  <c r="AJ123" i="20"/>
  <c r="AJ124" i="20"/>
  <c r="AJ125" i="20"/>
  <c r="AJ126" i="20"/>
  <c r="AJ127" i="20"/>
  <c r="AJ128" i="20"/>
  <c r="AJ129" i="20"/>
  <c r="AJ130" i="20"/>
  <c r="AJ131" i="20"/>
  <c r="AJ132" i="20"/>
  <c r="AJ133" i="20"/>
  <c r="AJ134" i="20"/>
  <c r="AJ135" i="20"/>
  <c r="AJ136" i="20"/>
  <c r="AJ137" i="20"/>
  <c r="AJ138" i="20"/>
  <c r="AJ139" i="20"/>
  <c r="AJ140" i="20"/>
  <c r="AJ141" i="20"/>
  <c r="AJ142" i="20"/>
  <c r="AJ143" i="20"/>
  <c r="AJ144" i="20"/>
  <c r="AJ145" i="20"/>
  <c r="AJ146" i="20"/>
  <c r="AJ147" i="20"/>
  <c r="AJ148" i="20"/>
  <c r="AJ149" i="20"/>
  <c r="AJ150" i="20"/>
  <c r="AJ151" i="20"/>
  <c r="AJ152" i="20"/>
  <c r="AJ153" i="20"/>
  <c r="AJ154" i="20"/>
  <c r="AJ155" i="20"/>
  <c r="AJ156" i="20"/>
  <c r="AJ157" i="20"/>
  <c r="AJ158" i="20"/>
  <c r="AJ159" i="20"/>
  <c r="AJ160" i="20"/>
  <c r="AJ161" i="20"/>
  <c r="AJ162" i="20"/>
  <c r="AJ163" i="20"/>
  <c r="AJ164" i="20"/>
  <c r="AJ165" i="20"/>
  <c r="AJ166" i="20"/>
  <c r="AJ167" i="20"/>
  <c r="AJ168" i="20"/>
  <c r="AJ169" i="20"/>
  <c r="AJ170" i="20"/>
  <c r="AJ171" i="20"/>
  <c r="AJ172" i="20"/>
  <c r="AJ173" i="20"/>
  <c r="AJ174" i="20"/>
  <c r="AJ175" i="20"/>
  <c r="AJ176" i="20"/>
  <c r="AJ177" i="20"/>
  <c r="AJ178" i="20"/>
  <c r="AJ179" i="20"/>
  <c r="AJ180" i="20"/>
  <c r="AJ181" i="20"/>
  <c r="AJ182" i="20"/>
  <c r="AJ183" i="20"/>
  <c r="AJ184" i="20"/>
  <c r="AJ185" i="20"/>
  <c r="AJ186" i="20"/>
  <c r="AJ187" i="20"/>
  <c r="AJ188" i="20"/>
  <c r="AJ189" i="20"/>
  <c r="AJ190" i="20"/>
  <c r="AJ191" i="20"/>
  <c r="AJ192" i="20"/>
  <c r="AJ193" i="20"/>
  <c r="AJ194" i="20"/>
  <c r="AJ195" i="20"/>
  <c r="AJ196" i="20"/>
  <c r="AJ197" i="20"/>
  <c r="AJ198" i="20"/>
  <c r="AJ199" i="20"/>
  <c r="AJ200" i="20"/>
  <c r="AJ201" i="20"/>
  <c r="AJ202" i="20"/>
  <c r="AJ203" i="20"/>
  <c r="AJ204" i="20"/>
  <c r="AJ205" i="20"/>
  <c r="AJ206" i="20"/>
  <c r="AJ207" i="20"/>
  <c r="AJ208" i="20"/>
  <c r="AJ209" i="20"/>
  <c r="AJ210" i="20"/>
  <c r="AJ211" i="20"/>
  <c r="AJ212" i="20"/>
  <c r="AJ213" i="20"/>
  <c r="AJ214" i="20"/>
  <c r="AJ215" i="20"/>
  <c r="AJ216" i="20"/>
  <c r="AJ217" i="20"/>
  <c r="AJ218" i="20"/>
  <c r="AJ219" i="20"/>
  <c r="AJ220" i="20"/>
  <c r="AJ221" i="20"/>
  <c r="AJ222" i="20"/>
  <c r="AJ223" i="20"/>
  <c r="AJ224" i="20"/>
  <c r="AJ225" i="20"/>
  <c r="AJ226" i="20"/>
  <c r="AJ227" i="20"/>
  <c r="AJ228" i="20"/>
  <c r="AJ229" i="20"/>
  <c r="AJ230" i="20"/>
  <c r="AJ231" i="20"/>
  <c r="AJ232" i="20"/>
  <c r="AJ233" i="20"/>
  <c r="AJ234" i="20"/>
  <c r="AJ235" i="20"/>
  <c r="AJ236" i="20"/>
  <c r="AJ237" i="20"/>
  <c r="AJ238" i="20"/>
  <c r="AJ239" i="20"/>
  <c r="AJ240" i="20"/>
  <c r="AJ241" i="20"/>
  <c r="AJ242" i="20"/>
  <c r="AJ243" i="20"/>
  <c r="AJ244" i="20"/>
  <c r="AJ245" i="20"/>
  <c r="AJ246" i="20"/>
  <c r="AJ247" i="20"/>
  <c r="AJ248" i="20"/>
  <c r="AJ249" i="20"/>
  <c r="AJ250" i="20"/>
  <c r="AJ251" i="20"/>
  <c r="AJ252" i="20"/>
  <c r="AJ253" i="20"/>
  <c r="AJ254" i="20"/>
  <c r="AJ255" i="20"/>
  <c r="AJ256" i="20"/>
  <c r="AJ257" i="20"/>
  <c r="AJ258" i="20"/>
  <c r="AJ259" i="20"/>
  <c r="AJ260" i="20"/>
  <c r="AJ261" i="20"/>
  <c r="AJ262" i="20"/>
  <c r="AJ263" i="20"/>
  <c r="AJ264" i="20"/>
  <c r="AJ265" i="20"/>
  <c r="AJ266" i="20"/>
  <c r="AJ267" i="20"/>
  <c r="AJ268" i="20"/>
  <c r="AJ269" i="20"/>
  <c r="AJ270" i="20"/>
  <c r="AJ271" i="20"/>
  <c r="AJ272" i="20"/>
  <c r="AJ273" i="20"/>
  <c r="AJ274" i="20"/>
  <c r="AJ275" i="20"/>
  <c r="AJ276" i="20"/>
  <c r="AJ277" i="20"/>
  <c r="AJ278" i="20"/>
  <c r="AJ279" i="20"/>
  <c r="AJ280" i="20"/>
  <c r="AJ281" i="20"/>
  <c r="AJ282" i="20"/>
  <c r="AJ283" i="20"/>
  <c r="AJ284" i="20"/>
  <c r="AJ285" i="20"/>
  <c r="AJ286" i="20"/>
  <c r="AJ287" i="20"/>
  <c r="AJ288" i="20"/>
  <c r="AJ289" i="20"/>
  <c r="AJ290" i="20"/>
  <c r="AJ291" i="20"/>
  <c r="AJ292" i="20"/>
  <c r="AJ293" i="20"/>
  <c r="AJ294" i="20"/>
  <c r="AJ295" i="20"/>
  <c r="AJ296" i="20"/>
  <c r="AJ297" i="20"/>
  <c r="AJ298" i="20"/>
  <c r="AJ299" i="20"/>
  <c r="AJ300" i="20"/>
  <c r="AJ301" i="20"/>
  <c r="AJ302" i="20"/>
  <c r="AJ303" i="20"/>
  <c r="AJ304" i="20"/>
  <c r="AJ305" i="20"/>
  <c r="AJ306" i="20"/>
  <c r="AJ307" i="20"/>
  <c r="AJ308" i="20"/>
  <c r="AJ309" i="20"/>
  <c r="AJ310" i="20"/>
  <c r="AJ311" i="20"/>
  <c r="AJ312" i="20"/>
  <c r="AJ313" i="20"/>
  <c r="AJ314" i="20"/>
  <c r="AJ315" i="20"/>
  <c r="AJ316" i="20"/>
  <c r="AJ317" i="20"/>
  <c r="AJ318" i="20"/>
  <c r="AJ319" i="20"/>
  <c r="AJ320" i="20"/>
  <c r="AJ321" i="20"/>
  <c r="AJ322" i="20"/>
  <c r="AJ323" i="20"/>
  <c r="AJ324" i="20"/>
  <c r="AJ325" i="20"/>
  <c r="AJ326" i="20"/>
  <c r="AJ327" i="20"/>
  <c r="AJ328" i="20"/>
  <c r="AJ329" i="20"/>
  <c r="AJ330" i="20"/>
  <c r="AJ331" i="20"/>
  <c r="AJ332" i="20"/>
  <c r="AJ333" i="20"/>
  <c r="AJ334" i="20"/>
  <c r="AJ335" i="20"/>
  <c r="AJ336" i="20"/>
  <c r="AJ337" i="20"/>
  <c r="AJ338" i="20"/>
  <c r="AJ339" i="20"/>
  <c r="AJ340" i="20"/>
  <c r="AJ341" i="20"/>
  <c r="AJ342" i="20"/>
  <c r="AJ343" i="20"/>
  <c r="AJ344" i="20"/>
  <c r="AJ345" i="20"/>
  <c r="AJ346" i="20"/>
  <c r="AJ347" i="20"/>
  <c r="AJ348" i="20"/>
  <c r="AJ349" i="20"/>
  <c r="AJ350" i="20"/>
  <c r="AJ351" i="20"/>
  <c r="AJ352" i="20"/>
  <c r="AJ353" i="20"/>
  <c r="AJ354" i="20"/>
  <c r="AJ355" i="20"/>
  <c r="AJ356" i="20"/>
  <c r="AJ357" i="20"/>
  <c r="AJ358" i="20"/>
  <c r="AJ359" i="20"/>
  <c r="AJ360" i="20"/>
  <c r="AJ361" i="20"/>
  <c r="AJ362" i="20"/>
  <c r="AJ363" i="20"/>
  <c r="AJ364" i="20"/>
  <c r="AJ365" i="20"/>
  <c r="AJ366" i="20"/>
  <c r="AJ367" i="20"/>
  <c r="AJ368" i="20"/>
  <c r="AJ369" i="20"/>
  <c r="AJ370" i="20"/>
  <c r="AJ371" i="20"/>
  <c r="AJ372" i="20"/>
  <c r="AJ373" i="20"/>
  <c r="AJ374" i="20"/>
  <c r="AJ375" i="20"/>
  <c r="AJ376" i="20"/>
  <c r="AJ377" i="20"/>
  <c r="AJ378" i="20"/>
  <c r="AJ379" i="20"/>
  <c r="AJ380" i="20"/>
  <c r="AJ381" i="20"/>
  <c r="AJ382" i="20"/>
  <c r="AJ383" i="20"/>
  <c r="AJ384" i="20"/>
  <c r="AJ385" i="20"/>
  <c r="AJ386" i="20"/>
  <c r="AJ387" i="20"/>
  <c r="AJ388" i="20"/>
  <c r="AJ389" i="20"/>
  <c r="AJ390" i="20"/>
  <c r="AJ391" i="20"/>
  <c r="AJ392" i="20"/>
  <c r="AJ393" i="20"/>
  <c r="AJ394" i="20"/>
  <c r="AJ395" i="20"/>
  <c r="AJ396" i="20"/>
  <c r="AJ397" i="20"/>
  <c r="AJ398" i="20"/>
  <c r="AJ399" i="20"/>
  <c r="AJ400" i="20"/>
  <c r="AJ401" i="20"/>
  <c r="AJ402" i="20"/>
  <c r="AJ403" i="20"/>
  <c r="AJ404" i="20"/>
  <c r="AJ405" i="20"/>
  <c r="AJ406" i="20"/>
  <c r="AJ407" i="20"/>
  <c r="AJ408" i="20"/>
  <c r="AJ409" i="20"/>
  <c r="AJ410" i="20"/>
  <c r="AJ411" i="20"/>
  <c r="AJ412" i="20"/>
  <c r="AJ413" i="20"/>
  <c r="AJ414" i="20"/>
  <c r="AJ415" i="20"/>
  <c r="AJ416" i="20"/>
  <c r="AJ417" i="20"/>
  <c r="AJ418" i="20"/>
  <c r="AJ419" i="20"/>
  <c r="AJ420" i="20"/>
  <c r="AJ421" i="20"/>
  <c r="AJ422" i="20"/>
  <c r="AJ423" i="20"/>
  <c r="AJ424" i="20"/>
  <c r="AJ425" i="20"/>
  <c r="AJ426" i="20"/>
  <c r="AJ427" i="20"/>
  <c r="AJ428" i="20"/>
  <c r="AJ429" i="20"/>
  <c r="AJ430" i="20"/>
  <c r="AJ431" i="20"/>
  <c r="AJ432" i="20"/>
  <c r="AJ433" i="20"/>
  <c r="AJ434" i="20"/>
  <c r="AJ435" i="20"/>
  <c r="AJ436" i="20"/>
  <c r="AJ437" i="20"/>
  <c r="AJ438" i="20"/>
  <c r="AJ439" i="20"/>
  <c r="AJ440" i="20"/>
  <c r="AJ441" i="20"/>
  <c r="AJ442" i="20"/>
  <c r="AJ443" i="20"/>
  <c r="AJ444" i="20"/>
  <c r="AJ445" i="20"/>
  <c r="AJ446" i="20"/>
  <c r="AJ447" i="20"/>
  <c r="AJ448" i="20"/>
  <c r="AJ449" i="20"/>
  <c r="AJ450" i="20"/>
  <c r="AJ451" i="20"/>
  <c r="AJ452" i="20"/>
  <c r="AJ453" i="20"/>
  <c r="AJ454" i="20"/>
  <c r="AJ455" i="20"/>
  <c r="AJ456" i="20"/>
  <c r="AJ457" i="20"/>
  <c r="AJ458" i="20"/>
  <c r="AJ459" i="20"/>
  <c r="AJ460" i="20"/>
  <c r="AJ461" i="20"/>
  <c r="AJ462" i="20"/>
  <c r="AJ463" i="20"/>
  <c r="AJ464" i="20"/>
  <c r="AJ465" i="20"/>
  <c r="AJ466" i="20"/>
  <c r="AJ467" i="20"/>
  <c r="AJ468" i="20"/>
  <c r="AJ469" i="20"/>
  <c r="AJ470" i="20"/>
  <c r="AJ471" i="20"/>
  <c r="AJ472" i="20"/>
  <c r="AJ473" i="20"/>
  <c r="AJ474" i="20"/>
  <c r="AJ475" i="20"/>
  <c r="AJ476" i="20"/>
  <c r="AJ477" i="20"/>
  <c r="AJ478" i="20"/>
  <c r="AJ479" i="20"/>
  <c r="AJ480" i="20"/>
  <c r="AJ481" i="20"/>
  <c r="AJ482" i="20"/>
  <c r="AJ483" i="20"/>
  <c r="AJ484" i="20"/>
  <c r="AJ485" i="20"/>
  <c r="AJ486" i="20"/>
  <c r="AJ487" i="20"/>
  <c r="AJ488" i="20"/>
  <c r="AJ489" i="20"/>
  <c r="AJ490" i="20"/>
  <c r="AJ491" i="20"/>
  <c r="AJ492" i="20"/>
  <c r="AJ493" i="20"/>
  <c r="AJ494" i="20"/>
  <c r="AJ495" i="20"/>
  <c r="AJ496" i="20"/>
  <c r="AJ497" i="20"/>
  <c r="AJ498" i="20"/>
  <c r="AJ499" i="20"/>
  <c r="AJ500" i="20"/>
  <c r="AJ501" i="20"/>
  <c r="AJ502" i="20"/>
  <c r="AJ503" i="20"/>
  <c r="AJ504" i="20"/>
  <c r="AJ505" i="20"/>
  <c r="AJ506" i="20"/>
  <c r="AJ507" i="20"/>
  <c r="AJ508" i="20"/>
  <c r="AJ509" i="20"/>
  <c r="AJ510" i="20"/>
  <c r="AJ511" i="20"/>
  <c r="AJ512" i="20"/>
  <c r="AJ513" i="20"/>
  <c r="AJ514" i="20"/>
  <c r="AJ515" i="20"/>
  <c r="AJ516" i="20"/>
  <c r="AJ517" i="20"/>
  <c r="AJ518" i="20"/>
  <c r="AJ519" i="20"/>
  <c r="AJ520" i="20"/>
  <c r="AJ521" i="20"/>
  <c r="AJ522" i="20"/>
  <c r="AJ523" i="20"/>
  <c r="AJ524" i="20"/>
  <c r="AJ525" i="20"/>
  <c r="AJ526" i="20"/>
  <c r="AJ527" i="20"/>
  <c r="AJ528" i="20"/>
  <c r="AJ529" i="20"/>
  <c r="AJ530" i="20"/>
  <c r="AJ531" i="20"/>
  <c r="AJ532" i="20"/>
  <c r="AJ533" i="20"/>
  <c r="AJ534" i="20"/>
  <c r="AJ535" i="20"/>
  <c r="AJ536" i="20"/>
  <c r="AJ537" i="20"/>
  <c r="AJ538" i="20"/>
  <c r="AJ539" i="20"/>
  <c r="AJ540" i="20"/>
  <c r="AJ541" i="20"/>
  <c r="AJ542" i="20"/>
  <c r="AJ543" i="20"/>
  <c r="AJ544" i="20"/>
  <c r="AJ545" i="20"/>
  <c r="AJ546" i="20"/>
  <c r="AJ547" i="20"/>
  <c r="AJ548" i="20"/>
  <c r="AJ549" i="20"/>
  <c r="AJ550" i="20"/>
  <c r="AJ551" i="20"/>
  <c r="AJ552" i="20"/>
  <c r="AJ553" i="20"/>
  <c r="AJ554" i="20"/>
  <c r="AJ555" i="20"/>
  <c r="AJ556" i="20"/>
  <c r="AJ557" i="20"/>
  <c r="AJ558" i="20"/>
  <c r="AJ559" i="20"/>
  <c r="AJ560" i="20"/>
  <c r="AJ561" i="20"/>
  <c r="AJ562" i="20"/>
  <c r="AJ563" i="20"/>
  <c r="AJ564" i="20"/>
  <c r="AJ565" i="20"/>
  <c r="AJ566" i="20"/>
  <c r="AJ567" i="20"/>
  <c r="AJ568" i="20"/>
  <c r="AJ569" i="20"/>
  <c r="AJ570" i="20"/>
  <c r="AJ571" i="20"/>
  <c r="AJ572" i="20"/>
  <c r="AJ573" i="20"/>
  <c r="AJ574" i="20"/>
  <c r="AJ575" i="20"/>
  <c r="AJ576" i="20"/>
  <c r="AJ577" i="20"/>
  <c r="AJ578" i="20"/>
  <c r="AJ579" i="20"/>
  <c r="AJ580" i="20"/>
  <c r="AJ581" i="20"/>
  <c r="AJ582" i="20"/>
  <c r="AJ583" i="20"/>
  <c r="AJ584" i="20"/>
  <c r="AJ585" i="20"/>
  <c r="AJ586" i="20"/>
  <c r="AJ587" i="20"/>
  <c r="AJ588" i="20"/>
  <c r="AJ589" i="20"/>
  <c r="AJ590" i="20"/>
  <c r="AJ591" i="20"/>
  <c r="AJ592" i="20"/>
  <c r="AJ593" i="20"/>
  <c r="AJ594" i="20"/>
  <c r="AJ595" i="20"/>
  <c r="AJ596" i="20"/>
  <c r="AJ597" i="20"/>
  <c r="AJ598" i="20"/>
  <c r="AJ599" i="20"/>
  <c r="AJ600" i="20"/>
  <c r="AJ601" i="20"/>
  <c r="AJ602" i="20"/>
  <c r="AJ603" i="20"/>
  <c r="AJ604" i="20"/>
  <c r="AJ605" i="20"/>
  <c r="AJ606" i="20"/>
  <c r="AJ607" i="20"/>
  <c r="AJ608" i="20"/>
  <c r="AJ609" i="20"/>
  <c r="AJ610" i="20"/>
  <c r="AJ611" i="20"/>
  <c r="AJ612" i="20"/>
  <c r="AJ613" i="20"/>
  <c r="AJ614" i="20"/>
  <c r="AJ615" i="20"/>
  <c r="AJ616" i="20"/>
  <c r="AJ617" i="20"/>
  <c r="AJ618" i="20"/>
  <c r="AJ619" i="20"/>
  <c r="AJ620" i="20"/>
  <c r="AJ621" i="20"/>
  <c r="AJ622" i="20"/>
  <c r="AJ623" i="20"/>
  <c r="AJ624" i="20"/>
  <c r="AJ625" i="20"/>
  <c r="AJ626" i="20"/>
  <c r="AJ627" i="20"/>
  <c r="AJ628" i="20"/>
  <c r="AJ629" i="20"/>
  <c r="AJ630" i="20"/>
  <c r="AJ631" i="20"/>
  <c r="AJ632" i="20"/>
  <c r="AJ633" i="20"/>
  <c r="AJ634" i="20"/>
  <c r="AJ635" i="20"/>
  <c r="AJ636" i="20"/>
  <c r="AJ637" i="20"/>
  <c r="AJ638" i="20"/>
  <c r="AJ639" i="20"/>
  <c r="AJ640" i="20"/>
  <c r="AJ641" i="20"/>
  <c r="AJ642" i="20"/>
  <c r="AJ643" i="20"/>
  <c r="AJ644" i="20"/>
  <c r="AJ645" i="20"/>
  <c r="AJ646" i="20"/>
  <c r="AJ647" i="20"/>
  <c r="AJ648" i="20"/>
  <c r="AJ649" i="20"/>
  <c r="AJ650" i="20"/>
  <c r="AJ651" i="20"/>
  <c r="AJ652" i="20"/>
  <c r="AJ653" i="20"/>
  <c r="AJ654" i="20"/>
  <c r="AJ655" i="20"/>
  <c r="AJ656" i="20"/>
  <c r="AJ657" i="20"/>
  <c r="AJ658" i="20"/>
  <c r="AJ659" i="20"/>
  <c r="AJ660" i="20"/>
  <c r="AJ661" i="20"/>
  <c r="AJ662" i="20"/>
  <c r="AJ663" i="20"/>
  <c r="AJ664" i="20"/>
  <c r="AJ665" i="20"/>
  <c r="AJ666" i="20"/>
  <c r="AJ667" i="20"/>
  <c r="AJ668" i="20"/>
  <c r="AJ669" i="20"/>
  <c r="AJ670" i="20"/>
  <c r="AJ671" i="20"/>
  <c r="AJ672" i="20"/>
  <c r="AJ673" i="20"/>
  <c r="AJ674" i="20"/>
  <c r="AJ675" i="20"/>
  <c r="AJ676" i="20"/>
  <c r="AJ677" i="20"/>
  <c r="AJ678" i="20"/>
  <c r="AJ679" i="20"/>
  <c r="AJ680" i="20"/>
  <c r="AJ681" i="20"/>
  <c r="AJ682" i="20"/>
  <c r="AJ683" i="20"/>
  <c r="AJ684" i="20"/>
  <c r="AJ685" i="20"/>
  <c r="AJ686" i="20"/>
  <c r="AJ687" i="20"/>
  <c r="AJ688" i="20"/>
  <c r="AJ689" i="20"/>
  <c r="AJ690" i="20"/>
  <c r="AJ691" i="20"/>
  <c r="AJ692" i="20"/>
  <c r="AJ693" i="20"/>
  <c r="AJ694" i="20"/>
  <c r="AJ695" i="20"/>
  <c r="AJ696" i="20"/>
  <c r="AJ697" i="20"/>
  <c r="AJ698" i="20"/>
  <c r="AJ699" i="20"/>
  <c r="AJ700" i="20"/>
  <c r="AJ701" i="20"/>
  <c r="AJ702" i="20"/>
  <c r="AJ703" i="20"/>
  <c r="AJ704" i="20"/>
  <c r="AJ705" i="20"/>
  <c r="AJ706" i="20"/>
  <c r="AJ707" i="20"/>
  <c r="AJ708" i="20"/>
  <c r="AJ709" i="20"/>
  <c r="AJ710" i="20"/>
  <c r="AJ711" i="20"/>
  <c r="AJ712" i="20"/>
  <c r="AJ713" i="20"/>
  <c r="AJ714" i="20"/>
  <c r="AJ715" i="20"/>
  <c r="AJ716" i="20"/>
  <c r="AJ717" i="20"/>
  <c r="AJ718" i="20"/>
  <c r="AJ719" i="20"/>
  <c r="AJ720" i="20"/>
  <c r="AJ721" i="20"/>
  <c r="AJ722" i="20"/>
  <c r="AJ723" i="20"/>
  <c r="AJ724" i="20"/>
  <c r="AJ725" i="20"/>
  <c r="AJ726" i="20"/>
  <c r="AJ727" i="20"/>
  <c r="AJ728" i="20"/>
  <c r="AJ729" i="20"/>
  <c r="AJ730" i="20"/>
  <c r="AJ731" i="20"/>
  <c r="AJ732" i="20"/>
  <c r="AJ733" i="20"/>
  <c r="AJ734" i="20"/>
  <c r="AJ735" i="20"/>
  <c r="AJ736" i="20"/>
  <c r="AJ737" i="20"/>
  <c r="AJ738" i="20"/>
  <c r="AJ739" i="20"/>
  <c r="AJ740" i="20"/>
  <c r="AJ741" i="20"/>
  <c r="AJ742" i="20"/>
  <c r="AJ743" i="20"/>
  <c r="AJ744" i="20"/>
  <c r="AJ745" i="20"/>
  <c r="AJ746" i="20"/>
  <c r="AJ747" i="20"/>
  <c r="AJ748" i="20"/>
  <c r="AJ749" i="20"/>
  <c r="AJ750" i="20"/>
  <c r="AJ751" i="20"/>
  <c r="AJ752" i="20"/>
  <c r="AJ753" i="20"/>
  <c r="AJ754" i="20"/>
  <c r="AJ755" i="20"/>
  <c r="AJ756" i="20"/>
  <c r="AJ757" i="20"/>
  <c r="AJ758" i="20"/>
  <c r="AJ759" i="20"/>
  <c r="AJ760" i="20"/>
  <c r="AJ761" i="20"/>
  <c r="AJ762" i="20"/>
  <c r="AJ763" i="20"/>
  <c r="AJ764" i="20"/>
  <c r="AJ765" i="20"/>
  <c r="AJ766" i="20"/>
  <c r="AJ767" i="20"/>
  <c r="AJ768" i="20"/>
  <c r="AJ769" i="20"/>
  <c r="AJ770" i="20"/>
  <c r="AJ771" i="20"/>
  <c r="AJ772" i="20"/>
  <c r="AJ773" i="20"/>
  <c r="AJ774" i="20"/>
  <c r="AJ775" i="20"/>
  <c r="AJ776" i="20"/>
  <c r="AJ777" i="20"/>
  <c r="AJ778" i="20"/>
  <c r="AJ779" i="20"/>
  <c r="AJ780" i="20"/>
  <c r="AJ781" i="20"/>
  <c r="AJ782" i="20"/>
  <c r="AJ783" i="20"/>
  <c r="AJ784" i="20"/>
  <c r="AJ785" i="20"/>
  <c r="AJ786" i="20"/>
  <c r="AJ787" i="20"/>
  <c r="AJ788" i="20"/>
  <c r="AJ789" i="20"/>
  <c r="AJ790" i="20"/>
  <c r="AJ791" i="20"/>
  <c r="AJ792" i="20"/>
  <c r="AJ793" i="20"/>
  <c r="AJ794" i="20"/>
  <c r="AJ795" i="20"/>
  <c r="AJ796" i="20"/>
  <c r="AJ797" i="20"/>
  <c r="AJ798" i="20"/>
  <c r="AJ799" i="20"/>
  <c r="AJ800" i="20"/>
  <c r="AJ801" i="20"/>
  <c r="AJ802" i="20"/>
  <c r="AJ803" i="20"/>
  <c r="AJ804" i="20"/>
  <c r="AJ805" i="20"/>
  <c r="AJ806" i="20"/>
  <c r="AJ807" i="20"/>
  <c r="AJ808" i="20"/>
  <c r="AJ809" i="20"/>
  <c r="AJ810" i="20"/>
  <c r="AJ811" i="20"/>
  <c r="AJ812" i="20"/>
  <c r="AJ813" i="20"/>
  <c r="AJ814" i="20"/>
  <c r="AJ815" i="20"/>
  <c r="AJ816" i="20"/>
  <c r="AJ817" i="20"/>
  <c r="AJ818" i="20"/>
  <c r="AJ819" i="20"/>
  <c r="AJ820" i="20"/>
  <c r="AJ821" i="20"/>
  <c r="AJ822" i="20"/>
  <c r="AJ823" i="20"/>
  <c r="AJ824" i="20"/>
  <c r="AJ825" i="20"/>
  <c r="AJ826" i="20"/>
  <c r="AJ827" i="20"/>
  <c r="AJ828" i="20"/>
  <c r="AJ829" i="20"/>
  <c r="AJ830" i="20"/>
  <c r="AJ831" i="20"/>
  <c r="AJ832" i="20"/>
  <c r="AJ833" i="20"/>
  <c r="AJ834" i="20"/>
  <c r="AJ835" i="20"/>
  <c r="AJ836" i="20"/>
  <c r="AJ837" i="20"/>
  <c r="AJ838" i="20"/>
  <c r="AJ839" i="20"/>
  <c r="AJ840" i="20"/>
  <c r="AJ841" i="20"/>
  <c r="AJ842" i="20"/>
  <c r="AJ843" i="20"/>
  <c r="AJ844" i="20"/>
  <c r="AJ845" i="20"/>
  <c r="AJ846" i="20"/>
  <c r="AJ847" i="20"/>
  <c r="AJ848" i="20"/>
  <c r="AJ849" i="20"/>
  <c r="AJ850" i="20"/>
  <c r="AJ851" i="20"/>
  <c r="AJ852" i="20"/>
  <c r="AJ853" i="20"/>
  <c r="AJ854" i="20"/>
  <c r="AJ855" i="20"/>
  <c r="AJ856" i="20"/>
  <c r="AJ857" i="20"/>
  <c r="AJ858" i="20"/>
  <c r="AJ859" i="20"/>
  <c r="AJ860" i="20"/>
  <c r="AJ861" i="20"/>
  <c r="AJ862" i="20"/>
  <c r="AJ863" i="20"/>
  <c r="AJ864" i="20"/>
  <c r="AJ865" i="20"/>
  <c r="AJ866" i="20"/>
  <c r="AJ867" i="20"/>
  <c r="AJ868" i="20"/>
  <c r="AJ869" i="20"/>
  <c r="AJ870" i="20"/>
  <c r="AJ871" i="20"/>
  <c r="AJ872" i="20"/>
  <c r="AJ873" i="20"/>
  <c r="AJ874" i="20"/>
  <c r="AJ875" i="20"/>
  <c r="AJ876" i="20"/>
  <c r="AJ877" i="20"/>
  <c r="AJ878" i="20"/>
  <c r="AJ879" i="20"/>
  <c r="AJ880" i="20"/>
  <c r="AJ881" i="20"/>
  <c r="AJ882" i="20"/>
  <c r="AJ883" i="20"/>
  <c r="AJ884" i="20"/>
  <c r="AJ885" i="20"/>
  <c r="AJ886" i="20"/>
  <c r="AJ887" i="20"/>
  <c r="AJ888" i="20"/>
  <c r="AJ889" i="20"/>
  <c r="AJ890" i="20"/>
  <c r="AJ891" i="20"/>
  <c r="AJ892" i="20"/>
  <c r="AJ893" i="20"/>
  <c r="AJ894" i="20"/>
  <c r="AJ895" i="20"/>
  <c r="AJ896" i="20"/>
  <c r="AJ897" i="20"/>
  <c r="AJ898" i="20"/>
  <c r="AJ899" i="20"/>
  <c r="AJ900" i="20"/>
  <c r="AJ901" i="20"/>
  <c r="AJ902" i="20"/>
  <c r="AJ903" i="20"/>
  <c r="AJ904" i="20"/>
  <c r="AJ905" i="20"/>
  <c r="AJ906" i="20"/>
  <c r="AJ907" i="20"/>
  <c r="AJ908" i="20"/>
  <c r="AJ909" i="20"/>
  <c r="AJ910" i="20"/>
  <c r="AJ911" i="20"/>
  <c r="AJ912" i="20"/>
  <c r="AJ913" i="20"/>
  <c r="AJ914" i="20"/>
  <c r="AJ915" i="20"/>
  <c r="AJ916" i="20"/>
  <c r="AJ917" i="20"/>
  <c r="AJ918" i="20"/>
  <c r="AJ919" i="20"/>
  <c r="AJ920" i="20"/>
  <c r="AJ921" i="20"/>
  <c r="AJ922" i="20"/>
  <c r="AJ923" i="20"/>
  <c r="AJ924" i="20"/>
  <c r="AJ925" i="20"/>
  <c r="AJ926" i="20"/>
  <c r="AJ927" i="20"/>
  <c r="AJ928" i="20"/>
  <c r="AJ929" i="20"/>
  <c r="AJ930" i="20"/>
  <c r="AJ931" i="20"/>
  <c r="AJ932" i="20"/>
  <c r="AJ933" i="20"/>
  <c r="AJ934" i="20"/>
  <c r="AJ935" i="20"/>
  <c r="AJ936" i="20"/>
  <c r="AJ937" i="20"/>
  <c r="AJ938" i="20"/>
  <c r="AJ939" i="20"/>
  <c r="AJ940" i="20"/>
  <c r="AJ941" i="20"/>
  <c r="AJ942" i="20"/>
  <c r="AJ943" i="20"/>
  <c r="AJ944" i="20"/>
  <c r="AJ945" i="20"/>
  <c r="AJ946" i="20"/>
  <c r="AJ947" i="20"/>
  <c r="AJ948" i="20"/>
  <c r="AJ949" i="20"/>
  <c r="AJ950" i="20"/>
  <c r="AJ951" i="20"/>
  <c r="AJ952" i="20"/>
  <c r="AJ953" i="20"/>
  <c r="AJ954" i="20"/>
  <c r="AJ955" i="20"/>
  <c r="AJ956" i="20"/>
  <c r="AJ957" i="20"/>
  <c r="AJ958" i="20"/>
  <c r="AJ959" i="20"/>
  <c r="AJ960" i="20"/>
  <c r="AJ961" i="20"/>
  <c r="AJ962" i="20"/>
  <c r="AJ963" i="20"/>
  <c r="AJ964" i="20"/>
  <c r="AJ965" i="20"/>
  <c r="AJ966" i="20"/>
  <c r="AJ967" i="20"/>
  <c r="AJ968" i="20"/>
  <c r="AJ969" i="20"/>
  <c r="AJ970" i="20"/>
  <c r="AJ971" i="20"/>
  <c r="AJ972" i="20"/>
  <c r="AJ973" i="20"/>
  <c r="AJ974" i="20"/>
  <c r="AJ975" i="20"/>
  <c r="AJ976" i="20"/>
  <c r="AJ977" i="20"/>
  <c r="AJ978" i="20"/>
  <c r="AJ979" i="20"/>
  <c r="AJ980" i="20"/>
  <c r="AJ981" i="20"/>
  <c r="AJ982" i="20"/>
  <c r="AJ983" i="20"/>
  <c r="AJ984" i="20"/>
  <c r="AJ985" i="20"/>
  <c r="AJ986" i="20"/>
  <c r="AJ987" i="20"/>
  <c r="AJ988" i="20"/>
  <c r="AJ989" i="20"/>
  <c r="AJ990" i="20"/>
  <c r="AJ991" i="20"/>
  <c r="AJ992" i="20"/>
  <c r="AJ993" i="20"/>
  <c r="AJ994" i="20"/>
  <c r="AJ995" i="20"/>
  <c r="AJ996" i="20"/>
  <c r="AJ997" i="20"/>
  <c r="AJ998" i="20"/>
  <c r="AJ999" i="20"/>
  <c r="AJ1000" i="20"/>
  <c r="AJ1001" i="20"/>
  <c r="AI2" i="20"/>
  <c r="AI3" i="20"/>
  <c r="AI4" i="20"/>
  <c r="AI5" i="20"/>
  <c r="AI6" i="20"/>
  <c r="AI7" i="20"/>
  <c r="AI8" i="20"/>
  <c r="AI9" i="20"/>
  <c r="AI10" i="20"/>
  <c r="AI11" i="20"/>
  <c r="AI12" i="20"/>
  <c r="AI13" i="20"/>
  <c r="AI14" i="20"/>
  <c r="AI15" i="20"/>
  <c r="AI16" i="20"/>
  <c r="AI17" i="20"/>
  <c r="AI18" i="20"/>
  <c r="AI19" i="20"/>
  <c r="AI20" i="20"/>
  <c r="AI21" i="20"/>
  <c r="AI22" i="20"/>
  <c r="AI23" i="20"/>
  <c r="AI24" i="20"/>
  <c r="AI25" i="20"/>
  <c r="AI26" i="20"/>
  <c r="AI27" i="20"/>
  <c r="AI28" i="20"/>
  <c r="AI29" i="20"/>
  <c r="AI30" i="20"/>
  <c r="AI31" i="20"/>
  <c r="AI32" i="20"/>
  <c r="AI33" i="20"/>
  <c r="AI34" i="20"/>
  <c r="AI35" i="20"/>
  <c r="AI36" i="20"/>
  <c r="AI37" i="20"/>
  <c r="AI38" i="20"/>
  <c r="AI39" i="20"/>
  <c r="AI40" i="20"/>
  <c r="AI41" i="20"/>
  <c r="AI42" i="20"/>
  <c r="AI43" i="20"/>
  <c r="AI44" i="20"/>
  <c r="AI45" i="20"/>
  <c r="AI46" i="20"/>
  <c r="AI47" i="20"/>
  <c r="AI48" i="20"/>
  <c r="AI49" i="20"/>
  <c r="AI50" i="20"/>
  <c r="AI51" i="20"/>
  <c r="AI52" i="20"/>
  <c r="AI53" i="20"/>
  <c r="AI54" i="20"/>
  <c r="AI55" i="20"/>
  <c r="AI56" i="20"/>
  <c r="AI57" i="20"/>
  <c r="AI58" i="20"/>
  <c r="AI59" i="20"/>
  <c r="AI60" i="20"/>
  <c r="AI61" i="20"/>
  <c r="AI62" i="20"/>
  <c r="AI63" i="20"/>
  <c r="AI64" i="20"/>
  <c r="AI65" i="20"/>
  <c r="AI66" i="20"/>
  <c r="AI67" i="20"/>
  <c r="AI68" i="20"/>
  <c r="AI69" i="20"/>
  <c r="AI70" i="20"/>
  <c r="AI71" i="20"/>
  <c r="AI72" i="20"/>
  <c r="AI73" i="20"/>
  <c r="AI74" i="20"/>
  <c r="AI75" i="20"/>
  <c r="AI76" i="20"/>
  <c r="AI77" i="20"/>
  <c r="AI78" i="20"/>
  <c r="AI79" i="20"/>
  <c r="AI80" i="20"/>
  <c r="AI81" i="20"/>
  <c r="AI82" i="20"/>
  <c r="AI83" i="20"/>
  <c r="AI84" i="20"/>
  <c r="AI85" i="20"/>
  <c r="AI86" i="20"/>
  <c r="AI87" i="20"/>
  <c r="AI88" i="20"/>
  <c r="AI89" i="20"/>
  <c r="AI90" i="20"/>
  <c r="AI91" i="20"/>
  <c r="AI92" i="20"/>
  <c r="AI93" i="20"/>
  <c r="AI94" i="20"/>
  <c r="AI95" i="20"/>
  <c r="AI96" i="20"/>
  <c r="AI97" i="20"/>
  <c r="AI98" i="20"/>
  <c r="AI99" i="20"/>
  <c r="AI100" i="20"/>
  <c r="AI101" i="20"/>
  <c r="AI102" i="20"/>
  <c r="AI103" i="20"/>
  <c r="AI104" i="20"/>
  <c r="AI105" i="20"/>
  <c r="AI106" i="20"/>
  <c r="AI107" i="20"/>
  <c r="AI108" i="20"/>
  <c r="AI109" i="20"/>
  <c r="AI110" i="20"/>
  <c r="AI111" i="20"/>
  <c r="AI112" i="20"/>
  <c r="AI113" i="20"/>
  <c r="AI114" i="20"/>
  <c r="AI115" i="20"/>
  <c r="AI116" i="20"/>
  <c r="AI117" i="20"/>
  <c r="AI118" i="20"/>
  <c r="AI119" i="20"/>
  <c r="AI120" i="20"/>
  <c r="AI121" i="20"/>
  <c r="AI122" i="20"/>
  <c r="AI123" i="20"/>
  <c r="AI124" i="20"/>
  <c r="AI125" i="20"/>
  <c r="AI126" i="20"/>
  <c r="AI127" i="20"/>
  <c r="AI128" i="20"/>
  <c r="AI129" i="20"/>
  <c r="AI130" i="20"/>
  <c r="AI131" i="20"/>
  <c r="AI132" i="20"/>
  <c r="AI133" i="20"/>
  <c r="AI134" i="20"/>
  <c r="AI135" i="20"/>
  <c r="AI136" i="20"/>
  <c r="AI137" i="20"/>
  <c r="AI138" i="20"/>
  <c r="AI139" i="20"/>
  <c r="AI140" i="20"/>
  <c r="AI141" i="20"/>
  <c r="AI142" i="20"/>
  <c r="AI143" i="20"/>
  <c r="AI144" i="20"/>
  <c r="AI145" i="20"/>
  <c r="AI146" i="20"/>
  <c r="AI147" i="20"/>
  <c r="AI148" i="20"/>
  <c r="AI149" i="20"/>
  <c r="AI150" i="20"/>
  <c r="AI151" i="20"/>
  <c r="AI152" i="20"/>
  <c r="AI153" i="20"/>
  <c r="AI154" i="20"/>
  <c r="AI155" i="20"/>
  <c r="AI156" i="20"/>
  <c r="AI157" i="20"/>
  <c r="AI158" i="20"/>
  <c r="AI159" i="20"/>
  <c r="AI160" i="20"/>
  <c r="AI161" i="20"/>
  <c r="AI162" i="20"/>
  <c r="AI163" i="20"/>
  <c r="AI164" i="20"/>
  <c r="AI165" i="20"/>
  <c r="AI166" i="20"/>
  <c r="AI167" i="20"/>
  <c r="AI168" i="20"/>
  <c r="AI169" i="20"/>
  <c r="AI170" i="20"/>
  <c r="AI171" i="20"/>
  <c r="AI172" i="20"/>
  <c r="AI173" i="20"/>
  <c r="AI174" i="20"/>
  <c r="AI175" i="20"/>
  <c r="AI176" i="20"/>
  <c r="AI177" i="20"/>
  <c r="AI178" i="20"/>
  <c r="AI179" i="20"/>
  <c r="AI180" i="20"/>
  <c r="AI181" i="20"/>
  <c r="AI182" i="20"/>
  <c r="AI183" i="20"/>
  <c r="AI184" i="20"/>
  <c r="AI185" i="20"/>
  <c r="AI186" i="20"/>
  <c r="AI187" i="20"/>
  <c r="AI188" i="20"/>
  <c r="AI189" i="20"/>
  <c r="AI190" i="20"/>
  <c r="AI191" i="20"/>
  <c r="AI192" i="20"/>
  <c r="AI193" i="20"/>
  <c r="AI194" i="20"/>
  <c r="AI195" i="20"/>
  <c r="AI196" i="20"/>
  <c r="AI197" i="20"/>
  <c r="AI198" i="20"/>
  <c r="AI199" i="20"/>
  <c r="AI200" i="20"/>
  <c r="AI201" i="20"/>
  <c r="AI202" i="20"/>
  <c r="AI203" i="20"/>
  <c r="AI204" i="20"/>
  <c r="AI205" i="20"/>
  <c r="AI206" i="20"/>
  <c r="AI207" i="20"/>
  <c r="AI208" i="20"/>
  <c r="AI209" i="20"/>
  <c r="AI210" i="20"/>
  <c r="AI211" i="20"/>
  <c r="AI212" i="20"/>
  <c r="AI213" i="20"/>
  <c r="AI214" i="20"/>
  <c r="AI215" i="20"/>
  <c r="AI216" i="20"/>
  <c r="AI217" i="20"/>
  <c r="AI218" i="20"/>
  <c r="AI219" i="20"/>
  <c r="AI220" i="20"/>
  <c r="AI221" i="20"/>
  <c r="AI222" i="20"/>
  <c r="AI223" i="20"/>
  <c r="AI224" i="20"/>
  <c r="AI225" i="20"/>
  <c r="AI226" i="20"/>
  <c r="AI227" i="20"/>
  <c r="AI228" i="20"/>
  <c r="AI229" i="20"/>
  <c r="AI230" i="20"/>
  <c r="AI231" i="20"/>
  <c r="AI232" i="20"/>
  <c r="AI233" i="20"/>
  <c r="AI234" i="20"/>
  <c r="AI235" i="20"/>
  <c r="AI236" i="20"/>
  <c r="AI237" i="20"/>
  <c r="AI238" i="20"/>
  <c r="AI239" i="20"/>
  <c r="AI240" i="20"/>
  <c r="AI241" i="20"/>
  <c r="AI242" i="20"/>
  <c r="AI243" i="20"/>
  <c r="AI244" i="20"/>
  <c r="AI245" i="20"/>
  <c r="AI246" i="20"/>
  <c r="AI247" i="20"/>
  <c r="AI248" i="20"/>
  <c r="AI249" i="20"/>
  <c r="AI250" i="20"/>
  <c r="AI251" i="20"/>
  <c r="AI252" i="20"/>
  <c r="AI253" i="20"/>
  <c r="AI254" i="20"/>
  <c r="AI255" i="20"/>
  <c r="AI256" i="20"/>
  <c r="AI257" i="20"/>
  <c r="AI258" i="20"/>
  <c r="AI259" i="20"/>
  <c r="AI260" i="20"/>
  <c r="AI261" i="20"/>
  <c r="AI262" i="20"/>
  <c r="AI263" i="20"/>
  <c r="AI264" i="20"/>
  <c r="AI265" i="20"/>
  <c r="AI266" i="20"/>
  <c r="AI267" i="20"/>
  <c r="AI268" i="20"/>
  <c r="AI269" i="20"/>
  <c r="AI270" i="20"/>
  <c r="AI271" i="20"/>
  <c r="AI272" i="20"/>
  <c r="AI273" i="20"/>
  <c r="AI274" i="20"/>
  <c r="AI275" i="20"/>
  <c r="AI276" i="20"/>
  <c r="AI277" i="20"/>
  <c r="AI278" i="20"/>
  <c r="AI279" i="20"/>
  <c r="AI280" i="20"/>
  <c r="AI281" i="20"/>
  <c r="AI282" i="20"/>
  <c r="AI283" i="20"/>
  <c r="AI284" i="20"/>
  <c r="AI285" i="20"/>
  <c r="AI286" i="20"/>
  <c r="AI287" i="20"/>
  <c r="AI288" i="20"/>
  <c r="AI289" i="20"/>
  <c r="AI290" i="20"/>
  <c r="AI291" i="20"/>
  <c r="AI292" i="20"/>
  <c r="AI293" i="20"/>
  <c r="AI294" i="20"/>
  <c r="AI295" i="20"/>
  <c r="AI296" i="20"/>
  <c r="AI297" i="20"/>
  <c r="AI298" i="20"/>
  <c r="AI299" i="20"/>
  <c r="AI300" i="20"/>
  <c r="AI301" i="20"/>
  <c r="AI302" i="20"/>
  <c r="AI303" i="20"/>
  <c r="AI304" i="20"/>
  <c r="AI305" i="20"/>
  <c r="AI306" i="20"/>
  <c r="AI307" i="20"/>
  <c r="AI308" i="20"/>
  <c r="AI309" i="20"/>
  <c r="AI310" i="20"/>
  <c r="AI311" i="20"/>
  <c r="AI312" i="20"/>
  <c r="AI313" i="20"/>
  <c r="AI314" i="20"/>
  <c r="AI315" i="20"/>
  <c r="AI316" i="20"/>
  <c r="AI317" i="20"/>
  <c r="AI318" i="20"/>
  <c r="AI319" i="20"/>
  <c r="AI320" i="20"/>
  <c r="AI321" i="20"/>
  <c r="AI322" i="20"/>
  <c r="AI323" i="20"/>
  <c r="AI324" i="20"/>
  <c r="AI325" i="20"/>
  <c r="AI326" i="20"/>
  <c r="AI327" i="20"/>
  <c r="AI328" i="20"/>
  <c r="AI329" i="20"/>
  <c r="AI330" i="20"/>
  <c r="AI331" i="20"/>
  <c r="AI332" i="20"/>
  <c r="AI333" i="20"/>
  <c r="AI334" i="20"/>
  <c r="AI335" i="20"/>
  <c r="AI336" i="20"/>
  <c r="AI337" i="20"/>
  <c r="AI338" i="20"/>
  <c r="AI339" i="20"/>
  <c r="AI340" i="20"/>
  <c r="AI341" i="20"/>
  <c r="AI342" i="20"/>
  <c r="AI343" i="20"/>
  <c r="AI344" i="20"/>
  <c r="AI345" i="20"/>
  <c r="AI346" i="20"/>
  <c r="AI347" i="20"/>
  <c r="AI348" i="20"/>
  <c r="AI349" i="20"/>
  <c r="AI350" i="20"/>
  <c r="AI351" i="20"/>
  <c r="AI352" i="20"/>
  <c r="AI353" i="20"/>
  <c r="AI354" i="20"/>
  <c r="AI355" i="20"/>
  <c r="AI356" i="20"/>
  <c r="AI357" i="20"/>
  <c r="AI358" i="20"/>
  <c r="AI359" i="20"/>
  <c r="AI360" i="20"/>
  <c r="AI361" i="20"/>
  <c r="AI362" i="20"/>
  <c r="AI363" i="20"/>
  <c r="AI364" i="20"/>
  <c r="AI365" i="20"/>
  <c r="AI366" i="20"/>
  <c r="AI367" i="20"/>
  <c r="AI368" i="20"/>
  <c r="AI369" i="20"/>
  <c r="AI370" i="20"/>
  <c r="AI371" i="20"/>
  <c r="AI372" i="20"/>
  <c r="AI373" i="20"/>
  <c r="AI374" i="20"/>
  <c r="AI375" i="20"/>
  <c r="AI376" i="20"/>
  <c r="AI377" i="20"/>
  <c r="AI378" i="20"/>
  <c r="AI379" i="20"/>
  <c r="AI380" i="20"/>
  <c r="AI381" i="20"/>
  <c r="AI382" i="20"/>
  <c r="AI383" i="20"/>
  <c r="AI384" i="20"/>
  <c r="AI385" i="20"/>
  <c r="AI386" i="20"/>
  <c r="AI387" i="20"/>
  <c r="AI388" i="20"/>
  <c r="AI389" i="20"/>
  <c r="AI390" i="20"/>
  <c r="AI391" i="20"/>
  <c r="AI392" i="20"/>
  <c r="AI393" i="20"/>
  <c r="AI394" i="20"/>
  <c r="AI395" i="20"/>
  <c r="AI396" i="20"/>
  <c r="AI397" i="20"/>
  <c r="AI398" i="20"/>
  <c r="AI399" i="20"/>
  <c r="AI400" i="20"/>
  <c r="AI401" i="20"/>
  <c r="AI402" i="20"/>
  <c r="AI403" i="20"/>
  <c r="AI404" i="20"/>
  <c r="AI405" i="20"/>
  <c r="AI406" i="20"/>
  <c r="AI407" i="20"/>
  <c r="AI408" i="20"/>
  <c r="AI409" i="20"/>
  <c r="AI410" i="20"/>
  <c r="AI411" i="20"/>
  <c r="AI412" i="20"/>
  <c r="AI413" i="20"/>
  <c r="AI414" i="20"/>
  <c r="AI415" i="20"/>
  <c r="AI416" i="20"/>
  <c r="AI417" i="20"/>
  <c r="AI418" i="20"/>
  <c r="AI419" i="20"/>
  <c r="AI420" i="20"/>
  <c r="AI421" i="20"/>
  <c r="AI422" i="20"/>
  <c r="AI423" i="20"/>
  <c r="AI424" i="20"/>
  <c r="AI425" i="20"/>
  <c r="AI426" i="20"/>
  <c r="AI427" i="20"/>
  <c r="AI428" i="20"/>
  <c r="AI429" i="20"/>
  <c r="AI430" i="20"/>
  <c r="AI431" i="20"/>
  <c r="AI432" i="20"/>
  <c r="AI433" i="20"/>
  <c r="AI434" i="20"/>
  <c r="AI435" i="20"/>
  <c r="AI436" i="20"/>
  <c r="AI437" i="20"/>
  <c r="AI438" i="20"/>
  <c r="AI439" i="20"/>
  <c r="AI440" i="20"/>
  <c r="AI441" i="20"/>
  <c r="AI442" i="20"/>
  <c r="AI443" i="20"/>
  <c r="AI444" i="20"/>
  <c r="AI445" i="20"/>
  <c r="AI446" i="20"/>
  <c r="AI447" i="20"/>
  <c r="AI448" i="20"/>
  <c r="AI449" i="20"/>
  <c r="AI450" i="20"/>
  <c r="AI451" i="20"/>
  <c r="AI452" i="20"/>
  <c r="AI453" i="20"/>
  <c r="AI454" i="20"/>
  <c r="AI455" i="20"/>
  <c r="AI456" i="20"/>
  <c r="AI457" i="20"/>
  <c r="AI458" i="20"/>
  <c r="AI459" i="20"/>
  <c r="AI460" i="20"/>
  <c r="AI461" i="20"/>
  <c r="AI462" i="20"/>
  <c r="AI463" i="20"/>
  <c r="AI464" i="20"/>
  <c r="AI465" i="20"/>
  <c r="AI466" i="20"/>
  <c r="AI467" i="20"/>
  <c r="AI468" i="20"/>
  <c r="AI469" i="20"/>
  <c r="AI470" i="20"/>
  <c r="AI471" i="20"/>
  <c r="AI472" i="20"/>
  <c r="AI473" i="20"/>
  <c r="AI474" i="20"/>
  <c r="AI475" i="20"/>
  <c r="AI476" i="20"/>
  <c r="AI477" i="20"/>
  <c r="AI478" i="20"/>
  <c r="AI479" i="20"/>
  <c r="AI480" i="20"/>
  <c r="AI481" i="20"/>
  <c r="AI482" i="20"/>
  <c r="AI483" i="20"/>
  <c r="AI484" i="20"/>
  <c r="AI485" i="20"/>
  <c r="AI486" i="20"/>
  <c r="AI487" i="20"/>
  <c r="AI488" i="20"/>
  <c r="AI489" i="20"/>
  <c r="AI490" i="20"/>
  <c r="AI491" i="20"/>
  <c r="AI492" i="20"/>
  <c r="AI493" i="20"/>
  <c r="AI494" i="20"/>
  <c r="AI495" i="20"/>
  <c r="AI496" i="20"/>
  <c r="AI497" i="20"/>
  <c r="AI498" i="20"/>
  <c r="AI499" i="20"/>
  <c r="AI500" i="20"/>
  <c r="AI501" i="20"/>
  <c r="AI502" i="20"/>
  <c r="AI503" i="20"/>
  <c r="AI504" i="20"/>
  <c r="AI505" i="20"/>
  <c r="AI506" i="20"/>
  <c r="AI507" i="20"/>
  <c r="AI508" i="20"/>
  <c r="AI509" i="20"/>
  <c r="AI510" i="20"/>
  <c r="AI511" i="20"/>
  <c r="AI512" i="20"/>
  <c r="AI513" i="20"/>
  <c r="AI514" i="20"/>
  <c r="AI515" i="20"/>
  <c r="AI516" i="20"/>
  <c r="AI517" i="20"/>
  <c r="AI518" i="20"/>
  <c r="AI519" i="20"/>
  <c r="AI520" i="20"/>
  <c r="AI521" i="20"/>
  <c r="AI522" i="20"/>
  <c r="AI523" i="20"/>
  <c r="AI524" i="20"/>
  <c r="AI525" i="20"/>
  <c r="AI526" i="20"/>
  <c r="AI527" i="20"/>
  <c r="AI528" i="20"/>
  <c r="AI529" i="20"/>
  <c r="AI530" i="20"/>
  <c r="AI531" i="20"/>
  <c r="AI532" i="20"/>
  <c r="AI533" i="20"/>
  <c r="AI534" i="20"/>
  <c r="AI535" i="20"/>
  <c r="AI536" i="20"/>
  <c r="AI537" i="20"/>
  <c r="AI538" i="20"/>
  <c r="AI539" i="20"/>
  <c r="AI540" i="20"/>
  <c r="AI541" i="20"/>
  <c r="AI542" i="20"/>
  <c r="AI543" i="20"/>
  <c r="AI544" i="20"/>
  <c r="AI545" i="20"/>
  <c r="AI546" i="20"/>
  <c r="AI547" i="20"/>
  <c r="AI548" i="20"/>
  <c r="AI549" i="20"/>
  <c r="AI550" i="20"/>
  <c r="AI551" i="20"/>
  <c r="AI552" i="20"/>
  <c r="AI553" i="20"/>
  <c r="AI554" i="20"/>
  <c r="AI555" i="20"/>
  <c r="AI556" i="20"/>
  <c r="AI557" i="20"/>
  <c r="AI558" i="20"/>
  <c r="AI559" i="20"/>
  <c r="AI560" i="20"/>
  <c r="AI561" i="20"/>
  <c r="AI562" i="20"/>
  <c r="AI563" i="20"/>
  <c r="AI564" i="20"/>
  <c r="AI565" i="20"/>
  <c r="AI566" i="20"/>
  <c r="AI567" i="20"/>
  <c r="AI568" i="20"/>
  <c r="AI569" i="20"/>
  <c r="AI570" i="20"/>
  <c r="AI571" i="20"/>
  <c r="AI572" i="20"/>
  <c r="AI573" i="20"/>
  <c r="AI574" i="20"/>
  <c r="AI575" i="20"/>
  <c r="AI576" i="20"/>
  <c r="AI577" i="20"/>
  <c r="AI578" i="20"/>
  <c r="AI579" i="20"/>
  <c r="AI580" i="20"/>
  <c r="AI581" i="20"/>
  <c r="AI582" i="20"/>
  <c r="AI583" i="20"/>
  <c r="AI584" i="20"/>
  <c r="AI585" i="20"/>
  <c r="AI586" i="20"/>
  <c r="AI587" i="20"/>
  <c r="AI588" i="20"/>
  <c r="AI589" i="20"/>
  <c r="AI590" i="20"/>
  <c r="AI591" i="20"/>
  <c r="AI592" i="20"/>
  <c r="AI593" i="20"/>
  <c r="AI594" i="20"/>
  <c r="AI595" i="20"/>
  <c r="AI596" i="20"/>
  <c r="AI597" i="20"/>
  <c r="AI598" i="20"/>
  <c r="AI599" i="20"/>
  <c r="AI600" i="20"/>
  <c r="AI601" i="20"/>
  <c r="AI602" i="20"/>
  <c r="AI603" i="20"/>
  <c r="AI604" i="20"/>
  <c r="AI605" i="20"/>
  <c r="AI606" i="20"/>
  <c r="AI607" i="20"/>
  <c r="AI608" i="20"/>
  <c r="AI609" i="20"/>
  <c r="AI610" i="20"/>
  <c r="AI611" i="20"/>
  <c r="AI612" i="20"/>
  <c r="AI613" i="20"/>
  <c r="AI614" i="20"/>
  <c r="AI615" i="20"/>
  <c r="AI616" i="20"/>
  <c r="AI617" i="20"/>
  <c r="AI618" i="20"/>
  <c r="AI619" i="20"/>
  <c r="AI620" i="20"/>
  <c r="AI621" i="20"/>
  <c r="AI622" i="20"/>
  <c r="AI623" i="20"/>
  <c r="AI624" i="20"/>
  <c r="AI625" i="20"/>
  <c r="AI626" i="20"/>
  <c r="AI627" i="20"/>
  <c r="AI628" i="20"/>
  <c r="AI629" i="20"/>
  <c r="AI630" i="20"/>
  <c r="AI631" i="20"/>
  <c r="AI632" i="20"/>
  <c r="AI633" i="20"/>
  <c r="AI634" i="20"/>
  <c r="AI635" i="20"/>
  <c r="AI636" i="20"/>
  <c r="AI637" i="20"/>
  <c r="AI638" i="20"/>
  <c r="AI639" i="20"/>
  <c r="AI640" i="20"/>
  <c r="AI641" i="20"/>
  <c r="AI642" i="20"/>
  <c r="AI643" i="20"/>
  <c r="AI644" i="20"/>
  <c r="AI645" i="20"/>
  <c r="AI646" i="20"/>
  <c r="AI647" i="20"/>
  <c r="AI648" i="20"/>
  <c r="AI649" i="20"/>
  <c r="AI650" i="20"/>
  <c r="AI651" i="20"/>
  <c r="AI652" i="20"/>
  <c r="AI653" i="20"/>
  <c r="AI654" i="20"/>
  <c r="AI655" i="20"/>
  <c r="AI656" i="20"/>
  <c r="AI657" i="20"/>
  <c r="AI658" i="20"/>
  <c r="AI659" i="20"/>
  <c r="AI660" i="20"/>
  <c r="AI661" i="20"/>
  <c r="AI662" i="20"/>
  <c r="AI663" i="20"/>
  <c r="AI664" i="20"/>
  <c r="AI665" i="20"/>
  <c r="AI666" i="20"/>
  <c r="AI667" i="20"/>
  <c r="AI668" i="20"/>
  <c r="AI669" i="20"/>
  <c r="AI670" i="20"/>
  <c r="AI671" i="20"/>
  <c r="AI672" i="20"/>
  <c r="AI673" i="20"/>
  <c r="AI674" i="20"/>
  <c r="AI675" i="20"/>
  <c r="AI676" i="20"/>
  <c r="AI677" i="20"/>
  <c r="AI678" i="20"/>
  <c r="AI679" i="20"/>
  <c r="AI680" i="20"/>
  <c r="AI681" i="20"/>
  <c r="AI682" i="20"/>
  <c r="AI683" i="20"/>
  <c r="AI684" i="20"/>
  <c r="AI685" i="20"/>
  <c r="AI686" i="20"/>
  <c r="AI687" i="20"/>
  <c r="AI688" i="20"/>
  <c r="AI689" i="20"/>
  <c r="AI690" i="20"/>
  <c r="AI691" i="20"/>
  <c r="AI692" i="20"/>
  <c r="AI693" i="20"/>
  <c r="AI694" i="20"/>
  <c r="AI695" i="20"/>
  <c r="AI696" i="20"/>
  <c r="AI697" i="20"/>
  <c r="AI698" i="20"/>
  <c r="AI699" i="20"/>
  <c r="AI700" i="20"/>
  <c r="AI701" i="20"/>
  <c r="AI702" i="20"/>
  <c r="AI703" i="20"/>
  <c r="AI704" i="20"/>
  <c r="AI705" i="20"/>
  <c r="AI706" i="20"/>
  <c r="AI707" i="20"/>
  <c r="AI708" i="20"/>
  <c r="AI709" i="20"/>
  <c r="AI710" i="20"/>
  <c r="AI711" i="20"/>
  <c r="AI712" i="20"/>
  <c r="AI713" i="20"/>
  <c r="AI714" i="20"/>
  <c r="AI715" i="20"/>
  <c r="AI716" i="20"/>
  <c r="AI717" i="20"/>
  <c r="AI718" i="20"/>
  <c r="AI719" i="20"/>
  <c r="AI720" i="20"/>
  <c r="AI721" i="20"/>
  <c r="AI722" i="20"/>
  <c r="AI723" i="20"/>
  <c r="AI724" i="20"/>
  <c r="AI725" i="20"/>
  <c r="AI726" i="20"/>
  <c r="AI727" i="20"/>
  <c r="AI728" i="20"/>
  <c r="AI729" i="20"/>
  <c r="AI730" i="20"/>
  <c r="AI731" i="20"/>
  <c r="AI732" i="20"/>
  <c r="AI733" i="20"/>
  <c r="AI734" i="20"/>
  <c r="AI735" i="20"/>
  <c r="AI736" i="20"/>
  <c r="AI737" i="20"/>
  <c r="AI738" i="20"/>
  <c r="AI739" i="20"/>
  <c r="AI740" i="20"/>
  <c r="AI741" i="20"/>
  <c r="AI742" i="20"/>
  <c r="AI743" i="20"/>
  <c r="AI744" i="20"/>
  <c r="AI745" i="20"/>
  <c r="AI746" i="20"/>
  <c r="AI747" i="20"/>
  <c r="AI748" i="20"/>
  <c r="AI749" i="20"/>
  <c r="AI750" i="20"/>
  <c r="AI751" i="20"/>
  <c r="AI752" i="20"/>
  <c r="AI753" i="20"/>
  <c r="AI754" i="20"/>
  <c r="AI755" i="20"/>
  <c r="AI756" i="20"/>
  <c r="AI757" i="20"/>
  <c r="AI758" i="20"/>
  <c r="AI759" i="20"/>
  <c r="AI760" i="20"/>
  <c r="AI761" i="20"/>
  <c r="AI762" i="20"/>
  <c r="AI763" i="20"/>
  <c r="AI764" i="20"/>
  <c r="AI765" i="20"/>
  <c r="AI766" i="20"/>
  <c r="AI767" i="20"/>
  <c r="AI768" i="20"/>
  <c r="AI769" i="20"/>
  <c r="AI770" i="20"/>
  <c r="AI771" i="20"/>
  <c r="AI772" i="20"/>
  <c r="AI773" i="20"/>
  <c r="AI774" i="20"/>
  <c r="AI775" i="20"/>
  <c r="AI776" i="20"/>
  <c r="AI777" i="20"/>
  <c r="AI778" i="20"/>
  <c r="AI779" i="20"/>
  <c r="AI780" i="20"/>
  <c r="AI781" i="20"/>
  <c r="AI782" i="20"/>
  <c r="AI783" i="20"/>
  <c r="AI784" i="20"/>
  <c r="AI785" i="20"/>
  <c r="AI786" i="20"/>
  <c r="AI787" i="20"/>
  <c r="AI788" i="20"/>
  <c r="AI789" i="20"/>
  <c r="AI790" i="20"/>
  <c r="AI791" i="20"/>
  <c r="AI792" i="20"/>
  <c r="AI793" i="20"/>
  <c r="AI794" i="20"/>
  <c r="AI795" i="20"/>
  <c r="AI796" i="20"/>
  <c r="AI797" i="20"/>
  <c r="AI798" i="20"/>
  <c r="AI799" i="20"/>
  <c r="AI800" i="20"/>
  <c r="AI801" i="20"/>
  <c r="AI802" i="20"/>
  <c r="AI803" i="20"/>
  <c r="AI804" i="20"/>
  <c r="AI805" i="20"/>
  <c r="AI806" i="20"/>
  <c r="AI807" i="20"/>
  <c r="AI808" i="20"/>
  <c r="AI809" i="20"/>
  <c r="AI810" i="20"/>
  <c r="AI811" i="20"/>
  <c r="AI812" i="20"/>
  <c r="AI813" i="20"/>
  <c r="AI814" i="20"/>
  <c r="AI815" i="20"/>
  <c r="AI816" i="20"/>
  <c r="AI817" i="20"/>
  <c r="AI818" i="20"/>
  <c r="AI819" i="20"/>
  <c r="AI820" i="20"/>
  <c r="AI821" i="20"/>
  <c r="AI822" i="20"/>
  <c r="AI823" i="20"/>
  <c r="AI824" i="20"/>
  <c r="AI825" i="20"/>
  <c r="AI826" i="20"/>
  <c r="AI827" i="20"/>
  <c r="AI828" i="20"/>
  <c r="AI829" i="20"/>
  <c r="AI830" i="20"/>
  <c r="AI831" i="20"/>
  <c r="AI832" i="20"/>
  <c r="AI833" i="20"/>
  <c r="AI834" i="20"/>
  <c r="AI835" i="20"/>
  <c r="AI836" i="20"/>
  <c r="AI837" i="20"/>
  <c r="AI838" i="20"/>
  <c r="AI839" i="20"/>
  <c r="AI840" i="20"/>
  <c r="AI841" i="20"/>
  <c r="AI842" i="20"/>
  <c r="AI843" i="20"/>
  <c r="AI844" i="20"/>
  <c r="AI845" i="20"/>
  <c r="AI846" i="20"/>
  <c r="AI847" i="20"/>
  <c r="AI848" i="20"/>
  <c r="AI849" i="20"/>
  <c r="AI850" i="20"/>
  <c r="AI851" i="20"/>
  <c r="AI852" i="20"/>
  <c r="AI853" i="20"/>
  <c r="AI854" i="20"/>
  <c r="AI855" i="20"/>
  <c r="AI856" i="20"/>
  <c r="AI857" i="20"/>
  <c r="AI858" i="20"/>
  <c r="AI859" i="20"/>
  <c r="AI860" i="20"/>
  <c r="AI861" i="20"/>
  <c r="AI862" i="20"/>
  <c r="AI863" i="20"/>
  <c r="AI864" i="20"/>
  <c r="AI865" i="20"/>
  <c r="AI866" i="20"/>
  <c r="AI867" i="20"/>
  <c r="AI868" i="20"/>
  <c r="AI869" i="20"/>
  <c r="AI870" i="20"/>
  <c r="AI871" i="20"/>
  <c r="AI872" i="20"/>
  <c r="AI873" i="20"/>
  <c r="AI874" i="20"/>
  <c r="AI875" i="20"/>
  <c r="AI876" i="20"/>
  <c r="AI877" i="20"/>
  <c r="AI878" i="20"/>
  <c r="AI879" i="20"/>
  <c r="AI880" i="20"/>
  <c r="AI881" i="20"/>
  <c r="AI882" i="20"/>
  <c r="AI883" i="20"/>
  <c r="AI884" i="20"/>
  <c r="AI885" i="20"/>
  <c r="AI886" i="20"/>
  <c r="AI887" i="20"/>
  <c r="AI888" i="20"/>
  <c r="AI889" i="20"/>
  <c r="AI890" i="20"/>
  <c r="AI891" i="20"/>
  <c r="AI892" i="20"/>
  <c r="AI893" i="20"/>
  <c r="AI894" i="20"/>
  <c r="AI895" i="20"/>
  <c r="AI896" i="20"/>
  <c r="AI897" i="20"/>
  <c r="AI898" i="20"/>
  <c r="AI899" i="20"/>
  <c r="AI900" i="20"/>
  <c r="AI901" i="20"/>
  <c r="AI902" i="20"/>
  <c r="AI903" i="20"/>
  <c r="AI904" i="20"/>
  <c r="AI905" i="20"/>
  <c r="AI906" i="20"/>
  <c r="AI907" i="20"/>
  <c r="AI908" i="20"/>
  <c r="AI909" i="20"/>
  <c r="AI910" i="20"/>
  <c r="AI911" i="20"/>
  <c r="AI912" i="20"/>
  <c r="AI913" i="20"/>
  <c r="AI914" i="20"/>
  <c r="AI915" i="20"/>
  <c r="AI916" i="20"/>
  <c r="AI917" i="20"/>
  <c r="AI918" i="20"/>
  <c r="AI919" i="20"/>
  <c r="AI920" i="20"/>
  <c r="AI921" i="20"/>
  <c r="AI922" i="20"/>
  <c r="AI923" i="20"/>
  <c r="AI924" i="20"/>
  <c r="AI925" i="20"/>
  <c r="AI926" i="20"/>
  <c r="AI927" i="20"/>
  <c r="AI928" i="20"/>
  <c r="AI929" i="20"/>
  <c r="AI930" i="20"/>
  <c r="AI931" i="20"/>
  <c r="AI932" i="20"/>
  <c r="AI933" i="20"/>
  <c r="AI934" i="20"/>
  <c r="AI935" i="20"/>
  <c r="AI936" i="20"/>
  <c r="AI937" i="20"/>
  <c r="AI938" i="20"/>
  <c r="AI939" i="20"/>
  <c r="AI940" i="20"/>
  <c r="AI941" i="20"/>
  <c r="AI942" i="20"/>
  <c r="AI943" i="20"/>
  <c r="AI944" i="20"/>
  <c r="AI945" i="20"/>
  <c r="AI946" i="20"/>
  <c r="AI947" i="20"/>
  <c r="AI948" i="20"/>
  <c r="AI949" i="20"/>
  <c r="AI950" i="20"/>
  <c r="AI951" i="20"/>
  <c r="AI952" i="20"/>
  <c r="AI953" i="20"/>
  <c r="AI954" i="20"/>
  <c r="AI955" i="20"/>
  <c r="AI956" i="20"/>
  <c r="AI957" i="20"/>
  <c r="AI958" i="20"/>
  <c r="AI959" i="20"/>
  <c r="AI960" i="20"/>
  <c r="AI961" i="20"/>
  <c r="AI962" i="20"/>
  <c r="AI963" i="20"/>
  <c r="AI964" i="20"/>
  <c r="AI965" i="20"/>
  <c r="AI966" i="20"/>
  <c r="AI967" i="20"/>
  <c r="AI968" i="20"/>
  <c r="AI969" i="20"/>
  <c r="AI970" i="20"/>
  <c r="AI971" i="20"/>
  <c r="AI972" i="20"/>
  <c r="AI973" i="20"/>
  <c r="AI974" i="20"/>
  <c r="AI975" i="20"/>
  <c r="AI976" i="20"/>
  <c r="AI977" i="20"/>
  <c r="AI978" i="20"/>
  <c r="AI979" i="20"/>
  <c r="AI980" i="20"/>
  <c r="AI981" i="20"/>
  <c r="AI982" i="20"/>
  <c r="AI983" i="20"/>
  <c r="AI984" i="20"/>
  <c r="AI985" i="20"/>
  <c r="AI986" i="20"/>
  <c r="AI987" i="20"/>
  <c r="AI988" i="20"/>
  <c r="AI989" i="20"/>
  <c r="AI990" i="20"/>
  <c r="AI991" i="20"/>
  <c r="AI992" i="20"/>
  <c r="AI993" i="20"/>
  <c r="AI994" i="20"/>
  <c r="AI995" i="20"/>
  <c r="AI996" i="20"/>
  <c r="AI997" i="20"/>
  <c r="AI998" i="20"/>
  <c r="AI999" i="20"/>
  <c r="AI1000" i="20"/>
  <c r="AI1001" i="20"/>
  <c r="AH2" i="20"/>
  <c r="AH3" i="20"/>
  <c r="AH4" i="20"/>
  <c r="AH5" i="20"/>
  <c r="AH6" i="20"/>
  <c r="AH7" i="20"/>
  <c r="AH8" i="20"/>
  <c r="AH9" i="20"/>
  <c r="AH10" i="20"/>
  <c r="AH11" i="20"/>
  <c r="AH12" i="20"/>
  <c r="AH13" i="20"/>
  <c r="AH14" i="20"/>
  <c r="AH15" i="20"/>
  <c r="AH16" i="20"/>
  <c r="AH17" i="20"/>
  <c r="AH18" i="20"/>
  <c r="AH19" i="20"/>
  <c r="AH20" i="20"/>
  <c r="AH21" i="20"/>
  <c r="AH22" i="20"/>
  <c r="AH23" i="20"/>
  <c r="AH24" i="20"/>
  <c r="AH25" i="20"/>
  <c r="AH26" i="20"/>
  <c r="AH27" i="20"/>
  <c r="AH28" i="20"/>
  <c r="AH29" i="20"/>
  <c r="AH30" i="20"/>
  <c r="AH31" i="20"/>
  <c r="AH32" i="20"/>
  <c r="AH33" i="20"/>
  <c r="AH34" i="20"/>
  <c r="AH35" i="20"/>
  <c r="AH36" i="20"/>
  <c r="AH37" i="20"/>
  <c r="AH38" i="20"/>
  <c r="AH39" i="20"/>
  <c r="AH40" i="20"/>
  <c r="AH41" i="20"/>
  <c r="AH42" i="20"/>
  <c r="AH43" i="20"/>
  <c r="AH44" i="20"/>
  <c r="AH45" i="20"/>
  <c r="AH46" i="20"/>
  <c r="AH47" i="20"/>
  <c r="AH48" i="20"/>
  <c r="AH49" i="20"/>
  <c r="AH50" i="20"/>
  <c r="AH51" i="20"/>
  <c r="AH52" i="20"/>
  <c r="AH53" i="20"/>
  <c r="AH54" i="20"/>
  <c r="AH55" i="20"/>
  <c r="AH56" i="20"/>
  <c r="AH57" i="20"/>
  <c r="AH58" i="20"/>
  <c r="AH59" i="20"/>
  <c r="AH60" i="20"/>
  <c r="AH61" i="20"/>
  <c r="AH62" i="20"/>
  <c r="AH63" i="20"/>
  <c r="AH64" i="20"/>
  <c r="AH65" i="20"/>
  <c r="AH66" i="20"/>
  <c r="AH67" i="20"/>
  <c r="AH68" i="20"/>
  <c r="AH69" i="20"/>
  <c r="AH70" i="20"/>
  <c r="AH71" i="20"/>
  <c r="AH72" i="20"/>
  <c r="AH73" i="20"/>
  <c r="AH74" i="20"/>
  <c r="AH75" i="20"/>
  <c r="AH76" i="20"/>
  <c r="AH77" i="20"/>
  <c r="AH78" i="20"/>
  <c r="AH79" i="20"/>
  <c r="AH80" i="20"/>
  <c r="AH81" i="20"/>
  <c r="AH82" i="20"/>
  <c r="AH83" i="20"/>
  <c r="AH84" i="20"/>
  <c r="AH85" i="20"/>
  <c r="AH86" i="20"/>
  <c r="AH87" i="20"/>
  <c r="AH88" i="20"/>
  <c r="AH89" i="20"/>
  <c r="AH90" i="20"/>
  <c r="AH91" i="20"/>
  <c r="AH92" i="20"/>
  <c r="AH93" i="20"/>
  <c r="AH94" i="20"/>
  <c r="AH95" i="20"/>
  <c r="AH96" i="20"/>
  <c r="AH97" i="20"/>
  <c r="AH98" i="20"/>
  <c r="AH99" i="20"/>
  <c r="AH100" i="20"/>
  <c r="AH101" i="20"/>
  <c r="AH102" i="20"/>
  <c r="AH103" i="20"/>
  <c r="AH104" i="20"/>
  <c r="AH105" i="20"/>
  <c r="AH106" i="20"/>
  <c r="AH107" i="20"/>
  <c r="AH108" i="20"/>
  <c r="AH109" i="20"/>
  <c r="AH110" i="20"/>
  <c r="AH111" i="20"/>
  <c r="AH112" i="20"/>
  <c r="AH113" i="20"/>
  <c r="AH114" i="20"/>
  <c r="AH115" i="20"/>
  <c r="AH116" i="20"/>
  <c r="AH117" i="20"/>
  <c r="AH118" i="20"/>
  <c r="AH119" i="20"/>
  <c r="AH120" i="20"/>
  <c r="AH121" i="20"/>
  <c r="AH122" i="20"/>
  <c r="AH123" i="20"/>
  <c r="AH124" i="20"/>
  <c r="AH125" i="20"/>
  <c r="AH126" i="20"/>
  <c r="AH127" i="20"/>
  <c r="AH128" i="20"/>
  <c r="AH129" i="20"/>
  <c r="AH130" i="20"/>
  <c r="AH131" i="20"/>
  <c r="AH132" i="20"/>
  <c r="AH133" i="20"/>
  <c r="AH134" i="20"/>
  <c r="AH135" i="20"/>
  <c r="AH136" i="20"/>
  <c r="AH137" i="20"/>
  <c r="AH138" i="20"/>
  <c r="AH139" i="20"/>
  <c r="AH140" i="20"/>
  <c r="AH141" i="20"/>
  <c r="AH142" i="20"/>
  <c r="AH143" i="20"/>
  <c r="AH144" i="20"/>
  <c r="AH145" i="20"/>
  <c r="AH146" i="20"/>
  <c r="AH147" i="20"/>
  <c r="AH148" i="20"/>
  <c r="AH149" i="20"/>
  <c r="AH150" i="20"/>
  <c r="AH151" i="20"/>
  <c r="AH152" i="20"/>
  <c r="AH153" i="20"/>
  <c r="AH154" i="20"/>
  <c r="AH155" i="20"/>
  <c r="AH156" i="20"/>
  <c r="AH157" i="20"/>
  <c r="AH158" i="20"/>
  <c r="AH159" i="20"/>
  <c r="AH160" i="20"/>
  <c r="AH161" i="20"/>
  <c r="AH162" i="20"/>
  <c r="AH163" i="20"/>
  <c r="AH164" i="20"/>
  <c r="AH165" i="20"/>
  <c r="AH166" i="20"/>
  <c r="AH167" i="20"/>
  <c r="AH168" i="20"/>
  <c r="AH169" i="20"/>
  <c r="AH170" i="20"/>
  <c r="AH171" i="20"/>
  <c r="AH172" i="20"/>
  <c r="AH173" i="20"/>
  <c r="AH174" i="20"/>
  <c r="AH175" i="20"/>
  <c r="AH176" i="20"/>
  <c r="AH177" i="20"/>
  <c r="AH178" i="20"/>
  <c r="AH179" i="20"/>
  <c r="AH180" i="20"/>
  <c r="AH181" i="20"/>
  <c r="AH182" i="20"/>
  <c r="AH183" i="20"/>
  <c r="AH184" i="20"/>
  <c r="AH185" i="20"/>
  <c r="AH186" i="20"/>
  <c r="AH187" i="20"/>
  <c r="AH188" i="20"/>
  <c r="AH189" i="20"/>
  <c r="AH190" i="20"/>
  <c r="AH191" i="20"/>
  <c r="AH192" i="20"/>
  <c r="AH193" i="20"/>
  <c r="AH194" i="20"/>
  <c r="AH195" i="20"/>
  <c r="AH196" i="20"/>
  <c r="AH197" i="20"/>
  <c r="AH198" i="20"/>
  <c r="AH199" i="20"/>
  <c r="AH200" i="20"/>
  <c r="AH201" i="20"/>
  <c r="AH202" i="20"/>
  <c r="AH203" i="20"/>
  <c r="AH204" i="20"/>
  <c r="AH205" i="20"/>
  <c r="AH206" i="20"/>
  <c r="AH207" i="20"/>
  <c r="AH208" i="20"/>
  <c r="AH209" i="20"/>
  <c r="AH210" i="20"/>
  <c r="AH211" i="20"/>
  <c r="AH212" i="20"/>
  <c r="AH213" i="20"/>
  <c r="AH214" i="20"/>
  <c r="AH215" i="20"/>
  <c r="AH216" i="20"/>
  <c r="AH217" i="20"/>
  <c r="AH218" i="20"/>
  <c r="AH219" i="20"/>
  <c r="AH220" i="20"/>
  <c r="AH221" i="20"/>
  <c r="AH222" i="20"/>
  <c r="AH223" i="20"/>
  <c r="AH224" i="20"/>
  <c r="AH225" i="20"/>
  <c r="AH226" i="20"/>
  <c r="AH227" i="20"/>
  <c r="AH228" i="20"/>
  <c r="AH229" i="20"/>
  <c r="AH230" i="20"/>
  <c r="AH231" i="20"/>
  <c r="AH232" i="20"/>
  <c r="AH233" i="20"/>
  <c r="AH234" i="20"/>
  <c r="AH235" i="20"/>
  <c r="AH236" i="20"/>
  <c r="AH237" i="20"/>
  <c r="AH238" i="20"/>
  <c r="AH239" i="20"/>
  <c r="AH240" i="20"/>
  <c r="AH241" i="20"/>
  <c r="AH242" i="20"/>
  <c r="AH243" i="20"/>
  <c r="AH244" i="20"/>
  <c r="AH245" i="20"/>
  <c r="AH246" i="20"/>
  <c r="AH247" i="20"/>
  <c r="AH248" i="20"/>
  <c r="AH249" i="20"/>
  <c r="AH250" i="20"/>
  <c r="AH251" i="20"/>
  <c r="AH252" i="20"/>
  <c r="AH253" i="20"/>
  <c r="AH254" i="20"/>
  <c r="AH255" i="20"/>
  <c r="AH256" i="20"/>
  <c r="AH257" i="20"/>
  <c r="AH258" i="20"/>
  <c r="AH259" i="20"/>
  <c r="AH260" i="20"/>
  <c r="AH261" i="20"/>
  <c r="AH262" i="20"/>
  <c r="AH263" i="20"/>
  <c r="AH264" i="20"/>
  <c r="AH265" i="20"/>
  <c r="AH266" i="20"/>
  <c r="AH267" i="20"/>
  <c r="AH268" i="20"/>
  <c r="AH269" i="20"/>
  <c r="AH270" i="20"/>
  <c r="AH271" i="20"/>
  <c r="AH272" i="20"/>
  <c r="AH273" i="20"/>
  <c r="AH274" i="20"/>
  <c r="AH275" i="20"/>
  <c r="AH276" i="20"/>
  <c r="AH277" i="20"/>
  <c r="AH278" i="20"/>
  <c r="AH279" i="20"/>
  <c r="AH280" i="20"/>
  <c r="AH281" i="20"/>
  <c r="AH282" i="20"/>
  <c r="AH283" i="20"/>
  <c r="AH284" i="20"/>
  <c r="AH285" i="20"/>
  <c r="AH286" i="20"/>
  <c r="AH287" i="20"/>
  <c r="AH288" i="20"/>
  <c r="AH289" i="20"/>
  <c r="AH290" i="20"/>
  <c r="AH291" i="20"/>
  <c r="AH292" i="20"/>
  <c r="AH293" i="20"/>
  <c r="AH294" i="20"/>
  <c r="AH295" i="20"/>
  <c r="AH296" i="20"/>
  <c r="AH297" i="20"/>
  <c r="AH298" i="20"/>
  <c r="AH299" i="20"/>
  <c r="AH300" i="20"/>
  <c r="AH301" i="20"/>
  <c r="AH302" i="20"/>
  <c r="AH303" i="20"/>
  <c r="AH304" i="20"/>
  <c r="AH305" i="20"/>
  <c r="AH306" i="20"/>
  <c r="AH307" i="20"/>
  <c r="AH308" i="20"/>
  <c r="AH309" i="20"/>
  <c r="AH310" i="20"/>
  <c r="AH311" i="20"/>
  <c r="AH312" i="20"/>
  <c r="AH313" i="20"/>
  <c r="AH314" i="20"/>
  <c r="AH315" i="20"/>
  <c r="AH316" i="20"/>
  <c r="AH317" i="20"/>
  <c r="AH318" i="20"/>
  <c r="AH319" i="20"/>
  <c r="AH320" i="20"/>
  <c r="AH321" i="20"/>
  <c r="AH322" i="20"/>
  <c r="AH323" i="20"/>
  <c r="AH324" i="20"/>
  <c r="AH325" i="20"/>
  <c r="AH326" i="20"/>
  <c r="AH327" i="20"/>
  <c r="AH328" i="20"/>
  <c r="AH329" i="20"/>
  <c r="AH330" i="20"/>
  <c r="AH331" i="20"/>
  <c r="AH332" i="20"/>
  <c r="AH333" i="20"/>
  <c r="AH334" i="20"/>
  <c r="AH335" i="20"/>
  <c r="AH336" i="20"/>
  <c r="AH337" i="20"/>
  <c r="AH338" i="20"/>
  <c r="AH339" i="20"/>
  <c r="AH340" i="20"/>
  <c r="AH341" i="20"/>
  <c r="AH342" i="20"/>
  <c r="AH343" i="20"/>
  <c r="AH344" i="20"/>
  <c r="AH345" i="20"/>
  <c r="AH346" i="20"/>
  <c r="AH347" i="20"/>
  <c r="AH348" i="20"/>
  <c r="AH349" i="20"/>
  <c r="AH350" i="20"/>
  <c r="AH351" i="20"/>
  <c r="AH352" i="20"/>
  <c r="AH353" i="20"/>
  <c r="AH354" i="20"/>
  <c r="AH355" i="20"/>
  <c r="AH356" i="20"/>
  <c r="AH357" i="20"/>
  <c r="AH358" i="20"/>
  <c r="AH359" i="20"/>
  <c r="AH360" i="20"/>
  <c r="AH361" i="20"/>
  <c r="AH362" i="20"/>
  <c r="AH363" i="20"/>
  <c r="AH364" i="20"/>
  <c r="AH365" i="20"/>
  <c r="AH366" i="20"/>
  <c r="AH367" i="20"/>
  <c r="AH368" i="20"/>
  <c r="AH369" i="20"/>
  <c r="AH370" i="20"/>
  <c r="AH371" i="20"/>
  <c r="AH372" i="20"/>
  <c r="AH373" i="20"/>
  <c r="AH374" i="20"/>
  <c r="AH375" i="20"/>
  <c r="AH376" i="20"/>
  <c r="AH377" i="20"/>
  <c r="AH378" i="20"/>
  <c r="AH379" i="20"/>
  <c r="AH380" i="20"/>
  <c r="AH381" i="20"/>
  <c r="AH382" i="20"/>
  <c r="AH383" i="20"/>
  <c r="AH384" i="20"/>
  <c r="AH385" i="20"/>
  <c r="AH386" i="20"/>
  <c r="AH387" i="20"/>
  <c r="AH388" i="20"/>
  <c r="AH389" i="20"/>
  <c r="AH390" i="20"/>
  <c r="AH391" i="20"/>
  <c r="AH392" i="20"/>
  <c r="AH393" i="20"/>
  <c r="AH394" i="20"/>
  <c r="AH395" i="20"/>
  <c r="AH396" i="20"/>
  <c r="AH397" i="20"/>
  <c r="AH398" i="20"/>
  <c r="AH399" i="20"/>
  <c r="AH400" i="20"/>
  <c r="AH401" i="20"/>
  <c r="AH402" i="20"/>
  <c r="AH403" i="20"/>
  <c r="AH404" i="20"/>
  <c r="AH405" i="20"/>
  <c r="AH406" i="20"/>
  <c r="AH407" i="20"/>
  <c r="AH408" i="20"/>
  <c r="AH409" i="20"/>
  <c r="AH410" i="20"/>
  <c r="AH411" i="20"/>
  <c r="AH412" i="20"/>
  <c r="AH413" i="20"/>
  <c r="AH414" i="20"/>
  <c r="AH415" i="20"/>
  <c r="AH416" i="20"/>
  <c r="AH417" i="20"/>
  <c r="AH418" i="20"/>
  <c r="AH419" i="20"/>
  <c r="AH420" i="20"/>
  <c r="AH421" i="20"/>
  <c r="AH422" i="20"/>
  <c r="AH423" i="20"/>
  <c r="AH424" i="20"/>
  <c r="AH425" i="20"/>
  <c r="AH426" i="20"/>
  <c r="AH427" i="20"/>
  <c r="AH428" i="20"/>
  <c r="AH429" i="20"/>
  <c r="AH430" i="20"/>
  <c r="AH431" i="20"/>
  <c r="AH432" i="20"/>
  <c r="AH433" i="20"/>
  <c r="AH434" i="20"/>
  <c r="AH435" i="20"/>
  <c r="AH436" i="20"/>
  <c r="AH437" i="20"/>
  <c r="AH438" i="20"/>
  <c r="AH439" i="20"/>
  <c r="AH440" i="20"/>
  <c r="AH441" i="20"/>
  <c r="AH442" i="20"/>
  <c r="AH443" i="20"/>
  <c r="AH444" i="20"/>
  <c r="AH445" i="20"/>
  <c r="AH446" i="20"/>
  <c r="AH447" i="20"/>
  <c r="AH448" i="20"/>
  <c r="AH449" i="20"/>
  <c r="AH450" i="20"/>
  <c r="AH451" i="20"/>
  <c r="AH452" i="20"/>
  <c r="AH453" i="20"/>
  <c r="AH454" i="20"/>
  <c r="AH455" i="20"/>
  <c r="AH456" i="20"/>
  <c r="AH457" i="20"/>
  <c r="AH458" i="20"/>
  <c r="AH459" i="20"/>
  <c r="AH460" i="20"/>
  <c r="AH461" i="20"/>
  <c r="AH462" i="20"/>
  <c r="AH463" i="20"/>
  <c r="AH464" i="20"/>
  <c r="AH465" i="20"/>
  <c r="AH466" i="20"/>
  <c r="AH467" i="20"/>
  <c r="AH468" i="20"/>
  <c r="AH469" i="20"/>
  <c r="AH470" i="20"/>
  <c r="AH471" i="20"/>
  <c r="AH472" i="20"/>
  <c r="AH473" i="20"/>
  <c r="AH474" i="20"/>
  <c r="AH475" i="20"/>
  <c r="AH476" i="20"/>
  <c r="AH477" i="20"/>
  <c r="AH478" i="20"/>
  <c r="AH479" i="20"/>
  <c r="AH480" i="20"/>
  <c r="AH481" i="20"/>
  <c r="AH482" i="20"/>
  <c r="AH483" i="20"/>
  <c r="AH484" i="20"/>
  <c r="AH485" i="20"/>
  <c r="AH486" i="20"/>
  <c r="AH487" i="20"/>
  <c r="AH488" i="20"/>
  <c r="AH489" i="20"/>
  <c r="AH490" i="20"/>
  <c r="AH491" i="20"/>
  <c r="AH492" i="20"/>
  <c r="AH493" i="20"/>
  <c r="AH494" i="20"/>
  <c r="AH495" i="20"/>
  <c r="AH496" i="20"/>
  <c r="AH497" i="20"/>
  <c r="AH498" i="20"/>
  <c r="AH499" i="20"/>
  <c r="AH500" i="20"/>
  <c r="AH501" i="20"/>
  <c r="AH502" i="20"/>
  <c r="AH503" i="20"/>
  <c r="AH504" i="20"/>
  <c r="AH505" i="20"/>
  <c r="AH506" i="20"/>
  <c r="AH507" i="20"/>
  <c r="AH508" i="20"/>
  <c r="AH509" i="20"/>
  <c r="AH510" i="20"/>
  <c r="AH511" i="20"/>
  <c r="AH512" i="20"/>
  <c r="AH513" i="20"/>
  <c r="AH514" i="20"/>
  <c r="AH515" i="20"/>
  <c r="AH516" i="20"/>
  <c r="AH517" i="20"/>
  <c r="AH518" i="20"/>
  <c r="AH519" i="20"/>
  <c r="AH520" i="20"/>
  <c r="AH521" i="20"/>
  <c r="AH522" i="20"/>
  <c r="AH523" i="20"/>
  <c r="AH524" i="20"/>
  <c r="AH525" i="20"/>
  <c r="AH526" i="20"/>
  <c r="AH527" i="20"/>
  <c r="AH528" i="20"/>
  <c r="AH529" i="20"/>
  <c r="AH530" i="20"/>
  <c r="AH531" i="20"/>
  <c r="AH532" i="20"/>
  <c r="AH533" i="20"/>
  <c r="AH534" i="20"/>
  <c r="AH535" i="20"/>
  <c r="AH536" i="20"/>
  <c r="AH537" i="20"/>
  <c r="AH538" i="20"/>
  <c r="AH539" i="20"/>
  <c r="AH540" i="20"/>
  <c r="AH541" i="20"/>
  <c r="AH542" i="20"/>
  <c r="AH543" i="20"/>
  <c r="AH544" i="20"/>
  <c r="AH545" i="20"/>
  <c r="AH546" i="20"/>
  <c r="AH547" i="20"/>
  <c r="AH548" i="20"/>
  <c r="AH549" i="20"/>
  <c r="AH550" i="20"/>
  <c r="AH551" i="20"/>
  <c r="AH552" i="20"/>
  <c r="AH553" i="20"/>
  <c r="AH554" i="20"/>
  <c r="AH555" i="20"/>
  <c r="AH556" i="20"/>
  <c r="AH557" i="20"/>
  <c r="AH558" i="20"/>
  <c r="AH559" i="20"/>
  <c r="AH560" i="20"/>
  <c r="AH561" i="20"/>
  <c r="AH562" i="20"/>
  <c r="AH563" i="20"/>
  <c r="AH564" i="20"/>
  <c r="AH565" i="20"/>
  <c r="AH566" i="20"/>
  <c r="AH567" i="20"/>
  <c r="AH568" i="20"/>
  <c r="AH569" i="20"/>
  <c r="AH570" i="20"/>
  <c r="AH571" i="20"/>
  <c r="AH572" i="20"/>
  <c r="AH573" i="20"/>
  <c r="AH574" i="20"/>
  <c r="AH575" i="20"/>
  <c r="AH576" i="20"/>
  <c r="AH577" i="20"/>
  <c r="AH578" i="20"/>
  <c r="AH579" i="20"/>
  <c r="AH580" i="20"/>
  <c r="AH581" i="20"/>
  <c r="AH582" i="20"/>
  <c r="AH583" i="20"/>
  <c r="AH584" i="20"/>
  <c r="AH585" i="20"/>
  <c r="AH586" i="20"/>
  <c r="AH587" i="20"/>
  <c r="AH588" i="20"/>
  <c r="AH589" i="20"/>
  <c r="AH590" i="20"/>
  <c r="AH591" i="20"/>
  <c r="AH592" i="20"/>
  <c r="AH593" i="20"/>
  <c r="AH594" i="20"/>
  <c r="AH595" i="20"/>
  <c r="AH596" i="20"/>
  <c r="AH597" i="20"/>
  <c r="AH598" i="20"/>
  <c r="AH599" i="20"/>
  <c r="AH600" i="20"/>
  <c r="AH601" i="20"/>
  <c r="AH602" i="20"/>
  <c r="AH603" i="20"/>
  <c r="AH604" i="20"/>
  <c r="AH605" i="20"/>
  <c r="AH606" i="20"/>
  <c r="AH607" i="20"/>
  <c r="AH608" i="20"/>
  <c r="AH609" i="20"/>
  <c r="AH610" i="20"/>
  <c r="AH611" i="20"/>
  <c r="AH612" i="20"/>
  <c r="AH613" i="20"/>
  <c r="AH614" i="20"/>
  <c r="AH615" i="20"/>
  <c r="AH616" i="20"/>
  <c r="AH617" i="20"/>
  <c r="AH618" i="20"/>
  <c r="AH619" i="20"/>
  <c r="AH620" i="20"/>
  <c r="AH621" i="20"/>
  <c r="AH622" i="20"/>
  <c r="AH623" i="20"/>
  <c r="AH624" i="20"/>
  <c r="AH625" i="20"/>
  <c r="AH626" i="20"/>
  <c r="AH627" i="20"/>
  <c r="AH628" i="20"/>
  <c r="AH629" i="20"/>
  <c r="AH630" i="20"/>
  <c r="AH631" i="20"/>
  <c r="AH632" i="20"/>
  <c r="AH633" i="20"/>
  <c r="AH634" i="20"/>
  <c r="AH635" i="20"/>
  <c r="AH636" i="20"/>
  <c r="AH637" i="20"/>
  <c r="AH638" i="20"/>
  <c r="AH639" i="20"/>
  <c r="AH640" i="20"/>
  <c r="AH641" i="20"/>
  <c r="AH642" i="20"/>
  <c r="AH643" i="20"/>
  <c r="AH644" i="20"/>
  <c r="AH645" i="20"/>
  <c r="AH646" i="20"/>
  <c r="AH647" i="20"/>
  <c r="AH648" i="20"/>
  <c r="AH649" i="20"/>
  <c r="AH650" i="20"/>
  <c r="AH651" i="20"/>
  <c r="AH652" i="20"/>
  <c r="AH653" i="20"/>
  <c r="AH654" i="20"/>
  <c r="AH655" i="20"/>
  <c r="AH656" i="20"/>
  <c r="AH657" i="20"/>
  <c r="AH658" i="20"/>
  <c r="AH659" i="20"/>
  <c r="AH660" i="20"/>
  <c r="AH661" i="20"/>
  <c r="AH662" i="20"/>
  <c r="AH663" i="20"/>
  <c r="AH664" i="20"/>
  <c r="AH665" i="20"/>
  <c r="AH666" i="20"/>
  <c r="AH667" i="20"/>
  <c r="AH668" i="20"/>
  <c r="AH669" i="20"/>
  <c r="AH670" i="20"/>
  <c r="AH671" i="20"/>
  <c r="AH672" i="20"/>
  <c r="AH673" i="20"/>
  <c r="AH674" i="20"/>
  <c r="AH675" i="20"/>
  <c r="AH676" i="20"/>
  <c r="AH677" i="20"/>
  <c r="AH678" i="20"/>
  <c r="AH679" i="20"/>
  <c r="AH680" i="20"/>
  <c r="AH681" i="20"/>
  <c r="AH682" i="20"/>
  <c r="AH683" i="20"/>
  <c r="AH684" i="20"/>
  <c r="AH685" i="20"/>
  <c r="AH686" i="20"/>
  <c r="AH687" i="20"/>
  <c r="AH688" i="20"/>
  <c r="AH689" i="20"/>
  <c r="AH690" i="20"/>
  <c r="AH691" i="20"/>
  <c r="AH692" i="20"/>
  <c r="AH693" i="20"/>
  <c r="AH694" i="20"/>
  <c r="AH695" i="20"/>
  <c r="AH696" i="20"/>
  <c r="AH697" i="20"/>
  <c r="AH698" i="20"/>
  <c r="AH699" i="20"/>
  <c r="AH700" i="20"/>
  <c r="AH701" i="20"/>
  <c r="AH702" i="20"/>
  <c r="AH703" i="20"/>
  <c r="AH704" i="20"/>
  <c r="AH705" i="20"/>
  <c r="AH706" i="20"/>
  <c r="AH707" i="20"/>
  <c r="AH708" i="20"/>
  <c r="AH709" i="20"/>
  <c r="AH710" i="20"/>
  <c r="AH711" i="20"/>
  <c r="AH712" i="20"/>
  <c r="AH713" i="20"/>
  <c r="AH714" i="20"/>
  <c r="AH715" i="20"/>
  <c r="AH716" i="20"/>
  <c r="AH717" i="20"/>
  <c r="AH718" i="20"/>
  <c r="AH719" i="20"/>
  <c r="AH720" i="20"/>
  <c r="AH721" i="20"/>
  <c r="AH722" i="20"/>
  <c r="AH723" i="20"/>
  <c r="AH724" i="20"/>
  <c r="AH725" i="20"/>
  <c r="AH726" i="20"/>
  <c r="AH727" i="20"/>
  <c r="AH728" i="20"/>
  <c r="AH729" i="20"/>
  <c r="AH730" i="20"/>
  <c r="AH731" i="20"/>
  <c r="AH732" i="20"/>
  <c r="AH733" i="20"/>
  <c r="AH734" i="20"/>
  <c r="AH735" i="20"/>
  <c r="AH736" i="20"/>
  <c r="AH737" i="20"/>
  <c r="AH738" i="20"/>
  <c r="AH739" i="20"/>
  <c r="AH740" i="20"/>
  <c r="AH741" i="20"/>
  <c r="AH742" i="20"/>
  <c r="AH743" i="20"/>
  <c r="AH744" i="20"/>
  <c r="AH745" i="20"/>
  <c r="AH746" i="20"/>
  <c r="AH747" i="20"/>
  <c r="AH748" i="20"/>
  <c r="AH749" i="20"/>
  <c r="AH750" i="20"/>
  <c r="AH751" i="20"/>
  <c r="AH752" i="20"/>
  <c r="AH753" i="20"/>
  <c r="AH754" i="20"/>
  <c r="AH755" i="20"/>
  <c r="AH756" i="20"/>
  <c r="AH757" i="20"/>
  <c r="AH758" i="20"/>
  <c r="AH759" i="20"/>
  <c r="AH760" i="20"/>
  <c r="AH761" i="20"/>
  <c r="AH762" i="20"/>
  <c r="AH763" i="20"/>
  <c r="AH764" i="20"/>
  <c r="AH765" i="20"/>
  <c r="AH766" i="20"/>
  <c r="AH767" i="20"/>
  <c r="AH768" i="20"/>
  <c r="AH769" i="20"/>
  <c r="AH770" i="20"/>
  <c r="AH771" i="20"/>
  <c r="AH772" i="20"/>
  <c r="AH773" i="20"/>
  <c r="AH774" i="20"/>
  <c r="AH775" i="20"/>
  <c r="AH776" i="20"/>
  <c r="AH777" i="20"/>
  <c r="AH778" i="20"/>
  <c r="AH779" i="20"/>
  <c r="AH780" i="20"/>
  <c r="AH781" i="20"/>
  <c r="AH782" i="20"/>
  <c r="AH783" i="20"/>
  <c r="AH784" i="20"/>
  <c r="AH785" i="20"/>
  <c r="AH786" i="20"/>
  <c r="AH787" i="20"/>
  <c r="AH788" i="20"/>
  <c r="AH789" i="20"/>
  <c r="AH790" i="20"/>
  <c r="AH791" i="20"/>
  <c r="AH792" i="20"/>
  <c r="AH793" i="20"/>
  <c r="AH794" i="20"/>
  <c r="AH795" i="20"/>
  <c r="AH796" i="20"/>
  <c r="AH797" i="20"/>
  <c r="AH798" i="20"/>
  <c r="AH799" i="20"/>
  <c r="AH800" i="20"/>
  <c r="AH801" i="20"/>
  <c r="AH802" i="20"/>
  <c r="AH803" i="20"/>
  <c r="AH804" i="20"/>
  <c r="AH805" i="20"/>
  <c r="AH806" i="20"/>
  <c r="AH807" i="20"/>
  <c r="AH808" i="20"/>
  <c r="AH809" i="20"/>
  <c r="AH810" i="20"/>
  <c r="AH811" i="20"/>
  <c r="AH812" i="20"/>
  <c r="AH813" i="20"/>
  <c r="AH814" i="20"/>
  <c r="AH815" i="20"/>
  <c r="AH816" i="20"/>
  <c r="AH817" i="20"/>
  <c r="AH818" i="20"/>
  <c r="AH819" i="20"/>
  <c r="AH820" i="20"/>
  <c r="AH821" i="20"/>
  <c r="AH822" i="20"/>
  <c r="AH823" i="20"/>
  <c r="AH824" i="20"/>
  <c r="AH825" i="20"/>
  <c r="AH826" i="20"/>
  <c r="AH827" i="20"/>
  <c r="AH828" i="20"/>
  <c r="AH829" i="20"/>
  <c r="AH830" i="20"/>
  <c r="AH831" i="20"/>
  <c r="AH832" i="20"/>
  <c r="AH833" i="20"/>
  <c r="AH834" i="20"/>
  <c r="AH835" i="20"/>
  <c r="AH836" i="20"/>
  <c r="AH837" i="20"/>
  <c r="AH838" i="20"/>
  <c r="AH839" i="20"/>
  <c r="AH840" i="20"/>
  <c r="AH841" i="20"/>
  <c r="AH842" i="20"/>
  <c r="AH843" i="20"/>
  <c r="AH844" i="20"/>
  <c r="AH845" i="20"/>
  <c r="AH846" i="20"/>
  <c r="AH847" i="20"/>
  <c r="AH848" i="20"/>
  <c r="AH849" i="20"/>
  <c r="AH850" i="20"/>
  <c r="AH851" i="20"/>
  <c r="AH852" i="20"/>
  <c r="AH853" i="20"/>
  <c r="AH854" i="20"/>
  <c r="AH855" i="20"/>
  <c r="AH856" i="20"/>
  <c r="AH857" i="20"/>
  <c r="AH858" i="20"/>
  <c r="AH859" i="20"/>
  <c r="AH860" i="20"/>
  <c r="AH861" i="20"/>
  <c r="AH862" i="20"/>
  <c r="AH863" i="20"/>
  <c r="AH864" i="20"/>
  <c r="AH865" i="20"/>
  <c r="AH866" i="20"/>
  <c r="AH867" i="20"/>
  <c r="AH868" i="20"/>
  <c r="AH869" i="20"/>
  <c r="AH870" i="20"/>
  <c r="AH871" i="20"/>
  <c r="AH872" i="20"/>
  <c r="AH873" i="20"/>
  <c r="AH874" i="20"/>
  <c r="AH875" i="20"/>
  <c r="AH876" i="20"/>
  <c r="AH877" i="20"/>
  <c r="AH878" i="20"/>
  <c r="AH879" i="20"/>
  <c r="AH880" i="20"/>
  <c r="AH881" i="20"/>
  <c r="AH882" i="20"/>
  <c r="AH883" i="20"/>
  <c r="AH884" i="20"/>
  <c r="AH885" i="20"/>
  <c r="AH886" i="20"/>
  <c r="AH887" i="20"/>
  <c r="AH888" i="20"/>
  <c r="AH889" i="20"/>
  <c r="AH890" i="20"/>
  <c r="AH891" i="20"/>
  <c r="AH892" i="20"/>
  <c r="AH893" i="20"/>
  <c r="AH894" i="20"/>
  <c r="AH895" i="20"/>
  <c r="AH896" i="20"/>
  <c r="AH897" i="20"/>
  <c r="AH898" i="20"/>
  <c r="AH899" i="20"/>
  <c r="AH900" i="20"/>
  <c r="AH901" i="20"/>
  <c r="AH902" i="20"/>
  <c r="AH903" i="20"/>
  <c r="AH904" i="20"/>
  <c r="AH905" i="20"/>
  <c r="AH906" i="20"/>
  <c r="AH907" i="20"/>
  <c r="AH908" i="20"/>
  <c r="AH909" i="20"/>
  <c r="AH910" i="20"/>
  <c r="AH911" i="20"/>
  <c r="AH912" i="20"/>
  <c r="AH913" i="20"/>
  <c r="AH914" i="20"/>
  <c r="AH915" i="20"/>
  <c r="AH916" i="20"/>
  <c r="AH917" i="20"/>
  <c r="AH918" i="20"/>
  <c r="AH919" i="20"/>
  <c r="AH920" i="20"/>
  <c r="AH921" i="20"/>
  <c r="AH922" i="20"/>
  <c r="AH923" i="20"/>
  <c r="AH924" i="20"/>
  <c r="AH925" i="20"/>
  <c r="AH926" i="20"/>
  <c r="AH927" i="20"/>
  <c r="AH928" i="20"/>
  <c r="AH929" i="20"/>
  <c r="AH930" i="20"/>
  <c r="AH931" i="20"/>
  <c r="AH932" i="20"/>
  <c r="AH933" i="20"/>
  <c r="AH934" i="20"/>
  <c r="AH935" i="20"/>
  <c r="AH936" i="20"/>
  <c r="AH937" i="20"/>
  <c r="AH938" i="20"/>
  <c r="AH939" i="20"/>
  <c r="AH940" i="20"/>
  <c r="AH941" i="20"/>
  <c r="AH942" i="20"/>
  <c r="AH943" i="20"/>
  <c r="AH944" i="20"/>
  <c r="AH945" i="20"/>
  <c r="AH946" i="20"/>
  <c r="AH947" i="20"/>
  <c r="AH948" i="20"/>
  <c r="AH949" i="20"/>
  <c r="AH950" i="20"/>
  <c r="AH951" i="20"/>
  <c r="AH952" i="20"/>
  <c r="AH953" i="20"/>
  <c r="AH954" i="20"/>
  <c r="AH955" i="20"/>
  <c r="AH956" i="20"/>
  <c r="AH957" i="20"/>
  <c r="AH958" i="20"/>
  <c r="AH959" i="20"/>
  <c r="AH960" i="20"/>
  <c r="AH961" i="20"/>
  <c r="AH962" i="20"/>
  <c r="AH963" i="20"/>
  <c r="AH964" i="20"/>
  <c r="AH965" i="20"/>
  <c r="AH966" i="20"/>
  <c r="AH967" i="20"/>
  <c r="AH968" i="20"/>
  <c r="AH969" i="20"/>
  <c r="AH970" i="20"/>
  <c r="AH971" i="20"/>
  <c r="AH972" i="20"/>
  <c r="AH973" i="20"/>
  <c r="AH974" i="20"/>
  <c r="AH975" i="20"/>
  <c r="AH976" i="20"/>
  <c r="AH977" i="20"/>
  <c r="AH978" i="20"/>
  <c r="AH979" i="20"/>
  <c r="AH980" i="20"/>
  <c r="AH981" i="20"/>
  <c r="AH982" i="20"/>
  <c r="AH983" i="20"/>
  <c r="AH984" i="20"/>
  <c r="AH985" i="20"/>
  <c r="AH986" i="20"/>
  <c r="AH987" i="20"/>
  <c r="AH988" i="20"/>
  <c r="AH989" i="20"/>
  <c r="AH990" i="20"/>
  <c r="AH991" i="20"/>
  <c r="AH992" i="20"/>
  <c r="AH993" i="20"/>
  <c r="AH994" i="20"/>
  <c r="AH995" i="20"/>
  <c r="AH996" i="20"/>
  <c r="AH997" i="20"/>
  <c r="AH998" i="20"/>
  <c r="AH999" i="20"/>
  <c r="AH1000" i="20"/>
  <c r="AH1001" i="20"/>
  <c r="AG2" i="20"/>
  <c r="AG3" i="20"/>
  <c r="AG4" i="20"/>
  <c r="AG5" i="20"/>
  <c r="AG6" i="20"/>
  <c r="AG7" i="20"/>
  <c r="AG8" i="20"/>
  <c r="AG9" i="20"/>
  <c r="AG10" i="20"/>
  <c r="AG11" i="20"/>
  <c r="AG12" i="20"/>
  <c r="AG13" i="20"/>
  <c r="AG14" i="20"/>
  <c r="AG15" i="20"/>
  <c r="AG16" i="20"/>
  <c r="AG17" i="20"/>
  <c r="AG18" i="20"/>
  <c r="AG19" i="20"/>
  <c r="AG20" i="20"/>
  <c r="AG21" i="20"/>
  <c r="AG22" i="20"/>
  <c r="AG23" i="20"/>
  <c r="AG24" i="20"/>
  <c r="AG25" i="20"/>
  <c r="AG26" i="20"/>
  <c r="AG27" i="20"/>
  <c r="AG28" i="20"/>
  <c r="AG29" i="20"/>
  <c r="AG30" i="20"/>
  <c r="AG31" i="20"/>
  <c r="AG32" i="20"/>
  <c r="AG33" i="20"/>
  <c r="AG34" i="20"/>
  <c r="AG35" i="20"/>
  <c r="AG36" i="20"/>
  <c r="AG37" i="20"/>
  <c r="AG38" i="20"/>
  <c r="AG39" i="20"/>
  <c r="AG40" i="20"/>
  <c r="AG41" i="20"/>
  <c r="AG42" i="20"/>
  <c r="AG43" i="20"/>
  <c r="AG44" i="20"/>
  <c r="AG45" i="20"/>
  <c r="AG46" i="20"/>
  <c r="AG47" i="20"/>
  <c r="AG48" i="20"/>
  <c r="AG49" i="20"/>
  <c r="AG50" i="20"/>
  <c r="AG51" i="20"/>
  <c r="AG52" i="20"/>
  <c r="AG53" i="20"/>
  <c r="AG54" i="20"/>
  <c r="AG55" i="20"/>
  <c r="AG56" i="20"/>
  <c r="AG57" i="20"/>
  <c r="AG58" i="20"/>
  <c r="AG59" i="20"/>
  <c r="AG60" i="20"/>
  <c r="AG61" i="20"/>
  <c r="AG62" i="20"/>
  <c r="AG63" i="20"/>
  <c r="AG64" i="20"/>
  <c r="AG65" i="20"/>
  <c r="AG66" i="20"/>
  <c r="AG67" i="20"/>
  <c r="AG68" i="20"/>
  <c r="AG69" i="20"/>
  <c r="AG70" i="20"/>
  <c r="AG71" i="20"/>
  <c r="AG72" i="20"/>
  <c r="AG73" i="20"/>
  <c r="AG74" i="20"/>
  <c r="AG75" i="20"/>
  <c r="AG76" i="20"/>
  <c r="AG77" i="20"/>
  <c r="AG78" i="20"/>
  <c r="AG79" i="20"/>
  <c r="AG80" i="20"/>
  <c r="AG81" i="20"/>
  <c r="AG82" i="20"/>
  <c r="AG83" i="20"/>
  <c r="AG84" i="20"/>
  <c r="AG85" i="20"/>
  <c r="AG86" i="20"/>
  <c r="AG87" i="20"/>
  <c r="AG88" i="20"/>
  <c r="AG89" i="20"/>
  <c r="AG90" i="20"/>
  <c r="AG91" i="20"/>
  <c r="AG92" i="20"/>
  <c r="AG93" i="20"/>
  <c r="AG94" i="20"/>
  <c r="AG95" i="20"/>
  <c r="AG96" i="20"/>
  <c r="AG97" i="20"/>
  <c r="AG98" i="20"/>
  <c r="AG99" i="20"/>
  <c r="AG100" i="20"/>
  <c r="AG101" i="20"/>
  <c r="AG102" i="20"/>
  <c r="AG103" i="20"/>
  <c r="AG104" i="20"/>
  <c r="AG105" i="20"/>
  <c r="AG106" i="20"/>
  <c r="AG107" i="20"/>
  <c r="AG108" i="20"/>
  <c r="AG109" i="20"/>
  <c r="AG110" i="20"/>
  <c r="AG111" i="20"/>
  <c r="AG112" i="20"/>
  <c r="AG113" i="20"/>
  <c r="AG114" i="20"/>
  <c r="AG115" i="20"/>
  <c r="AG116" i="20"/>
  <c r="AG117" i="20"/>
  <c r="AG118" i="20"/>
  <c r="AG119" i="20"/>
  <c r="AG120" i="20"/>
  <c r="AG121" i="20"/>
  <c r="AG122" i="20"/>
  <c r="AG123" i="20"/>
  <c r="AG124" i="20"/>
  <c r="AG125" i="20"/>
  <c r="AG126" i="20"/>
  <c r="AG127" i="20"/>
  <c r="AG128" i="20"/>
  <c r="AG129" i="20"/>
  <c r="AG130" i="20"/>
  <c r="AG131" i="20"/>
  <c r="AG132" i="20"/>
  <c r="AG133" i="20"/>
  <c r="AG134" i="20"/>
  <c r="AG135" i="20"/>
  <c r="AG136" i="20"/>
  <c r="AG137" i="20"/>
  <c r="AG138" i="20"/>
  <c r="AG139" i="20"/>
  <c r="AG140" i="20"/>
  <c r="AG141" i="20"/>
  <c r="AG142" i="20"/>
  <c r="AG143" i="20"/>
  <c r="AG144" i="20"/>
  <c r="AG145" i="20"/>
  <c r="AG146" i="20"/>
  <c r="AG147" i="20"/>
  <c r="AG148" i="20"/>
  <c r="AG149" i="20"/>
  <c r="AG150" i="20"/>
  <c r="AG151" i="20"/>
  <c r="AG152" i="20"/>
  <c r="AG153" i="20"/>
  <c r="AG154" i="20"/>
  <c r="AG155" i="20"/>
  <c r="AG156" i="20"/>
  <c r="AG157" i="20"/>
  <c r="AG158" i="20"/>
  <c r="AG159" i="20"/>
  <c r="AG160" i="20"/>
  <c r="AG161" i="20"/>
  <c r="AG162" i="20"/>
  <c r="AG163" i="20"/>
  <c r="AG164" i="20"/>
  <c r="AG165" i="20"/>
  <c r="AG166" i="20"/>
  <c r="AG167" i="20"/>
  <c r="AG168" i="20"/>
  <c r="AG169" i="20"/>
  <c r="AG170" i="20"/>
  <c r="AG171" i="20"/>
  <c r="AG172" i="20"/>
  <c r="AG173" i="20"/>
  <c r="AG174" i="20"/>
  <c r="AG175" i="20"/>
  <c r="AG176" i="20"/>
  <c r="AG177" i="20"/>
  <c r="AG178" i="20"/>
  <c r="AG179" i="20"/>
  <c r="AG180" i="20"/>
  <c r="AG181" i="20"/>
  <c r="AG182" i="20"/>
  <c r="AG183" i="20"/>
  <c r="AG184" i="20"/>
  <c r="AG185" i="20"/>
  <c r="AG186" i="20"/>
  <c r="AG187" i="20"/>
  <c r="AG188" i="20"/>
  <c r="AG189" i="20"/>
  <c r="AG190" i="20"/>
  <c r="AG191" i="20"/>
  <c r="AG192" i="20"/>
  <c r="AG193" i="20"/>
  <c r="AG194" i="20"/>
  <c r="AG195" i="20"/>
  <c r="AG196" i="20"/>
  <c r="AG197" i="20"/>
  <c r="AG198" i="20"/>
  <c r="AG199" i="20"/>
  <c r="AG200" i="20"/>
  <c r="AG201" i="20"/>
  <c r="AG202" i="20"/>
  <c r="AG203" i="20"/>
  <c r="AG204" i="20"/>
  <c r="AG205" i="20"/>
  <c r="AG206" i="20"/>
  <c r="AG207" i="20"/>
  <c r="AG208" i="20"/>
  <c r="AG209" i="20"/>
  <c r="AG210" i="20"/>
  <c r="AG211" i="20"/>
  <c r="AG212" i="20"/>
  <c r="AG213" i="20"/>
  <c r="AG214" i="20"/>
  <c r="AG215" i="20"/>
  <c r="AG216" i="20"/>
  <c r="AG217" i="20"/>
  <c r="AG218" i="20"/>
  <c r="AG219" i="20"/>
  <c r="AG220" i="20"/>
  <c r="AG221" i="20"/>
  <c r="AG222" i="20"/>
  <c r="AG223" i="20"/>
  <c r="AG224" i="20"/>
  <c r="AG225" i="20"/>
  <c r="AG226" i="20"/>
  <c r="AG227" i="20"/>
  <c r="AG228" i="20"/>
  <c r="AG229" i="20"/>
  <c r="AG230" i="20"/>
  <c r="AG231" i="20"/>
  <c r="AG232" i="20"/>
  <c r="AG233" i="20"/>
  <c r="AG234" i="20"/>
  <c r="AG235" i="20"/>
  <c r="AG236" i="20"/>
  <c r="AG237" i="20"/>
  <c r="AG238" i="20"/>
  <c r="AG239" i="20"/>
  <c r="AG240" i="20"/>
  <c r="AG241" i="20"/>
  <c r="AG242" i="20"/>
  <c r="AG243" i="20"/>
  <c r="AG244" i="20"/>
  <c r="AG245" i="20"/>
  <c r="AG246" i="20"/>
  <c r="AG247" i="20"/>
  <c r="AG248" i="20"/>
  <c r="AG249" i="20"/>
  <c r="AG250" i="20"/>
  <c r="AG251" i="20"/>
  <c r="AG252" i="20"/>
  <c r="AG253" i="20"/>
  <c r="AG254" i="20"/>
  <c r="AG255" i="20"/>
  <c r="AG256" i="20"/>
  <c r="AG257" i="20"/>
  <c r="AG258" i="20"/>
  <c r="AG259" i="20"/>
  <c r="AG260" i="20"/>
  <c r="AG261" i="20"/>
  <c r="AG262" i="20"/>
  <c r="AG263" i="20"/>
  <c r="AG264" i="20"/>
  <c r="AG265" i="20"/>
  <c r="AG266" i="20"/>
  <c r="AG267" i="20"/>
  <c r="AG268" i="20"/>
  <c r="AG269" i="20"/>
  <c r="AG270" i="20"/>
  <c r="AG271" i="20"/>
  <c r="AG272" i="20"/>
  <c r="AG273" i="20"/>
  <c r="AG274" i="20"/>
  <c r="AG275" i="20"/>
  <c r="AG276" i="20"/>
  <c r="AG277" i="20"/>
  <c r="AG278" i="20"/>
  <c r="AG279" i="20"/>
  <c r="AG280" i="20"/>
  <c r="AG281" i="20"/>
  <c r="AG282" i="20"/>
  <c r="AG283" i="20"/>
  <c r="AG284" i="20"/>
  <c r="AG285" i="20"/>
  <c r="AG286" i="20"/>
  <c r="AG287" i="20"/>
  <c r="AG288" i="20"/>
  <c r="AG289" i="20"/>
  <c r="AG290" i="20"/>
  <c r="AG291" i="20"/>
  <c r="AG292" i="20"/>
  <c r="AG293" i="20"/>
  <c r="AG294" i="20"/>
  <c r="AG295" i="20"/>
  <c r="AG296" i="20"/>
  <c r="AG297" i="20"/>
  <c r="AG298" i="20"/>
  <c r="AG299" i="20"/>
  <c r="AG300" i="20"/>
  <c r="AG301" i="20"/>
  <c r="AG302" i="20"/>
  <c r="AG303" i="20"/>
  <c r="AG304" i="20"/>
  <c r="AG305" i="20"/>
  <c r="AG306" i="20"/>
  <c r="AG307" i="20"/>
  <c r="AG308" i="20"/>
  <c r="AG309" i="20"/>
  <c r="AG310" i="20"/>
  <c r="AG311" i="20"/>
  <c r="AG312" i="20"/>
  <c r="AG313" i="20"/>
  <c r="AG314" i="20"/>
  <c r="AG315" i="20"/>
  <c r="AG316" i="20"/>
  <c r="AG317" i="20"/>
  <c r="AG318" i="20"/>
  <c r="AG319" i="20"/>
  <c r="AG320" i="20"/>
  <c r="AG321" i="20"/>
  <c r="AG322" i="20"/>
  <c r="AG323" i="20"/>
  <c r="AG324" i="20"/>
  <c r="AG325" i="20"/>
  <c r="AG326" i="20"/>
  <c r="AG327" i="20"/>
  <c r="AG328" i="20"/>
  <c r="AG329" i="20"/>
  <c r="AG330" i="20"/>
  <c r="AG331" i="20"/>
  <c r="AG332" i="20"/>
  <c r="AG333" i="20"/>
  <c r="AG334" i="20"/>
  <c r="AG335" i="20"/>
  <c r="AG336" i="20"/>
  <c r="AG337" i="20"/>
  <c r="AG338" i="20"/>
  <c r="AG339" i="20"/>
  <c r="AG340" i="20"/>
  <c r="AG341" i="20"/>
  <c r="AG342" i="20"/>
  <c r="AG343" i="20"/>
  <c r="AG344" i="20"/>
  <c r="AG345" i="20"/>
  <c r="AG346" i="20"/>
  <c r="AG347" i="20"/>
  <c r="AG348" i="20"/>
  <c r="AG349" i="20"/>
  <c r="AG350" i="20"/>
  <c r="AG351" i="20"/>
  <c r="AG352" i="20"/>
  <c r="AG353" i="20"/>
  <c r="AG354" i="20"/>
  <c r="AG355" i="20"/>
  <c r="AG356" i="20"/>
  <c r="AG357" i="20"/>
  <c r="AG358" i="20"/>
  <c r="AG359" i="20"/>
  <c r="AG360" i="20"/>
  <c r="AG361" i="20"/>
  <c r="AG362" i="20"/>
  <c r="AG363" i="20"/>
  <c r="AG364" i="20"/>
  <c r="AG365" i="20"/>
  <c r="AG366" i="20"/>
  <c r="AG367" i="20"/>
  <c r="AG368" i="20"/>
  <c r="AG369" i="20"/>
  <c r="AG370" i="20"/>
  <c r="AG371" i="20"/>
  <c r="AG372" i="20"/>
  <c r="AG373" i="20"/>
  <c r="AG374" i="20"/>
  <c r="AG375" i="20"/>
  <c r="AG376" i="20"/>
  <c r="AG377" i="20"/>
  <c r="AG378" i="20"/>
  <c r="AG379" i="20"/>
  <c r="AG380" i="20"/>
  <c r="AG381" i="20"/>
  <c r="AG382" i="20"/>
  <c r="AG383" i="20"/>
  <c r="AG384" i="20"/>
  <c r="AG385" i="20"/>
  <c r="AG386" i="20"/>
  <c r="AG387" i="20"/>
  <c r="AG388" i="20"/>
  <c r="AG389" i="20"/>
  <c r="AG390" i="20"/>
  <c r="AG391" i="20"/>
  <c r="AG392" i="20"/>
  <c r="AG393" i="20"/>
  <c r="AG394" i="20"/>
  <c r="AG395" i="20"/>
  <c r="AG396" i="20"/>
  <c r="AG397" i="20"/>
  <c r="AG398" i="20"/>
  <c r="AG399" i="20"/>
  <c r="AG400" i="20"/>
  <c r="AG401" i="20"/>
  <c r="AG402" i="20"/>
  <c r="AG403" i="20"/>
  <c r="AG404" i="20"/>
  <c r="AG405" i="20"/>
  <c r="AG406" i="20"/>
  <c r="AG407" i="20"/>
  <c r="AG408" i="20"/>
  <c r="AG409" i="20"/>
  <c r="AG410" i="20"/>
  <c r="AG411" i="20"/>
  <c r="AG412" i="20"/>
  <c r="AG413" i="20"/>
  <c r="AG414" i="20"/>
  <c r="AG415" i="20"/>
  <c r="AG416" i="20"/>
  <c r="AG417" i="20"/>
  <c r="AG418" i="20"/>
  <c r="AG419" i="20"/>
  <c r="AG420" i="20"/>
  <c r="AG421" i="20"/>
  <c r="AG422" i="20"/>
  <c r="AG423" i="20"/>
  <c r="AG424" i="20"/>
  <c r="AG425" i="20"/>
  <c r="AG426" i="20"/>
  <c r="AG427" i="20"/>
  <c r="AG428" i="20"/>
  <c r="AG429" i="20"/>
  <c r="AG430" i="20"/>
  <c r="AG431" i="20"/>
  <c r="AG432" i="20"/>
  <c r="AG433" i="20"/>
  <c r="AG434" i="20"/>
  <c r="AG435" i="20"/>
  <c r="AG436" i="20"/>
  <c r="AG437" i="20"/>
  <c r="AG438" i="20"/>
  <c r="AG439" i="20"/>
  <c r="AG440" i="20"/>
  <c r="AG441" i="20"/>
  <c r="AG442" i="20"/>
  <c r="AG443" i="20"/>
  <c r="AG444" i="20"/>
  <c r="AG445" i="20"/>
  <c r="AG446" i="20"/>
  <c r="AG447" i="20"/>
  <c r="AG448" i="20"/>
  <c r="AG449" i="20"/>
  <c r="AG450" i="20"/>
  <c r="AG451" i="20"/>
  <c r="AG452" i="20"/>
  <c r="AG453" i="20"/>
  <c r="AG454" i="20"/>
  <c r="AG455" i="20"/>
  <c r="AG456" i="20"/>
  <c r="AG457" i="20"/>
  <c r="AG458" i="20"/>
  <c r="AG459" i="20"/>
  <c r="AG460" i="20"/>
  <c r="AG461" i="20"/>
  <c r="AG462" i="20"/>
  <c r="AG463" i="20"/>
  <c r="AG464" i="20"/>
  <c r="AG465" i="20"/>
  <c r="AG466" i="20"/>
  <c r="AG467" i="20"/>
  <c r="AG468" i="20"/>
  <c r="AG469" i="20"/>
  <c r="AG470" i="20"/>
  <c r="AG471" i="20"/>
  <c r="AG472" i="20"/>
  <c r="AG473" i="20"/>
  <c r="AG474" i="20"/>
  <c r="AG475" i="20"/>
  <c r="AG476" i="20"/>
  <c r="AG477" i="20"/>
  <c r="AG478" i="20"/>
  <c r="AG479" i="20"/>
  <c r="AG480" i="20"/>
  <c r="AG481" i="20"/>
  <c r="AG482" i="20"/>
  <c r="AG483" i="20"/>
  <c r="AG484" i="20"/>
  <c r="AG485" i="20"/>
  <c r="AG486" i="20"/>
  <c r="AG487" i="20"/>
  <c r="AG488" i="20"/>
  <c r="AG489" i="20"/>
  <c r="AG490" i="20"/>
  <c r="AG491" i="20"/>
  <c r="AG492" i="20"/>
  <c r="AG493" i="20"/>
  <c r="AG494" i="20"/>
  <c r="AG495" i="20"/>
  <c r="AG496" i="20"/>
  <c r="AG497" i="20"/>
  <c r="AG498" i="20"/>
  <c r="AG499" i="20"/>
  <c r="AG500" i="20"/>
  <c r="AG501" i="20"/>
  <c r="AG502" i="20"/>
  <c r="AG503" i="20"/>
  <c r="AG504" i="20"/>
  <c r="AG505" i="20"/>
  <c r="AG506" i="20"/>
  <c r="AG507" i="20"/>
  <c r="AG508" i="20"/>
  <c r="AG509" i="20"/>
  <c r="AG510" i="20"/>
  <c r="AG511" i="20"/>
  <c r="AG512" i="20"/>
  <c r="AG513" i="20"/>
  <c r="AG514" i="20"/>
  <c r="AG515" i="20"/>
  <c r="AG516" i="20"/>
  <c r="AG517" i="20"/>
  <c r="AG518" i="20"/>
  <c r="AG519" i="20"/>
  <c r="AG520" i="20"/>
  <c r="AG521" i="20"/>
  <c r="AG522" i="20"/>
  <c r="AG523" i="20"/>
  <c r="AG524" i="20"/>
  <c r="AG525" i="20"/>
  <c r="AG526" i="20"/>
  <c r="AG527" i="20"/>
  <c r="AG528" i="20"/>
  <c r="AG529" i="20"/>
  <c r="AG530" i="20"/>
  <c r="AG531" i="20"/>
  <c r="AG532" i="20"/>
  <c r="AG533" i="20"/>
  <c r="AG534" i="20"/>
  <c r="AG535" i="20"/>
  <c r="AG536" i="20"/>
  <c r="AG537" i="20"/>
  <c r="AG538" i="20"/>
  <c r="AG539" i="20"/>
  <c r="AG540" i="20"/>
  <c r="AG541" i="20"/>
  <c r="AG542" i="20"/>
  <c r="AG543" i="20"/>
  <c r="AG544" i="20"/>
  <c r="AG545" i="20"/>
  <c r="AG546" i="20"/>
  <c r="AG547" i="20"/>
  <c r="AG548" i="20"/>
  <c r="AG549" i="20"/>
  <c r="AG550" i="20"/>
  <c r="AG551" i="20"/>
  <c r="AG552" i="20"/>
  <c r="AG553" i="20"/>
  <c r="AG554" i="20"/>
  <c r="AG555" i="20"/>
  <c r="AG556" i="20"/>
  <c r="AG557" i="20"/>
  <c r="AG558" i="20"/>
  <c r="AG559" i="20"/>
  <c r="AG560" i="20"/>
  <c r="AG561" i="20"/>
  <c r="AG562" i="20"/>
  <c r="AG563" i="20"/>
  <c r="AG564" i="20"/>
  <c r="AG565" i="20"/>
  <c r="AG566" i="20"/>
  <c r="AG567" i="20"/>
  <c r="AG568" i="20"/>
  <c r="AG569" i="20"/>
  <c r="AG570" i="20"/>
  <c r="AG571" i="20"/>
  <c r="AG572" i="20"/>
  <c r="AG573" i="20"/>
  <c r="AG574" i="20"/>
  <c r="AG575" i="20"/>
  <c r="AG576" i="20"/>
  <c r="AG577" i="20"/>
  <c r="AG578" i="20"/>
  <c r="AG579" i="20"/>
  <c r="AG580" i="20"/>
  <c r="AG581" i="20"/>
  <c r="AG582" i="20"/>
  <c r="AG583" i="20"/>
  <c r="AG584" i="20"/>
  <c r="AG585" i="20"/>
  <c r="AG586" i="20"/>
  <c r="AG587" i="20"/>
  <c r="AG588" i="20"/>
  <c r="AG589" i="20"/>
  <c r="AG590" i="20"/>
  <c r="AG591" i="20"/>
  <c r="AG592" i="20"/>
  <c r="AG593" i="20"/>
  <c r="AG594" i="20"/>
  <c r="AG595" i="20"/>
  <c r="AG596" i="20"/>
  <c r="AG597" i="20"/>
  <c r="AG598" i="20"/>
  <c r="AG599" i="20"/>
  <c r="AG600" i="20"/>
  <c r="AG601" i="20"/>
  <c r="AG602" i="20"/>
  <c r="AG603" i="20"/>
  <c r="AG604" i="20"/>
  <c r="AG605" i="20"/>
  <c r="AG606" i="20"/>
  <c r="AG607" i="20"/>
  <c r="AG608" i="20"/>
  <c r="AG609" i="20"/>
  <c r="AG610" i="20"/>
  <c r="AG611" i="20"/>
  <c r="AG612" i="20"/>
  <c r="AG613" i="20"/>
  <c r="AG614" i="20"/>
  <c r="AG615" i="20"/>
  <c r="AG616" i="20"/>
  <c r="AG617" i="20"/>
  <c r="AG618" i="20"/>
  <c r="AG619" i="20"/>
  <c r="AG620" i="20"/>
  <c r="AG621" i="20"/>
  <c r="AG622" i="20"/>
  <c r="AG623" i="20"/>
  <c r="AG624" i="20"/>
  <c r="AG625" i="20"/>
  <c r="AG626" i="20"/>
  <c r="AG627" i="20"/>
  <c r="AG628" i="20"/>
  <c r="AG629" i="20"/>
  <c r="AG630" i="20"/>
  <c r="AG631" i="20"/>
  <c r="AG632" i="20"/>
  <c r="AG633" i="20"/>
  <c r="AG634" i="20"/>
  <c r="AG635" i="20"/>
  <c r="AG636" i="20"/>
  <c r="AG637" i="20"/>
  <c r="AG638" i="20"/>
  <c r="AG639" i="20"/>
  <c r="AG640" i="20"/>
  <c r="AG641" i="20"/>
  <c r="AG642" i="20"/>
  <c r="AG643" i="20"/>
  <c r="AG644" i="20"/>
  <c r="AG645" i="20"/>
  <c r="AG646" i="20"/>
  <c r="AG647" i="20"/>
  <c r="AG648" i="20"/>
  <c r="AG649" i="20"/>
  <c r="AG650" i="20"/>
  <c r="AG651" i="20"/>
  <c r="AG652" i="20"/>
  <c r="AG653" i="20"/>
  <c r="AG654" i="20"/>
  <c r="AG655" i="20"/>
  <c r="AG656" i="20"/>
  <c r="AG657" i="20"/>
  <c r="AG658" i="20"/>
  <c r="AG659" i="20"/>
  <c r="AG660" i="20"/>
  <c r="AG661" i="20"/>
  <c r="AG662" i="20"/>
  <c r="AG663" i="20"/>
  <c r="AG664" i="20"/>
  <c r="AG665" i="20"/>
  <c r="AG666" i="20"/>
  <c r="AG667" i="20"/>
  <c r="AG668" i="20"/>
  <c r="AG669" i="20"/>
  <c r="AG670" i="20"/>
  <c r="AG671" i="20"/>
  <c r="AG672" i="20"/>
  <c r="AG673" i="20"/>
  <c r="AG674" i="20"/>
  <c r="AG675" i="20"/>
  <c r="AG676" i="20"/>
  <c r="AG677" i="20"/>
  <c r="AG678" i="20"/>
  <c r="AG679" i="20"/>
  <c r="AG680" i="20"/>
  <c r="AG681" i="20"/>
  <c r="AG682" i="20"/>
  <c r="AG683" i="20"/>
  <c r="AG684" i="20"/>
  <c r="AG685" i="20"/>
  <c r="AG686" i="20"/>
  <c r="AG687" i="20"/>
  <c r="AG688" i="20"/>
  <c r="AG689" i="20"/>
  <c r="AG690" i="20"/>
  <c r="AG691" i="20"/>
  <c r="AG692" i="20"/>
  <c r="AG693" i="20"/>
  <c r="AG694" i="20"/>
  <c r="AG695" i="20"/>
  <c r="AG696" i="20"/>
  <c r="AG697" i="20"/>
  <c r="AG698" i="20"/>
  <c r="AG699" i="20"/>
  <c r="AG700" i="20"/>
  <c r="AG701" i="20"/>
  <c r="AG702" i="20"/>
  <c r="AG703" i="20"/>
  <c r="AG704" i="20"/>
  <c r="AG705" i="20"/>
  <c r="AG706" i="20"/>
  <c r="AG707" i="20"/>
  <c r="AG708" i="20"/>
  <c r="AG709" i="20"/>
  <c r="AG710" i="20"/>
  <c r="AG711" i="20"/>
  <c r="AG712" i="20"/>
  <c r="AG713" i="20"/>
  <c r="AG714" i="20"/>
  <c r="AG715" i="20"/>
  <c r="AG716" i="20"/>
  <c r="AG717" i="20"/>
  <c r="AG718" i="20"/>
  <c r="AG719" i="20"/>
  <c r="AG720" i="20"/>
  <c r="AG721" i="20"/>
  <c r="AG722" i="20"/>
  <c r="AG723" i="20"/>
  <c r="AG724" i="20"/>
  <c r="AG725" i="20"/>
  <c r="AG726" i="20"/>
  <c r="AG727" i="20"/>
  <c r="AG728" i="20"/>
  <c r="AG729" i="20"/>
  <c r="AG730" i="20"/>
  <c r="AG731" i="20"/>
  <c r="AG732" i="20"/>
  <c r="AG733" i="20"/>
  <c r="AG734" i="20"/>
  <c r="AG735" i="20"/>
  <c r="AG736" i="20"/>
  <c r="AG737" i="20"/>
  <c r="AG738" i="20"/>
  <c r="AG739" i="20"/>
  <c r="AG740" i="20"/>
  <c r="AG741" i="20"/>
  <c r="AG742" i="20"/>
  <c r="AG743" i="20"/>
  <c r="AG744" i="20"/>
  <c r="AG745" i="20"/>
  <c r="AG746" i="20"/>
  <c r="AG747" i="20"/>
  <c r="AG748" i="20"/>
  <c r="AG749" i="20"/>
  <c r="AG750" i="20"/>
  <c r="AG751" i="20"/>
  <c r="AG752" i="20"/>
  <c r="AG753" i="20"/>
  <c r="AG754" i="20"/>
  <c r="AG755" i="20"/>
  <c r="AG756" i="20"/>
  <c r="AG757" i="20"/>
  <c r="AG758" i="20"/>
  <c r="AG759" i="20"/>
  <c r="AG760" i="20"/>
  <c r="AG761" i="20"/>
  <c r="AG762" i="20"/>
  <c r="AG763" i="20"/>
  <c r="AG764" i="20"/>
  <c r="AG765" i="20"/>
  <c r="AG766" i="20"/>
  <c r="AG767" i="20"/>
  <c r="AG768" i="20"/>
  <c r="AG769" i="20"/>
  <c r="AG770" i="20"/>
  <c r="AG771" i="20"/>
  <c r="AG772" i="20"/>
  <c r="AG773" i="20"/>
  <c r="AG774" i="20"/>
  <c r="AG775" i="20"/>
  <c r="AG776" i="20"/>
  <c r="AG777" i="20"/>
  <c r="AG778" i="20"/>
  <c r="AG779" i="20"/>
  <c r="AG780" i="20"/>
  <c r="AG781" i="20"/>
  <c r="AG782" i="20"/>
  <c r="AG783" i="20"/>
  <c r="AG784" i="20"/>
  <c r="AG785" i="20"/>
  <c r="AG786" i="20"/>
  <c r="AG787" i="20"/>
  <c r="AG788" i="20"/>
  <c r="AG789" i="20"/>
  <c r="AG790" i="20"/>
  <c r="AG791" i="20"/>
  <c r="AG792" i="20"/>
  <c r="AG793" i="20"/>
  <c r="AG794" i="20"/>
  <c r="AG795" i="20"/>
  <c r="AG796" i="20"/>
  <c r="AG797" i="20"/>
  <c r="AG798" i="20"/>
  <c r="AG799" i="20"/>
  <c r="AG800" i="20"/>
  <c r="AG801" i="20"/>
  <c r="AG802" i="20"/>
  <c r="AG803" i="20"/>
  <c r="AG804" i="20"/>
  <c r="AG805" i="20"/>
  <c r="AG806" i="20"/>
  <c r="AG807" i="20"/>
  <c r="AG808" i="20"/>
  <c r="AG809" i="20"/>
  <c r="AG810" i="20"/>
  <c r="AG811" i="20"/>
  <c r="AG812" i="20"/>
  <c r="AG813" i="20"/>
  <c r="AG814" i="20"/>
  <c r="AG815" i="20"/>
  <c r="AG816" i="20"/>
  <c r="AG817" i="20"/>
  <c r="AG818" i="20"/>
  <c r="AG819" i="20"/>
  <c r="AG820" i="20"/>
  <c r="AG821" i="20"/>
  <c r="AG822" i="20"/>
  <c r="AG823" i="20"/>
  <c r="AG824" i="20"/>
  <c r="AG825" i="20"/>
  <c r="AG826" i="20"/>
  <c r="AG827" i="20"/>
  <c r="AG828" i="20"/>
  <c r="AG829" i="20"/>
  <c r="AG830" i="20"/>
  <c r="AG831" i="20"/>
  <c r="AG832" i="20"/>
  <c r="AG833" i="20"/>
  <c r="AG834" i="20"/>
  <c r="AG835" i="20"/>
  <c r="AG836" i="20"/>
  <c r="AG837" i="20"/>
  <c r="AG838" i="20"/>
  <c r="AG839" i="20"/>
  <c r="AG840" i="20"/>
  <c r="AG841" i="20"/>
  <c r="AG842" i="20"/>
  <c r="AG843" i="20"/>
  <c r="AG844" i="20"/>
  <c r="AG845" i="20"/>
  <c r="AG846" i="20"/>
  <c r="AG847" i="20"/>
  <c r="AG848" i="20"/>
  <c r="AG849" i="20"/>
  <c r="AG850" i="20"/>
  <c r="AG851" i="20"/>
  <c r="AG852" i="20"/>
  <c r="AG853" i="20"/>
  <c r="AG854" i="20"/>
  <c r="AG855" i="20"/>
  <c r="AG856" i="20"/>
  <c r="AG857" i="20"/>
  <c r="AG858" i="20"/>
  <c r="AG859" i="20"/>
  <c r="AG860" i="20"/>
  <c r="AG861" i="20"/>
  <c r="AG862" i="20"/>
  <c r="AG863" i="20"/>
  <c r="AG864" i="20"/>
  <c r="AG865" i="20"/>
  <c r="AG866" i="20"/>
  <c r="AG867" i="20"/>
  <c r="AG868" i="20"/>
  <c r="AG869" i="20"/>
  <c r="AG870" i="20"/>
  <c r="AG871" i="20"/>
  <c r="AG872" i="20"/>
  <c r="AG873" i="20"/>
  <c r="AG874" i="20"/>
  <c r="AG875" i="20"/>
  <c r="AG876" i="20"/>
  <c r="AG877" i="20"/>
  <c r="AG878" i="20"/>
  <c r="AG879" i="20"/>
  <c r="AG880" i="20"/>
  <c r="AG881" i="20"/>
  <c r="AG882" i="20"/>
  <c r="AG883" i="20"/>
  <c r="AG884" i="20"/>
  <c r="AG885" i="20"/>
  <c r="AG886" i="20"/>
  <c r="AG887" i="20"/>
  <c r="AG888" i="20"/>
  <c r="AG889" i="20"/>
  <c r="AG890" i="20"/>
  <c r="AG891" i="20"/>
  <c r="AG892" i="20"/>
  <c r="AG893" i="20"/>
  <c r="AG894" i="20"/>
  <c r="AG895" i="20"/>
  <c r="AG896" i="20"/>
  <c r="AG897" i="20"/>
  <c r="AG898" i="20"/>
  <c r="AG899" i="20"/>
  <c r="AG900" i="20"/>
  <c r="AG901" i="20"/>
  <c r="AG902" i="20"/>
  <c r="AG903" i="20"/>
  <c r="AG904" i="20"/>
  <c r="AG905" i="20"/>
  <c r="AG906" i="20"/>
  <c r="AG907" i="20"/>
  <c r="AG908" i="20"/>
  <c r="AG909" i="20"/>
  <c r="AG910" i="20"/>
  <c r="AG911" i="20"/>
  <c r="AG912" i="20"/>
  <c r="AG913" i="20"/>
  <c r="AG914" i="20"/>
  <c r="AG915" i="20"/>
  <c r="AG916" i="20"/>
  <c r="AG917" i="20"/>
  <c r="AG918" i="20"/>
  <c r="AG919" i="20"/>
  <c r="AG920" i="20"/>
  <c r="AG921" i="20"/>
  <c r="AG922" i="20"/>
  <c r="AG923" i="20"/>
  <c r="AG924" i="20"/>
  <c r="AG925" i="20"/>
  <c r="AG926" i="20"/>
  <c r="AG927" i="20"/>
  <c r="AG928" i="20"/>
  <c r="AG929" i="20"/>
  <c r="AG930" i="20"/>
  <c r="AG931" i="20"/>
  <c r="AG932" i="20"/>
  <c r="AG933" i="20"/>
  <c r="AG934" i="20"/>
  <c r="AG935" i="20"/>
  <c r="AG936" i="20"/>
  <c r="AG937" i="20"/>
  <c r="AG938" i="20"/>
  <c r="AG939" i="20"/>
  <c r="AG940" i="20"/>
  <c r="AG941" i="20"/>
  <c r="AG942" i="20"/>
  <c r="AG943" i="20"/>
  <c r="AG944" i="20"/>
  <c r="AG945" i="20"/>
  <c r="AG946" i="20"/>
  <c r="AG947" i="20"/>
  <c r="AG948" i="20"/>
  <c r="AG949" i="20"/>
  <c r="AG950" i="20"/>
  <c r="AG951" i="20"/>
  <c r="AG952" i="20"/>
  <c r="AG953" i="20"/>
  <c r="AG954" i="20"/>
  <c r="AG955" i="20"/>
  <c r="AG956" i="20"/>
  <c r="AG957" i="20"/>
  <c r="AG958" i="20"/>
  <c r="AG959" i="20"/>
  <c r="AG960" i="20"/>
  <c r="AG961" i="20"/>
  <c r="AG962" i="20"/>
  <c r="AG963" i="20"/>
  <c r="AG964" i="20"/>
  <c r="AG965" i="20"/>
  <c r="AG966" i="20"/>
  <c r="AG967" i="20"/>
  <c r="AG968" i="20"/>
  <c r="AG969" i="20"/>
  <c r="AG970" i="20"/>
  <c r="AG971" i="20"/>
  <c r="AG972" i="20"/>
  <c r="AG973" i="20"/>
  <c r="AG974" i="20"/>
  <c r="AG975" i="20"/>
  <c r="AG976" i="20"/>
  <c r="AG977" i="20"/>
  <c r="AG978" i="20"/>
  <c r="AG979" i="20"/>
  <c r="AG980" i="20"/>
  <c r="AG981" i="20"/>
  <c r="AG982" i="20"/>
  <c r="AG983" i="20"/>
  <c r="AG984" i="20"/>
  <c r="AG985" i="20"/>
  <c r="AG986" i="20"/>
  <c r="AG987" i="20"/>
  <c r="AG988" i="20"/>
  <c r="AG989" i="20"/>
  <c r="AG990" i="20"/>
  <c r="AG991" i="20"/>
  <c r="AG992" i="20"/>
  <c r="AG993" i="20"/>
  <c r="AG994" i="20"/>
  <c r="AG995" i="20"/>
  <c r="AG996" i="20"/>
  <c r="AG997" i="20"/>
  <c r="AG998" i="20"/>
  <c r="AG999" i="20"/>
  <c r="AG1000" i="20"/>
  <c r="AG1001" i="20"/>
  <c r="AF2" i="20"/>
  <c r="AF3" i="20"/>
  <c r="AF4" i="20"/>
  <c r="AF5" i="20"/>
  <c r="AF6" i="20"/>
  <c r="AF7" i="20"/>
  <c r="AF8" i="20"/>
  <c r="AF9" i="20"/>
  <c r="AF10" i="20"/>
  <c r="AF11" i="20"/>
  <c r="AF12" i="20"/>
  <c r="AF13" i="20"/>
  <c r="AF14" i="20"/>
  <c r="AF15" i="20"/>
  <c r="AF16" i="20"/>
  <c r="AF17" i="20"/>
  <c r="AF18" i="20"/>
  <c r="AF19" i="20"/>
  <c r="AF20" i="20"/>
  <c r="AF21" i="20"/>
  <c r="AF22" i="20"/>
  <c r="AF23" i="20"/>
  <c r="AF24" i="20"/>
  <c r="AF25" i="20"/>
  <c r="AF26" i="20"/>
  <c r="AF27" i="20"/>
  <c r="AF28" i="20"/>
  <c r="AF29" i="20"/>
  <c r="AF30" i="20"/>
  <c r="AF31" i="20"/>
  <c r="AF32" i="20"/>
  <c r="AF33" i="20"/>
  <c r="AF34" i="20"/>
  <c r="AF35" i="20"/>
  <c r="AF36" i="20"/>
  <c r="AF37" i="20"/>
  <c r="AF38" i="20"/>
  <c r="AF39" i="20"/>
  <c r="AF40" i="20"/>
  <c r="AF41" i="20"/>
  <c r="AF42" i="20"/>
  <c r="AF43" i="20"/>
  <c r="AF44" i="20"/>
  <c r="AF45" i="20"/>
  <c r="AF46" i="20"/>
  <c r="AF47" i="20"/>
  <c r="AF48" i="20"/>
  <c r="AF49" i="20"/>
  <c r="AF50" i="20"/>
  <c r="AF51" i="20"/>
  <c r="AF52" i="20"/>
  <c r="AF53" i="20"/>
  <c r="AF54" i="20"/>
  <c r="AF55" i="20"/>
  <c r="AF56" i="20"/>
  <c r="AF57" i="20"/>
  <c r="AF58" i="20"/>
  <c r="AF59" i="20"/>
  <c r="AF60" i="20"/>
  <c r="AF61" i="20"/>
  <c r="AF62" i="20"/>
  <c r="AF63" i="20"/>
  <c r="AF64" i="20"/>
  <c r="AF65" i="20"/>
  <c r="AF66" i="20"/>
  <c r="AF67" i="20"/>
  <c r="AF68" i="20"/>
  <c r="AF69" i="20"/>
  <c r="AF70" i="20"/>
  <c r="AF71" i="20"/>
  <c r="AF72" i="20"/>
  <c r="AF73" i="20"/>
  <c r="AF74" i="20"/>
  <c r="AF75" i="20"/>
  <c r="AF76" i="20"/>
  <c r="AF77" i="20"/>
  <c r="AF78" i="20"/>
  <c r="AF79" i="20"/>
  <c r="AF80" i="20"/>
  <c r="AF81" i="20"/>
  <c r="AF82" i="20"/>
  <c r="AF83" i="20"/>
  <c r="AF84" i="20"/>
  <c r="AF85" i="20"/>
  <c r="AF86" i="20"/>
  <c r="AF87" i="20"/>
  <c r="AF88" i="20"/>
  <c r="AF89" i="20"/>
  <c r="AF90" i="20"/>
  <c r="AF91" i="20"/>
  <c r="AF92" i="20"/>
  <c r="AF93" i="20"/>
  <c r="AF94" i="20"/>
  <c r="AF95" i="20"/>
  <c r="AF96" i="20"/>
  <c r="AF97" i="20"/>
  <c r="AF98" i="20"/>
  <c r="AF99" i="20"/>
  <c r="AF100" i="20"/>
  <c r="AF101" i="20"/>
  <c r="AF102" i="20"/>
  <c r="AF103" i="20"/>
  <c r="AF104" i="20"/>
  <c r="AF105" i="20"/>
  <c r="AF106" i="20"/>
  <c r="AF107" i="20"/>
  <c r="AF108" i="20"/>
  <c r="AF109" i="20"/>
  <c r="AF110" i="20"/>
  <c r="AF111" i="20"/>
  <c r="AF112" i="20"/>
  <c r="AF113" i="20"/>
  <c r="AF114" i="20"/>
  <c r="AF115" i="20"/>
  <c r="AF116" i="20"/>
  <c r="AF117" i="20"/>
  <c r="AF118" i="20"/>
  <c r="AF119" i="20"/>
  <c r="AF120" i="20"/>
  <c r="AF121" i="20"/>
  <c r="AF122" i="20"/>
  <c r="AF123" i="20"/>
  <c r="AF124" i="20"/>
  <c r="AF125" i="20"/>
  <c r="AF126" i="20"/>
  <c r="AF127" i="20"/>
  <c r="AF128" i="20"/>
  <c r="AF129" i="20"/>
  <c r="AF130" i="20"/>
  <c r="AF131" i="20"/>
  <c r="AF132" i="20"/>
  <c r="AF133" i="20"/>
  <c r="AF134" i="20"/>
  <c r="AF135" i="20"/>
  <c r="AF136" i="20"/>
  <c r="AF137" i="20"/>
  <c r="AF138" i="20"/>
  <c r="AF139" i="20"/>
  <c r="AF140" i="20"/>
  <c r="AF141" i="20"/>
  <c r="AF142" i="20"/>
  <c r="AF143" i="20"/>
  <c r="AF144" i="20"/>
  <c r="AF145" i="20"/>
  <c r="AF146" i="20"/>
  <c r="AF147" i="20"/>
  <c r="AF148" i="20"/>
  <c r="AF149" i="20"/>
  <c r="AF150" i="20"/>
  <c r="AF151" i="20"/>
  <c r="AF152" i="20"/>
  <c r="AF153" i="20"/>
  <c r="AF154" i="20"/>
  <c r="AF155" i="20"/>
  <c r="AF156" i="20"/>
  <c r="AF157" i="20"/>
  <c r="AF158" i="20"/>
  <c r="AF159" i="20"/>
  <c r="AF160" i="20"/>
  <c r="AF161" i="20"/>
  <c r="AF162" i="20"/>
  <c r="AF163" i="20"/>
  <c r="AF164" i="20"/>
  <c r="AF165" i="20"/>
  <c r="AF166" i="20"/>
  <c r="AF167" i="20"/>
  <c r="AF168" i="20"/>
  <c r="AF169" i="20"/>
  <c r="AF170" i="20"/>
  <c r="AF171" i="20"/>
  <c r="AF172" i="20"/>
  <c r="AF173" i="20"/>
  <c r="AF174" i="20"/>
  <c r="AF175" i="20"/>
  <c r="AF176" i="20"/>
  <c r="AF177" i="20"/>
  <c r="AF178" i="20"/>
  <c r="AF179" i="20"/>
  <c r="AF180" i="20"/>
  <c r="AF181" i="20"/>
  <c r="AF182" i="20"/>
  <c r="AF183" i="20"/>
  <c r="AF184" i="20"/>
  <c r="AF185" i="20"/>
  <c r="AF186" i="20"/>
  <c r="AF187" i="20"/>
  <c r="AF188" i="20"/>
  <c r="AF189" i="20"/>
  <c r="AF190" i="20"/>
  <c r="AF191" i="20"/>
  <c r="AF192" i="20"/>
  <c r="AF193" i="20"/>
  <c r="AF194" i="20"/>
  <c r="AF195" i="20"/>
  <c r="AF196" i="20"/>
  <c r="AF197" i="20"/>
  <c r="AF198" i="20"/>
  <c r="AF199" i="20"/>
  <c r="AF200" i="20"/>
  <c r="AF201" i="20"/>
  <c r="AF202" i="20"/>
  <c r="AF203" i="20"/>
  <c r="AF204" i="20"/>
  <c r="AF205" i="20"/>
  <c r="AF206" i="20"/>
  <c r="AF207" i="20"/>
  <c r="AF208" i="20"/>
  <c r="AF209" i="20"/>
  <c r="AF210" i="20"/>
  <c r="AF211" i="20"/>
  <c r="AF212" i="20"/>
  <c r="AF213" i="20"/>
  <c r="AF214" i="20"/>
  <c r="AF215" i="20"/>
  <c r="AF216" i="20"/>
  <c r="AF217" i="20"/>
  <c r="AF218" i="20"/>
  <c r="AF219" i="20"/>
  <c r="AF220" i="20"/>
  <c r="AF221" i="20"/>
  <c r="AF222" i="20"/>
  <c r="AF223" i="20"/>
  <c r="AF224" i="20"/>
  <c r="AF225" i="20"/>
  <c r="AF226" i="20"/>
  <c r="AF227" i="20"/>
  <c r="AF228" i="20"/>
  <c r="AF229" i="20"/>
  <c r="AF230" i="20"/>
  <c r="AF231" i="20"/>
  <c r="AF232" i="20"/>
  <c r="AF233" i="20"/>
  <c r="AF234" i="20"/>
  <c r="AF235" i="20"/>
  <c r="AF236" i="20"/>
  <c r="AF237" i="20"/>
  <c r="AF238" i="20"/>
  <c r="AF239" i="20"/>
  <c r="AF240" i="20"/>
  <c r="AF241" i="20"/>
  <c r="AF242" i="20"/>
  <c r="AF243" i="20"/>
  <c r="AF244" i="20"/>
  <c r="AF245" i="20"/>
  <c r="AF246" i="20"/>
  <c r="AF247" i="20"/>
  <c r="AF248" i="20"/>
  <c r="AF249" i="20"/>
  <c r="AF250" i="20"/>
  <c r="AF251" i="20"/>
  <c r="AF252" i="20"/>
  <c r="AF253" i="20"/>
  <c r="AF254" i="20"/>
  <c r="AF255" i="20"/>
  <c r="AF256" i="20"/>
  <c r="AF257" i="20"/>
  <c r="AF258" i="20"/>
  <c r="AF259" i="20"/>
  <c r="AF260" i="20"/>
  <c r="AF261" i="20"/>
  <c r="AF262" i="20"/>
  <c r="AF263" i="20"/>
  <c r="AF264" i="20"/>
  <c r="AF265" i="20"/>
  <c r="AF266" i="20"/>
  <c r="AF267" i="20"/>
  <c r="AF268" i="20"/>
  <c r="AF269" i="20"/>
  <c r="AF270" i="20"/>
  <c r="AF271" i="20"/>
  <c r="AF272" i="20"/>
  <c r="AF273" i="20"/>
  <c r="AF274" i="20"/>
  <c r="AF275" i="20"/>
  <c r="AF276" i="20"/>
  <c r="AF277" i="20"/>
  <c r="AF278" i="20"/>
  <c r="AF279" i="20"/>
  <c r="AF280" i="20"/>
  <c r="AF281" i="20"/>
  <c r="AF282" i="20"/>
  <c r="AF283" i="20"/>
  <c r="AF284" i="20"/>
  <c r="AF285" i="20"/>
  <c r="AF286" i="20"/>
  <c r="AF287" i="20"/>
  <c r="AF288" i="20"/>
  <c r="AF289" i="20"/>
  <c r="AF290" i="20"/>
  <c r="AF291" i="20"/>
  <c r="AF292" i="20"/>
  <c r="AF293" i="20"/>
  <c r="AF294" i="20"/>
  <c r="AF295" i="20"/>
  <c r="AF296" i="20"/>
  <c r="AF297" i="20"/>
  <c r="AF298" i="20"/>
  <c r="AF299" i="20"/>
  <c r="AF300" i="20"/>
  <c r="AF301" i="20"/>
  <c r="AF302" i="20"/>
  <c r="AF303" i="20"/>
  <c r="AF304" i="20"/>
  <c r="AF305" i="20"/>
  <c r="AF306" i="20"/>
  <c r="AF307" i="20"/>
  <c r="AF308" i="20"/>
  <c r="AF309" i="20"/>
  <c r="AF310" i="20"/>
  <c r="AF311" i="20"/>
  <c r="AF312" i="20"/>
  <c r="AF313" i="20"/>
  <c r="AF314" i="20"/>
  <c r="AF315" i="20"/>
  <c r="AF316" i="20"/>
  <c r="AF317" i="20"/>
  <c r="AF318" i="20"/>
  <c r="AF319" i="20"/>
  <c r="AF320" i="20"/>
  <c r="AF321" i="20"/>
  <c r="AF322" i="20"/>
  <c r="AF323" i="20"/>
  <c r="AF324" i="20"/>
  <c r="AF325" i="20"/>
  <c r="AF326" i="20"/>
  <c r="AF327" i="20"/>
  <c r="AF328" i="20"/>
  <c r="AF329" i="20"/>
  <c r="AF330" i="20"/>
  <c r="AF331" i="20"/>
  <c r="AF332" i="20"/>
  <c r="AF333" i="20"/>
  <c r="AF334" i="20"/>
  <c r="AF335" i="20"/>
  <c r="AF336" i="20"/>
  <c r="AF337" i="20"/>
  <c r="AF338" i="20"/>
  <c r="AF339" i="20"/>
  <c r="AF340" i="20"/>
  <c r="AF341" i="20"/>
  <c r="AF342" i="20"/>
  <c r="AF343" i="20"/>
  <c r="AF344" i="20"/>
  <c r="AF345" i="20"/>
  <c r="AF346" i="20"/>
  <c r="AF347" i="20"/>
  <c r="AF348" i="20"/>
  <c r="AF349" i="20"/>
  <c r="AF350" i="20"/>
  <c r="AF351" i="20"/>
  <c r="AF352" i="20"/>
  <c r="AF353" i="20"/>
  <c r="AF354" i="20"/>
  <c r="AF355" i="20"/>
  <c r="AF356" i="20"/>
  <c r="AF357" i="20"/>
  <c r="AF358" i="20"/>
  <c r="AF359" i="20"/>
  <c r="AF360" i="20"/>
  <c r="AF361" i="20"/>
  <c r="AF362" i="20"/>
  <c r="AF363" i="20"/>
  <c r="AF364" i="20"/>
  <c r="AF365" i="20"/>
  <c r="AF366" i="20"/>
  <c r="AF367" i="20"/>
  <c r="AF368" i="20"/>
  <c r="AF369" i="20"/>
  <c r="AF370" i="20"/>
  <c r="AF371" i="20"/>
  <c r="AF372" i="20"/>
  <c r="AF373" i="20"/>
  <c r="AF374" i="20"/>
  <c r="AF375" i="20"/>
  <c r="AF376" i="20"/>
  <c r="AF377" i="20"/>
  <c r="AF378" i="20"/>
  <c r="AF379" i="20"/>
  <c r="AF380" i="20"/>
  <c r="AF381" i="20"/>
  <c r="AF382" i="20"/>
  <c r="AF383" i="20"/>
  <c r="AF384" i="20"/>
  <c r="AF385" i="20"/>
  <c r="AF386" i="20"/>
  <c r="AF387" i="20"/>
  <c r="AF388" i="20"/>
  <c r="AF389" i="20"/>
  <c r="AF390" i="20"/>
  <c r="AF391" i="20"/>
  <c r="AF392" i="20"/>
  <c r="AF393" i="20"/>
  <c r="AF394" i="20"/>
  <c r="AF395" i="20"/>
  <c r="AF396" i="20"/>
  <c r="AF397" i="20"/>
  <c r="AF398" i="20"/>
  <c r="AF399" i="20"/>
  <c r="AF400" i="20"/>
  <c r="AF401" i="20"/>
  <c r="AF402" i="20"/>
  <c r="AF403" i="20"/>
  <c r="AF404" i="20"/>
  <c r="AF405" i="20"/>
  <c r="AF406" i="20"/>
  <c r="AF407" i="20"/>
  <c r="AF408" i="20"/>
  <c r="AF409" i="20"/>
  <c r="AF410" i="20"/>
  <c r="AF411" i="20"/>
  <c r="AF412" i="20"/>
  <c r="AF413" i="20"/>
  <c r="AF414" i="20"/>
  <c r="AF415" i="20"/>
  <c r="AF416" i="20"/>
  <c r="AF417" i="20"/>
  <c r="AF418" i="20"/>
  <c r="AF419" i="20"/>
  <c r="AF420" i="20"/>
  <c r="AF421" i="20"/>
  <c r="AF422" i="20"/>
  <c r="AF423" i="20"/>
  <c r="AF424" i="20"/>
  <c r="AF425" i="20"/>
  <c r="AF426" i="20"/>
  <c r="AF427" i="20"/>
  <c r="AF428" i="20"/>
  <c r="AF429" i="20"/>
  <c r="AF430" i="20"/>
  <c r="AF431" i="20"/>
  <c r="AF432" i="20"/>
  <c r="AF433" i="20"/>
  <c r="AF434" i="20"/>
  <c r="AF435" i="20"/>
  <c r="AF436" i="20"/>
  <c r="AF437" i="20"/>
  <c r="AF438" i="20"/>
  <c r="AF439" i="20"/>
  <c r="AF440" i="20"/>
  <c r="AF441" i="20"/>
  <c r="AF442" i="20"/>
  <c r="AF443" i="20"/>
  <c r="AF444" i="20"/>
  <c r="AF445" i="20"/>
  <c r="AF446" i="20"/>
  <c r="AF447" i="20"/>
  <c r="AF448" i="20"/>
  <c r="AF449" i="20"/>
  <c r="AF450" i="20"/>
  <c r="AF451" i="20"/>
  <c r="AF452" i="20"/>
  <c r="AF453" i="20"/>
  <c r="AF454" i="20"/>
  <c r="AF455" i="20"/>
  <c r="AF456" i="20"/>
  <c r="AF457" i="20"/>
  <c r="AF458" i="20"/>
  <c r="AF459" i="20"/>
  <c r="AF460" i="20"/>
  <c r="AF461" i="20"/>
  <c r="AF462" i="20"/>
  <c r="AF463" i="20"/>
  <c r="AF464" i="20"/>
  <c r="AF465" i="20"/>
  <c r="AF466" i="20"/>
  <c r="AF467" i="20"/>
  <c r="AF468" i="20"/>
  <c r="AF469" i="20"/>
  <c r="AF470" i="20"/>
  <c r="AF471" i="20"/>
  <c r="AF472" i="20"/>
  <c r="AF473" i="20"/>
  <c r="AF474" i="20"/>
  <c r="AF475" i="20"/>
  <c r="AF476" i="20"/>
  <c r="AF477" i="20"/>
  <c r="AF478" i="20"/>
  <c r="AF479" i="20"/>
  <c r="AF480" i="20"/>
  <c r="AF481" i="20"/>
  <c r="AF482" i="20"/>
  <c r="AF483" i="20"/>
  <c r="AF484" i="20"/>
  <c r="AF485" i="20"/>
  <c r="AF486" i="20"/>
  <c r="AF487" i="20"/>
  <c r="AF488" i="20"/>
  <c r="AF489" i="20"/>
  <c r="AF490" i="20"/>
  <c r="AF491" i="20"/>
  <c r="AF492" i="20"/>
  <c r="AF493" i="20"/>
  <c r="AF494" i="20"/>
  <c r="AF495" i="20"/>
  <c r="AF496" i="20"/>
  <c r="AF497" i="20"/>
  <c r="AF498" i="20"/>
  <c r="AF499" i="20"/>
  <c r="AF500" i="20"/>
  <c r="AF501" i="20"/>
  <c r="AF502" i="20"/>
  <c r="AF503" i="20"/>
  <c r="AF504" i="20"/>
  <c r="AF505" i="20"/>
  <c r="AF506" i="20"/>
  <c r="AF507" i="20"/>
  <c r="AF508" i="20"/>
  <c r="AF509" i="20"/>
  <c r="AF510" i="20"/>
  <c r="AF511" i="20"/>
  <c r="AF512" i="20"/>
  <c r="AF513" i="20"/>
  <c r="AF514" i="20"/>
  <c r="AF515" i="20"/>
  <c r="AF516" i="20"/>
  <c r="AF517" i="20"/>
  <c r="AF518" i="20"/>
  <c r="AF519" i="20"/>
  <c r="AF520" i="20"/>
  <c r="AF521" i="20"/>
  <c r="AF522" i="20"/>
  <c r="AF523" i="20"/>
  <c r="AF524" i="20"/>
  <c r="AF525" i="20"/>
  <c r="AF526" i="20"/>
  <c r="AF527" i="20"/>
  <c r="AF528" i="20"/>
  <c r="AF529" i="20"/>
  <c r="AF530" i="20"/>
  <c r="AF531" i="20"/>
  <c r="AF532" i="20"/>
  <c r="AF533" i="20"/>
  <c r="AF534" i="20"/>
  <c r="AF535" i="20"/>
  <c r="AF536" i="20"/>
  <c r="AF537" i="20"/>
  <c r="AF538" i="20"/>
  <c r="AF539" i="20"/>
  <c r="AF540" i="20"/>
  <c r="AF541" i="20"/>
  <c r="AF542" i="20"/>
  <c r="AF543" i="20"/>
  <c r="AF544" i="20"/>
  <c r="AF545" i="20"/>
  <c r="AF546" i="20"/>
  <c r="AF547" i="20"/>
  <c r="AF548" i="20"/>
  <c r="AF549" i="20"/>
  <c r="AF550" i="20"/>
  <c r="AF551" i="20"/>
  <c r="AF552" i="20"/>
  <c r="AF553" i="20"/>
  <c r="AF554" i="20"/>
  <c r="AF555" i="20"/>
  <c r="AF556" i="20"/>
  <c r="AF557" i="20"/>
  <c r="AF558" i="20"/>
  <c r="AF559" i="20"/>
  <c r="AF560" i="20"/>
  <c r="AF561" i="20"/>
  <c r="AF562" i="20"/>
  <c r="AF563" i="20"/>
  <c r="AF564" i="20"/>
  <c r="AF565" i="20"/>
  <c r="AF566" i="20"/>
  <c r="AF567" i="20"/>
  <c r="AF568" i="20"/>
  <c r="AF569" i="20"/>
  <c r="AF570" i="20"/>
  <c r="AF571" i="20"/>
  <c r="AF572" i="20"/>
  <c r="AF573" i="20"/>
  <c r="AF574" i="20"/>
  <c r="AF575" i="20"/>
  <c r="AF576" i="20"/>
  <c r="AF577" i="20"/>
  <c r="AF578" i="20"/>
  <c r="AF579" i="20"/>
  <c r="AF580" i="20"/>
  <c r="AF581" i="20"/>
  <c r="AF582" i="20"/>
  <c r="AF583" i="20"/>
  <c r="AF584" i="20"/>
  <c r="AF585" i="20"/>
  <c r="AF586" i="20"/>
  <c r="AF587" i="20"/>
  <c r="AF588" i="20"/>
  <c r="AF589" i="20"/>
  <c r="AF590" i="20"/>
  <c r="AF591" i="20"/>
  <c r="AF592" i="20"/>
  <c r="AF593" i="20"/>
  <c r="AF594" i="20"/>
  <c r="AF595" i="20"/>
  <c r="AF596" i="20"/>
  <c r="AF597" i="20"/>
  <c r="AF598" i="20"/>
  <c r="AF599" i="20"/>
  <c r="AF600" i="20"/>
  <c r="AF601" i="20"/>
  <c r="AF602" i="20"/>
  <c r="AF603" i="20"/>
  <c r="AF604" i="20"/>
  <c r="AF605" i="20"/>
  <c r="AF606" i="20"/>
  <c r="AF607" i="20"/>
  <c r="AF608" i="20"/>
  <c r="AF609" i="20"/>
  <c r="AF610" i="20"/>
  <c r="AF611" i="20"/>
  <c r="AF612" i="20"/>
  <c r="AF613" i="20"/>
  <c r="AF614" i="20"/>
  <c r="AF615" i="20"/>
  <c r="AF616" i="20"/>
  <c r="AF617" i="20"/>
  <c r="AF618" i="20"/>
  <c r="AF619" i="20"/>
  <c r="AF620" i="20"/>
  <c r="AF621" i="20"/>
  <c r="AF622" i="20"/>
  <c r="AF623" i="20"/>
  <c r="AF624" i="20"/>
  <c r="AF625" i="20"/>
  <c r="AF626" i="20"/>
  <c r="AF627" i="20"/>
  <c r="AF628" i="20"/>
  <c r="AF629" i="20"/>
  <c r="AF630" i="20"/>
  <c r="AF631" i="20"/>
  <c r="AF632" i="20"/>
  <c r="AF633" i="20"/>
  <c r="AF634" i="20"/>
  <c r="AF635" i="20"/>
  <c r="AF636" i="20"/>
  <c r="AF637" i="20"/>
  <c r="AF638" i="20"/>
  <c r="AF639" i="20"/>
  <c r="AF640" i="20"/>
  <c r="AF641" i="20"/>
  <c r="AF642" i="20"/>
  <c r="AF643" i="20"/>
  <c r="AF644" i="20"/>
  <c r="AF645" i="20"/>
  <c r="AF646" i="20"/>
  <c r="AF647" i="20"/>
  <c r="AF648" i="20"/>
  <c r="AF649" i="20"/>
  <c r="AF650" i="20"/>
  <c r="AF651" i="20"/>
  <c r="AF652" i="20"/>
  <c r="AF653" i="20"/>
  <c r="AF654" i="20"/>
  <c r="AF655" i="20"/>
  <c r="AF656" i="20"/>
  <c r="AF657" i="20"/>
  <c r="AF658" i="20"/>
  <c r="AF659" i="20"/>
  <c r="AF660" i="20"/>
  <c r="AF661" i="20"/>
  <c r="AF662" i="20"/>
  <c r="AF663" i="20"/>
  <c r="AF664" i="20"/>
  <c r="AF665" i="20"/>
  <c r="AF666" i="20"/>
  <c r="AF667" i="20"/>
  <c r="AF668" i="20"/>
  <c r="AF669" i="20"/>
  <c r="AF670" i="20"/>
  <c r="AF671" i="20"/>
  <c r="AF672" i="20"/>
  <c r="AF673" i="20"/>
  <c r="AF674" i="20"/>
  <c r="AF675" i="20"/>
  <c r="AF676" i="20"/>
  <c r="AF677" i="20"/>
  <c r="AF678" i="20"/>
  <c r="AF679" i="20"/>
  <c r="AF680" i="20"/>
  <c r="AF681" i="20"/>
  <c r="AF682" i="20"/>
  <c r="AF683" i="20"/>
  <c r="AF684" i="20"/>
  <c r="AF685" i="20"/>
  <c r="AF686" i="20"/>
  <c r="AF687" i="20"/>
  <c r="AF688" i="20"/>
  <c r="AF689" i="20"/>
  <c r="AF690" i="20"/>
  <c r="AF691" i="20"/>
  <c r="AF692" i="20"/>
  <c r="AF693" i="20"/>
  <c r="AF694" i="20"/>
  <c r="AF695" i="20"/>
  <c r="AF696" i="20"/>
  <c r="AF697" i="20"/>
  <c r="AF698" i="20"/>
  <c r="AF699" i="20"/>
  <c r="AF700" i="20"/>
  <c r="AF701" i="20"/>
  <c r="AF702" i="20"/>
  <c r="AF703" i="20"/>
  <c r="AF704" i="20"/>
  <c r="AF705" i="20"/>
  <c r="AF706" i="20"/>
  <c r="AF707" i="20"/>
  <c r="AF708" i="20"/>
  <c r="AF709" i="20"/>
  <c r="AF710" i="20"/>
  <c r="AF711" i="20"/>
  <c r="AF712" i="20"/>
  <c r="AF713" i="20"/>
  <c r="AF714" i="20"/>
  <c r="AF715" i="20"/>
  <c r="AF716" i="20"/>
  <c r="AF717" i="20"/>
  <c r="AF718" i="20"/>
  <c r="AF719" i="20"/>
  <c r="AF720" i="20"/>
  <c r="AF721" i="20"/>
  <c r="AF722" i="20"/>
  <c r="AF723" i="20"/>
  <c r="AF724" i="20"/>
  <c r="AF725" i="20"/>
  <c r="AF726" i="20"/>
  <c r="AF727" i="20"/>
  <c r="AF728" i="20"/>
  <c r="AF729" i="20"/>
  <c r="AF730" i="20"/>
  <c r="AF731" i="20"/>
  <c r="AF732" i="20"/>
  <c r="AF733" i="20"/>
  <c r="AF734" i="20"/>
  <c r="AF735" i="20"/>
  <c r="AF736" i="20"/>
  <c r="AF737" i="20"/>
  <c r="AF738" i="20"/>
  <c r="AF739" i="20"/>
  <c r="AF740" i="20"/>
  <c r="AF741" i="20"/>
  <c r="AF742" i="20"/>
  <c r="AF743" i="20"/>
  <c r="AF744" i="20"/>
  <c r="AF745" i="20"/>
  <c r="AF746" i="20"/>
  <c r="AF747" i="20"/>
  <c r="AF748" i="20"/>
  <c r="AF749" i="20"/>
  <c r="AF750" i="20"/>
  <c r="AF751" i="20"/>
  <c r="AF752" i="20"/>
  <c r="AF753" i="20"/>
  <c r="AF754" i="20"/>
  <c r="AF755" i="20"/>
  <c r="AF756" i="20"/>
  <c r="AF757" i="20"/>
  <c r="AF758" i="20"/>
  <c r="AF759" i="20"/>
  <c r="AF760" i="20"/>
  <c r="AF761" i="20"/>
  <c r="AF762" i="20"/>
  <c r="AF763" i="20"/>
  <c r="AF764" i="20"/>
  <c r="AF765" i="20"/>
  <c r="AF766" i="20"/>
  <c r="AF767" i="20"/>
  <c r="AF768" i="20"/>
  <c r="AF769" i="20"/>
  <c r="AF770" i="20"/>
  <c r="AF771" i="20"/>
  <c r="AF772" i="20"/>
  <c r="AF773" i="20"/>
  <c r="AF774" i="20"/>
  <c r="AF775" i="20"/>
  <c r="AF776" i="20"/>
  <c r="AF777" i="20"/>
  <c r="AF778" i="20"/>
  <c r="AF779" i="20"/>
  <c r="AF780" i="20"/>
  <c r="AF781" i="20"/>
  <c r="AF782" i="20"/>
  <c r="AF783" i="20"/>
  <c r="AF784" i="20"/>
  <c r="AF785" i="20"/>
  <c r="AF786" i="20"/>
  <c r="AF787" i="20"/>
  <c r="AF788" i="20"/>
  <c r="AF789" i="20"/>
  <c r="AF790" i="20"/>
  <c r="AF791" i="20"/>
  <c r="AF792" i="20"/>
  <c r="AF793" i="20"/>
  <c r="AF794" i="20"/>
  <c r="AF795" i="20"/>
  <c r="AF796" i="20"/>
  <c r="AF797" i="20"/>
  <c r="AF798" i="20"/>
  <c r="AF799" i="20"/>
  <c r="AF800" i="20"/>
  <c r="AF801" i="20"/>
  <c r="AF802" i="20"/>
  <c r="AF803" i="20"/>
  <c r="AF804" i="20"/>
  <c r="AF805" i="20"/>
  <c r="AF806" i="20"/>
  <c r="AF807" i="20"/>
  <c r="AF808" i="20"/>
  <c r="AF809" i="20"/>
  <c r="AF810" i="20"/>
  <c r="AF811" i="20"/>
  <c r="AF812" i="20"/>
  <c r="AF813" i="20"/>
  <c r="AF814" i="20"/>
  <c r="AF815" i="20"/>
  <c r="AF816" i="20"/>
  <c r="AF817" i="20"/>
  <c r="AF818" i="20"/>
  <c r="AF819" i="20"/>
  <c r="AF820" i="20"/>
  <c r="AF821" i="20"/>
  <c r="AF822" i="20"/>
  <c r="AF823" i="20"/>
  <c r="AF824" i="20"/>
  <c r="AF825" i="20"/>
  <c r="AF826" i="20"/>
  <c r="AF827" i="20"/>
  <c r="AF828" i="20"/>
  <c r="AF829" i="20"/>
  <c r="AF830" i="20"/>
  <c r="AF831" i="20"/>
  <c r="AF832" i="20"/>
  <c r="AF833" i="20"/>
  <c r="AF834" i="20"/>
  <c r="AF835" i="20"/>
  <c r="AF836" i="20"/>
  <c r="AF837" i="20"/>
  <c r="AF838" i="20"/>
  <c r="AF839" i="20"/>
  <c r="AF840" i="20"/>
  <c r="AF841" i="20"/>
  <c r="AF842" i="20"/>
  <c r="AF843" i="20"/>
  <c r="AF844" i="20"/>
  <c r="AF845" i="20"/>
  <c r="AF846" i="20"/>
  <c r="AF847" i="20"/>
  <c r="AF848" i="20"/>
  <c r="AF849" i="20"/>
  <c r="AF850" i="20"/>
  <c r="AF851" i="20"/>
  <c r="AF852" i="20"/>
  <c r="AF853" i="20"/>
  <c r="AF854" i="20"/>
  <c r="AF855" i="20"/>
  <c r="AF856" i="20"/>
  <c r="AF857" i="20"/>
  <c r="AF858" i="20"/>
  <c r="AF859" i="20"/>
  <c r="AF860" i="20"/>
  <c r="AF861" i="20"/>
  <c r="AF862" i="20"/>
  <c r="AF863" i="20"/>
  <c r="AF864" i="20"/>
  <c r="AF865" i="20"/>
  <c r="AF866" i="20"/>
  <c r="AF867" i="20"/>
  <c r="AF868" i="20"/>
  <c r="AF869" i="20"/>
  <c r="AF870" i="20"/>
  <c r="AF871" i="20"/>
  <c r="AF872" i="20"/>
  <c r="AF873" i="20"/>
  <c r="AF874" i="20"/>
  <c r="AF875" i="20"/>
  <c r="AF876" i="20"/>
  <c r="AF877" i="20"/>
  <c r="AF878" i="20"/>
  <c r="AF879" i="20"/>
  <c r="AF880" i="20"/>
  <c r="AF881" i="20"/>
  <c r="AF882" i="20"/>
  <c r="AF883" i="20"/>
  <c r="AF884" i="20"/>
  <c r="AF885" i="20"/>
  <c r="AF886" i="20"/>
  <c r="AF887" i="20"/>
  <c r="AF888" i="20"/>
  <c r="AF889" i="20"/>
  <c r="AF890" i="20"/>
  <c r="AF891" i="20"/>
  <c r="AF892" i="20"/>
  <c r="AF893" i="20"/>
  <c r="AF894" i="20"/>
  <c r="AF895" i="20"/>
  <c r="AF896" i="20"/>
  <c r="AF897" i="20"/>
  <c r="AF898" i="20"/>
  <c r="AF899" i="20"/>
  <c r="AF900" i="20"/>
  <c r="AF901" i="20"/>
  <c r="AF902" i="20"/>
  <c r="AF903" i="20"/>
  <c r="AF904" i="20"/>
  <c r="AF905" i="20"/>
  <c r="AF906" i="20"/>
  <c r="AF907" i="20"/>
  <c r="AF908" i="20"/>
  <c r="AF909" i="20"/>
  <c r="AF910" i="20"/>
  <c r="AF911" i="20"/>
  <c r="AF912" i="20"/>
  <c r="AF913" i="20"/>
  <c r="AF914" i="20"/>
  <c r="AF915" i="20"/>
  <c r="AF916" i="20"/>
  <c r="AF917" i="20"/>
  <c r="AF918" i="20"/>
  <c r="AF919" i="20"/>
  <c r="AF920" i="20"/>
  <c r="AF921" i="20"/>
  <c r="AF922" i="20"/>
  <c r="AF923" i="20"/>
  <c r="AF924" i="20"/>
  <c r="AF925" i="20"/>
  <c r="AF926" i="20"/>
  <c r="AF927" i="20"/>
  <c r="AF928" i="20"/>
  <c r="AF929" i="20"/>
  <c r="AF930" i="20"/>
  <c r="AF931" i="20"/>
  <c r="AF932" i="20"/>
  <c r="AF933" i="20"/>
  <c r="AF934" i="20"/>
  <c r="AF935" i="20"/>
  <c r="AF936" i="20"/>
  <c r="AF937" i="20"/>
  <c r="AF938" i="20"/>
  <c r="AF939" i="20"/>
  <c r="AF940" i="20"/>
  <c r="AF941" i="20"/>
  <c r="AF942" i="20"/>
  <c r="AF943" i="20"/>
  <c r="AF944" i="20"/>
  <c r="AF945" i="20"/>
  <c r="AF946" i="20"/>
  <c r="AF947" i="20"/>
  <c r="AF948" i="20"/>
  <c r="AF949" i="20"/>
  <c r="AF950" i="20"/>
  <c r="AF951" i="20"/>
  <c r="AF952" i="20"/>
  <c r="AF953" i="20"/>
  <c r="AF954" i="20"/>
  <c r="AF955" i="20"/>
  <c r="AF956" i="20"/>
  <c r="AF957" i="20"/>
  <c r="AF958" i="20"/>
  <c r="AF959" i="20"/>
  <c r="AF960" i="20"/>
  <c r="AF961" i="20"/>
  <c r="AF962" i="20"/>
  <c r="AF963" i="20"/>
  <c r="AF964" i="20"/>
  <c r="AF965" i="20"/>
  <c r="AF966" i="20"/>
  <c r="AF967" i="20"/>
  <c r="AF968" i="20"/>
  <c r="AF969" i="20"/>
  <c r="AF970" i="20"/>
  <c r="AF971" i="20"/>
  <c r="AF972" i="20"/>
  <c r="AF973" i="20"/>
  <c r="AF974" i="20"/>
  <c r="AF975" i="20"/>
  <c r="AF976" i="20"/>
  <c r="AF977" i="20"/>
  <c r="AF978" i="20"/>
  <c r="AF979" i="20"/>
  <c r="AF980" i="20"/>
  <c r="AF981" i="20"/>
  <c r="AF982" i="20"/>
  <c r="AF983" i="20"/>
  <c r="AF984" i="20"/>
  <c r="AF985" i="20"/>
  <c r="AF986" i="20"/>
  <c r="AF987" i="20"/>
  <c r="AF988" i="20"/>
  <c r="AF989" i="20"/>
  <c r="AF990" i="20"/>
  <c r="AF991" i="20"/>
  <c r="AF992" i="20"/>
  <c r="AF993" i="20"/>
  <c r="AF994" i="20"/>
  <c r="AF995" i="20"/>
  <c r="AF996" i="20"/>
  <c r="AF997" i="20"/>
  <c r="AF998" i="20"/>
  <c r="AF999" i="20"/>
  <c r="AF1000" i="20"/>
  <c r="AF1001" i="20"/>
  <c r="AA1001" i="1"/>
  <c r="T1001" i="1" a="1"/>
  <c r="R1001" i="1"/>
  <c r="N1001" i="1"/>
  <c r="J1001" i="1"/>
  <c r="H1001" i="1"/>
  <c r="B1001" i="1"/>
  <c r="AA1000" i="1"/>
  <c r="T1000" i="1" a="1"/>
  <c r="R1000" i="1"/>
  <c r="N1000" i="1"/>
  <c r="J1000" i="1"/>
  <c r="H1000" i="1"/>
  <c r="B1000" i="1"/>
  <c r="AA999" i="1"/>
  <c r="T999" i="1" a="1"/>
  <c r="R999" i="1"/>
  <c r="N999" i="1"/>
  <c r="J999" i="1"/>
  <c r="H999" i="1"/>
  <c r="B999" i="1"/>
  <c r="AA998" i="1"/>
  <c r="T998" i="1" a="1"/>
  <c r="R998" i="1"/>
  <c r="N998" i="1"/>
  <c r="J998" i="1"/>
  <c r="H998" i="1"/>
  <c r="B998" i="1"/>
  <c r="AA997" i="1"/>
  <c r="T997" i="1" a="1"/>
  <c r="R997" i="1"/>
  <c r="N997" i="1"/>
  <c r="J997" i="1"/>
  <c r="H997" i="1"/>
  <c r="B997" i="1"/>
  <c r="AA996" i="1"/>
  <c r="T996" i="1" a="1"/>
  <c r="R996" i="1"/>
  <c r="N996" i="1"/>
  <c r="J996" i="1"/>
  <c r="H996" i="1"/>
  <c r="B996" i="1"/>
  <c r="AA995" i="1"/>
  <c r="T995" i="1" a="1"/>
  <c r="R995" i="1"/>
  <c r="N995" i="1"/>
  <c r="J995" i="1"/>
  <c r="H995" i="1"/>
  <c r="B995" i="1"/>
  <c r="AA994" i="1"/>
  <c r="T994" i="1" a="1"/>
  <c r="R994" i="1"/>
  <c r="N994" i="1"/>
  <c r="J994" i="1"/>
  <c r="H994" i="1"/>
  <c r="B994" i="1"/>
  <c r="AA993" i="1"/>
  <c r="T993" i="1" a="1"/>
  <c r="R993" i="1"/>
  <c r="N993" i="1"/>
  <c r="J993" i="1"/>
  <c r="H993" i="1"/>
  <c r="B993" i="1"/>
  <c r="AA992" i="1"/>
  <c r="T992" i="1" a="1"/>
  <c r="R992" i="1"/>
  <c r="N992" i="1"/>
  <c r="J992" i="1"/>
  <c r="H992" i="1"/>
  <c r="B992" i="1"/>
  <c r="AA991" i="1"/>
  <c r="T991" i="1" a="1"/>
  <c r="R991" i="1"/>
  <c r="N991" i="1"/>
  <c r="J991" i="1"/>
  <c r="H991" i="1"/>
  <c r="B991" i="1"/>
  <c r="AA990" i="1"/>
  <c r="T990" i="1" a="1"/>
  <c r="R990" i="1"/>
  <c r="N990" i="1"/>
  <c r="J990" i="1"/>
  <c r="H990" i="1"/>
  <c r="B990" i="1"/>
  <c r="AA989" i="1"/>
  <c r="T989" i="1" a="1"/>
  <c r="R989" i="1"/>
  <c r="N989" i="1"/>
  <c r="J989" i="1"/>
  <c r="H989" i="1"/>
  <c r="B989" i="1"/>
  <c r="AA988" i="1"/>
  <c r="T988" i="1" a="1"/>
  <c r="R988" i="1"/>
  <c r="N988" i="1"/>
  <c r="J988" i="1"/>
  <c r="H988" i="1"/>
  <c r="B988" i="1"/>
  <c r="AA987" i="1"/>
  <c r="T987" i="1" a="1"/>
  <c r="R987" i="1"/>
  <c r="N987" i="1"/>
  <c r="J987" i="1"/>
  <c r="H987" i="1"/>
  <c r="B987" i="1"/>
  <c r="AA986" i="1"/>
  <c r="T986" i="1" a="1"/>
  <c r="R986" i="1"/>
  <c r="N986" i="1"/>
  <c r="J986" i="1"/>
  <c r="H986" i="1"/>
  <c r="B986" i="1"/>
  <c r="AA985" i="1"/>
  <c r="T985" i="1" a="1"/>
  <c r="R985" i="1"/>
  <c r="N985" i="1"/>
  <c r="J985" i="1"/>
  <c r="H985" i="1"/>
  <c r="B985" i="1"/>
  <c r="AA984" i="1"/>
  <c r="T984" i="1" a="1"/>
  <c r="R984" i="1"/>
  <c r="N984" i="1"/>
  <c r="J984" i="1"/>
  <c r="H984" i="1"/>
  <c r="B984" i="1"/>
  <c r="AA983" i="1"/>
  <c r="T983" i="1" a="1"/>
  <c r="R983" i="1"/>
  <c r="N983" i="1"/>
  <c r="J983" i="1"/>
  <c r="H983" i="1"/>
  <c r="B983" i="1"/>
  <c r="AA982" i="1"/>
  <c r="T982" i="1" a="1"/>
  <c r="R982" i="1"/>
  <c r="N982" i="1"/>
  <c r="J982" i="1"/>
  <c r="H982" i="1"/>
  <c r="B982" i="1"/>
  <c r="AA981" i="1"/>
  <c r="T981" i="1" a="1"/>
  <c r="R981" i="1"/>
  <c r="N981" i="1"/>
  <c r="J981" i="1"/>
  <c r="H981" i="1"/>
  <c r="B981" i="1"/>
  <c r="AA980" i="1"/>
  <c r="T980" i="1" a="1"/>
  <c r="R980" i="1"/>
  <c r="N980" i="1"/>
  <c r="J980" i="1"/>
  <c r="H980" i="1"/>
  <c r="B980" i="1"/>
  <c r="AA979" i="1"/>
  <c r="T979" i="1" a="1"/>
  <c r="R979" i="1"/>
  <c r="N979" i="1"/>
  <c r="J979" i="1"/>
  <c r="H979" i="1"/>
  <c r="B979" i="1"/>
  <c r="AA978" i="1"/>
  <c r="T978" i="1" a="1"/>
  <c r="R978" i="1"/>
  <c r="N978" i="1"/>
  <c r="J978" i="1"/>
  <c r="H978" i="1"/>
  <c r="B978" i="1"/>
  <c r="AA977" i="1"/>
  <c r="T977" i="1" a="1"/>
  <c r="R977" i="1"/>
  <c r="N977" i="1"/>
  <c r="J977" i="1"/>
  <c r="H977" i="1"/>
  <c r="B977" i="1"/>
  <c r="AA976" i="1"/>
  <c r="T976" i="1" a="1"/>
  <c r="R976" i="1"/>
  <c r="N976" i="1"/>
  <c r="J976" i="1"/>
  <c r="H976" i="1"/>
  <c r="B976" i="1"/>
  <c r="AA975" i="1"/>
  <c r="T975" i="1" a="1"/>
  <c r="R975" i="1"/>
  <c r="N975" i="1"/>
  <c r="J975" i="1"/>
  <c r="H975" i="1"/>
  <c r="B975" i="1"/>
  <c r="AA974" i="1"/>
  <c r="T974" i="1" a="1"/>
  <c r="R974" i="1"/>
  <c r="N974" i="1"/>
  <c r="J974" i="1"/>
  <c r="H974" i="1"/>
  <c r="B974" i="1"/>
  <c r="AA973" i="1"/>
  <c r="T973" i="1" a="1"/>
  <c r="R973" i="1"/>
  <c r="N973" i="1"/>
  <c r="J973" i="1"/>
  <c r="H973" i="1"/>
  <c r="B973" i="1"/>
  <c r="AA972" i="1"/>
  <c r="T972" i="1" a="1"/>
  <c r="R972" i="1"/>
  <c r="N972" i="1"/>
  <c r="J972" i="1"/>
  <c r="H972" i="1"/>
  <c r="B972" i="1"/>
  <c r="AA971" i="1"/>
  <c r="T971" i="1" a="1"/>
  <c r="R971" i="1"/>
  <c r="N971" i="1"/>
  <c r="J971" i="1"/>
  <c r="H971" i="1"/>
  <c r="B971" i="1"/>
  <c r="AA970" i="1"/>
  <c r="T970" i="1" a="1"/>
  <c r="R970" i="1"/>
  <c r="N970" i="1"/>
  <c r="J970" i="1"/>
  <c r="H970" i="1"/>
  <c r="B970" i="1"/>
  <c r="AA969" i="1"/>
  <c r="T969" i="1" a="1"/>
  <c r="R969" i="1"/>
  <c r="N969" i="1"/>
  <c r="J969" i="1"/>
  <c r="H969" i="1"/>
  <c r="B969" i="1"/>
  <c r="AA968" i="1"/>
  <c r="T968" i="1" a="1"/>
  <c r="R968" i="1"/>
  <c r="N968" i="1"/>
  <c r="J968" i="1"/>
  <c r="H968" i="1"/>
  <c r="B968" i="1"/>
  <c r="AA967" i="1"/>
  <c r="T967" i="1" a="1"/>
  <c r="R967" i="1"/>
  <c r="N967" i="1"/>
  <c r="J967" i="1"/>
  <c r="H967" i="1"/>
  <c r="B967" i="1"/>
  <c r="AA966" i="1"/>
  <c r="T966" i="1" a="1"/>
  <c r="R966" i="1"/>
  <c r="N966" i="1"/>
  <c r="J966" i="1"/>
  <c r="H966" i="1"/>
  <c r="B966" i="1"/>
  <c r="AA965" i="1"/>
  <c r="T965" i="1" a="1"/>
  <c r="R965" i="1"/>
  <c r="N965" i="1"/>
  <c r="J965" i="1"/>
  <c r="H965" i="1"/>
  <c r="B965" i="1"/>
  <c r="AA964" i="1"/>
  <c r="T964" i="1" a="1"/>
  <c r="R964" i="1"/>
  <c r="N964" i="1"/>
  <c r="J964" i="1"/>
  <c r="H964" i="1"/>
  <c r="B964" i="1"/>
  <c r="AA963" i="1"/>
  <c r="T963" i="1" a="1"/>
  <c r="R963" i="1"/>
  <c r="N963" i="1"/>
  <c r="J963" i="1"/>
  <c r="H963" i="1"/>
  <c r="B963" i="1"/>
  <c r="AA962" i="1"/>
  <c r="T962" i="1" a="1"/>
  <c r="R962" i="1"/>
  <c r="N962" i="1"/>
  <c r="J962" i="1"/>
  <c r="H962" i="1"/>
  <c r="B962" i="1"/>
  <c r="AA961" i="1"/>
  <c r="T961" i="1" a="1"/>
  <c r="R961" i="1"/>
  <c r="N961" i="1"/>
  <c r="J961" i="1"/>
  <c r="H961" i="1"/>
  <c r="B961" i="1"/>
  <c r="AA960" i="1"/>
  <c r="T960" i="1" a="1"/>
  <c r="R960" i="1"/>
  <c r="N960" i="1"/>
  <c r="J960" i="1"/>
  <c r="H960" i="1"/>
  <c r="B960" i="1"/>
  <c r="AA959" i="1"/>
  <c r="T959" i="1" a="1"/>
  <c r="R959" i="1"/>
  <c r="N959" i="1"/>
  <c r="J959" i="1"/>
  <c r="H959" i="1"/>
  <c r="B959" i="1"/>
  <c r="AA958" i="1"/>
  <c r="T958" i="1" a="1"/>
  <c r="R958" i="1"/>
  <c r="N958" i="1"/>
  <c r="J958" i="1"/>
  <c r="H958" i="1"/>
  <c r="B958" i="1"/>
  <c r="AA957" i="1"/>
  <c r="T957" i="1" a="1"/>
  <c r="R957" i="1"/>
  <c r="N957" i="1"/>
  <c r="J957" i="1"/>
  <c r="H957" i="1"/>
  <c r="B957" i="1"/>
  <c r="AA956" i="1"/>
  <c r="T956" i="1" a="1"/>
  <c r="R956" i="1"/>
  <c r="N956" i="1"/>
  <c r="J956" i="1"/>
  <c r="H956" i="1"/>
  <c r="B956" i="1"/>
  <c r="AA955" i="1"/>
  <c r="T955" i="1" a="1"/>
  <c r="R955" i="1"/>
  <c r="N955" i="1"/>
  <c r="J955" i="1"/>
  <c r="H955" i="1"/>
  <c r="B955" i="1"/>
  <c r="AA954" i="1"/>
  <c r="T954" i="1" a="1"/>
  <c r="R954" i="1"/>
  <c r="N954" i="1"/>
  <c r="J954" i="1"/>
  <c r="H954" i="1"/>
  <c r="B954" i="1"/>
  <c r="AA953" i="1"/>
  <c r="T953" i="1" a="1"/>
  <c r="R953" i="1"/>
  <c r="N953" i="1"/>
  <c r="J953" i="1"/>
  <c r="H953" i="1"/>
  <c r="B953" i="1"/>
  <c r="AA952" i="1"/>
  <c r="T952" i="1" a="1"/>
  <c r="R952" i="1"/>
  <c r="N952" i="1"/>
  <c r="J952" i="1"/>
  <c r="H952" i="1"/>
  <c r="B952" i="1"/>
  <c r="AA951" i="1"/>
  <c r="T951" i="1" a="1"/>
  <c r="R951" i="1"/>
  <c r="N951" i="1"/>
  <c r="J951" i="1"/>
  <c r="H951" i="1"/>
  <c r="B951" i="1"/>
  <c r="AA950" i="1"/>
  <c r="T950" i="1" a="1"/>
  <c r="R950" i="1"/>
  <c r="N950" i="1"/>
  <c r="J950" i="1"/>
  <c r="H950" i="1"/>
  <c r="B950" i="1"/>
  <c r="AA949" i="1"/>
  <c r="T949" i="1" a="1"/>
  <c r="R949" i="1"/>
  <c r="N949" i="1"/>
  <c r="J949" i="1"/>
  <c r="H949" i="1"/>
  <c r="B949" i="1"/>
  <c r="AA948" i="1"/>
  <c r="T948" i="1" a="1"/>
  <c r="R948" i="1"/>
  <c r="N948" i="1"/>
  <c r="J948" i="1"/>
  <c r="H948" i="1"/>
  <c r="B948" i="1"/>
  <c r="AA947" i="1"/>
  <c r="T947" i="1" a="1"/>
  <c r="R947" i="1"/>
  <c r="N947" i="1"/>
  <c r="J947" i="1"/>
  <c r="H947" i="1"/>
  <c r="B947" i="1"/>
  <c r="AA946" i="1"/>
  <c r="T946" i="1" a="1"/>
  <c r="R946" i="1"/>
  <c r="N946" i="1"/>
  <c r="J946" i="1"/>
  <c r="H946" i="1"/>
  <c r="B946" i="1"/>
  <c r="AA945" i="1"/>
  <c r="T945" i="1" a="1"/>
  <c r="R945" i="1"/>
  <c r="N945" i="1"/>
  <c r="J945" i="1"/>
  <c r="H945" i="1"/>
  <c r="B945" i="1"/>
  <c r="AA944" i="1"/>
  <c r="T944" i="1" a="1"/>
  <c r="R944" i="1"/>
  <c r="N944" i="1"/>
  <c r="J944" i="1"/>
  <c r="H944" i="1"/>
  <c r="B944" i="1"/>
  <c r="AA943" i="1"/>
  <c r="T943" i="1" a="1"/>
  <c r="R943" i="1"/>
  <c r="N943" i="1"/>
  <c r="J943" i="1"/>
  <c r="H943" i="1"/>
  <c r="B943" i="1"/>
  <c r="AA942" i="1"/>
  <c r="T942" i="1" a="1"/>
  <c r="R942" i="1"/>
  <c r="N942" i="1"/>
  <c r="J942" i="1"/>
  <c r="H942" i="1"/>
  <c r="B942" i="1"/>
  <c r="AA941" i="1"/>
  <c r="T941" i="1" a="1"/>
  <c r="R941" i="1"/>
  <c r="N941" i="1"/>
  <c r="J941" i="1"/>
  <c r="H941" i="1"/>
  <c r="B941" i="1"/>
  <c r="AA940" i="1"/>
  <c r="T940" i="1" a="1"/>
  <c r="R940" i="1"/>
  <c r="N940" i="1"/>
  <c r="J940" i="1"/>
  <c r="H940" i="1"/>
  <c r="B940" i="1"/>
  <c r="AA939" i="1"/>
  <c r="T939" i="1" a="1"/>
  <c r="R939" i="1"/>
  <c r="N939" i="1"/>
  <c r="J939" i="1"/>
  <c r="H939" i="1"/>
  <c r="B939" i="1"/>
  <c r="AA938" i="1"/>
  <c r="T938" i="1" a="1"/>
  <c r="R938" i="1"/>
  <c r="N938" i="1"/>
  <c r="J938" i="1"/>
  <c r="H938" i="1"/>
  <c r="B938" i="1"/>
  <c r="AA937" i="1"/>
  <c r="T937" i="1" a="1"/>
  <c r="R937" i="1"/>
  <c r="N937" i="1"/>
  <c r="J937" i="1"/>
  <c r="H937" i="1"/>
  <c r="B937" i="1"/>
  <c r="AA936" i="1"/>
  <c r="T936" i="1" a="1"/>
  <c r="R936" i="1"/>
  <c r="N936" i="1"/>
  <c r="J936" i="1"/>
  <c r="H936" i="1"/>
  <c r="B936" i="1"/>
  <c r="AA935" i="1"/>
  <c r="T935" i="1" a="1"/>
  <c r="R935" i="1"/>
  <c r="N935" i="1"/>
  <c r="J935" i="1"/>
  <c r="H935" i="1"/>
  <c r="B935" i="1"/>
  <c r="AA934" i="1"/>
  <c r="T934" i="1" a="1"/>
  <c r="R934" i="1"/>
  <c r="N934" i="1"/>
  <c r="J934" i="1"/>
  <c r="H934" i="1"/>
  <c r="B934" i="1"/>
  <c r="AA933" i="1"/>
  <c r="T933" i="1" a="1"/>
  <c r="R933" i="1"/>
  <c r="N933" i="1"/>
  <c r="J933" i="1"/>
  <c r="H933" i="1"/>
  <c r="B933" i="1"/>
  <c r="AA932" i="1"/>
  <c r="T932" i="1" a="1"/>
  <c r="R932" i="1"/>
  <c r="N932" i="1"/>
  <c r="J932" i="1"/>
  <c r="H932" i="1"/>
  <c r="B932" i="1"/>
  <c r="AA931" i="1"/>
  <c r="T931" i="1" a="1"/>
  <c r="R931" i="1"/>
  <c r="N931" i="1"/>
  <c r="J931" i="1"/>
  <c r="H931" i="1"/>
  <c r="B931" i="1"/>
  <c r="AA930" i="1"/>
  <c r="T930" i="1" a="1"/>
  <c r="R930" i="1"/>
  <c r="N930" i="1"/>
  <c r="J930" i="1"/>
  <c r="H930" i="1"/>
  <c r="B930" i="1"/>
  <c r="AA929" i="1"/>
  <c r="T929" i="1" a="1"/>
  <c r="R929" i="1"/>
  <c r="N929" i="1"/>
  <c r="J929" i="1"/>
  <c r="H929" i="1"/>
  <c r="B929" i="1"/>
  <c r="AA928" i="1"/>
  <c r="T928" i="1" a="1"/>
  <c r="R928" i="1"/>
  <c r="N928" i="1"/>
  <c r="J928" i="1"/>
  <c r="H928" i="1"/>
  <c r="B928" i="1"/>
  <c r="AA927" i="1"/>
  <c r="T927" i="1" a="1"/>
  <c r="R927" i="1"/>
  <c r="N927" i="1"/>
  <c r="J927" i="1"/>
  <c r="H927" i="1"/>
  <c r="B927" i="1"/>
  <c r="AA926" i="1"/>
  <c r="T926" i="1" a="1"/>
  <c r="R926" i="1"/>
  <c r="N926" i="1"/>
  <c r="J926" i="1"/>
  <c r="H926" i="1"/>
  <c r="B926" i="1"/>
  <c r="AA925" i="1"/>
  <c r="T925" i="1" a="1"/>
  <c r="R925" i="1"/>
  <c r="N925" i="1"/>
  <c r="J925" i="1"/>
  <c r="H925" i="1"/>
  <c r="B925" i="1"/>
  <c r="AA924" i="1"/>
  <c r="T924" i="1" a="1"/>
  <c r="R924" i="1"/>
  <c r="N924" i="1"/>
  <c r="J924" i="1"/>
  <c r="H924" i="1"/>
  <c r="B924" i="1"/>
  <c r="AA923" i="1"/>
  <c r="T923" i="1" a="1"/>
  <c r="R923" i="1"/>
  <c r="N923" i="1"/>
  <c r="J923" i="1"/>
  <c r="H923" i="1"/>
  <c r="B923" i="1"/>
  <c r="AA922" i="1"/>
  <c r="T922" i="1" a="1"/>
  <c r="R922" i="1"/>
  <c r="N922" i="1"/>
  <c r="J922" i="1"/>
  <c r="H922" i="1"/>
  <c r="B922" i="1"/>
  <c r="AA921" i="1"/>
  <c r="T921" i="1" a="1"/>
  <c r="R921" i="1"/>
  <c r="N921" i="1"/>
  <c r="J921" i="1"/>
  <c r="H921" i="1"/>
  <c r="B921" i="1"/>
  <c r="AA920" i="1"/>
  <c r="T920" i="1" a="1"/>
  <c r="R920" i="1"/>
  <c r="N920" i="1"/>
  <c r="J920" i="1"/>
  <c r="H920" i="1"/>
  <c r="B920" i="1"/>
  <c r="AA919" i="1"/>
  <c r="T919" i="1" a="1"/>
  <c r="R919" i="1"/>
  <c r="N919" i="1"/>
  <c r="J919" i="1"/>
  <c r="H919" i="1"/>
  <c r="B919" i="1"/>
  <c r="AA918" i="1"/>
  <c r="T918" i="1" a="1"/>
  <c r="R918" i="1"/>
  <c r="N918" i="1"/>
  <c r="J918" i="1"/>
  <c r="H918" i="1"/>
  <c r="B918" i="1"/>
  <c r="AA917" i="1"/>
  <c r="T917" i="1" a="1"/>
  <c r="R917" i="1"/>
  <c r="N917" i="1"/>
  <c r="J917" i="1"/>
  <c r="H917" i="1"/>
  <c r="B917" i="1"/>
  <c r="AA916" i="1"/>
  <c r="T916" i="1" a="1"/>
  <c r="R916" i="1"/>
  <c r="N916" i="1"/>
  <c r="J916" i="1"/>
  <c r="H916" i="1"/>
  <c r="B916" i="1"/>
  <c r="AA915" i="1"/>
  <c r="T915" i="1" a="1"/>
  <c r="R915" i="1"/>
  <c r="N915" i="1"/>
  <c r="J915" i="1"/>
  <c r="H915" i="1"/>
  <c r="B915" i="1"/>
  <c r="AA914" i="1"/>
  <c r="T914" i="1" a="1"/>
  <c r="R914" i="1"/>
  <c r="N914" i="1"/>
  <c r="J914" i="1"/>
  <c r="H914" i="1"/>
  <c r="B914" i="1"/>
  <c r="AA913" i="1"/>
  <c r="T913" i="1" a="1"/>
  <c r="R913" i="1"/>
  <c r="N913" i="1"/>
  <c r="J913" i="1"/>
  <c r="H913" i="1"/>
  <c r="B913" i="1"/>
  <c r="AA912" i="1"/>
  <c r="T912" i="1" a="1"/>
  <c r="R912" i="1"/>
  <c r="N912" i="1"/>
  <c r="J912" i="1"/>
  <c r="H912" i="1"/>
  <c r="B912" i="1"/>
  <c r="AA911" i="1"/>
  <c r="T911" i="1" a="1"/>
  <c r="R911" i="1"/>
  <c r="N911" i="1"/>
  <c r="J911" i="1"/>
  <c r="H911" i="1"/>
  <c r="B911" i="1"/>
  <c r="AA910" i="1"/>
  <c r="T910" i="1" a="1"/>
  <c r="R910" i="1"/>
  <c r="N910" i="1"/>
  <c r="J910" i="1"/>
  <c r="H910" i="1"/>
  <c r="B910" i="1"/>
  <c r="AA909" i="1"/>
  <c r="T909" i="1" a="1"/>
  <c r="R909" i="1"/>
  <c r="N909" i="1"/>
  <c r="J909" i="1"/>
  <c r="H909" i="1"/>
  <c r="B909" i="1"/>
  <c r="AA908" i="1"/>
  <c r="T908" i="1" a="1"/>
  <c r="R908" i="1"/>
  <c r="N908" i="1"/>
  <c r="J908" i="1"/>
  <c r="H908" i="1"/>
  <c r="B908" i="1"/>
  <c r="AA907" i="1"/>
  <c r="T907" i="1" a="1"/>
  <c r="R907" i="1"/>
  <c r="N907" i="1"/>
  <c r="J907" i="1"/>
  <c r="H907" i="1"/>
  <c r="B907" i="1"/>
  <c r="AA906" i="1"/>
  <c r="T906" i="1" a="1"/>
  <c r="R906" i="1"/>
  <c r="N906" i="1"/>
  <c r="J906" i="1"/>
  <c r="H906" i="1"/>
  <c r="B906" i="1"/>
  <c r="AA905" i="1"/>
  <c r="T905" i="1" a="1"/>
  <c r="R905" i="1"/>
  <c r="N905" i="1"/>
  <c r="J905" i="1"/>
  <c r="H905" i="1"/>
  <c r="B905" i="1"/>
  <c r="AA904" i="1"/>
  <c r="T904" i="1" a="1"/>
  <c r="R904" i="1"/>
  <c r="N904" i="1"/>
  <c r="J904" i="1"/>
  <c r="H904" i="1"/>
  <c r="B904" i="1"/>
  <c r="AA903" i="1"/>
  <c r="T903" i="1" a="1"/>
  <c r="R903" i="1"/>
  <c r="N903" i="1"/>
  <c r="J903" i="1"/>
  <c r="H903" i="1"/>
  <c r="B903" i="1"/>
  <c r="AA902" i="1"/>
  <c r="T902" i="1" a="1"/>
  <c r="R902" i="1"/>
  <c r="N902" i="1"/>
  <c r="J902" i="1"/>
  <c r="H902" i="1"/>
  <c r="B902" i="1"/>
  <c r="AA901" i="1"/>
  <c r="T901" i="1" a="1"/>
  <c r="R901" i="1"/>
  <c r="N901" i="1"/>
  <c r="J901" i="1"/>
  <c r="H901" i="1"/>
  <c r="B901" i="1"/>
  <c r="AA900" i="1"/>
  <c r="T900" i="1" a="1"/>
  <c r="R900" i="1"/>
  <c r="N900" i="1"/>
  <c r="J900" i="1"/>
  <c r="H900" i="1"/>
  <c r="B900" i="1"/>
  <c r="AA899" i="1"/>
  <c r="T899" i="1" a="1"/>
  <c r="R899" i="1"/>
  <c r="N899" i="1"/>
  <c r="J899" i="1"/>
  <c r="H899" i="1"/>
  <c r="B899" i="1"/>
  <c r="AA898" i="1"/>
  <c r="T898" i="1" a="1"/>
  <c r="R898" i="1"/>
  <c r="N898" i="1"/>
  <c r="J898" i="1"/>
  <c r="H898" i="1"/>
  <c r="B898" i="1"/>
  <c r="AA897" i="1"/>
  <c r="T897" i="1" a="1"/>
  <c r="R897" i="1"/>
  <c r="N897" i="1"/>
  <c r="J897" i="1"/>
  <c r="H897" i="1"/>
  <c r="B897" i="1"/>
  <c r="AA896" i="1"/>
  <c r="T896" i="1" a="1"/>
  <c r="R896" i="1"/>
  <c r="N896" i="1"/>
  <c r="J896" i="1"/>
  <c r="H896" i="1"/>
  <c r="B896" i="1"/>
  <c r="AA895" i="1"/>
  <c r="T895" i="1" a="1"/>
  <c r="R895" i="1"/>
  <c r="N895" i="1"/>
  <c r="J895" i="1"/>
  <c r="H895" i="1"/>
  <c r="B895" i="1"/>
  <c r="AA894" i="1"/>
  <c r="T894" i="1" a="1"/>
  <c r="R894" i="1"/>
  <c r="N894" i="1"/>
  <c r="J894" i="1"/>
  <c r="H894" i="1"/>
  <c r="B894" i="1"/>
  <c r="AA893" i="1"/>
  <c r="T893" i="1" a="1"/>
  <c r="R893" i="1"/>
  <c r="N893" i="1"/>
  <c r="J893" i="1"/>
  <c r="H893" i="1"/>
  <c r="B893" i="1"/>
  <c r="AA892" i="1"/>
  <c r="T892" i="1" a="1"/>
  <c r="R892" i="1"/>
  <c r="N892" i="1"/>
  <c r="J892" i="1"/>
  <c r="H892" i="1"/>
  <c r="B892" i="1"/>
  <c r="AA891" i="1"/>
  <c r="T891" i="1" a="1"/>
  <c r="R891" i="1"/>
  <c r="N891" i="1"/>
  <c r="J891" i="1"/>
  <c r="H891" i="1"/>
  <c r="B891" i="1"/>
  <c r="AA890" i="1"/>
  <c r="T890" i="1" a="1"/>
  <c r="R890" i="1"/>
  <c r="N890" i="1"/>
  <c r="J890" i="1"/>
  <c r="H890" i="1"/>
  <c r="B890" i="1"/>
  <c r="AA889" i="1"/>
  <c r="T889" i="1" a="1"/>
  <c r="R889" i="1"/>
  <c r="N889" i="1"/>
  <c r="J889" i="1"/>
  <c r="H889" i="1"/>
  <c r="B889" i="1"/>
  <c r="AA888" i="1"/>
  <c r="T888" i="1" a="1"/>
  <c r="R888" i="1"/>
  <c r="N888" i="1"/>
  <c r="J888" i="1"/>
  <c r="H888" i="1"/>
  <c r="B888" i="1"/>
  <c r="AA887" i="1"/>
  <c r="T887" i="1" a="1"/>
  <c r="R887" i="1"/>
  <c r="N887" i="1"/>
  <c r="J887" i="1"/>
  <c r="H887" i="1"/>
  <c r="B887" i="1"/>
  <c r="AA886" i="1"/>
  <c r="T886" i="1" a="1"/>
  <c r="R886" i="1"/>
  <c r="N886" i="1"/>
  <c r="J886" i="1"/>
  <c r="H886" i="1"/>
  <c r="B886" i="1"/>
  <c r="AA885" i="1"/>
  <c r="T885" i="1" a="1"/>
  <c r="R885" i="1"/>
  <c r="N885" i="1"/>
  <c r="J885" i="1"/>
  <c r="H885" i="1"/>
  <c r="B885" i="1"/>
  <c r="AA884" i="1"/>
  <c r="T884" i="1" a="1"/>
  <c r="R884" i="1"/>
  <c r="N884" i="1"/>
  <c r="J884" i="1"/>
  <c r="H884" i="1"/>
  <c r="B884" i="1"/>
  <c r="AA883" i="1"/>
  <c r="T883" i="1" a="1"/>
  <c r="R883" i="1"/>
  <c r="N883" i="1"/>
  <c r="J883" i="1"/>
  <c r="H883" i="1"/>
  <c r="B883" i="1"/>
  <c r="AA882" i="1"/>
  <c r="T882" i="1" a="1"/>
  <c r="R882" i="1"/>
  <c r="N882" i="1"/>
  <c r="J882" i="1"/>
  <c r="H882" i="1"/>
  <c r="B882" i="1"/>
  <c r="AA881" i="1"/>
  <c r="T881" i="1" a="1"/>
  <c r="R881" i="1"/>
  <c r="N881" i="1"/>
  <c r="J881" i="1"/>
  <c r="H881" i="1"/>
  <c r="B881" i="1"/>
  <c r="AA880" i="1"/>
  <c r="T880" i="1" a="1"/>
  <c r="R880" i="1"/>
  <c r="N880" i="1"/>
  <c r="J880" i="1"/>
  <c r="H880" i="1"/>
  <c r="B880" i="1"/>
  <c r="AA879" i="1"/>
  <c r="T879" i="1" a="1"/>
  <c r="R879" i="1"/>
  <c r="N879" i="1"/>
  <c r="J879" i="1"/>
  <c r="H879" i="1"/>
  <c r="B879" i="1"/>
  <c r="AA878" i="1"/>
  <c r="T878" i="1" a="1"/>
  <c r="R878" i="1"/>
  <c r="N878" i="1"/>
  <c r="J878" i="1"/>
  <c r="H878" i="1"/>
  <c r="B878" i="1"/>
  <c r="AA877" i="1"/>
  <c r="T877" i="1" a="1"/>
  <c r="R877" i="1"/>
  <c r="N877" i="1"/>
  <c r="J877" i="1"/>
  <c r="H877" i="1"/>
  <c r="B877" i="1"/>
  <c r="AA876" i="1"/>
  <c r="T876" i="1" a="1"/>
  <c r="R876" i="1"/>
  <c r="N876" i="1"/>
  <c r="J876" i="1"/>
  <c r="H876" i="1"/>
  <c r="B876" i="1"/>
  <c r="AA875" i="1"/>
  <c r="T875" i="1" a="1"/>
  <c r="R875" i="1"/>
  <c r="N875" i="1"/>
  <c r="J875" i="1"/>
  <c r="H875" i="1"/>
  <c r="B875" i="1"/>
  <c r="AA874" i="1"/>
  <c r="T874" i="1" a="1"/>
  <c r="R874" i="1"/>
  <c r="N874" i="1"/>
  <c r="J874" i="1"/>
  <c r="H874" i="1"/>
  <c r="B874" i="1"/>
  <c r="AA873" i="1"/>
  <c r="T873" i="1" a="1"/>
  <c r="R873" i="1"/>
  <c r="N873" i="1"/>
  <c r="J873" i="1"/>
  <c r="H873" i="1"/>
  <c r="B873" i="1"/>
  <c r="AA872" i="1"/>
  <c r="T872" i="1" a="1"/>
  <c r="R872" i="1"/>
  <c r="N872" i="1"/>
  <c r="J872" i="1"/>
  <c r="H872" i="1"/>
  <c r="B872" i="1"/>
  <c r="AA871" i="1"/>
  <c r="T871" i="1" a="1"/>
  <c r="R871" i="1"/>
  <c r="N871" i="1"/>
  <c r="J871" i="1"/>
  <c r="H871" i="1"/>
  <c r="B871" i="1"/>
  <c r="AA870" i="1"/>
  <c r="T870" i="1" a="1"/>
  <c r="R870" i="1"/>
  <c r="N870" i="1"/>
  <c r="J870" i="1"/>
  <c r="H870" i="1"/>
  <c r="B870" i="1"/>
  <c r="AA869" i="1"/>
  <c r="T869" i="1" a="1"/>
  <c r="R869" i="1"/>
  <c r="N869" i="1"/>
  <c r="J869" i="1"/>
  <c r="H869" i="1"/>
  <c r="B869" i="1"/>
  <c r="AA868" i="1"/>
  <c r="T868" i="1" a="1"/>
  <c r="R868" i="1"/>
  <c r="N868" i="1"/>
  <c r="J868" i="1"/>
  <c r="H868" i="1"/>
  <c r="B868" i="1"/>
  <c r="AA867" i="1"/>
  <c r="T867" i="1" a="1"/>
  <c r="R867" i="1"/>
  <c r="N867" i="1"/>
  <c r="J867" i="1"/>
  <c r="H867" i="1"/>
  <c r="B867" i="1"/>
  <c r="AA866" i="1"/>
  <c r="T866" i="1" a="1"/>
  <c r="R866" i="1"/>
  <c r="N866" i="1"/>
  <c r="J866" i="1"/>
  <c r="H866" i="1"/>
  <c r="B866" i="1"/>
  <c r="AA865" i="1"/>
  <c r="T865" i="1" a="1"/>
  <c r="R865" i="1"/>
  <c r="N865" i="1"/>
  <c r="J865" i="1"/>
  <c r="H865" i="1"/>
  <c r="B865" i="1"/>
  <c r="AA864" i="1"/>
  <c r="T864" i="1" a="1"/>
  <c r="R864" i="1"/>
  <c r="N864" i="1"/>
  <c r="J864" i="1"/>
  <c r="H864" i="1"/>
  <c r="B864" i="1"/>
  <c r="AA863" i="1"/>
  <c r="T863" i="1" a="1"/>
  <c r="R863" i="1"/>
  <c r="N863" i="1"/>
  <c r="J863" i="1"/>
  <c r="H863" i="1"/>
  <c r="B863" i="1"/>
  <c r="AA862" i="1"/>
  <c r="T862" i="1" a="1"/>
  <c r="R862" i="1"/>
  <c r="N862" i="1"/>
  <c r="J862" i="1"/>
  <c r="H862" i="1"/>
  <c r="B862" i="1"/>
  <c r="AA861" i="1"/>
  <c r="T861" i="1" a="1"/>
  <c r="R861" i="1"/>
  <c r="N861" i="1"/>
  <c r="J861" i="1"/>
  <c r="H861" i="1"/>
  <c r="B861" i="1"/>
  <c r="AA860" i="1"/>
  <c r="T860" i="1" a="1"/>
  <c r="R860" i="1"/>
  <c r="N860" i="1"/>
  <c r="J860" i="1"/>
  <c r="H860" i="1"/>
  <c r="B860" i="1"/>
  <c r="AA859" i="1"/>
  <c r="T859" i="1" a="1"/>
  <c r="R859" i="1"/>
  <c r="N859" i="1"/>
  <c r="J859" i="1"/>
  <c r="H859" i="1"/>
  <c r="B859" i="1"/>
  <c r="AA858" i="1"/>
  <c r="T858" i="1" a="1"/>
  <c r="R858" i="1"/>
  <c r="N858" i="1"/>
  <c r="J858" i="1"/>
  <c r="H858" i="1"/>
  <c r="B858" i="1"/>
  <c r="AA857" i="1"/>
  <c r="T857" i="1" a="1"/>
  <c r="R857" i="1"/>
  <c r="N857" i="1"/>
  <c r="J857" i="1"/>
  <c r="H857" i="1"/>
  <c r="B857" i="1"/>
  <c r="AA856" i="1"/>
  <c r="T856" i="1" a="1"/>
  <c r="R856" i="1"/>
  <c r="N856" i="1"/>
  <c r="J856" i="1"/>
  <c r="H856" i="1"/>
  <c r="B856" i="1"/>
  <c r="AA855" i="1"/>
  <c r="T855" i="1" a="1"/>
  <c r="R855" i="1"/>
  <c r="N855" i="1"/>
  <c r="J855" i="1"/>
  <c r="H855" i="1"/>
  <c r="B855" i="1"/>
  <c r="AA854" i="1"/>
  <c r="T854" i="1" a="1"/>
  <c r="R854" i="1"/>
  <c r="N854" i="1"/>
  <c r="J854" i="1"/>
  <c r="H854" i="1"/>
  <c r="B854" i="1"/>
  <c r="AA853" i="1"/>
  <c r="T853" i="1" a="1"/>
  <c r="R853" i="1"/>
  <c r="N853" i="1"/>
  <c r="J853" i="1"/>
  <c r="H853" i="1"/>
  <c r="B853" i="1"/>
  <c r="AA852" i="1"/>
  <c r="T852" i="1" a="1"/>
  <c r="R852" i="1"/>
  <c r="N852" i="1"/>
  <c r="J852" i="1"/>
  <c r="H852" i="1"/>
  <c r="B852" i="1"/>
  <c r="AA851" i="1"/>
  <c r="T851" i="1" a="1"/>
  <c r="R851" i="1"/>
  <c r="N851" i="1"/>
  <c r="J851" i="1"/>
  <c r="H851" i="1"/>
  <c r="B851" i="1"/>
  <c r="AA850" i="1"/>
  <c r="T850" i="1" a="1"/>
  <c r="R850" i="1"/>
  <c r="N850" i="1"/>
  <c r="J850" i="1"/>
  <c r="H850" i="1"/>
  <c r="B850" i="1"/>
  <c r="AA849" i="1"/>
  <c r="T849" i="1" a="1"/>
  <c r="R849" i="1"/>
  <c r="N849" i="1"/>
  <c r="J849" i="1"/>
  <c r="H849" i="1"/>
  <c r="B849" i="1"/>
  <c r="AA848" i="1"/>
  <c r="T848" i="1" a="1"/>
  <c r="R848" i="1"/>
  <c r="N848" i="1"/>
  <c r="J848" i="1"/>
  <c r="H848" i="1"/>
  <c r="B848" i="1"/>
  <c r="AA847" i="1"/>
  <c r="T847" i="1" a="1"/>
  <c r="R847" i="1"/>
  <c r="N847" i="1"/>
  <c r="J847" i="1"/>
  <c r="H847" i="1"/>
  <c r="B847" i="1"/>
  <c r="AA846" i="1"/>
  <c r="T846" i="1" a="1"/>
  <c r="R846" i="1"/>
  <c r="N846" i="1"/>
  <c r="J846" i="1"/>
  <c r="H846" i="1"/>
  <c r="B846" i="1"/>
  <c r="AA845" i="1"/>
  <c r="T845" i="1" a="1"/>
  <c r="R845" i="1"/>
  <c r="N845" i="1"/>
  <c r="J845" i="1"/>
  <c r="H845" i="1"/>
  <c r="B845" i="1"/>
  <c r="AA844" i="1"/>
  <c r="T844" i="1" a="1"/>
  <c r="R844" i="1"/>
  <c r="N844" i="1"/>
  <c r="J844" i="1"/>
  <c r="H844" i="1"/>
  <c r="B844" i="1"/>
  <c r="AA843" i="1"/>
  <c r="T843" i="1" a="1"/>
  <c r="R843" i="1"/>
  <c r="N843" i="1"/>
  <c r="J843" i="1"/>
  <c r="H843" i="1"/>
  <c r="B843" i="1"/>
  <c r="AA842" i="1"/>
  <c r="T842" i="1" a="1"/>
  <c r="R842" i="1"/>
  <c r="N842" i="1"/>
  <c r="J842" i="1"/>
  <c r="H842" i="1"/>
  <c r="B842" i="1"/>
  <c r="AA841" i="1"/>
  <c r="T841" i="1" a="1"/>
  <c r="R841" i="1"/>
  <c r="N841" i="1"/>
  <c r="J841" i="1"/>
  <c r="H841" i="1"/>
  <c r="B841" i="1"/>
  <c r="AA840" i="1"/>
  <c r="T840" i="1" a="1"/>
  <c r="R840" i="1"/>
  <c r="N840" i="1"/>
  <c r="J840" i="1"/>
  <c r="H840" i="1"/>
  <c r="B840" i="1"/>
  <c r="AA839" i="1"/>
  <c r="T839" i="1" a="1"/>
  <c r="R839" i="1"/>
  <c r="N839" i="1"/>
  <c r="J839" i="1"/>
  <c r="H839" i="1"/>
  <c r="B839" i="1"/>
  <c r="AA838" i="1"/>
  <c r="T838" i="1" a="1"/>
  <c r="R838" i="1"/>
  <c r="N838" i="1"/>
  <c r="J838" i="1"/>
  <c r="H838" i="1"/>
  <c r="B838" i="1"/>
  <c r="AA837" i="1"/>
  <c r="T837" i="1" a="1"/>
  <c r="R837" i="1"/>
  <c r="N837" i="1"/>
  <c r="J837" i="1"/>
  <c r="H837" i="1"/>
  <c r="B837" i="1"/>
  <c r="AA836" i="1"/>
  <c r="T836" i="1" a="1"/>
  <c r="R836" i="1"/>
  <c r="N836" i="1"/>
  <c r="J836" i="1"/>
  <c r="H836" i="1"/>
  <c r="B836" i="1"/>
  <c r="AA835" i="1"/>
  <c r="T835" i="1" a="1"/>
  <c r="R835" i="1"/>
  <c r="N835" i="1"/>
  <c r="J835" i="1"/>
  <c r="H835" i="1"/>
  <c r="B835" i="1"/>
  <c r="AA834" i="1"/>
  <c r="T834" i="1" a="1"/>
  <c r="R834" i="1"/>
  <c r="N834" i="1"/>
  <c r="J834" i="1"/>
  <c r="H834" i="1"/>
  <c r="B834" i="1"/>
  <c r="AA833" i="1"/>
  <c r="T833" i="1" a="1"/>
  <c r="R833" i="1"/>
  <c r="N833" i="1"/>
  <c r="J833" i="1"/>
  <c r="H833" i="1"/>
  <c r="B833" i="1"/>
  <c r="AA832" i="1"/>
  <c r="T832" i="1" a="1"/>
  <c r="R832" i="1"/>
  <c r="N832" i="1"/>
  <c r="J832" i="1"/>
  <c r="H832" i="1"/>
  <c r="B832" i="1"/>
  <c r="AA831" i="1"/>
  <c r="T831" i="1" a="1"/>
  <c r="R831" i="1"/>
  <c r="N831" i="1"/>
  <c r="J831" i="1"/>
  <c r="H831" i="1"/>
  <c r="B831" i="1"/>
  <c r="AA830" i="1"/>
  <c r="T830" i="1" a="1"/>
  <c r="R830" i="1"/>
  <c r="N830" i="1"/>
  <c r="J830" i="1"/>
  <c r="H830" i="1"/>
  <c r="B830" i="1"/>
  <c r="AA829" i="1"/>
  <c r="T829" i="1" a="1"/>
  <c r="R829" i="1"/>
  <c r="N829" i="1"/>
  <c r="J829" i="1"/>
  <c r="H829" i="1"/>
  <c r="B829" i="1"/>
  <c r="AA828" i="1"/>
  <c r="T828" i="1" a="1"/>
  <c r="R828" i="1"/>
  <c r="N828" i="1"/>
  <c r="J828" i="1"/>
  <c r="H828" i="1"/>
  <c r="B828" i="1"/>
  <c r="AA827" i="1"/>
  <c r="T827" i="1" a="1"/>
  <c r="R827" i="1"/>
  <c r="N827" i="1"/>
  <c r="J827" i="1"/>
  <c r="H827" i="1"/>
  <c r="B827" i="1"/>
  <c r="AA826" i="1"/>
  <c r="T826" i="1" a="1"/>
  <c r="R826" i="1"/>
  <c r="N826" i="1"/>
  <c r="J826" i="1"/>
  <c r="H826" i="1"/>
  <c r="B826" i="1"/>
  <c r="AA825" i="1"/>
  <c r="T825" i="1" a="1"/>
  <c r="R825" i="1"/>
  <c r="N825" i="1"/>
  <c r="J825" i="1"/>
  <c r="H825" i="1"/>
  <c r="B825" i="1"/>
  <c r="AA824" i="1"/>
  <c r="T824" i="1" a="1"/>
  <c r="R824" i="1"/>
  <c r="N824" i="1"/>
  <c r="J824" i="1"/>
  <c r="H824" i="1"/>
  <c r="B824" i="1"/>
  <c r="AA823" i="1"/>
  <c r="T823" i="1" a="1"/>
  <c r="R823" i="1"/>
  <c r="N823" i="1"/>
  <c r="J823" i="1"/>
  <c r="H823" i="1"/>
  <c r="B823" i="1"/>
  <c r="AA822" i="1"/>
  <c r="T822" i="1" a="1"/>
  <c r="R822" i="1"/>
  <c r="N822" i="1"/>
  <c r="J822" i="1"/>
  <c r="H822" i="1"/>
  <c r="B822" i="1"/>
  <c r="AA821" i="1"/>
  <c r="T821" i="1" a="1"/>
  <c r="R821" i="1"/>
  <c r="N821" i="1"/>
  <c r="J821" i="1"/>
  <c r="H821" i="1"/>
  <c r="B821" i="1"/>
  <c r="AA820" i="1"/>
  <c r="T820" i="1" a="1"/>
  <c r="R820" i="1"/>
  <c r="N820" i="1"/>
  <c r="J820" i="1"/>
  <c r="H820" i="1"/>
  <c r="B820" i="1"/>
  <c r="AA819" i="1"/>
  <c r="T819" i="1" a="1"/>
  <c r="R819" i="1"/>
  <c r="N819" i="1"/>
  <c r="J819" i="1"/>
  <c r="H819" i="1"/>
  <c r="B819" i="1"/>
  <c r="AA818" i="1"/>
  <c r="T818" i="1" a="1"/>
  <c r="R818" i="1"/>
  <c r="N818" i="1"/>
  <c r="J818" i="1"/>
  <c r="H818" i="1"/>
  <c r="B818" i="1"/>
  <c r="AA817" i="1"/>
  <c r="T817" i="1" a="1"/>
  <c r="R817" i="1"/>
  <c r="N817" i="1"/>
  <c r="J817" i="1"/>
  <c r="H817" i="1"/>
  <c r="B817" i="1"/>
  <c r="AA816" i="1"/>
  <c r="T816" i="1" a="1"/>
  <c r="R816" i="1"/>
  <c r="N816" i="1"/>
  <c r="J816" i="1"/>
  <c r="H816" i="1"/>
  <c r="B816" i="1"/>
  <c r="AA815" i="1"/>
  <c r="T815" i="1" a="1"/>
  <c r="R815" i="1"/>
  <c r="N815" i="1"/>
  <c r="J815" i="1"/>
  <c r="H815" i="1"/>
  <c r="B815" i="1"/>
  <c r="AA814" i="1"/>
  <c r="T814" i="1" a="1"/>
  <c r="R814" i="1"/>
  <c r="N814" i="1"/>
  <c r="J814" i="1"/>
  <c r="H814" i="1"/>
  <c r="B814" i="1"/>
  <c r="AA813" i="1"/>
  <c r="T813" i="1" a="1"/>
  <c r="R813" i="1"/>
  <c r="N813" i="1"/>
  <c r="J813" i="1"/>
  <c r="H813" i="1"/>
  <c r="B813" i="1"/>
  <c r="AA812" i="1"/>
  <c r="T812" i="1" a="1"/>
  <c r="R812" i="1"/>
  <c r="N812" i="1"/>
  <c r="J812" i="1"/>
  <c r="H812" i="1"/>
  <c r="B812" i="1"/>
  <c r="AA811" i="1"/>
  <c r="T811" i="1" a="1"/>
  <c r="R811" i="1"/>
  <c r="N811" i="1"/>
  <c r="J811" i="1"/>
  <c r="H811" i="1"/>
  <c r="B811" i="1"/>
  <c r="AA810" i="1"/>
  <c r="T810" i="1" a="1"/>
  <c r="R810" i="1"/>
  <c r="N810" i="1"/>
  <c r="J810" i="1"/>
  <c r="H810" i="1"/>
  <c r="B810" i="1"/>
  <c r="AA809" i="1"/>
  <c r="T809" i="1" a="1"/>
  <c r="R809" i="1"/>
  <c r="N809" i="1"/>
  <c r="J809" i="1"/>
  <c r="H809" i="1"/>
  <c r="B809" i="1"/>
  <c r="AA808" i="1"/>
  <c r="T808" i="1" a="1"/>
  <c r="R808" i="1"/>
  <c r="N808" i="1"/>
  <c r="J808" i="1"/>
  <c r="H808" i="1"/>
  <c r="B808" i="1"/>
  <c r="AA807" i="1"/>
  <c r="T807" i="1" a="1"/>
  <c r="R807" i="1"/>
  <c r="N807" i="1"/>
  <c r="J807" i="1"/>
  <c r="H807" i="1"/>
  <c r="B807" i="1"/>
  <c r="AA806" i="1"/>
  <c r="T806" i="1" a="1"/>
  <c r="R806" i="1"/>
  <c r="N806" i="1"/>
  <c r="J806" i="1"/>
  <c r="H806" i="1"/>
  <c r="B806" i="1"/>
  <c r="AA805" i="1"/>
  <c r="T805" i="1" a="1"/>
  <c r="R805" i="1"/>
  <c r="N805" i="1"/>
  <c r="J805" i="1"/>
  <c r="H805" i="1"/>
  <c r="B805" i="1"/>
  <c r="AA804" i="1"/>
  <c r="T804" i="1" a="1"/>
  <c r="R804" i="1"/>
  <c r="N804" i="1"/>
  <c r="J804" i="1"/>
  <c r="H804" i="1"/>
  <c r="B804" i="1"/>
  <c r="AA803" i="1"/>
  <c r="T803" i="1" a="1"/>
  <c r="R803" i="1"/>
  <c r="N803" i="1"/>
  <c r="J803" i="1"/>
  <c r="H803" i="1"/>
  <c r="B803" i="1"/>
  <c r="AA802" i="1"/>
  <c r="T802" i="1" a="1"/>
  <c r="R802" i="1"/>
  <c r="N802" i="1"/>
  <c r="J802" i="1"/>
  <c r="H802" i="1"/>
  <c r="B802" i="1"/>
  <c r="AA801" i="1"/>
  <c r="T801" i="1" a="1"/>
  <c r="R801" i="1"/>
  <c r="N801" i="1"/>
  <c r="J801" i="1"/>
  <c r="H801" i="1"/>
  <c r="B801" i="1"/>
  <c r="AA800" i="1"/>
  <c r="T800" i="1" a="1"/>
  <c r="R800" i="1"/>
  <c r="N800" i="1"/>
  <c r="J800" i="1"/>
  <c r="H800" i="1"/>
  <c r="B800" i="1"/>
  <c r="AA799" i="1"/>
  <c r="T799" i="1" a="1"/>
  <c r="R799" i="1"/>
  <c r="N799" i="1"/>
  <c r="J799" i="1"/>
  <c r="H799" i="1"/>
  <c r="B799" i="1"/>
  <c r="AA798" i="1"/>
  <c r="T798" i="1" a="1"/>
  <c r="R798" i="1"/>
  <c r="N798" i="1"/>
  <c r="J798" i="1"/>
  <c r="H798" i="1"/>
  <c r="B798" i="1"/>
  <c r="AA797" i="1"/>
  <c r="T797" i="1" a="1"/>
  <c r="R797" i="1"/>
  <c r="N797" i="1"/>
  <c r="J797" i="1"/>
  <c r="H797" i="1"/>
  <c r="B797" i="1"/>
  <c r="AA796" i="1"/>
  <c r="T796" i="1" a="1"/>
  <c r="R796" i="1"/>
  <c r="N796" i="1"/>
  <c r="J796" i="1"/>
  <c r="H796" i="1"/>
  <c r="B796" i="1"/>
  <c r="AA795" i="1"/>
  <c r="T795" i="1" a="1"/>
  <c r="R795" i="1"/>
  <c r="N795" i="1"/>
  <c r="J795" i="1"/>
  <c r="H795" i="1"/>
  <c r="B795" i="1"/>
  <c r="AA794" i="1"/>
  <c r="T794" i="1" a="1"/>
  <c r="R794" i="1"/>
  <c r="N794" i="1"/>
  <c r="J794" i="1"/>
  <c r="H794" i="1"/>
  <c r="B794" i="1"/>
  <c r="AA793" i="1"/>
  <c r="T793" i="1" a="1"/>
  <c r="R793" i="1"/>
  <c r="N793" i="1"/>
  <c r="J793" i="1"/>
  <c r="H793" i="1"/>
  <c r="B793" i="1"/>
  <c r="AA792" i="1"/>
  <c r="T792" i="1" a="1"/>
  <c r="R792" i="1"/>
  <c r="N792" i="1"/>
  <c r="J792" i="1"/>
  <c r="H792" i="1"/>
  <c r="B792" i="1"/>
  <c r="AA791" i="1"/>
  <c r="T791" i="1" a="1"/>
  <c r="R791" i="1"/>
  <c r="N791" i="1"/>
  <c r="J791" i="1"/>
  <c r="H791" i="1"/>
  <c r="B791" i="1"/>
  <c r="AA790" i="1"/>
  <c r="T790" i="1" a="1"/>
  <c r="R790" i="1"/>
  <c r="N790" i="1"/>
  <c r="J790" i="1"/>
  <c r="H790" i="1"/>
  <c r="B790" i="1"/>
  <c r="AA789" i="1"/>
  <c r="T789" i="1" a="1"/>
  <c r="R789" i="1"/>
  <c r="N789" i="1"/>
  <c r="J789" i="1"/>
  <c r="H789" i="1"/>
  <c r="B789" i="1"/>
  <c r="AA788" i="1"/>
  <c r="T788" i="1" a="1"/>
  <c r="R788" i="1"/>
  <c r="N788" i="1"/>
  <c r="J788" i="1"/>
  <c r="H788" i="1"/>
  <c r="B788" i="1"/>
  <c r="AA787" i="1"/>
  <c r="T787" i="1" a="1"/>
  <c r="R787" i="1"/>
  <c r="N787" i="1"/>
  <c r="J787" i="1"/>
  <c r="H787" i="1"/>
  <c r="B787" i="1"/>
  <c r="AA786" i="1"/>
  <c r="T786" i="1" a="1"/>
  <c r="R786" i="1"/>
  <c r="N786" i="1"/>
  <c r="J786" i="1"/>
  <c r="H786" i="1"/>
  <c r="B786" i="1"/>
  <c r="AA785" i="1"/>
  <c r="T785" i="1" a="1"/>
  <c r="R785" i="1"/>
  <c r="N785" i="1"/>
  <c r="J785" i="1"/>
  <c r="H785" i="1"/>
  <c r="B785" i="1"/>
  <c r="AA784" i="1"/>
  <c r="T784" i="1" a="1"/>
  <c r="R784" i="1"/>
  <c r="N784" i="1"/>
  <c r="J784" i="1"/>
  <c r="H784" i="1"/>
  <c r="B784" i="1"/>
  <c r="AA783" i="1"/>
  <c r="T783" i="1" a="1"/>
  <c r="R783" i="1"/>
  <c r="N783" i="1"/>
  <c r="J783" i="1"/>
  <c r="H783" i="1"/>
  <c r="B783" i="1"/>
  <c r="AA782" i="1"/>
  <c r="T782" i="1" a="1"/>
  <c r="R782" i="1"/>
  <c r="N782" i="1"/>
  <c r="J782" i="1"/>
  <c r="H782" i="1"/>
  <c r="B782" i="1"/>
  <c r="AA781" i="1"/>
  <c r="T781" i="1" a="1"/>
  <c r="R781" i="1"/>
  <c r="N781" i="1"/>
  <c r="J781" i="1"/>
  <c r="H781" i="1"/>
  <c r="B781" i="1"/>
  <c r="AA780" i="1"/>
  <c r="T780" i="1" a="1"/>
  <c r="R780" i="1"/>
  <c r="N780" i="1"/>
  <c r="J780" i="1"/>
  <c r="H780" i="1"/>
  <c r="B780" i="1"/>
  <c r="AA779" i="1"/>
  <c r="T779" i="1" a="1"/>
  <c r="R779" i="1"/>
  <c r="N779" i="1"/>
  <c r="J779" i="1"/>
  <c r="H779" i="1"/>
  <c r="B779" i="1"/>
  <c r="AA778" i="1"/>
  <c r="T778" i="1" a="1"/>
  <c r="R778" i="1"/>
  <c r="N778" i="1"/>
  <c r="J778" i="1"/>
  <c r="H778" i="1"/>
  <c r="B778" i="1"/>
  <c r="AA777" i="1"/>
  <c r="T777" i="1" a="1"/>
  <c r="R777" i="1"/>
  <c r="N777" i="1"/>
  <c r="J777" i="1"/>
  <c r="H777" i="1"/>
  <c r="B777" i="1"/>
  <c r="AA776" i="1"/>
  <c r="T776" i="1" a="1"/>
  <c r="R776" i="1"/>
  <c r="N776" i="1"/>
  <c r="J776" i="1"/>
  <c r="H776" i="1"/>
  <c r="B776" i="1"/>
  <c r="AA775" i="1"/>
  <c r="T775" i="1" a="1"/>
  <c r="R775" i="1"/>
  <c r="N775" i="1"/>
  <c r="J775" i="1"/>
  <c r="H775" i="1"/>
  <c r="B775" i="1"/>
  <c r="AA774" i="1"/>
  <c r="T774" i="1" a="1"/>
  <c r="R774" i="1"/>
  <c r="N774" i="1"/>
  <c r="J774" i="1"/>
  <c r="H774" i="1"/>
  <c r="B774" i="1"/>
  <c r="AA773" i="1"/>
  <c r="T773" i="1" a="1"/>
  <c r="R773" i="1"/>
  <c r="N773" i="1"/>
  <c r="J773" i="1"/>
  <c r="H773" i="1"/>
  <c r="B773" i="1"/>
  <c r="AA772" i="1"/>
  <c r="T772" i="1" a="1"/>
  <c r="R772" i="1"/>
  <c r="N772" i="1"/>
  <c r="J772" i="1"/>
  <c r="H772" i="1"/>
  <c r="B772" i="1"/>
  <c r="AA771" i="1"/>
  <c r="T771" i="1" a="1"/>
  <c r="R771" i="1"/>
  <c r="N771" i="1"/>
  <c r="J771" i="1"/>
  <c r="H771" i="1"/>
  <c r="B771" i="1"/>
  <c r="AA770" i="1"/>
  <c r="T770" i="1" a="1"/>
  <c r="R770" i="1"/>
  <c r="N770" i="1"/>
  <c r="J770" i="1"/>
  <c r="H770" i="1"/>
  <c r="B770" i="1"/>
  <c r="AA769" i="1"/>
  <c r="T769" i="1" a="1"/>
  <c r="R769" i="1"/>
  <c r="N769" i="1"/>
  <c r="J769" i="1"/>
  <c r="H769" i="1"/>
  <c r="B769" i="1"/>
  <c r="AA768" i="1"/>
  <c r="T768" i="1" a="1"/>
  <c r="R768" i="1"/>
  <c r="N768" i="1"/>
  <c r="J768" i="1"/>
  <c r="H768" i="1"/>
  <c r="B768" i="1"/>
  <c r="AA767" i="1"/>
  <c r="T767" i="1" a="1"/>
  <c r="R767" i="1"/>
  <c r="N767" i="1"/>
  <c r="J767" i="1"/>
  <c r="H767" i="1"/>
  <c r="B767" i="1"/>
  <c r="AA766" i="1"/>
  <c r="T766" i="1" a="1"/>
  <c r="R766" i="1"/>
  <c r="N766" i="1"/>
  <c r="J766" i="1"/>
  <c r="H766" i="1"/>
  <c r="B766" i="1"/>
  <c r="AA765" i="1"/>
  <c r="T765" i="1" a="1"/>
  <c r="R765" i="1"/>
  <c r="N765" i="1"/>
  <c r="J765" i="1"/>
  <c r="H765" i="1"/>
  <c r="B765" i="1"/>
  <c r="AA764" i="1"/>
  <c r="T764" i="1" a="1"/>
  <c r="R764" i="1"/>
  <c r="N764" i="1"/>
  <c r="J764" i="1"/>
  <c r="H764" i="1"/>
  <c r="B764" i="1"/>
  <c r="AA763" i="1"/>
  <c r="T763" i="1" a="1"/>
  <c r="R763" i="1"/>
  <c r="N763" i="1"/>
  <c r="J763" i="1"/>
  <c r="H763" i="1"/>
  <c r="B763" i="1"/>
  <c r="AA762" i="1"/>
  <c r="T762" i="1" a="1"/>
  <c r="R762" i="1"/>
  <c r="N762" i="1"/>
  <c r="J762" i="1"/>
  <c r="H762" i="1"/>
  <c r="B762" i="1"/>
  <c r="AA761" i="1"/>
  <c r="T761" i="1" a="1"/>
  <c r="R761" i="1"/>
  <c r="N761" i="1"/>
  <c r="J761" i="1"/>
  <c r="H761" i="1"/>
  <c r="B761" i="1"/>
  <c r="AA760" i="1"/>
  <c r="T760" i="1" a="1"/>
  <c r="R760" i="1"/>
  <c r="N760" i="1"/>
  <c r="J760" i="1"/>
  <c r="H760" i="1"/>
  <c r="B760" i="1"/>
  <c r="AA759" i="1"/>
  <c r="T759" i="1" a="1"/>
  <c r="R759" i="1"/>
  <c r="N759" i="1"/>
  <c r="J759" i="1"/>
  <c r="H759" i="1"/>
  <c r="B759" i="1"/>
  <c r="AA758" i="1"/>
  <c r="T758" i="1" a="1"/>
  <c r="R758" i="1"/>
  <c r="N758" i="1"/>
  <c r="J758" i="1"/>
  <c r="H758" i="1"/>
  <c r="B758" i="1"/>
  <c r="AA757" i="1"/>
  <c r="T757" i="1" a="1"/>
  <c r="R757" i="1"/>
  <c r="N757" i="1"/>
  <c r="J757" i="1"/>
  <c r="H757" i="1"/>
  <c r="B757" i="1"/>
  <c r="AA756" i="1"/>
  <c r="T756" i="1" a="1"/>
  <c r="R756" i="1"/>
  <c r="N756" i="1"/>
  <c r="J756" i="1"/>
  <c r="H756" i="1"/>
  <c r="B756" i="1"/>
  <c r="AA755" i="1"/>
  <c r="T755" i="1" a="1"/>
  <c r="R755" i="1"/>
  <c r="N755" i="1"/>
  <c r="J755" i="1"/>
  <c r="H755" i="1"/>
  <c r="B755" i="1"/>
  <c r="AA754" i="1"/>
  <c r="T754" i="1" a="1"/>
  <c r="R754" i="1"/>
  <c r="N754" i="1"/>
  <c r="J754" i="1"/>
  <c r="H754" i="1"/>
  <c r="B754" i="1"/>
  <c r="AA753" i="1"/>
  <c r="T753" i="1" a="1"/>
  <c r="R753" i="1"/>
  <c r="N753" i="1"/>
  <c r="J753" i="1"/>
  <c r="H753" i="1"/>
  <c r="B753" i="1"/>
  <c r="AA752" i="1"/>
  <c r="T752" i="1" a="1"/>
  <c r="R752" i="1"/>
  <c r="N752" i="1"/>
  <c r="J752" i="1"/>
  <c r="H752" i="1"/>
  <c r="B752" i="1"/>
  <c r="AA751" i="1"/>
  <c r="T751" i="1" a="1"/>
  <c r="R751" i="1"/>
  <c r="N751" i="1"/>
  <c r="J751" i="1"/>
  <c r="H751" i="1"/>
  <c r="B751" i="1"/>
  <c r="AA750" i="1"/>
  <c r="T750" i="1" a="1"/>
  <c r="R750" i="1"/>
  <c r="N750" i="1"/>
  <c r="J750" i="1"/>
  <c r="H750" i="1"/>
  <c r="B750" i="1"/>
  <c r="AA749" i="1"/>
  <c r="T749" i="1" a="1"/>
  <c r="R749" i="1"/>
  <c r="N749" i="1"/>
  <c r="J749" i="1"/>
  <c r="H749" i="1"/>
  <c r="B749" i="1"/>
  <c r="AA748" i="1"/>
  <c r="T748" i="1" a="1"/>
  <c r="R748" i="1"/>
  <c r="N748" i="1"/>
  <c r="J748" i="1"/>
  <c r="H748" i="1"/>
  <c r="B748" i="1"/>
  <c r="AA747" i="1"/>
  <c r="T747" i="1" a="1"/>
  <c r="R747" i="1"/>
  <c r="N747" i="1"/>
  <c r="J747" i="1"/>
  <c r="H747" i="1"/>
  <c r="B747" i="1"/>
  <c r="AA746" i="1"/>
  <c r="T746" i="1" a="1"/>
  <c r="R746" i="1"/>
  <c r="N746" i="1"/>
  <c r="J746" i="1"/>
  <c r="H746" i="1"/>
  <c r="B746" i="1"/>
  <c r="AA745" i="1"/>
  <c r="T745" i="1" a="1"/>
  <c r="R745" i="1"/>
  <c r="N745" i="1"/>
  <c r="J745" i="1"/>
  <c r="H745" i="1"/>
  <c r="B745" i="1"/>
  <c r="AA744" i="1"/>
  <c r="T744" i="1" a="1"/>
  <c r="R744" i="1"/>
  <c r="N744" i="1"/>
  <c r="J744" i="1"/>
  <c r="H744" i="1"/>
  <c r="B744" i="1"/>
  <c r="AA743" i="1"/>
  <c r="T743" i="1" a="1"/>
  <c r="R743" i="1"/>
  <c r="N743" i="1"/>
  <c r="J743" i="1"/>
  <c r="H743" i="1"/>
  <c r="B743" i="1"/>
  <c r="AA742" i="1"/>
  <c r="T742" i="1" a="1"/>
  <c r="R742" i="1"/>
  <c r="N742" i="1"/>
  <c r="J742" i="1"/>
  <c r="H742" i="1"/>
  <c r="B742" i="1"/>
  <c r="AA741" i="1"/>
  <c r="T741" i="1" a="1"/>
  <c r="R741" i="1"/>
  <c r="N741" i="1"/>
  <c r="J741" i="1"/>
  <c r="H741" i="1"/>
  <c r="B741" i="1"/>
  <c r="AA740" i="1"/>
  <c r="T740" i="1" a="1"/>
  <c r="R740" i="1"/>
  <c r="N740" i="1"/>
  <c r="J740" i="1"/>
  <c r="H740" i="1"/>
  <c r="B740" i="1"/>
  <c r="AA739" i="1"/>
  <c r="T739" i="1" a="1"/>
  <c r="R739" i="1"/>
  <c r="N739" i="1"/>
  <c r="J739" i="1"/>
  <c r="H739" i="1"/>
  <c r="B739" i="1"/>
  <c r="AA738" i="1"/>
  <c r="T738" i="1" a="1"/>
  <c r="R738" i="1"/>
  <c r="N738" i="1"/>
  <c r="J738" i="1"/>
  <c r="H738" i="1"/>
  <c r="B738" i="1"/>
  <c r="AA737" i="1"/>
  <c r="T737" i="1" a="1"/>
  <c r="R737" i="1"/>
  <c r="N737" i="1"/>
  <c r="J737" i="1"/>
  <c r="H737" i="1"/>
  <c r="B737" i="1"/>
  <c r="AA736" i="1"/>
  <c r="T736" i="1" a="1"/>
  <c r="R736" i="1"/>
  <c r="N736" i="1"/>
  <c r="J736" i="1"/>
  <c r="H736" i="1"/>
  <c r="B736" i="1"/>
  <c r="AA735" i="1"/>
  <c r="T735" i="1" a="1"/>
  <c r="R735" i="1"/>
  <c r="N735" i="1"/>
  <c r="J735" i="1"/>
  <c r="H735" i="1"/>
  <c r="B735" i="1"/>
  <c r="AA734" i="1"/>
  <c r="T734" i="1" a="1"/>
  <c r="R734" i="1"/>
  <c r="N734" i="1"/>
  <c r="J734" i="1"/>
  <c r="H734" i="1"/>
  <c r="B734" i="1"/>
  <c r="AA733" i="1"/>
  <c r="T733" i="1" a="1"/>
  <c r="R733" i="1"/>
  <c r="N733" i="1"/>
  <c r="J733" i="1"/>
  <c r="H733" i="1"/>
  <c r="B733" i="1"/>
  <c r="AA732" i="1"/>
  <c r="T732" i="1" a="1"/>
  <c r="R732" i="1"/>
  <c r="N732" i="1"/>
  <c r="J732" i="1"/>
  <c r="H732" i="1"/>
  <c r="B732" i="1"/>
  <c r="AA731" i="1"/>
  <c r="T731" i="1" a="1"/>
  <c r="R731" i="1"/>
  <c r="N731" i="1"/>
  <c r="J731" i="1"/>
  <c r="H731" i="1"/>
  <c r="B731" i="1"/>
  <c r="AA730" i="1"/>
  <c r="T730" i="1" a="1"/>
  <c r="R730" i="1"/>
  <c r="N730" i="1"/>
  <c r="J730" i="1"/>
  <c r="H730" i="1"/>
  <c r="B730" i="1"/>
  <c r="AA729" i="1"/>
  <c r="T729" i="1" a="1"/>
  <c r="R729" i="1"/>
  <c r="N729" i="1"/>
  <c r="J729" i="1"/>
  <c r="H729" i="1"/>
  <c r="B729" i="1"/>
  <c r="AA728" i="1"/>
  <c r="T728" i="1" a="1"/>
  <c r="R728" i="1"/>
  <c r="N728" i="1"/>
  <c r="J728" i="1"/>
  <c r="H728" i="1"/>
  <c r="B728" i="1"/>
  <c r="AA727" i="1"/>
  <c r="T727" i="1" a="1"/>
  <c r="R727" i="1"/>
  <c r="N727" i="1"/>
  <c r="J727" i="1"/>
  <c r="H727" i="1"/>
  <c r="B727" i="1"/>
  <c r="AA726" i="1"/>
  <c r="T726" i="1" a="1"/>
  <c r="R726" i="1"/>
  <c r="N726" i="1"/>
  <c r="J726" i="1"/>
  <c r="H726" i="1"/>
  <c r="B726" i="1"/>
  <c r="AA725" i="1"/>
  <c r="T725" i="1" a="1"/>
  <c r="R725" i="1"/>
  <c r="N725" i="1"/>
  <c r="J725" i="1"/>
  <c r="H725" i="1"/>
  <c r="B725" i="1"/>
  <c r="AA724" i="1"/>
  <c r="T724" i="1" a="1"/>
  <c r="R724" i="1"/>
  <c r="N724" i="1"/>
  <c r="J724" i="1"/>
  <c r="H724" i="1"/>
  <c r="B724" i="1"/>
  <c r="AA723" i="1"/>
  <c r="T723" i="1" a="1"/>
  <c r="R723" i="1"/>
  <c r="N723" i="1"/>
  <c r="J723" i="1"/>
  <c r="H723" i="1"/>
  <c r="B723" i="1"/>
  <c r="AA722" i="1"/>
  <c r="T722" i="1" a="1"/>
  <c r="R722" i="1"/>
  <c r="N722" i="1"/>
  <c r="J722" i="1"/>
  <c r="H722" i="1"/>
  <c r="B722" i="1"/>
  <c r="AA721" i="1"/>
  <c r="T721" i="1" a="1"/>
  <c r="R721" i="1"/>
  <c r="N721" i="1"/>
  <c r="J721" i="1"/>
  <c r="H721" i="1"/>
  <c r="B721" i="1"/>
  <c r="AA720" i="1"/>
  <c r="T720" i="1" a="1"/>
  <c r="R720" i="1"/>
  <c r="N720" i="1"/>
  <c r="J720" i="1"/>
  <c r="H720" i="1"/>
  <c r="B720" i="1"/>
  <c r="AA719" i="1"/>
  <c r="T719" i="1" a="1"/>
  <c r="R719" i="1"/>
  <c r="N719" i="1"/>
  <c r="J719" i="1"/>
  <c r="H719" i="1"/>
  <c r="B719" i="1"/>
  <c r="AA718" i="1"/>
  <c r="T718" i="1" a="1"/>
  <c r="R718" i="1"/>
  <c r="N718" i="1"/>
  <c r="J718" i="1"/>
  <c r="H718" i="1"/>
  <c r="B718" i="1"/>
  <c r="AA717" i="1"/>
  <c r="T717" i="1" a="1"/>
  <c r="R717" i="1"/>
  <c r="N717" i="1"/>
  <c r="J717" i="1"/>
  <c r="H717" i="1"/>
  <c r="B717" i="1"/>
  <c r="AA716" i="1"/>
  <c r="T716" i="1" a="1"/>
  <c r="R716" i="1"/>
  <c r="N716" i="1"/>
  <c r="J716" i="1"/>
  <c r="H716" i="1"/>
  <c r="B716" i="1"/>
  <c r="AA715" i="1"/>
  <c r="T715" i="1" a="1"/>
  <c r="R715" i="1"/>
  <c r="N715" i="1"/>
  <c r="J715" i="1"/>
  <c r="H715" i="1"/>
  <c r="B715" i="1"/>
  <c r="AA714" i="1"/>
  <c r="T714" i="1" a="1"/>
  <c r="R714" i="1"/>
  <c r="N714" i="1"/>
  <c r="J714" i="1"/>
  <c r="H714" i="1"/>
  <c r="B714" i="1"/>
  <c r="AA713" i="1"/>
  <c r="T713" i="1" a="1"/>
  <c r="R713" i="1"/>
  <c r="N713" i="1"/>
  <c r="J713" i="1"/>
  <c r="H713" i="1"/>
  <c r="B713" i="1"/>
  <c r="AA712" i="1"/>
  <c r="T712" i="1" a="1"/>
  <c r="R712" i="1"/>
  <c r="N712" i="1"/>
  <c r="J712" i="1"/>
  <c r="H712" i="1"/>
  <c r="B712" i="1"/>
  <c r="AA711" i="1"/>
  <c r="T711" i="1" a="1"/>
  <c r="R711" i="1"/>
  <c r="N711" i="1"/>
  <c r="J711" i="1"/>
  <c r="H711" i="1"/>
  <c r="B711" i="1"/>
  <c r="AA710" i="1"/>
  <c r="T710" i="1" a="1"/>
  <c r="R710" i="1"/>
  <c r="N710" i="1"/>
  <c r="J710" i="1"/>
  <c r="H710" i="1"/>
  <c r="B710" i="1"/>
  <c r="AA709" i="1"/>
  <c r="T709" i="1" a="1"/>
  <c r="R709" i="1"/>
  <c r="N709" i="1"/>
  <c r="J709" i="1"/>
  <c r="H709" i="1"/>
  <c r="B709" i="1"/>
  <c r="AA708" i="1"/>
  <c r="T708" i="1" a="1"/>
  <c r="R708" i="1"/>
  <c r="N708" i="1"/>
  <c r="J708" i="1"/>
  <c r="H708" i="1"/>
  <c r="B708" i="1"/>
  <c r="AA707" i="1"/>
  <c r="T707" i="1" a="1"/>
  <c r="R707" i="1"/>
  <c r="N707" i="1"/>
  <c r="J707" i="1"/>
  <c r="H707" i="1"/>
  <c r="B707" i="1"/>
  <c r="AA706" i="1"/>
  <c r="T706" i="1" a="1"/>
  <c r="R706" i="1"/>
  <c r="N706" i="1"/>
  <c r="J706" i="1"/>
  <c r="H706" i="1"/>
  <c r="B706" i="1"/>
  <c r="AA705" i="1"/>
  <c r="T705" i="1" a="1"/>
  <c r="R705" i="1"/>
  <c r="N705" i="1"/>
  <c r="J705" i="1"/>
  <c r="H705" i="1"/>
  <c r="B705" i="1"/>
  <c r="AA704" i="1"/>
  <c r="T704" i="1" a="1"/>
  <c r="R704" i="1"/>
  <c r="N704" i="1"/>
  <c r="J704" i="1"/>
  <c r="H704" i="1"/>
  <c r="B704" i="1"/>
  <c r="AA703" i="1"/>
  <c r="T703" i="1" a="1"/>
  <c r="R703" i="1"/>
  <c r="N703" i="1"/>
  <c r="J703" i="1"/>
  <c r="H703" i="1"/>
  <c r="B703" i="1"/>
  <c r="AA702" i="1"/>
  <c r="T702" i="1" a="1"/>
  <c r="R702" i="1"/>
  <c r="N702" i="1"/>
  <c r="J702" i="1"/>
  <c r="H702" i="1"/>
  <c r="B702" i="1"/>
  <c r="AA701" i="1"/>
  <c r="T701" i="1" a="1"/>
  <c r="R701" i="1"/>
  <c r="N701" i="1"/>
  <c r="J701" i="1"/>
  <c r="H701" i="1"/>
  <c r="B701" i="1"/>
  <c r="AA700" i="1"/>
  <c r="T700" i="1" a="1"/>
  <c r="R700" i="1"/>
  <c r="N700" i="1"/>
  <c r="J700" i="1"/>
  <c r="H700" i="1"/>
  <c r="B700" i="1"/>
  <c r="AA699" i="1"/>
  <c r="T699" i="1" a="1"/>
  <c r="R699" i="1"/>
  <c r="N699" i="1"/>
  <c r="J699" i="1"/>
  <c r="H699" i="1"/>
  <c r="B699" i="1"/>
  <c r="AA698" i="1"/>
  <c r="T698" i="1" a="1"/>
  <c r="R698" i="1"/>
  <c r="N698" i="1"/>
  <c r="J698" i="1"/>
  <c r="H698" i="1"/>
  <c r="B698" i="1"/>
  <c r="AA697" i="1"/>
  <c r="T697" i="1" a="1"/>
  <c r="R697" i="1"/>
  <c r="N697" i="1"/>
  <c r="J697" i="1"/>
  <c r="H697" i="1"/>
  <c r="B697" i="1"/>
  <c r="AA696" i="1"/>
  <c r="T696" i="1" a="1"/>
  <c r="R696" i="1"/>
  <c r="N696" i="1"/>
  <c r="J696" i="1"/>
  <c r="H696" i="1"/>
  <c r="B696" i="1"/>
  <c r="AA695" i="1"/>
  <c r="T695" i="1" a="1"/>
  <c r="R695" i="1"/>
  <c r="N695" i="1"/>
  <c r="J695" i="1"/>
  <c r="H695" i="1"/>
  <c r="B695" i="1"/>
  <c r="AA694" i="1"/>
  <c r="T694" i="1" a="1"/>
  <c r="R694" i="1"/>
  <c r="N694" i="1"/>
  <c r="J694" i="1"/>
  <c r="H694" i="1"/>
  <c r="B694" i="1"/>
  <c r="AA693" i="1"/>
  <c r="T693" i="1" a="1"/>
  <c r="R693" i="1"/>
  <c r="N693" i="1"/>
  <c r="J693" i="1"/>
  <c r="H693" i="1"/>
  <c r="B693" i="1"/>
  <c r="AA692" i="1"/>
  <c r="T692" i="1" a="1"/>
  <c r="R692" i="1"/>
  <c r="N692" i="1"/>
  <c r="J692" i="1"/>
  <c r="H692" i="1"/>
  <c r="B692" i="1"/>
  <c r="AA691" i="1"/>
  <c r="T691" i="1" a="1"/>
  <c r="R691" i="1"/>
  <c r="N691" i="1"/>
  <c r="J691" i="1"/>
  <c r="H691" i="1"/>
  <c r="B691" i="1"/>
  <c r="AA690" i="1"/>
  <c r="T690" i="1" a="1"/>
  <c r="R690" i="1"/>
  <c r="N690" i="1"/>
  <c r="J690" i="1"/>
  <c r="H690" i="1"/>
  <c r="B690" i="1"/>
  <c r="AA689" i="1"/>
  <c r="T689" i="1" a="1"/>
  <c r="R689" i="1"/>
  <c r="N689" i="1"/>
  <c r="J689" i="1"/>
  <c r="H689" i="1"/>
  <c r="B689" i="1"/>
  <c r="AA688" i="1"/>
  <c r="T688" i="1" a="1"/>
  <c r="R688" i="1"/>
  <c r="N688" i="1"/>
  <c r="J688" i="1"/>
  <c r="H688" i="1"/>
  <c r="B688" i="1"/>
  <c r="AA687" i="1"/>
  <c r="T687" i="1" a="1"/>
  <c r="R687" i="1"/>
  <c r="N687" i="1"/>
  <c r="J687" i="1"/>
  <c r="H687" i="1"/>
  <c r="B687" i="1"/>
  <c r="AA686" i="1"/>
  <c r="T686" i="1" a="1"/>
  <c r="R686" i="1"/>
  <c r="N686" i="1"/>
  <c r="J686" i="1"/>
  <c r="H686" i="1"/>
  <c r="B686" i="1"/>
  <c r="AA685" i="1"/>
  <c r="T685" i="1" a="1"/>
  <c r="R685" i="1"/>
  <c r="N685" i="1"/>
  <c r="J685" i="1"/>
  <c r="H685" i="1"/>
  <c r="B685" i="1"/>
  <c r="AA684" i="1"/>
  <c r="T684" i="1" a="1"/>
  <c r="R684" i="1"/>
  <c r="N684" i="1"/>
  <c r="J684" i="1"/>
  <c r="H684" i="1"/>
  <c r="B684" i="1"/>
  <c r="AA683" i="1"/>
  <c r="T683" i="1" a="1"/>
  <c r="R683" i="1"/>
  <c r="N683" i="1"/>
  <c r="J683" i="1"/>
  <c r="H683" i="1"/>
  <c r="B683" i="1"/>
  <c r="AA682" i="1"/>
  <c r="T682" i="1" a="1"/>
  <c r="R682" i="1"/>
  <c r="N682" i="1"/>
  <c r="J682" i="1"/>
  <c r="H682" i="1"/>
  <c r="B682" i="1"/>
  <c r="AA681" i="1"/>
  <c r="T681" i="1" a="1"/>
  <c r="R681" i="1"/>
  <c r="N681" i="1"/>
  <c r="J681" i="1"/>
  <c r="H681" i="1"/>
  <c r="B681" i="1"/>
  <c r="AA680" i="1"/>
  <c r="T680" i="1" a="1"/>
  <c r="R680" i="1"/>
  <c r="N680" i="1"/>
  <c r="J680" i="1"/>
  <c r="H680" i="1"/>
  <c r="B680" i="1"/>
  <c r="AA679" i="1"/>
  <c r="T679" i="1" a="1"/>
  <c r="R679" i="1"/>
  <c r="N679" i="1"/>
  <c r="J679" i="1"/>
  <c r="H679" i="1"/>
  <c r="B679" i="1"/>
  <c r="AA678" i="1"/>
  <c r="T678" i="1" a="1"/>
  <c r="R678" i="1"/>
  <c r="N678" i="1"/>
  <c r="J678" i="1"/>
  <c r="H678" i="1"/>
  <c r="B678" i="1"/>
  <c r="AA677" i="1"/>
  <c r="T677" i="1" a="1"/>
  <c r="R677" i="1"/>
  <c r="N677" i="1"/>
  <c r="J677" i="1"/>
  <c r="H677" i="1"/>
  <c r="B677" i="1"/>
  <c r="AA676" i="1"/>
  <c r="T676" i="1" a="1"/>
  <c r="R676" i="1"/>
  <c r="N676" i="1"/>
  <c r="J676" i="1"/>
  <c r="H676" i="1"/>
  <c r="B676" i="1"/>
  <c r="AA675" i="1"/>
  <c r="T675" i="1" a="1"/>
  <c r="R675" i="1"/>
  <c r="N675" i="1"/>
  <c r="J675" i="1"/>
  <c r="H675" i="1"/>
  <c r="B675" i="1"/>
  <c r="AA674" i="1"/>
  <c r="T674" i="1" a="1"/>
  <c r="R674" i="1"/>
  <c r="N674" i="1"/>
  <c r="J674" i="1"/>
  <c r="H674" i="1"/>
  <c r="B674" i="1"/>
  <c r="AA673" i="1"/>
  <c r="T673" i="1" a="1"/>
  <c r="R673" i="1"/>
  <c r="N673" i="1"/>
  <c r="J673" i="1"/>
  <c r="H673" i="1"/>
  <c r="B673" i="1"/>
  <c r="AA672" i="1"/>
  <c r="T672" i="1" a="1"/>
  <c r="R672" i="1"/>
  <c r="N672" i="1"/>
  <c r="J672" i="1"/>
  <c r="H672" i="1"/>
  <c r="B672" i="1"/>
  <c r="AA671" i="1"/>
  <c r="T671" i="1" a="1"/>
  <c r="R671" i="1"/>
  <c r="N671" i="1"/>
  <c r="J671" i="1"/>
  <c r="H671" i="1"/>
  <c r="B671" i="1"/>
  <c r="AA670" i="1"/>
  <c r="T670" i="1" a="1"/>
  <c r="R670" i="1"/>
  <c r="N670" i="1"/>
  <c r="J670" i="1"/>
  <c r="H670" i="1"/>
  <c r="B670" i="1"/>
  <c r="AA669" i="1"/>
  <c r="T669" i="1" a="1"/>
  <c r="R669" i="1"/>
  <c r="N669" i="1"/>
  <c r="J669" i="1"/>
  <c r="H669" i="1"/>
  <c r="B669" i="1"/>
  <c r="AA668" i="1"/>
  <c r="T668" i="1" a="1"/>
  <c r="R668" i="1"/>
  <c r="N668" i="1"/>
  <c r="J668" i="1"/>
  <c r="H668" i="1"/>
  <c r="B668" i="1"/>
  <c r="AA667" i="1"/>
  <c r="T667" i="1" a="1"/>
  <c r="R667" i="1"/>
  <c r="N667" i="1"/>
  <c r="J667" i="1"/>
  <c r="H667" i="1"/>
  <c r="B667" i="1"/>
  <c r="AA666" i="1"/>
  <c r="T666" i="1" a="1"/>
  <c r="R666" i="1"/>
  <c r="N666" i="1"/>
  <c r="J666" i="1"/>
  <c r="H666" i="1"/>
  <c r="B666" i="1"/>
  <c r="AA665" i="1"/>
  <c r="T665" i="1" a="1"/>
  <c r="R665" i="1"/>
  <c r="N665" i="1"/>
  <c r="J665" i="1"/>
  <c r="H665" i="1"/>
  <c r="B665" i="1"/>
  <c r="AA664" i="1"/>
  <c r="T664" i="1" a="1"/>
  <c r="R664" i="1"/>
  <c r="N664" i="1"/>
  <c r="J664" i="1"/>
  <c r="H664" i="1"/>
  <c r="B664" i="1"/>
  <c r="AA663" i="1"/>
  <c r="T663" i="1" a="1"/>
  <c r="R663" i="1"/>
  <c r="N663" i="1"/>
  <c r="J663" i="1"/>
  <c r="H663" i="1"/>
  <c r="B663" i="1"/>
  <c r="AA662" i="1"/>
  <c r="T662" i="1" a="1"/>
  <c r="R662" i="1"/>
  <c r="N662" i="1"/>
  <c r="J662" i="1"/>
  <c r="H662" i="1"/>
  <c r="B662" i="1"/>
  <c r="AA661" i="1"/>
  <c r="T661" i="1" a="1"/>
  <c r="R661" i="1"/>
  <c r="N661" i="1"/>
  <c r="J661" i="1"/>
  <c r="H661" i="1"/>
  <c r="B661" i="1"/>
  <c r="AA660" i="1"/>
  <c r="T660" i="1" a="1"/>
  <c r="R660" i="1"/>
  <c r="N660" i="1"/>
  <c r="J660" i="1"/>
  <c r="H660" i="1"/>
  <c r="B660" i="1"/>
  <c r="AA659" i="1"/>
  <c r="T659" i="1" a="1"/>
  <c r="R659" i="1"/>
  <c r="N659" i="1"/>
  <c r="J659" i="1"/>
  <c r="H659" i="1"/>
  <c r="B659" i="1"/>
  <c r="AA658" i="1"/>
  <c r="T658" i="1" a="1"/>
  <c r="R658" i="1"/>
  <c r="N658" i="1"/>
  <c r="J658" i="1"/>
  <c r="H658" i="1"/>
  <c r="B658" i="1"/>
  <c r="AA657" i="1"/>
  <c r="T657" i="1" a="1"/>
  <c r="R657" i="1"/>
  <c r="N657" i="1"/>
  <c r="J657" i="1"/>
  <c r="H657" i="1"/>
  <c r="B657" i="1"/>
  <c r="AA656" i="1"/>
  <c r="T656" i="1" a="1"/>
  <c r="R656" i="1"/>
  <c r="N656" i="1"/>
  <c r="J656" i="1"/>
  <c r="H656" i="1"/>
  <c r="B656" i="1"/>
  <c r="AA655" i="1"/>
  <c r="T655" i="1" a="1"/>
  <c r="R655" i="1"/>
  <c r="N655" i="1"/>
  <c r="J655" i="1"/>
  <c r="H655" i="1"/>
  <c r="B655" i="1"/>
  <c r="AA654" i="1"/>
  <c r="T654" i="1" a="1"/>
  <c r="R654" i="1"/>
  <c r="N654" i="1"/>
  <c r="J654" i="1"/>
  <c r="H654" i="1"/>
  <c r="B654" i="1"/>
  <c r="AA653" i="1"/>
  <c r="T653" i="1" a="1"/>
  <c r="R653" i="1"/>
  <c r="N653" i="1"/>
  <c r="J653" i="1"/>
  <c r="H653" i="1"/>
  <c r="B653" i="1"/>
  <c r="AA652" i="1"/>
  <c r="T652" i="1" a="1"/>
  <c r="R652" i="1"/>
  <c r="N652" i="1"/>
  <c r="J652" i="1"/>
  <c r="H652" i="1"/>
  <c r="B652" i="1"/>
  <c r="AA651" i="1"/>
  <c r="T651" i="1" a="1"/>
  <c r="R651" i="1"/>
  <c r="N651" i="1"/>
  <c r="J651" i="1"/>
  <c r="H651" i="1"/>
  <c r="B651" i="1"/>
  <c r="AA650" i="1"/>
  <c r="T650" i="1" a="1"/>
  <c r="R650" i="1"/>
  <c r="N650" i="1"/>
  <c r="J650" i="1"/>
  <c r="H650" i="1"/>
  <c r="B650" i="1"/>
  <c r="AA649" i="1"/>
  <c r="T649" i="1" a="1"/>
  <c r="R649" i="1"/>
  <c r="N649" i="1"/>
  <c r="J649" i="1"/>
  <c r="H649" i="1"/>
  <c r="B649" i="1"/>
  <c r="AA648" i="1"/>
  <c r="T648" i="1" a="1"/>
  <c r="R648" i="1"/>
  <c r="N648" i="1"/>
  <c r="J648" i="1"/>
  <c r="H648" i="1"/>
  <c r="B648" i="1"/>
  <c r="AA647" i="1"/>
  <c r="T647" i="1" a="1"/>
  <c r="R647" i="1"/>
  <c r="N647" i="1"/>
  <c r="J647" i="1"/>
  <c r="H647" i="1"/>
  <c r="B647" i="1"/>
  <c r="AA646" i="1"/>
  <c r="T646" i="1" a="1"/>
  <c r="R646" i="1"/>
  <c r="N646" i="1"/>
  <c r="J646" i="1"/>
  <c r="H646" i="1"/>
  <c r="B646" i="1"/>
  <c r="AA645" i="1"/>
  <c r="T645" i="1" a="1"/>
  <c r="R645" i="1"/>
  <c r="N645" i="1"/>
  <c r="J645" i="1"/>
  <c r="H645" i="1"/>
  <c r="B645" i="1"/>
  <c r="AA644" i="1"/>
  <c r="T644" i="1" a="1"/>
  <c r="R644" i="1"/>
  <c r="N644" i="1"/>
  <c r="J644" i="1"/>
  <c r="H644" i="1"/>
  <c r="B644" i="1"/>
  <c r="AA643" i="1"/>
  <c r="T643" i="1" a="1"/>
  <c r="R643" i="1"/>
  <c r="N643" i="1"/>
  <c r="J643" i="1"/>
  <c r="H643" i="1"/>
  <c r="B643" i="1"/>
  <c r="AA642" i="1"/>
  <c r="T642" i="1" a="1"/>
  <c r="R642" i="1"/>
  <c r="N642" i="1"/>
  <c r="J642" i="1"/>
  <c r="H642" i="1"/>
  <c r="B642" i="1"/>
  <c r="AA641" i="1"/>
  <c r="T641" i="1" a="1"/>
  <c r="R641" i="1"/>
  <c r="N641" i="1"/>
  <c r="J641" i="1"/>
  <c r="H641" i="1"/>
  <c r="B641" i="1"/>
  <c r="AA640" i="1"/>
  <c r="T640" i="1" a="1"/>
  <c r="R640" i="1"/>
  <c r="N640" i="1"/>
  <c r="J640" i="1"/>
  <c r="H640" i="1"/>
  <c r="B640" i="1"/>
  <c r="AA639" i="1"/>
  <c r="T639" i="1" a="1"/>
  <c r="R639" i="1"/>
  <c r="N639" i="1"/>
  <c r="J639" i="1"/>
  <c r="H639" i="1"/>
  <c r="B639" i="1"/>
  <c r="AA638" i="1"/>
  <c r="T638" i="1" a="1"/>
  <c r="R638" i="1"/>
  <c r="N638" i="1"/>
  <c r="J638" i="1"/>
  <c r="H638" i="1"/>
  <c r="B638" i="1"/>
  <c r="AA637" i="1"/>
  <c r="T637" i="1" a="1"/>
  <c r="R637" i="1"/>
  <c r="N637" i="1"/>
  <c r="J637" i="1"/>
  <c r="H637" i="1"/>
  <c r="B637" i="1"/>
  <c r="AA636" i="1"/>
  <c r="T636" i="1" a="1"/>
  <c r="R636" i="1"/>
  <c r="N636" i="1"/>
  <c r="J636" i="1"/>
  <c r="H636" i="1"/>
  <c r="B636" i="1"/>
  <c r="AA635" i="1"/>
  <c r="T635" i="1" a="1"/>
  <c r="R635" i="1"/>
  <c r="N635" i="1"/>
  <c r="J635" i="1"/>
  <c r="H635" i="1"/>
  <c r="B635" i="1"/>
  <c r="AA634" i="1"/>
  <c r="T634" i="1" a="1"/>
  <c r="R634" i="1"/>
  <c r="N634" i="1"/>
  <c r="J634" i="1"/>
  <c r="H634" i="1"/>
  <c r="B634" i="1"/>
  <c r="AA633" i="1"/>
  <c r="T633" i="1" a="1"/>
  <c r="R633" i="1"/>
  <c r="N633" i="1"/>
  <c r="J633" i="1"/>
  <c r="H633" i="1"/>
  <c r="B633" i="1"/>
  <c r="AA632" i="1"/>
  <c r="T632" i="1" a="1"/>
  <c r="R632" i="1"/>
  <c r="N632" i="1"/>
  <c r="J632" i="1"/>
  <c r="H632" i="1"/>
  <c r="B632" i="1"/>
  <c r="AA631" i="1"/>
  <c r="T631" i="1" a="1"/>
  <c r="R631" i="1"/>
  <c r="N631" i="1"/>
  <c r="J631" i="1"/>
  <c r="H631" i="1"/>
  <c r="B631" i="1"/>
  <c r="AA630" i="1"/>
  <c r="T630" i="1" a="1"/>
  <c r="R630" i="1"/>
  <c r="N630" i="1"/>
  <c r="J630" i="1"/>
  <c r="H630" i="1"/>
  <c r="B630" i="1"/>
  <c r="AA629" i="1"/>
  <c r="T629" i="1" a="1"/>
  <c r="R629" i="1"/>
  <c r="N629" i="1"/>
  <c r="J629" i="1"/>
  <c r="H629" i="1"/>
  <c r="B629" i="1"/>
  <c r="AA628" i="1"/>
  <c r="T628" i="1" a="1"/>
  <c r="R628" i="1"/>
  <c r="N628" i="1"/>
  <c r="J628" i="1"/>
  <c r="H628" i="1"/>
  <c r="B628" i="1"/>
  <c r="AA627" i="1"/>
  <c r="T627" i="1" a="1"/>
  <c r="R627" i="1"/>
  <c r="N627" i="1"/>
  <c r="J627" i="1"/>
  <c r="H627" i="1"/>
  <c r="B627" i="1"/>
  <c r="AA626" i="1"/>
  <c r="T626" i="1" a="1"/>
  <c r="R626" i="1"/>
  <c r="N626" i="1"/>
  <c r="J626" i="1"/>
  <c r="H626" i="1"/>
  <c r="B626" i="1"/>
  <c r="AA625" i="1"/>
  <c r="T625" i="1" a="1"/>
  <c r="R625" i="1"/>
  <c r="N625" i="1"/>
  <c r="J625" i="1"/>
  <c r="H625" i="1"/>
  <c r="B625" i="1"/>
  <c r="AA624" i="1"/>
  <c r="T624" i="1" a="1"/>
  <c r="R624" i="1"/>
  <c r="N624" i="1"/>
  <c r="J624" i="1"/>
  <c r="H624" i="1"/>
  <c r="B624" i="1"/>
  <c r="AA623" i="1"/>
  <c r="T623" i="1" a="1"/>
  <c r="R623" i="1"/>
  <c r="N623" i="1"/>
  <c r="J623" i="1"/>
  <c r="H623" i="1"/>
  <c r="B623" i="1"/>
  <c r="AA622" i="1"/>
  <c r="T622" i="1" a="1"/>
  <c r="R622" i="1"/>
  <c r="N622" i="1"/>
  <c r="J622" i="1"/>
  <c r="H622" i="1"/>
  <c r="B622" i="1"/>
  <c r="AA621" i="1"/>
  <c r="T621" i="1" a="1"/>
  <c r="R621" i="1"/>
  <c r="N621" i="1"/>
  <c r="J621" i="1"/>
  <c r="H621" i="1"/>
  <c r="B621" i="1"/>
  <c r="AA620" i="1"/>
  <c r="T620" i="1" a="1"/>
  <c r="R620" i="1"/>
  <c r="N620" i="1"/>
  <c r="J620" i="1"/>
  <c r="H620" i="1"/>
  <c r="B620" i="1"/>
  <c r="AA619" i="1"/>
  <c r="T619" i="1" a="1"/>
  <c r="R619" i="1"/>
  <c r="N619" i="1"/>
  <c r="J619" i="1"/>
  <c r="H619" i="1"/>
  <c r="B619" i="1"/>
  <c r="AA618" i="1"/>
  <c r="T618" i="1" a="1"/>
  <c r="R618" i="1"/>
  <c r="N618" i="1"/>
  <c r="J618" i="1"/>
  <c r="H618" i="1"/>
  <c r="B618" i="1"/>
  <c r="AA617" i="1"/>
  <c r="T617" i="1" a="1"/>
  <c r="R617" i="1"/>
  <c r="N617" i="1"/>
  <c r="J617" i="1"/>
  <c r="H617" i="1"/>
  <c r="B617" i="1"/>
  <c r="AA616" i="1"/>
  <c r="T616" i="1" a="1"/>
  <c r="R616" i="1"/>
  <c r="N616" i="1"/>
  <c r="J616" i="1"/>
  <c r="H616" i="1"/>
  <c r="B616" i="1"/>
  <c r="AA615" i="1"/>
  <c r="T615" i="1" a="1"/>
  <c r="R615" i="1"/>
  <c r="N615" i="1"/>
  <c r="J615" i="1"/>
  <c r="H615" i="1"/>
  <c r="B615" i="1"/>
  <c r="AA614" i="1"/>
  <c r="T614" i="1" a="1"/>
  <c r="R614" i="1"/>
  <c r="N614" i="1"/>
  <c r="J614" i="1"/>
  <c r="H614" i="1"/>
  <c r="B614" i="1"/>
  <c r="AA613" i="1"/>
  <c r="T613" i="1" a="1"/>
  <c r="R613" i="1"/>
  <c r="N613" i="1"/>
  <c r="J613" i="1"/>
  <c r="H613" i="1"/>
  <c r="B613" i="1"/>
  <c r="AA612" i="1"/>
  <c r="T612" i="1" a="1"/>
  <c r="R612" i="1"/>
  <c r="N612" i="1"/>
  <c r="J612" i="1"/>
  <c r="H612" i="1"/>
  <c r="B612" i="1"/>
  <c r="AA611" i="1"/>
  <c r="T611" i="1" a="1"/>
  <c r="R611" i="1"/>
  <c r="N611" i="1"/>
  <c r="J611" i="1"/>
  <c r="H611" i="1"/>
  <c r="B611" i="1"/>
  <c r="AA610" i="1"/>
  <c r="T610" i="1" a="1"/>
  <c r="R610" i="1"/>
  <c r="N610" i="1"/>
  <c r="J610" i="1"/>
  <c r="H610" i="1"/>
  <c r="B610" i="1"/>
  <c r="AA609" i="1"/>
  <c r="T609" i="1" a="1"/>
  <c r="R609" i="1"/>
  <c r="N609" i="1"/>
  <c r="J609" i="1"/>
  <c r="H609" i="1"/>
  <c r="B609" i="1"/>
  <c r="AA608" i="1"/>
  <c r="T608" i="1" a="1"/>
  <c r="R608" i="1"/>
  <c r="N608" i="1"/>
  <c r="J608" i="1"/>
  <c r="H608" i="1"/>
  <c r="B608" i="1"/>
  <c r="AA607" i="1"/>
  <c r="T607" i="1" a="1"/>
  <c r="R607" i="1"/>
  <c r="N607" i="1"/>
  <c r="J607" i="1"/>
  <c r="H607" i="1"/>
  <c r="B607" i="1"/>
  <c r="AA606" i="1"/>
  <c r="T606" i="1" a="1"/>
  <c r="R606" i="1"/>
  <c r="N606" i="1"/>
  <c r="J606" i="1"/>
  <c r="H606" i="1"/>
  <c r="B606" i="1"/>
  <c r="AA605" i="1"/>
  <c r="T605" i="1" a="1"/>
  <c r="R605" i="1"/>
  <c r="N605" i="1"/>
  <c r="J605" i="1"/>
  <c r="H605" i="1"/>
  <c r="B605" i="1"/>
  <c r="AA604" i="1"/>
  <c r="T604" i="1" a="1"/>
  <c r="R604" i="1"/>
  <c r="N604" i="1"/>
  <c r="J604" i="1"/>
  <c r="H604" i="1"/>
  <c r="B604" i="1"/>
  <c r="AA603" i="1"/>
  <c r="T603" i="1" a="1"/>
  <c r="R603" i="1"/>
  <c r="N603" i="1"/>
  <c r="J603" i="1"/>
  <c r="H603" i="1"/>
  <c r="B603" i="1"/>
  <c r="AA602" i="1"/>
  <c r="T602" i="1" a="1"/>
  <c r="R602" i="1"/>
  <c r="N602" i="1"/>
  <c r="J602" i="1"/>
  <c r="H602" i="1"/>
  <c r="B602" i="1"/>
  <c r="AA601" i="1"/>
  <c r="T601" i="1" a="1"/>
  <c r="R601" i="1"/>
  <c r="N601" i="1"/>
  <c r="J601" i="1"/>
  <c r="H601" i="1"/>
  <c r="B601" i="1"/>
  <c r="AA600" i="1"/>
  <c r="T600" i="1" a="1"/>
  <c r="R600" i="1"/>
  <c r="N600" i="1"/>
  <c r="J600" i="1"/>
  <c r="H600" i="1"/>
  <c r="B600" i="1"/>
  <c r="AA599" i="1"/>
  <c r="T599" i="1" a="1"/>
  <c r="R599" i="1"/>
  <c r="N599" i="1"/>
  <c r="J599" i="1"/>
  <c r="H599" i="1"/>
  <c r="B599" i="1"/>
  <c r="AA598" i="1"/>
  <c r="T598" i="1" a="1"/>
  <c r="R598" i="1"/>
  <c r="N598" i="1"/>
  <c r="J598" i="1"/>
  <c r="H598" i="1"/>
  <c r="B598" i="1"/>
  <c r="AA597" i="1"/>
  <c r="T597" i="1" a="1"/>
  <c r="R597" i="1"/>
  <c r="N597" i="1"/>
  <c r="J597" i="1"/>
  <c r="H597" i="1"/>
  <c r="B597" i="1"/>
  <c r="AA596" i="1"/>
  <c r="T596" i="1" a="1"/>
  <c r="R596" i="1"/>
  <c r="N596" i="1"/>
  <c r="J596" i="1"/>
  <c r="H596" i="1"/>
  <c r="B596" i="1"/>
  <c r="AA595" i="1"/>
  <c r="T595" i="1" a="1"/>
  <c r="R595" i="1"/>
  <c r="N595" i="1"/>
  <c r="J595" i="1"/>
  <c r="H595" i="1"/>
  <c r="B595" i="1"/>
  <c r="AA594" i="1"/>
  <c r="T594" i="1" a="1"/>
  <c r="R594" i="1"/>
  <c r="N594" i="1"/>
  <c r="J594" i="1"/>
  <c r="H594" i="1"/>
  <c r="B594" i="1"/>
  <c r="AA593" i="1"/>
  <c r="T593" i="1" a="1"/>
  <c r="R593" i="1"/>
  <c r="N593" i="1"/>
  <c r="J593" i="1"/>
  <c r="H593" i="1"/>
  <c r="B593" i="1"/>
  <c r="AA592" i="1"/>
  <c r="T592" i="1" a="1"/>
  <c r="R592" i="1"/>
  <c r="N592" i="1"/>
  <c r="J592" i="1"/>
  <c r="H592" i="1"/>
  <c r="B592" i="1"/>
  <c r="AA591" i="1"/>
  <c r="T591" i="1" a="1"/>
  <c r="R591" i="1"/>
  <c r="N591" i="1"/>
  <c r="J591" i="1"/>
  <c r="H591" i="1"/>
  <c r="B591" i="1"/>
  <c r="AA590" i="1"/>
  <c r="T590" i="1" a="1"/>
  <c r="R590" i="1"/>
  <c r="N590" i="1"/>
  <c r="J590" i="1"/>
  <c r="H590" i="1"/>
  <c r="B590" i="1"/>
  <c r="AA589" i="1"/>
  <c r="T589" i="1" a="1"/>
  <c r="R589" i="1"/>
  <c r="N589" i="1"/>
  <c r="J589" i="1"/>
  <c r="H589" i="1"/>
  <c r="B589" i="1"/>
  <c r="AA588" i="1"/>
  <c r="T588" i="1" a="1"/>
  <c r="R588" i="1"/>
  <c r="N588" i="1"/>
  <c r="J588" i="1"/>
  <c r="H588" i="1"/>
  <c r="B588" i="1"/>
  <c r="AA587" i="1"/>
  <c r="T587" i="1" a="1"/>
  <c r="R587" i="1"/>
  <c r="N587" i="1"/>
  <c r="J587" i="1"/>
  <c r="H587" i="1"/>
  <c r="B587" i="1"/>
  <c r="AA586" i="1"/>
  <c r="T586" i="1" a="1"/>
  <c r="R586" i="1"/>
  <c r="N586" i="1"/>
  <c r="J586" i="1"/>
  <c r="H586" i="1"/>
  <c r="B586" i="1"/>
  <c r="AA585" i="1"/>
  <c r="T585" i="1" a="1"/>
  <c r="R585" i="1"/>
  <c r="N585" i="1"/>
  <c r="J585" i="1"/>
  <c r="H585" i="1"/>
  <c r="B585" i="1"/>
  <c r="AA584" i="1"/>
  <c r="T584" i="1" a="1"/>
  <c r="R584" i="1"/>
  <c r="N584" i="1"/>
  <c r="J584" i="1"/>
  <c r="H584" i="1"/>
  <c r="B584" i="1"/>
  <c r="AA583" i="1"/>
  <c r="T583" i="1" a="1"/>
  <c r="R583" i="1"/>
  <c r="N583" i="1"/>
  <c r="J583" i="1"/>
  <c r="H583" i="1"/>
  <c r="B583" i="1"/>
  <c r="AA582" i="1"/>
  <c r="T582" i="1" a="1"/>
  <c r="R582" i="1"/>
  <c r="N582" i="1"/>
  <c r="J582" i="1"/>
  <c r="H582" i="1"/>
  <c r="B582" i="1"/>
  <c r="AA581" i="1"/>
  <c r="T581" i="1" a="1"/>
  <c r="R581" i="1"/>
  <c r="N581" i="1"/>
  <c r="J581" i="1"/>
  <c r="H581" i="1"/>
  <c r="B581" i="1"/>
  <c r="AA580" i="1"/>
  <c r="T580" i="1" a="1"/>
  <c r="R580" i="1"/>
  <c r="N580" i="1"/>
  <c r="J580" i="1"/>
  <c r="H580" i="1"/>
  <c r="B580" i="1"/>
  <c r="AA579" i="1"/>
  <c r="T579" i="1" a="1"/>
  <c r="R579" i="1"/>
  <c r="N579" i="1"/>
  <c r="J579" i="1"/>
  <c r="H579" i="1"/>
  <c r="B579" i="1"/>
  <c r="AA578" i="1"/>
  <c r="T578" i="1" a="1"/>
  <c r="R578" i="1"/>
  <c r="N578" i="1"/>
  <c r="J578" i="1"/>
  <c r="H578" i="1"/>
  <c r="B578" i="1"/>
  <c r="AA577" i="1"/>
  <c r="T577" i="1" a="1"/>
  <c r="R577" i="1"/>
  <c r="N577" i="1"/>
  <c r="J577" i="1"/>
  <c r="H577" i="1"/>
  <c r="B577" i="1"/>
  <c r="AA576" i="1"/>
  <c r="T576" i="1" a="1"/>
  <c r="R576" i="1"/>
  <c r="N576" i="1"/>
  <c r="J576" i="1"/>
  <c r="H576" i="1"/>
  <c r="B576" i="1"/>
  <c r="AA575" i="1"/>
  <c r="T575" i="1" a="1"/>
  <c r="R575" i="1"/>
  <c r="N575" i="1"/>
  <c r="J575" i="1"/>
  <c r="H575" i="1"/>
  <c r="B575" i="1"/>
  <c r="AA574" i="1"/>
  <c r="T574" i="1" a="1"/>
  <c r="R574" i="1"/>
  <c r="N574" i="1"/>
  <c r="J574" i="1"/>
  <c r="H574" i="1"/>
  <c r="B574" i="1"/>
  <c r="AA573" i="1"/>
  <c r="T573" i="1" a="1"/>
  <c r="R573" i="1"/>
  <c r="N573" i="1"/>
  <c r="J573" i="1"/>
  <c r="H573" i="1"/>
  <c r="B573" i="1"/>
  <c r="AA572" i="1"/>
  <c r="T572" i="1" a="1"/>
  <c r="R572" i="1"/>
  <c r="N572" i="1"/>
  <c r="J572" i="1"/>
  <c r="H572" i="1"/>
  <c r="B572" i="1"/>
  <c r="AA571" i="1"/>
  <c r="T571" i="1" a="1"/>
  <c r="R571" i="1"/>
  <c r="N571" i="1"/>
  <c r="J571" i="1"/>
  <c r="H571" i="1"/>
  <c r="B571" i="1"/>
  <c r="AA570" i="1"/>
  <c r="T570" i="1" a="1"/>
  <c r="R570" i="1"/>
  <c r="N570" i="1"/>
  <c r="J570" i="1"/>
  <c r="H570" i="1"/>
  <c r="B570" i="1"/>
  <c r="AA569" i="1"/>
  <c r="T569" i="1" a="1"/>
  <c r="R569" i="1"/>
  <c r="N569" i="1"/>
  <c r="J569" i="1"/>
  <c r="H569" i="1"/>
  <c r="B569" i="1"/>
  <c r="AA568" i="1"/>
  <c r="T568" i="1" a="1"/>
  <c r="R568" i="1"/>
  <c r="N568" i="1"/>
  <c r="J568" i="1"/>
  <c r="H568" i="1"/>
  <c r="B568" i="1"/>
  <c r="AA567" i="1"/>
  <c r="T567" i="1" a="1"/>
  <c r="R567" i="1"/>
  <c r="N567" i="1"/>
  <c r="J567" i="1"/>
  <c r="H567" i="1"/>
  <c r="B567" i="1"/>
  <c r="AA566" i="1"/>
  <c r="T566" i="1" a="1"/>
  <c r="R566" i="1"/>
  <c r="N566" i="1"/>
  <c r="J566" i="1"/>
  <c r="H566" i="1"/>
  <c r="B566" i="1"/>
  <c r="AA565" i="1"/>
  <c r="T565" i="1" a="1"/>
  <c r="R565" i="1"/>
  <c r="N565" i="1"/>
  <c r="J565" i="1"/>
  <c r="H565" i="1"/>
  <c r="B565" i="1"/>
  <c r="AA564" i="1"/>
  <c r="T564" i="1" a="1"/>
  <c r="R564" i="1"/>
  <c r="N564" i="1"/>
  <c r="J564" i="1"/>
  <c r="H564" i="1"/>
  <c r="B564" i="1"/>
  <c r="AA563" i="1"/>
  <c r="T563" i="1" a="1"/>
  <c r="R563" i="1"/>
  <c r="N563" i="1"/>
  <c r="J563" i="1"/>
  <c r="H563" i="1"/>
  <c r="B563" i="1"/>
  <c r="AA562" i="1"/>
  <c r="T562" i="1" a="1"/>
  <c r="R562" i="1"/>
  <c r="N562" i="1"/>
  <c r="J562" i="1"/>
  <c r="H562" i="1"/>
  <c r="B562" i="1"/>
  <c r="AA561" i="1"/>
  <c r="T561" i="1" a="1"/>
  <c r="R561" i="1"/>
  <c r="N561" i="1"/>
  <c r="J561" i="1"/>
  <c r="H561" i="1"/>
  <c r="B561" i="1"/>
  <c r="AA560" i="1"/>
  <c r="T560" i="1" a="1"/>
  <c r="R560" i="1"/>
  <c r="N560" i="1"/>
  <c r="J560" i="1"/>
  <c r="H560" i="1"/>
  <c r="B560" i="1"/>
  <c r="AA559" i="1"/>
  <c r="T559" i="1" a="1"/>
  <c r="R559" i="1"/>
  <c r="N559" i="1"/>
  <c r="J559" i="1"/>
  <c r="H559" i="1"/>
  <c r="B559" i="1"/>
  <c r="AA558" i="1"/>
  <c r="T558" i="1" a="1"/>
  <c r="R558" i="1"/>
  <c r="N558" i="1"/>
  <c r="J558" i="1"/>
  <c r="H558" i="1"/>
  <c r="B558" i="1"/>
  <c r="AA557" i="1"/>
  <c r="T557" i="1" a="1"/>
  <c r="R557" i="1"/>
  <c r="N557" i="1"/>
  <c r="J557" i="1"/>
  <c r="H557" i="1"/>
  <c r="B557" i="1"/>
  <c r="AA556" i="1"/>
  <c r="T556" i="1" a="1"/>
  <c r="R556" i="1"/>
  <c r="N556" i="1"/>
  <c r="J556" i="1"/>
  <c r="H556" i="1"/>
  <c r="B556" i="1"/>
  <c r="AA555" i="1"/>
  <c r="T555" i="1" a="1"/>
  <c r="R555" i="1"/>
  <c r="N555" i="1"/>
  <c r="J555" i="1"/>
  <c r="H555" i="1"/>
  <c r="B555" i="1"/>
  <c r="AA554" i="1"/>
  <c r="T554" i="1" a="1"/>
  <c r="R554" i="1"/>
  <c r="N554" i="1"/>
  <c r="J554" i="1"/>
  <c r="H554" i="1"/>
  <c r="B554" i="1"/>
  <c r="AA553" i="1"/>
  <c r="T553" i="1" a="1"/>
  <c r="R553" i="1"/>
  <c r="N553" i="1"/>
  <c r="J553" i="1"/>
  <c r="H553" i="1"/>
  <c r="B553" i="1"/>
  <c r="AA552" i="1"/>
  <c r="T552" i="1" a="1"/>
  <c r="R552" i="1"/>
  <c r="N552" i="1"/>
  <c r="J552" i="1"/>
  <c r="H552" i="1"/>
  <c r="B552" i="1"/>
  <c r="AA551" i="1"/>
  <c r="T551" i="1" a="1"/>
  <c r="R551" i="1"/>
  <c r="N551" i="1"/>
  <c r="J551" i="1"/>
  <c r="H551" i="1"/>
  <c r="B551" i="1"/>
  <c r="AA550" i="1"/>
  <c r="T550" i="1" a="1"/>
  <c r="R550" i="1"/>
  <c r="N550" i="1"/>
  <c r="J550" i="1"/>
  <c r="H550" i="1"/>
  <c r="B550" i="1"/>
  <c r="AA549" i="1"/>
  <c r="T549" i="1" a="1"/>
  <c r="R549" i="1"/>
  <c r="N549" i="1"/>
  <c r="J549" i="1"/>
  <c r="H549" i="1"/>
  <c r="B549" i="1"/>
  <c r="AA548" i="1"/>
  <c r="T548" i="1" a="1"/>
  <c r="R548" i="1"/>
  <c r="N548" i="1"/>
  <c r="J548" i="1"/>
  <c r="H548" i="1"/>
  <c r="B548" i="1"/>
  <c r="AA547" i="1"/>
  <c r="T547" i="1" a="1"/>
  <c r="R547" i="1"/>
  <c r="N547" i="1"/>
  <c r="J547" i="1"/>
  <c r="H547" i="1"/>
  <c r="B547" i="1"/>
  <c r="AA546" i="1"/>
  <c r="T546" i="1" a="1"/>
  <c r="R546" i="1"/>
  <c r="N546" i="1"/>
  <c r="J546" i="1"/>
  <c r="H546" i="1"/>
  <c r="B546" i="1"/>
  <c r="AA545" i="1"/>
  <c r="T545" i="1" a="1"/>
  <c r="R545" i="1"/>
  <c r="N545" i="1"/>
  <c r="J545" i="1"/>
  <c r="H545" i="1"/>
  <c r="B545" i="1"/>
  <c r="AA544" i="1"/>
  <c r="T544" i="1" a="1"/>
  <c r="R544" i="1"/>
  <c r="N544" i="1"/>
  <c r="J544" i="1"/>
  <c r="H544" i="1"/>
  <c r="B544" i="1"/>
  <c r="AA543" i="1"/>
  <c r="T543" i="1" a="1"/>
  <c r="R543" i="1"/>
  <c r="N543" i="1"/>
  <c r="J543" i="1"/>
  <c r="H543" i="1"/>
  <c r="B543" i="1"/>
  <c r="AA542" i="1"/>
  <c r="T542" i="1" a="1"/>
  <c r="R542" i="1"/>
  <c r="N542" i="1"/>
  <c r="J542" i="1"/>
  <c r="H542" i="1"/>
  <c r="B542" i="1"/>
  <c r="AA541" i="1"/>
  <c r="T541" i="1" a="1"/>
  <c r="R541" i="1"/>
  <c r="N541" i="1"/>
  <c r="J541" i="1"/>
  <c r="H541" i="1"/>
  <c r="B541" i="1"/>
  <c r="AA540" i="1"/>
  <c r="T540" i="1" a="1"/>
  <c r="R540" i="1"/>
  <c r="N540" i="1"/>
  <c r="J540" i="1"/>
  <c r="H540" i="1"/>
  <c r="B540" i="1"/>
  <c r="AA539" i="1"/>
  <c r="T539" i="1" a="1"/>
  <c r="R539" i="1"/>
  <c r="N539" i="1"/>
  <c r="J539" i="1"/>
  <c r="H539" i="1"/>
  <c r="B539" i="1"/>
  <c r="AA538" i="1"/>
  <c r="T538" i="1" a="1"/>
  <c r="R538" i="1"/>
  <c r="N538" i="1"/>
  <c r="J538" i="1"/>
  <c r="H538" i="1"/>
  <c r="B538" i="1"/>
  <c r="AA537" i="1"/>
  <c r="T537" i="1" a="1"/>
  <c r="R537" i="1"/>
  <c r="N537" i="1"/>
  <c r="J537" i="1"/>
  <c r="H537" i="1"/>
  <c r="B537" i="1"/>
  <c r="AA536" i="1"/>
  <c r="T536" i="1" a="1"/>
  <c r="R536" i="1"/>
  <c r="N536" i="1"/>
  <c r="J536" i="1"/>
  <c r="H536" i="1"/>
  <c r="B536" i="1"/>
  <c r="AA535" i="1"/>
  <c r="T535" i="1" a="1"/>
  <c r="R535" i="1"/>
  <c r="N535" i="1"/>
  <c r="J535" i="1"/>
  <c r="H535" i="1"/>
  <c r="B535" i="1"/>
  <c r="AA534" i="1"/>
  <c r="T534" i="1" a="1"/>
  <c r="R534" i="1"/>
  <c r="N534" i="1"/>
  <c r="J534" i="1"/>
  <c r="H534" i="1"/>
  <c r="B534" i="1"/>
  <c r="AA533" i="1"/>
  <c r="T533" i="1" a="1"/>
  <c r="R533" i="1"/>
  <c r="N533" i="1"/>
  <c r="J533" i="1"/>
  <c r="H533" i="1"/>
  <c r="B533" i="1"/>
  <c r="AA532" i="1"/>
  <c r="T532" i="1" a="1"/>
  <c r="R532" i="1"/>
  <c r="N532" i="1"/>
  <c r="J532" i="1"/>
  <c r="H532" i="1"/>
  <c r="B532" i="1"/>
  <c r="AA531" i="1"/>
  <c r="T531" i="1" a="1"/>
  <c r="R531" i="1"/>
  <c r="N531" i="1"/>
  <c r="J531" i="1"/>
  <c r="H531" i="1"/>
  <c r="B531" i="1"/>
  <c r="AA530" i="1"/>
  <c r="T530" i="1" a="1"/>
  <c r="R530" i="1"/>
  <c r="N530" i="1"/>
  <c r="J530" i="1"/>
  <c r="H530" i="1"/>
  <c r="B530" i="1"/>
  <c r="AA529" i="1"/>
  <c r="T529" i="1" a="1"/>
  <c r="R529" i="1"/>
  <c r="N529" i="1"/>
  <c r="J529" i="1"/>
  <c r="H529" i="1"/>
  <c r="B529" i="1"/>
  <c r="AA528" i="1"/>
  <c r="T528" i="1" a="1"/>
  <c r="R528" i="1"/>
  <c r="N528" i="1"/>
  <c r="J528" i="1"/>
  <c r="H528" i="1"/>
  <c r="B528" i="1"/>
  <c r="AA527" i="1"/>
  <c r="T527" i="1" a="1"/>
  <c r="R527" i="1"/>
  <c r="N527" i="1"/>
  <c r="J527" i="1"/>
  <c r="H527" i="1"/>
  <c r="B527" i="1"/>
  <c r="AA526" i="1"/>
  <c r="T526" i="1" a="1"/>
  <c r="R526" i="1"/>
  <c r="N526" i="1"/>
  <c r="J526" i="1"/>
  <c r="H526" i="1"/>
  <c r="B526" i="1"/>
  <c r="AA525" i="1"/>
  <c r="T525" i="1" a="1"/>
  <c r="R525" i="1"/>
  <c r="N525" i="1"/>
  <c r="J525" i="1"/>
  <c r="H525" i="1"/>
  <c r="B525" i="1"/>
  <c r="AA524" i="1"/>
  <c r="T524" i="1" a="1"/>
  <c r="R524" i="1"/>
  <c r="N524" i="1"/>
  <c r="J524" i="1"/>
  <c r="H524" i="1"/>
  <c r="B524" i="1"/>
  <c r="AA523" i="1"/>
  <c r="T523" i="1" a="1"/>
  <c r="R523" i="1"/>
  <c r="N523" i="1"/>
  <c r="J523" i="1"/>
  <c r="H523" i="1"/>
  <c r="B523" i="1"/>
  <c r="AA522" i="1"/>
  <c r="T522" i="1" a="1"/>
  <c r="R522" i="1"/>
  <c r="N522" i="1"/>
  <c r="J522" i="1"/>
  <c r="H522" i="1"/>
  <c r="B522" i="1"/>
  <c r="AA521" i="1"/>
  <c r="T521" i="1" a="1"/>
  <c r="R521" i="1"/>
  <c r="N521" i="1"/>
  <c r="J521" i="1"/>
  <c r="H521" i="1"/>
  <c r="B521" i="1"/>
  <c r="AA520" i="1"/>
  <c r="T520" i="1" a="1"/>
  <c r="R520" i="1"/>
  <c r="N520" i="1"/>
  <c r="J520" i="1"/>
  <c r="H520" i="1"/>
  <c r="B520" i="1"/>
  <c r="AA519" i="1"/>
  <c r="T519" i="1" a="1"/>
  <c r="R519" i="1"/>
  <c r="N519" i="1"/>
  <c r="J519" i="1"/>
  <c r="H519" i="1"/>
  <c r="B519" i="1"/>
  <c r="AA518" i="1"/>
  <c r="T518" i="1" a="1"/>
  <c r="R518" i="1"/>
  <c r="N518" i="1"/>
  <c r="J518" i="1"/>
  <c r="H518" i="1"/>
  <c r="B518" i="1"/>
  <c r="AA517" i="1"/>
  <c r="T517" i="1" a="1"/>
  <c r="R517" i="1"/>
  <c r="N517" i="1"/>
  <c r="J517" i="1"/>
  <c r="H517" i="1"/>
  <c r="B517" i="1"/>
  <c r="AA516" i="1"/>
  <c r="T516" i="1" a="1"/>
  <c r="R516" i="1"/>
  <c r="N516" i="1"/>
  <c r="J516" i="1"/>
  <c r="H516" i="1"/>
  <c r="B516" i="1"/>
  <c r="AA515" i="1"/>
  <c r="T515" i="1" a="1"/>
  <c r="R515" i="1"/>
  <c r="N515" i="1"/>
  <c r="J515" i="1"/>
  <c r="H515" i="1"/>
  <c r="B515" i="1"/>
  <c r="AA514" i="1"/>
  <c r="T514" i="1" a="1"/>
  <c r="R514" i="1"/>
  <c r="N514" i="1"/>
  <c r="J514" i="1"/>
  <c r="H514" i="1"/>
  <c r="B514" i="1"/>
  <c r="AA513" i="1"/>
  <c r="T513" i="1" a="1"/>
  <c r="R513" i="1"/>
  <c r="N513" i="1"/>
  <c r="J513" i="1"/>
  <c r="H513" i="1"/>
  <c r="B513" i="1"/>
  <c r="AA512" i="1"/>
  <c r="T512" i="1" a="1"/>
  <c r="R512" i="1"/>
  <c r="N512" i="1"/>
  <c r="J512" i="1"/>
  <c r="H512" i="1"/>
  <c r="B512" i="1"/>
  <c r="AA511" i="1"/>
  <c r="T511" i="1" a="1"/>
  <c r="R511" i="1"/>
  <c r="N511" i="1"/>
  <c r="J511" i="1"/>
  <c r="H511" i="1"/>
  <c r="B511" i="1"/>
  <c r="AA510" i="1"/>
  <c r="T510" i="1" a="1"/>
  <c r="R510" i="1"/>
  <c r="N510" i="1"/>
  <c r="J510" i="1"/>
  <c r="H510" i="1"/>
  <c r="B510" i="1"/>
  <c r="AA509" i="1"/>
  <c r="T509" i="1" a="1"/>
  <c r="R509" i="1"/>
  <c r="N509" i="1"/>
  <c r="J509" i="1"/>
  <c r="H509" i="1"/>
  <c r="B509" i="1"/>
  <c r="AA508" i="1"/>
  <c r="T508" i="1" a="1"/>
  <c r="R508" i="1"/>
  <c r="N508" i="1"/>
  <c r="J508" i="1"/>
  <c r="H508" i="1"/>
  <c r="B508" i="1"/>
  <c r="AA507" i="1"/>
  <c r="T507" i="1" a="1"/>
  <c r="R507" i="1"/>
  <c r="N507" i="1"/>
  <c r="J507" i="1"/>
  <c r="H507" i="1"/>
  <c r="B507" i="1"/>
  <c r="AA506" i="1"/>
  <c r="T506" i="1" a="1"/>
  <c r="R506" i="1"/>
  <c r="N506" i="1"/>
  <c r="J506" i="1"/>
  <c r="H506" i="1"/>
  <c r="B506" i="1"/>
  <c r="AA505" i="1"/>
  <c r="T505" i="1" a="1"/>
  <c r="R505" i="1"/>
  <c r="N505" i="1"/>
  <c r="J505" i="1"/>
  <c r="H505" i="1"/>
  <c r="B505" i="1"/>
  <c r="AA504" i="1"/>
  <c r="T504" i="1" a="1"/>
  <c r="R504" i="1"/>
  <c r="N504" i="1"/>
  <c r="J504" i="1"/>
  <c r="H504" i="1"/>
  <c r="B504" i="1"/>
  <c r="AA503" i="1"/>
  <c r="T503" i="1" a="1"/>
  <c r="R503" i="1"/>
  <c r="N503" i="1"/>
  <c r="J503" i="1"/>
  <c r="H503" i="1"/>
  <c r="B503" i="1"/>
  <c r="AA502" i="1"/>
  <c r="T502" i="1" a="1"/>
  <c r="R502" i="1"/>
  <c r="N502" i="1"/>
  <c r="J502" i="1"/>
  <c r="H502" i="1"/>
  <c r="B502" i="1"/>
  <c r="AA501" i="1"/>
  <c r="T501" i="1" a="1"/>
  <c r="R501" i="1"/>
  <c r="N501" i="1"/>
  <c r="J501" i="1"/>
  <c r="H501" i="1"/>
  <c r="B501" i="1"/>
  <c r="AA500" i="1"/>
  <c r="T500" i="1" a="1"/>
  <c r="R500" i="1"/>
  <c r="N500" i="1"/>
  <c r="J500" i="1"/>
  <c r="H500" i="1"/>
  <c r="B500" i="1"/>
  <c r="AA499" i="1"/>
  <c r="T499" i="1" a="1"/>
  <c r="R499" i="1"/>
  <c r="N499" i="1"/>
  <c r="J499" i="1"/>
  <c r="H499" i="1"/>
  <c r="B499" i="1"/>
  <c r="AA498" i="1"/>
  <c r="T498" i="1" a="1"/>
  <c r="R498" i="1"/>
  <c r="N498" i="1"/>
  <c r="J498" i="1"/>
  <c r="H498" i="1"/>
  <c r="B498" i="1"/>
  <c r="AA497" i="1"/>
  <c r="T497" i="1" a="1"/>
  <c r="R497" i="1"/>
  <c r="N497" i="1"/>
  <c r="J497" i="1"/>
  <c r="H497" i="1"/>
  <c r="B497" i="1"/>
  <c r="AA496" i="1"/>
  <c r="T496" i="1" a="1"/>
  <c r="R496" i="1"/>
  <c r="N496" i="1"/>
  <c r="J496" i="1"/>
  <c r="H496" i="1"/>
  <c r="B496" i="1"/>
  <c r="AA495" i="1"/>
  <c r="T495" i="1" a="1"/>
  <c r="R495" i="1"/>
  <c r="N495" i="1"/>
  <c r="J495" i="1"/>
  <c r="H495" i="1"/>
  <c r="B495" i="1"/>
  <c r="AA494" i="1"/>
  <c r="T494" i="1" a="1"/>
  <c r="R494" i="1"/>
  <c r="N494" i="1"/>
  <c r="J494" i="1"/>
  <c r="H494" i="1"/>
  <c r="B494" i="1"/>
  <c r="AA493" i="1"/>
  <c r="T493" i="1" a="1"/>
  <c r="R493" i="1"/>
  <c r="N493" i="1"/>
  <c r="J493" i="1"/>
  <c r="H493" i="1"/>
  <c r="B493" i="1"/>
  <c r="AA492" i="1"/>
  <c r="T492" i="1" a="1"/>
  <c r="R492" i="1"/>
  <c r="N492" i="1"/>
  <c r="J492" i="1"/>
  <c r="H492" i="1"/>
  <c r="B492" i="1"/>
  <c r="AA491" i="1"/>
  <c r="T491" i="1" a="1"/>
  <c r="R491" i="1"/>
  <c r="N491" i="1"/>
  <c r="J491" i="1"/>
  <c r="H491" i="1"/>
  <c r="B491" i="1"/>
  <c r="AA490" i="1"/>
  <c r="T490" i="1" a="1"/>
  <c r="R490" i="1"/>
  <c r="N490" i="1"/>
  <c r="J490" i="1"/>
  <c r="H490" i="1"/>
  <c r="B490" i="1"/>
  <c r="AA489" i="1"/>
  <c r="T489" i="1" a="1"/>
  <c r="R489" i="1"/>
  <c r="N489" i="1"/>
  <c r="J489" i="1"/>
  <c r="H489" i="1"/>
  <c r="B489" i="1"/>
  <c r="AA488" i="1"/>
  <c r="T488" i="1" a="1"/>
  <c r="R488" i="1"/>
  <c r="N488" i="1"/>
  <c r="J488" i="1"/>
  <c r="H488" i="1"/>
  <c r="B488" i="1"/>
  <c r="AA487" i="1"/>
  <c r="T487" i="1" a="1"/>
  <c r="R487" i="1"/>
  <c r="N487" i="1"/>
  <c r="J487" i="1"/>
  <c r="H487" i="1"/>
  <c r="B487" i="1"/>
  <c r="AA486" i="1"/>
  <c r="T486" i="1" a="1"/>
  <c r="R486" i="1"/>
  <c r="N486" i="1"/>
  <c r="J486" i="1"/>
  <c r="H486" i="1"/>
  <c r="B486" i="1"/>
  <c r="AA485" i="1"/>
  <c r="T485" i="1" a="1"/>
  <c r="R485" i="1"/>
  <c r="N485" i="1"/>
  <c r="J485" i="1"/>
  <c r="H485" i="1"/>
  <c r="B485" i="1"/>
  <c r="AA484" i="1"/>
  <c r="T484" i="1" a="1"/>
  <c r="R484" i="1"/>
  <c r="N484" i="1"/>
  <c r="J484" i="1"/>
  <c r="H484" i="1"/>
  <c r="B484" i="1"/>
  <c r="AA483" i="1"/>
  <c r="T483" i="1" a="1"/>
  <c r="R483" i="1"/>
  <c r="N483" i="1"/>
  <c r="J483" i="1"/>
  <c r="H483" i="1"/>
  <c r="B483" i="1"/>
  <c r="AA482" i="1"/>
  <c r="T482" i="1" a="1"/>
  <c r="R482" i="1"/>
  <c r="N482" i="1"/>
  <c r="J482" i="1"/>
  <c r="H482" i="1"/>
  <c r="B482" i="1"/>
  <c r="AA481" i="1"/>
  <c r="T481" i="1" a="1"/>
  <c r="R481" i="1"/>
  <c r="N481" i="1"/>
  <c r="J481" i="1"/>
  <c r="H481" i="1"/>
  <c r="B481" i="1"/>
  <c r="AA480" i="1"/>
  <c r="T480" i="1" a="1"/>
  <c r="R480" i="1"/>
  <c r="N480" i="1"/>
  <c r="J480" i="1"/>
  <c r="H480" i="1"/>
  <c r="B480" i="1"/>
  <c r="AA479" i="1"/>
  <c r="T479" i="1" a="1"/>
  <c r="R479" i="1"/>
  <c r="N479" i="1"/>
  <c r="J479" i="1"/>
  <c r="H479" i="1"/>
  <c r="B479" i="1"/>
  <c r="AA478" i="1"/>
  <c r="T478" i="1" a="1"/>
  <c r="R478" i="1"/>
  <c r="N478" i="1"/>
  <c r="J478" i="1"/>
  <c r="H478" i="1"/>
  <c r="B478" i="1"/>
  <c r="AA477" i="1"/>
  <c r="T477" i="1" a="1"/>
  <c r="R477" i="1"/>
  <c r="N477" i="1"/>
  <c r="J477" i="1"/>
  <c r="H477" i="1"/>
  <c r="B477" i="1"/>
  <c r="AA476" i="1"/>
  <c r="T476" i="1" a="1"/>
  <c r="R476" i="1"/>
  <c r="N476" i="1"/>
  <c r="J476" i="1"/>
  <c r="H476" i="1"/>
  <c r="B476" i="1"/>
  <c r="AA475" i="1"/>
  <c r="T475" i="1" a="1"/>
  <c r="R475" i="1"/>
  <c r="N475" i="1"/>
  <c r="J475" i="1"/>
  <c r="H475" i="1"/>
  <c r="B475" i="1"/>
  <c r="AA474" i="1"/>
  <c r="T474" i="1" a="1"/>
  <c r="R474" i="1"/>
  <c r="N474" i="1"/>
  <c r="J474" i="1"/>
  <c r="H474" i="1"/>
  <c r="B474" i="1"/>
  <c r="AA473" i="1"/>
  <c r="T473" i="1" a="1"/>
  <c r="R473" i="1"/>
  <c r="N473" i="1"/>
  <c r="J473" i="1"/>
  <c r="H473" i="1"/>
  <c r="B473" i="1"/>
  <c r="AA472" i="1"/>
  <c r="T472" i="1" a="1"/>
  <c r="R472" i="1"/>
  <c r="N472" i="1"/>
  <c r="J472" i="1"/>
  <c r="H472" i="1"/>
  <c r="B472" i="1"/>
  <c r="AA471" i="1"/>
  <c r="T471" i="1" a="1"/>
  <c r="R471" i="1"/>
  <c r="N471" i="1"/>
  <c r="J471" i="1"/>
  <c r="H471" i="1"/>
  <c r="B471" i="1"/>
  <c r="AA470" i="1"/>
  <c r="T470" i="1" a="1"/>
  <c r="R470" i="1"/>
  <c r="N470" i="1"/>
  <c r="J470" i="1"/>
  <c r="H470" i="1"/>
  <c r="B470" i="1"/>
  <c r="AA469" i="1"/>
  <c r="T469" i="1" a="1"/>
  <c r="R469" i="1"/>
  <c r="N469" i="1"/>
  <c r="J469" i="1"/>
  <c r="H469" i="1"/>
  <c r="B469" i="1"/>
  <c r="AA468" i="1"/>
  <c r="T468" i="1" a="1"/>
  <c r="R468" i="1"/>
  <c r="N468" i="1"/>
  <c r="J468" i="1"/>
  <c r="H468" i="1"/>
  <c r="B468" i="1"/>
  <c r="AA467" i="1"/>
  <c r="T467" i="1" a="1"/>
  <c r="R467" i="1"/>
  <c r="N467" i="1"/>
  <c r="J467" i="1"/>
  <c r="H467" i="1"/>
  <c r="B467" i="1"/>
  <c r="AA466" i="1"/>
  <c r="T466" i="1" a="1"/>
  <c r="R466" i="1"/>
  <c r="N466" i="1"/>
  <c r="J466" i="1"/>
  <c r="H466" i="1"/>
  <c r="B466" i="1"/>
  <c r="AA465" i="1"/>
  <c r="T465" i="1" a="1"/>
  <c r="R465" i="1"/>
  <c r="N465" i="1"/>
  <c r="J465" i="1"/>
  <c r="H465" i="1"/>
  <c r="B465" i="1"/>
  <c r="AA464" i="1"/>
  <c r="T464" i="1" a="1"/>
  <c r="R464" i="1"/>
  <c r="N464" i="1"/>
  <c r="J464" i="1"/>
  <c r="H464" i="1"/>
  <c r="B464" i="1"/>
  <c r="AA463" i="1"/>
  <c r="T463" i="1" a="1"/>
  <c r="R463" i="1"/>
  <c r="N463" i="1"/>
  <c r="J463" i="1"/>
  <c r="H463" i="1"/>
  <c r="B463" i="1"/>
  <c r="AA462" i="1"/>
  <c r="T462" i="1" a="1"/>
  <c r="R462" i="1"/>
  <c r="N462" i="1"/>
  <c r="J462" i="1"/>
  <c r="H462" i="1"/>
  <c r="B462" i="1"/>
  <c r="AA461" i="1"/>
  <c r="T461" i="1" a="1"/>
  <c r="R461" i="1"/>
  <c r="N461" i="1"/>
  <c r="J461" i="1"/>
  <c r="H461" i="1"/>
  <c r="B461" i="1"/>
  <c r="AA460" i="1"/>
  <c r="T460" i="1" a="1"/>
  <c r="R460" i="1"/>
  <c r="N460" i="1"/>
  <c r="J460" i="1"/>
  <c r="H460" i="1"/>
  <c r="B460" i="1"/>
  <c r="AA459" i="1"/>
  <c r="T459" i="1" a="1"/>
  <c r="R459" i="1"/>
  <c r="N459" i="1"/>
  <c r="J459" i="1"/>
  <c r="H459" i="1"/>
  <c r="B459" i="1"/>
  <c r="AA458" i="1"/>
  <c r="T458" i="1" a="1"/>
  <c r="R458" i="1"/>
  <c r="N458" i="1"/>
  <c r="J458" i="1"/>
  <c r="H458" i="1"/>
  <c r="B458" i="1"/>
  <c r="AA457" i="1"/>
  <c r="T457" i="1" a="1"/>
  <c r="R457" i="1"/>
  <c r="N457" i="1"/>
  <c r="J457" i="1"/>
  <c r="H457" i="1"/>
  <c r="B457" i="1"/>
  <c r="AA456" i="1"/>
  <c r="T456" i="1" a="1"/>
  <c r="R456" i="1"/>
  <c r="N456" i="1"/>
  <c r="J456" i="1"/>
  <c r="H456" i="1"/>
  <c r="B456" i="1"/>
  <c r="AA455" i="1"/>
  <c r="T455" i="1" a="1"/>
  <c r="R455" i="1"/>
  <c r="N455" i="1"/>
  <c r="J455" i="1"/>
  <c r="H455" i="1"/>
  <c r="B455" i="1"/>
  <c r="AA454" i="1"/>
  <c r="T454" i="1" a="1"/>
  <c r="R454" i="1"/>
  <c r="N454" i="1"/>
  <c r="J454" i="1"/>
  <c r="H454" i="1"/>
  <c r="B454" i="1"/>
  <c r="AA453" i="1"/>
  <c r="T453" i="1" a="1"/>
  <c r="R453" i="1"/>
  <c r="N453" i="1"/>
  <c r="J453" i="1"/>
  <c r="H453" i="1"/>
  <c r="B453" i="1"/>
  <c r="AA452" i="1"/>
  <c r="T452" i="1" a="1"/>
  <c r="R452" i="1"/>
  <c r="N452" i="1"/>
  <c r="J452" i="1"/>
  <c r="H452" i="1"/>
  <c r="B452" i="1"/>
  <c r="AA451" i="1"/>
  <c r="T451" i="1" a="1"/>
  <c r="R451" i="1"/>
  <c r="N451" i="1"/>
  <c r="J451" i="1"/>
  <c r="H451" i="1"/>
  <c r="B451" i="1"/>
  <c r="AA450" i="1"/>
  <c r="T450" i="1" a="1"/>
  <c r="R450" i="1"/>
  <c r="N450" i="1"/>
  <c r="J450" i="1"/>
  <c r="H450" i="1"/>
  <c r="B450" i="1"/>
  <c r="AA449" i="1"/>
  <c r="T449" i="1" a="1"/>
  <c r="R449" i="1"/>
  <c r="N449" i="1"/>
  <c r="J449" i="1"/>
  <c r="H449" i="1"/>
  <c r="B449" i="1"/>
  <c r="AA448" i="1"/>
  <c r="T448" i="1" a="1"/>
  <c r="R448" i="1"/>
  <c r="N448" i="1"/>
  <c r="J448" i="1"/>
  <c r="H448" i="1"/>
  <c r="B448" i="1"/>
  <c r="AA447" i="1"/>
  <c r="T447" i="1" a="1"/>
  <c r="R447" i="1"/>
  <c r="N447" i="1"/>
  <c r="J447" i="1"/>
  <c r="H447" i="1"/>
  <c r="B447" i="1"/>
  <c r="AA446" i="1"/>
  <c r="T446" i="1" a="1"/>
  <c r="R446" i="1"/>
  <c r="N446" i="1"/>
  <c r="J446" i="1"/>
  <c r="H446" i="1"/>
  <c r="B446" i="1"/>
  <c r="AA445" i="1"/>
  <c r="T445" i="1" a="1"/>
  <c r="R445" i="1"/>
  <c r="N445" i="1"/>
  <c r="J445" i="1"/>
  <c r="H445" i="1"/>
  <c r="B445" i="1"/>
  <c r="AA444" i="1"/>
  <c r="T444" i="1" a="1"/>
  <c r="R444" i="1"/>
  <c r="N444" i="1"/>
  <c r="J444" i="1"/>
  <c r="H444" i="1"/>
  <c r="B444" i="1"/>
  <c r="AA443" i="1"/>
  <c r="T443" i="1" a="1"/>
  <c r="R443" i="1"/>
  <c r="N443" i="1"/>
  <c r="J443" i="1"/>
  <c r="H443" i="1"/>
  <c r="B443" i="1"/>
  <c r="AA442" i="1"/>
  <c r="T442" i="1" a="1"/>
  <c r="R442" i="1"/>
  <c r="N442" i="1"/>
  <c r="J442" i="1"/>
  <c r="H442" i="1"/>
  <c r="B442" i="1"/>
  <c r="AA441" i="1"/>
  <c r="T441" i="1" a="1"/>
  <c r="R441" i="1"/>
  <c r="N441" i="1"/>
  <c r="J441" i="1"/>
  <c r="H441" i="1"/>
  <c r="B441" i="1"/>
  <c r="AA440" i="1"/>
  <c r="T440" i="1" a="1"/>
  <c r="R440" i="1"/>
  <c r="N440" i="1"/>
  <c r="J440" i="1"/>
  <c r="H440" i="1"/>
  <c r="B440" i="1"/>
  <c r="AA439" i="1"/>
  <c r="T439" i="1" a="1"/>
  <c r="R439" i="1"/>
  <c r="N439" i="1"/>
  <c r="J439" i="1"/>
  <c r="H439" i="1"/>
  <c r="B439" i="1"/>
  <c r="AA438" i="1"/>
  <c r="T438" i="1" a="1"/>
  <c r="R438" i="1"/>
  <c r="N438" i="1"/>
  <c r="J438" i="1"/>
  <c r="H438" i="1"/>
  <c r="B438" i="1"/>
  <c r="AA437" i="1"/>
  <c r="T437" i="1" a="1"/>
  <c r="R437" i="1"/>
  <c r="N437" i="1"/>
  <c r="J437" i="1"/>
  <c r="H437" i="1"/>
  <c r="B437" i="1"/>
  <c r="AA436" i="1"/>
  <c r="T436" i="1" a="1"/>
  <c r="R436" i="1"/>
  <c r="N436" i="1"/>
  <c r="J436" i="1"/>
  <c r="H436" i="1"/>
  <c r="B436" i="1"/>
  <c r="AA435" i="1"/>
  <c r="T435" i="1" a="1"/>
  <c r="R435" i="1"/>
  <c r="N435" i="1"/>
  <c r="J435" i="1"/>
  <c r="H435" i="1"/>
  <c r="B435" i="1"/>
  <c r="AA434" i="1"/>
  <c r="T434" i="1" a="1"/>
  <c r="R434" i="1"/>
  <c r="N434" i="1"/>
  <c r="J434" i="1"/>
  <c r="H434" i="1"/>
  <c r="B434" i="1"/>
  <c r="AA433" i="1"/>
  <c r="T433" i="1" a="1"/>
  <c r="R433" i="1"/>
  <c r="N433" i="1"/>
  <c r="J433" i="1"/>
  <c r="H433" i="1"/>
  <c r="B433" i="1"/>
  <c r="AA432" i="1"/>
  <c r="T432" i="1" a="1"/>
  <c r="R432" i="1"/>
  <c r="N432" i="1"/>
  <c r="J432" i="1"/>
  <c r="H432" i="1"/>
  <c r="B432" i="1"/>
  <c r="AA431" i="1"/>
  <c r="T431" i="1" a="1"/>
  <c r="R431" i="1"/>
  <c r="N431" i="1"/>
  <c r="J431" i="1"/>
  <c r="H431" i="1"/>
  <c r="B431" i="1"/>
  <c r="AA430" i="1"/>
  <c r="T430" i="1" a="1"/>
  <c r="R430" i="1"/>
  <c r="N430" i="1"/>
  <c r="J430" i="1"/>
  <c r="H430" i="1"/>
  <c r="B430" i="1"/>
  <c r="AA429" i="1"/>
  <c r="T429" i="1" a="1"/>
  <c r="R429" i="1"/>
  <c r="N429" i="1"/>
  <c r="J429" i="1"/>
  <c r="H429" i="1"/>
  <c r="B429" i="1"/>
  <c r="AA428" i="1"/>
  <c r="T428" i="1" a="1"/>
  <c r="R428" i="1"/>
  <c r="N428" i="1"/>
  <c r="J428" i="1"/>
  <c r="H428" i="1"/>
  <c r="B428" i="1"/>
  <c r="AA427" i="1"/>
  <c r="T427" i="1" a="1"/>
  <c r="R427" i="1"/>
  <c r="N427" i="1"/>
  <c r="J427" i="1"/>
  <c r="H427" i="1"/>
  <c r="B427" i="1"/>
  <c r="AA426" i="1"/>
  <c r="T426" i="1" a="1"/>
  <c r="R426" i="1"/>
  <c r="N426" i="1"/>
  <c r="J426" i="1"/>
  <c r="H426" i="1"/>
  <c r="B426" i="1"/>
  <c r="AA425" i="1"/>
  <c r="T425" i="1" a="1"/>
  <c r="R425" i="1"/>
  <c r="N425" i="1"/>
  <c r="J425" i="1"/>
  <c r="H425" i="1"/>
  <c r="B425" i="1"/>
  <c r="AA424" i="1"/>
  <c r="T424" i="1" a="1"/>
  <c r="R424" i="1"/>
  <c r="N424" i="1"/>
  <c r="J424" i="1"/>
  <c r="H424" i="1"/>
  <c r="B424" i="1"/>
  <c r="AA423" i="1"/>
  <c r="T423" i="1" a="1"/>
  <c r="R423" i="1"/>
  <c r="N423" i="1"/>
  <c r="J423" i="1"/>
  <c r="H423" i="1"/>
  <c r="B423" i="1"/>
  <c r="AA422" i="1"/>
  <c r="T422" i="1" a="1"/>
  <c r="R422" i="1"/>
  <c r="N422" i="1"/>
  <c r="J422" i="1"/>
  <c r="H422" i="1"/>
  <c r="B422" i="1"/>
  <c r="AA421" i="1"/>
  <c r="T421" i="1" a="1"/>
  <c r="R421" i="1"/>
  <c r="N421" i="1"/>
  <c r="J421" i="1"/>
  <c r="H421" i="1"/>
  <c r="B421" i="1"/>
  <c r="AA420" i="1"/>
  <c r="T420" i="1" a="1"/>
  <c r="R420" i="1"/>
  <c r="N420" i="1"/>
  <c r="J420" i="1"/>
  <c r="H420" i="1"/>
  <c r="B420" i="1"/>
  <c r="AA419" i="1"/>
  <c r="T419" i="1" a="1"/>
  <c r="R419" i="1"/>
  <c r="N419" i="1"/>
  <c r="J419" i="1"/>
  <c r="H419" i="1"/>
  <c r="B419" i="1"/>
  <c r="AA418" i="1"/>
  <c r="T418" i="1" a="1"/>
  <c r="R418" i="1"/>
  <c r="N418" i="1"/>
  <c r="J418" i="1"/>
  <c r="H418" i="1"/>
  <c r="B418" i="1"/>
  <c r="AA417" i="1"/>
  <c r="T417" i="1" a="1"/>
  <c r="R417" i="1"/>
  <c r="N417" i="1"/>
  <c r="J417" i="1"/>
  <c r="H417" i="1"/>
  <c r="B417" i="1"/>
  <c r="AA416" i="1"/>
  <c r="T416" i="1" a="1"/>
  <c r="R416" i="1"/>
  <c r="N416" i="1"/>
  <c r="J416" i="1"/>
  <c r="H416" i="1"/>
  <c r="B416" i="1"/>
  <c r="AA415" i="1"/>
  <c r="T415" i="1" a="1"/>
  <c r="R415" i="1"/>
  <c r="N415" i="1"/>
  <c r="J415" i="1"/>
  <c r="H415" i="1"/>
  <c r="B415" i="1"/>
  <c r="AA414" i="1"/>
  <c r="T414" i="1" a="1"/>
  <c r="R414" i="1"/>
  <c r="N414" i="1"/>
  <c r="J414" i="1"/>
  <c r="H414" i="1"/>
  <c r="B414" i="1"/>
  <c r="AA413" i="1"/>
  <c r="T413" i="1" a="1"/>
  <c r="R413" i="1"/>
  <c r="N413" i="1"/>
  <c r="J413" i="1"/>
  <c r="H413" i="1"/>
  <c r="B413" i="1"/>
  <c r="AA412" i="1"/>
  <c r="T412" i="1" a="1"/>
  <c r="R412" i="1"/>
  <c r="N412" i="1"/>
  <c r="J412" i="1"/>
  <c r="H412" i="1"/>
  <c r="B412" i="1"/>
  <c r="AA411" i="1"/>
  <c r="T411" i="1" a="1"/>
  <c r="R411" i="1"/>
  <c r="N411" i="1"/>
  <c r="J411" i="1"/>
  <c r="H411" i="1"/>
  <c r="B411" i="1"/>
  <c r="AA410" i="1"/>
  <c r="T410" i="1" a="1"/>
  <c r="R410" i="1"/>
  <c r="N410" i="1"/>
  <c r="J410" i="1"/>
  <c r="H410" i="1"/>
  <c r="B410" i="1"/>
  <c r="AA409" i="1"/>
  <c r="T409" i="1" a="1"/>
  <c r="R409" i="1"/>
  <c r="N409" i="1"/>
  <c r="J409" i="1"/>
  <c r="H409" i="1"/>
  <c r="B409" i="1"/>
  <c r="AA408" i="1"/>
  <c r="T408" i="1" a="1"/>
  <c r="R408" i="1"/>
  <c r="N408" i="1"/>
  <c r="J408" i="1"/>
  <c r="H408" i="1"/>
  <c r="B408" i="1"/>
  <c r="AA407" i="1"/>
  <c r="T407" i="1" a="1"/>
  <c r="R407" i="1"/>
  <c r="N407" i="1"/>
  <c r="J407" i="1"/>
  <c r="H407" i="1"/>
  <c r="B407" i="1"/>
  <c r="AA406" i="1"/>
  <c r="T406" i="1" a="1"/>
  <c r="R406" i="1"/>
  <c r="N406" i="1"/>
  <c r="J406" i="1"/>
  <c r="H406" i="1"/>
  <c r="B406" i="1"/>
  <c r="AA405" i="1"/>
  <c r="T405" i="1" a="1"/>
  <c r="R405" i="1"/>
  <c r="N405" i="1"/>
  <c r="J405" i="1"/>
  <c r="H405" i="1"/>
  <c r="B405" i="1"/>
  <c r="AA404" i="1"/>
  <c r="T404" i="1" a="1"/>
  <c r="R404" i="1"/>
  <c r="N404" i="1"/>
  <c r="J404" i="1"/>
  <c r="H404" i="1"/>
  <c r="B404" i="1"/>
  <c r="AA403" i="1"/>
  <c r="T403" i="1" a="1"/>
  <c r="R403" i="1"/>
  <c r="N403" i="1"/>
  <c r="J403" i="1"/>
  <c r="H403" i="1"/>
  <c r="B403" i="1"/>
  <c r="AA402" i="1"/>
  <c r="T402" i="1" a="1"/>
  <c r="R402" i="1"/>
  <c r="N402" i="1"/>
  <c r="J402" i="1"/>
  <c r="H402" i="1"/>
  <c r="B402" i="1"/>
  <c r="AA401" i="1"/>
  <c r="T401" i="1" a="1"/>
  <c r="R401" i="1"/>
  <c r="N401" i="1"/>
  <c r="J401" i="1"/>
  <c r="H401" i="1"/>
  <c r="B401" i="1"/>
  <c r="AA400" i="1"/>
  <c r="T400" i="1" a="1"/>
  <c r="R400" i="1"/>
  <c r="N400" i="1"/>
  <c r="J400" i="1"/>
  <c r="H400" i="1"/>
  <c r="B400" i="1"/>
  <c r="AA399" i="1"/>
  <c r="T399" i="1" a="1"/>
  <c r="R399" i="1"/>
  <c r="N399" i="1"/>
  <c r="J399" i="1"/>
  <c r="H399" i="1"/>
  <c r="B399" i="1"/>
  <c r="AA398" i="1"/>
  <c r="T398" i="1" a="1"/>
  <c r="R398" i="1"/>
  <c r="N398" i="1"/>
  <c r="J398" i="1"/>
  <c r="H398" i="1"/>
  <c r="B398" i="1"/>
  <c r="AA397" i="1"/>
  <c r="T397" i="1" a="1"/>
  <c r="R397" i="1"/>
  <c r="N397" i="1"/>
  <c r="J397" i="1"/>
  <c r="H397" i="1"/>
  <c r="B397" i="1"/>
  <c r="AA396" i="1"/>
  <c r="T396" i="1" a="1"/>
  <c r="R396" i="1"/>
  <c r="N396" i="1"/>
  <c r="J396" i="1"/>
  <c r="H396" i="1"/>
  <c r="B396" i="1"/>
  <c r="AA395" i="1"/>
  <c r="T395" i="1" a="1"/>
  <c r="R395" i="1"/>
  <c r="N395" i="1"/>
  <c r="J395" i="1"/>
  <c r="H395" i="1"/>
  <c r="B395" i="1"/>
  <c r="AA394" i="1"/>
  <c r="T394" i="1" a="1"/>
  <c r="R394" i="1"/>
  <c r="N394" i="1"/>
  <c r="J394" i="1"/>
  <c r="H394" i="1"/>
  <c r="B394" i="1"/>
  <c r="AA393" i="1"/>
  <c r="T393" i="1" a="1"/>
  <c r="R393" i="1"/>
  <c r="N393" i="1"/>
  <c r="J393" i="1"/>
  <c r="H393" i="1"/>
  <c r="B393" i="1"/>
  <c r="AA392" i="1"/>
  <c r="T392" i="1" a="1"/>
  <c r="R392" i="1"/>
  <c r="N392" i="1"/>
  <c r="J392" i="1"/>
  <c r="H392" i="1"/>
  <c r="B392" i="1"/>
  <c r="AA391" i="1"/>
  <c r="T391" i="1" a="1"/>
  <c r="R391" i="1"/>
  <c r="N391" i="1"/>
  <c r="J391" i="1"/>
  <c r="H391" i="1"/>
  <c r="B391" i="1"/>
  <c r="AA390" i="1"/>
  <c r="T390" i="1" a="1"/>
  <c r="R390" i="1"/>
  <c r="N390" i="1"/>
  <c r="J390" i="1"/>
  <c r="H390" i="1"/>
  <c r="B390" i="1"/>
  <c r="AA389" i="1"/>
  <c r="T389" i="1" a="1"/>
  <c r="R389" i="1"/>
  <c r="N389" i="1"/>
  <c r="J389" i="1"/>
  <c r="H389" i="1"/>
  <c r="B389" i="1"/>
  <c r="AA388" i="1"/>
  <c r="T388" i="1" a="1"/>
  <c r="R388" i="1"/>
  <c r="N388" i="1"/>
  <c r="J388" i="1"/>
  <c r="H388" i="1"/>
  <c r="B388" i="1"/>
  <c r="AA387" i="1"/>
  <c r="T387" i="1" a="1"/>
  <c r="R387" i="1"/>
  <c r="N387" i="1"/>
  <c r="J387" i="1"/>
  <c r="H387" i="1"/>
  <c r="B387" i="1"/>
  <c r="AA386" i="1"/>
  <c r="T386" i="1" a="1"/>
  <c r="R386" i="1"/>
  <c r="N386" i="1"/>
  <c r="J386" i="1"/>
  <c r="H386" i="1"/>
  <c r="B386" i="1"/>
  <c r="AA385" i="1"/>
  <c r="T385" i="1" a="1"/>
  <c r="R385" i="1"/>
  <c r="N385" i="1"/>
  <c r="J385" i="1"/>
  <c r="H385" i="1"/>
  <c r="B385" i="1"/>
  <c r="AA384" i="1"/>
  <c r="T384" i="1" a="1"/>
  <c r="R384" i="1"/>
  <c r="N384" i="1"/>
  <c r="J384" i="1"/>
  <c r="H384" i="1"/>
  <c r="B384" i="1"/>
  <c r="AA383" i="1"/>
  <c r="T383" i="1" a="1"/>
  <c r="R383" i="1"/>
  <c r="N383" i="1"/>
  <c r="J383" i="1"/>
  <c r="H383" i="1"/>
  <c r="B383" i="1"/>
  <c r="AA382" i="1"/>
  <c r="T382" i="1" a="1"/>
  <c r="R382" i="1"/>
  <c r="N382" i="1"/>
  <c r="J382" i="1"/>
  <c r="H382" i="1"/>
  <c r="B382" i="1"/>
  <c r="AA381" i="1"/>
  <c r="T381" i="1" a="1"/>
  <c r="R381" i="1"/>
  <c r="N381" i="1"/>
  <c r="J381" i="1"/>
  <c r="H381" i="1"/>
  <c r="B381" i="1"/>
  <c r="AA380" i="1"/>
  <c r="T380" i="1" a="1"/>
  <c r="R380" i="1"/>
  <c r="N380" i="1"/>
  <c r="J380" i="1"/>
  <c r="H380" i="1"/>
  <c r="B380" i="1"/>
  <c r="AA379" i="1"/>
  <c r="T379" i="1" a="1"/>
  <c r="R379" i="1"/>
  <c r="N379" i="1"/>
  <c r="J379" i="1"/>
  <c r="H379" i="1"/>
  <c r="B379" i="1"/>
  <c r="AA378" i="1"/>
  <c r="T378" i="1" a="1"/>
  <c r="R378" i="1"/>
  <c r="N378" i="1"/>
  <c r="J378" i="1"/>
  <c r="H378" i="1"/>
  <c r="B378" i="1"/>
  <c r="AA377" i="1"/>
  <c r="T377" i="1" a="1"/>
  <c r="R377" i="1"/>
  <c r="N377" i="1"/>
  <c r="J377" i="1"/>
  <c r="H377" i="1"/>
  <c r="B377" i="1"/>
  <c r="AA376" i="1"/>
  <c r="T376" i="1" a="1"/>
  <c r="R376" i="1"/>
  <c r="N376" i="1"/>
  <c r="J376" i="1"/>
  <c r="H376" i="1"/>
  <c r="B376" i="1"/>
  <c r="AA375" i="1"/>
  <c r="T375" i="1" a="1"/>
  <c r="R375" i="1"/>
  <c r="N375" i="1"/>
  <c r="J375" i="1"/>
  <c r="H375" i="1"/>
  <c r="B375" i="1"/>
  <c r="AA374" i="1"/>
  <c r="T374" i="1" a="1"/>
  <c r="R374" i="1"/>
  <c r="N374" i="1"/>
  <c r="J374" i="1"/>
  <c r="H374" i="1"/>
  <c r="B374" i="1"/>
  <c r="AA373" i="1"/>
  <c r="T373" i="1" a="1"/>
  <c r="R373" i="1"/>
  <c r="N373" i="1"/>
  <c r="J373" i="1"/>
  <c r="H373" i="1"/>
  <c r="B373" i="1"/>
  <c r="AA372" i="1"/>
  <c r="T372" i="1" a="1"/>
  <c r="R372" i="1"/>
  <c r="N372" i="1"/>
  <c r="J372" i="1"/>
  <c r="H372" i="1"/>
  <c r="B372" i="1"/>
  <c r="AA371" i="1"/>
  <c r="T371" i="1" a="1"/>
  <c r="R371" i="1"/>
  <c r="N371" i="1"/>
  <c r="J371" i="1"/>
  <c r="H371" i="1"/>
  <c r="B371" i="1"/>
  <c r="AA370" i="1"/>
  <c r="T370" i="1" a="1"/>
  <c r="R370" i="1"/>
  <c r="N370" i="1"/>
  <c r="J370" i="1"/>
  <c r="H370" i="1"/>
  <c r="B370" i="1"/>
  <c r="AA369" i="1"/>
  <c r="T369" i="1" a="1"/>
  <c r="R369" i="1"/>
  <c r="N369" i="1"/>
  <c r="J369" i="1"/>
  <c r="H369" i="1"/>
  <c r="B369" i="1"/>
  <c r="AA368" i="1"/>
  <c r="T368" i="1" a="1"/>
  <c r="R368" i="1"/>
  <c r="N368" i="1"/>
  <c r="J368" i="1"/>
  <c r="H368" i="1"/>
  <c r="B368" i="1"/>
  <c r="AA367" i="1"/>
  <c r="T367" i="1" a="1"/>
  <c r="R367" i="1"/>
  <c r="N367" i="1"/>
  <c r="J367" i="1"/>
  <c r="H367" i="1"/>
  <c r="B367" i="1"/>
  <c r="AA366" i="1"/>
  <c r="T366" i="1" a="1"/>
  <c r="R366" i="1"/>
  <c r="N366" i="1"/>
  <c r="J366" i="1"/>
  <c r="H366" i="1"/>
  <c r="B366" i="1"/>
  <c r="AA365" i="1"/>
  <c r="T365" i="1" a="1"/>
  <c r="R365" i="1"/>
  <c r="N365" i="1"/>
  <c r="J365" i="1"/>
  <c r="H365" i="1"/>
  <c r="B365" i="1"/>
  <c r="AA364" i="1"/>
  <c r="T364" i="1" a="1"/>
  <c r="R364" i="1"/>
  <c r="N364" i="1"/>
  <c r="J364" i="1"/>
  <c r="H364" i="1"/>
  <c r="B364" i="1"/>
  <c r="AA363" i="1"/>
  <c r="T363" i="1" a="1"/>
  <c r="R363" i="1"/>
  <c r="N363" i="1"/>
  <c r="J363" i="1"/>
  <c r="H363" i="1"/>
  <c r="B363" i="1"/>
  <c r="AA362" i="1"/>
  <c r="T362" i="1" a="1"/>
  <c r="R362" i="1"/>
  <c r="N362" i="1"/>
  <c r="J362" i="1"/>
  <c r="H362" i="1"/>
  <c r="B362" i="1"/>
  <c r="AA361" i="1"/>
  <c r="T361" i="1" a="1"/>
  <c r="R361" i="1"/>
  <c r="N361" i="1"/>
  <c r="J361" i="1"/>
  <c r="H361" i="1"/>
  <c r="B361" i="1"/>
  <c r="AA360" i="1"/>
  <c r="T360" i="1" a="1"/>
  <c r="R360" i="1"/>
  <c r="N360" i="1"/>
  <c r="J360" i="1"/>
  <c r="H360" i="1"/>
  <c r="B360" i="1"/>
  <c r="AA359" i="1"/>
  <c r="T359" i="1" a="1"/>
  <c r="R359" i="1"/>
  <c r="N359" i="1"/>
  <c r="J359" i="1"/>
  <c r="H359" i="1"/>
  <c r="B359" i="1"/>
  <c r="AA358" i="1"/>
  <c r="T358" i="1" a="1"/>
  <c r="R358" i="1"/>
  <c r="N358" i="1"/>
  <c r="J358" i="1"/>
  <c r="H358" i="1"/>
  <c r="B358" i="1"/>
  <c r="AA357" i="1"/>
  <c r="T357" i="1" a="1"/>
  <c r="R357" i="1"/>
  <c r="N357" i="1"/>
  <c r="J357" i="1"/>
  <c r="H357" i="1"/>
  <c r="B357" i="1"/>
  <c r="AA356" i="1"/>
  <c r="T356" i="1" a="1"/>
  <c r="R356" i="1"/>
  <c r="N356" i="1"/>
  <c r="J356" i="1"/>
  <c r="H356" i="1"/>
  <c r="B356" i="1"/>
  <c r="AA355" i="1"/>
  <c r="T355" i="1" a="1"/>
  <c r="R355" i="1"/>
  <c r="N355" i="1"/>
  <c r="J355" i="1"/>
  <c r="H355" i="1"/>
  <c r="B355" i="1"/>
  <c r="AA354" i="1"/>
  <c r="T354" i="1" a="1"/>
  <c r="R354" i="1"/>
  <c r="N354" i="1"/>
  <c r="J354" i="1"/>
  <c r="H354" i="1"/>
  <c r="B354" i="1"/>
  <c r="AA353" i="1"/>
  <c r="T353" i="1" a="1"/>
  <c r="R353" i="1"/>
  <c r="N353" i="1"/>
  <c r="J353" i="1"/>
  <c r="H353" i="1"/>
  <c r="B353" i="1"/>
  <c r="AA352" i="1"/>
  <c r="T352" i="1" a="1"/>
  <c r="R352" i="1"/>
  <c r="N352" i="1"/>
  <c r="J352" i="1"/>
  <c r="H352" i="1"/>
  <c r="B352" i="1"/>
  <c r="AA351" i="1"/>
  <c r="T351" i="1" a="1"/>
  <c r="R351" i="1"/>
  <c r="N351" i="1"/>
  <c r="J351" i="1"/>
  <c r="H351" i="1"/>
  <c r="B351" i="1"/>
  <c r="AA350" i="1"/>
  <c r="T350" i="1" a="1"/>
  <c r="R350" i="1"/>
  <c r="N350" i="1"/>
  <c r="J350" i="1"/>
  <c r="H350" i="1"/>
  <c r="B350" i="1"/>
  <c r="AA349" i="1"/>
  <c r="T349" i="1" a="1"/>
  <c r="R349" i="1"/>
  <c r="N349" i="1"/>
  <c r="J349" i="1"/>
  <c r="H349" i="1"/>
  <c r="B349" i="1"/>
  <c r="AA348" i="1"/>
  <c r="T348" i="1" a="1"/>
  <c r="R348" i="1"/>
  <c r="N348" i="1"/>
  <c r="J348" i="1"/>
  <c r="H348" i="1"/>
  <c r="B348" i="1"/>
  <c r="AA347" i="1"/>
  <c r="T347" i="1" a="1"/>
  <c r="R347" i="1"/>
  <c r="N347" i="1"/>
  <c r="J347" i="1"/>
  <c r="H347" i="1"/>
  <c r="B347" i="1"/>
  <c r="AA346" i="1"/>
  <c r="T346" i="1" a="1"/>
  <c r="R346" i="1"/>
  <c r="N346" i="1"/>
  <c r="J346" i="1"/>
  <c r="H346" i="1"/>
  <c r="B346" i="1"/>
  <c r="AA345" i="1"/>
  <c r="T345" i="1" a="1"/>
  <c r="R345" i="1"/>
  <c r="N345" i="1"/>
  <c r="J345" i="1"/>
  <c r="H345" i="1"/>
  <c r="B345" i="1"/>
  <c r="AA344" i="1"/>
  <c r="T344" i="1" a="1"/>
  <c r="R344" i="1"/>
  <c r="N344" i="1"/>
  <c r="J344" i="1"/>
  <c r="H344" i="1"/>
  <c r="B344" i="1"/>
  <c r="AA343" i="1"/>
  <c r="T343" i="1" a="1"/>
  <c r="R343" i="1"/>
  <c r="N343" i="1"/>
  <c r="J343" i="1"/>
  <c r="H343" i="1"/>
  <c r="B343" i="1"/>
  <c r="AA342" i="1"/>
  <c r="T342" i="1" a="1"/>
  <c r="R342" i="1"/>
  <c r="N342" i="1"/>
  <c r="J342" i="1"/>
  <c r="H342" i="1"/>
  <c r="B342" i="1"/>
  <c r="AA341" i="1"/>
  <c r="T341" i="1" a="1"/>
  <c r="R341" i="1"/>
  <c r="N341" i="1"/>
  <c r="J341" i="1"/>
  <c r="H341" i="1"/>
  <c r="B341" i="1"/>
  <c r="AA340" i="1"/>
  <c r="T340" i="1" a="1"/>
  <c r="R340" i="1"/>
  <c r="N340" i="1"/>
  <c r="J340" i="1"/>
  <c r="H340" i="1"/>
  <c r="B340" i="1"/>
  <c r="AA339" i="1"/>
  <c r="T339" i="1" a="1"/>
  <c r="R339" i="1"/>
  <c r="N339" i="1"/>
  <c r="J339" i="1"/>
  <c r="H339" i="1"/>
  <c r="B339" i="1"/>
  <c r="AA338" i="1"/>
  <c r="T338" i="1" a="1"/>
  <c r="R338" i="1"/>
  <c r="N338" i="1"/>
  <c r="J338" i="1"/>
  <c r="H338" i="1"/>
  <c r="B338" i="1"/>
  <c r="AA337" i="1"/>
  <c r="T337" i="1" a="1"/>
  <c r="R337" i="1"/>
  <c r="N337" i="1"/>
  <c r="J337" i="1"/>
  <c r="H337" i="1"/>
  <c r="B337" i="1"/>
  <c r="AA336" i="1"/>
  <c r="T336" i="1" a="1"/>
  <c r="R336" i="1"/>
  <c r="N336" i="1"/>
  <c r="J336" i="1"/>
  <c r="H336" i="1"/>
  <c r="B336" i="1"/>
  <c r="AA335" i="1"/>
  <c r="T335" i="1" a="1"/>
  <c r="R335" i="1"/>
  <c r="N335" i="1"/>
  <c r="J335" i="1"/>
  <c r="H335" i="1"/>
  <c r="B335" i="1"/>
  <c r="AA334" i="1"/>
  <c r="T334" i="1" a="1"/>
  <c r="R334" i="1"/>
  <c r="N334" i="1"/>
  <c r="J334" i="1"/>
  <c r="H334" i="1"/>
  <c r="B334" i="1"/>
  <c r="AA333" i="1"/>
  <c r="T333" i="1" a="1"/>
  <c r="R333" i="1"/>
  <c r="N333" i="1"/>
  <c r="J333" i="1"/>
  <c r="H333" i="1"/>
  <c r="B333" i="1"/>
  <c r="AA332" i="1"/>
  <c r="T332" i="1" a="1"/>
  <c r="R332" i="1"/>
  <c r="N332" i="1"/>
  <c r="J332" i="1"/>
  <c r="H332" i="1"/>
  <c r="B332" i="1"/>
  <c r="AA331" i="1"/>
  <c r="T331" i="1" a="1"/>
  <c r="R331" i="1"/>
  <c r="N331" i="1"/>
  <c r="J331" i="1"/>
  <c r="H331" i="1"/>
  <c r="B331" i="1"/>
  <c r="AA330" i="1"/>
  <c r="T330" i="1" a="1"/>
  <c r="R330" i="1"/>
  <c r="N330" i="1"/>
  <c r="J330" i="1"/>
  <c r="H330" i="1"/>
  <c r="B330" i="1"/>
  <c r="AA329" i="1"/>
  <c r="T329" i="1" a="1"/>
  <c r="R329" i="1"/>
  <c r="N329" i="1"/>
  <c r="J329" i="1"/>
  <c r="H329" i="1"/>
  <c r="B329" i="1"/>
  <c r="AA328" i="1"/>
  <c r="T328" i="1" a="1"/>
  <c r="R328" i="1"/>
  <c r="N328" i="1"/>
  <c r="J328" i="1"/>
  <c r="H328" i="1"/>
  <c r="B328" i="1"/>
  <c r="AA327" i="1"/>
  <c r="T327" i="1" a="1"/>
  <c r="R327" i="1"/>
  <c r="N327" i="1"/>
  <c r="J327" i="1"/>
  <c r="H327" i="1"/>
  <c r="B327" i="1"/>
  <c r="AA326" i="1"/>
  <c r="T326" i="1" a="1"/>
  <c r="R326" i="1"/>
  <c r="N326" i="1"/>
  <c r="J326" i="1"/>
  <c r="H326" i="1"/>
  <c r="B326" i="1"/>
  <c r="AA325" i="1"/>
  <c r="T325" i="1" a="1"/>
  <c r="R325" i="1"/>
  <c r="N325" i="1"/>
  <c r="J325" i="1"/>
  <c r="H325" i="1"/>
  <c r="B325" i="1"/>
  <c r="AA324" i="1"/>
  <c r="T324" i="1" a="1"/>
  <c r="R324" i="1"/>
  <c r="N324" i="1"/>
  <c r="J324" i="1"/>
  <c r="H324" i="1"/>
  <c r="B324" i="1"/>
  <c r="AA323" i="1"/>
  <c r="T323" i="1" a="1"/>
  <c r="R323" i="1"/>
  <c r="N323" i="1"/>
  <c r="J323" i="1"/>
  <c r="H323" i="1"/>
  <c r="B323" i="1"/>
  <c r="AA322" i="1"/>
  <c r="T322" i="1" a="1"/>
  <c r="R322" i="1"/>
  <c r="N322" i="1"/>
  <c r="J322" i="1"/>
  <c r="H322" i="1"/>
  <c r="B322" i="1"/>
  <c r="AA321" i="1"/>
  <c r="T321" i="1" a="1"/>
  <c r="R321" i="1"/>
  <c r="N321" i="1"/>
  <c r="J321" i="1"/>
  <c r="H321" i="1"/>
  <c r="B321" i="1"/>
  <c r="AA320" i="1"/>
  <c r="T320" i="1" a="1"/>
  <c r="R320" i="1"/>
  <c r="N320" i="1"/>
  <c r="J320" i="1"/>
  <c r="H320" i="1"/>
  <c r="B320" i="1"/>
  <c r="AA319" i="1"/>
  <c r="T319" i="1" a="1"/>
  <c r="R319" i="1"/>
  <c r="N319" i="1"/>
  <c r="J319" i="1"/>
  <c r="H319" i="1"/>
  <c r="B319" i="1"/>
  <c r="AA318" i="1"/>
  <c r="T318" i="1" a="1"/>
  <c r="R318" i="1"/>
  <c r="N318" i="1"/>
  <c r="J318" i="1"/>
  <c r="H318" i="1"/>
  <c r="B318" i="1"/>
  <c r="AA317" i="1"/>
  <c r="T317" i="1" a="1"/>
  <c r="R317" i="1"/>
  <c r="N317" i="1"/>
  <c r="J317" i="1"/>
  <c r="H317" i="1"/>
  <c r="B317" i="1"/>
  <c r="AA316" i="1"/>
  <c r="T316" i="1" a="1"/>
  <c r="R316" i="1"/>
  <c r="N316" i="1"/>
  <c r="J316" i="1"/>
  <c r="H316" i="1"/>
  <c r="B316" i="1"/>
  <c r="AA315" i="1"/>
  <c r="T315" i="1" a="1"/>
  <c r="R315" i="1"/>
  <c r="N315" i="1"/>
  <c r="J315" i="1"/>
  <c r="H315" i="1"/>
  <c r="B315" i="1"/>
  <c r="AA314" i="1"/>
  <c r="T314" i="1" a="1"/>
  <c r="R314" i="1"/>
  <c r="N314" i="1"/>
  <c r="J314" i="1"/>
  <c r="H314" i="1"/>
  <c r="B314" i="1"/>
  <c r="AA313" i="1"/>
  <c r="T313" i="1" a="1"/>
  <c r="R313" i="1"/>
  <c r="N313" i="1"/>
  <c r="J313" i="1"/>
  <c r="H313" i="1"/>
  <c r="B313" i="1"/>
  <c r="AA312" i="1"/>
  <c r="T312" i="1" a="1"/>
  <c r="R312" i="1"/>
  <c r="N312" i="1"/>
  <c r="J312" i="1"/>
  <c r="H312" i="1"/>
  <c r="B312" i="1"/>
  <c r="AA311" i="1"/>
  <c r="T311" i="1" a="1"/>
  <c r="R311" i="1"/>
  <c r="N311" i="1"/>
  <c r="J311" i="1"/>
  <c r="H311" i="1"/>
  <c r="B311" i="1"/>
  <c r="AA310" i="1"/>
  <c r="T310" i="1" a="1"/>
  <c r="R310" i="1"/>
  <c r="N310" i="1"/>
  <c r="J310" i="1"/>
  <c r="H310" i="1"/>
  <c r="B310" i="1"/>
  <c r="AA309" i="1"/>
  <c r="T309" i="1" a="1"/>
  <c r="R309" i="1"/>
  <c r="N309" i="1"/>
  <c r="J309" i="1"/>
  <c r="H309" i="1"/>
  <c r="B309" i="1"/>
  <c r="AA308" i="1"/>
  <c r="T308" i="1" a="1"/>
  <c r="R308" i="1"/>
  <c r="N308" i="1"/>
  <c r="J308" i="1"/>
  <c r="H308" i="1"/>
  <c r="B308" i="1"/>
  <c r="AA307" i="1"/>
  <c r="T307" i="1" a="1"/>
  <c r="R307" i="1"/>
  <c r="N307" i="1"/>
  <c r="J307" i="1"/>
  <c r="H307" i="1"/>
  <c r="B307" i="1"/>
  <c r="AA306" i="1"/>
  <c r="T306" i="1" a="1"/>
  <c r="R306" i="1"/>
  <c r="N306" i="1"/>
  <c r="J306" i="1"/>
  <c r="H306" i="1"/>
  <c r="B306" i="1"/>
  <c r="AA305" i="1"/>
  <c r="T305" i="1" a="1"/>
  <c r="R305" i="1"/>
  <c r="N305" i="1"/>
  <c r="J305" i="1"/>
  <c r="H305" i="1"/>
  <c r="B305" i="1"/>
  <c r="AA304" i="1"/>
  <c r="T304" i="1" a="1"/>
  <c r="R304" i="1"/>
  <c r="N304" i="1"/>
  <c r="J304" i="1"/>
  <c r="H304" i="1"/>
  <c r="B304" i="1"/>
  <c r="AA303" i="1"/>
  <c r="T303" i="1" a="1"/>
  <c r="R303" i="1"/>
  <c r="N303" i="1"/>
  <c r="J303" i="1"/>
  <c r="H303" i="1"/>
  <c r="B303" i="1"/>
  <c r="AA302" i="1"/>
  <c r="T302" i="1" a="1"/>
  <c r="R302" i="1"/>
  <c r="N302" i="1"/>
  <c r="J302" i="1"/>
  <c r="H302" i="1"/>
  <c r="B302" i="1"/>
  <c r="AA301" i="1"/>
  <c r="T301" i="1" a="1"/>
  <c r="R301" i="1"/>
  <c r="N301" i="1"/>
  <c r="J301" i="1"/>
  <c r="H301" i="1"/>
  <c r="B301" i="1"/>
  <c r="AA300" i="1"/>
  <c r="T300" i="1" a="1"/>
  <c r="R300" i="1"/>
  <c r="N300" i="1"/>
  <c r="J300" i="1"/>
  <c r="H300" i="1"/>
  <c r="B300" i="1"/>
  <c r="AA299" i="1"/>
  <c r="T299" i="1" a="1"/>
  <c r="R299" i="1"/>
  <c r="N299" i="1"/>
  <c r="J299" i="1"/>
  <c r="H299" i="1"/>
  <c r="B299" i="1"/>
  <c r="AA298" i="1"/>
  <c r="T298" i="1" a="1"/>
  <c r="R298" i="1"/>
  <c r="N298" i="1"/>
  <c r="J298" i="1"/>
  <c r="H298" i="1"/>
  <c r="B298" i="1"/>
  <c r="AA297" i="1"/>
  <c r="T297" i="1" a="1"/>
  <c r="R297" i="1"/>
  <c r="N297" i="1"/>
  <c r="J297" i="1"/>
  <c r="H297" i="1"/>
  <c r="B297" i="1"/>
  <c r="AA296" i="1"/>
  <c r="T296" i="1" a="1"/>
  <c r="R296" i="1"/>
  <c r="N296" i="1"/>
  <c r="J296" i="1"/>
  <c r="H296" i="1"/>
  <c r="B296" i="1"/>
  <c r="AA295" i="1"/>
  <c r="T295" i="1" a="1"/>
  <c r="R295" i="1"/>
  <c r="N295" i="1"/>
  <c r="J295" i="1"/>
  <c r="H295" i="1"/>
  <c r="B295" i="1"/>
  <c r="AA294" i="1"/>
  <c r="T294" i="1" a="1"/>
  <c r="R294" i="1"/>
  <c r="N294" i="1"/>
  <c r="J294" i="1"/>
  <c r="H294" i="1"/>
  <c r="B294" i="1"/>
  <c r="AA293" i="1"/>
  <c r="T293" i="1" a="1"/>
  <c r="R293" i="1"/>
  <c r="N293" i="1"/>
  <c r="J293" i="1"/>
  <c r="H293" i="1"/>
  <c r="B293" i="1"/>
  <c r="AA292" i="1"/>
  <c r="T292" i="1" a="1"/>
  <c r="R292" i="1"/>
  <c r="N292" i="1"/>
  <c r="J292" i="1"/>
  <c r="H292" i="1"/>
  <c r="B292" i="1"/>
  <c r="AA291" i="1"/>
  <c r="T291" i="1" a="1"/>
  <c r="R291" i="1"/>
  <c r="N291" i="1"/>
  <c r="J291" i="1"/>
  <c r="H291" i="1"/>
  <c r="B291" i="1"/>
  <c r="AA290" i="1"/>
  <c r="T290" i="1" a="1"/>
  <c r="R290" i="1"/>
  <c r="N290" i="1"/>
  <c r="J290" i="1"/>
  <c r="H290" i="1"/>
  <c r="B290" i="1"/>
  <c r="AA289" i="1"/>
  <c r="T289" i="1" a="1"/>
  <c r="R289" i="1"/>
  <c r="N289" i="1"/>
  <c r="J289" i="1"/>
  <c r="H289" i="1"/>
  <c r="B289" i="1"/>
  <c r="AA288" i="1"/>
  <c r="T288" i="1" a="1"/>
  <c r="R288" i="1"/>
  <c r="N288" i="1"/>
  <c r="J288" i="1"/>
  <c r="H288" i="1"/>
  <c r="B288" i="1"/>
  <c r="AA287" i="1"/>
  <c r="T287" i="1" a="1"/>
  <c r="R287" i="1"/>
  <c r="N287" i="1"/>
  <c r="J287" i="1"/>
  <c r="H287" i="1"/>
  <c r="B287" i="1"/>
  <c r="AA286" i="1"/>
  <c r="T286" i="1" a="1"/>
  <c r="R286" i="1"/>
  <c r="N286" i="1"/>
  <c r="J286" i="1"/>
  <c r="H286" i="1"/>
  <c r="B286" i="1"/>
  <c r="AA285" i="1"/>
  <c r="T285" i="1" a="1"/>
  <c r="R285" i="1"/>
  <c r="N285" i="1"/>
  <c r="J285" i="1"/>
  <c r="H285" i="1"/>
  <c r="B285" i="1"/>
  <c r="AA284" i="1"/>
  <c r="T284" i="1" a="1"/>
  <c r="R284" i="1"/>
  <c r="N284" i="1"/>
  <c r="J284" i="1"/>
  <c r="H284" i="1"/>
  <c r="B284" i="1"/>
  <c r="AA283" i="1"/>
  <c r="T283" i="1" a="1"/>
  <c r="R283" i="1"/>
  <c r="N283" i="1"/>
  <c r="J283" i="1"/>
  <c r="H283" i="1"/>
  <c r="B283" i="1"/>
  <c r="AA282" i="1"/>
  <c r="T282" i="1" a="1"/>
  <c r="R282" i="1"/>
  <c r="N282" i="1"/>
  <c r="J282" i="1"/>
  <c r="H282" i="1"/>
  <c r="B282" i="1"/>
  <c r="AA281" i="1"/>
  <c r="T281" i="1" a="1"/>
  <c r="R281" i="1"/>
  <c r="N281" i="1"/>
  <c r="J281" i="1"/>
  <c r="H281" i="1"/>
  <c r="B281" i="1"/>
  <c r="AA280" i="1"/>
  <c r="T280" i="1" a="1"/>
  <c r="R280" i="1"/>
  <c r="N280" i="1"/>
  <c r="J280" i="1"/>
  <c r="H280" i="1"/>
  <c r="B280" i="1"/>
  <c r="AA279" i="1"/>
  <c r="T279" i="1" a="1"/>
  <c r="R279" i="1"/>
  <c r="N279" i="1"/>
  <c r="J279" i="1"/>
  <c r="H279" i="1"/>
  <c r="B279" i="1"/>
  <c r="AA278" i="1"/>
  <c r="T278" i="1" a="1"/>
  <c r="R278" i="1"/>
  <c r="N278" i="1"/>
  <c r="J278" i="1"/>
  <c r="H278" i="1"/>
  <c r="B278" i="1"/>
  <c r="AA277" i="1"/>
  <c r="T277" i="1" a="1"/>
  <c r="R277" i="1"/>
  <c r="N277" i="1"/>
  <c r="J277" i="1"/>
  <c r="H277" i="1"/>
  <c r="B277" i="1"/>
  <c r="AA276" i="1"/>
  <c r="T276" i="1" a="1"/>
  <c r="R276" i="1"/>
  <c r="N276" i="1"/>
  <c r="J276" i="1"/>
  <c r="H276" i="1"/>
  <c r="B276" i="1"/>
  <c r="AA275" i="1"/>
  <c r="T275" i="1" a="1"/>
  <c r="R275" i="1"/>
  <c r="N275" i="1"/>
  <c r="J275" i="1"/>
  <c r="H275" i="1"/>
  <c r="B275" i="1"/>
  <c r="AA274" i="1"/>
  <c r="T274" i="1" a="1"/>
  <c r="R274" i="1"/>
  <c r="N274" i="1"/>
  <c r="J274" i="1"/>
  <c r="H274" i="1"/>
  <c r="B274" i="1"/>
  <c r="AA273" i="1"/>
  <c r="T273" i="1" a="1"/>
  <c r="R273" i="1"/>
  <c r="N273" i="1"/>
  <c r="J273" i="1"/>
  <c r="H273" i="1"/>
  <c r="B273" i="1"/>
  <c r="AA272" i="1"/>
  <c r="T272" i="1" a="1"/>
  <c r="R272" i="1"/>
  <c r="N272" i="1"/>
  <c r="J272" i="1"/>
  <c r="H272" i="1"/>
  <c r="B272" i="1"/>
  <c r="AA271" i="1"/>
  <c r="T271" i="1" a="1"/>
  <c r="R271" i="1"/>
  <c r="N271" i="1"/>
  <c r="J271" i="1"/>
  <c r="H271" i="1"/>
  <c r="B271" i="1"/>
  <c r="AA270" i="1"/>
  <c r="T270" i="1" a="1"/>
  <c r="R270" i="1"/>
  <c r="N270" i="1"/>
  <c r="J270" i="1"/>
  <c r="H270" i="1"/>
  <c r="B270" i="1"/>
  <c r="AA269" i="1"/>
  <c r="T269" i="1" a="1"/>
  <c r="R269" i="1"/>
  <c r="N269" i="1"/>
  <c r="J269" i="1"/>
  <c r="H269" i="1"/>
  <c r="B269" i="1"/>
  <c r="AA268" i="1"/>
  <c r="T268" i="1" a="1"/>
  <c r="R268" i="1"/>
  <c r="N268" i="1"/>
  <c r="J268" i="1"/>
  <c r="H268" i="1"/>
  <c r="B268" i="1"/>
  <c r="AA267" i="1"/>
  <c r="T267" i="1" a="1"/>
  <c r="R267" i="1"/>
  <c r="N267" i="1"/>
  <c r="J267" i="1"/>
  <c r="H267" i="1"/>
  <c r="B267" i="1"/>
  <c r="AA266" i="1"/>
  <c r="T266" i="1" a="1"/>
  <c r="R266" i="1"/>
  <c r="N266" i="1"/>
  <c r="J266" i="1"/>
  <c r="H266" i="1"/>
  <c r="B266" i="1"/>
  <c r="AA265" i="1"/>
  <c r="T265" i="1" a="1"/>
  <c r="R265" i="1"/>
  <c r="N265" i="1"/>
  <c r="J265" i="1"/>
  <c r="H265" i="1"/>
  <c r="B265" i="1"/>
  <c r="AA264" i="1"/>
  <c r="T264" i="1" a="1"/>
  <c r="R264" i="1"/>
  <c r="N264" i="1"/>
  <c r="J264" i="1"/>
  <c r="H264" i="1"/>
  <c r="B264" i="1"/>
  <c r="AA263" i="1"/>
  <c r="T263" i="1" a="1"/>
  <c r="R263" i="1"/>
  <c r="N263" i="1"/>
  <c r="J263" i="1"/>
  <c r="H263" i="1"/>
  <c r="B263" i="1"/>
  <c r="AA262" i="1"/>
  <c r="T262" i="1" a="1"/>
  <c r="R262" i="1"/>
  <c r="N262" i="1"/>
  <c r="J262" i="1"/>
  <c r="H262" i="1"/>
  <c r="B262" i="1"/>
  <c r="AA261" i="1"/>
  <c r="T261" i="1" a="1"/>
  <c r="R261" i="1"/>
  <c r="N261" i="1"/>
  <c r="J261" i="1"/>
  <c r="H261" i="1"/>
  <c r="B261" i="1"/>
  <c r="AA260" i="1"/>
  <c r="T260" i="1" a="1"/>
  <c r="R260" i="1"/>
  <c r="N260" i="1"/>
  <c r="J260" i="1"/>
  <c r="H260" i="1"/>
  <c r="B260" i="1"/>
  <c r="AA259" i="1"/>
  <c r="T259" i="1" a="1"/>
  <c r="R259" i="1"/>
  <c r="N259" i="1"/>
  <c r="J259" i="1"/>
  <c r="H259" i="1"/>
  <c r="B259" i="1"/>
  <c r="AA258" i="1"/>
  <c r="T258" i="1" a="1"/>
  <c r="R258" i="1"/>
  <c r="N258" i="1"/>
  <c r="J258" i="1"/>
  <c r="H258" i="1"/>
  <c r="B258" i="1"/>
  <c r="AA257" i="1"/>
  <c r="T257" i="1" a="1"/>
  <c r="R257" i="1"/>
  <c r="N257" i="1"/>
  <c r="J257" i="1"/>
  <c r="H257" i="1"/>
  <c r="B257" i="1"/>
  <c r="AA256" i="1"/>
  <c r="T256" i="1" a="1"/>
  <c r="R256" i="1"/>
  <c r="N256" i="1"/>
  <c r="J256" i="1"/>
  <c r="H256" i="1"/>
  <c r="B256" i="1"/>
  <c r="AA255" i="1"/>
  <c r="T255" i="1" a="1"/>
  <c r="R255" i="1"/>
  <c r="N255" i="1"/>
  <c r="J255" i="1"/>
  <c r="H255" i="1"/>
  <c r="B255" i="1"/>
  <c r="AA254" i="1"/>
  <c r="T254" i="1" a="1"/>
  <c r="R254" i="1"/>
  <c r="N254" i="1"/>
  <c r="J254" i="1"/>
  <c r="H254" i="1"/>
  <c r="B254" i="1"/>
  <c r="AA253" i="1"/>
  <c r="T253" i="1" a="1"/>
  <c r="R253" i="1"/>
  <c r="N253" i="1"/>
  <c r="J253" i="1"/>
  <c r="H253" i="1"/>
  <c r="B253" i="1"/>
  <c r="AA252" i="1"/>
  <c r="T252" i="1" a="1"/>
  <c r="R252" i="1"/>
  <c r="N252" i="1"/>
  <c r="J252" i="1"/>
  <c r="H252" i="1"/>
  <c r="B252" i="1"/>
  <c r="AA251" i="1"/>
  <c r="T251" i="1" a="1"/>
  <c r="R251" i="1"/>
  <c r="N251" i="1"/>
  <c r="J251" i="1"/>
  <c r="H251" i="1"/>
  <c r="B251" i="1"/>
  <c r="AA250" i="1"/>
  <c r="T250" i="1" a="1"/>
  <c r="R250" i="1"/>
  <c r="N250" i="1"/>
  <c r="J250" i="1"/>
  <c r="H250" i="1"/>
  <c r="B250" i="1"/>
  <c r="AA249" i="1"/>
  <c r="T249" i="1" a="1"/>
  <c r="R249" i="1"/>
  <c r="N249" i="1"/>
  <c r="J249" i="1"/>
  <c r="H249" i="1"/>
  <c r="B249" i="1"/>
  <c r="AA248" i="1"/>
  <c r="T248" i="1" a="1"/>
  <c r="R248" i="1"/>
  <c r="N248" i="1"/>
  <c r="J248" i="1"/>
  <c r="H248" i="1"/>
  <c r="B248" i="1"/>
  <c r="AA247" i="1"/>
  <c r="T247" i="1" a="1"/>
  <c r="R247" i="1"/>
  <c r="N247" i="1"/>
  <c r="J247" i="1"/>
  <c r="H247" i="1"/>
  <c r="B247" i="1"/>
  <c r="AA246" i="1"/>
  <c r="T246" i="1" a="1"/>
  <c r="R246" i="1"/>
  <c r="N246" i="1"/>
  <c r="J246" i="1"/>
  <c r="H246" i="1"/>
  <c r="B246" i="1"/>
  <c r="AA245" i="1"/>
  <c r="T245" i="1" a="1"/>
  <c r="R245" i="1"/>
  <c r="N245" i="1"/>
  <c r="J245" i="1"/>
  <c r="H245" i="1"/>
  <c r="B245" i="1"/>
  <c r="AA244" i="1"/>
  <c r="T244" i="1" a="1"/>
  <c r="R244" i="1"/>
  <c r="N244" i="1"/>
  <c r="J244" i="1"/>
  <c r="H244" i="1"/>
  <c r="B244" i="1"/>
  <c r="AA243" i="1"/>
  <c r="T243" i="1" a="1"/>
  <c r="R243" i="1"/>
  <c r="N243" i="1"/>
  <c r="J243" i="1"/>
  <c r="H243" i="1"/>
  <c r="B243" i="1"/>
  <c r="AA242" i="1"/>
  <c r="T242" i="1" a="1"/>
  <c r="R242" i="1"/>
  <c r="N242" i="1"/>
  <c r="J242" i="1"/>
  <c r="H242" i="1"/>
  <c r="B242" i="1"/>
  <c r="AA241" i="1"/>
  <c r="T241" i="1" a="1"/>
  <c r="R241" i="1"/>
  <c r="N241" i="1"/>
  <c r="J241" i="1"/>
  <c r="H241" i="1"/>
  <c r="B241" i="1"/>
  <c r="AA240" i="1"/>
  <c r="T240" i="1" a="1"/>
  <c r="R240" i="1"/>
  <c r="N240" i="1"/>
  <c r="J240" i="1"/>
  <c r="H240" i="1"/>
  <c r="B240" i="1"/>
  <c r="AA239" i="1"/>
  <c r="T239" i="1" a="1"/>
  <c r="R239" i="1"/>
  <c r="N239" i="1"/>
  <c r="J239" i="1"/>
  <c r="H239" i="1"/>
  <c r="B239" i="1"/>
  <c r="AA238" i="1"/>
  <c r="T238" i="1" a="1"/>
  <c r="R238" i="1"/>
  <c r="N238" i="1"/>
  <c r="J238" i="1"/>
  <c r="H238" i="1"/>
  <c r="B238" i="1"/>
  <c r="AA237" i="1"/>
  <c r="T237" i="1" a="1"/>
  <c r="R237" i="1"/>
  <c r="N237" i="1"/>
  <c r="J237" i="1"/>
  <c r="H237" i="1"/>
  <c r="B237" i="1"/>
  <c r="AA236" i="1"/>
  <c r="T236" i="1" a="1"/>
  <c r="R236" i="1"/>
  <c r="N236" i="1"/>
  <c r="J236" i="1"/>
  <c r="H236" i="1"/>
  <c r="B236" i="1"/>
  <c r="AA235" i="1"/>
  <c r="T235" i="1" a="1"/>
  <c r="R235" i="1"/>
  <c r="N235" i="1"/>
  <c r="J235" i="1"/>
  <c r="H235" i="1"/>
  <c r="B235" i="1"/>
  <c r="AA234" i="1"/>
  <c r="T234" i="1" a="1"/>
  <c r="R234" i="1"/>
  <c r="N234" i="1"/>
  <c r="J234" i="1"/>
  <c r="H234" i="1"/>
  <c r="B234" i="1"/>
  <c r="AA233" i="1"/>
  <c r="T233" i="1" a="1"/>
  <c r="R233" i="1"/>
  <c r="N233" i="1"/>
  <c r="J233" i="1"/>
  <c r="H233" i="1"/>
  <c r="B233" i="1"/>
  <c r="AA232" i="1"/>
  <c r="T232" i="1" a="1"/>
  <c r="R232" i="1"/>
  <c r="N232" i="1"/>
  <c r="J232" i="1"/>
  <c r="H232" i="1"/>
  <c r="B232" i="1"/>
  <c r="AA231" i="1"/>
  <c r="T231" i="1" a="1"/>
  <c r="R231" i="1"/>
  <c r="N231" i="1"/>
  <c r="J231" i="1"/>
  <c r="H231" i="1"/>
  <c r="B231" i="1"/>
  <c r="AA230" i="1"/>
  <c r="T230" i="1" a="1"/>
  <c r="R230" i="1"/>
  <c r="N230" i="1"/>
  <c r="J230" i="1"/>
  <c r="H230" i="1"/>
  <c r="B230" i="1"/>
  <c r="AA229" i="1"/>
  <c r="T229" i="1" a="1"/>
  <c r="R229" i="1"/>
  <c r="N229" i="1"/>
  <c r="J229" i="1"/>
  <c r="H229" i="1"/>
  <c r="B229" i="1"/>
  <c r="AA228" i="1"/>
  <c r="T228" i="1" a="1"/>
  <c r="R228" i="1"/>
  <c r="N228" i="1"/>
  <c r="J228" i="1"/>
  <c r="H228" i="1"/>
  <c r="B228" i="1"/>
  <c r="AA227" i="1"/>
  <c r="T227" i="1" a="1"/>
  <c r="R227" i="1"/>
  <c r="N227" i="1"/>
  <c r="J227" i="1"/>
  <c r="H227" i="1"/>
  <c r="B227" i="1"/>
  <c r="AA226" i="1"/>
  <c r="T226" i="1" a="1"/>
  <c r="R226" i="1"/>
  <c r="N226" i="1"/>
  <c r="J226" i="1"/>
  <c r="H226" i="1"/>
  <c r="B226" i="1"/>
  <c r="AA225" i="1"/>
  <c r="T225" i="1" a="1"/>
  <c r="R225" i="1"/>
  <c r="N225" i="1"/>
  <c r="J225" i="1"/>
  <c r="H225" i="1"/>
  <c r="B225" i="1"/>
  <c r="AA224" i="1"/>
  <c r="T224" i="1" a="1"/>
  <c r="R224" i="1"/>
  <c r="N224" i="1"/>
  <c r="J224" i="1"/>
  <c r="H224" i="1"/>
  <c r="B224" i="1"/>
  <c r="AA223" i="1"/>
  <c r="T223" i="1" a="1"/>
  <c r="R223" i="1"/>
  <c r="N223" i="1"/>
  <c r="J223" i="1"/>
  <c r="H223" i="1"/>
  <c r="B223" i="1"/>
  <c r="AA222" i="1"/>
  <c r="T222" i="1" a="1"/>
  <c r="R222" i="1"/>
  <c r="N222" i="1"/>
  <c r="J222" i="1"/>
  <c r="H222" i="1"/>
  <c r="B222" i="1"/>
  <c r="AA221" i="1"/>
  <c r="T221" i="1" a="1"/>
  <c r="R221" i="1"/>
  <c r="N221" i="1"/>
  <c r="J221" i="1"/>
  <c r="H221" i="1"/>
  <c r="B221" i="1"/>
  <c r="AA220" i="1"/>
  <c r="T220" i="1" a="1"/>
  <c r="R220" i="1"/>
  <c r="N220" i="1"/>
  <c r="J220" i="1"/>
  <c r="H220" i="1"/>
  <c r="B220" i="1"/>
  <c r="AA219" i="1"/>
  <c r="T219" i="1" a="1"/>
  <c r="R219" i="1"/>
  <c r="N219" i="1"/>
  <c r="J219" i="1"/>
  <c r="H219" i="1"/>
  <c r="B219" i="1"/>
  <c r="AA218" i="1"/>
  <c r="T218" i="1" a="1"/>
  <c r="R218" i="1"/>
  <c r="N218" i="1"/>
  <c r="J218" i="1"/>
  <c r="H218" i="1"/>
  <c r="B218" i="1"/>
  <c r="AA217" i="1"/>
  <c r="T217" i="1" a="1"/>
  <c r="R217" i="1"/>
  <c r="N217" i="1"/>
  <c r="J217" i="1"/>
  <c r="H217" i="1"/>
  <c r="B217" i="1"/>
  <c r="AA216" i="1"/>
  <c r="T216" i="1" a="1"/>
  <c r="R216" i="1"/>
  <c r="N216" i="1"/>
  <c r="J216" i="1"/>
  <c r="H216" i="1"/>
  <c r="B216" i="1"/>
  <c r="AA215" i="1"/>
  <c r="T215" i="1" a="1"/>
  <c r="R215" i="1"/>
  <c r="N215" i="1"/>
  <c r="J215" i="1"/>
  <c r="H215" i="1"/>
  <c r="B215" i="1"/>
  <c r="AA214" i="1"/>
  <c r="T214" i="1" a="1"/>
  <c r="R214" i="1"/>
  <c r="N214" i="1"/>
  <c r="J214" i="1"/>
  <c r="H214" i="1"/>
  <c r="B214" i="1"/>
  <c r="AA213" i="1"/>
  <c r="T213" i="1" a="1"/>
  <c r="R213" i="1"/>
  <c r="N213" i="1"/>
  <c r="J213" i="1"/>
  <c r="H213" i="1"/>
  <c r="B213" i="1"/>
  <c r="AA212" i="1"/>
  <c r="T212" i="1" a="1"/>
  <c r="R212" i="1"/>
  <c r="N212" i="1"/>
  <c r="J212" i="1"/>
  <c r="H212" i="1"/>
  <c r="B212" i="1"/>
  <c r="AA211" i="1"/>
  <c r="T211" i="1" a="1"/>
  <c r="R211" i="1"/>
  <c r="N211" i="1"/>
  <c r="J211" i="1"/>
  <c r="H211" i="1"/>
  <c r="B211" i="1"/>
  <c r="AA210" i="1"/>
  <c r="T210" i="1" a="1"/>
  <c r="R210" i="1"/>
  <c r="N210" i="1"/>
  <c r="J210" i="1"/>
  <c r="H210" i="1"/>
  <c r="B210" i="1"/>
  <c r="AA209" i="1"/>
  <c r="T209" i="1" a="1"/>
  <c r="R209" i="1"/>
  <c r="N209" i="1"/>
  <c r="J209" i="1"/>
  <c r="H209" i="1"/>
  <c r="B209" i="1"/>
  <c r="AA208" i="1"/>
  <c r="T208" i="1" a="1"/>
  <c r="R208" i="1"/>
  <c r="N208" i="1"/>
  <c r="J208" i="1"/>
  <c r="H208" i="1"/>
  <c r="B208" i="1"/>
  <c r="AA207" i="1"/>
  <c r="T207" i="1" a="1"/>
  <c r="R207" i="1"/>
  <c r="N207" i="1"/>
  <c r="J207" i="1"/>
  <c r="H207" i="1"/>
  <c r="B207" i="1"/>
  <c r="AA206" i="1"/>
  <c r="T206" i="1" a="1"/>
  <c r="R206" i="1"/>
  <c r="N206" i="1"/>
  <c r="J206" i="1"/>
  <c r="H206" i="1"/>
  <c r="B206" i="1"/>
  <c r="AA205" i="1"/>
  <c r="T205" i="1" a="1"/>
  <c r="R205" i="1"/>
  <c r="N205" i="1"/>
  <c r="J205" i="1"/>
  <c r="H205" i="1"/>
  <c r="B205" i="1"/>
  <c r="AA204" i="1"/>
  <c r="T204" i="1" a="1"/>
  <c r="R204" i="1"/>
  <c r="N204" i="1"/>
  <c r="J204" i="1"/>
  <c r="H204" i="1"/>
  <c r="B204" i="1"/>
  <c r="AA203" i="1"/>
  <c r="T203" i="1" a="1"/>
  <c r="R203" i="1"/>
  <c r="N203" i="1"/>
  <c r="J203" i="1"/>
  <c r="H203" i="1"/>
  <c r="B203" i="1"/>
  <c r="AA202" i="1"/>
  <c r="T202" i="1" a="1"/>
  <c r="R202" i="1"/>
  <c r="N202" i="1"/>
  <c r="J202" i="1"/>
  <c r="H202" i="1"/>
  <c r="B202" i="1"/>
  <c r="AA201" i="1"/>
  <c r="T201" i="1" a="1"/>
  <c r="R201" i="1"/>
  <c r="N201" i="1"/>
  <c r="J201" i="1"/>
  <c r="H201" i="1"/>
  <c r="B201" i="1"/>
  <c r="AA200" i="1"/>
  <c r="T200" i="1" a="1"/>
  <c r="R200" i="1"/>
  <c r="N200" i="1"/>
  <c r="J200" i="1"/>
  <c r="H200" i="1"/>
  <c r="B200" i="1"/>
  <c r="AA199" i="1"/>
  <c r="T199" i="1" a="1"/>
  <c r="R199" i="1"/>
  <c r="N199" i="1"/>
  <c r="J199" i="1"/>
  <c r="H199" i="1"/>
  <c r="B199" i="1"/>
  <c r="AA198" i="1"/>
  <c r="T198" i="1" a="1"/>
  <c r="R198" i="1"/>
  <c r="N198" i="1"/>
  <c r="J198" i="1"/>
  <c r="H198" i="1"/>
  <c r="B198" i="1"/>
  <c r="AA197" i="1"/>
  <c r="T197" i="1" a="1"/>
  <c r="R197" i="1"/>
  <c r="N197" i="1"/>
  <c r="J197" i="1"/>
  <c r="H197" i="1"/>
  <c r="B197" i="1"/>
  <c r="AA196" i="1"/>
  <c r="T196" i="1" a="1"/>
  <c r="R196" i="1"/>
  <c r="N196" i="1"/>
  <c r="J196" i="1"/>
  <c r="H196" i="1"/>
  <c r="B196" i="1"/>
  <c r="AA195" i="1"/>
  <c r="T195" i="1" a="1"/>
  <c r="R195" i="1"/>
  <c r="N195" i="1"/>
  <c r="J195" i="1"/>
  <c r="H195" i="1"/>
  <c r="B195" i="1"/>
  <c r="AA194" i="1"/>
  <c r="T194" i="1" a="1"/>
  <c r="R194" i="1"/>
  <c r="N194" i="1"/>
  <c r="J194" i="1"/>
  <c r="H194" i="1"/>
  <c r="B194" i="1"/>
  <c r="AA193" i="1"/>
  <c r="T193" i="1" a="1"/>
  <c r="R193" i="1"/>
  <c r="N193" i="1"/>
  <c r="J193" i="1"/>
  <c r="H193" i="1"/>
  <c r="B193" i="1"/>
  <c r="AA192" i="1"/>
  <c r="T192" i="1" a="1"/>
  <c r="R192" i="1"/>
  <c r="N192" i="1"/>
  <c r="J192" i="1"/>
  <c r="H192" i="1"/>
  <c r="B192" i="1"/>
  <c r="AA191" i="1"/>
  <c r="T191" i="1" a="1"/>
  <c r="R191" i="1"/>
  <c r="N191" i="1"/>
  <c r="J191" i="1"/>
  <c r="H191" i="1"/>
  <c r="B191" i="1"/>
  <c r="AA190" i="1"/>
  <c r="T190" i="1" a="1"/>
  <c r="R190" i="1"/>
  <c r="N190" i="1"/>
  <c r="J190" i="1"/>
  <c r="H190" i="1"/>
  <c r="B190" i="1"/>
  <c r="AA189" i="1"/>
  <c r="T189" i="1" a="1"/>
  <c r="R189" i="1"/>
  <c r="N189" i="1"/>
  <c r="J189" i="1"/>
  <c r="H189" i="1"/>
  <c r="B189" i="1"/>
  <c r="AA188" i="1"/>
  <c r="T188" i="1" a="1"/>
  <c r="R188" i="1"/>
  <c r="N188" i="1"/>
  <c r="J188" i="1"/>
  <c r="H188" i="1"/>
  <c r="B188" i="1"/>
  <c r="AA187" i="1"/>
  <c r="T187" i="1" a="1"/>
  <c r="R187" i="1"/>
  <c r="N187" i="1"/>
  <c r="J187" i="1"/>
  <c r="H187" i="1"/>
  <c r="B187" i="1"/>
  <c r="AA186" i="1"/>
  <c r="T186" i="1" a="1"/>
  <c r="R186" i="1"/>
  <c r="N186" i="1"/>
  <c r="J186" i="1"/>
  <c r="H186" i="1"/>
  <c r="B186" i="1"/>
  <c r="AA185" i="1"/>
  <c r="T185" i="1" a="1"/>
  <c r="R185" i="1"/>
  <c r="N185" i="1"/>
  <c r="J185" i="1"/>
  <c r="H185" i="1"/>
  <c r="B185" i="1"/>
  <c r="AA184" i="1"/>
  <c r="T184" i="1" a="1"/>
  <c r="R184" i="1"/>
  <c r="N184" i="1"/>
  <c r="J184" i="1"/>
  <c r="H184" i="1"/>
  <c r="B184" i="1"/>
  <c r="AA183" i="1"/>
  <c r="T183" i="1" a="1"/>
  <c r="R183" i="1"/>
  <c r="N183" i="1"/>
  <c r="J183" i="1"/>
  <c r="H183" i="1"/>
  <c r="B183" i="1"/>
  <c r="AA182" i="1"/>
  <c r="T182" i="1" a="1"/>
  <c r="R182" i="1"/>
  <c r="N182" i="1"/>
  <c r="J182" i="1"/>
  <c r="H182" i="1"/>
  <c r="B182" i="1"/>
  <c r="AA181" i="1"/>
  <c r="T181" i="1" a="1"/>
  <c r="R181" i="1"/>
  <c r="N181" i="1"/>
  <c r="J181" i="1"/>
  <c r="H181" i="1"/>
  <c r="B181" i="1"/>
  <c r="AA180" i="1"/>
  <c r="T180" i="1" a="1"/>
  <c r="R180" i="1"/>
  <c r="N180" i="1"/>
  <c r="J180" i="1"/>
  <c r="H180" i="1"/>
  <c r="B180" i="1"/>
  <c r="AA179" i="1"/>
  <c r="T179" i="1" a="1"/>
  <c r="R179" i="1"/>
  <c r="N179" i="1"/>
  <c r="J179" i="1"/>
  <c r="H179" i="1"/>
  <c r="B179" i="1"/>
  <c r="AA178" i="1"/>
  <c r="T178" i="1" a="1"/>
  <c r="R178" i="1"/>
  <c r="N178" i="1"/>
  <c r="J178" i="1"/>
  <c r="H178" i="1"/>
  <c r="B178" i="1"/>
  <c r="AA177" i="1"/>
  <c r="T177" i="1" a="1"/>
  <c r="R177" i="1"/>
  <c r="N177" i="1"/>
  <c r="J177" i="1"/>
  <c r="H177" i="1"/>
  <c r="B177" i="1"/>
  <c r="AA176" i="1"/>
  <c r="T176" i="1" a="1"/>
  <c r="R176" i="1"/>
  <c r="N176" i="1"/>
  <c r="J176" i="1"/>
  <c r="H176" i="1"/>
  <c r="B176" i="1"/>
  <c r="AA175" i="1"/>
  <c r="T175" i="1" a="1"/>
  <c r="R175" i="1"/>
  <c r="N175" i="1"/>
  <c r="J175" i="1"/>
  <c r="H175" i="1"/>
  <c r="B175" i="1"/>
  <c r="AA174" i="1"/>
  <c r="T174" i="1" a="1"/>
  <c r="R174" i="1"/>
  <c r="N174" i="1"/>
  <c r="J174" i="1"/>
  <c r="H174" i="1"/>
  <c r="B174" i="1"/>
  <c r="AA173" i="1"/>
  <c r="T173" i="1" a="1"/>
  <c r="R173" i="1"/>
  <c r="N173" i="1"/>
  <c r="J173" i="1"/>
  <c r="H173" i="1"/>
  <c r="B173" i="1"/>
  <c r="AA172" i="1"/>
  <c r="T172" i="1" a="1"/>
  <c r="R172" i="1"/>
  <c r="N172" i="1"/>
  <c r="J172" i="1"/>
  <c r="H172" i="1"/>
  <c r="B172" i="1"/>
  <c r="AA171" i="1"/>
  <c r="T171" i="1" a="1"/>
  <c r="R171" i="1"/>
  <c r="N171" i="1"/>
  <c r="J171" i="1"/>
  <c r="H171" i="1"/>
  <c r="B171" i="1"/>
  <c r="AA170" i="1"/>
  <c r="T170" i="1" a="1"/>
  <c r="R170" i="1"/>
  <c r="N170" i="1"/>
  <c r="J170" i="1"/>
  <c r="H170" i="1"/>
  <c r="B170" i="1"/>
  <c r="AA169" i="1"/>
  <c r="T169" i="1" a="1"/>
  <c r="R169" i="1"/>
  <c r="N169" i="1"/>
  <c r="J169" i="1"/>
  <c r="H169" i="1"/>
  <c r="B169" i="1"/>
  <c r="AA168" i="1"/>
  <c r="T168" i="1" a="1"/>
  <c r="R168" i="1"/>
  <c r="N168" i="1"/>
  <c r="J168" i="1"/>
  <c r="H168" i="1"/>
  <c r="B168" i="1"/>
  <c r="AA167" i="1"/>
  <c r="T167" i="1" a="1"/>
  <c r="R167" i="1"/>
  <c r="N167" i="1"/>
  <c r="J167" i="1"/>
  <c r="H167" i="1"/>
  <c r="B167" i="1"/>
  <c r="AA166" i="1"/>
  <c r="T166" i="1" a="1"/>
  <c r="R166" i="1"/>
  <c r="N166" i="1"/>
  <c r="J166" i="1"/>
  <c r="H166" i="1"/>
  <c r="B166" i="1"/>
  <c r="AA165" i="1"/>
  <c r="T165" i="1" a="1"/>
  <c r="R165" i="1"/>
  <c r="N165" i="1"/>
  <c r="J165" i="1"/>
  <c r="H165" i="1"/>
  <c r="B165" i="1"/>
  <c r="AA164" i="1"/>
  <c r="T164" i="1" a="1"/>
  <c r="R164" i="1"/>
  <c r="N164" i="1"/>
  <c r="J164" i="1"/>
  <c r="H164" i="1"/>
  <c r="B164" i="1"/>
  <c r="AA163" i="1"/>
  <c r="T163" i="1" a="1"/>
  <c r="R163" i="1"/>
  <c r="N163" i="1"/>
  <c r="J163" i="1"/>
  <c r="H163" i="1"/>
  <c r="B163" i="1"/>
  <c r="AA162" i="1"/>
  <c r="T162" i="1" a="1"/>
  <c r="R162" i="1"/>
  <c r="N162" i="1"/>
  <c r="J162" i="1"/>
  <c r="H162" i="1"/>
  <c r="B162" i="1"/>
  <c r="AA161" i="1"/>
  <c r="T161" i="1" a="1"/>
  <c r="R161" i="1"/>
  <c r="N161" i="1"/>
  <c r="J161" i="1"/>
  <c r="H161" i="1"/>
  <c r="B161" i="1"/>
  <c r="AA160" i="1"/>
  <c r="T160" i="1" a="1"/>
  <c r="R160" i="1"/>
  <c r="N160" i="1"/>
  <c r="J160" i="1"/>
  <c r="H160" i="1"/>
  <c r="B160" i="1"/>
  <c r="AA159" i="1"/>
  <c r="T159" i="1" a="1"/>
  <c r="R159" i="1"/>
  <c r="N159" i="1"/>
  <c r="J159" i="1"/>
  <c r="H159" i="1"/>
  <c r="B159" i="1"/>
  <c r="AA158" i="1"/>
  <c r="T158" i="1" a="1"/>
  <c r="R158" i="1"/>
  <c r="N158" i="1"/>
  <c r="J158" i="1"/>
  <c r="H158" i="1"/>
  <c r="B158" i="1"/>
  <c r="AA157" i="1"/>
  <c r="T157" i="1" a="1"/>
  <c r="R157" i="1"/>
  <c r="N157" i="1"/>
  <c r="J157" i="1"/>
  <c r="H157" i="1"/>
  <c r="B157" i="1"/>
  <c r="AA156" i="1"/>
  <c r="T156" i="1" a="1"/>
  <c r="R156" i="1"/>
  <c r="N156" i="1"/>
  <c r="J156" i="1"/>
  <c r="H156" i="1"/>
  <c r="B156" i="1"/>
  <c r="AA155" i="1"/>
  <c r="T155" i="1" a="1"/>
  <c r="R155" i="1"/>
  <c r="N155" i="1"/>
  <c r="J155" i="1"/>
  <c r="H155" i="1"/>
  <c r="B155" i="1"/>
  <c r="AA154" i="1"/>
  <c r="T154" i="1" a="1"/>
  <c r="R154" i="1"/>
  <c r="N154" i="1"/>
  <c r="J154" i="1"/>
  <c r="H154" i="1"/>
  <c r="B154" i="1"/>
  <c r="AA153" i="1"/>
  <c r="T153" i="1" a="1"/>
  <c r="R153" i="1"/>
  <c r="N153" i="1"/>
  <c r="J153" i="1"/>
  <c r="H153" i="1"/>
  <c r="B153" i="1"/>
  <c r="AA152" i="1"/>
  <c r="T152" i="1" a="1"/>
  <c r="R152" i="1"/>
  <c r="N152" i="1"/>
  <c r="J152" i="1"/>
  <c r="H152" i="1"/>
  <c r="B152" i="1"/>
  <c r="AA151" i="1"/>
  <c r="T151" i="1" a="1"/>
  <c r="R151" i="1"/>
  <c r="N151" i="1"/>
  <c r="J151" i="1"/>
  <c r="H151" i="1"/>
  <c r="B151" i="1"/>
  <c r="AA150" i="1"/>
  <c r="T150" i="1" a="1"/>
  <c r="R150" i="1"/>
  <c r="N150" i="1"/>
  <c r="J150" i="1"/>
  <c r="H150" i="1"/>
  <c r="B150" i="1"/>
  <c r="AA149" i="1"/>
  <c r="T149" i="1" a="1"/>
  <c r="R149" i="1"/>
  <c r="N149" i="1"/>
  <c r="J149" i="1"/>
  <c r="H149" i="1"/>
  <c r="B149" i="1"/>
  <c r="AA148" i="1"/>
  <c r="T148" i="1" a="1"/>
  <c r="R148" i="1"/>
  <c r="N148" i="1"/>
  <c r="J148" i="1"/>
  <c r="H148" i="1"/>
  <c r="B148" i="1"/>
  <c r="AA147" i="1"/>
  <c r="T147" i="1" a="1"/>
  <c r="R147" i="1"/>
  <c r="N147" i="1"/>
  <c r="J147" i="1"/>
  <c r="H147" i="1"/>
  <c r="B147" i="1"/>
  <c r="AA146" i="1"/>
  <c r="T146" i="1" a="1"/>
  <c r="R146" i="1"/>
  <c r="N146" i="1"/>
  <c r="J146" i="1"/>
  <c r="H146" i="1"/>
  <c r="B146" i="1"/>
  <c r="AA145" i="1"/>
  <c r="T145" i="1" a="1"/>
  <c r="R145" i="1"/>
  <c r="N145" i="1"/>
  <c r="J145" i="1"/>
  <c r="H145" i="1"/>
  <c r="B145" i="1"/>
  <c r="AA144" i="1"/>
  <c r="T144" i="1" a="1"/>
  <c r="R144" i="1"/>
  <c r="N144" i="1"/>
  <c r="J144" i="1"/>
  <c r="H144" i="1"/>
  <c r="B144" i="1"/>
  <c r="AA143" i="1"/>
  <c r="T143" i="1" a="1"/>
  <c r="R143" i="1"/>
  <c r="N143" i="1"/>
  <c r="J143" i="1"/>
  <c r="H143" i="1"/>
  <c r="B143" i="1"/>
  <c r="AA142" i="1"/>
  <c r="T142" i="1" a="1"/>
  <c r="R142" i="1"/>
  <c r="N142" i="1"/>
  <c r="J142" i="1"/>
  <c r="H142" i="1"/>
  <c r="B142" i="1"/>
  <c r="AA141" i="1"/>
  <c r="T141" i="1" a="1"/>
  <c r="R141" i="1"/>
  <c r="N141" i="1"/>
  <c r="J141" i="1"/>
  <c r="H141" i="1"/>
  <c r="B141" i="1"/>
  <c r="AA140" i="1"/>
  <c r="T140" i="1" a="1"/>
  <c r="R140" i="1"/>
  <c r="N140" i="1"/>
  <c r="J140" i="1"/>
  <c r="H140" i="1"/>
  <c r="B140" i="1"/>
  <c r="AA139" i="1"/>
  <c r="T139" i="1" a="1"/>
  <c r="R139" i="1"/>
  <c r="N139" i="1"/>
  <c r="J139" i="1"/>
  <c r="H139" i="1"/>
  <c r="B139" i="1"/>
  <c r="AA138" i="1"/>
  <c r="T138" i="1" a="1"/>
  <c r="R138" i="1"/>
  <c r="N138" i="1"/>
  <c r="J138" i="1"/>
  <c r="H138" i="1"/>
  <c r="B138" i="1"/>
  <c r="AA137" i="1"/>
  <c r="T137" i="1" a="1"/>
  <c r="R137" i="1"/>
  <c r="N137" i="1"/>
  <c r="J137" i="1"/>
  <c r="H137" i="1"/>
  <c r="B137" i="1"/>
  <c r="AA136" i="1"/>
  <c r="T136" i="1" a="1"/>
  <c r="R136" i="1"/>
  <c r="N136" i="1"/>
  <c r="J136" i="1"/>
  <c r="H136" i="1"/>
  <c r="B136" i="1"/>
  <c r="AA135" i="1"/>
  <c r="T135" i="1" a="1"/>
  <c r="R135" i="1"/>
  <c r="N135" i="1"/>
  <c r="J135" i="1"/>
  <c r="H135" i="1"/>
  <c r="B135" i="1"/>
  <c r="AA134" i="1"/>
  <c r="T134" i="1" a="1"/>
  <c r="R134" i="1"/>
  <c r="N134" i="1"/>
  <c r="J134" i="1"/>
  <c r="H134" i="1"/>
  <c r="B134" i="1"/>
  <c r="AA133" i="1"/>
  <c r="T133" i="1" a="1"/>
  <c r="R133" i="1"/>
  <c r="N133" i="1"/>
  <c r="J133" i="1"/>
  <c r="H133" i="1"/>
  <c r="B133" i="1"/>
  <c r="AA132" i="1"/>
  <c r="T132" i="1" a="1"/>
  <c r="R132" i="1"/>
  <c r="N132" i="1"/>
  <c r="J132" i="1"/>
  <c r="H132" i="1"/>
  <c r="B132" i="1"/>
  <c r="AA131" i="1"/>
  <c r="T131" i="1" a="1"/>
  <c r="R131" i="1"/>
  <c r="N131" i="1"/>
  <c r="J131" i="1"/>
  <c r="H131" i="1"/>
  <c r="B131" i="1"/>
  <c r="AA130" i="1"/>
  <c r="T130" i="1" a="1"/>
  <c r="R130" i="1"/>
  <c r="N130" i="1"/>
  <c r="J130" i="1"/>
  <c r="H130" i="1"/>
  <c r="B130" i="1"/>
  <c r="AA129" i="1"/>
  <c r="T129" i="1" a="1"/>
  <c r="R129" i="1"/>
  <c r="N129" i="1"/>
  <c r="J129" i="1"/>
  <c r="H129" i="1"/>
  <c r="B129" i="1"/>
  <c r="AA128" i="1"/>
  <c r="T128" i="1" a="1"/>
  <c r="R128" i="1"/>
  <c r="N128" i="1"/>
  <c r="J128" i="1"/>
  <c r="H128" i="1"/>
  <c r="B128" i="1"/>
  <c r="AA127" i="1"/>
  <c r="T127" i="1" a="1"/>
  <c r="R127" i="1"/>
  <c r="N127" i="1"/>
  <c r="J127" i="1"/>
  <c r="H127" i="1"/>
  <c r="B127" i="1"/>
  <c r="AA126" i="1"/>
  <c r="T126" i="1" a="1"/>
  <c r="R126" i="1"/>
  <c r="N126" i="1"/>
  <c r="J126" i="1"/>
  <c r="H126" i="1"/>
  <c r="B126" i="1"/>
  <c r="AA125" i="1"/>
  <c r="T125" i="1" a="1"/>
  <c r="R125" i="1"/>
  <c r="N125" i="1"/>
  <c r="J125" i="1"/>
  <c r="H125" i="1"/>
  <c r="B125" i="1"/>
  <c r="AA124" i="1"/>
  <c r="T124" i="1" a="1"/>
  <c r="R124" i="1"/>
  <c r="N124" i="1"/>
  <c r="J124" i="1"/>
  <c r="H124" i="1"/>
  <c r="B124" i="1"/>
  <c r="AA123" i="1"/>
  <c r="T123" i="1" a="1"/>
  <c r="R123" i="1"/>
  <c r="N123" i="1"/>
  <c r="J123" i="1"/>
  <c r="H123" i="1"/>
  <c r="B123" i="1"/>
  <c r="AA122" i="1"/>
  <c r="T122" i="1" a="1"/>
  <c r="R122" i="1"/>
  <c r="N122" i="1"/>
  <c r="J122" i="1"/>
  <c r="H122" i="1"/>
  <c r="B122" i="1"/>
  <c r="AA121" i="1"/>
  <c r="T121" i="1" a="1"/>
  <c r="R121" i="1"/>
  <c r="N121" i="1"/>
  <c r="J121" i="1"/>
  <c r="H121" i="1"/>
  <c r="B121" i="1"/>
  <c r="AA120" i="1"/>
  <c r="T120" i="1" a="1"/>
  <c r="R120" i="1"/>
  <c r="N120" i="1"/>
  <c r="J120" i="1"/>
  <c r="H120" i="1"/>
  <c r="B120" i="1"/>
  <c r="AA119" i="1"/>
  <c r="T119" i="1" a="1"/>
  <c r="R119" i="1"/>
  <c r="N119" i="1"/>
  <c r="J119" i="1"/>
  <c r="H119" i="1"/>
  <c r="B119" i="1"/>
  <c r="AA118" i="1"/>
  <c r="T118" i="1" a="1"/>
  <c r="R118" i="1"/>
  <c r="N118" i="1"/>
  <c r="J118" i="1"/>
  <c r="H118" i="1"/>
  <c r="B118" i="1"/>
  <c r="AA117" i="1"/>
  <c r="T117" i="1" a="1"/>
  <c r="R117" i="1"/>
  <c r="N117" i="1"/>
  <c r="J117" i="1"/>
  <c r="H117" i="1"/>
  <c r="B117" i="1"/>
  <c r="AA116" i="1"/>
  <c r="T116" i="1" a="1"/>
  <c r="R116" i="1"/>
  <c r="N116" i="1"/>
  <c r="J116" i="1"/>
  <c r="H116" i="1"/>
  <c r="B116" i="1"/>
  <c r="AA115" i="1"/>
  <c r="T115" i="1" a="1"/>
  <c r="R115" i="1"/>
  <c r="N115" i="1"/>
  <c r="J115" i="1"/>
  <c r="H115" i="1"/>
  <c r="B115" i="1"/>
  <c r="AA114" i="1"/>
  <c r="T114" i="1" a="1"/>
  <c r="R114" i="1"/>
  <c r="N114" i="1"/>
  <c r="J114" i="1"/>
  <c r="H114" i="1"/>
  <c r="B114" i="1"/>
  <c r="AA113" i="1"/>
  <c r="T113" i="1" a="1"/>
  <c r="R113" i="1"/>
  <c r="N113" i="1"/>
  <c r="J113" i="1"/>
  <c r="H113" i="1"/>
  <c r="B113" i="1"/>
  <c r="AA112" i="1"/>
  <c r="T112" i="1" a="1"/>
  <c r="R112" i="1"/>
  <c r="N112" i="1"/>
  <c r="J112" i="1"/>
  <c r="H112" i="1"/>
  <c r="B112" i="1"/>
  <c r="AA111" i="1"/>
  <c r="T111" i="1" a="1"/>
  <c r="R111" i="1"/>
  <c r="N111" i="1"/>
  <c r="J111" i="1"/>
  <c r="H111" i="1"/>
  <c r="B111" i="1"/>
  <c r="AA110" i="1"/>
  <c r="T110" i="1" a="1"/>
  <c r="R110" i="1"/>
  <c r="N110" i="1"/>
  <c r="J110" i="1"/>
  <c r="H110" i="1"/>
  <c r="B110" i="1"/>
  <c r="AA109" i="1"/>
  <c r="T109" i="1" a="1"/>
  <c r="R109" i="1"/>
  <c r="N109" i="1"/>
  <c r="J109" i="1"/>
  <c r="H109" i="1"/>
  <c r="B109" i="1"/>
  <c r="AA108" i="1"/>
  <c r="T108" i="1" a="1"/>
  <c r="R108" i="1"/>
  <c r="N108" i="1"/>
  <c r="J108" i="1"/>
  <c r="H108" i="1"/>
  <c r="B108" i="1"/>
  <c r="AA107" i="1"/>
  <c r="T107" i="1" a="1"/>
  <c r="R107" i="1"/>
  <c r="N107" i="1"/>
  <c r="J107" i="1"/>
  <c r="H107" i="1"/>
  <c r="B107" i="1"/>
  <c r="AA106" i="1"/>
  <c r="T106" i="1" a="1"/>
  <c r="R106" i="1"/>
  <c r="N106" i="1"/>
  <c r="J106" i="1"/>
  <c r="H106" i="1"/>
  <c r="B106" i="1"/>
  <c r="AA105" i="1"/>
  <c r="T105" i="1" a="1"/>
  <c r="R105" i="1"/>
  <c r="N105" i="1"/>
  <c r="J105" i="1"/>
  <c r="H105" i="1"/>
  <c r="B105" i="1"/>
  <c r="AA104" i="1"/>
  <c r="T104" i="1" a="1"/>
  <c r="R104" i="1"/>
  <c r="N104" i="1"/>
  <c r="J104" i="1"/>
  <c r="H104" i="1"/>
  <c r="B104" i="1"/>
  <c r="AA103" i="1"/>
  <c r="T103" i="1" a="1"/>
  <c r="R103" i="1"/>
  <c r="N103" i="1"/>
  <c r="J103" i="1"/>
  <c r="H103" i="1"/>
  <c r="B103" i="1"/>
  <c r="AA102" i="1"/>
  <c r="T102" i="1" a="1"/>
  <c r="R102" i="1"/>
  <c r="N102" i="1"/>
  <c r="J102" i="1"/>
  <c r="H102" i="1"/>
  <c r="B102" i="1"/>
  <c r="AA101" i="1"/>
  <c r="T101" i="1" a="1"/>
  <c r="R101" i="1"/>
  <c r="N101" i="1"/>
  <c r="J101" i="1"/>
  <c r="H101" i="1"/>
  <c r="B101" i="1"/>
  <c r="AA100" i="1"/>
  <c r="T100" i="1" a="1"/>
  <c r="R100" i="1"/>
  <c r="N100" i="1"/>
  <c r="J100" i="1"/>
  <c r="H100" i="1"/>
  <c r="B100" i="1"/>
  <c r="AA99" i="1"/>
  <c r="T99" i="1" a="1"/>
  <c r="R99" i="1"/>
  <c r="N99" i="1"/>
  <c r="J99" i="1"/>
  <c r="H99" i="1"/>
  <c r="B99" i="1"/>
  <c r="AA98" i="1"/>
  <c r="T98" i="1" a="1"/>
  <c r="R98" i="1"/>
  <c r="N98" i="1"/>
  <c r="J98" i="1"/>
  <c r="H98" i="1"/>
  <c r="B98" i="1"/>
  <c r="AA97" i="1"/>
  <c r="T97" i="1" a="1"/>
  <c r="R97" i="1"/>
  <c r="N97" i="1"/>
  <c r="J97" i="1"/>
  <c r="H97" i="1"/>
  <c r="B97" i="1"/>
  <c r="AA96" i="1"/>
  <c r="T96" i="1" a="1"/>
  <c r="R96" i="1"/>
  <c r="N96" i="1"/>
  <c r="J96" i="1"/>
  <c r="H96" i="1"/>
  <c r="B96" i="1"/>
  <c r="AA95" i="1"/>
  <c r="T95" i="1" a="1"/>
  <c r="R95" i="1"/>
  <c r="N95" i="1"/>
  <c r="J95" i="1"/>
  <c r="H95" i="1"/>
  <c r="B95" i="1"/>
  <c r="AA94" i="1"/>
  <c r="T94" i="1" a="1"/>
  <c r="R94" i="1"/>
  <c r="N94" i="1"/>
  <c r="J94" i="1"/>
  <c r="H94" i="1"/>
  <c r="B94" i="1"/>
  <c r="AA93" i="1"/>
  <c r="T93" i="1" a="1"/>
  <c r="R93" i="1"/>
  <c r="N93" i="1"/>
  <c r="J93" i="1"/>
  <c r="H93" i="1"/>
  <c r="B93" i="1"/>
  <c r="AA92" i="1"/>
  <c r="T92" i="1" a="1"/>
  <c r="R92" i="1"/>
  <c r="N92" i="1"/>
  <c r="J92" i="1"/>
  <c r="H92" i="1"/>
  <c r="B92" i="1"/>
  <c r="AA91" i="1"/>
  <c r="T91" i="1" a="1"/>
  <c r="R91" i="1"/>
  <c r="N91" i="1"/>
  <c r="J91" i="1"/>
  <c r="H91" i="1"/>
  <c r="B91" i="1"/>
  <c r="AA90" i="1"/>
  <c r="T90" i="1" a="1"/>
  <c r="R90" i="1"/>
  <c r="N90" i="1"/>
  <c r="J90" i="1"/>
  <c r="H90" i="1"/>
  <c r="B90" i="1"/>
  <c r="AA89" i="1"/>
  <c r="T89" i="1" a="1"/>
  <c r="R89" i="1"/>
  <c r="N89" i="1"/>
  <c r="J89" i="1"/>
  <c r="H89" i="1"/>
  <c r="B89" i="1"/>
  <c r="AA88" i="1"/>
  <c r="T88" i="1" a="1"/>
  <c r="R88" i="1"/>
  <c r="N88" i="1"/>
  <c r="J88" i="1"/>
  <c r="H88" i="1"/>
  <c r="B88" i="1"/>
  <c r="AA87" i="1"/>
  <c r="T87" i="1" a="1"/>
  <c r="R87" i="1"/>
  <c r="N87" i="1"/>
  <c r="J87" i="1"/>
  <c r="H87" i="1"/>
  <c r="B87" i="1"/>
  <c r="AA86" i="1"/>
  <c r="T86" i="1" a="1"/>
  <c r="R86" i="1"/>
  <c r="N86" i="1"/>
  <c r="J86" i="1"/>
  <c r="H86" i="1"/>
  <c r="B86" i="1"/>
  <c r="AA85" i="1"/>
  <c r="T85" i="1" a="1"/>
  <c r="R85" i="1"/>
  <c r="N85" i="1"/>
  <c r="J85" i="1"/>
  <c r="H85" i="1"/>
  <c r="B85" i="1"/>
  <c r="AA84" i="1"/>
  <c r="T84" i="1" a="1"/>
  <c r="R84" i="1"/>
  <c r="N84" i="1"/>
  <c r="J84" i="1"/>
  <c r="H84" i="1"/>
  <c r="B84" i="1"/>
  <c r="AA83" i="1"/>
  <c r="T83" i="1" a="1"/>
  <c r="R83" i="1"/>
  <c r="N83" i="1"/>
  <c r="J83" i="1"/>
  <c r="H83" i="1"/>
  <c r="B83" i="1"/>
  <c r="AA82" i="1"/>
  <c r="T82" i="1" a="1"/>
  <c r="R82" i="1"/>
  <c r="N82" i="1"/>
  <c r="J82" i="1"/>
  <c r="H82" i="1"/>
  <c r="B82" i="1"/>
  <c r="AA81" i="1"/>
  <c r="T81" i="1" a="1"/>
  <c r="R81" i="1"/>
  <c r="N81" i="1"/>
  <c r="J81" i="1"/>
  <c r="H81" i="1"/>
  <c r="B81" i="1"/>
  <c r="AA80" i="1"/>
  <c r="T80" i="1" a="1"/>
  <c r="R80" i="1"/>
  <c r="N80" i="1"/>
  <c r="J80" i="1"/>
  <c r="H80" i="1"/>
  <c r="B80" i="1"/>
  <c r="AA79" i="1"/>
  <c r="T79" i="1" a="1"/>
  <c r="R79" i="1"/>
  <c r="N79" i="1"/>
  <c r="J79" i="1"/>
  <c r="H79" i="1"/>
  <c r="B79" i="1"/>
  <c r="AA78" i="1"/>
  <c r="T78" i="1" a="1"/>
  <c r="R78" i="1"/>
  <c r="N78" i="1"/>
  <c r="J78" i="1"/>
  <c r="H78" i="1"/>
  <c r="B78" i="1"/>
  <c r="AA77" i="1"/>
  <c r="T77" i="1" a="1"/>
  <c r="R77" i="1"/>
  <c r="N77" i="1"/>
  <c r="J77" i="1"/>
  <c r="H77" i="1"/>
  <c r="B77" i="1"/>
  <c r="AA76" i="1"/>
  <c r="T76" i="1" a="1"/>
  <c r="R76" i="1"/>
  <c r="N76" i="1"/>
  <c r="J76" i="1"/>
  <c r="H76" i="1"/>
  <c r="B76" i="1"/>
  <c r="AA75" i="1"/>
  <c r="T75" i="1" a="1"/>
  <c r="R75" i="1"/>
  <c r="N75" i="1"/>
  <c r="J75" i="1"/>
  <c r="H75" i="1"/>
  <c r="B75" i="1"/>
  <c r="AA74" i="1"/>
  <c r="T74" i="1" a="1"/>
  <c r="R74" i="1"/>
  <c r="N74" i="1"/>
  <c r="J74" i="1"/>
  <c r="H74" i="1"/>
  <c r="B74" i="1"/>
  <c r="AA73" i="1"/>
  <c r="T73" i="1" a="1"/>
  <c r="R73" i="1"/>
  <c r="N73" i="1"/>
  <c r="J73" i="1"/>
  <c r="H73" i="1"/>
  <c r="B73" i="1"/>
  <c r="AA72" i="1"/>
  <c r="T72" i="1" a="1"/>
  <c r="R72" i="1"/>
  <c r="N72" i="1"/>
  <c r="J72" i="1"/>
  <c r="H72" i="1"/>
  <c r="B72" i="1"/>
  <c r="AA71" i="1"/>
  <c r="T71" i="1" a="1"/>
  <c r="R71" i="1"/>
  <c r="N71" i="1"/>
  <c r="J71" i="1"/>
  <c r="H71" i="1"/>
  <c r="B71" i="1"/>
  <c r="AA70" i="1"/>
  <c r="T70" i="1" a="1"/>
  <c r="R70" i="1"/>
  <c r="N70" i="1"/>
  <c r="J70" i="1"/>
  <c r="H70" i="1"/>
  <c r="B70" i="1"/>
  <c r="AA69" i="1"/>
  <c r="T69" i="1" a="1"/>
  <c r="R69" i="1"/>
  <c r="N69" i="1"/>
  <c r="J69" i="1"/>
  <c r="H69" i="1"/>
  <c r="B69" i="1"/>
  <c r="AA68" i="1"/>
  <c r="T68" i="1" a="1"/>
  <c r="R68" i="1"/>
  <c r="N68" i="1"/>
  <c r="J68" i="1"/>
  <c r="H68" i="1"/>
  <c r="B68" i="1"/>
  <c r="AA67" i="1"/>
  <c r="T67" i="1" a="1"/>
  <c r="R67" i="1"/>
  <c r="N67" i="1"/>
  <c r="J67" i="1"/>
  <c r="H67" i="1"/>
  <c r="B67" i="1"/>
  <c r="AA66" i="1"/>
  <c r="T66" i="1" a="1"/>
  <c r="R66" i="1"/>
  <c r="N66" i="1"/>
  <c r="J66" i="1"/>
  <c r="H66" i="1"/>
  <c r="B66" i="1"/>
  <c r="AA65" i="1"/>
  <c r="T65" i="1" a="1"/>
  <c r="R65" i="1"/>
  <c r="N65" i="1"/>
  <c r="J65" i="1"/>
  <c r="H65" i="1"/>
  <c r="B65" i="1"/>
  <c r="AA64" i="1"/>
  <c r="T64" i="1" a="1"/>
  <c r="R64" i="1"/>
  <c r="N64" i="1"/>
  <c r="J64" i="1"/>
  <c r="H64" i="1"/>
  <c r="B64" i="1"/>
  <c r="AA63" i="1"/>
  <c r="T63" i="1" a="1"/>
  <c r="R63" i="1"/>
  <c r="N63" i="1"/>
  <c r="J63" i="1"/>
  <c r="H63" i="1"/>
  <c r="B63" i="1"/>
  <c r="AA62" i="1"/>
  <c r="T62" i="1" a="1"/>
  <c r="R62" i="1"/>
  <c r="N62" i="1"/>
  <c r="J62" i="1"/>
  <c r="H62" i="1"/>
  <c r="B62" i="1"/>
  <c r="AA61" i="1"/>
  <c r="T61" i="1" a="1"/>
  <c r="R61" i="1"/>
  <c r="N61" i="1"/>
  <c r="J61" i="1"/>
  <c r="H61" i="1"/>
  <c r="B61" i="1"/>
  <c r="AA60" i="1"/>
  <c r="T60" i="1" a="1"/>
  <c r="R60" i="1"/>
  <c r="N60" i="1"/>
  <c r="J60" i="1"/>
  <c r="H60" i="1"/>
  <c r="B60" i="1"/>
  <c r="AA59" i="1"/>
  <c r="T59" i="1" a="1"/>
  <c r="R59" i="1"/>
  <c r="N59" i="1"/>
  <c r="J59" i="1"/>
  <c r="H59" i="1"/>
  <c r="B59" i="1"/>
  <c r="AA58" i="1"/>
  <c r="T58" i="1" a="1"/>
  <c r="R58" i="1"/>
  <c r="N58" i="1"/>
  <c r="J58" i="1"/>
  <c r="H58" i="1"/>
  <c r="B58" i="1"/>
  <c r="AA57" i="1"/>
  <c r="T57" i="1" a="1"/>
  <c r="R57" i="1"/>
  <c r="N57" i="1"/>
  <c r="J57" i="1"/>
  <c r="H57" i="1"/>
  <c r="B57" i="1"/>
  <c r="AA56" i="1"/>
  <c r="T56" i="1" a="1"/>
  <c r="R56" i="1"/>
  <c r="N56" i="1"/>
  <c r="J56" i="1"/>
  <c r="H56" i="1"/>
  <c r="B56" i="1"/>
  <c r="AA55" i="1"/>
  <c r="T55" i="1" a="1"/>
  <c r="R55" i="1"/>
  <c r="N55" i="1"/>
  <c r="J55" i="1"/>
  <c r="H55" i="1"/>
  <c r="B55" i="1"/>
  <c r="AA54" i="1"/>
  <c r="T54" i="1" a="1"/>
  <c r="R54" i="1"/>
  <c r="N54" i="1"/>
  <c r="J54" i="1"/>
  <c r="H54" i="1"/>
  <c r="B54" i="1"/>
  <c r="AA53" i="1"/>
  <c r="T53" i="1" a="1"/>
  <c r="R53" i="1"/>
  <c r="N53" i="1"/>
  <c r="J53" i="1"/>
  <c r="H53" i="1"/>
  <c r="B53" i="1"/>
  <c r="AA52" i="1"/>
  <c r="T52" i="1" a="1"/>
  <c r="R52" i="1"/>
  <c r="N52" i="1"/>
  <c r="J52" i="1"/>
  <c r="H52" i="1"/>
  <c r="B52" i="1"/>
  <c r="AA51" i="1"/>
  <c r="T51" i="1" a="1"/>
  <c r="R51" i="1"/>
  <c r="N51" i="1"/>
  <c r="J51" i="1"/>
  <c r="H51" i="1"/>
  <c r="B51" i="1"/>
  <c r="AA50" i="1"/>
  <c r="T50" i="1" a="1"/>
  <c r="R50" i="1"/>
  <c r="N50" i="1"/>
  <c r="J50" i="1"/>
  <c r="H50" i="1"/>
  <c r="B50" i="1"/>
  <c r="AA49" i="1"/>
  <c r="T49" i="1" a="1"/>
  <c r="R49" i="1"/>
  <c r="N49" i="1"/>
  <c r="J49" i="1"/>
  <c r="H49" i="1"/>
  <c r="B49" i="1"/>
  <c r="AA48" i="1"/>
  <c r="T48" i="1" a="1"/>
  <c r="R48" i="1"/>
  <c r="N48" i="1"/>
  <c r="J48" i="1"/>
  <c r="H48" i="1"/>
  <c r="B48" i="1"/>
  <c r="AA47" i="1"/>
  <c r="T47" i="1" a="1"/>
  <c r="R47" i="1"/>
  <c r="N47" i="1"/>
  <c r="J47" i="1"/>
  <c r="H47" i="1"/>
  <c r="B47" i="1"/>
  <c r="AA46" i="1"/>
  <c r="T46" i="1" a="1"/>
  <c r="R46" i="1"/>
  <c r="N46" i="1"/>
  <c r="J46" i="1"/>
  <c r="H46" i="1"/>
  <c r="B46" i="1"/>
  <c r="AA45" i="1"/>
  <c r="T45" i="1" a="1"/>
  <c r="R45" i="1"/>
  <c r="N45" i="1"/>
  <c r="J45" i="1"/>
  <c r="H45" i="1"/>
  <c r="B45" i="1"/>
  <c r="AA44" i="1"/>
  <c r="T44" i="1" a="1"/>
  <c r="R44" i="1"/>
  <c r="N44" i="1"/>
  <c r="J44" i="1"/>
  <c r="H44" i="1"/>
  <c r="B44" i="1"/>
  <c r="AA43" i="1"/>
  <c r="T43" i="1" a="1"/>
  <c r="R43" i="1"/>
  <c r="N43" i="1"/>
  <c r="J43" i="1"/>
  <c r="H43" i="1"/>
  <c r="B43" i="1"/>
  <c r="AA42" i="1"/>
  <c r="T42" i="1" a="1"/>
  <c r="R42" i="1"/>
  <c r="N42" i="1"/>
  <c r="J42" i="1"/>
  <c r="H42" i="1"/>
  <c r="B42" i="1"/>
  <c r="AA41" i="1"/>
  <c r="T41" i="1" a="1"/>
  <c r="R41" i="1"/>
  <c r="N41" i="1"/>
  <c r="J41" i="1"/>
  <c r="H41" i="1"/>
  <c r="B41" i="1"/>
  <c r="AA40" i="1"/>
  <c r="T40" i="1" a="1"/>
  <c r="R40" i="1"/>
  <c r="N40" i="1"/>
  <c r="J40" i="1"/>
  <c r="H40" i="1"/>
  <c r="B40" i="1"/>
  <c r="AA39" i="1"/>
  <c r="T39" i="1" a="1"/>
  <c r="R39" i="1"/>
  <c r="N39" i="1"/>
  <c r="J39" i="1"/>
  <c r="H39" i="1"/>
  <c r="B39" i="1"/>
  <c r="AA38" i="1"/>
  <c r="T38" i="1" a="1"/>
  <c r="R38" i="1"/>
  <c r="N38" i="1"/>
  <c r="J38" i="1"/>
  <c r="H38" i="1"/>
  <c r="B38" i="1"/>
  <c r="AA37" i="1"/>
  <c r="T37" i="1" a="1"/>
  <c r="R37" i="1"/>
  <c r="N37" i="1"/>
  <c r="J37" i="1"/>
  <c r="H37" i="1"/>
  <c r="B37" i="1"/>
  <c r="AA36" i="1"/>
  <c r="T36" i="1" a="1"/>
  <c r="R36" i="1"/>
  <c r="N36" i="1"/>
  <c r="J36" i="1"/>
  <c r="H36" i="1"/>
  <c r="B36" i="1"/>
  <c r="AA35" i="1"/>
  <c r="T35" i="1" a="1"/>
  <c r="R35" i="1"/>
  <c r="N35" i="1"/>
  <c r="J35" i="1"/>
  <c r="H35" i="1"/>
  <c r="B35" i="1"/>
  <c r="AA34" i="1"/>
  <c r="T34" i="1" a="1"/>
  <c r="R34" i="1"/>
  <c r="N34" i="1"/>
  <c r="J34" i="1"/>
  <c r="H34" i="1"/>
  <c r="B34" i="1"/>
  <c r="AA33" i="1"/>
  <c r="T33" i="1" a="1"/>
  <c r="R33" i="1"/>
  <c r="N33" i="1"/>
  <c r="J33" i="1"/>
  <c r="H33" i="1"/>
  <c r="B33" i="1"/>
  <c r="AA32" i="1"/>
  <c r="T32" i="1" a="1"/>
  <c r="R32" i="1"/>
  <c r="N32" i="1"/>
  <c r="J32" i="1"/>
  <c r="H32" i="1"/>
  <c r="B32" i="1"/>
  <c r="AA31" i="1"/>
  <c r="T31" i="1" a="1"/>
  <c r="R31" i="1"/>
  <c r="N31" i="1"/>
  <c r="J31" i="1"/>
  <c r="H31" i="1"/>
  <c r="B31" i="1"/>
  <c r="AA30" i="1"/>
  <c r="T30" i="1" a="1"/>
  <c r="R30" i="1"/>
  <c r="N30" i="1"/>
  <c r="J30" i="1"/>
  <c r="H30" i="1"/>
  <c r="B30" i="1"/>
  <c r="AA29" i="1"/>
  <c r="T29" i="1" a="1"/>
  <c r="R29" i="1"/>
  <c r="N29" i="1"/>
  <c r="J29" i="1"/>
  <c r="H29" i="1"/>
  <c r="B29" i="1"/>
  <c r="AA28" i="1"/>
  <c r="T28" i="1" a="1"/>
  <c r="R28" i="1"/>
  <c r="N28" i="1"/>
  <c r="J28" i="1"/>
  <c r="H28" i="1"/>
  <c r="B28" i="1"/>
  <c r="AA27" i="1"/>
  <c r="T27" i="1" a="1"/>
  <c r="R27" i="1"/>
  <c r="N27" i="1"/>
  <c r="J27" i="1"/>
  <c r="H27" i="1"/>
  <c r="B27" i="1"/>
  <c r="AA26" i="1"/>
  <c r="T26" i="1" a="1"/>
  <c r="R26" i="1"/>
  <c r="N26" i="1"/>
  <c r="J26" i="1"/>
  <c r="H26" i="1"/>
  <c r="B26" i="1"/>
  <c r="AA25" i="1"/>
  <c r="T25" i="1" a="1"/>
  <c r="R25" i="1"/>
  <c r="N25" i="1"/>
  <c r="J25" i="1"/>
  <c r="H25" i="1"/>
  <c r="B25" i="1"/>
  <c r="AA24" i="1"/>
  <c r="T24" i="1" a="1"/>
  <c r="R24" i="1"/>
  <c r="N24" i="1"/>
  <c r="J24" i="1"/>
  <c r="H24" i="1"/>
  <c r="B24" i="1"/>
  <c r="AA23" i="1"/>
  <c r="T23" i="1" a="1"/>
  <c r="R23" i="1"/>
  <c r="N23" i="1"/>
  <c r="J23" i="1"/>
  <c r="H23" i="1"/>
  <c r="B23" i="1"/>
  <c r="AA22" i="1"/>
  <c r="T22" i="1" a="1"/>
  <c r="R22" i="1"/>
  <c r="N22" i="1"/>
  <c r="J22" i="1"/>
  <c r="H22" i="1"/>
  <c r="B22" i="1"/>
  <c r="AA21" i="1"/>
  <c r="T21" i="1" a="1"/>
  <c r="R21" i="1"/>
  <c r="N21" i="1"/>
  <c r="J21" i="1"/>
  <c r="H21" i="1"/>
  <c r="B21" i="1"/>
  <c r="AA20" i="1"/>
  <c r="T20" i="1" a="1"/>
  <c r="R20" i="1"/>
  <c r="N20" i="1"/>
  <c r="J20" i="1"/>
  <c r="H20" i="1"/>
  <c r="B20" i="1"/>
  <c r="AA19" i="1"/>
  <c r="T19" i="1" a="1"/>
  <c r="R19" i="1"/>
  <c r="N19" i="1"/>
  <c r="J19" i="1"/>
  <c r="H19" i="1"/>
  <c r="B19" i="1"/>
  <c r="AA18" i="1"/>
  <c r="T18" i="1" a="1"/>
  <c r="R18" i="1"/>
  <c r="N18" i="1"/>
  <c r="J18" i="1"/>
  <c r="H18" i="1"/>
  <c r="B18" i="1"/>
  <c r="AA17" i="1"/>
  <c r="T17" i="1" a="1"/>
  <c r="R17" i="1"/>
  <c r="N17" i="1"/>
  <c r="J17" i="1"/>
  <c r="H17" i="1"/>
  <c r="B17" i="1"/>
  <c r="AA16" i="1"/>
  <c r="T16" i="1" a="1"/>
  <c r="R16" i="1"/>
  <c r="N16" i="1"/>
  <c r="J16" i="1"/>
  <c r="H16" i="1"/>
  <c r="B16" i="1"/>
  <c r="AA15" i="1"/>
  <c r="T15" i="1" a="1"/>
  <c r="R15" i="1"/>
  <c r="N15" i="1"/>
  <c r="J15" i="1"/>
  <c r="H15" i="1"/>
  <c r="B15" i="1"/>
  <c r="AA14" i="1"/>
  <c r="T14" i="1" a="1"/>
  <c r="R14" i="1"/>
  <c r="N14" i="1"/>
  <c r="J14" i="1"/>
  <c r="H14" i="1"/>
  <c r="B14" i="1"/>
  <c r="AA13" i="1"/>
  <c r="T13" i="1" a="1"/>
  <c r="R13" i="1"/>
  <c r="N13" i="1"/>
  <c r="J13" i="1"/>
  <c r="H13" i="1"/>
  <c r="B13" i="1"/>
  <c r="AA12" i="1"/>
  <c r="T12" i="1" a="1"/>
  <c r="R12" i="1"/>
  <c r="N12" i="1"/>
  <c r="J12" i="1"/>
  <c r="H12" i="1"/>
  <c r="B12" i="1"/>
  <c r="AA11" i="1"/>
  <c r="T11" i="1" a="1"/>
  <c r="R11" i="1"/>
  <c r="N11" i="1"/>
  <c r="J11" i="1"/>
  <c r="H11" i="1"/>
  <c r="B11" i="1"/>
  <c r="AA10" i="1"/>
  <c r="T10" i="1" a="1"/>
  <c r="R10" i="1"/>
  <c r="N10" i="1"/>
  <c r="J10" i="1"/>
  <c r="H10" i="1"/>
  <c r="B10" i="1"/>
  <c r="AA9" i="1"/>
  <c r="T9" i="1" a="1"/>
  <c r="R9" i="1"/>
  <c r="N9" i="1"/>
  <c r="J9" i="1"/>
  <c r="H9" i="1"/>
  <c r="B9" i="1"/>
  <c r="AA8" i="1"/>
  <c r="T8" i="1" a="1"/>
  <c r="R8" i="1"/>
  <c r="N8" i="1"/>
  <c r="J8" i="1"/>
  <c r="H8" i="1"/>
  <c r="B8" i="1"/>
  <c r="AA7" i="1"/>
  <c r="T7" i="1" a="1"/>
  <c r="R7" i="1"/>
  <c r="N7" i="1"/>
  <c r="J7" i="1"/>
  <c r="H7" i="1"/>
  <c r="B7" i="1"/>
  <c r="AA6" i="1"/>
  <c r="T6" i="1" a="1"/>
  <c r="R6" i="1"/>
  <c r="N6" i="1"/>
  <c r="J6" i="1"/>
  <c r="H6" i="1"/>
  <c r="B6" i="1"/>
  <c r="AA5" i="1"/>
  <c r="T5" i="1" a="1"/>
  <c r="R5" i="1"/>
  <c r="N5" i="1"/>
  <c r="J5" i="1"/>
  <c r="H5" i="1"/>
  <c r="B5" i="1"/>
  <c r="AA4" i="1"/>
  <c r="T4" i="1" a="1"/>
  <c r="R4" i="1"/>
  <c r="N4" i="1"/>
  <c r="J4" i="1"/>
  <c r="H4" i="1"/>
  <c r="B4" i="1"/>
  <c r="AA3" i="1"/>
  <c r="T3" i="1" a="1"/>
  <c r="R3" i="1"/>
  <c r="N3" i="1"/>
  <c r="J3" i="1"/>
  <c r="H3" i="1"/>
  <c r="B3" i="1"/>
  <c r="AA2" i="1"/>
  <c r="T2" i="1" a="1"/>
  <c r="R2" i="1"/>
  <c r="N2" i="1"/>
  <c r="J2" i="1"/>
  <c r="H2" i="1"/>
  <c r="B2" i="1"/>
  <c r="AE1001" i="20"/>
  <c r="AD1001" i="20"/>
  <c r="AC1001" i="20"/>
  <c r="X1001" i="20"/>
  <c r="W1001" i="20"/>
  <c r="V1001" i="20"/>
  <c r="B1001" i="20"/>
  <c r="U1001" i="20" s="1"/>
  <c r="AE1000" i="20"/>
  <c r="AD1000" i="20"/>
  <c r="AC1000" i="20"/>
  <c r="X1000" i="20"/>
  <c r="W1000" i="20"/>
  <c r="V1000" i="20"/>
  <c r="B1000" i="20"/>
  <c r="U1000" i="20" s="1"/>
  <c r="AE999" i="20"/>
  <c r="AD999" i="20"/>
  <c r="AC999" i="20"/>
  <c r="X999" i="20"/>
  <c r="W999" i="20"/>
  <c r="V999" i="20"/>
  <c r="B999" i="20"/>
  <c r="U999" i="20" s="1"/>
  <c r="AE998" i="20"/>
  <c r="AD998" i="20"/>
  <c r="AC998" i="20"/>
  <c r="X998" i="20"/>
  <c r="W998" i="20"/>
  <c r="V998" i="20"/>
  <c r="B998" i="20"/>
  <c r="U998" i="20" s="1"/>
  <c r="AE997" i="20"/>
  <c r="AD997" i="20"/>
  <c r="AC997" i="20"/>
  <c r="X997" i="20"/>
  <c r="W997" i="20"/>
  <c r="V997" i="20"/>
  <c r="B997" i="20"/>
  <c r="U997" i="20" s="1"/>
  <c r="AE996" i="20"/>
  <c r="AD996" i="20"/>
  <c r="AC996" i="20"/>
  <c r="X996" i="20"/>
  <c r="W996" i="20"/>
  <c r="V996" i="20"/>
  <c r="B996" i="20"/>
  <c r="U996" i="20" s="1"/>
  <c r="AE995" i="20"/>
  <c r="AD995" i="20"/>
  <c r="AC995" i="20"/>
  <c r="X995" i="20"/>
  <c r="W995" i="20"/>
  <c r="V995" i="20"/>
  <c r="B995" i="20"/>
  <c r="U995" i="20" s="1"/>
  <c r="AE994" i="20"/>
  <c r="AD994" i="20"/>
  <c r="AC994" i="20"/>
  <c r="X994" i="20"/>
  <c r="W994" i="20"/>
  <c r="V994" i="20"/>
  <c r="B994" i="20"/>
  <c r="U994" i="20" s="1"/>
  <c r="AE993" i="20"/>
  <c r="AD993" i="20"/>
  <c r="AC993" i="20"/>
  <c r="X993" i="20"/>
  <c r="W993" i="20"/>
  <c r="V993" i="20"/>
  <c r="B993" i="20"/>
  <c r="U993" i="20" s="1"/>
  <c r="AE992" i="20"/>
  <c r="AD992" i="20"/>
  <c r="AC992" i="20"/>
  <c r="X992" i="20"/>
  <c r="W992" i="20"/>
  <c r="V992" i="20"/>
  <c r="B992" i="20"/>
  <c r="U992" i="20" s="1"/>
  <c r="AE991" i="20"/>
  <c r="AD991" i="20"/>
  <c r="AC991" i="20"/>
  <c r="X991" i="20"/>
  <c r="W991" i="20"/>
  <c r="V991" i="20"/>
  <c r="B991" i="20"/>
  <c r="U991" i="20" s="1"/>
  <c r="AE990" i="20"/>
  <c r="AD990" i="20"/>
  <c r="AC990" i="20"/>
  <c r="X990" i="20"/>
  <c r="W990" i="20"/>
  <c r="V990" i="20"/>
  <c r="B990" i="20"/>
  <c r="U990" i="20" s="1"/>
  <c r="AE989" i="20"/>
  <c r="AD989" i="20"/>
  <c r="AC989" i="20"/>
  <c r="X989" i="20"/>
  <c r="W989" i="20"/>
  <c r="V989" i="20"/>
  <c r="B989" i="20"/>
  <c r="U989" i="20" s="1"/>
  <c r="AE988" i="20"/>
  <c r="AD988" i="20"/>
  <c r="AC988" i="20"/>
  <c r="X988" i="20"/>
  <c r="W988" i="20"/>
  <c r="V988" i="20"/>
  <c r="B988" i="20"/>
  <c r="U988" i="20" s="1"/>
  <c r="AE987" i="20"/>
  <c r="AD987" i="20"/>
  <c r="AC987" i="20"/>
  <c r="X987" i="20"/>
  <c r="W987" i="20"/>
  <c r="V987" i="20"/>
  <c r="B987" i="20"/>
  <c r="U987" i="20" s="1"/>
  <c r="AE986" i="20"/>
  <c r="AD986" i="20"/>
  <c r="AC986" i="20"/>
  <c r="X986" i="20"/>
  <c r="W986" i="20"/>
  <c r="V986" i="20"/>
  <c r="B986" i="20"/>
  <c r="U986" i="20" s="1"/>
  <c r="AE985" i="20"/>
  <c r="AD985" i="20"/>
  <c r="AC985" i="20"/>
  <c r="X985" i="20"/>
  <c r="W985" i="20"/>
  <c r="V985" i="20"/>
  <c r="B985" i="20"/>
  <c r="U985" i="20" s="1"/>
  <c r="AE984" i="20"/>
  <c r="AD984" i="20"/>
  <c r="AC984" i="20"/>
  <c r="X984" i="20"/>
  <c r="W984" i="20"/>
  <c r="V984" i="20"/>
  <c r="B984" i="20"/>
  <c r="U984" i="20" s="1"/>
  <c r="AE983" i="20"/>
  <c r="AD983" i="20"/>
  <c r="AC983" i="20"/>
  <c r="X983" i="20"/>
  <c r="W983" i="20"/>
  <c r="V983" i="20"/>
  <c r="B983" i="20"/>
  <c r="U983" i="20" s="1"/>
  <c r="AE982" i="20"/>
  <c r="AD982" i="20"/>
  <c r="AC982" i="20"/>
  <c r="X982" i="20"/>
  <c r="W982" i="20"/>
  <c r="V982" i="20"/>
  <c r="B982" i="20"/>
  <c r="U982" i="20" s="1"/>
  <c r="AE981" i="20"/>
  <c r="AD981" i="20"/>
  <c r="AC981" i="20"/>
  <c r="X981" i="20"/>
  <c r="W981" i="20"/>
  <c r="V981" i="20"/>
  <c r="B981" i="20"/>
  <c r="U981" i="20" s="1"/>
  <c r="AE980" i="20"/>
  <c r="AD980" i="20"/>
  <c r="AC980" i="20"/>
  <c r="X980" i="20"/>
  <c r="W980" i="20"/>
  <c r="V980" i="20"/>
  <c r="B980" i="20"/>
  <c r="U980" i="20" s="1"/>
  <c r="AE979" i="20"/>
  <c r="AD979" i="20"/>
  <c r="AC979" i="20"/>
  <c r="X979" i="20"/>
  <c r="W979" i="20"/>
  <c r="V979" i="20"/>
  <c r="B979" i="20"/>
  <c r="U979" i="20" s="1"/>
  <c r="AE978" i="20"/>
  <c r="AD978" i="20"/>
  <c r="AC978" i="20"/>
  <c r="X978" i="20"/>
  <c r="W978" i="20"/>
  <c r="V978" i="20"/>
  <c r="B978" i="20"/>
  <c r="U978" i="20" s="1"/>
  <c r="AE977" i="20"/>
  <c r="AD977" i="20"/>
  <c r="AC977" i="20"/>
  <c r="X977" i="20"/>
  <c r="W977" i="20"/>
  <c r="V977" i="20"/>
  <c r="B977" i="20"/>
  <c r="U977" i="20" s="1"/>
  <c r="AE976" i="20"/>
  <c r="AD976" i="20"/>
  <c r="AC976" i="20"/>
  <c r="X976" i="20"/>
  <c r="W976" i="20"/>
  <c r="V976" i="20"/>
  <c r="B976" i="20"/>
  <c r="U976" i="20" s="1"/>
  <c r="AE975" i="20"/>
  <c r="AD975" i="20"/>
  <c r="AC975" i="20"/>
  <c r="X975" i="20"/>
  <c r="W975" i="20"/>
  <c r="V975" i="20"/>
  <c r="B975" i="20"/>
  <c r="U975" i="20" s="1"/>
  <c r="AE974" i="20"/>
  <c r="AD974" i="20"/>
  <c r="AC974" i="20"/>
  <c r="X974" i="20"/>
  <c r="W974" i="20"/>
  <c r="V974" i="20"/>
  <c r="B974" i="20"/>
  <c r="U974" i="20" s="1"/>
  <c r="AE973" i="20"/>
  <c r="AD973" i="20"/>
  <c r="AC973" i="20"/>
  <c r="X973" i="20"/>
  <c r="W973" i="20"/>
  <c r="V973" i="20"/>
  <c r="B973" i="20"/>
  <c r="U973" i="20" s="1"/>
  <c r="AE972" i="20"/>
  <c r="AD972" i="20"/>
  <c r="AC972" i="20"/>
  <c r="X972" i="20"/>
  <c r="W972" i="20"/>
  <c r="V972" i="20"/>
  <c r="B972" i="20"/>
  <c r="U972" i="20" s="1"/>
  <c r="AE971" i="20"/>
  <c r="AD971" i="20"/>
  <c r="AC971" i="20"/>
  <c r="X971" i="20"/>
  <c r="W971" i="20"/>
  <c r="V971" i="20"/>
  <c r="B971" i="20"/>
  <c r="U971" i="20" s="1"/>
  <c r="AE970" i="20"/>
  <c r="AD970" i="20"/>
  <c r="AC970" i="20"/>
  <c r="X970" i="20"/>
  <c r="W970" i="20"/>
  <c r="V970" i="20"/>
  <c r="B970" i="20"/>
  <c r="U970" i="20" s="1"/>
  <c r="AE969" i="20"/>
  <c r="AD969" i="20"/>
  <c r="AC969" i="20"/>
  <c r="X969" i="20"/>
  <c r="W969" i="20"/>
  <c r="V969" i="20"/>
  <c r="B969" i="20"/>
  <c r="U969" i="20" s="1"/>
  <c r="AE968" i="20"/>
  <c r="AD968" i="20"/>
  <c r="AC968" i="20"/>
  <c r="X968" i="20"/>
  <c r="W968" i="20"/>
  <c r="V968" i="20"/>
  <c r="B968" i="20"/>
  <c r="U968" i="20" s="1"/>
  <c r="AE967" i="20"/>
  <c r="AD967" i="20"/>
  <c r="AC967" i="20"/>
  <c r="X967" i="20"/>
  <c r="W967" i="20"/>
  <c r="V967" i="20"/>
  <c r="B967" i="20"/>
  <c r="U967" i="20" s="1"/>
  <c r="AE966" i="20"/>
  <c r="AD966" i="20"/>
  <c r="AC966" i="20"/>
  <c r="X966" i="20"/>
  <c r="W966" i="20"/>
  <c r="V966" i="20"/>
  <c r="B966" i="20"/>
  <c r="U966" i="20" s="1"/>
  <c r="AE965" i="20"/>
  <c r="AD965" i="20"/>
  <c r="AC965" i="20"/>
  <c r="X965" i="20"/>
  <c r="W965" i="20"/>
  <c r="V965" i="20"/>
  <c r="B965" i="20"/>
  <c r="U965" i="20" s="1"/>
  <c r="AE964" i="20"/>
  <c r="AD964" i="20"/>
  <c r="AC964" i="20"/>
  <c r="X964" i="20"/>
  <c r="W964" i="20"/>
  <c r="V964" i="20"/>
  <c r="B964" i="20"/>
  <c r="U964" i="20" s="1"/>
  <c r="AE963" i="20"/>
  <c r="AD963" i="20"/>
  <c r="AC963" i="20"/>
  <c r="X963" i="20"/>
  <c r="W963" i="20"/>
  <c r="V963" i="20"/>
  <c r="B963" i="20"/>
  <c r="U963" i="20" s="1"/>
  <c r="AE962" i="20"/>
  <c r="AD962" i="20"/>
  <c r="AC962" i="20"/>
  <c r="X962" i="20"/>
  <c r="W962" i="20"/>
  <c r="V962" i="20"/>
  <c r="B962" i="20"/>
  <c r="U962" i="20" s="1"/>
  <c r="AE961" i="20"/>
  <c r="AD961" i="20"/>
  <c r="AC961" i="20"/>
  <c r="X961" i="20"/>
  <c r="W961" i="20"/>
  <c r="V961" i="20"/>
  <c r="B961" i="20"/>
  <c r="U961" i="20" s="1"/>
  <c r="AE960" i="20"/>
  <c r="AD960" i="20"/>
  <c r="AC960" i="20"/>
  <c r="X960" i="20"/>
  <c r="W960" i="20"/>
  <c r="V960" i="20"/>
  <c r="B960" i="20"/>
  <c r="U960" i="20" s="1"/>
  <c r="AE959" i="20"/>
  <c r="AD959" i="20"/>
  <c r="AC959" i="20"/>
  <c r="X959" i="20"/>
  <c r="W959" i="20"/>
  <c r="V959" i="20"/>
  <c r="B959" i="20"/>
  <c r="U959" i="20" s="1"/>
  <c r="AE958" i="20"/>
  <c r="AD958" i="20"/>
  <c r="AC958" i="20"/>
  <c r="X958" i="20"/>
  <c r="W958" i="20"/>
  <c r="V958" i="20"/>
  <c r="B958" i="20"/>
  <c r="U958" i="20" s="1"/>
  <c r="AE957" i="20"/>
  <c r="AD957" i="20"/>
  <c r="AC957" i="20"/>
  <c r="X957" i="20"/>
  <c r="W957" i="20"/>
  <c r="V957" i="20"/>
  <c r="B957" i="20"/>
  <c r="U957" i="20" s="1"/>
  <c r="AE956" i="20"/>
  <c r="AD956" i="20"/>
  <c r="AC956" i="20"/>
  <c r="X956" i="20"/>
  <c r="W956" i="20"/>
  <c r="V956" i="20"/>
  <c r="B956" i="20"/>
  <c r="U956" i="20" s="1"/>
  <c r="AE955" i="20"/>
  <c r="AD955" i="20"/>
  <c r="AC955" i="20"/>
  <c r="X955" i="20"/>
  <c r="W955" i="20"/>
  <c r="V955" i="20"/>
  <c r="B955" i="20"/>
  <c r="AE954" i="20"/>
  <c r="AD954" i="20"/>
  <c r="AC954" i="20"/>
  <c r="X954" i="20"/>
  <c r="W954" i="20"/>
  <c r="V954" i="20"/>
  <c r="B954" i="20"/>
  <c r="U954" i="20" s="1"/>
  <c r="AE953" i="20"/>
  <c r="AD953" i="20"/>
  <c r="AC953" i="20"/>
  <c r="X953" i="20"/>
  <c r="W953" i="20"/>
  <c r="V953" i="20"/>
  <c r="B953" i="20"/>
  <c r="U953" i="20" s="1"/>
  <c r="AE952" i="20"/>
  <c r="AD952" i="20"/>
  <c r="AC952" i="20"/>
  <c r="X952" i="20"/>
  <c r="W952" i="20"/>
  <c r="V952" i="20"/>
  <c r="B952" i="20"/>
  <c r="AE951" i="20"/>
  <c r="AD951" i="20"/>
  <c r="AC951" i="20"/>
  <c r="X951" i="20"/>
  <c r="W951" i="20"/>
  <c r="V951" i="20"/>
  <c r="B951" i="20"/>
  <c r="U951" i="20" s="1"/>
  <c r="AE950" i="20"/>
  <c r="AD950" i="20"/>
  <c r="AC950" i="20"/>
  <c r="X950" i="20"/>
  <c r="W950" i="20"/>
  <c r="V950" i="20"/>
  <c r="B950" i="20"/>
  <c r="U950" i="20" s="1"/>
  <c r="AE949" i="20"/>
  <c r="AD949" i="20"/>
  <c r="AC949" i="20"/>
  <c r="X949" i="20"/>
  <c r="W949" i="20"/>
  <c r="V949" i="20"/>
  <c r="B949" i="20"/>
  <c r="U949" i="20" s="1"/>
  <c r="AE948" i="20"/>
  <c r="AD948" i="20"/>
  <c r="AC948" i="20"/>
  <c r="X948" i="20"/>
  <c r="W948" i="20"/>
  <c r="V948" i="20"/>
  <c r="B948" i="20"/>
  <c r="U948" i="20" s="1"/>
  <c r="AE947" i="20"/>
  <c r="AD947" i="20"/>
  <c r="AC947" i="20"/>
  <c r="X947" i="20"/>
  <c r="W947" i="20"/>
  <c r="V947" i="20"/>
  <c r="B947" i="20"/>
  <c r="U947" i="20" s="1"/>
  <c r="AE946" i="20"/>
  <c r="AD946" i="20"/>
  <c r="AC946" i="20"/>
  <c r="X946" i="20"/>
  <c r="W946" i="20"/>
  <c r="V946" i="20"/>
  <c r="B946" i="20"/>
  <c r="U946" i="20" s="1"/>
  <c r="AE945" i="20"/>
  <c r="AD945" i="20"/>
  <c r="AC945" i="20"/>
  <c r="X945" i="20"/>
  <c r="W945" i="20"/>
  <c r="V945" i="20"/>
  <c r="B945" i="20"/>
  <c r="U945" i="20" s="1"/>
  <c r="AE944" i="20"/>
  <c r="AD944" i="20"/>
  <c r="AC944" i="20"/>
  <c r="X944" i="20"/>
  <c r="W944" i="20"/>
  <c r="V944" i="20"/>
  <c r="B944" i="20"/>
  <c r="U944" i="20" s="1"/>
  <c r="AE943" i="20"/>
  <c r="AD943" i="20"/>
  <c r="AC943" i="20"/>
  <c r="X943" i="20"/>
  <c r="W943" i="20"/>
  <c r="V943" i="20"/>
  <c r="B943" i="20"/>
  <c r="U943" i="20" s="1"/>
  <c r="AE942" i="20"/>
  <c r="AD942" i="20"/>
  <c r="AC942" i="20"/>
  <c r="X942" i="20"/>
  <c r="W942" i="20"/>
  <c r="V942" i="20"/>
  <c r="B942" i="20"/>
  <c r="U942" i="20" s="1"/>
  <c r="AE941" i="20"/>
  <c r="AD941" i="20"/>
  <c r="AC941" i="20"/>
  <c r="X941" i="20"/>
  <c r="W941" i="20"/>
  <c r="V941" i="20"/>
  <c r="B941" i="20"/>
  <c r="U941" i="20" s="1"/>
  <c r="AE940" i="20"/>
  <c r="AD940" i="20"/>
  <c r="AC940" i="20"/>
  <c r="X940" i="20"/>
  <c r="W940" i="20"/>
  <c r="V940" i="20"/>
  <c r="B940" i="20"/>
  <c r="U940" i="20" s="1"/>
  <c r="AE939" i="20"/>
  <c r="AD939" i="20"/>
  <c r="AC939" i="20"/>
  <c r="X939" i="20"/>
  <c r="W939" i="20"/>
  <c r="V939" i="20"/>
  <c r="B939" i="20"/>
  <c r="U939" i="20" s="1"/>
  <c r="AE938" i="20"/>
  <c r="AD938" i="20"/>
  <c r="AC938" i="20"/>
  <c r="X938" i="20"/>
  <c r="W938" i="20"/>
  <c r="V938" i="20"/>
  <c r="B938" i="20"/>
  <c r="U938" i="20" s="1"/>
  <c r="AE937" i="20"/>
  <c r="AD937" i="20"/>
  <c r="AC937" i="20"/>
  <c r="X937" i="20"/>
  <c r="W937" i="20"/>
  <c r="V937" i="20"/>
  <c r="B937" i="20"/>
  <c r="U937" i="20" s="1"/>
  <c r="AE936" i="20"/>
  <c r="AD936" i="20"/>
  <c r="AC936" i="20"/>
  <c r="X936" i="20"/>
  <c r="W936" i="20"/>
  <c r="V936" i="20"/>
  <c r="B936" i="20"/>
  <c r="U936" i="20" s="1"/>
  <c r="AE935" i="20"/>
  <c r="AD935" i="20"/>
  <c r="AC935" i="20"/>
  <c r="X935" i="20"/>
  <c r="W935" i="20"/>
  <c r="V935" i="20"/>
  <c r="B935" i="20"/>
  <c r="U935" i="20" s="1"/>
  <c r="AE934" i="20"/>
  <c r="AD934" i="20"/>
  <c r="AC934" i="20"/>
  <c r="X934" i="20"/>
  <c r="W934" i="20"/>
  <c r="V934" i="20"/>
  <c r="B934" i="20"/>
  <c r="U934" i="20" s="1"/>
  <c r="AE933" i="20"/>
  <c r="AD933" i="20"/>
  <c r="AC933" i="20"/>
  <c r="X933" i="20"/>
  <c r="W933" i="20"/>
  <c r="V933" i="20"/>
  <c r="B933" i="20"/>
  <c r="U933" i="20" s="1"/>
  <c r="AE932" i="20"/>
  <c r="AD932" i="20"/>
  <c r="AC932" i="20"/>
  <c r="X932" i="20"/>
  <c r="W932" i="20"/>
  <c r="V932" i="20"/>
  <c r="B932" i="20"/>
  <c r="U932" i="20" s="1"/>
  <c r="AE931" i="20"/>
  <c r="AD931" i="20"/>
  <c r="AC931" i="20"/>
  <c r="X931" i="20"/>
  <c r="W931" i="20"/>
  <c r="V931" i="20"/>
  <c r="B931" i="20"/>
  <c r="U931" i="20" s="1"/>
  <c r="AE930" i="20"/>
  <c r="AD930" i="20"/>
  <c r="AC930" i="20"/>
  <c r="X930" i="20"/>
  <c r="W930" i="20"/>
  <c r="V930" i="20"/>
  <c r="B930" i="20"/>
  <c r="U930" i="20" s="1"/>
  <c r="AE929" i="20"/>
  <c r="AD929" i="20"/>
  <c r="AC929" i="20"/>
  <c r="X929" i="20"/>
  <c r="W929" i="20"/>
  <c r="V929" i="20"/>
  <c r="B929" i="20"/>
  <c r="U929" i="20" s="1"/>
  <c r="AE928" i="20"/>
  <c r="AD928" i="20"/>
  <c r="AC928" i="20"/>
  <c r="X928" i="20"/>
  <c r="W928" i="20"/>
  <c r="V928" i="20"/>
  <c r="B928" i="20"/>
  <c r="U928" i="20" s="1"/>
  <c r="AE927" i="20"/>
  <c r="AD927" i="20"/>
  <c r="AC927" i="20"/>
  <c r="X927" i="20"/>
  <c r="W927" i="20"/>
  <c r="V927" i="20"/>
  <c r="B927" i="20"/>
  <c r="U927" i="20" s="1"/>
  <c r="AE926" i="20"/>
  <c r="AD926" i="20"/>
  <c r="AC926" i="20"/>
  <c r="X926" i="20"/>
  <c r="W926" i="20"/>
  <c r="V926" i="20"/>
  <c r="B926" i="20"/>
  <c r="AE925" i="20"/>
  <c r="AD925" i="20"/>
  <c r="AC925" i="20"/>
  <c r="X925" i="20"/>
  <c r="W925" i="20"/>
  <c r="V925" i="20"/>
  <c r="B925" i="20"/>
  <c r="AE924" i="20"/>
  <c r="AD924" i="20"/>
  <c r="AC924" i="20"/>
  <c r="X924" i="20"/>
  <c r="W924" i="20"/>
  <c r="V924" i="20"/>
  <c r="B924" i="20"/>
  <c r="AE923" i="20"/>
  <c r="AD923" i="20"/>
  <c r="AC923" i="20"/>
  <c r="X923" i="20"/>
  <c r="W923" i="20"/>
  <c r="V923" i="20"/>
  <c r="B923" i="20"/>
  <c r="AE922" i="20"/>
  <c r="AD922" i="20"/>
  <c r="AC922" i="20"/>
  <c r="X922" i="20"/>
  <c r="W922" i="20"/>
  <c r="V922" i="20"/>
  <c r="B922" i="20"/>
  <c r="AE921" i="20"/>
  <c r="AD921" i="20"/>
  <c r="AC921" i="20"/>
  <c r="X921" i="20"/>
  <c r="W921" i="20"/>
  <c r="V921" i="20"/>
  <c r="B921" i="20"/>
  <c r="AE920" i="20"/>
  <c r="AD920" i="20"/>
  <c r="AC920" i="20"/>
  <c r="X920" i="20"/>
  <c r="W920" i="20"/>
  <c r="V920" i="20"/>
  <c r="B920" i="20"/>
  <c r="AE919" i="20"/>
  <c r="AD919" i="20"/>
  <c r="AC919" i="20"/>
  <c r="X919" i="20"/>
  <c r="W919" i="20"/>
  <c r="V919" i="20"/>
  <c r="B919" i="20"/>
  <c r="AE918" i="20"/>
  <c r="AD918" i="20"/>
  <c r="AC918" i="20"/>
  <c r="X918" i="20"/>
  <c r="W918" i="20"/>
  <c r="V918" i="20"/>
  <c r="B918" i="20"/>
  <c r="AE917" i="20"/>
  <c r="AD917" i="20"/>
  <c r="AC917" i="20"/>
  <c r="X917" i="20"/>
  <c r="W917" i="20"/>
  <c r="V917" i="20"/>
  <c r="B917" i="20"/>
  <c r="AE916" i="20"/>
  <c r="AD916" i="20"/>
  <c r="AC916" i="20"/>
  <c r="X916" i="20"/>
  <c r="W916" i="20"/>
  <c r="V916" i="20"/>
  <c r="B916" i="20"/>
  <c r="AE915" i="20"/>
  <c r="AD915" i="20"/>
  <c r="AC915" i="20"/>
  <c r="X915" i="20"/>
  <c r="W915" i="20"/>
  <c r="V915" i="20"/>
  <c r="B915" i="20"/>
  <c r="AE914" i="20"/>
  <c r="AD914" i="20"/>
  <c r="AC914" i="20"/>
  <c r="X914" i="20"/>
  <c r="W914" i="20"/>
  <c r="V914" i="20"/>
  <c r="B914" i="20"/>
  <c r="AE913" i="20"/>
  <c r="AD913" i="20"/>
  <c r="AC913" i="20"/>
  <c r="X913" i="20"/>
  <c r="W913" i="20"/>
  <c r="V913" i="20"/>
  <c r="B913" i="20"/>
  <c r="AE912" i="20"/>
  <c r="AD912" i="20"/>
  <c r="AC912" i="20"/>
  <c r="X912" i="20"/>
  <c r="W912" i="20"/>
  <c r="V912" i="20"/>
  <c r="B912" i="20"/>
  <c r="AE911" i="20"/>
  <c r="AD911" i="20"/>
  <c r="AC911" i="20"/>
  <c r="X911" i="20"/>
  <c r="W911" i="20"/>
  <c r="V911" i="20"/>
  <c r="B911" i="20"/>
  <c r="AE910" i="20"/>
  <c r="AD910" i="20"/>
  <c r="AC910" i="20"/>
  <c r="X910" i="20"/>
  <c r="W910" i="20"/>
  <c r="V910" i="20"/>
  <c r="B910" i="20"/>
  <c r="AE909" i="20"/>
  <c r="AD909" i="20"/>
  <c r="AC909" i="20"/>
  <c r="X909" i="20"/>
  <c r="W909" i="20"/>
  <c r="V909" i="20"/>
  <c r="B909" i="20"/>
  <c r="AE908" i="20"/>
  <c r="AD908" i="20"/>
  <c r="AC908" i="20"/>
  <c r="X908" i="20"/>
  <c r="W908" i="20"/>
  <c r="V908" i="20"/>
  <c r="B908" i="20"/>
  <c r="AE907" i="20"/>
  <c r="AD907" i="20"/>
  <c r="AC907" i="20"/>
  <c r="X907" i="20"/>
  <c r="W907" i="20"/>
  <c r="V907" i="20"/>
  <c r="B907" i="20"/>
  <c r="AE906" i="20"/>
  <c r="AD906" i="20"/>
  <c r="AC906" i="20"/>
  <c r="X906" i="20"/>
  <c r="W906" i="20"/>
  <c r="V906" i="20"/>
  <c r="B906" i="20"/>
  <c r="AE905" i="20"/>
  <c r="AD905" i="20"/>
  <c r="AC905" i="20"/>
  <c r="X905" i="20"/>
  <c r="W905" i="20"/>
  <c r="V905" i="20"/>
  <c r="B905" i="20"/>
  <c r="AE904" i="20"/>
  <c r="AD904" i="20"/>
  <c r="AC904" i="20"/>
  <c r="X904" i="20"/>
  <c r="W904" i="20"/>
  <c r="V904" i="20"/>
  <c r="B904" i="20"/>
  <c r="AE903" i="20"/>
  <c r="AD903" i="20"/>
  <c r="AC903" i="20"/>
  <c r="X903" i="20"/>
  <c r="W903" i="20"/>
  <c r="V903" i="20"/>
  <c r="B903" i="20"/>
  <c r="AE902" i="20"/>
  <c r="AD902" i="20"/>
  <c r="AC902" i="20"/>
  <c r="X902" i="20"/>
  <c r="W902" i="20"/>
  <c r="V902" i="20"/>
  <c r="B902" i="20"/>
  <c r="AE901" i="20"/>
  <c r="AD901" i="20"/>
  <c r="AC901" i="20"/>
  <c r="X901" i="20"/>
  <c r="W901" i="20"/>
  <c r="V901" i="20"/>
  <c r="B901" i="20"/>
  <c r="AE900" i="20"/>
  <c r="AD900" i="20"/>
  <c r="AC900" i="20"/>
  <c r="X900" i="20"/>
  <c r="W900" i="20"/>
  <c r="V900" i="20"/>
  <c r="B900" i="20"/>
  <c r="AE899" i="20"/>
  <c r="AD899" i="20"/>
  <c r="AC899" i="20"/>
  <c r="X899" i="20"/>
  <c r="W899" i="20"/>
  <c r="V899" i="20"/>
  <c r="B899" i="20"/>
  <c r="AE898" i="20"/>
  <c r="AD898" i="20"/>
  <c r="AC898" i="20"/>
  <c r="X898" i="20"/>
  <c r="W898" i="20"/>
  <c r="V898" i="20"/>
  <c r="B898" i="20"/>
  <c r="AE897" i="20"/>
  <c r="AD897" i="20"/>
  <c r="AC897" i="20"/>
  <c r="X897" i="20"/>
  <c r="W897" i="20"/>
  <c r="V897" i="20"/>
  <c r="B897" i="20"/>
  <c r="AE896" i="20"/>
  <c r="AD896" i="20"/>
  <c r="AC896" i="20"/>
  <c r="X896" i="20"/>
  <c r="W896" i="20"/>
  <c r="V896" i="20"/>
  <c r="B896" i="20"/>
  <c r="AE895" i="20"/>
  <c r="AD895" i="20"/>
  <c r="AC895" i="20"/>
  <c r="X895" i="20"/>
  <c r="W895" i="20"/>
  <c r="V895" i="20"/>
  <c r="B895" i="20"/>
  <c r="AE894" i="20"/>
  <c r="AD894" i="20"/>
  <c r="AC894" i="20"/>
  <c r="X894" i="20"/>
  <c r="W894" i="20"/>
  <c r="V894" i="20"/>
  <c r="B894" i="20"/>
  <c r="AE893" i="20"/>
  <c r="AD893" i="20"/>
  <c r="AC893" i="20"/>
  <c r="X893" i="20"/>
  <c r="W893" i="20"/>
  <c r="V893" i="20"/>
  <c r="B893" i="20"/>
  <c r="AE892" i="20"/>
  <c r="AD892" i="20"/>
  <c r="AC892" i="20"/>
  <c r="X892" i="20"/>
  <c r="W892" i="20"/>
  <c r="V892" i="20"/>
  <c r="B892" i="20"/>
  <c r="AE891" i="20"/>
  <c r="AD891" i="20"/>
  <c r="AC891" i="20"/>
  <c r="X891" i="20"/>
  <c r="W891" i="20"/>
  <c r="V891" i="20"/>
  <c r="B891" i="20"/>
  <c r="AE890" i="20"/>
  <c r="AD890" i="20"/>
  <c r="AC890" i="20"/>
  <c r="X890" i="20"/>
  <c r="W890" i="20"/>
  <c r="V890" i="20"/>
  <c r="B890" i="20"/>
  <c r="AE889" i="20"/>
  <c r="AD889" i="20"/>
  <c r="AC889" i="20"/>
  <c r="X889" i="20"/>
  <c r="W889" i="20"/>
  <c r="V889" i="20"/>
  <c r="B889" i="20"/>
  <c r="AE888" i="20"/>
  <c r="AD888" i="20"/>
  <c r="AC888" i="20"/>
  <c r="X888" i="20"/>
  <c r="W888" i="20"/>
  <c r="V888" i="20"/>
  <c r="B888" i="20"/>
  <c r="AE887" i="20"/>
  <c r="AD887" i="20"/>
  <c r="AC887" i="20"/>
  <c r="X887" i="20"/>
  <c r="W887" i="20"/>
  <c r="V887" i="20"/>
  <c r="B887" i="20"/>
  <c r="AE886" i="20"/>
  <c r="AD886" i="20"/>
  <c r="AC886" i="20"/>
  <c r="X886" i="20"/>
  <c r="W886" i="20"/>
  <c r="V886" i="20"/>
  <c r="B886" i="20"/>
  <c r="AE885" i="20"/>
  <c r="AD885" i="20"/>
  <c r="AC885" i="20"/>
  <c r="X885" i="20"/>
  <c r="W885" i="20"/>
  <c r="V885" i="20"/>
  <c r="B885" i="20"/>
  <c r="AE884" i="20"/>
  <c r="AD884" i="20"/>
  <c r="AC884" i="20"/>
  <c r="X884" i="20"/>
  <c r="W884" i="20"/>
  <c r="V884" i="20"/>
  <c r="B884" i="20"/>
  <c r="AE883" i="20"/>
  <c r="AD883" i="20"/>
  <c r="AC883" i="20"/>
  <c r="X883" i="20"/>
  <c r="W883" i="20"/>
  <c r="V883" i="20"/>
  <c r="B883" i="20"/>
  <c r="AE882" i="20"/>
  <c r="AD882" i="20"/>
  <c r="AC882" i="20"/>
  <c r="X882" i="20"/>
  <c r="W882" i="20"/>
  <c r="V882" i="20"/>
  <c r="B882" i="20"/>
  <c r="AE881" i="20"/>
  <c r="AD881" i="20"/>
  <c r="AC881" i="20"/>
  <c r="X881" i="20"/>
  <c r="W881" i="20"/>
  <c r="V881" i="20"/>
  <c r="B881" i="20"/>
  <c r="AE880" i="20"/>
  <c r="AD880" i="20"/>
  <c r="AC880" i="20"/>
  <c r="X880" i="20"/>
  <c r="W880" i="20"/>
  <c r="V880" i="20"/>
  <c r="B880" i="20"/>
  <c r="AE879" i="20"/>
  <c r="AD879" i="20"/>
  <c r="AC879" i="20"/>
  <c r="X879" i="20"/>
  <c r="W879" i="20"/>
  <c r="V879" i="20"/>
  <c r="B879" i="20"/>
  <c r="AE878" i="20"/>
  <c r="AD878" i="20"/>
  <c r="AC878" i="20"/>
  <c r="X878" i="20"/>
  <c r="W878" i="20"/>
  <c r="V878" i="20"/>
  <c r="B878" i="20"/>
  <c r="AE877" i="20"/>
  <c r="AD877" i="20"/>
  <c r="AC877" i="20"/>
  <c r="X877" i="20"/>
  <c r="W877" i="20"/>
  <c r="V877" i="20"/>
  <c r="B877" i="20"/>
  <c r="AE876" i="20"/>
  <c r="AD876" i="20"/>
  <c r="AC876" i="20"/>
  <c r="X876" i="20"/>
  <c r="W876" i="20"/>
  <c r="V876" i="20"/>
  <c r="B876" i="20"/>
  <c r="AE875" i="20"/>
  <c r="AD875" i="20"/>
  <c r="AC875" i="20"/>
  <c r="X875" i="20"/>
  <c r="W875" i="20"/>
  <c r="V875" i="20"/>
  <c r="B875" i="20"/>
  <c r="AE874" i="20"/>
  <c r="AD874" i="20"/>
  <c r="AC874" i="20"/>
  <c r="X874" i="20"/>
  <c r="W874" i="20"/>
  <c r="V874" i="20"/>
  <c r="B874" i="20"/>
  <c r="AE873" i="20"/>
  <c r="AD873" i="20"/>
  <c r="AC873" i="20"/>
  <c r="X873" i="20"/>
  <c r="W873" i="20"/>
  <c r="V873" i="20"/>
  <c r="B873" i="20"/>
  <c r="AE872" i="20"/>
  <c r="AD872" i="20"/>
  <c r="AC872" i="20"/>
  <c r="X872" i="20"/>
  <c r="W872" i="20"/>
  <c r="V872" i="20"/>
  <c r="B872" i="20"/>
  <c r="AE871" i="20"/>
  <c r="AD871" i="20"/>
  <c r="AC871" i="20"/>
  <c r="X871" i="20"/>
  <c r="W871" i="20"/>
  <c r="V871" i="20"/>
  <c r="B871" i="20"/>
  <c r="AE870" i="20"/>
  <c r="AD870" i="20"/>
  <c r="AC870" i="20"/>
  <c r="X870" i="20"/>
  <c r="W870" i="20"/>
  <c r="V870" i="20"/>
  <c r="B870" i="20"/>
  <c r="AE869" i="20"/>
  <c r="AD869" i="20"/>
  <c r="AC869" i="20"/>
  <c r="X869" i="20"/>
  <c r="W869" i="20"/>
  <c r="V869" i="20"/>
  <c r="B869" i="20"/>
  <c r="AE868" i="20"/>
  <c r="AD868" i="20"/>
  <c r="AC868" i="20"/>
  <c r="X868" i="20"/>
  <c r="W868" i="20"/>
  <c r="V868" i="20"/>
  <c r="B868" i="20"/>
  <c r="AE867" i="20"/>
  <c r="AD867" i="20"/>
  <c r="AC867" i="20"/>
  <c r="X867" i="20"/>
  <c r="W867" i="20"/>
  <c r="V867" i="20"/>
  <c r="B867" i="20"/>
  <c r="AE866" i="20"/>
  <c r="AD866" i="20"/>
  <c r="AC866" i="20"/>
  <c r="X866" i="20"/>
  <c r="W866" i="20"/>
  <c r="V866" i="20"/>
  <c r="B866" i="20"/>
  <c r="AE865" i="20"/>
  <c r="AD865" i="20"/>
  <c r="AC865" i="20"/>
  <c r="X865" i="20"/>
  <c r="W865" i="20"/>
  <c r="V865" i="20"/>
  <c r="B865" i="20"/>
  <c r="AE864" i="20"/>
  <c r="AD864" i="20"/>
  <c r="AC864" i="20"/>
  <c r="X864" i="20"/>
  <c r="W864" i="20"/>
  <c r="V864" i="20"/>
  <c r="B864" i="20"/>
  <c r="AE863" i="20"/>
  <c r="AD863" i="20"/>
  <c r="AC863" i="20"/>
  <c r="X863" i="20"/>
  <c r="W863" i="20"/>
  <c r="V863" i="20"/>
  <c r="B863" i="20"/>
  <c r="AE862" i="20"/>
  <c r="AD862" i="20"/>
  <c r="AC862" i="20"/>
  <c r="X862" i="20"/>
  <c r="W862" i="20"/>
  <c r="V862" i="20"/>
  <c r="B862" i="20"/>
  <c r="AE861" i="20"/>
  <c r="AD861" i="20"/>
  <c r="AC861" i="20"/>
  <c r="X861" i="20"/>
  <c r="W861" i="20"/>
  <c r="V861" i="20"/>
  <c r="B861" i="20"/>
  <c r="AE860" i="20"/>
  <c r="AD860" i="20"/>
  <c r="AC860" i="20"/>
  <c r="X860" i="20"/>
  <c r="W860" i="20"/>
  <c r="V860" i="20"/>
  <c r="B860" i="20"/>
  <c r="AE859" i="20"/>
  <c r="AD859" i="20"/>
  <c r="AC859" i="20"/>
  <c r="X859" i="20"/>
  <c r="W859" i="20"/>
  <c r="V859" i="20"/>
  <c r="B859" i="20"/>
  <c r="AE858" i="20"/>
  <c r="AD858" i="20"/>
  <c r="AC858" i="20"/>
  <c r="X858" i="20"/>
  <c r="W858" i="20"/>
  <c r="V858" i="20"/>
  <c r="B858" i="20"/>
  <c r="AE857" i="20"/>
  <c r="AD857" i="20"/>
  <c r="AC857" i="20"/>
  <c r="X857" i="20"/>
  <c r="W857" i="20"/>
  <c r="V857" i="20"/>
  <c r="B857" i="20"/>
  <c r="AE856" i="20"/>
  <c r="AD856" i="20"/>
  <c r="AC856" i="20"/>
  <c r="X856" i="20"/>
  <c r="W856" i="20"/>
  <c r="V856" i="20"/>
  <c r="B856" i="20"/>
  <c r="AE855" i="20"/>
  <c r="AD855" i="20"/>
  <c r="AC855" i="20"/>
  <c r="X855" i="20"/>
  <c r="W855" i="20"/>
  <c r="V855" i="20"/>
  <c r="B855" i="20"/>
  <c r="AE854" i="20"/>
  <c r="AD854" i="20"/>
  <c r="AC854" i="20"/>
  <c r="X854" i="20"/>
  <c r="W854" i="20"/>
  <c r="V854" i="20"/>
  <c r="B854" i="20"/>
  <c r="AE853" i="20"/>
  <c r="AD853" i="20"/>
  <c r="AC853" i="20"/>
  <c r="X853" i="20"/>
  <c r="W853" i="20"/>
  <c r="V853" i="20"/>
  <c r="B853" i="20"/>
  <c r="AE852" i="20"/>
  <c r="AD852" i="20"/>
  <c r="AC852" i="20"/>
  <c r="X852" i="20"/>
  <c r="W852" i="20"/>
  <c r="V852" i="20"/>
  <c r="B852" i="20"/>
  <c r="AE851" i="20"/>
  <c r="AD851" i="20"/>
  <c r="AC851" i="20"/>
  <c r="X851" i="20"/>
  <c r="W851" i="20"/>
  <c r="V851" i="20"/>
  <c r="B851" i="20"/>
  <c r="AE850" i="20"/>
  <c r="AD850" i="20"/>
  <c r="AC850" i="20"/>
  <c r="X850" i="20"/>
  <c r="W850" i="20"/>
  <c r="V850" i="20"/>
  <c r="B850" i="20"/>
  <c r="AE849" i="20"/>
  <c r="AD849" i="20"/>
  <c r="AC849" i="20"/>
  <c r="X849" i="20"/>
  <c r="W849" i="20"/>
  <c r="V849" i="20"/>
  <c r="B849" i="20"/>
  <c r="AE848" i="20"/>
  <c r="AD848" i="20"/>
  <c r="AC848" i="20"/>
  <c r="X848" i="20"/>
  <c r="W848" i="20"/>
  <c r="V848" i="20"/>
  <c r="B848" i="20"/>
  <c r="AE847" i="20"/>
  <c r="AD847" i="20"/>
  <c r="AC847" i="20"/>
  <c r="X847" i="20"/>
  <c r="W847" i="20"/>
  <c r="V847" i="20"/>
  <c r="B847" i="20"/>
  <c r="AE846" i="20"/>
  <c r="AD846" i="20"/>
  <c r="AC846" i="20"/>
  <c r="X846" i="20"/>
  <c r="W846" i="20"/>
  <c r="V846" i="20"/>
  <c r="B846" i="20"/>
  <c r="AE845" i="20"/>
  <c r="AD845" i="20"/>
  <c r="AC845" i="20"/>
  <c r="X845" i="20"/>
  <c r="W845" i="20"/>
  <c r="V845" i="20"/>
  <c r="B845" i="20"/>
  <c r="AE844" i="20"/>
  <c r="AD844" i="20"/>
  <c r="AC844" i="20"/>
  <c r="X844" i="20"/>
  <c r="W844" i="20"/>
  <c r="V844" i="20"/>
  <c r="B844" i="20"/>
  <c r="AE843" i="20"/>
  <c r="AD843" i="20"/>
  <c r="AC843" i="20"/>
  <c r="X843" i="20"/>
  <c r="W843" i="20"/>
  <c r="V843" i="20"/>
  <c r="B843" i="20"/>
  <c r="AE842" i="20"/>
  <c r="AD842" i="20"/>
  <c r="AC842" i="20"/>
  <c r="X842" i="20"/>
  <c r="W842" i="20"/>
  <c r="V842" i="20"/>
  <c r="B842" i="20"/>
  <c r="AE841" i="20"/>
  <c r="AD841" i="20"/>
  <c r="AC841" i="20"/>
  <c r="X841" i="20"/>
  <c r="W841" i="20"/>
  <c r="V841" i="20"/>
  <c r="B841" i="20"/>
  <c r="AE840" i="20"/>
  <c r="AD840" i="20"/>
  <c r="AC840" i="20"/>
  <c r="X840" i="20"/>
  <c r="W840" i="20"/>
  <c r="V840" i="20"/>
  <c r="B840" i="20"/>
  <c r="AE839" i="20"/>
  <c r="AD839" i="20"/>
  <c r="AC839" i="20"/>
  <c r="X839" i="20"/>
  <c r="W839" i="20"/>
  <c r="V839" i="20"/>
  <c r="B839" i="20"/>
  <c r="AE838" i="20"/>
  <c r="AD838" i="20"/>
  <c r="AC838" i="20"/>
  <c r="X838" i="20"/>
  <c r="W838" i="20"/>
  <c r="V838" i="20"/>
  <c r="B838" i="20"/>
  <c r="AE837" i="20"/>
  <c r="AD837" i="20"/>
  <c r="AC837" i="20"/>
  <c r="X837" i="20"/>
  <c r="W837" i="20"/>
  <c r="V837" i="20"/>
  <c r="B837" i="20"/>
  <c r="AE836" i="20"/>
  <c r="AD836" i="20"/>
  <c r="AC836" i="20"/>
  <c r="X836" i="20"/>
  <c r="W836" i="20"/>
  <c r="V836" i="20"/>
  <c r="B836" i="20"/>
  <c r="AE835" i="20"/>
  <c r="AD835" i="20"/>
  <c r="AC835" i="20"/>
  <c r="X835" i="20"/>
  <c r="W835" i="20"/>
  <c r="V835" i="20"/>
  <c r="B835" i="20"/>
  <c r="AE834" i="20"/>
  <c r="AD834" i="20"/>
  <c r="AC834" i="20"/>
  <c r="X834" i="20"/>
  <c r="W834" i="20"/>
  <c r="V834" i="20"/>
  <c r="B834" i="20"/>
  <c r="AE833" i="20"/>
  <c r="AD833" i="20"/>
  <c r="AC833" i="20"/>
  <c r="X833" i="20"/>
  <c r="W833" i="20"/>
  <c r="V833" i="20"/>
  <c r="B833" i="20"/>
  <c r="AE832" i="20"/>
  <c r="AD832" i="20"/>
  <c r="AC832" i="20"/>
  <c r="X832" i="20"/>
  <c r="W832" i="20"/>
  <c r="V832" i="20"/>
  <c r="B832" i="20"/>
  <c r="AE831" i="20"/>
  <c r="AD831" i="20"/>
  <c r="AC831" i="20"/>
  <c r="X831" i="20"/>
  <c r="W831" i="20"/>
  <c r="V831" i="20"/>
  <c r="B831" i="20"/>
  <c r="AE830" i="20"/>
  <c r="AD830" i="20"/>
  <c r="AC830" i="20"/>
  <c r="X830" i="20"/>
  <c r="W830" i="20"/>
  <c r="V830" i="20"/>
  <c r="B830" i="20"/>
  <c r="AE829" i="20"/>
  <c r="AD829" i="20"/>
  <c r="AC829" i="20"/>
  <c r="X829" i="20"/>
  <c r="W829" i="20"/>
  <c r="V829" i="20"/>
  <c r="B829" i="20"/>
  <c r="AE828" i="20"/>
  <c r="AD828" i="20"/>
  <c r="AC828" i="20"/>
  <c r="X828" i="20"/>
  <c r="W828" i="20"/>
  <c r="V828" i="20"/>
  <c r="B828" i="20"/>
  <c r="AE827" i="20"/>
  <c r="AD827" i="20"/>
  <c r="AC827" i="20"/>
  <c r="X827" i="20"/>
  <c r="W827" i="20"/>
  <c r="V827" i="20"/>
  <c r="B827" i="20"/>
  <c r="AE826" i="20"/>
  <c r="AD826" i="20"/>
  <c r="AC826" i="20"/>
  <c r="X826" i="20"/>
  <c r="W826" i="20"/>
  <c r="V826" i="20"/>
  <c r="B826" i="20"/>
  <c r="AE825" i="20"/>
  <c r="AD825" i="20"/>
  <c r="AC825" i="20"/>
  <c r="X825" i="20"/>
  <c r="W825" i="20"/>
  <c r="V825" i="20"/>
  <c r="B825" i="20"/>
  <c r="AE824" i="20"/>
  <c r="AD824" i="20"/>
  <c r="AC824" i="20"/>
  <c r="X824" i="20"/>
  <c r="W824" i="20"/>
  <c r="V824" i="20"/>
  <c r="B824" i="20"/>
  <c r="AE823" i="20"/>
  <c r="AD823" i="20"/>
  <c r="AC823" i="20"/>
  <c r="X823" i="20"/>
  <c r="W823" i="20"/>
  <c r="V823" i="20"/>
  <c r="B823" i="20"/>
  <c r="AE822" i="20"/>
  <c r="AD822" i="20"/>
  <c r="AC822" i="20"/>
  <c r="X822" i="20"/>
  <c r="W822" i="20"/>
  <c r="V822" i="20"/>
  <c r="B822" i="20"/>
  <c r="AE821" i="20"/>
  <c r="AD821" i="20"/>
  <c r="AC821" i="20"/>
  <c r="X821" i="20"/>
  <c r="W821" i="20"/>
  <c r="V821" i="20"/>
  <c r="B821" i="20"/>
  <c r="AE820" i="20"/>
  <c r="AD820" i="20"/>
  <c r="AC820" i="20"/>
  <c r="X820" i="20"/>
  <c r="W820" i="20"/>
  <c r="V820" i="20"/>
  <c r="B820" i="20"/>
  <c r="AE819" i="20"/>
  <c r="AD819" i="20"/>
  <c r="AC819" i="20"/>
  <c r="X819" i="20"/>
  <c r="W819" i="20"/>
  <c r="V819" i="20"/>
  <c r="B819" i="20"/>
  <c r="AE818" i="20"/>
  <c r="AD818" i="20"/>
  <c r="AC818" i="20"/>
  <c r="X818" i="20"/>
  <c r="W818" i="20"/>
  <c r="V818" i="20"/>
  <c r="B818" i="20"/>
  <c r="AE817" i="20"/>
  <c r="AD817" i="20"/>
  <c r="AC817" i="20"/>
  <c r="X817" i="20"/>
  <c r="W817" i="20"/>
  <c r="V817" i="20"/>
  <c r="B817" i="20"/>
  <c r="AE816" i="20"/>
  <c r="AD816" i="20"/>
  <c r="AC816" i="20"/>
  <c r="X816" i="20"/>
  <c r="W816" i="20"/>
  <c r="V816" i="20"/>
  <c r="B816" i="20"/>
  <c r="AE815" i="20"/>
  <c r="AD815" i="20"/>
  <c r="AC815" i="20"/>
  <c r="X815" i="20"/>
  <c r="W815" i="20"/>
  <c r="V815" i="20"/>
  <c r="B815" i="20"/>
  <c r="AE814" i="20"/>
  <c r="AD814" i="20"/>
  <c r="AC814" i="20"/>
  <c r="X814" i="20"/>
  <c r="W814" i="20"/>
  <c r="V814" i="20"/>
  <c r="B814" i="20"/>
  <c r="AE813" i="20"/>
  <c r="AD813" i="20"/>
  <c r="AC813" i="20"/>
  <c r="X813" i="20"/>
  <c r="W813" i="20"/>
  <c r="V813" i="20"/>
  <c r="B813" i="20"/>
  <c r="AE812" i="20"/>
  <c r="AD812" i="20"/>
  <c r="AC812" i="20"/>
  <c r="X812" i="20"/>
  <c r="W812" i="20"/>
  <c r="V812" i="20"/>
  <c r="B812" i="20"/>
  <c r="AE811" i="20"/>
  <c r="AD811" i="20"/>
  <c r="AC811" i="20"/>
  <c r="X811" i="20"/>
  <c r="W811" i="20"/>
  <c r="V811" i="20"/>
  <c r="B811" i="20"/>
  <c r="AE810" i="20"/>
  <c r="AD810" i="20"/>
  <c r="AC810" i="20"/>
  <c r="X810" i="20"/>
  <c r="W810" i="20"/>
  <c r="V810" i="20"/>
  <c r="B810" i="20"/>
  <c r="AE809" i="20"/>
  <c r="AD809" i="20"/>
  <c r="AC809" i="20"/>
  <c r="X809" i="20"/>
  <c r="W809" i="20"/>
  <c r="V809" i="20"/>
  <c r="B809" i="20"/>
  <c r="AE808" i="20"/>
  <c r="AD808" i="20"/>
  <c r="AC808" i="20"/>
  <c r="X808" i="20"/>
  <c r="W808" i="20"/>
  <c r="V808" i="20"/>
  <c r="B808" i="20"/>
  <c r="AE807" i="20"/>
  <c r="AD807" i="20"/>
  <c r="AC807" i="20"/>
  <c r="X807" i="20"/>
  <c r="W807" i="20"/>
  <c r="V807" i="20"/>
  <c r="B807" i="20"/>
  <c r="AE806" i="20"/>
  <c r="AD806" i="20"/>
  <c r="AC806" i="20"/>
  <c r="X806" i="20"/>
  <c r="W806" i="20"/>
  <c r="V806" i="20"/>
  <c r="B806" i="20"/>
  <c r="AE805" i="20"/>
  <c r="AD805" i="20"/>
  <c r="AC805" i="20"/>
  <c r="X805" i="20"/>
  <c r="W805" i="20"/>
  <c r="V805" i="20"/>
  <c r="B805" i="20"/>
  <c r="AE804" i="20"/>
  <c r="AD804" i="20"/>
  <c r="AC804" i="20"/>
  <c r="X804" i="20"/>
  <c r="W804" i="20"/>
  <c r="V804" i="20"/>
  <c r="B804" i="20"/>
  <c r="AE803" i="20"/>
  <c r="AD803" i="20"/>
  <c r="AC803" i="20"/>
  <c r="X803" i="20"/>
  <c r="W803" i="20"/>
  <c r="V803" i="20"/>
  <c r="B803" i="20"/>
  <c r="AE802" i="20"/>
  <c r="AD802" i="20"/>
  <c r="AC802" i="20"/>
  <c r="X802" i="20"/>
  <c r="W802" i="20"/>
  <c r="V802" i="20"/>
  <c r="B802" i="20"/>
  <c r="AE801" i="20"/>
  <c r="AD801" i="20"/>
  <c r="AC801" i="20"/>
  <c r="X801" i="20"/>
  <c r="W801" i="20"/>
  <c r="V801" i="20"/>
  <c r="B801" i="20"/>
  <c r="AE800" i="20"/>
  <c r="AD800" i="20"/>
  <c r="AC800" i="20"/>
  <c r="X800" i="20"/>
  <c r="W800" i="20"/>
  <c r="V800" i="20"/>
  <c r="B800" i="20"/>
  <c r="AE799" i="20"/>
  <c r="AD799" i="20"/>
  <c r="AC799" i="20"/>
  <c r="X799" i="20"/>
  <c r="W799" i="20"/>
  <c r="V799" i="20"/>
  <c r="B799" i="20"/>
  <c r="AE798" i="20"/>
  <c r="AD798" i="20"/>
  <c r="AC798" i="20"/>
  <c r="X798" i="20"/>
  <c r="W798" i="20"/>
  <c r="V798" i="20"/>
  <c r="B798" i="20"/>
  <c r="AE797" i="20"/>
  <c r="AD797" i="20"/>
  <c r="AC797" i="20"/>
  <c r="X797" i="20"/>
  <c r="W797" i="20"/>
  <c r="V797" i="20"/>
  <c r="B797" i="20"/>
  <c r="AE796" i="20"/>
  <c r="AD796" i="20"/>
  <c r="AC796" i="20"/>
  <c r="X796" i="20"/>
  <c r="W796" i="20"/>
  <c r="V796" i="20"/>
  <c r="B796" i="20"/>
  <c r="AE795" i="20"/>
  <c r="AD795" i="20"/>
  <c r="AC795" i="20"/>
  <c r="X795" i="20"/>
  <c r="W795" i="20"/>
  <c r="V795" i="20"/>
  <c r="B795" i="20"/>
  <c r="AE794" i="20"/>
  <c r="AD794" i="20"/>
  <c r="AC794" i="20"/>
  <c r="X794" i="20"/>
  <c r="W794" i="20"/>
  <c r="V794" i="20"/>
  <c r="B794" i="20"/>
  <c r="AE793" i="20"/>
  <c r="AD793" i="20"/>
  <c r="AC793" i="20"/>
  <c r="X793" i="20"/>
  <c r="W793" i="20"/>
  <c r="V793" i="20"/>
  <c r="B793" i="20"/>
  <c r="AE792" i="20"/>
  <c r="AD792" i="20"/>
  <c r="AC792" i="20"/>
  <c r="X792" i="20"/>
  <c r="W792" i="20"/>
  <c r="V792" i="20"/>
  <c r="B792" i="20"/>
  <c r="AE791" i="20"/>
  <c r="AD791" i="20"/>
  <c r="AC791" i="20"/>
  <c r="X791" i="20"/>
  <c r="W791" i="20"/>
  <c r="V791" i="20"/>
  <c r="B791" i="20"/>
  <c r="AE790" i="20"/>
  <c r="AD790" i="20"/>
  <c r="AC790" i="20"/>
  <c r="X790" i="20"/>
  <c r="W790" i="20"/>
  <c r="V790" i="20"/>
  <c r="B790" i="20"/>
  <c r="AE789" i="20"/>
  <c r="AD789" i="20"/>
  <c r="AC789" i="20"/>
  <c r="X789" i="20"/>
  <c r="W789" i="20"/>
  <c r="V789" i="20"/>
  <c r="B789" i="20"/>
  <c r="AE788" i="20"/>
  <c r="AD788" i="20"/>
  <c r="AC788" i="20"/>
  <c r="X788" i="20"/>
  <c r="W788" i="20"/>
  <c r="V788" i="20"/>
  <c r="B788" i="20"/>
  <c r="AE787" i="20"/>
  <c r="AD787" i="20"/>
  <c r="AC787" i="20"/>
  <c r="X787" i="20"/>
  <c r="W787" i="20"/>
  <c r="V787" i="20"/>
  <c r="B787" i="20"/>
  <c r="AE786" i="20"/>
  <c r="AD786" i="20"/>
  <c r="AC786" i="20"/>
  <c r="X786" i="20"/>
  <c r="W786" i="20"/>
  <c r="V786" i="20"/>
  <c r="B786" i="20"/>
  <c r="AE785" i="20"/>
  <c r="AD785" i="20"/>
  <c r="AC785" i="20"/>
  <c r="X785" i="20"/>
  <c r="W785" i="20"/>
  <c r="V785" i="20"/>
  <c r="B785" i="20"/>
  <c r="AE784" i="20"/>
  <c r="AD784" i="20"/>
  <c r="AC784" i="20"/>
  <c r="X784" i="20"/>
  <c r="W784" i="20"/>
  <c r="V784" i="20"/>
  <c r="B784" i="20"/>
  <c r="AE783" i="20"/>
  <c r="AD783" i="20"/>
  <c r="AC783" i="20"/>
  <c r="X783" i="20"/>
  <c r="W783" i="20"/>
  <c r="V783" i="20"/>
  <c r="B783" i="20"/>
  <c r="AE782" i="20"/>
  <c r="AD782" i="20"/>
  <c r="AC782" i="20"/>
  <c r="X782" i="20"/>
  <c r="W782" i="20"/>
  <c r="V782" i="20"/>
  <c r="B782" i="20"/>
  <c r="AE781" i="20"/>
  <c r="AD781" i="20"/>
  <c r="AC781" i="20"/>
  <c r="X781" i="20"/>
  <c r="W781" i="20"/>
  <c r="V781" i="20"/>
  <c r="B781" i="20"/>
  <c r="AE780" i="20"/>
  <c r="AD780" i="20"/>
  <c r="AC780" i="20"/>
  <c r="X780" i="20"/>
  <c r="W780" i="20"/>
  <c r="V780" i="20"/>
  <c r="B780" i="20"/>
  <c r="AE779" i="20"/>
  <c r="AD779" i="20"/>
  <c r="AC779" i="20"/>
  <c r="X779" i="20"/>
  <c r="W779" i="20"/>
  <c r="V779" i="20"/>
  <c r="B779" i="20"/>
  <c r="AE778" i="20"/>
  <c r="AD778" i="20"/>
  <c r="AC778" i="20"/>
  <c r="X778" i="20"/>
  <c r="W778" i="20"/>
  <c r="V778" i="20"/>
  <c r="B778" i="20"/>
  <c r="AE777" i="20"/>
  <c r="AD777" i="20"/>
  <c r="AC777" i="20"/>
  <c r="X777" i="20"/>
  <c r="W777" i="20"/>
  <c r="V777" i="20"/>
  <c r="B777" i="20"/>
  <c r="AE776" i="20"/>
  <c r="AD776" i="20"/>
  <c r="AC776" i="20"/>
  <c r="X776" i="20"/>
  <c r="W776" i="20"/>
  <c r="V776" i="20"/>
  <c r="B776" i="20"/>
  <c r="AE775" i="20"/>
  <c r="AD775" i="20"/>
  <c r="AC775" i="20"/>
  <c r="X775" i="20"/>
  <c r="W775" i="20"/>
  <c r="V775" i="20"/>
  <c r="B775" i="20"/>
  <c r="AE774" i="20"/>
  <c r="AD774" i="20"/>
  <c r="AC774" i="20"/>
  <c r="X774" i="20"/>
  <c r="W774" i="20"/>
  <c r="V774" i="20"/>
  <c r="B774" i="20"/>
  <c r="AE773" i="20"/>
  <c r="AD773" i="20"/>
  <c r="AC773" i="20"/>
  <c r="X773" i="20"/>
  <c r="W773" i="20"/>
  <c r="V773" i="20"/>
  <c r="B773" i="20"/>
  <c r="AE772" i="20"/>
  <c r="AD772" i="20"/>
  <c r="AC772" i="20"/>
  <c r="X772" i="20"/>
  <c r="W772" i="20"/>
  <c r="V772" i="20"/>
  <c r="B772" i="20"/>
  <c r="AE771" i="20"/>
  <c r="AD771" i="20"/>
  <c r="AC771" i="20"/>
  <c r="X771" i="20"/>
  <c r="W771" i="20"/>
  <c r="V771" i="20"/>
  <c r="B771" i="20"/>
  <c r="AE770" i="20"/>
  <c r="AD770" i="20"/>
  <c r="AC770" i="20"/>
  <c r="X770" i="20"/>
  <c r="W770" i="20"/>
  <c r="V770" i="20"/>
  <c r="B770" i="20"/>
  <c r="AE769" i="20"/>
  <c r="AD769" i="20"/>
  <c r="AC769" i="20"/>
  <c r="X769" i="20"/>
  <c r="W769" i="20"/>
  <c r="V769" i="20"/>
  <c r="B769" i="20"/>
  <c r="AE768" i="20"/>
  <c r="AD768" i="20"/>
  <c r="AC768" i="20"/>
  <c r="X768" i="20"/>
  <c r="W768" i="20"/>
  <c r="V768" i="20"/>
  <c r="B768" i="20"/>
  <c r="AE767" i="20"/>
  <c r="AD767" i="20"/>
  <c r="AC767" i="20"/>
  <c r="X767" i="20"/>
  <c r="W767" i="20"/>
  <c r="V767" i="20"/>
  <c r="B767" i="20"/>
  <c r="AE766" i="20"/>
  <c r="AD766" i="20"/>
  <c r="AC766" i="20"/>
  <c r="X766" i="20"/>
  <c r="W766" i="20"/>
  <c r="V766" i="20"/>
  <c r="B766" i="20"/>
  <c r="AE765" i="20"/>
  <c r="AD765" i="20"/>
  <c r="AC765" i="20"/>
  <c r="X765" i="20"/>
  <c r="W765" i="20"/>
  <c r="V765" i="20"/>
  <c r="B765" i="20"/>
  <c r="AE764" i="20"/>
  <c r="AD764" i="20"/>
  <c r="AC764" i="20"/>
  <c r="X764" i="20"/>
  <c r="W764" i="20"/>
  <c r="V764" i="20"/>
  <c r="B764" i="20"/>
  <c r="AE763" i="20"/>
  <c r="AD763" i="20"/>
  <c r="AC763" i="20"/>
  <c r="X763" i="20"/>
  <c r="W763" i="20"/>
  <c r="V763" i="20"/>
  <c r="B763" i="20"/>
  <c r="AE762" i="20"/>
  <c r="AD762" i="20"/>
  <c r="AC762" i="20"/>
  <c r="X762" i="20"/>
  <c r="W762" i="20"/>
  <c r="V762" i="20"/>
  <c r="B762" i="20"/>
  <c r="AE761" i="20"/>
  <c r="AD761" i="20"/>
  <c r="AC761" i="20"/>
  <c r="X761" i="20"/>
  <c r="W761" i="20"/>
  <c r="V761" i="20"/>
  <c r="B761" i="20"/>
  <c r="AE760" i="20"/>
  <c r="AD760" i="20"/>
  <c r="AC760" i="20"/>
  <c r="X760" i="20"/>
  <c r="W760" i="20"/>
  <c r="V760" i="20"/>
  <c r="B760" i="20"/>
  <c r="AE759" i="20"/>
  <c r="AD759" i="20"/>
  <c r="AC759" i="20"/>
  <c r="X759" i="20"/>
  <c r="W759" i="20"/>
  <c r="V759" i="20"/>
  <c r="B759" i="20"/>
  <c r="AE758" i="20"/>
  <c r="AD758" i="20"/>
  <c r="AC758" i="20"/>
  <c r="X758" i="20"/>
  <c r="W758" i="20"/>
  <c r="V758" i="20"/>
  <c r="B758" i="20"/>
  <c r="AE757" i="20"/>
  <c r="AD757" i="20"/>
  <c r="AC757" i="20"/>
  <c r="X757" i="20"/>
  <c r="W757" i="20"/>
  <c r="V757" i="20"/>
  <c r="B757" i="20"/>
  <c r="AE756" i="20"/>
  <c r="AD756" i="20"/>
  <c r="AC756" i="20"/>
  <c r="X756" i="20"/>
  <c r="W756" i="20"/>
  <c r="V756" i="20"/>
  <c r="B756" i="20"/>
  <c r="AE755" i="20"/>
  <c r="AD755" i="20"/>
  <c r="AC755" i="20"/>
  <c r="X755" i="20"/>
  <c r="W755" i="20"/>
  <c r="V755" i="20"/>
  <c r="B755" i="20"/>
  <c r="AE754" i="20"/>
  <c r="AD754" i="20"/>
  <c r="AC754" i="20"/>
  <c r="X754" i="20"/>
  <c r="W754" i="20"/>
  <c r="V754" i="20"/>
  <c r="B754" i="20"/>
  <c r="AE753" i="20"/>
  <c r="AD753" i="20"/>
  <c r="AC753" i="20"/>
  <c r="X753" i="20"/>
  <c r="W753" i="20"/>
  <c r="V753" i="20"/>
  <c r="B753" i="20"/>
  <c r="AE752" i="20"/>
  <c r="AD752" i="20"/>
  <c r="AC752" i="20"/>
  <c r="X752" i="20"/>
  <c r="W752" i="20"/>
  <c r="V752" i="20"/>
  <c r="B752" i="20"/>
  <c r="AE751" i="20"/>
  <c r="AD751" i="20"/>
  <c r="AC751" i="20"/>
  <c r="X751" i="20"/>
  <c r="W751" i="20"/>
  <c r="V751" i="20"/>
  <c r="B751" i="20"/>
  <c r="AE750" i="20"/>
  <c r="AD750" i="20"/>
  <c r="AC750" i="20"/>
  <c r="X750" i="20"/>
  <c r="W750" i="20"/>
  <c r="V750" i="20"/>
  <c r="B750" i="20"/>
  <c r="AE749" i="20"/>
  <c r="AD749" i="20"/>
  <c r="AC749" i="20"/>
  <c r="X749" i="20"/>
  <c r="W749" i="20"/>
  <c r="V749" i="20"/>
  <c r="B749" i="20"/>
  <c r="AE748" i="20"/>
  <c r="AD748" i="20"/>
  <c r="AC748" i="20"/>
  <c r="X748" i="20"/>
  <c r="W748" i="20"/>
  <c r="V748" i="20"/>
  <c r="B748" i="20"/>
  <c r="AE747" i="20"/>
  <c r="AD747" i="20"/>
  <c r="AC747" i="20"/>
  <c r="X747" i="20"/>
  <c r="W747" i="20"/>
  <c r="V747" i="20"/>
  <c r="B747" i="20"/>
  <c r="AE746" i="20"/>
  <c r="AD746" i="20"/>
  <c r="AC746" i="20"/>
  <c r="X746" i="20"/>
  <c r="W746" i="20"/>
  <c r="V746" i="20"/>
  <c r="B746" i="20"/>
  <c r="AE745" i="20"/>
  <c r="AD745" i="20"/>
  <c r="AC745" i="20"/>
  <c r="X745" i="20"/>
  <c r="W745" i="20"/>
  <c r="V745" i="20"/>
  <c r="B745" i="20"/>
  <c r="AE744" i="20"/>
  <c r="AD744" i="20"/>
  <c r="AC744" i="20"/>
  <c r="X744" i="20"/>
  <c r="W744" i="20"/>
  <c r="V744" i="20"/>
  <c r="B744" i="20"/>
  <c r="AE743" i="20"/>
  <c r="AD743" i="20"/>
  <c r="AC743" i="20"/>
  <c r="X743" i="20"/>
  <c r="W743" i="20"/>
  <c r="V743" i="20"/>
  <c r="B743" i="20"/>
  <c r="AE742" i="20"/>
  <c r="AD742" i="20"/>
  <c r="AC742" i="20"/>
  <c r="X742" i="20"/>
  <c r="W742" i="20"/>
  <c r="V742" i="20"/>
  <c r="B742" i="20"/>
  <c r="AE741" i="20"/>
  <c r="AD741" i="20"/>
  <c r="AC741" i="20"/>
  <c r="X741" i="20"/>
  <c r="W741" i="20"/>
  <c r="V741" i="20"/>
  <c r="B741" i="20"/>
  <c r="AE740" i="20"/>
  <c r="AD740" i="20"/>
  <c r="AC740" i="20"/>
  <c r="X740" i="20"/>
  <c r="W740" i="20"/>
  <c r="V740" i="20"/>
  <c r="B740" i="20"/>
  <c r="AE739" i="20"/>
  <c r="AD739" i="20"/>
  <c r="AC739" i="20"/>
  <c r="X739" i="20"/>
  <c r="W739" i="20"/>
  <c r="V739" i="20"/>
  <c r="B739" i="20"/>
  <c r="AE738" i="20"/>
  <c r="AD738" i="20"/>
  <c r="AC738" i="20"/>
  <c r="X738" i="20"/>
  <c r="W738" i="20"/>
  <c r="V738" i="20"/>
  <c r="B738" i="20"/>
  <c r="AE737" i="20"/>
  <c r="AD737" i="20"/>
  <c r="AC737" i="20"/>
  <c r="X737" i="20"/>
  <c r="W737" i="20"/>
  <c r="V737" i="20"/>
  <c r="B737" i="20"/>
  <c r="AE736" i="20"/>
  <c r="AD736" i="20"/>
  <c r="AC736" i="20"/>
  <c r="X736" i="20"/>
  <c r="W736" i="20"/>
  <c r="V736" i="20"/>
  <c r="B736" i="20"/>
  <c r="AE735" i="20"/>
  <c r="AD735" i="20"/>
  <c r="AC735" i="20"/>
  <c r="X735" i="20"/>
  <c r="W735" i="20"/>
  <c r="V735" i="20"/>
  <c r="B735" i="20"/>
  <c r="AE734" i="20"/>
  <c r="AD734" i="20"/>
  <c r="AC734" i="20"/>
  <c r="X734" i="20"/>
  <c r="W734" i="20"/>
  <c r="V734" i="20"/>
  <c r="B734" i="20"/>
  <c r="AE733" i="20"/>
  <c r="AD733" i="20"/>
  <c r="AC733" i="20"/>
  <c r="X733" i="20"/>
  <c r="W733" i="20"/>
  <c r="V733" i="20"/>
  <c r="B733" i="20"/>
  <c r="AE732" i="20"/>
  <c r="AD732" i="20"/>
  <c r="AC732" i="20"/>
  <c r="X732" i="20"/>
  <c r="W732" i="20"/>
  <c r="V732" i="20"/>
  <c r="B732" i="20"/>
  <c r="AE731" i="20"/>
  <c r="AD731" i="20"/>
  <c r="AC731" i="20"/>
  <c r="X731" i="20"/>
  <c r="W731" i="20"/>
  <c r="V731" i="20"/>
  <c r="B731" i="20"/>
  <c r="AE730" i="20"/>
  <c r="AD730" i="20"/>
  <c r="AC730" i="20"/>
  <c r="X730" i="20"/>
  <c r="W730" i="20"/>
  <c r="V730" i="20"/>
  <c r="B730" i="20"/>
  <c r="AE729" i="20"/>
  <c r="AD729" i="20"/>
  <c r="AC729" i="20"/>
  <c r="X729" i="20"/>
  <c r="W729" i="20"/>
  <c r="V729" i="20"/>
  <c r="B729" i="20"/>
  <c r="AE728" i="20"/>
  <c r="AD728" i="20"/>
  <c r="AC728" i="20"/>
  <c r="X728" i="20"/>
  <c r="W728" i="20"/>
  <c r="V728" i="20"/>
  <c r="B728" i="20"/>
  <c r="AE727" i="20"/>
  <c r="AD727" i="20"/>
  <c r="AC727" i="20"/>
  <c r="X727" i="20"/>
  <c r="W727" i="20"/>
  <c r="V727" i="20"/>
  <c r="B727" i="20"/>
  <c r="AE726" i="20"/>
  <c r="AD726" i="20"/>
  <c r="AC726" i="20"/>
  <c r="X726" i="20"/>
  <c r="W726" i="20"/>
  <c r="V726" i="20"/>
  <c r="B726" i="20"/>
  <c r="AE725" i="20"/>
  <c r="AD725" i="20"/>
  <c r="AC725" i="20"/>
  <c r="X725" i="20"/>
  <c r="W725" i="20"/>
  <c r="V725" i="20"/>
  <c r="B725" i="20"/>
  <c r="AE724" i="20"/>
  <c r="AD724" i="20"/>
  <c r="AC724" i="20"/>
  <c r="X724" i="20"/>
  <c r="W724" i="20"/>
  <c r="V724" i="20"/>
  <c r="B724" i="20"/>
  <c r="AE723" i="20"/>
  <c r="AD723" i="20"/>
  <c r="AC723" i="20"/>
  <c r="X723" i="20"/>
  <c r="W723" i="20"/>
  <c r="V723" i="20"/>
  <c r="B723" i="20"/>
  <c r="AE722" i="20"/>
  <c r="AD722" i="20"/>
  <c r="AC722" i="20"/>
  <c r="X722" i="20"/>
  <c r="W722" i="20"/>
  <c r="V722" i="20"/>
  <c r="B722" i="20"/>
  <c r="AE721" i="20"/>
  <c r="AD721" i="20"/>
  <c r="AC721" i="20"/>
  <c r="X721" i="20"/>
  <c r="W721" i="20"/>
  <c r="V721" i="20"/>
  <c r="B721" i="20"/>
  <c r="AE720" i="20"/>
  <c r="AD720" i="20"/>
  <c r="AC720" i="20"/>
  <c r="X720" i="20"/>
  <c r="W720" i="20"/>
  <c r="V720" i="20"/>
  <c r="B720" i="20"/>
  <c r="AE719" i="20"/>
  <c r="AD719" i="20"/>
  <c r="AC719" i="20"/>
  <c r="X719" i="20"/>
  <c r="W719" i="20"/>
  <c r="V719" i="20"/>
  <c r="B719" i="20"/>
  <c r="AE718" i="20"/>
  <c r="AD718" i="20"/>
  <c r="AC718" i="20"/>
  <c r="X718" i="20"/>
  <c r="W718" i="20"/>
  <c r="V718" i="20"/>
  <c r="B718" i="20"/>
  <c r="AE717" i="20"/>
  <c r="AD717" i="20"/>
  <c r="AC717" i="20"/>
  <c r="X717" i="20"/>
  <c r="W717" i="20"/>
  <c r="V717" i="20"/>
  <c r="B717" i="20"/>
  <c r="AE716" i="20"/>
  <c r="AD716" i="20"/>
  <c r="AC716" i="20"/>
  <c r="X716" i="20"/>
  <c r="W716" i="20"/>
  <c r="V716" i="20"/>
  <c r="B716" i="20"/>
  <c r="AE715" i="20"/>
  <c r="AD715" i="20"/>
  <c r="AC715" i="20"/>
  <c r="X715" i="20"/>
  <c r="W715" i="20"/>
  <c r="V715" i="20"/>
  <c r="B715" i="20"/>
  <c r="AE714" i="20"/>
  <c r="AD714" i="20"/>
  <c r="AC714" i="20"/>
  <c r="X714" i="20"/>
  <c r="W714" i="20"/>
  <c r="V714" i="20"/>
  <c r="B714" i="20"/>
  <c r="AE713" i="20"/>
  <c r="AD713" i="20"/>
  <c r="AC713" i="20"/>
  <c r="X713" i="20"/>
  <c r="W713" i="20"/>
  <c r="V713" i="20"/>
  <c r="B713" i="20"/>
  <c r="AE712" i="20"/>
  <c r="AD712" i="20"/>
  <c r="AC712" i="20"/>
  <c r="X712" i="20"/>
  <c r="W712" i="20"/>
  <c r="V712" i="20"/>
  <c r="B712" i="20"/>
  <c r="AE711" i="20"/>
  <c r="AD711" i="20"/>
  <c r="AC711" i="20"/>
  <c r="X711" i="20"/>
  <c r="W711" i="20"/>
  <c r="V711" i="20"/>
  <c r="B711" i="20"/>
  <c r="AE710" i="20"/>
  <c r="AD710" i="20"/>
  <c r="AC710" i="20"/>
  <c r="X710" i="20"/>
  <c r="W710" i="20"/>
  <c r="V710" i="20"/>
  <c r="B710" i="20"/>
  <c r="AE709" i="20"/>
  <c r="AD709" i="20"/>
  <c r="AC709" i="20"/>
  <c r="X709" i="20"/>
  <c r="W709" i="20"/>
  <c r="V709" i="20"/>
  <c r="B709" i="20"/>
  <c r="AE708" i="20"/>
  <c r="AD708" i="20"/>
  <c r="AC708" i="20"/>
  <c r="X708" i="20"/>
  <c r="W708" i="20"/>
  <c r="V708" i="20"/>
  <c r="B708" i="20"/>
  <c r="AE707" i="20"/>
  <c r="AD707" i="20"/>
  <c r="AC707" i="20"/>
  <c r="X707" i="20"/>
  <c r="W707" i="20"/>
  <c r="V707" i="20"/>
  <c r="B707" i="20"/>
  <c r="AE706" i="20"/>
  <c r="AD706" i="20"/>
  <c r="AC706" i="20"/>
  <c r="X706" i="20"/>
  <c r="W706" i="20"/>
  <c r="V706" i="20"/>
  <c r="B706" i="20"/>
  <c r="AE705" i="20"/>
  <c r="AD705" i="20"/>
  <c r="AC705" i="20"/>
  <c r="X705" i="20"/>
  <c r="W705" i="20"/>
  <c r="V705" i="20"/>
  <c r="B705" i="20"/>
  <c r="AE704" i="20"/>
  <c r="AD704" i="20"/>
  <c r="AC704" i="20"/>
  <c r="X704" i="20"/>
  <c r="W704" i="20"/>
  <c r="V704" i="20"/>
  <c r="B704" i="20"/>
  <c r="AE703" i="20"/>
  <c r="AD703" i="20"/>
  <c r="AC703" i="20"/>
  <c r="X703" i="20"/>
  <c r="W703" i="20"/>
  <c r="V703" i="20"/>
  <c r="B703" i="20"/>
  <c r="AE702" i="20"/>
  <c r="AD702" i="20"/>
  <c r="AC702" i="20"/>
  <c r="X702" i="20"/>
  <c r="W702" i="20"/>
  <c r="V702" i="20"/>
  <c r="B702" i="20"/>
  <c r="AE701" i="20"/>
  <c r="AD701" i="20"/>
  <c r="AC701" i="20"/>
  <c r="X701" i="20"/>
  <c r="W701" i="20"/>
  <c r="V701" i="20"/>
  <c r="B701" i="20"/>
  <c r="AE700" i="20"/>
  <c r="AD700" i="20"/>
  <c r="AC700" i="20"/>
  <c r="X700" i="20"/>
  <c r="W700" i="20"/>
  <c r="V700" i="20"/>
  <c r="B700" i="20"/>
  <c r="AE699" i="20"/>
  <c r="AD699" i="20"/>
  <c r="AC699" i="20"/>
  <c r="X699" i="20"/>
  <c r="W699" i="20"/>
  <c r="V699" i="20"/>
  <c r="B699" i="20"/>
  <c r="AE698" i="20"/>
  <c r="AD698" i="20"/>
  <c r="AC698" i="20"/>
  <c r="X698" i="20"/>
  <c r="W698" i="20"/>
  <c r="V698" i="20"/>
  <c r="B698" i="20"/>
  <c r="AE697" i="20"/>
  <c r="AD697" i="20"/>
  <c r="AC697" i="20"/>
  <c r="X697" i="20"/>
  <c r="W697" i="20"/>
  <c r="V697" i="20"/>
  <c r="B697" i="20"/>
  <c r="AE696" i="20"/>
  <c r="AD696" i="20"/>
  <c r="AC696" i="20"/>
  <c r="X696" i="20"/>
  <c r="W696" i="20"/>
  <c r="V696" i="20"/>
  <c r="B696" i="20"/>
  <c r="AE695" i="20"/>
  <c r="AD695" i="20"/>
  <c r="AC695" i="20"/>
  <c r="X695" i="20"/>
  <c r="W695" i="20"/>
  <c r="V695" i="20"/>
  <c r="B695" i="20"/>
  <c r="AE694" i="20"/>
  <c r="AD694" i="20"/>
  <c r="AC694" i="20"/>
  <c r="X694" i="20"/>
  <c r="W694" i="20"/>
  <c r="V694" i="20"/>
  <c r="B694" i="20"/>
  <c r="AE693" i="20"/>
  <c r="AD693" i="20"/>
  <c r="AC693" i="20"/>
  <c r="X693" i="20"/>
  <c r="W693" i="20"/>
  <c r="V693" i="20"/>
  <c r="B693" i="20"/>
  <c r="AE692" i="20"/>
  <c r="AD692" i="20"/>
  <c r="AC692" i="20"/>
  <c r="X692" i="20"/>
  <c r="W692" i="20"/>
  <c r="V692" i="20"/>
  <c r="B692" i="20"/>
  <c r="AE691" i="20"/>
  <c r="AD691" i="20"/>
  <c r="AC691" i="20"/>
  <c r="X691" i="20"/>
  <c r="W691" i="20"/>
  <c r="V691" i="20"/>
  <c r="B691" i="20"/>
  <c r="AE690" i="20"/>
  <c r="AD690" i="20"/>
  <c r="AC690" i="20"/>
  <c r="X690" i="20"/>
  <c r="W690" i="20"/>
  <c r="V690" i="20"/>
  <c r="B690" i="20"/>
  <c r="AE689" i="20"/>
  <c r="AD689" i="20"/>
  <c r="AC689" i="20"/>
  <c r="X689" i="20"/>
  <c r="W689" i="20"/>
  <c r="V689" i="20"/>
  <c r="B689" i="20"/>
  <c r="AE688" i="20"/>
  <c r="AD688" i="20"/>
  <c r="AC688" i="20"/>
  <c r="X688" i="20"/>
  <c r="W688" i="20"/>
  <c r="V688" i="20"/>
  <c r="B688" i="20"/>
  <c r="AE687" i="20"/>
  <c r="AD687" i="20"/>
  <c r="AC687" i="20"/>
  <c r="X687" i="20"/>
  <c r="W687" i="20"/>
  <c r="V687" i="20"/>
  <c r="B687" i="20"/>
  <c r="AE686" i="20"/>
  <c r="AD686" i="20"/>
  <c r="AC686" i="20"/>
  <c r="X686" i="20"/>
  <c r="W686" i="20"/>
  <c r="V686" i="20"/>
  <c r="B686" i="20"/>
  <c r="AE685" i="20"/>
  <c r="AD685" i="20"/>
  <c r="AC685" i="20"/>
  <c r="X685" i="20"/>
  <c r="W685" i="20"/>
  <c r="V685" i="20"/>
  <c r="B685" i="20"/>
  <c r="AE684" i="20"/>
  <c r="AD684" i="20"/>
  <c r="AC684" i="20"/>
  <c r="X684" i="20"/>
  <c r="W684" i="20"/>
  <c r="V684" i="20"/>
  <c r="B684" i="20"/>
  <c r="AE683" i="20"/>
  <c r="AD683" i="20"/>
  <c r="AC683" i="20"/>
  <c r="X683" i="20"/>
  <c r="W683" i="20"/>
  <c r="V683" i="20"/>
  <c r="B683" i="20"/>
  <c r="AE682" i="20"/>
  <c r="AD682" i="20"/>
  <c r="AC682" i="20"/>
  <c r="X682" i="20"/>
  <c r="W682" i="20"/>
  <c r="V682" i="20"/>
  <c r="B682" i="20"/>
  <c r="AE681" i="20"/>
  <c r="AD681" i="20"/>
  <c r="AC681" i="20"/>
  <c r="X681" i="20"/>
  <c r="W681" i="20"/>
  <c r="V681" i="20"/>
  <c r="B681" i="20"/>
  <c r="AE680" i="20"/>
  <c r="AD680" i="20"/>
  <c r="AC680" i="20"/>
  <c r="X680" i="20"/>
  <c r="W680" i="20"/>
  <c r="V680" i="20"/>
  <c r="B680" i="20"/>
  <c r="AE679" i="20"/>
  <c r="AD679" i="20"/>
  <c r="AC679" i="20"/>
  <c r="X679" i="20"/>
  <c r="W679" i="20"/>
  <c r="V679" i="20"/>
  <c r="B679" i="20"/>
  <c r="AE678" i="20"/>
  <c r="AD678" i="20"/>
  <c r="AC678" i="20"/>
  <c r="X678" i="20"/>
  <c r="W678" i="20"/>
  <c r="V678" i="20"/>
  <c r="B678" i="20"/>
  <c r="AE677" i="20"/>
  <c r="AD677" i="20"/>
  <c r="AC677" i="20"/>
  <c r="X677" i="20"/>
  <c r="W677" i="20"/>
  <c r="V677" i="20"/>
  <c r="B677" i="20"/>
  <c r="AE676" i="20"/>
  <c r="AD676" i="20"/>
  <c r="AC676" i="20"/>
  <c r="X676" i="20"/>
  <c r="W676" i="20"/>
  <c r="V676" i="20"/>
  <c r="B676" i="20"/>
  <c r="AE675" i="20"/>
  <c r="AD675" i="20"/>
  <c r="AC675" i="20"/>
  <c r="X675" i="20"/>
  <c r="W675" i="20"/>
  <c r="V675" i="20"/>
  <c r="B675" i="20"/>
  <c r="AE674" i="20"/>
  <c r="AD674" i="20"/>
  <c r="AC674" i="20"/>
  <c r="X674" i="20"/>
  <c r="W674" i="20"/>
  <c r="V674" i="20"/>
  <c r="B674" i="20"/>
  <c r="AE673" i="20"/>
  <c r="AD673" i="20"/>
  <c r="AC673" i="20"/>
  <c r="X673" i="20"/>
  <c r="W673" i="20"/>
  <c r="V673" i="20"/>
  <c r="B673" i="20"/>
  <c r="AE672" i="20"/>
  <c r="AD672" i="20"/>
  <c r="AC672" i="20"/>
  <c r="X672" i="20"/>
  <c r="W672" i="20"/>
  <c r="V672" i="20"/>
  <c r="B672" i="20"/>
  <c r="AE671" i="20"/>
  <c r="AD671" i="20"/>
  <c r="AC671" i="20"/>
  <c r="X671" i="20"/>
  <c r="W671" i="20"/>
  <c r="V671" i="20"/>
  <c r="B671" i="20"/>
  <c r="AE670" i="20"/>
  <c r="AD670" i="20"/>
  <c r="AC670" i="20"/>
  <c r="X670" i="20"/>
  <c r="W670" i="20"/>
  <c r="V670" i="20"/>
  <c r="B670" i="20"/>
  <c r="AE669" i="20"/>
  <c r="AD669" i="20"/>
  <c r="AC669" i="20"/>
  <c r="X669" i="20"/>
  <c r="W669" i="20"/>
  <c r="V669" i="20"/>
  <c r="B669" i="20"/>
  <c r="AE668" i="20"/>
  <c r="AD668" i="20"/>
  <c r="AC668" i="20"/>
  <c r="X668" i="20"/>
  <c r="W668" i="20"/>
  <c r="V668" i="20"/>
  <c r="B668" i="20"/>
  <c r="AE667" i="20"/>
  <c r="AD667" i="20"/>
  <c r="AC667" i="20"/>
  <c r="X667" i="20"/>
  <c r="W667" i="20"/>
  <c r="V667" i="20"/>
  <c r="B667" i="20"/>
  <c r="AE666" i="20"/>
  <c r="AD666" i="20"/>
  <c r="AC666" i="20"/>
  <c r="X666" i="20"/>
  <c r="W666" i="20"/>
  <c r="V666" i="20"/>
  <c r="B666" i="20"/>
  <c r="AE665" i="20"/>
  <c r="AD665" i="20"/>
  <c r="AC665" i="20"/>
  <c r="X665" i="20"/>
  <c r="W665" i="20"/>
  <c r="V665" i="20"/>
  <c r="B665" i="20"/>
  <c r="AE664" i="20"/>
  <c r="AD664" i="20"/>
  <c r="AC664" i="20"/>
  <c r="X664" i="20"/>
  <c r="W664" i="20"/>
  <c r="V664" i="20"/>
  <c r="B664" i="20"/>
  <c r="AE663" i="20"/>
  <c r="AD663" i="20"/>
  <c r="AC663" i="20"/>
  <c r="X663" i="20"/>
  <c r="W663" i="20"/>
  <c r="V663" i="20"/>
  <c r="B663" i="20"/>
  <c r="AE662" i="20"/>
  <c r="AD662" i="20"/>
  <c r="AC662" i="20"/>
  <c r="X662" i="20"/>
  <c r="W662" i="20"/>
  <c r="V662" i="20"/>
  <c r="B662" i="20"/>
  <c r="AE661" i="20"/>
  <c r="AD661" i="20"/>
  <c r="AC661" i="20"/>
  <c r="X661" i="20"/>
  <c r="W661" i="20"/>
  <c r="V661" i="20"/>
  <c r="B661" i="20"/>
  <c r="AE660" i="20"/>
  <c r="AD660" i="20"/>
  <c r="AC660" i="20"/>
  <c r="X660" i="20"/>
  <c r="W660" i="20"/>
  <c r="V660" i="20"/>
  <c r="B660" i="20"/>
  <c r="AE659" i="20"/>
  <c r="AD659" i="20"/>
  <c r="AC659" i="20"/>
  <c r="X659" i="20"/>
  <c r="W659" i="20"/>
  <c r="V659" i="20"/>
  <c r="B659" i="20"/>
  <c r="AE658" i="20"/>
  <c r="AD658" i="20"/>
  <c r="AC658" i="20"/>
  <c r="X658" i="20"/>
  <c r="W658" i="20"/>
  <c r="V658" i="20"/>
  <c r="B658" i="20"/>
  <c r="AE657" i="20"/>
  <c r="AD657" i="20"/>
  <c r="AC657" i="20"/>
  <c r="X657" i="20"/>
  <c r="W657" i="20"/>
  <c r="V657" i="20"/>
  <c r="B657" i="20"/>
  <c r="AE656" i="20"/>
  <c r="AD656" i="20"/>
  <c r="AC656" i="20"/>
  <c r="X656" i="20"/>
  <c r="W656" i="20"/>
  <c r="V656" i="20"/>
  <c r="B656" i="20"/>
  <c r="AE655" i="20"/>
  <c r="AD655" i="20"/>
  <c r="AC655" i="20"/>
  <c r="X655" i="20"/>
  <c r="W655" i="20"/>
  <c r="V655" i="20"/>
  <c r="B655" i="20"/>
  <c r="AE654" i="20"/>
  <c r="AD654" i="20"/>
  <c r="AC654" i="20"/>
  <c r="X654" i="20"/>
  <c r="W654" i="20"/>
  <c r="V654" i="20"/>
  <c r="B654" i="20"/>
  <c r="AE653" i="20"/>
  <c r="AD653" i="20"/>
  <c r="AC653" i="20"/>
  <c r="X653" i="20"/>
  <c r="W653" i="20"/>
  <c r="V653" i="20"/>
  <c r="B653" i="20"/>
  <c r="AE652" i="20"/>
  <c r="AD652" i="20"/>
  <c r="AC652" i="20"/>
  <c r="X652" i="20"/>
  <c r="W652" i="20"/>
  <c r="V652" i="20"/>
  <c r="B652" i="20"/>
  <c r="AE651" i="20"/>
  <c r="AD651" i="20"/>
  <c r="AC651" i="20"/>
  <c r="X651" i="20"/>
  <c r="W651" i="20"/>
  <c r="V651" i="20"/>
  <c r="B651" i="20"/>
  <c r="AE650" i="20"/>
  <c r="AD650" i="20"/>
  <c r="AC650" i="20"/>
  <c r="X650" i="20"/>
  <c r="W650" i="20"/>
  <c r="V650" i="20"/>
  <c r="B650" i="20"/>
  <c r="AE649" i="20"/>
  <c r="AD649" i="20"/>
  <c r="AC649" i="20"/>
  <c r="X649" i="20"/>
  <c r="W649" i="20"/>
  <c r="V649" i="20"/>
  <c r="B649" i="20"/>
  <c r="AE648" i="20"/>
  <c r="AD648" i="20"/>
  <c r="AC648" i="20"/>
  <c r="X648" i="20"/>
  <c r="W648" i="20"/>
  <c r="V648" i="20"/>
  <c r="B648" i="20"/>
  <c r="AE647" i="20"/>
  <c r="AD647" i="20"/>
  <c r="AC647" i="20"/>
  <c r="X647" i="20"/>
  <c r="W647" i="20"/>
  <c r="V647" i="20"/>
  <c r="B647" i="20"/>
  <c r="AE646" i="20"/>
  <c r="AD646" i="20"/>
  <c r="AC646" i="20"/>
  <c r="X646" i="20"/>
  <c r="W646" i="20"/>
  <c r="V646" i="20"/>
  <c r="B646" i="20"/>
  <c r="AE645" i="20"/>
  <c r="AD645" i="20"/>
  <c r="AC645" i="20"/>
  <c r="X645" i="20"/>
  <c r="W645" i="20"/>
  <c r="V645" i="20"/>
  <c r="B645" i="20"/>
  <c r="AE644" i="20"/>
  <c r="AD644" i="20"/>
  <c r="AC644" i="20"/>
  <c r="X644" i="20"/>
  <c r="W644" i="20"/>
  <c r="V644" i="20"/>
  <c r="B644" i="20"/>
  <c r="AE643" i="20"/>
  <c r="AD643" i="20"/>
  <c r="AC643" i="20"/>
  <c r="X643" i="20"/>
  <c r="W643" i="20"/>
  <c r="V643" i="20"/>
  <c r="B643" i="20"/>
  <c r="AE642" i="20"/>
  <c r="AD642" i="20"/>
  <c r="AC642" i="20"/>
  <c r="X642" i="20"/>
  <c r="W642" i="20"/>
  <c r="V642" i="20"/>
  <c r="B642" i="20"/>
  <c r="AE641" i="20"/>
  <c r="AD641" i="20"/>
  <c r="AC641" i="20"/>
  <c r="X641" i="20"/>
  <c r="W641" i="20"/>
  <c r="V641" i="20"/>
  <c r="B641" i="20"/>
  <c r="AE640" i="20"/>
  <c r="AD640" i="20"/>
  <c r="AC640" i="20"/>
  <c r="X640" i="20"/>
  <c r="W640" i="20"/>
  <c r="V640" i="20"/>
  <c r="B640" i="20"/>
  <c r="AE639" i="20"/>
  <c r="AD639" i="20"/>
  <c r="AC639" i="20"/>
  <c r="X639" i="20"/>
  <c r="W639" i="20"/>
  <c r="V639" i="20"/>
  <c r="B639" i="20"/>
  <c r="AE638" i="20"/>
  <c r="AD638" i="20"/>
  <c r="AC638" i="20"/>
  <c r="X638" i="20"/>
  <c r="W638" i="20"/>
  <c r="V638" i="20"/>
  <c r="B638" i="20"/>
  <c r="AE637" i="20"/>
  <c r="AD637" i="20"/>
  <c r="AC637" i="20"/>
  <c r="X637" i="20"/>
  <c r="W637" i="20"/>
  <c r="V637" i="20"/>
  <c r="B637" i="20"/>
  <c r="AE636" i="20"/>
  <c r="AD636" i="20"/>
  <c r="AC636" i="20"/>
  <c r="X636" i="20"/>
  <c r="W636" i="20"/>
  <c r="V636" i="20"/>
  <c r="B636" i="20"/>
  <c r="AE635" i="20"/>
  <c r="AD635" i="20"/>
  <c r="AC635" i="20"/>
  <c r="X635" i="20"/>
  <c r="W635" i="20"/>
  <c r="V635" i="20"/>
  <c r="B635" i="20"/>
  <c r="AE634" i="20"/>
  <c r="AD634" i="20"/>
  <c r="AC634" i="20"/>
  <c r="X634" i="20"/>
  <c r="W634" i="20"/>
  <c r="V634" i="20"/>
  <c r="B634" i="20"/>
  <c r="AE633" i="20"/>
  <c r="AD633" i="20"/>
  <c r="AC633" i="20"/>
  <c r="X633" i="20"/>
  <c r="W633" i="20"/>
  <c r="V633" i="20"/>
  <c r="B633" i="20"/>
  <c r="AE632" i="20"/>
  <c r="AD632" i="20"/>
  <c r="AC632" i="20"/>
  <c r="X632" i="20"/>
  <c r="W632" i="20"/>
  <c r="V632" i="20"/>
  <c r="B632" i="20"/>
  <c r="AE631" i="20"/>
  <c r="AD631" i="20"/>
  <c r="AC631" i="20"/>
  <c r="X631" i="20"/>
  <c r="W631" i="20"/>
  <c r="V631" i="20"/>
  <c r="B631" i="20"/>
  <c r="AE630" i="20"/>
  <c r="AD630" i="20"/>
  <c r="AC630" i="20"/>
  <c r="X630" i="20"/>
  <c r="W630" i="20"/>
  <c r="V630" i="20"/>
  <c r="B630" i="20"/>
  <c r="AE629" i="20"/>
  <c r="AD629" i="20"/>
  <c r="AC629" i="20"/>
  <c r="X629" i="20"/>
  <c r="W629" i="20"/>
  <c r="V629" i="20"/>
  <c r="B629" i="20"/>
  <c r="AE628" i="20"/>
  <c r="AD628" i="20"/>
  <c r="AC628" i="20"/>
  <c r="X628" i="20"/>
  <c r="W628" i="20"/>
  <c r="V628" i="20"/>
  <c r="B628" i="20"/>
  <c r="AE627" i="20"/>
  <c r="AD627" i="20"/>
  <c r="AC627" i="20"/>
  <c r="X627" i="20"/>
  <c r="W627" i="20"/>
  <c r="V627" i="20"/>
  <c r="B627" i="20"/>
  <c r="AE626" i="20"/>
  <c r="AD626" i="20"/>
  <c r="AC626" i="20"/>
  <c r="X626" i="20"/>
  <c r="W626" i="20"/>
  <c r="V626" i="20"/>
  <c r="B626" i="20"/>
  <c r="AE625" i="20"/>
  <c r="AD625" i="20"/>
  <c r="AC625" i="20"/>
  <c r="X625" i="20"/>
  <c r="W625" i="20"/>
  <c r="V625" i="20"/>
  <c r="B625" i="20"/>
  <c r="AE624" i="20"/>
  <c r="AD624" i="20"/>
  <c r="AC624" i="20"/>
  <c r="X624" i="20"/>
  <c r="W624" i="20"/>
  <c r="V624" i="20"/>
  <c r="B624" i="20"/>
  <c r="AE623" i="20"/>
  <c r="AD623" i="20"/>
  <c r="AC623" i="20"/>
  <c r="X623" i="20"/>
  <c r="W623" i="20"/>
  <c r="V623" i="20"/>
  <c r="B623" i="20"/>
  <c r="AE622" i="20"/>
  <c r="AD622" i="20"/>
  <c r="AC622" i="20"/>
  <c r="X622" i="20"/>
  <c r="W622" i="20"/>
  <c r="V622" i="20"/>
  <c r="B622" i="20"/>
  <c r="AE621" i="20"/>
  <c r="AD621" i="20"/>
  <c r="AC621" i="20"/>
  <c r="X621" i="20"/>
  <c r="W621" i="20"/>
  <c r="V621" i="20"/>
  <c r="B621" i="20"/>
  <c r="AE620" i="20"/>
  <c r="AD620" i="20"/>
  <c r="AC620" i="20"/>
  <c r="X620" i="20"/>
  <c r="W620" i="20"/>
  <c r="V620" i="20"/>
  <c r="B620" i="20"/>
  <c r="AE619" i="20"/>
  <c r="AD619" i="20"/>
  <c r="AC619" i="20"/>
  <c r="X619" i="20"/>
  <c r="W619" i="20"/>
  <c r="V619" i="20"/>
  <c r="B619" i="20"/>
  <c r="AE618" i="20"/>
  <c r="AD618" i="20"/>
  <c r="AC618" i="20"/>
  <c r="X618" i="20"/>
  <c r="W618" i="20"/>
  <c r="V618" i="20"/>
  <c r="B618" i="20"/>
  <c r="AE617" i="20"/>
  <c r="AD617" i="20"/>
  <c r="AC617" i="20"/>
  <c r="X617" i="20"/>
  <c r="W617" i="20"/>
  <c r="V617" i="20"/>
  <c r="B617" i="20"/>
  <c r="AE616" i="20"/>
  <c r="AD616" i="20"/>
  <c r="AC616" i="20"/>
  <c r="X616" i="20"/>
  <c r="W616" i="20"/>
  <c r="V616" i="20"/>
  <c r="B616" i="20"/>
  <c r="AE615" i="20"/>
  <c r="AD615" i="20"/>
  <c r="AC615" i="20"/>
  <c r="X615" i="20"/>
  <c r="W615" i="20"/>
  <c r="V615" i="20"/>
  <c r="B615" i="20"/>
  <c r="AE614" i="20"/>
  <c r="AD614" i="20"/>
  <c r="AC614" i="20"/>
  <c r="X614" i="20"/>
  <c r="W614" i="20"/>
  <c r="V614" i="20"/>
  <c r="B614" i="20"/>
  <c r="AE613" i="20"/>
  <c r="AD613" i="20"/>
  <c r="AC613" i="20"/>
  <c r="X613" i="20"/>
  <c r="W613" i="20"/>
  <c r="V613" i="20"/>
  <c r="B613" i="20"/>
  <c r="AE612" i="20"/>
  <c r="AD612" i="20"/>
  <c r="AC612" i="20"/>
  <c r="X612" i="20"/>
  <c r="W612" i="20"/>
  <c r="V612" i="20"/>
  <c r="B612" i="20"/>
  <c r="AE611" i="20"/>
  <c r="AD611" i="20"/>
  <c r="AC611" i="20"/>
  <c r="X611" i="20"/>
  <c r="W611" i="20"/>
  <c r="V611" i="20"/>
  <c r="B611" i="20"/>
  <c r="AE610" i="20"/>
  <c r="AD610" i="20"/>
  <c r="AC610" i="20"/>
  <c r="X610" i="20"/>
  <c r="W610" i="20"/>
  <c r="V610" i="20"/>
  <c r="B610" i="20"/>
  <c r="AE609" i="20"/>
  <c r="AD609" i="20"/>
  <c r="AC609" i="20"/>
  <c r="X609" i="20"/>
  <c r="W609" i="20"/>
  <c r="V609" i="20"/>
  <c r="B609" i="20"/>
  <c r="AE608" i="20"/>
  <c r="AD608" i="20"/>
  <c r="AC608" i="20"/>
  <c r="X608" i="20"/>
  <c r="W608" i="20"/>
  <c r="V608" i="20"/>
  <c r="B608" i="20"/>
  <c r="AE607" i="20"/>
  <c r="AD607" i="20"/>
  <c r="AC607" i="20"/>
  <c r="X607" i="20"/>
  <c r="W607" i="20"/>
  <c r="V607" i="20"/>
  <c r="B607" i="20"/>
  <c r="AE606" i="20"/>
  <c r="AD606" i="20"/>
  <c r="AC606" i="20"/>
  <c r="X606" i="20"/>
  <c r="W606" i="20"/>
  <c r="V606" i="20"/>
  <c r="B606" i="20"/>
  <c r="AE605" i="20"/>
  <c r="AD605" i="20"/>
  <c r="AC605" i="20"/>
  <c r="X605" i="20"/>
  <c r="W605" i="20"/>
  <c r="V605" i="20"/>
  <c r="B605" i="20"/>
  <c r="AE604" i="20"/>
  <c r="AD604" i="20"/>
  <c r="AC604" i="20"/>
  <c r="X604" i="20"/>
  <c r="W604" i="20"/>
  <c r="V604" i="20"/>
  <c r="B604" i="20"/>
  <c r="AE603" i="20"/>
  <c r="AD603" i="20"/>
  <c r="AC603" i="20"/>
  <c r="X603" i="20"/>
  <c r="W603" i="20"/>
  <c r="V603" i="20"/>
  <c r="B603" i="20"/>
  <c r="AE602" i="20"/>
  <c r="AD602" i="20"/>
  <c r="AC602" i="20"/>
  <c r="X602" i="20"/>
  <c r="W602" i="20"/>
  <c r="V602" i="20"/>
  <c r="B602" i="20"/>
  <c r="AE601" i="20"/>
  <c r="AD601" i="20"/>
  <c r="AC601" i="20"/>
  <c r="X601" i="20"/>
  <c r="W601" i="20"/>
  <c r="V601" i="20"/>
  <c r="B601" i="20"/>
  <c r="AE600" i="20"/>
  <c r="AD600" i="20"/>
  <c r="AC600" i="20"/>
  <c r="X600" i="20"/>
  <c r="W600" i="20"/>
  <c r="V600" i="20"/>
  <c r="B600" i="20"/>
  <c r="AE599" i="20"/>
  <c r="AD599" i="20"/>
  <c r="AC599" i="20"/>
  <c r="X599" i="20"/>
  <c r="W599" i="20"/>
  <c r="V599" i="20"/>
  <c r="B599" i="20"/>
  <c r="AE598" i="20"/>
  <c r="AD598" i="20"/>
  <c r="AC598" i="20"/>
  <c r="X598" i="20"/>
  <c r="W598" i="20"/>
  <c r="V598" i="20"/>
  <c r="B598" i="20"/>
  <c r="AE597" i="20"/>
  <c r="AD597" i="20"/>
  <c r="AC597" i="20"/>
  <c r="X597" i="20"/>
  <c r="W597" i="20"/>
  <c r="V597" i="20"/>
  <c r="B597" i="20"/>
  <c r="AE596" i="20"/>
  <c r="AD596" i="20"/>
  <c r="AC596" i="20"/>
  <c r="X596" i="20"/>
  <c r="W596" i="20"/>
  <c r="V596" i="20"/>
  <c r="B596" i="20"/>
  <c r="AE595" i="20"/>
  <c r="AD595" i="20"/>
  <c r="AC595" i="20"/>
  <c r="X595" i="20"/>
  <c r="W595" i="20"/>
  <c r="V595" i="20"/>
  <c r="B595" i="20"/>
  <c r="AE594" i="20"/>
  <c r="AD594" i="20"/>
  <c r="AC594" i="20"/>
  <c r="X594" i="20"/>
  <c r="W594" i="20"/>
  <c r="V594" i="20"/>
  <c r="B594" i="20"/>
  <c r="AE593" i="20"/>
  <c r="AD593" i="20"/>
  <c r="AC593" i="20"/>
  <c r="X593" i="20"/>
  <c r="W593" i="20"/>
  <c r="V593" i="20"/>
  <c r="B593" i="20"/>
  <c r="AE592" i="20"/>
  <c r="AD592" i="20"/>
  <c r="AC592" i="20"/>
  <c r="X592" i="20"/>
  <c r="W592" i="20"/>
  <c r="V592" i="20"/>
  <c r="B592" i="20"/>
  <c r="AE591" i="20"/>
  <c r="AD591" i="20"/>
  <c r="AC591" i="20"/>
  <c r="X591" i="20"/>
  <c r="W591" i="20"/>
  <c r="V591" i="20"/>
  <c r="B591" i="20"/>
  <c r="AE590" i="20"/>
  <c r="AD590" i="20"/>
  <c r="AC590" i="20"/>
  <c r="X590" i="20"/>
  <c r="W590" i="20"/>
  <c r="V590" i="20"/>
  <c r="B590" i="20"/>
  <c r="AE589" i="20"/>
  <c r="AD589" i="20"/>
  <c r="AC589" i="20"/>
  <c r="X589" i="20"/>
  <c r="W589" i="20"/>
  <c r="V589" i="20"/>
  <c r="B589" i="20"/>
  <c r="AE588" i="20"/>
  <c r="AD588" i="20"/>
  <c r="AC588" i="20"/>
  <c r="X588" i="20"/>
  <c r="W588" i="20"/>
  <c r="V588" i="20"/>
  <c r="B588" i="20"/>
  <c r="AE587" i="20"/>
  <c r="AD587" i="20"/>
  <c r="AC587" i="20"/>
  <c r="X587" i="20"/>
  <c r="W587" i="20"/>
  <c r="V587" i="20"/>
  <c r="B587" i="20"/>
  <c r="AE586" i="20"/>
  <c r="AD586" i="20"/>
  <c r="AC586" i="20"/>
  <c r="X586" i="20"/>
  <c r="W586" i="20"/>
  <c r="V586" i="20"/>
  <c r="B586" i="20"/>
  <c r="AE585" i="20"/>
  <c r="AD585" i="20"/>
  <c r="AC585" i="20"/>
  <c r="X585" i="20"/>
  <c r="W585" i="20"/>
  <c r="V585" i="20"/>
  <c r="B585" i="20"/>
  <c r="AE584" i="20"/>
  <c r="AD584" i="20"/>
  <c r="AC584" i="20"/>
  <c r="X584" i="20"/>
  <c r="W584" i="20"/>
  <c r="V584" i="20"/>
  <c r="B584" i="20"/>
  <c r="AE583" i="20"/>
  <c r="AD583" i="20"/>
  <c r="AC583" i="20"/>
  <c r="X583" i="20"/>
  <c r="W583" i="20"/>
  <c r="V583" i="20"/>
  <c r="B583" i="20"/>
  <c r="AE582" i="20"/>
  <c r="AD582" i="20"/>
  <c r="AC582" i="20"/>
  <c r="X582" i="20"/>
  <c r="W582" i="20"/>
  <c r="V582" i="20"/>
  <c r="B582" i="20"/>
  <c r="AE581" i="20"/>
  <c r="AD581" i="20"/>
  <c r="AC581" i="20"/>
  <c r="X581" i="20"/>
  <c r="W581" i="20"/>
  <c r="V581" i="20"/>
  <c r="B581" i="20"/>
  <c r="AE580" i="20"/>
  <c r="AD580" i="20"/>
  <c r="AC580" i="20"/>
  <c r="X580" i="20"/>
  <c r="W580" i="20"/>
  <c r="V580" i="20"/>
  <c r="B580" i="20"/>
  <c r="AE579" i="20"/>
  <c r="AD579" i="20"/>
  <c r="AC579" i="20"/>
  <c r="X579" i="20"/>
  <c r="W579" i="20"/>
  <c r="V579" i="20"/>
  <c r="B579" i="20"/>
  <c r="AE578" i="20"/>
  <c r="AD578" i="20"/>
  <c r="AC578" i="20"/>
  <c r="X578" i="20"/>
  <c r="W578" i="20"/>
  <c r="V578" i="20"/>
  <c r="B578" i="20"/>
  <c r="AE577" i="20"/>
  <c r="AD577" i="20"/>
  <c r="AC577" i="20"/>
  <c r="X577" i="20"/>
  <c r="W577" i="20"/>
  <c r="V577" i="20"/>
  <c r="B577" i="20"/>
  <c r="AE576" i="20"/>
  <c r="AD576" i="20"/>
  <c r="AC576" i="20"/>
  <c r="X576" i="20"/>
  <c r="W576" i="20"/>
  <c r="V576" i="20"/>
  <c r="B576" i="20"/>
  <c r="AE575" i="20"/>
  <c r="AD575" i="20"/>
  <c r="AC575" i="20"/>
  <c r="X575" i="20"/>
  <c r="W575" i="20"/>
  <c r="V575" i="20"/>
  <c r="B575" i="20"/>
  <c r="AE574" i="20"/>
  <c r="AD574" i="20"/>
  <c r="AC574" i="20"/>
  <c r="X574" i="20"/>
  <c r="W574" i="20"/>
  <c r="V574" i="20"/>
  <c r="B574" i="20"/>
  <c r="AE573" i="20"/>
  <c r="AD573" i="20"/>
  <c r="AC573" i="20"/>
  <c r="X573" i="20"/>
  <c r="W573" i="20"/>
  <c r="V573" i="20"/>
  <c r="B573" i="20"/>
  <c r="AE572" i="20"/>
  <c r="AD572" i="20"/>
  <c r="AC572" i="20"/>
  <c r="X572" i="20"/>
  <c r="W572" i="20"/>
  <c r="V572" i="20"/>
  <c r="B572" i="20"/>
  <c r="AE571" i="20"/>
  <c r="AD571" i="20"/>
  <c r="AC571" i="20"/>
  <c r="X571" i="20"/>
  <c r="W571" i="20"/>
  <c r="V571" i="20"/>
  <c r="B571" i="20"/>
  <c r="AE570" i="20"/>
  <c r="AD570" i="20"/>
  <c r="AC570" i="20"/>
  <c r="X570" i="20"/>
  <c r="W570" i="20"/>
  <c r="V570" i="20"/>
  <c r="B570" i="20"/>
  <c r="AE569" i="20"/>
  <c r="AD569" i="20"/>
  <c r="AC569" i="20"/>
  <c r="X569" i="20"/>
  <c r="W569" i="20"/>
  <c r="V569" i="20"/>
  <c r="B569" i="20"/>
  <c r="AE568" i="20"/>
  <c r="AD568" i="20"/>
  <c r="AC568" i="20"/>
  <c r="X568" i="20"/>
  <c r="W568" i="20"/>
  <c r="V568" i="20"/>
  <c r="B568" i="20"/>
  <c r="AE567" i="20"/>
  <c r="AD567" i="20"/>
  <c r="AC567" i="20"/>
  <c r="X567" i="20"/>
  <c r="W567" i="20"/>
  <c r="V567" i="20"/>
  <c r="B567" i="20"/>
  <c r="AE566" i="20"/>
  <c r="AD566" i="20"/>
  <c r="AC566" i="20"/>
  <c r="X566" i="20"/>
  <c r="W566" i="20"/>
  <c r="V566" i="20"/>
  <c r="B566" i="20"/>
  <c r="AE565" i="20"/>
  <c r="AD565" i="20"/>
  <c r="AC565" i="20"/>
  <c r="X565" i="20"/>
  <c r="W565" i="20"/>
  <c r="V565" i="20"/>
  <c r="B565" i="20"/>
  <c r="AE564" i="20"/>
  <c r="AD564" i="20"/>
  <c r="AC564" i="20"/>
  <c r="X564" i="20"/>
  <c r="W564" i="20"/>
  <c r="V564" i="20"/>
  <c r="B564" i="20"/>
  <c r="AE563" i="20"/>
  <c r="AD563" i="20"/>
  <c r="AC563" i="20"/>
  <c r="X563" i="20"/>
  <c r="W563" i="20"/>
  <c r="V563" i="20"/>
  <c r="B563" i="20"/>
  <c r="AE562" i="20"/>
  <c r="AD562" i="20"/>
  <c r="AC562" i="20"/>
  <c r="X562" i="20"/>
  <c r="W562" i="20"/>
  <c r="V562" i="20"/>
  <c r="B562" i="20"/>
  <c r="AE561" i="20"/>
  <c r="AD561" i="20"/>
  <c r="AC561" i="20"/>
  <c r="X561" i="20"/>
  <c r="W561" i="20"/>
  <c r="V561" i="20"/>
  <c r="B561" i="20"/>
  <c r="AE560" i="20"/>
  <c r="AD560" i="20"/>
  <c r="AC560" i="20"/>
  <c r="X560" i="20"/>
  <c r="W560" i="20"/>
  <c r="V560" i="20"/>
  <c r="B560" i="20"/>
  <c r="AE559" i="20"/>
  <c r="AD559" i="20"/>
  <c r="AC559" i="20"/>
  <c r="X559" i="20"/>
  <c r="W559" i="20"/>
  <c r="V559" i="20"/>
  <c r="B559" i="20"/>
  <c r="AE558" i="20"/>
  <c r="AD558" i="20"/>
  <c r="AC558" i="20"/>
  <c r="X558" i="20"/>
  <c r="W558" i="20"/>
  <c r="V558" i="20"/>
  <c r="B558" i="20"/>
  <c r="AE557" i="20"/>
  <c r="AD557" i="20"/>
  <c r="AC557" i="20"/>
  <c r="X557" i="20"/>
  <c r="W557" i="20"/>
  <c r="V557" i="20"/>
  <c r="B557" i="20"/>
  <c r="AE556" i="20"/>
  <c r="AD556" i="20"/>
  <c r="AC556" i="20"/>
  <c r="X556" i="20"/>
  <c r="W556" i="20"/>
  <c r="V556" i="20"/>
  <c r="B556" i="20"/>
  <c r="AE555" i="20"/>
  <c r="AD555" i="20"/>
  <c r="AC555" i="20"/>
  <c r="X555" i="20"/>
  <c r="W555" i="20"/>
  <c r="V555" i="20"/>
  <c r="B555" i="20"/>
  <c r="AE554" i="20"/>
  <c r="AD554" i="20"/>
  <c r="AC554" i="20"/>
  <c r="X554" i="20"/>
  <c r="W554" i="20"/>
  <c r="V554" i="20"/>
  <c r="B554" i="20"/>
  <c r="AE553" i="20"/>
  <c r="AD553" i="20"/>
  <c r="AC553" i="20"/>
  <c r="X553" i="20"/>
  <c r="W553" i="20"/>
  <c r="V553" i="20"/>
  <c r="B553" i="20"/>
  <c r="AE552" i="20"/>
  <c r="AD552" i="20"/>
  <c r="AC552" i="20"/>
  <c r="X552" i="20"/>
  <c r="W552" i="20"/>
  <c r="V552" i="20"/>
  <c r="B552" i="20"/>
  <c r="AE551" i="20"/>
  <c r="AD551" i="20"/>
  <c r="AC551" i="20"/>
  <c r="X551" i="20"/>
  <c r="W551" i="20"/>
  <c r="V551" i="20"/>
  <c r="B551" i="20"/>
  <c r="AE550" i="20"/>
  <c r="AD550" i="20"/>
  <c r="AC550" i="20"/>
  <c r="X550" i="20"/>
  <c r="W550" i="20"/>
  <c r="V550" i="20"/>
  <c r="B550" i="20"/>
  <c r="AE549" i="20"/>
  <c r="AD549" i="20"/>
  <c r="AC549" i="20"/>
  <c r="X549" i="20"/>
  <c r="W549" i="20"/>
  <c r="V549" i="20"/>
  <c r="B549" i="20"/>
  <c r="AE548" i="20"/>
  <c r="AD548" i="20"/>
  <c r="AC548" i="20"/>
  <c r="X548" i="20"/>
  <c r="W548" i="20"/>
  <c r="V548" i="20"/>
  <c r="B548" i="20"/>
  <c r="AE547" i="20"/>
  <c r="AD547" i="20"/>
  <c r="AC547" i="20"/>
  <c r="X547" i="20"/>
  <c r="W547" i="20"/>
  <c r="V547" i="20"/>
  <c r="B547" i="20"/>
  <c r="AE546" i="20"/>
  <c r="AD546" i="20"/>
  <c r="AC546" i="20"/>
  <c r="X546" i="20"/>
  <c r="W546" i="20"/>
  <c r="V546" i="20"/>
  <c r="B546" i="20"/>
  <c r="AE545" i="20"/>
  <c r="AD545" i="20"/>
  <c r="AC545" i="20"/>
  <c r="X545" i="20"/>
  <c r="W545" i="20"/>
  <c r="V545" i="20"/>
  <c r="B545" i="20"/>
  <c r="AE544" i="20"/>
  <c r="AD544" i="20"/>
  <c r="AC544" i="20"/>
  <c r="X544" i="20"/>
  <c r="W544" i="20"/>
  <c r="V544" i="20"/>
  <c r="B544" i="20"/>
  <c r="AE543" i="20"/>
  <c r="AD543" i="20"/>
  <c r="AC543" i="20"/>
  <c r="X543" i="20"/>
  <c r="W543" i="20"/>
  <c r="V543" i="20"/>
  <c r="B543" i="20"/>
  <c r="AE542" i="20"/>
  <c r="AD542" i="20"/>
  <c r="AC542" i="20"/>
  <c r="X542" i="20"/>
  <c r="W542" i="20"/>
  <c r="V542" i="20"/>
  <c r="B542" i="20"/>
  <c r="AE541" i="20"/>
  <c r="AD541" i="20"/>
  <c r="AC541" i="20"/>
  <c r="X541" i="20"/>
  <c r="W541" i="20"/>
  <c r="V541" i="20"/>
  <c r="B541" i="20"/>
  <c r="AE540" i="20"/>
  <c r="AD540" i="20"/>
  <c r="AC540" i="20"/>
  <c r="X540" i="20"/>
  <c r="W540" i="20"/>
  <c r="V540" i="20"/>
  <c r="B540" i="20"/>
  <c r="AE539" i="20"/>
  <c r="AD539" i="20"/>
  <c r="AC539" i="20"/>
  <c r="X539" i="20"/>
  <c r="W539" i="20"/>
  <c r="V539" i="20"/>
  <c r="B539" i="20"/>
  <c r="AE538" i="20"/>
  <c r="AD538" i="20"/>
  <c r="AC538" i="20"/>
  <c r="X538" i="20"/>
  <c r="W538" i="20"/>
  <c r="V538" i="20"/>
  <c r="B538" i="20"/>
  <c r="AE537" i="20"/>
  <c r="AD537" i="20"/>
  <c r="AC537" i="20"/>
  <c r="X537" i="20"/>
  <c r="W537" i="20"/>
  <c r="V537" i="20"/>
  <c r="B537" i="20"/>
  <c r="AE536" i="20"/>
  <c r="AD536" i="20"/>
  <c r="AC536" i="20"/>
  <c r="X536" i="20"/>
  <c r="W536" i="20"/>
  <c r="V536" i="20"/>
  <c r="B536" i="20"/>
  <c r="AE535" i="20"/>
  <c r="AD535" i="20"/>
  <c r="AC535" i="20"/>
  <c r="X535" i="20"/>
  <c r="W535" i="20"/>
  <c r="V535" i="20"/>
  <c r="B535" i="20"/>
  <c r="AE534" i="20"/>
  <c r="AD534" i="20"/>
  <c r="AC534" i="20"/>
  <c r="X534" i="20"/>
  <c r="W534" i="20"/>
  <c r="V534" i="20"/>
  <c r="B534" i="20"/>
  <c r="AE533" i="20"/>
  <c r="AD533" i="20"/>
  <c r="AC533" i="20"/>
  <c r="X533" i="20"/>
  <c r="W533" i="20"/>
  <c r="V533" i="20"/>
  <c r="B533" i="20"/>
  <c r="AE532" i="20"/>
  <c r="AD532" i="20"/>
  <c r="AC532" i="20"/>
  <c r="X532" i="20"/>
  <c r="W532" i="20"/>
  <c r="V532" i="20"/>
  <c r="B532" i="20"/>
  <c r="AE531" i="20"/>
  <c r="AD531" i="20"/>
  <c r="AC531" i="20"/>
  <c r="X531" i="20"/>
  <c r="W531" i="20"/>
  <c r="V531" i="20"/>
  <c r="B531" i="20"/>
  <c r="AE530" i="20"/>
  <c r="AD530" i="20"/>
  <c r="AC530" i="20"/>
  <c r="X530" i="20"/>
  <c r="W530" i="20"/>
  <c r="V530" i="20"/>
  <c r="B530" i="20"/>
  <c r="AE529" i="20"/>
  <c r="AD529" i="20"/>
  <c r="AC529" i="20"/>
  <c r="X529" i="20"/>
  <c r="W529" i="20"/>
  <c r="V529" i="20"/>
  <c r="B529" i="20"/>
  <c r="AE528" i="20"/>
  <c r="AD528" i="20"/>
  <c r="AC528" i="20"/>
  <c r="X528" i="20"/>
  <c r="W528" i="20"/>
  <c r="V528" i="20"/>
  <c r="B528" i="20"/>
  <c r="AE527" i="20"/>
  <c r="AD527" i="20"/>
  <c r="AC527" i="20"/>
  <c r="X527" i="20"/>
  <c r="W527" i="20"/>
  <c r="V527" i="20"/>
  <c r="B527" i="20"/>
  <c r="AE526" i="20"/>
  <c r="AD526" i="20"/>
  <c r="AC526" i="20"/>
  <c r="X526" i="20"/>
  <c r="W526" i="20"/>
  <c r="V526" i="20"/>
  <c r="B526" i="20"/>
  <c r="AE525" i="20"/>
  <c r="AD525" i="20"/>
  <c r="AC525" i="20"/>
  <c r="X525" i="20"/>
  <c r="W525" i="20"/>
  <c r="V525" i="20"/>
  <c r="B525" i="20"/>
  <c r="AE524" i="20"/>
  <c r="AD524" i="20"/>
  <c r="AC524" i="20"/>
  <c r="X524" i="20"/>
  <c r="W524" i="20"/>
  <c r="V524" i="20"/>
  <c r="B524" i="20"/>
  <c r="AE523" i="20"/>
  <c r="AD523" i="20"/>
  <c r="AC523" i="20"/>
  <c r="X523" i="20"/>
  <c r="W523" i="20"/>
  <c r="V523" i="20"/>
  <c r="B523" i="20"/>
  <c r="AE522" i="20"/>
  <c r="AD522" i="20"/>
  <c r="AC522" i="20"/>
  <c r="X522" i="20"/>
  <c r="W522" i="20"/>
  <c r="V522" i="20"/>
  <c r="B522" i="20"/>
  <c r="AE521" i="20"/>
  <c r="AD521" i="20"/>
  <c r="AC521" i="20"/>
  <c r="X521" i="20"/>
  <c r="W521" i="20"/>
  <c r="V521" i="20"/>
  <c r="B521" i="20"/>
  <c r="AE520" i="20"/>
  <c r="AD520" i="20"/>
  <c r="AC520" i="20"/>
  <c r="X520" i="20"/>
  <c r="W520" i="20"/>
  <c r="V520" i="20"/>
  <c r="B520" i="20"/>
  <c r="AE519" i="20"/>
  <c r="AD519" i="20"/>
  <c r="AC519" i="20"/>
  <c r="X519" i="20"/>
  <c r="W519" i="20"/>
  <c r="V519" i="20"/>
  <c r="B519" i="20"/>
  <c r="AE518" i="20"/>
  <c r="AD518" i="20"/>
  <c r="AC518" i="20"/>
  <c r="X518" i="20"/>
  <c r="W518" i="20"/>
  <c r="V518" i="20"/>
  <c r="B518" i="20"/>
  <c r="AE517" i="20"/>
  <c r="AD517" i="20"/>
  <c r="AC517" i="20"/>
  <c r="X517" i="20"/>
  <c r="W517" i="20"/>
  <c r="V517" i="20"/>
  <c r="B517" i="20"/>
  <c r="AE516" i="20"/>
  <c r="AD516" i="20"/>
  <c r="AC516" i="20"/>
  <c r="X516" i="20"/>
  <c r="W516" i="20"/>
  <c r="V516" i="20"/>
  <c r="B516" i="20"/>
  <c r="AE515" i="20"/>
  <c r="AD515" i="20"/>
  <c r="AC515" i="20"/>
  <c r="X515" i="20"/>
  <c r="W515" i="20"/>
  <c r="V515" i="20"/>
  <c r="B515" i="20"/>
  <c r="AE514" i="20"/>
  <c r="AD514" i="20"/>
  <c r="AC514" i="20"/>
  <c r="X514" i="20"/>
  <c r="W514" i="20"/>
  <c r="V514" i="20"/>
  <c r="B514" i="20"/>
  <c r="AE513" i="20"/>
  <c r="AD513" i="20"/>
  <c r="AC513" i="20"/>
  <c r="X513" i="20"/>
  <c r="W513" i="20"/>
  <c r="V513" i="20"/>
  <c r="B513" i="20"/>
  <c r="AE512" i="20"/>
  <c r="AD512" i="20"/>
  <c r="AC512" i="20"/>
  <c r="X512" i="20"/>
  <c r="W512" i="20"/>
  <c r="V512" i="20"/>
  <c r="B512" i="20"/>
  <c r="AE511" i="20"/>
  <c r="AD511" i="20"/>
  <c r="AC511" i="20"/>
  <c r="X511" i="20"/>
  <c r="W511" i="20"/>
  <c r="V511" i="20"/>
  <c r="B511" i="20"/>
  <c r="AE510" i="20"/>
  <c r="AD510" i="20"/>
  <c r="AC510" i="20"/>
  <c r="X510" i="20"/>
  <c r="W510" i="20"/>
  <c r="V510" i="20"/>
  <c r="B510" i="20"/>
  <c r="AE509" i="20"/>
  <c r="AD509" i="20"/>
  <c r="AC509" i="20"/>
  <c r="X509" i="20"/>
  <c r="W509" i="20"/>
  <c r="V509" i="20"/>
  <c r="B509" i="20"/>
  <c r="AE508" i="20"/>
  <c r="AD508" i="20"/>
  <c r="AC508" i="20"/>
  <c r="X508" i="20"/>
  <c r="W508" i="20"/>
  <c r="V508" i="20"/>
  <c r="B508" i="20"/>
  <c r="AE507" i="20"/>
  <c r="AD507" i="20"/>
  <c r="AC507" i="20"/>
  <c r="X507" i="20"/>
  <c r="W507" i="20"/>
  <c r="V507" i="20"/>
  <c r="B507" i="20"/>
  <c r="AE506" i="20"/>
  <c r="AD506" i="20"/>
  <c r="AC506" i="20"/>
  <c r="X506" i="20"/>
  <c r="W506" i="20"/>
  <c r="V506" i="20"/>
  <c r="B506" i="20"/>
  <c r="AE505" i="20"/>
  <c r="AD505" i="20"/>
  <c r="AC505" i="20"/>
  <c r="X505" i="20"/>
  <c r="W505" i="20"/>
  <c r="V505" i="20"/>
  <c r="B505" i="20"/>
  <c r="AE504" i="20"/>
  <c r="AD504" i="20"/>
  <c r="AC504" i="20"/>
  <c r="X504" i="20"/>
  <c r="W504" i="20"/>
  <c r="V504" i="20"/>
  <c r="B504" i="20"/>
  <c r="AE503" i="20"/>
  <c r="AD503" i="20"/>
  <c r="AC503" i="20"/>
  <c r="X503" i="20"/>
  <c r="W503" i="20"/>
  <c r="V503" i="20"/>
  <c r="B503" i="20"/>
  <c r="AE502" i="20"/>
  <c r="AD502" i="20"/>
  <c r="AC502" i="20"/>
  <c r="X502" i="20"/>
  <c r="W502" i="20"/>
  <c r="V502" i="20"/>
  <c r="B502" i="20"/>
  <c r="AE501" i="20"/>
  <c r="AD501" i="20"/>
  <c r="AC501" i="20"/>
  <c r="X501" i="20"/>
  <c r="W501" i="20"/>
  <c r="V501" i="20"/>
  <c r="B501" i="20"/>
  <c r="AE500" i="20"/>
  <c r="AD500" i="20"/>
  <c r="AC500" i="20"/>
  <c r="X500" i="20"/>
  <c r="W500" i="20"/>
  <c r="V500" i="20"/>
  <c r="B500" i="20"/>
  <c r="AE499" i="20"/>
  <c r="AD499" i="20"/>
  <c r="AC499" i="20"/>
  <c r="X499" i="20"/>
  <c r="W499" i="20"/>
  <c r="V499" i="20"/>
  <c r="B499" i="20"/>
  <c r="AE498" i="20"/>
  <c r="AD498" i="20"/>
  <c r="AC498" i="20"/>
  <c r="X498" i="20"/>
  <c r="W498" i="20"/>
  <c r="V498" i="20"/>
  <c r="B498" i="20"/>
  <c r="AE497" i="20"/>
  <c r="AD497" i="20"/>
  <c r="AC497" i="20"/>
  <c r="X497" i="20"/>
  <c r="W497" i="20"/>
  <c r="V497" i="20"/>
  <c r="B497" i="20"/>
  <c r="AE496" i="20"/>
  <c r="AD496" i="20"/>
  <c r="AC496" i="20"/>
  <c r="X496" i="20"/>
  <c r="W496" i="20"/>
  <c r="V496" i="20"/>
  <c r="B496" i="20"/>
  <c r="AE495" i="20"/>
  <c r="AD495" i="20"/>
  <c r="AC495" i="20"/>
  <c r="X495" i="20"/>
  <c r="W495" i="20"/>
  <c r="V495" i="20"/>
  <c r="B495" i="20"/>
  <c r="AE494" i="20"/>
  <c r="AD494" i="20"/>
  <c r="AC494" i="20"/>
  <c r="X494" i="20"/>
  <c r="W494" i="20"/>
  <c r="V494" i="20"/>
  <c r="B494" i="20"/>
  <c r="AE493" i="20"/>
  <c r="AD493" i="20"/>
  <c r="AC493" i="20"/>
  <c r="X493" i="20"/>
  <c r="W493" i="20"/>
  <c r="V493" i="20"/>
  <c r="B493" i="20"/>
  <c r="AE492" i="20"/>
  <c r="AD492" i="20"/>
  <c r="AC492" i="20"/>
  <c r="X492" i="20"/>
  <c r="W492" i="20"/>
  <c r="V492" i="20"/>
  <c r="B492" i="20"/>
  <c r="AE491" i="20"/>
  <c r="AD491" i="20"/>
  <c r="AC491" i="20"/>
  <c r="X491" i="20"/>
  <c r="W491" i="20"/>
  <c r="V491" i="20"/>
  <c r="B491" i="20"/>
  <c r="AE490" i="20"/>
  <c r="AD490" i="20"/>
  <c r="AC490" i="20"/>
  <c r="X490" i="20"/>
  <c r="W490" i="20"/>
  <c r="V490" i="20"/>
  <c r="B490" i="20"/>
  <c r="AE489" i="20"/>
  <c r="AD489" i="20"/>
  <c r="AC489" i="20"/>
  <c r="X489" i="20"/>
  <c r="W489" i="20"/>
  <c r="V489" i="20"/>
  <c r="B489" i="20"/>
  <c r="AE488" i="20"/>
  <c r="AD488" i="20"/>
  <c r="AC488" i="20"/>
  <c r="X488" i="20"/>
  <c r="W488" i="20"/>
  <c r="V488" i="20"/>
  <c r="B488" i="20"/>
  <c r="AE487" i="20"/>
  <c r="AD487" i="20"/>
  <c r="AC487" i="20"/>
  <c r="X487" i="20"/>
  <c r="W487" i="20"/>
  <c r="V487" i="20"/>
  <c r="B487" i="20"/>
  <c r="AE486" i="20"/>
  <c r="AD486" i="20"/>
  <c r="AC486" i="20"/>
  <c r="X486" i="20"/>
  <c r="W486" i="20"/>
  <c r="V486" i="20"/>
  <c r="B486" i="20"/>
  <c r="AE485" i="20"/>
  <c r="AD485" i="20"/>
  <c r="AC485" i="20"/>
  <c r="X485" i="20"/>
  <c r="W485" i="20"/>
  <c r="V485" i="20"/>
  <c r="B485" i="20"/>
  <c r="AE484" i="20"/>
  <c r="AD484" i="20"/>
  <c r="AC484" i="20"/>
  <c r="X484" i="20"/>
  <c r="W484" i="20"/>
  <c r="V484" i="20"/>
  <c r="B484" i="20"/>
  <c r="AE483" i="20"/>
  <c r="AD483" i="20"/>
  <c r="AC483" i="20"/>
  <c r="X483" i="20"/>
  <c r="W483" i="20"/>
  <c r="V483" i="20"/>
  <c r="B483" i="20"/>
  <c r="AE482" i="20"/>
  <c r="AD482" i="20"/>
  <c r="AC482" i="20"/>
  <c r="X482" i="20"/>
  <c r="W482" i="20"/>
  <c r="V482" i="20"/>
  <c r="B482" i="20"/>
  <c r="AE481" i="20"/>
  <c r="AD481" i="20"/>
  <c r="AC481" i="20"/>
  <c r="X481" i="20"/>
  <c r="W481" i="20"/>
  <c r="V481" i="20"/>
  <c r="B481" i="20"/>
  <c r="AE480" i="20"/>
  <c r="AD480" i="20"/>
  <c r="AC480" i="20"/>
  <c r="X480" i="20"/>
  <c r="W480" i="20"/>
  <c r="V480" i="20"/>
  <c r="B480" i="20"/>
  <c r="AE479" i="20"/>
  <c r="AD479" i="20"/>
  <c r="AC479" i="20"/>
  <c r="X479" i="20"/>
  <c r="W479" i="20"/>
  <c r="V479" i="20"/>
  <c r="B479" i="20"/>
  <c r="AE478" i="20"/>
  <c r="AD478" i="20"/>
  <c r="AC478" i="20"/>
  <c r="X478" i="20"/>
  <c r="W478" i="20"/>
  <c r="V478" i="20"/>
  <c r="B478" i="20"/>
  <c r="AE477" i="20"/>
  <c r="AD477" i="20"/>
  <c r="AC477" i="20"/>
  <c r="X477" i="20"/>
  <c r="W477" i="20"/>
  <c r="V477" i="20"/>
  <c r="B477" i="20"/>
  <c r="AE476" i="20"/>
  <c r="AD476" i="20"/>
  <c r="AC476" i="20"/>
  <c r="X476" i="20"/>
  <c r="W476" i="20"/>
  <c r="V476" i="20"/>
  <c r="B476" i="20"/>
  <c r="AE475" i="20"/>
  <c r="AD475" i="20"/>
  <c r="AC475" i="20"/>
  <c r="X475" i="20"/>
  <c r="W475" i="20"/>
  <c r="V475" i="20"/>
  <c r="B475" i="20"/>
  <c r="AE474" i="20"/>
  <c r="AD474" i="20"/>
  <c r="AC474" i="20"/>
  <c r="X474" i="20"/>
  <c r="W474" i="20"/>
  <c r="V474" i="20"/>
  <c r="B474" i="20"/>
  <c r="AE473" i="20"/>
  <c r="AD473" i="20"/>
  <c r="AC473" i="20"/>
  <c r="X473" i="20"/>
  <c r="W473" i="20"/>
  <c r="V473" i="20"/>
  <c r="B473" i="20"/>
  <c r="AE472" i="20"/>
  <c r="AD472" i="20"/>
  <c r="AC472" i="20"/>
  <c r="X472" i="20"/>
  <c r="W472" i="20"/>
  <c r="V472" i="20"/>
  <c r="B472" i="20"/>
  <c r="AE471" i="20"/>
  <c r="AD471" i="20"/>
  <c r="AC471" i="20"/>
  <c r="X471" i="20"/>
  <c r="W471" i="20"/>
  <c r="V471" i="20"/>
  <c r="B471" i="20"/>
  <c r="AE470" i="20"/>
  <c r="AD470" i="20"/>
  <c r="AC470" i="20"/>
  <c r="X470" i="20"/>
  <c r="W470" i="20"/>
  <c r="V470" i="20"/>
  <c r="B470" i="20"/>
  <c r="AE469" i="20"/>
  <c r="AD469" i="20"/>
  <c r="AC469" i="20"/>
  <c r="X469" i="20"/>
  <c r="W469" i="20"/>
  <c r="V469" i="20"/>
  <c r="B469" i="20"/>
  <c r="AE468" i="20"/>
  <c r="AD468" i="20"/>
  <c r="AC468" i="20"/>
  <c r="X468" i="20"/>
  <c r="W468" i="20"/>
  <c r="V468" i="20"/>
  <c r="B468" i="20"/>
  <c r="AE467" i="20"/>
  <c r="AD467" i="20"/>
  <c r="AC467" i="20"/>
  <c r="X467" i="20"/>
  <c r="W467" i="20"/>
  <c r="V467" i="20"/>
  <c r="B467" i="20"/>
  <c r="AE466" i="20"/>
  <c r="AD466" i="20"/>
  <c r="AC466" i="20"/>
  <c r="X466" i="20"/>
  <c r="W466" i="20"/>
  <c r="V466" i="20"/>
  <c r="B466" i="20"/>
  <c r="AE465" i="20"/>
  <c r="AD465" i="20"/>
  <c r="AC465" i="20"/>
  <c r="X465" i="20"/>
  <c r="W465" i="20"/>
  <c r="V465" i="20"/>
  <c r="B465" i="20"/>
  <c r="AE464" i="20"/>
  <c r="AD464" i="20"/>
  <c r="AC464" i="20"/>
  <c r="X464" i="20"/>
  <c r="W464" i="20"/>
  <c r="V464" i="20"/>
  <c r="B464" i="20"/>
  <c r="AE463" i="20"/>
  <c r="AD463" i="20"/>
  <c r="AC463" i="20"/>
  <c r="X463" i="20"/>
  <c r="W463" i="20"/>
  <c r="V463" i="20"/>
  <c r="B463" i="20"/>
  <c r="AE462" i="20"/>
  <c r="AD462" i="20"/>
  <c r="AC462" i="20"/>
  <c r="X462" i="20"/>
  <c r="W462" i="20"/>
  <c r="V462" i="20"/>
  <c r="B462" i="20"/>
  <c r="AE461" i="20"/>
  <c r="AD461" i="20"/>
  <c r="AC461" i="20"/>
  <c r="X461" i="20"/>
  <c r="W461" i="20"/>
  <c r="V461" i="20"/>
  <c r="B461" i="20"/>
  <c r="AE460" i="20"/>
  <c r="AD460" i="20"/>
  <c r="AC460" i="20"/>
  <c r="X460" i="20"/>
  <c r="W460" i="20"/>
  <c r="V460" i="20"/>
  <c r="B460" i="20"/>
  <c r="AE459" i="20"/>
  <c r="AD459" i="20"/>
  <c r="AC459" i="20"/>
  <c r="X459" i="20"/>
  <c r="W459" i="20"/>
  <c r="V459" i="20"/>
  <c r="B459" i="20"/>
  <c r="AE458" i="20"/>
  <c r="AD458" i="20"/>
  <c r="AC458" i="20"/>
  <c r="X458" i="20"/>
  <c r="W458" i="20"/>
  <c r="V458" i="20"/>
  <c r="B458" i="20"/>
  <c r="AE457" i="20"/>
  <c r="AD457" i="20"/>
  <c r="AC457" i="20"/>
  <c r="X457" i="20"/>
  <c r="W457" i="20"/>
  <c r="V457" i="20"/>
  <c r="B457" i="20"/>
  <c r="AE456" i="20"/>
  <c r="AD456" i="20"/>
  <c r="AC456" i="20"/>
  <c r="X456" i="20"/>
  <c r="W456" i="20"/>
  <c r="V456" i="20"/>
  <c r="B456" i="20"/>
  <c r="AE455" i="20"/>
  <c r="AD455" i="20"/>
  <c r="AC455" i="20"/>
  <c r="X455" i="20"/>
  <c r="W455" i="20"/>
  <c r="V455" i="20"/>
  <c r="B455" i="20"/>
  <c r="AE454" i="20"/>
  <c r="AD454" i="20"/>
  <c r="AC454" i="20"/>
  <c r="X454" i="20"/>
  <c r="W454" i="20"/>
  <c r="V454" i="20"/>
  <c r="B454" i="20"/>
  <c r="AE453" i="20"/>
  <c r="AD453" i="20"/>
  <c r="AC453" i="20"/>
  <c r="X453" i="20"/>
  <c r="W453" i="20"/>
  <c r="V453" i="20"/>
  <c r="B453" i="20"/>
  <c r="AE452" i="20"/>
  <c r="AD452" i="20"/>
  <c r="AC452" i="20"/>
  <c r="X452" i="20"/>
  <c r="W452" i="20"/>
  <c r="V452" i="20"/>
  <c r="B452" i="20"/>
  <c r="AE451" i="20"/>
  <c r="AD451" i="20"/>
  <c r="AC451" i="20"/>
  <c r="X451" i="20"/>
  <c r="W451" i="20"/>
  <c r="V451" i="20"/>
  <c r="B451" i="20"/>
  <c r="AE450" i="20"/>
  <c r="AD450" i="20"/>
  <c r="AC450" i="20"/>
  <c r="X450" i="20"/>
  <c r="W450" i="20"/>
  <c r="V450" i="20"/>
  <c r="B450" i="20"/>
  <c r="AE449" i="20"/>
  <c r="AD449" i="20"/>
  <c r="AC449" i="20"/>
  <c r="X449" i="20"/>
  <c r="W449" i="20"/>
  <c r="V449" i="20"/>
  <c r="B449" i="20"/>
  <c r="AE448" i="20"/>
  <c r="AD448" i="20"/>
  <c r="AC448" i="20"/>
  <c r="X448" i="20"/>
  <c r="W448" i="20"/>
  <c r="V448" i="20"/>
  <c r="B448" i="20"/>
  <c r="AE447" i="20"/>
  <c r="AD447" i="20"/>
  <c r="AC447" i="20"/>
  <c r="X447" i="20"/>
  <c r="W447" i="20"/>
  <c r="V447" i="20"/>
  <c r="B447" i="20"/>
  <c r="AE446" i="20"/>
  <c r="AD446" i="20"/>
  <c r="AC446" i="20"/>
  <c r="X446" i="20"/>
  <c r="W446" i="20"/>
  <c r="V446" i="20"/>
  <c r="B446" i="20"/>
  <c r="AE445" i="20"/>
  <c r="AD445" i="20"/>
  <c r="AC445" i="20"/>
  <c r="X445" i="20"/>
  <c r="W445" i="20"/>
  <c r="V445" i="20"/>
  <c r="B445" i="20"/>
  <c r="AE444" i="20"/>
  <c r="AD444" i="20"/>
  <c r="AC444" i="20"/>
  <c r="X444" i="20"/>
  <c r="W444" i="20"/>
  <c r="V444" i="20"/>
  <c r="B444" i="20"/>
  <c r="AE443" i="20"/>
  <c r="AD443" i="20"/>
  <c r="AC443" i="20"/>
  <c r="X443" i="20"/>
  <c r="W443" i="20"/>
  <c r="V443" i="20"/>
  <c r="B443" i="20"/>
  <c r="AE442" i="20"/>
  <c r="AD442" i="20"/>
  <c r="AC442" i="20"/>
  <c r="X442" i="20"/>
  <c r="W442" i="20"/>
  <c r="V442" i="20"/>
  <c r="B442" i="20"/>
  <c r="AE441" i="20"/>
  <c r="AD441" i="20"/>
  <c r="AC441" i="20"/>
  <c r="X441" i="20"/>
  <c r="W441" i="20"/>
  <c r="V441" i="20"/>
  <c r="B441" i="20"/>
  <c r="AE440" i="20"/>
  <c r="AD440" i="20"/>
  <c r="AC440" i="20"/>
  <c r="X440" i="20"/>
  <c r="W440" i="20"/>
  <c r="V440" i="20"/>
  <c r="B440" i="20"/>
  <c r="AE439" i="20"/>
  <c r="AD439" i="20"/>
  <c r="AC439" i="20"/>
  <c r="X439" i="20"/>
  <c r="W439" i="20"/>
  <c r="V439" i="20"/>
  <c r="B439" i="20"/>
  <c r="AE438" i="20"/>
  <c r="AD438" i="20"/>
  <c r="AC438" i="20"/>
  <c r="X438" i="20"/>
  <c r="W438" i="20"/>
  <c r="V438" i="20"/>
  <c r="B438" i="20"/>
  <c r="AE437" i="20"/>
  <c r="AD437" i="20"/>
  <c r="AC437" i="20"/>
  <c r="X437" i="20"/>
  <c r="W437" i="20"/>
  <c r="V437" i="20"/>
  <c r="B437" i="20"/>
  <c r="AE436" i="20"/>
  <c r="AD436" i="20"/>
  <c r="AC436" i="20"/>
  <c r="X436" i="20"/>
  <c r="W436" i="20"/>
  <c r="V436" i="20"/>
  <c r="B436" i="20"/>
  <c r="AE435" i="20"/>
  <c r="AD435" i="20"/>
  <c r="AC435" i="20"/>
  <c r="X435" i="20"/>
  <c r="W435" i="20"/>
  <c r="V435" i="20"/>
  <c r="B435" i="20"/>
  <c r="AE434" i="20"/>
  <c r="AD434" i="20"/>
  <c r="AC434" i="20"/>
  <c r="X434" i="20"/>
  <c r="W434" i="20"/>
  <c r="V434" i="20"/>
  <c r="B434" i="20"/>
  <c r="AE433" i="20"/>
  <c r="AD433" i="20"/>
  <c r="AC433" i="20"/>
  <c r="X433" i="20"/>
  <c r="W433" i="20"/>
  <c r="V433" i="20"/>
  <c r="B433" i="20"/>
  <c r="AE432" i="20"/>
  <c r="AD432" i="20"/>
  <c r="AC432" i="20"/>
  <c r="X432" i="20"/>
  <c r="W432" i="20"/>
  <c r="V432" i="20"/>
  <c r="B432" i="20"/>
  <c r="AE431" i="20"/>
  <c r="AD431" i="20"/>
  <c r="AC431" i="20"/>
  <c r="X431" i="20"/>
  <c r="W431" i="20"/>
  <c r="V431" i="20"/>
  <c r="B431" i="20"/>
  <c r="AE430" i="20"/>
  <c r="AD430" i="20"/>
  <c r="AC430" i="20"/>
  <c r="X430" i="20"/>
  <c r="W430" i="20"/>
  <c r="V430" i="20"/>
  <c r="B430" i="20"/>
  <c r="AE429" i="20"/>
  <c r="AD429" i="20"/>
  <c r="AC429" i="20"/>
  <c r="X429" i="20"/>
  <c r="W429" i="20"/>
  <c r="V429" i="20"/>
  <c r="B429" i="20"/>
  <c r="AE428" i="20"/>
  <c r="AD428" i="20"/>
  <c r="AC428" i="20"/>
  <c r="X428" i="20"/>
  <c r="W428" i="20"/>
  <c r="V428" i="20"/>
  <c r="B428" i="20"/>
  <c r="AE427" i="20"/>
  <c r="AD427" i="20"/>
  <c r="AC427" i="20"/>
  <c r="X427" i="20"/>
  <c r="W427" i="20"/>
  <c r="V427" i="20"/>
  <c r="B427" i="20"/>
  <c r="AE426" i="20"/>
  <c r="AD426" i="20"/>
  <c r="AC426" i="20"/>
  <c r="X426" i="20"/>
  <c r="W426" i="20"/>
  <c r="V426" i="20"/>
  <c r="B426" i="20"/>
  <c r="AE425" i="20"/>
  <c r="AD425" i="20"/>
  <c r="AC425" i="20"/>
  <c r="X425" i="20"/>
  <c r="W425" i="20"/>
  <c r="V425" i="20"/>
  <c r="B425" i="20"/>
  <c r="AE424" i="20"/>
  <c r="AD424" i="20"/>
  <c r="AC424" i="20"/>
  <c r="X424" i="20"/>
  <c r="W424" i="20"/>
  <c r="V424" i="20"/>
  <c r="B424" i="20"/>
  <c r="AE423" i="20"/>
  <c r="AD423" i="20"/>
  <c r="AC423" i="20"/>
  <c r="X423" i="20"/>
  <c r="W423" i="20"/>
  <c r="V423" i="20"/>
  <c r="B423" i="20"/>
  <c r="AE422" i="20"/>
  <c r="AD422" i="20"/>
  <c r="AC422" i="20"/>
  <c r="X422" i="20"/>
  <c r="W422" i="20"/>
  <c r="V422" i="20"/>
  <c r="B422" i="20"/>
  <c r="AE421" i="20"/>
  <c r="AD421" i="20"/>
  <c r="AC421" i="20"/>
  <c r="X421" i="20"/>
  <c r="W421" i="20"/>
  <c r="V421" i="20"/>
  <c r="B421" i="20"/>
  <c r="AE420" i="20"/>
  <c r="AD420" i="20"/>
  <c r="AC420" i="20"/>
  <c r="X420" i="20"/>
  <c r="W420" i="20"/>
  <c r="V420" i="20"/>
  <c r="B420" i="20"/>
  <c r="AE419" i="20"/>
  <c r="AD419" i="20"/>
  <c r="AC419" i="20"/>
  <c r="X419" i="20"/>
  <c r="W419" i="20"/>
  <c r="V419" i="20"/>
  <c r="B419" i="20"/>
  <c r="AE418" i="20"/>
  <c r="AD418" i="20"/>
  <c r="AC418" i="20"/>
  <c r="X418" i="20"/>
  <c r="W418" i="20"/>
  <c r="V418" i="20"/>
  <c r="B418" i="20"/>
  <c r="AE417" i="20"/>
  <c r="AD417" i="20"/>
  <c r="AC417" i="20"/>
  <c r="X417" i="20"/>
  <c r="W417" i="20"/>
  <c r="V417" i="20"/>
  <c r="B417" i="20"/>
  <c r="AE416" i="20"/>
  <c r="AD416" i="20"/>
  <c r="AC416" i="20"/>
  <c r="X416" i="20"/>
  <c r="W416" i="20"/>
  <c r="V416" i="20"/>
  <c r="B416" i="20"/>
  <c r="AE415" i="20"/>
  <c r="AD415" i="20"/>
  <c r="AC415" i="20"/>
  <c r="X415" i="20"/>
  <c r="W415" i="20"/>
  <c r="V415" i="20"/>
  <c r="B415" i="20"/>
  <c r="AE414" i="20"/>
  <c r="AD414" i="20"/>
  <c r="AC414" i="20"/>
  <c r="X414" i="20"/>
  <c r="W414" i="20"/>
  <c r="V414" i="20"/>
  <c r="B414" i="20"/>
  <c r="AE413" i="20"/>
  <c r="AD413" i="20"/>
  <c r="AC413" i="20"/>
  <c r="X413" i="20"/>
  <c r="W413" i="20"/>
  <c r="V413" i="20"/>
  <c r="B413" i="20"/>
  <c r="AE412" i="20"/>
  <c r="AD412" i="20"/>
  <c r="AC412" i="20"/>
  <c r="X412" i="20"/>
  <c r="W412" i="20"/>
  <c r="V412" i="20"/>
  <c r="B412" i="20"/>
  <c r="AE411" i="20"/>
  <c r="AD411" i="20"/>
  <c r="AC411" i="20"/>
  <c r="X411" i="20"/>
  <c r="W411" i="20"/>
  <c r="V411" i="20"/>
  <c r="B411" i="20"/>
  <c r="AE410" i="20"/>
  <c r="AD410" i="20"/>
  <c r="AC410" i="20"/>
  <c r="X410" i="20"/>
  <c r="W410" i="20"/>
  <c r="V410" i="20"/>
  <c r="B410" i="20"/>
  <c r="AE409" i="20"/>
  <c r="AD409" i="20"/>
  <c r="AC409" i="20"/>
  <c r="X409" i="20"/>
  <c r="W409" i="20"/>
  <c r="V409" i="20"/>
  <c r="B409" i="20"/>
  <c r="AE408" i="20"/>
  <c r="AD408" i="20"/>
  <c r="AC408" i="20"/>
  <c r="X408" i="20"/>
  <c r="W408" i="20"/>
  <c r="V408" i="20"/>
  <c r="B408" i="20"/>
  <c r="AE407" i="20"/>
  <c r="AD407" i="20"/>
  <c r="AC407" i="20"/>
  <c r="X407" i="20"/>
  <c r="W407" i="20"/>
  <c r="V407" i="20"/>
  <c r="B407" i="20"/>
  <c r="AE406" i="20"/>
  <c r="AD406" i="20"/>
  <c r="AC406" i="20"/>
  <c r="X406" i="20"/>
  <c r="W406" i="20"/>
  <c r="V406" i="20"/>
  <c r="B406" i="20"/>
  <c r="AE405" i="20"/>
  <c r="AD405" i="20"/>
  <c r="AC405" i="20"/>
  <c r="X405" i="20"/>
  <c r="W405" i="20"/>
  <c r="V405" i="20"/>
  <c r="B405" i="20"/>
  <c r="AE404" i="20"/>
  <c r="AD404" i="20"/>
  <c r="AC404" i="20"/>
  <c r="X404" i="20"/>
  <c r="W404" i="20"/>
  <c r="V404" i="20"/>
  <c r="B404" i="20"/>
  <c r="AE403" i="20"/>
  <c r="AD403" i="20"/>
  <c r="AC403" i="20"/>
  <c r="X403" i="20"/>
  <c r="W403" i="20"/>
  <c r="V403" i="20"/>
  <c r="B403" i="20"/>
  <c r="AE402" i="20"/>
  <c r="AD402" i="20"/>
  <c r="AC402" i="20"/>
  <c r="X402" i="20"/>
  <c r="W402" i="20"/>
  <c r="V402" i="20"/>
  <c r="B402" i="20"/>
  <c r="AE401" i="20"/>
  <c r="AD401" i="20"/>
  <c r="AC401" i="20"/>
  <c r="X401" i="20"/>
  <c r="W401" i="20"/>
  <c r="V401" i="20"/>
  <c r="B401" i="20"/>
  <c r="AE400" i="20"/>
  <c r="AD400" i="20"/>
  <c r="AC400" i="20"/>
  <c r="X400" i="20"/>
  <c r="W400" i="20"/>
  <c r="V400" i="20"/>
  <c r="B400" i="20"/>
  <c r="AE399" i="20"/>
  <c r="AD399" i="20"/>
  <c r="AC399" i="20"/>
  <c r="X399" i="20"/>
  <c r="W399" i="20"/>
  <c r="V399" i="20"/>
  <c r="B399" i="20"/>
  <c r="AE398" i="20"/>
  <c r="AD398" i="20"/>
  <c r="AC398" i="20"/>
  <c r="X398" i="20"/>
  <c r="W398" i="20"/>
  <c r="V398" i="20"/>
  <c r="B398" i="20"/>
  <c r="AE397" i="20"/>
  <c r="AD397" i="20"/>
  <c r="AC397" i="20"/>
  <c r="X397" i="20"/>
  <c r="W397" i="20"/>
  <c r="V397" i="20"/>
  <c r="B397" i="20"/>
  <c r="AE396" i="20"/>
  <c r="AD396" i="20"/>
  <c r="AC396" i="20"/>
  <c r="X396" i="20"/>
  <c r="W396" i="20"/>
  <c r="V396" i="20"/>
  <c r="B396" i="20"/>
  <c r="AE395" i="20"/>
  <c r="AD395" i="20"/>
  <c r="AC395" i="20"/>
  <c r="X395" i="20"/>
  <c r="W395" i="20"/>
  <c r="V395" i="20"/>
  <c r="B395" i="20"/>
  <c r="AE394" i="20"/>
  <c r="AD394" i="20"/>
  <c r="AC394" i="20"/>
  <c r="X394" i="20"/>
  <c r="W394" i="20"/>
  <c r="V394" i="20"/>
  <c r="B394" i="20"/>
  <c r="AE393" i="20"/>
  <c r="AD393" i="20"/>
  <c r="AC393" i="20"/>
  <c r="X393" i="20"/>
  <c r="W393" i="20"/>
  <c r="V393" i="20"/>
  <c r="B393" i="20"/>
  <c r="AE392" i="20"/>
  <c r="AD392" i="20"/>
  <c r="AC392" i="20"/>
  <c r="X392" i="20"/>
  <c r="W392" i="20"/>
  <c r="V392" i="20"/>
  <c r="B392" i="20"/>
  <c r="AE391" i="20"/>
  <c r="AD391" i="20"/>
  <c r="AC391" i="20"/>
  <c r="X391" i="20"/>
  <c r="W391" i="20"/>
  <c r="V391" i="20"/>
  <c r="B391" i="20"/>
  <c r="AE390" i="20"/>
  <c r="AD390" i="20"/>
  <c r="AC390" i="20"/>
  <c r="X390" i="20"/>
  <c r="W390" i="20"/>
  <c r="V390" i="20"/>
  <c r="B390" i="20"/>
  <c r="AE389" i="20"/>
  <c r="AD389" i="20"/>
  <c r="AC389" i="20"/>
  <c r="X389" i="20"/>
  <c r="W389" i="20"/>
  <c r="V389" i="20"/>
  <c r="B389" i="20"/>
  <c r="AE388" i="20"/>
  <c r="AD388" i="20"/>
  <c r="AC388" i="20"/>
  <c r="X388" i="20"/>
  <c r="W388" i="20"/>
  <c r="V388" i="20"/>
  <c r="B388" i="20"/>
  <c r="AE387" i="20"/>
  <c r="AD387" i="20"/>
  <c r="AC387" i="20"/>
  <c r="X387" i="20"/>
  <c r="W387" i="20"/>
  <c r="V387" i="20"/>
  <c r="B387" i="20"/>
  <c r="AE386" i="20"/>
  <c r="AD386" i="20"/>
  <c r="AC386" i="20"/>
  <c r="X386" i="20"/>
  <c r="W386" i="20"/>
  <c r="V386" i="20"/>
  <c r="B386" i="20"/>
  <c r="AE385" i="20"/>
  <c r="AD385" i="20"/>
  <c r="AC385" i="20"/>
  <c r="X385" i="20"/>
  <c r="W385" i="20"/>
  <c r="V385" i="20"/>
  <c r="B385" i="20"/>
  <c r="AE384" i="20"/>
  <c r="AD384" i="20"/>
  <c r="AC384" i="20"/>
  <c r="X384" i="20"/>
  <c r="W384" i="20"/>
  <c r="V384" i="20"/>
  <c r="B384" i="20"/>
  <c r="AE383" i="20"/>
  <c r="AD383" i="20"/>
  <c r="AC383" i="20"/>
  <c r="X383" i="20"/>
  <c r="W383" i="20"/>
  <c r="V383" i="20"/>
  <c r="B383" i="20"/>
  <c r="AE382" i="20"/>
  <c r="AD382" i="20"/>
  <c r="AC382" i="20"/>
  <c r="X382" i="20"/>
  <c r="W382" i="20"/>
  <c r="V382" i="20"/>
  <c r="B382" i="20"/>
  <c r="AE381" i="20"/>
  <c r="AD381" i="20"/>
  <c r="AC381" i="20"/>
  <c r="X381" i="20"/>
  <c r="W381" i="20"/>
  <c r="V381" i="20"/>
  <c r="B381" i="20"/>
  <c r="AE380" i="20"/>
  <c r="AD380" i="20"/>
  <c r="AC380" i="20"/>
  <c r="X380" i="20"/>
  <c r="W380" i="20"/>
  <c r="V380" i="20"/>
  <c r="B380" i="20"/>
  <c r="AE379" i="20"/>
  <c r="AD379" i="20"/>
  <c r="AC379" i="20"/>
  <c r="X379" i="20"/>
  <c r="W379" i="20"/>
  <c r="V379" i="20"/>
  <c r="B379" i="20"/>
  <c r="AE378" i="20"/>
  <c r="AD378" i="20"/>
  <c r="AC378" i="20"/>
  <c r="X378" i="20"/>
  <c r="W378" i="20"/>
  <c r="V378" i="20"/>
  <c r="B378" i="20"/>
  <c r="AE377" i="20"/>
  <c r="AD377" i="20"/>
  <c r="AC377" i="20"/>
  <c r="X377" i="20"/>
  <c r="W377" i="20"/>
  <c r="V377" i="20"/>
  <c r="B377" i="20"/>
  <c r="AE376" i="20"/>
  <c r="AD376" i="20"/>
  <c r="AC376" i="20"/>
  <c r="X376" i="20"/>
  <c r="W376" i="20"/>
  <c r="V376" i="20"/>
  <c r="B376" i="20"/>
  <c r="AE375" i="20"/>
  <c r="AD375" i="20"/>
  <c r="AC375" i="20"/>
  <c r="X375" i="20"/>
  <c r="W375" i="20"/>
  <c r="V375" i="20"/>
  <c r="B375" i="20"/>
  <c r="AE374" i="20"/>
  <c r="AD374" i="20"/>
  <c r="AC374" i="20"/>
  <c r="X374" i="20"/>
  <c r="W374" i="20"/>
  <c r="V374" i="20"/>
  <c r="B374" i="20"/>
  <c r="AE373" i="20"/>
  <c r="AD373" i="20"/>
  <c r="AC373" i="20"/>
  <c r="X373" i="20"/>
  <c r="W373" i="20"/>
  <c r="V373" i="20"/>
  <c r="B373" i="20"/>
  <c r="AE372" i="20"/>
  <c r="AD372" i="20"/>
  <c r="AC372" i="20"/>
  <c r="X372" i="20"/>
  <c r="W372" i="20"/>
  <c r="V372" i="20"/>
  <c r="B372" i="20"/>
  <c r="AE371" i="20"/>
  <c r="AD371" i="20"/>
  <c r="AC371" i="20"/>
  <c r="X371" i="20"/>
  <c r="W371" i="20"/>
  <c r="V371" i="20"/>
  <c r="B371" i="20"/>
  <c r="AE370" i="20"/>
  <c r="AD370" i="20"/>
  <c r="AC370" i="20"/>
  <c r="X370" i="20"/>
  <c r="W370" i="20"/>
  <c r="V370" i="20"/>
  <c r="B370" i="20"/>
  <c r="AE369" i="20"/>
  <c r="AD369" i="20"/>
  <c r="AC369" i="20"/>
  <c r="X369" i="20"/>
  <c r="W369" i="20"/>
  <c r="V369" i="20"/>
  <c r="B369" i="20"/>
  <c r="AE368" i="20"/>
  <c r="AD368" i="20"/>
  <c r="AC368" i="20"/>
  <c r="X368" i="20"/>
  <c r="W368" i="20"/>
  <c r="V368" i="20"/>
  <c r="B368" i="20"/>
  <c r="AE367" i="20"/>
  <c r="AD367" i="20"/>
  <c r="AC367" i="20"/>
  <c r="X367" i="20"/>
  <c r="W367" i="20"/>
  <c r="V367" i="20"/>
  <c r="B367" i="20"/>
  <c r="AE366" i="20"/>
  <c r="AD366" i="20"/>
  <c r="AC366" i="20"/>
  <c r="X366" i="20"/>
  <c r="W366" i="20"/>
  <c r="V366" i="20"/>
  <c r="B366" i="20"/>
  <c r="AE365" i="20"/>
  <c r="AD365" i="20"/>
  <c r="AC365" i="20"/>
  <c r="X365" i="20"/>
  <c r="W365" i="20"/>
  <c r="V365" i="20"/>
  <c r="B365" i="20"/>
  <c r="AE364" i="20"/>
  <c r="AD364" i="20"/>
  <c r="AC364" i="20"/>
  <c r="X364" i="20"/>
  <c r="W364" i="20"/>
  <c r="V364" i="20"/>
  <c r="B364" i="20"/>
  <c r="AE363" i="20"/>
  <c r="AD363" i="20"/>
  <c r="AC363" i="20"/>
  <c r="X363" i="20"/>
  <c r="W363" i="20"/>
  <c r="V363" i="20"/>
  <c r="B363" i="20"/>
  <c r="AE362" i="20"/>
  <c r="AD362" i="20"/>
  <c r="AC362" i="20"/>
  <c r="X362" i="20"/>
  <c r="W362" i="20"/>
  <c r="V362" i="20"/>
  <c r="B362" i="20"/>
  <c r="AE361" i="20"/>
  <c r="AD361" i="20"/>
  <c r="AC361" i="20"/>
  <c r="X361" i="20"/>
  <c r="W361" i="20"/>
  <c r="V361" i="20"/>
  <c r="B361" i="20"/>
  <c r="AE360" i="20"/>
  <c r="AD360" i="20"/>
  <c r="AC360" i="20"/>
  <c r="X360" i="20"/>
  <c r="W360" i="20"/>
  <c r="V360" i="20"/>
  <c r="B360" i="20"/>
  <c r="AE359" i="20"/>
  <c r="AD359" i="20"/>
  <c r="AC359" i="20"/>
  <c r="X359" i="20"/>
  <c r="W359" i="20"/>
  <c r="V359" i="20"/>
  <c r="B359" i="20"/>
  <c r="AE358" i="20"/>
  <c r="AD358" i="20"/>
  <c r="AC358" i="20"/>
  <c r="X358" i="20"/>
  <c r="W358" i="20"/>
  <c r="V358" i="20"/>
  <c r="B358" i="20"/>
  <c r="AE357" i="20"/>
  <c r="AD357" i="20"/>
  <c r="AC357" i="20"/>
  <c r="X357" i="20"/>
  <c r="W357" i="20"/>
  <c r="V357" i="20"/>
  <c r="B357" i="20"/>
  <c r="AE356" i="20"/>
  <c r="AD356" i="20"/>
  <c r="AC356" i="20"/>
  <c r="X356" i="20"/>
  <c r="W356" i="20"/>
  <c r="V356" i="20"/>
  <c r="B356" i="20"/>
  <c r="AE355" i="20"/>
  <c r="AD355" i="20"/>
  <c r="AC355" i="20"/>
  <c r="X355" i="20"/>
  <c r="W355" i="20"/>
  <c r="V355" i="20"/>
  <c r="B355" i="20"/>
  <c r="AE354" i="20"/>
  <c r="AD354" i="20"/>
  <c r="AC354" i="20"/>
  <c r="X354" i="20"/>
  <c r="W354" i="20"/>
  <c r="V354" i="20"/>
  <c r="B354" i="20"/>
  <c r="AE353" i="20"/>
  <c r="AD353" i="20"/>
  <c r="AC353" i="20"/>
  <c r="X353" i="20"/>
  <c r="W353" i="20"/>
  <c r="V353" i="20"/>
  <c r="B353" i="20"/>
  <c r="AE352" i="20"/>
  <c r="AD352" i="20"/>
  <c r="AC352" i="20"/>
  <c r="X352" i="20"/>
  <c r="W352" i="20"/>
  <c r="V352" i="20"/>
  <c r="B352" i="20"/>
  <c r="AE351" i="20"/>
  <c r="AD351" i="20"/>
  <c r="AC351" i="20"/>
  <c r="X351" i="20"/>
  <c r="W351" i="20"/>
  <c r="V351" i="20"/>
  <c r="B351" i="20"/>
  <c r="AE350" i="20"/>
  <c r="AD350" i="20"/>
  <c r="AC350" i="20"/>
  <c r="X350" i="20"/>
  <c r="W350" i="20"/>
  <c r="V350" i="20"/>
  <c r="B350" i="20"/>
  <c r="AE349" i="20"/>
  <c r="AD349" i="20"/>
  <c r="AC349" i="20"/>
  <c r="X349" i="20"/>
  <c r="W349" i="20"/>
  <c r="V349" i="20"/>
  <c r="B349" i="20"/>
  <c r="AE348" i="20"/>
  <c r="AD348" i="20"/>
  <c r="AC348" i="20"/>
  <c r="X348" i="20"/>
  <c r="W348" i="20"/>
  <c r="V348" i="20"/>
  <c r="B348" i="20"/>
  <c r="AE347" i="20"/>
  <c r="AD347" i="20"/>
  <c r="AC347" i="20"/>
  <c r="X347" i="20"/>
  <c r="W347" i="20"/>
  <c r="V347" i="20"/>
  <c r="B347" i="20"/>
  <c r="AE346" i="20"/>
  <c r="AD346" i="20"/>
  <c r="AC346" i="20"/>
  <c r="X346" i="20"/>
  <c r="W346" i="20"/>
  <c r="V346" i="20"/>
  <c r="B346" i="20"/>
  <c r="AE345" i="20"/>
  <c r="AD345" i="20"/>
  <c r="AC345" i="20"/>
  <c r="X345" i="20"/>
  <c r="W345" i="20"/>
  <c r="V345" i="20"/>
  <c r="B345" i="20"/>
  <c r="AE344" i="20"/>
  <c r="AD344" i="20"/>
  <c r="AC344" i="20"/>
  <c r="X344" i="20"/>
  <c r="W344" i="20"/>
  <c r="V344" i="20"/>
  <c r="B344" i="20"/>
  <c r="AE343" i="20"/>
  <c r="AD343" i="20"/>
  <c r="AC343" i="20"/>
  <c r="X343" i="20"/>
  <c r="W343" i="20"/>
  <c r="V343" i="20"/>
  <c r="B343" i="20"/>
  <c r="AE342" i="20"/>
  <c r="AD342" i="20"/>
  <c r="AC342" i="20"/>
  <c r="X342" i="20"/>
  <c r="W342" i="20"/>
  <c r="V342" i="20"/>
  <c r="B342" i="20"/>
  <c r="AE341" i="20"/>
  <c r="AD341" i="20"/>
  <c r="AC341" i="20"/>
  <c r="X341" i="20"/>
  <c r="W341" i="20"/>
  <c r="V341" i="20"/>
  <c r="B341" i="20"/>
  <c r="AE340" i="20"/>
  <c r="AD340" i="20"/>
  <c r="AC340" i="20"/>
  <c r="X340" i="20"/>
  <c r="W340" i="20"/>
  <c r="V340" i="20"/>
  <c r="B340" i="20"/>
  <c r="AE339" i="20"/>
  <c r="AD339" i="20"/>
  <c r="AC339" i="20"/>
  <c r="X339" i="20"/>
  <c r="W339" i="20"/>
  <c r="V339" i="20"/>
  <c r="B339" i="20"/>
  <c r="AE338" i="20"/>
  <c r="AD338" i="20"/>
  <c r="AC338" i="20"/>
  <c r="X338" i="20"/>
  <c r="W338" i="20"/>
  <c r="V338" i="20"/>
  <c r="B338" i="20"/>
  <c r="AE337" i="20"/>
  <c r="AD337" i="20"/>
  <c r="AC337" i="20"/>
  <c r="X337" i="20"/>
  <c r="W337" i="20"/>
  <c r="V337" i="20"/>
  <c r="B337" i="20"/>
  <c r="AE336" i="20"/>
  <c r="AD336" i="20"/>
  <c r="AC336" i="20"/>
  <c r="X336" i="20"/>
  <c r="W336" i="20"/>
  <c r="V336" i="20"/>
  <c r="B336" i="20"/>
  <c r="AE335" i="20"/>
  <c r="AD335" i="20"/>
  <c r="AC335" i="20"/>
  <c r="X335" i="20"/>
  <c r="W335" i="20"/>
  <c r="V335" i="20"/>
  <c r="B335" i="20"/>
  <c r="AE334" i="20"/>
  <c r="AD334" i="20"/>
  <c r="AC334" i="20"/>
  <c r="X334" i="20"/>
  <c r="W334" i="20"/>
  <c r="V334" i="20"/>
  <c r="B334" i="20"/>
  <c r="AE333" i="20"/>
  <c r="AD333" i="20"/>
  <c r="AC333" i="20"/>
  <c r="X333" i="20"/>
  <c r="W333" i="20"/>
  <c r="V333" i="20"/>
  <c r="B333" i="20"/>
  <c r="AE332" i="20"/>
  <c r="AD332" i="20"/>
  <c r="AC332" i="20"/>
  <c r="X332" i="20"/>
  <c r="W332" i="20"/>
  <c r="V332" i="20"/>
  <c r="B332" i="20"/>
  <c r="AE331" i="20"/>
  <c r="AD331" i="20"/>
  <c r="AC331" i="20"/>
  <c r="X331" i="20"/>
  <c r="W331" i="20"/>
  <c r="V331" i="20"/>
  <c r="B331" i="20"/>
  <c r="AE330" i="20"/>
  <c r="AD330" i="20"/>
  <c r="AC330" i="20"/>
  <c r="X330" i="20"/>
  <c r="W330" i="20"/>
  <c r="V330" i="20"/>
  <c r="B330" i="20"/>
  <c r="AE329" i="20"/>
  <c r="AD329" i="20"/>
  <c r="AC329" i="20"/>
  <c r="X329" i="20"/>
  <c r="W329" i="20"/>
  <c r="V329" i="20"/>
  <c r="B329" i="20"/>
  <c r="AE328" i="20"/>
  <c r="AD328" i="20"/>
  <c r="AC328" i="20"/>
  <c r="X328" i="20"/>
  <c r="W328" i="20"/>
  <c r="V328" i="20"/>
  <c r="B328" i="20"/>
  <c r="AE327" i="20"/>
  <c r="AD327" i="20"/>
  <c r="AC327" i="20"/>
  <c r="X327" i="20"/>
  <c r="W327" i="20"/>
  <c r="V327" i="20"/>
  <c r="B327" i="20"/>
  <c r="AE326" i="20"/>
  <c r="AD326" i="20"/>
  <c r="AC326" i="20"/>
  <c r="X326" i="20"/>
  <c r="W326" i="20"/>
  <c r="V326" i="20"/>
  <c r="B326" i="20"/>
  <c r="AE325" i="20"/>
  <c r="AD325" i="20"/>
  <c r="AC325" i="20"/>
  <c r="X325" i="20"/>
  <c r="W325" i="20"/>
  <c r="V325" i="20"/>
  <c r="B325" i="20"/>
  <c r="AE324" i="20"/>
  <c r="AD324" i="20"/>
  <c r="AC324" i="20"/>
  <c r="X324" i="20"/>
  <c r="W324" i="20"/>
  <c r="V324" i="20"/>
  <c r="B324" i="20"/>
  <c r="AE323" i="20"/>
  <c r="AD323" i="20"/>
  <c r="AC323" i="20"/>
  <c r="X323" i="20"/>
  <c r="W323" i="20"/>
  <c r="V323" i="20"/>
  <c r="B323" i="20"/>
  <c r="AE322" i="20"/>
  <c r="AD322" i="20"/>
  <c r="AC322" i="20"/>
  <c r="X322" i="20"/>
  <c r="W322" i="20"/>
  <c r="V322" i="20"/>
  <c r="B322" i="20"/>
  <c r="AE321" i="20"/>
  <c r="AD321" i="20"/>
  <c r="AC321" i="20"/>
  <c r="X321" i="20"/>
  <c r="W321" i="20"/>
  <c r="V321" i="20"/>
  <c r="B321" i="20"/>
  <c r="AE320" i="20"/>
  <c r="AD320" i="20"/>
  <c r="AC320" i="20"/>
  <c r="X320" i="20"/>
  <c r="W320" i="20"/>
  <c r="V320" i="20"/>
  <c r="B320" i="20"/>
  <c r="AE319" i="20"/>
  <c r="AD319" i="20"/>
  <c r="AC319" i="20"/>
  <c r="X319" i="20"/>
  <c r="W319" i="20"/>
  <c r="V319" i="20"/>
  <c r="B319" i="20"/>
  <c r="AE318" i="20"/>
  <c r="AD318" i="20"/>
  <c r="AC318" i="20"/>
  <c r="X318" i="20"/>
  <c r="W318" i="20"/>
  <c r="V318" i="20"/>
  <c r="B318" i="20"/>
  <c r="AE317" i="20"/>
  <c r="AD317" i="20"/>
  <c r="AC317" i="20"/>
  <c r="X317" i="20"/>
  <c r="W317" i="20"/>
  <c r="V317" i="20"/>
  <c r="B317" i="20"/>
  <c r="AE316" i="20"/>
  <c r="AD316" i="20"/>
  <c r="AC316" i="20"/>
  <c r="X316" i="20"/>
  <c r="W316" i="20"/>
  <c r="V316" i="20"/>
  <c r="B316" i="20"/>
  <c r="AE315" i="20"/>
  <c r="AD315" i="20"/>
  <c r="AC315" i="20"/>
  <c r="X315" i="20"/>
  <c r="W315" i="20"/>
  <c r="V315" i="20"/>
  <c r="B315" i="20"/>
  <c r="AE314" i="20"/>
  <c r="AD314" i="20"/>
  <c r="AC314" i="20"/>
  <c r="X314" i="20"/>
  <c r="W314" i="20"/>
  <c r="V314" i="20"/>
  <c r="B314" i="20"/>
  <c r="AE313" i="20"/>
  <c r="AD313" i="20"/>
  <c r="AC313" i="20"/>
  <c r="X313" i="20"/>
  <c r="W313" i="20"/>
  <c r="V313" i="20"/>
  <c r="B313" i="20"/>
  <c r="AE312" i="20"/>
  <c r="AD312" i="20"/>
  <c r="AC312" i="20"/>
  <c r="X312" i="20"/>
  <c r="W312" i="20"/>
  <c r="V312" i="20"/>
  <c r="B312" i="20"/>
  <c r="AE311" i="20"/>
  <c r="AD311" i="20"/>
  <c r="AC311" i="20"/>
  <c r="X311" i="20"/>
  <c r="W311" i="20"/>
  <c r="V311" i="20"/>
  <c r="B311" i="20"/>
  <c r="AE310" i="20"/>
  <c r="AD310" i="20"/>
  <c r="AC310" i="20"/>
  <c r="X310" i="20"/>
  <c r="W310" i="20"/>
  <c r="V310" i="20"/>
  <c r="B310" i="20"/>
  <c r="AE309" i="20"/>
  <c r="AD309" i="20"/>
  <c r="AC309" i="20"/>
  <c r="X309" i="20"/>
  <c r="W309" i="20"/>
  <c r="V309" i="20"/>
  <c r="B309" i="20"/>
  <c r="AE308" i="20"/>
  <c r="AD308" i="20"/>
  <c r="AC308" i="20"/>
  <c r="X308" i="20"/>
  <c r="W308" i="20"/>
  <c r="V308" i="20"/>
  <c r="B308" i="20"/>
  <c r="AE307" i="20"/>
  <c r="AD307" i="20"/>
  <c r="AC307" i="20"/>
  <c r="X307" i="20"/>
  <c r="W307" i="20"/>
  <c r="V307" i="20"/>
  <c r="B307" i="20"/>
  <c r="AE306" i="20"/>
  <c r="AD306" i="20"/>
  <c r="AC306" i="20"/>
  <c r="X306" i="20"/>
  <c r="W306" i="20"/>
  <c r="V306" i="20"/>
  <c r="B306" i="20"/>
  <c r="AE305" i="20"/>
  <c r="AD305" i="20"/>
  <c r="AC305" i="20"/>
  <c r="X305" i="20"/>
  <c r="W305" i="20"/>
  <c r="V305" i="20"/>
  <c r="B305" i="20"/>
  <c r="AE304" i="20"/>
  <c r="AD304" i="20"/>
  <c r="AC304" i="20"/>
  <c r="X304" i="20"/>
  <c r="W304" i="20"/>
  <c r="V304" i="20"/>
  <c r="B304" i="20"/>
  <c r="AE303" i="20"/>
  <c r="AD303" i="20"/>
  <c r="AC303" i="20"/>
  <c r="X303" i="20"/>
  <c r="W303" i="20"/>
  <c r="V303" i="20"/>
  <c r="B303" i="20"/>
  <c r="AE302" i="20"/>
  <c r="AD302" i="20"/>
  <c r="AC302" i="20"/>
  <c r="X302" i="20"/>
  <c r="W302" i="20"/>
  <c r="V302" i="20"/>
  <c r="B302" i="20"/>
  <c r="AE301" i="20"/>
  <c r="AD301" i="20"/>
  <c r="AC301" i="20"/>
  <c r="X301" i="20"/>
  <c r="W301" i="20"/>
  <c r="V301" i="20"/>
  <c r="B301" i="20"/>
  <c r="AE300" i="20"/>
  <c r="AD300" i="20"/>
  <c r="AC300" i="20"/>
  <c r="X300" i="20"/>
  <c r="W300" i="20"/>
  <c r="V300" i="20"/>
  <c r="B300" i="20"/>
  <c r="AE299" i="20"/>
  <c r="AD299" i="20"/>
  <c r="AC299" i="20"/>
  <c r="X299" i="20"/>
  <c r="W299" i="20"/>
  <c r="V299" i="20"/>
  <c r="B299" i="20"/>
  <c r="AE298" i="20"/>
  <c r="AD298" i="20"/>
  <c r="AC298" i="20"/>
  <c r="X298" i="20"/>
  <c r="W298" i="20"/>
  <c r="V298" i="20"/>
  <c r="B298" i="20"/>
  <c r="AE297" i="20"/>
  <c r="AD297" i="20"/>
  <c r="AC297" i="20"/>
  <c r="X297" i="20"/>
  <c r="W297" i="20"/>
  <c r="V297" i="20"/>
  <c r="B297" i="20"/>
  <c r="AE296" i="20"/>
  <c r="AD296" i="20"/>
  <c r="AC296" i="20"/>
  <c r="X296" i="20"/>
  <c r="W296" i="20"/>
  <c r="V296" i="20"/>
  <c r="B296" i="20"/>
  <c r="AE295" i="20"/>
  <c r="AD295" i="20"/>
  <c r="AC295" i="20"/>
  <c r="X295" i="20"/>
  <c r="W295" i="20"/>
  <c r="V295" i="20"/>
  <c r="B295" i="20"/>
  <c r="AE294" i="20"/>
  <c r="AD294" i="20"/>
  <c r="AC294" i="20"/>
  <c r="X294" i="20"/>
  <c r="W294" i="20"/>
  <c r="V294" i="20"/>
  <c r="B294" i="20"/>
  <c r="AE293" i="20"/>
  <c r="AD293" i="20"/>
  <c r="AC293" i="20"/>
  <c r="X293" i="20"/>
  <c r="W293" i="20"/>
  <c r="V293" i="20"/>
  <c r="B293" i="20"/>
  <c r="AE292" i="20"/>
  <c r="AD292" i="20"/>
  <c r="AC292" i="20"/>
  <c r="X292" i="20"/>
  <c r="W292" i="20"/>
  <c r="V292" i="20"/>
  <c r="B292" i="20"/>
  <c r="AE291" i="20"/>
  <c r="AD291" i="20"/>
  <c r="AC291" i="20"/>
  <c r="X291" i="20"/>
  <c r="W291" i="20"/>
  <c r="V291" i="20"/>
  <c r="B291" i="20"/>
  <c r="AE290" i="20"/>
  <c r="AD290" i="20"/>
  <c r="AC290" i="20"/>
  <c r="X290" i="20"/>
  <c r="W290" i="20"/>
  <c r="V290" i="20"/>
  <c r="B290" i="20"/>
  <c r="AE289" i="20"/>
  <c r="AD289" i="20"/>
  <c r="AC289" i="20"/>
  <c r="X289" i="20"/>
  <c r="W289" i="20"/>
  <c r="V289" i="20"/>
  <c r="B289" i="20"/>
  <c r="AE288" i="20"/>
  <c r="AD288" i="20"/>
  <c r="AC288" i="20"/>
  <c r="X288" i="20"/>
  <c r="W288" i="20"/>
  <c r="V288" i="20"/>
  <c r="B288" i="20"/>
  <c r="AE287" i="20"/>
  <c r="AD287" i="20"/>
  <c r="AC287" i="20"/>
  <c r="X287" i="20"/>
  <c r="W287" i="20"/>
  <c r="V287" i="20"/>
  <c r="B287" i="20"/>
  <c r="AE286" i="20"/>
  <c r="AD286" i="20"/>
  <c r="AC286" i="20"/>
  <c r="X286" i="20"/>
  <c r="W286" i="20"/>
  <c r="V286" i="20"/>
  <c r="B286" i="20"/>
  <c r="AE285" i="20"/>
  <c r="AD285" i="20"/>
  <c r="AC285" i="20"/>
  <c r="X285" i="20"/>
  <c r="W285" i="20"/>
  <c r="V285" i="20"/>
  <c r="B285" i="20"/>
  <c r="AE284" i="20"/>
  <c r="AD284" i="20"/>
  <c r="AC284" i="20"/>
  <c r="X284" i="20"/>
  <c r="W284" i="20"/>
  <c r="V284" i="20"/>
  <c r="B284" i="20"/>
  <c r="AE283" i="20"/>
  <c r="AD283" i="20"/>
  <c r="AC283" i="20"/>
  <c r="X283" i="20"/>
  <c r="W283" i="20"/>
  <c r="V283" i="20"/>
  <c r="B283" i="20"/>
  <c r="AE282" i="20"/>
  <c r="AD282" i="20"/>
  <c r="AC282" i="20"/>
  <c r="X282" i="20"/>
  <c r="W282" i="20"/>
  <c r="V282" i="20"/>
  <c r="B282" i="20"/>
  <c r="AE281" i="20"/>
  <c r="AD281" i="20"/>
  <c r="AC281" i="20"/>
  <c r="X281" i="20"/>
  <c r="W281" i="20"/>
  <c r="V281" i="20"/>
  <c r="B281" i="20"/>
  <c r="AE280" i="20"/>
  <c r="AD280" i="20"/>
  <c r="AC280" i="20"/>
  <c r="X280" i="20"/>
  <c r="W280" i="20"/>
  <c r="V280" i="20"/>
  <c r="B280" i="20"/>
  <c r="AE279" i="20"/>
  <c r="AD279" i="20"/>
  <c r="AC279" i="20"/>
  <c r="X279" i="20"/>
  <c r="W279" i="20"/>
  <c r="V279" i="20"/>
  <c r="B279" i="20"/>
  <c r="AE278" i="20"/>
  <c r="AD278" i="20"/>
  <c r="AC278" i="20"/>
  <c r="X278" i="20"/>
  <c r="W278" i="20"/>
  <c r="V278" i="20"/>
  <c r="B278" i="20"/>
  <c r="AE277" i="20"/>
  <c r="AD277" i="20"/>
  <c r="AC277" i="20"/>
  <c r="X277" i="20"/>
  <c r="W277" i="20"/>
  <c r="V277" i="20"/>
  <c r="B277" i="20"/>
  <c r="AE276" i="20"/>
  <c r="AD276" i="20"/>
  <c r="AC276" i="20"/>
  <c r="X276" i="20"/>
  <c r="W276" i="20"/>
  <c r="V276" i="20"/>
  <c r="B276" i="20"/>
  <c r="AE275" i="20"/>
  <c r="AD275" i="20"/>
  <c r="AC275" i="20"/>
  <c r="X275" i="20"/>
  <c r="W275" i="20"/>
  <c r="V275" i="20"/>
  <c r="B275" i="20"/>
  <c r="AE274" i="20"/>
  <c r="AD274" i="20"/>
  <c r="AC274" i="20"/>
  <c r="X274" i="20"/>
  <c r="W274" i="20"/>
  <c r="V274" i="20"/>
  <c r="B274" i="20"/>
  <c r="AE273" i="20"/>
  <c r="AD273" i="20"/>
  <c r="AC273" i="20"/>
  <c r="X273" i="20"/>
  <c r="W273" i="20"/>
  <c r="V273" i="20"/>
  <c r="B273" i="20"/>
  <c r="AE272" i="20"/>
  <c r="AD272" i="20"/>
  <c r="AC272" i="20"/>
  <c r="X272" i="20"/>
  <c r="W272" i="20"/>
  <c r="V272" i="20"/>
  <c r="B272" i="20"/>
  <c r="AE271" i="20"/>
  <c r="AD271" i="20"/>
  <c r="AC271" i="20"/>
  <c r="X271" i="20"/>
  <c r="W271" i="20"/>
  <c r="V271" i="20"/>
  <c r="B271" i="20"/>
  <c r="AE270" i="20"/>
  <c r="AD270" i="20"/>
  <c r="AC270" i="20"/>
  <c r="X270" i="20"/>
  <c r="W270" i="20"/>
  <c r="V270" i="20"/>
  <c r="B270" i="20"/>
  <c r="AE269" i="20"/>
  <c r="AD269" i="20"/>
  <c r="AC269" i="20"/>
  <c r="X269" i="20"/>
  <c r="W269" i="20"/>
  <c r="V269" i="20"/>
  <c r="B269" i="20"/>
  <c r="AE268" i="20"/>
  <c r="AD268" i="20"/>
  <c r="AC268" i="20"/>
  <c r="X268" i="20"/>
  <c r="W268" i="20"/>
  <c r="V268" i="20"/>
  <c r="B268" i="20"/>
  <c r="AE267" i="20"/>
  <c r="AD267" i="20"/>
  <c r="AC267" i="20"/>
  <c r="X267" i="20"/>
  <c r="W267" i="20"/>
  <c r="V267" i="20"/>
  <c r="B267" i="20"/>
  <c r="AE266" i="20"/>
  <c r="AD266" i="20"/>
  <c r="AC266" i="20"/>
  <c r="X266" i="20"/>
  <c r="W266" i="20"/>
  <c r="V266" i="20"/>
  <c r="B266" i="20"/>
  <c r="AE265" i="20"/>
  <c r="AD265" i="20"/>
  <c r="AC265" i="20"/>
  <c r="X265" i="20"/>
  <c r="W265" i="20"/>
  <c r="V265" i="20"/>
  <c r="B265" i="20"/>
  <c r="AE264" i="20"/>
  <c r="AD264" i="20"/>
  <c r="AC264" i="20"/>
  <c r="X264" i="20"/>
  <c r="W264" i="20"/>
  <c r="V264" i="20"/>
  <c r="B264" i="20"/>
  <c r="AE263" i="20"/>
  <c r="AD263" i="20"/>
  <c r="AC263" i="20"/>
  <c r="X263" i="20"/>
  <c r="W263" i="20"/>
  <c r="V263" i="20"/>
  <c r="B263" i="20"/>
  <c r="AE262" i="20"/>
  <c r="AD262" i="20"/>
  <c r="AC262" i="20"/>
  <c r="X262" i="20"/>
  <c r="W262" i="20"/>
  <c r="V262" i="20"/>
  <c r="B262" i="20"/>
  <c r="AE261" i="20"/>
  <c r="AD261" i="20"/>
  <c r="AC261" i="20"/>
  <c r="X261" i="20"/>
  <c r="W261" i="20"/>
  <c r="V261" i="20"/>
  <c r="B261" i="20"/>
  <c r="AE260" i="20"/>
  <c r="AD260" i="20"/>
  <c r="AC260" i="20"/>
  <c r="X260" i="20"/>
  <c r="W260" i="20"/>
  <c r="V260" i="20"/>
  <c r="B260" i="20"/>
  <c r="AE259" i="20"/>
  <c r="AD259" i="20"/>
  <c r="AC259" i="20"/>
  <c r="X259" i="20"/>
  <c r="W259" i="20"/>
  <c r="V259" i="20"/>
  <c r="B259" i="20"/>
  <c r="AE258" i="20"/>
  <c r="AD258" i="20"/>
  <c r="AC258" i="20"/>
  <c r="X258" i="20"/>
  <c r="W258" i="20"/>
  <c r="V258" i="20"/>
  <c r="B258" i="20"/>
  <c r="AE257" i="20"/>
  <c r="AD257" i="20"/>
  <c r="AC257" i="20"/>
  <c r="X257" i="20"/>
  <c r="W257" i="20"/>
  <c r="V257" i="20"/>
  <c r="B257" i="20"/>
  <c r="AE256" i="20"/>
  <c r="AD256" i="20"/>
  <c r="AC256" i="20"/>
  <c r="X256" i="20"/>
  <c r="W256" i="20"/>
  <c r="V256" i="20"/>
  <c r="B256" i="20"/>
  <c r="AE255" i="20"/>
  <c r="AD255" i="20"/>
  <c r="AC255" i="20"/>
  <c r="X255" i="20"/>
  <c r="W255" i="20"/>
  <c r="V255" i="20"/>
  <c r="B255" i="20"/>
  <c r="AE254" i="20"/>
  <c r="AD254" i="20"/>
  <c r="AC254" i="20"/>
  <c r="X254" i="20"/>
  <c r="W254" i="20"/>
  <c r="V254" i="20"/>
  <c r="B254" i="20"/>
  <c r="AE253" i="20"/>
  <c r="AD253" i="20"/>
  <c r="AC253" i="20"/>
  <c r="X253" i="20"/>
  <c r="W253" i="20"/>
  <c r="V253" i="20"/>
  <c r="B253" i="20"/>
  <c r="AE252" i="20"/>
  <c r="AD252" i="20"/>
  <c r="AC252" i="20"/>
  <c r="X252" i="20"/>
  <c r="W252" i="20"/>
  <c r="V252" i="20"/>
  <c r="B252" i="20"/>
  <c r="AE251" i="20"/>
  <c r="AD251" i="20"/>
  <c r="AC251" i="20"/>
  <c r="X251" i="20"/>
  <c r="W251" i="20"/>
  <c r="V251" i="20"/>
  <c r="B251" i="20"/>
  <c r="AE250" i="20"/>
  <c r="AD250" i="20"/>
  <c r="AC250" i="20"/>
  <c r="X250" i="20"/>
  <c r="W250" i="20"/>
  <c r="V250" i="20"/>
  <c r="B250" i="20"/>
  <c r="AE249" i="20"/>
  <c r="AD249" i="20"/>
  <c r="AC249" i="20"/>
  <c r="X249" i="20"/>
  <c r="W249" i="20"/>
  <c r="V249" i="20"/>
  <c r="B249" i="20"/>
  <c r="AE248" i="20"/>
  <c r="AD248" i="20"/>
  <c r="AC248" i="20"/>
  <c r="X248" i="20"/>
  <c r="W248" i="20"/>
  <c r="V248" i="20"/>
  <c r="B248" i="20"/>
  <c r="AE247" i="20"/>
  <c r="AD247" i="20"/>
  <c r="AC247" i="20"/>
  <c r="X247" i="20"/>
  <c r="W247" i="20"/>
  <c r="V247" i="20"/>
  <c r="B247" i="20"/>
  <c r="AE246" i="20"/>
  <c r="AD246" i="20"/>
  <c r="AC246" i="20"/>
  <c r="X246" i="20"/>
  <c r="W246" i="20"/>
  <c r="V246" i="20"/>
  <c r="B246" i="20"/>
  <c r="AE245" i="20"/>
  <c r="AD245" i="20"/>
  <c r="AC245" i="20"/>
  <c r="X245" i="20"/>
  <c r="W245" i="20"/>
  <c r="V245" i="20"/>
  <c r="B245" i="20"/>
  <c r="AE244" i="20"/>
  <c r="AD244" i="20"/>
  <c r="AC244" i="20"/>
  <c r="X244" i="20"/>
  <c r="W244" i="20"/>
  <c r="V244" i="20"/>
  <c r="B244" i="20"/>
  <c r="AE243" i="20"/>
  <c r="AD243" i="20"/>
  <c r="AC243" i="20"/>
  <c r="X243" i="20"/>
  <c r="W243" i="20"/>
  <c r="V243" i="20"/>
  <c r="B243" i="20"/>
  <c r="AE242" i="20"/>
  <c r="AD242" i="20"/>
  <c r="AC242" i="20"/>
  <c r="X242" i="20"/>
  <c r="W242" i="20"/>
  <c r="V242" i="20"/>
  <c r="B242" i="20"/>
  <c r="AE241" i="20"/>
  <c r="AD241" i="20"/>
  <c r="AC241" i="20"/>
  <c r="X241" i="20"/>
  <c r="W241" i="20"/>
  <c r="V241" i="20"/>
  <c r="B241" i="20"/>
  <c r="AE240" i="20"/>
  <c r="AD240" i="20"/>
  <c r="AC240" i="20"/>
  <c r="X240" i="20"/>
  <c r="W240" i="20"/>
  <c r="V240" i="20"/>
  <c r="B240" i="20"/>
  <c r="AE239" i="20"/>
  <c r="AD239" i="20"/>
  <c r="AC239" i="20"/>
  <c r="X239" i="20"/>
  <c r="W239" i="20"/>
  <c r="V239" i="20"/>
  <c r="B239" i="20"/>
  <c r="AE238" i="20"/>
  <c r="AD238" i="20"/>
  <c r="AC238" i="20"/>
  <c r="X238" i="20"/>
  <c r="W238" i="20"/>
  <c r="V238" i="20"/>
  <c r="B238" i="20"/>
  <c r="AE237" i="20"/>
  <c r="AD237" i="20"/>
  <c r="AC237" i="20"/>
  <c r="X237" i="20"/>
  <c r="W237" i="20"/>
  <c r="V237" i="20"/>
  <c r="B237" i="20"/>
  <c r="AE236" i="20"/>
  <c r="AD236" i="20"/>
  <c r="AC236" i="20"/>
  <c r="X236" i="20"/>
  <c r="W236" i="20"/>
  <c r="V236" i="20"/>
  <c r="B236" i="20"/>
  <c r="AE235" i="20"/>
  <c r="AD235" i="20"/>
  <c r="AC235" i="20"/>
  <c r="X235" i="20"/>
  <c r="W235" i="20"/>
  <c r="V235" i="20"/>
  <c r="B235" i="20"/>
  <c r="AE234" i="20"/>
  <c r="AD234" i="20"/>
  <c r="AC234" i="20"/>
  <c r="X234" i="20"/>
  <c r="W234" i="20"/>
  <c r="V234" i="20"/>
  <c r="B234" i="20"/>
  <c r="AE233" i="20"/>
  <c r="AD233" i="20"/>
  <c r="AC233" i="20"/>
  <c r="X233" i="20"/>
  <c r="W233" i="20"/>
  <c r="V233" i="20"/>
  <c r="B233" i="20"/>
  <c r="AE232" i="20"/>
  <c r="AD232" i="20"/>
  <c r="AC232" i="20"/>
  <c r="X232" i="20"/>
  <c r="W232" i="20"/>
  <c r="V232" i="20"/>
  <c r="B232" i="20"/>
  <c r="AE231" i="20"/>
  <c r="AD231" i="20"/>
  <c r="AC231" i="20"/>
  <c r="X231" i="20"/>
  <c r="W231" i="20"/>
  <c r="V231" i="20"/>
  <c r="B231" i="20"/>
  <c r="AE230" i="20"/>
  <c r="AD230" i="20"/>
  <c r="AC230" i="20"/>
  <c r="X230" i="20"/>
  <c r="W230" i="20"/>
  <c r="V230" i="20"/>
  <c r="B230" i="20"/>
  <c r="AE229" i="20"/>
  <c r="AD229" i="20"/>
  <c r="AC229" i="20"/>
  <c r="X229" i="20"/>
  <c r="W229" i="20"/>
  <c r="V229" i="20"/>
  <c r="B229" i="20"/>
  <c r="AE228" i="20"/>
  <c r="AD228" i="20"/>
  <c r="AC228" i="20"/>
  <c r="X228" i="20"/>
  <c r="W228" i="20"/>
  <c r="V228" i="20"/>
  <c r="B228" i="20"/>
  <c r="AE227" i="20"/>
  <c r="AD227" i="20"/>
  <c r="AC227" i="20"/>
  <c r="X227" i="20"/>
  <c r="W227" i="20"/>
  <c r="V227" i="20"/>
  <c r="B227" i="20"/>
  <c r="AE226" i="20"/>
  <c r="AD226" i="20"/>
  <c r="AC226" i="20"/>
  <c r="X226" i="20"/>
  <c r="W226" i="20"/>
  <c r="V226" i="20"/>
  <c r="B226" i="20"/>
  <c r="AE225" i="20"/>
  <c r="AD225" i="20"/>
  <c r="AC225" i="20"/>
  <c r="X225" i="20"/>
  <c r="W225" i="20"/>
  <c r="V225" i="20"/>
  <c r="B225" i="20"/>
  <c r="AE224" i="20"/>
  <c r="AD224" i="20"/>
  <c r="AC224" i="20"/>
  <c r="X224" i="20"/>
  <c r="W224" i="20"/>
  <c r="V224" i="20"/>
  <c r="B224" i="20"/>
  <c r="AE223" i="20"/>
  <c r="AD223" i="20"/>
  <c r="AC223" i="20"/>
  <c r="X223" i="20"/>
  <c r="W223" i="20"/>
  <c r="V223" i="20"/>
  <c r="B223" i="20"/>
  <c r="AE222" i="20"/>
  <c r="AD222" i="20"/>
  <c r="AC222" i="20"/>
  <c r="X222" i="20"/>
  <c r="W222" i="20"/>
  <c r="V222" i="20"/>
  <c r="B222" i="20"/>
  <c r="AE221" i="20"/>
  <c r="AD221" i="20"/>
  <c r="AC221" i="20"/>
  <c r="X221" i="20"/>
  <c r="W221" i="20"/>
  <c r="V221" i="20"/>
  <c r="B221" i="20"/>
  <c r="AE220" i="20"/>
  <c r="AD220" i="20"/>
  <c r="AC220" i="20"/>
  <c r="X220" i="20"/>
  <c r="W220" i="20"/>
  <c r="V220" i="20"/>
  <c r="B220" i="20"/>
  <c r="AE219" i="20"/>
  <c r="AD219" i="20"/>
  <c r="AC219" i="20"/>
  <c r="X219" i="20"/>
  <c r="W219" i="20"/>
  <c r="V219" i="20"/>
  <c r="B219" i="20"/>
  <c r="AE218" i="20"/>
  <c r="AD218" i="20"/>
  <c r="AC218" i="20"/>
  <c r="X218" i="20"/>
  <c r="W218" i="20"/>
  <c r="V218" i="20"/>
  <c r="B218" i="20"/>
  <c r="AE217" i="20"/>
  <c r="AD217" i="20"/>
  <c r="AC217" i="20"/>
  <c r="X217" i="20"/>
  <c r="W217" i="20"/>
  <c r="V217" i="20"/>
  <c r="B217" i="20"/>
  <c r="AE216" i="20"/>
  <c r="AD216" i="20"/>
  <c r="AC216" i="20"/>
  <c r="X216" i="20"/>
  <c r="W216" i="20"/>
  <c r="V216" i="20"/>
  <c r="B216" i="20"/>
  <c r="AE215" i="20"/>
  <c r="AD215" i="20"/>
  <c r="AC215" i="20"/>
  <c r="X215" i="20"/>
  <c r="W215" i="20"/>
  <c r="V215" i="20"/>
  <c r="B215" i="20"/>
  <c r="AE214" i="20"/>
  <c r="AD214" i="20"/>
  <c r="AC214" i="20"/>
  <c r="X214" i="20"/>
  <c r="W214" i="20"/>
  <c r="V214" i="20"/>
  <c r="B214" i="20"/>
  <c r="AE213" i="20"/>
  <c r="AD213" i="20"/>
  <c r="AC213" i="20"/>
  <c r="X213" i="20"/>
  <c r="W213" i="20"/>
  <c r="V213" i="20"/>
  <c r="B213" i="20"/>
  <c r="AE212" i="20"/>
  <c r="AD212" i="20"/>
  <c r="AC212" i="20"/>
  <c r="X212" i="20"/>
  <c r="W212" i="20"/>
  <c r="V212" i="20"/>
  <c r="B212" i="20"/>
  <c r="AE211" i="20"/>
  <c r="AD211" i="20"/>
  <c r="AC211" i="20"/>
  <c r="X211" i="20"/>
  <c r="W211" i="20"/>
  <c r="V211" i="20"/>
  <c r="B211" i="20"/>
  <c r="AE210" i="20"/>
  <c r="AD210" i="20"/>
  <c r="AC210" i="20"/>
  <c r="X210" i="20"/>
  <c r="W210" i="20"/>
  <c r="V210" i="20"/>
  <c r="B210" i="20"/>
  <c r="AE209" i="20"/>
  <c r="AD209" i="20"/>
  <c r="AC209" i="20"/>
  <c r="X209" i="20"/>
  <c r="W209" i="20"/>
  <c r="V209" i="20"/>
  <c r="B209" i="20"/>
  <c r="AE208" i="20"/>
  <c r="AD208" i="20"/>
  <c r="AC208" i="20"/>
  <c r="X208" i="20"/>
  <c r="W208" i="20"/>
  <c r="V208" i="20"/>
  <c r="B208" i="20"/>
  <c r="AE207" i="20"/>
  <c r="AD207" i="20"/>
  <c r="AC207" i="20"/>
  <c r="X207" i="20"/>
  <c r="W207" i="20"/>
  <c r="V207" i="20"/>
  <c r="B207" i="20"/>
  <c r="AE206" i="20"/>
  <c r="AD206" i="20"/>
  <c r="AC206" i="20"/>
  <c r="X206" i="20"/>
  <c r="W206" i="20"/>
  <c r="V206" i="20"/>
  <c r="B206" i="20"/>
  <c r="AE205" i="20"/>
  <c r="AD205" i="20"/>
  <c r="AC205" i="20"/>
  <c r="X205" i="20"/>
  <c r="W205" i="20"/>
  <c r="V205" i="20"/>
  <c r="B205" i="20"/>
  <c r="AE204" i="20"/>
  <c r="AD204" i="20"/>
  <c r="AC204" i="20"/>
  <c r="X204" i="20"/>
  <c r="W204" i="20"/>
  <c r="V204" i="20"/>
  <c r="B204" i="20"/>
  <c r="AE203" i="20"/>
  <c r="AD203" i="20"/>
  <c r="AC203" i="20"/>
  <c r="X203" i="20"/>
  <c r="W203" i="20"/>
  <c r="V203" i="20"/>
  <c r="B203" i="20"/>
  <c r="AE202" i="20"/>
  <c r="AD202" i="20"/>
  <c r="AC202" i="20"/>
  <c r="X202" i="20"/>
  <c r="W202" i="20"/>
  <c r="V202" i="20"/>
  <c r="B202" i="20"/>
  <c r="AE201" i="20"/>
  <c r="AD201" i="20"/>
  <c r="AC201" i="20"/>
  <c r="X201" i="20"/>
  <c r="W201" i="20"/>
  <c r="V201" i="20"/>
  <c r="B201" i="20"/>
  <c r="AE200" i="20"/>
  <c r="AD200" i="20"/>
  <c r="AC200" i="20"/>
  <c r="X200" i="20"/>
  <c r="W200" i="20"/>
  <c r="V200" i="20"/>
  <c r="B200" i="20"/>
  <c r="AE199" i="20"/>
  <c r="AD199" i="20"/>
  <c r="AC199" i="20"/>
  <c r="X199" i="20"/>
  <c r="W199" i="20"/>
  <c r="V199" i="20"/>
  <c r="B199" i="20"/>
  <c r="AE198" i="20"/>
  <c r="AD198" i="20"/>
  <c r="AC198" i="20"/>
  <c r="X198" i="20"/>
  <c r="W198" i="20"/>
  <c r="V198" i="20"/>
  <c r="B198" i="20"/>
  <c r="AE197" i="20"/>
  <c r="AD197" i="20"/>
  <c r="AC197" i="20"/>
  <c r="X197" i="20"/>
  <c r="W197" i="20"/>
  <c r="V197" i="20"/>
  <c r="B197" i="20"/>
  <c r="AE196" i="20"/>
  <c r="AD196" i="20"/>
  <c r="AC196" i="20"/>
  <c r="X196" i="20"/>
  <c r="W196" i="20"/>
  <c r="V196" i="20"/>
  <c r="B196" i="20"/>
  <c r="AE195" i="20"/>
  <c r="AD195" i="20"/>
  <c r="AC195" i="20"/>
  <c r="X195" i="20"/>
  <c r="W195" i="20"/>
  <c r="V195" i="20"/>
  <c r="B195" i="20"/>
  <c r="AE194" i="20"/>
  <c r="AD194" i="20"/>
  <c r="AC194" i="20"/>
  <c r="X194" i="20"/>
  <c r="W194" i="20"/>
  <c r="V194" i="20"/>
  <c r="B194" i="20"/>
  <c r="AE193" i="20"/>
  <c r="AD193" i="20"/>
  <c r="AC193" i="20"/>
  <c r="X193" i="20"/>
  <c r="W193" i="20"/>
  <c r="V193" i="20"/>
  <c r="B193" i="20"/>
  <c r="AE192" i="20"/>
  <c r="AD192" i="20"/>
  <c r="AC192" i="20"/>
  <c r="X192" i="20"/>
  <c r="W192" i="20"/>
  <c r="V192" i="20"/>
  <c r="B192" i="20"/>
  <c r="AE191" i="20"/>
  <c r="AD191" i="20"/>
  <c r="AC191" i="20"/>
  <c r="X191" i="20"/>
  <c r="W191" i="20"/>
  <c r="V191" i="20"/>
  <c r="B191" i="20"/>
  <c r="AE190" i="20"/>
  <c r="AD190" i="20"/>
  <c r="AC190" i="20"/>
  <c r="X190" i="20"/>
  <c r="W190" i="20"/>
  <c r="V190" i="20"/>
  <c r="B190" i="20"/>
  <c r="AE189" i="20"/>
  <c r="AD189" i="20"/>
  <c r="AC189" i="20"/>
  <c r="X189" i="20"/>
  <c r="W189" i="20"/>
  <c r="V189" i="20"/>
  <c r="B189" i="20"/>
  <c r="AE188" i="20"/>
  <c r="AD188" i="20"/>
  <c r="AC188" i="20"/>
  <c r="X188" i="20"/>
  <c r="W188" i="20"/>
  <c r="V188" i="20"/>
  <c r="B188" i="20"/>
  <c r="AE187" i="20"/>
  <c r="AD187" i="20"/>
  <c r="AC187" i="20"/>
  <c r="X187" i="20"/>
  <c r="W187" i="20"/>
  <c r="V187" i="20"/>
  <c r="B187" i="20"/>
  <c r="AE186" i="20"/>
  <c r="AD186" i="20"/>
  <c r="AC186" i="20"/>
  <c r="X186" i="20"/>
  <c r="W186" i="20"/>
  <c r="V186" i="20"/>
  <c r="B186" i="20"/>
  <c r="AE185" i="20"/>
  <c r="AD185" i="20"/>
  <c r="AC185" i="20"/>
  <c r="X185" i="20"/>
  <c r="W185" i="20"/>
  <c r="V185" i="20"/>
  <c r="B185" i="20"/>
  <c r="AE184" i="20"/>
  <c r="AD184" i="20"/>
  <c r="AC184" i="20"/>
  <c r="X184" i="20"/>
  <c r="W184" i="20"/>
  <c r="V184" i="20"/>
  <c r="B184" i="20"/>
  <c r="AE183" i="20"/>
  <c r="AD183" i="20"/>
  <c r="AC183" i="20"/>
  <c r="X183" i="20"/>
  <c r="W183" i="20"/>
  <c r="V183" i="20"/>
  <c r="B183" i="20"/>
  <c r="AE182" i="20"/>
  <c r="AD182" i="20"/>
  <c r="AC182" i="20"/>
  <c r="X182" i="20"/>
  <c r="W182" i="20"/>
  <c r="V182" i="20"/>
  <c r="B182" i="20"/>
  <c r="AE181" i="20"/>
  <c r="AD181" i="20"/>
  <c r="AC181" i="20"/>
  <c r="X181" i="20"/>
  <c r="W181" i="20"/>
  <c r="V181" i="20"/>
  <c r="B181" i="20"/>
  <c r="AE180" i="20"/>
  <c r="AD180" i="20"/>
  <c r="AC180" i="20"/>
  <c r="X180" i="20"/>
  <c r="W180" i="20"/>
  <c r="V180" i="20"/>
  <c r="B180" i="20"/>
  <c r="AE179" i="20"/>
  <c r="AD179" i="20"/>
  <c r="AC179" i="20"/>
  <c r="X179" i="20"/>
  <c r="W179" i="20"/>
  <c r="V179" i="20"/>
  <c r="B179" i="20"/>
  <c r="AE178" i="20"/>
  <c r="AD178" i="20"/>
  <c r="AC178" i="20"/>
  <c r="X178" i="20"/>
  <c r="W178" i="20"/>
  <c r="V178" i="20"/>
  <c r="B178" i="20"/>
  <c r="AE177" i="20"/>
  <c r="AD177" i="20"/>
  <c r="AC177" i="20"/>
  <c r="X177" i="20"/>
  <c r="W177" i="20"/>
  <c r="V177" i="20"/>
  <c r="B177" i="20"/>
  <c r="AE176" i="20"/>
  <c r="AD176" i="20"/>
  <c r="AC176" i="20"/>
  <c r="X176" i="20"/>
  <c r="W176" i="20"/>
  <c r="V176" i="20"/>
  <c r="B176" i="20"/>
  <c r="AE175" i="20"/>
  <c r="AD175" i="20"/>
  <c r="AC175" i="20"/>
  <c r="X175" i="20"/>
  <c r="W175" i="20"/>
  <c r="V175" i="20"/>
  <c r="B175" i="20"/>
  <c r="AE174" i="20"/>
  <c r="AD174" i="20"/>
  <c r="AC174" i="20"/>
  <c r="X174" i="20"/>
  <c r="W174" i="20"/>
  <c r="V174" i="20"/>
  <c r="B174" i="20"/>
  <c r="AE173" i="20"/>
  <c r="AD173" i="20"/>
  <c r="AC173" i="20"/>
  <c r="X173" i="20"/>
  <c r="W173" i="20"/>
  <c r="V173" i="20"/>
  <c r="B173" i="20"/>
  <c r="AE172" i="20"/>
  <c r="AD172" i="20"/>
  <c r="AC172" i="20"/>
  <c r="X172" i="20"/>
  <c r="W172" i="20"/>
  <c r="V172" i="20"/>
  <c r="B172" i="20"/>
  <c r="AE171" i="20"/>
  <c r="AD171" i="20"/>
  <c r="AC171" i="20"/>
  <c r="X171" i="20"/>
  <c r="W171" i="20"/>
  <c r="V171" i="20"/>
  <c r="B171" i="20"/>
  <c r="AE170" i="20"/>
  <c r="AD170" i="20"/>
  <c r="AC170" i="20"/>
  <c r="X170" i="20"/>
  <c r="W170" i="20"/>
  <c r="V170" i="20"/>
  <c r="B170" i="20"/>
  <c r="AE169" i="20"/>
  <c r="AD169" i="20"/>
  <c r="AC169" i="20"/>
  <c r="X169" i="20"/>
  <c r="W169" i="20"/>
  <c r="V169" i="20"/>
  <c r="B169" i="20"/>
  <c r="AE168" i="20"/>
  <c r="AD168" i="20"/>
  <c r="AC168" i="20"/>
  <c r="X168" i="20"/>
  <c r="W168" i="20"/>
  <c r="V168" i="20"/>
  <c r="B168" i="20"/>
  <c r="AE167" i="20"/>
  <c r="AD167" i="20"/>
  <c r="AC167" i="20"/>
  <c r="X167" i="20"/>
  <c r="W167" i="20"/>
  <c r="V167" i="20"/>
  <c r="B167" i="20"/>
  <c r="AE166" i="20"/>
  <c r="AD166" i="20"/>
  <c r="AC166" i="20"/>
  <c r="X166" i="20"/>
  <c r="W166" i="20"/>
  <c r="V166" i="20"/>
  <c r="B166" i="20"/>
  <c r="AE165" i="20"/>
  <c r="AD165" i="20"/>
  <c r="AC165" i="20"/>
  <c r="X165" i="20"/>
  <c r="W165" i="20"/>
  <c r="V165" i="20"/>
  <c r="B165" i="20"/>
  <c r="AE164" i="20"/>
  <c r="AD164" i="20"/>
  <c r="AC164" i="20"/>
  <c r="X164" i="20"/>
  <c r="W164" i="20"/>
  <c r="V164" i="20"/>
  <c r="B164" i="20"/>
  <c r="AE163" i="20"/>
  <c r="AD163" i="20"/>
  <c r="AC163" i="20"/>
  <c r="X163" i="20"/>
  <c r="W163" i="20"/>
  <c r="V163" i="20"/>
  <c r="B163" i="20"/>
  <c r="AE162" i="20"/>
  <c r="AD162" i="20"/>
  <c r="AC162" i="20"/>
  <c r="X162" i="20"/>
  <c r="W162" i="20"/>
  <c r="V162" i="20"/>
  <c r="B162" i="20"/>
  <c r="AE161" i="20"/>
  <c r="AD161" i="20"/>
  <c r="AC161" i="20"/>
  <c r="X161" i="20"/>
  <c r="W161" i="20"/>
  <c r="V161" i="20"/>
  <c r="B161" i="20"/>
  <c r="AE160" i="20"/>
  <c r="AD160" i="20"/>
  <c r="AC160" i="20"/>
  <c r="X160" i="20"/>
  <c r="W160" i="20"/>
  <c r="V160" i="20"/>
  <c r="B160" i="20"/>
  <c r="AE159" i="20"/>
  <c r="AD159" i="20"/>
  <c r="AC159" i="20"/>
  <c r="X159" i="20"/>
  <c r="W159" i="20"/>
  <c r="V159" i="20"/>
  <c r="B159" i="20"/>
  <c r="AE158" i="20"/>
  <c r="AD158" i="20"/>
  <c r="AC158" i="20"/>
  <c r="X158" i="20"/>
  <c r="W158" i="20"/>
  <c r="V158" i="20"/>
  <c r="B158" i="20"/>
  <c r="AE157" i="20"/>
  <c r="AD157" i="20"/>
  <c r="AC157" i="20"/>
  <c r="X157" i="20"/>
  <c r="W157" i="20"/>
  <c r="V157" i="20"/>
  <c r="B157" i="20"/>
  <c r="AE156" i="20"/>
  <c r="AD156" i="20"/>
  <c r="AC156" i="20"/>
  <c r="X156" i="20"/>
  <c r="W156" i="20"/>
  <c r="V156" i="20"/>
  <c r="B156" i="20"/>
  <c r="AE155" i="20"/>
  <c r="AD155" i="20"/>
  <c r="AC155" i="20"/>
  <c r="X155" i="20"/>
  <c r="W155" i="20"/>
  <c r="V155" i="20"/>
  <c r="B155" i="20"/>
  <c r="AE154" i="20"/>
  <c r="AD154" i="20"/>
  <c r="AC154" i="20"/>
  <c r="X154" i="20"/>
  <c r="W154" i="20"/>
  <c r="V154" i="20"/>
  <c r="B154" i="20"/>
  <c r="AE153" i="20"/>
  <c r="AD153" i="20"/>
  <c r="AC153" i="20"/>
  <c r="X153" i="20"/>
  <c r="W153" i="20"/>
  <c r="V153" i="20"/>
  <c r="B153" i="20"/>
  <c r="AE152" i="20"/>
  <c r="AD152" i="20"/>
  <c r="AC152" i="20"/>
  <c r="X152" i="20"/>
  <c r="W152" i="20"/>
  <c r="V152" i="20"/>
  <c r="B152" i="20"/>
  <c r="AE151" i="20"/>
  <c r="AD151" i="20"/>
  <c r="AC151" i="20"/>
  <c r="X151" i="20"/>
  <c r="W151" i="20"/>
  <c r="V151" i="20"/>
  <c r="B151" i="20"/>
  <c r="AE150" i="20"/>
  <c r="AD150" i="20"/>
  <c r="AC150" i="20"/>
  <c r="X150" i="20"/>
  <c r="W150" i="20"/>
  <c r="V150" i="20"/>
  <c r="B150" i="20"/>
  <c r="AE149" i="20"/>
  <c r="AD149" i="20"/>
  <c r="AC149" i="20"/>
  <c r="X149" i="20"/>
  <c r="W149" i="20"/>
  <c r="V149" i="20"/>
  <c r="B149" i="20"/>
  <c r="AE148" i="20"/>
  <c r="AD148" i="20"/>
  <c r="AC148" i="20"/>
  <c r="X148" i="20"/>
  <c r="W148" i="20"/>
  <c r="V148" i="20"/>
  <c r="B148" i="20"/>
  <c r="AE147" i="20"/>
  <c r="AD147" i="20"/>
  <c r="AC147" i="20"/>
  <c r="X147" i="20"/>
  <c r="W147" i="20"/>
  <c r="V147" i="20"/>
  <c r="B147" i="20"/>
  <c r="AE146" i="20"/>
  <c r="AD146" i="20"/>
  <c r="AC146" i="20"/>
  <c r="X146" i="20"/>
  <c r="W146" i="20"/>
  <c r="V146" i="20"/>
  <c r="B146" i="20"/>
  <c r="AE145" i="20"/>
  <c r="AD145" i="20"/>
  <c r="AC145" i="20"/>
  <c r="X145" i="20"/>
  <c r="W145" i="20"/>
  <c r="V145" i="20"/>
  <c r="B145" i="20"/>
  <c r="AE144" i="20"/>
  <c r="AD144" i="20"/>
  <c r="AC144" i="20"/>
  <c r="X144" i="20"/>
  <c r="W144" i="20"/>
  <c r="V144" i="20"/>
  <c r="B144" i="20"/>
  <c r="AE143" i="20"/>
  <c r="AD143" i="20"/>
  <c r="AC143" i="20"/>
  <c r="X143" i="20"/>
  <c r="W143" i="20"/>
  <c r="V143" i="20"/>
  <c r="B143" i="20"/>
  <c r="AE142" i="20"/>
  <c r="AD142" i="20"/>
  <c r="AC142" i="20"/>
  <c r="X142" i="20"/>
  <c r="W142" i="20"/>
  <c r="V142" i="20"/>
  <c r="B142" i="20"/>
  <c r="AE141" i="20"/>
  <c r="AD141" i="20"/>
  <c r="AC141" i="20"/>
  <c r="X141" i="20"/>
  <c r="W141" i="20"/>
  <c r="V141" i="20"/>
  <c r="B141" i="20"/>
  <c r="AE140" i="20"/>
  <c r="AD140" i="20"/>
  <c r="AC140" i="20"/>
  <c r="X140" i="20"/>
  <c r="W140" i="20"/>
  <c r="V140" i="20"/>
  <c r="B140" i="20"/>
  <c r="AE139" i="20"/>
  <c r="AD139" i="20"/>
  <c r="AC139" i="20"/>
  <c r="X139" i="20"/>
  <c r="W139" i="20"/>
  <c r="V139" i="20"/>
  <c r="B139" i="20"/>
  <c r="AE138" i="20"/>
  <c r="AD138" i="20"/>
  <c r="AC138" i="20"/>
  <c r="X138" i="20"/>
  <c r="W138" i="20"/>
  <c r="V138" i="20"/>
  <c r="B138" i="20"/>
  <c r="AE137" i="20"/>
  <c r="AD137" i="20"/>
  <c r="AC137" i="20"/>
  <c r="X137" i="20"/>
  <c r="W137" i="20"/>
  <c r="V137" i="20"/>
  <c r="B137" i="20"/>
  <c r="AE136" i="20"/>
  <c r="AD136" i="20"/>
  <c r="AC136" i="20"/>
  <c r="X136" i="20"/>
  <c r="W136" i="20"/>
  <c r="V136" i="20"/>
  <c r="B136" i="20"/>
  <c r="AE135" i="20"/>
  <c r="AD135" i="20"/>
  <c r="AC135" i="20"/>
  <c r="X135" i="20"/>
  <c r="W135" i="20"/>
  <c r="V135" i="20"/>
  <c r="B135" i="20"/>
  <c r="AE134" i="20"/>
  <c r="AD134" i="20"/>
  <c r="AC134" i="20"/>
  <c r="X134" i="20"/>
  <c r="W134" i="20"/>
  <c r="V134" i="20"/>
  <c r="B134" i="20"/>
  <c r="AE133" i="20"/>
  <c r="AD133" i="20"/>
  <c r="AC133" i="20"/>
  <c r="X133" i="20"/>
  <c r="W133" i="20"/>
  <c r="V133" i="20"/>
  <c r="B133" i="20"/>
  <c r="AE132" i="20"/>
  <c r="AD132" i="20"/>
  <c r="AC132" i="20"/>
  <c r="X132" i="20"/>
  <c r="W132" i="20"/>
  <c r="V132" i="20"/>
  <c r="B132" i="20"/>
  <c r="AE131" i="20"/>
  <c r="AD131" i="20"/>
  <c r="AC131" i="20"/>
  <c r="X131" i="20"/>
  <c r="W131" i="20"/>
  <c r="V131" i="20"/>
  <c r="B131" i="20"/>
  <c r="AE130" i="20"/>
  <c r="AD130" i="20"/>
  <c r="AC130" i="20"/>
  <c r="X130" i="20"/>
  <c r="W130" i="20"/>
  <c r="V130" i="20"/>
  <c r="B130" i="20"/>
  <c r="AE129" i="20"/>
  <c r="AD129" i="20"/>
  <c r="AC129" i="20"/>
  <c r="X129" i="20"/>
  <c r="W129" i="20"/>
  <c r="V129" i="20"/>
  <c r="B129" i="20"/>
  <c r="AE128" i="20"/>
  <c r="AD128" i="20"/>
  <c r="AC128" i="20"/>
  <c r="X128" i="20"/>
  <c r="W128" i="20"/>
  <c r="V128" i="20"/>
  <c r="B128" i="20"/>
  <c r="AE127" i="20"/>
  <c r="AD127" i="20"/>
  <c r="AC127" i="20"/>
  <c r="X127" i="20"/>
  <c r="W127" i="20"/>
  <c r="V127" i="20"/>
  <c r="B127" i="20"/>
  <c r="AE126" i="20"/>
  <c r="AD126" i="20"/>
  <c r="AC126" i="20"/>
  <c r="X126" i="20"/>
  <c r="W126" i="20"/>
  <c r="V126" i="20"/>
  <c r="B126" i="20"/>
  <c r="AE125" i="20"/>
  <c r="AD125" i="20"/>
  <c r="AC125" i="20"/>
  <c r="X125" i="20"/>
  <c r="W125" i="20"/>
  <c r="V125" i="20"/>
  <c r="B125" i="20"/>
  <c r="AE124" i="20"/>
  <c r="AD124" i="20"/>
  <c r="AC124" i="20"/>
  <c r="X124" i="20"/>
  <c r="W124" i="20"/>
  <c r="V124" i="20"/>
  <c r="B124" i="20"/>
  <c r="AE123" i="20"/>
  <c r="AD123" i="20"/>
  <c r="AC123" i="20"/>
  <c r="X123" i="20"/>
  <c r="W123" i="20"/>
  <c r="V123" i="20"/>
  <c r="B123" i="20"/>
  <c r="AE122" i="20"/>
  <c r="AD122" i="20"/>
  <c r="AC122" i="20"/>
  <c r="X122" i="20"/>
  <c r="W122" i="20"/>
  <c r="V122" i="20"/>
  <c r="B122" i="20"/>
  <c r="AE121" i="20"/>
  <c r="AD121" i="20"/>
  <c r="AC121" i="20"/>
  <c r="X121" i="20"/>
  <c r="W121" i="20"/>
  <c r="V121" i="20"/>
  <c r="B121" i="20"/>
  <c r="AE120" i="20"/>
  <c r="AD120" i="20"/>
  <c r="AC120" i="20"/>
  <c r="X120" i="20"/>
  <c r="W120" i="20"/>
  <c r="V120" i="20"/>
  <c r="B120" i="20"/>
  <c r="AE119" i="20"/>
  <c r="AD119" i="20"/>
  <c r="AC119" i="20"/>
  <c r="X119" i="20"/>
  <c r="W119" i="20"/>
  <c r="V119" i="20"/>
  <c r="B119" i="20"/>
  <c r="AE118" i="20"/>
  <c r="AD118" i="20"/>
  <c r="AC118" i="20"/>
  <c r="X118" i="20"/>
  <c r="W118" i="20"/>
  <c r="V118" i="20"/>
  <c r="B118" i="20"/>
  <c r="AE117" i="20"/>
  <c r="AD117" i="20"/>
  <c r="AC117" i="20"/>
  <c r="X117" i="20"/>
  <c r="W117" i="20"/>
  <c r="V117" i="20"/>
  <c r="B117" i="20"/>
  <c r="AE116" i="20"/>
  <c r="AD116" i="20"/>
  <c r="AC116" i="20"/>
  <c r="X116" i="20"/>
  <c r="W116" i="20"/>
  <c r="V116" i="20"/>
  <c r="B116" i="20"/>
  <c r="AE115" i="20"/>
  <c r="AD115" i="20"/>
  <c r="AC115" i="20"/>
  <c r="X115" i="20"/>
  <c r="W115" i="20"/>
  <c r="V115" i="20"/>
  <c r="B115" i="20"/>
  <c r="AE114" i="20"/>
  <c r="AD114" i="20"/>
  <c r="AC114" i="20"/>
  <c r="X114" i="20"/>
  <c r="W114" i="20"/>
  <c r="V114" i="20"/>
  <c r="B114" i="20"/>
  <c r="AE113" i="20"/>
  <c r="AD113" i="20"/>
  <c r="AC113" i="20"/>
  <c r="X113" i="20"/>
  <c r="W113" i="20"/>
  <c r="V113" i="20"/>
  <c r="B113" i="20"/>
  <c r="AE112" i="20"/>
  <c r="AD112" i="20"/>
  <c r="AC112" i="20"/>
  <c r="X112" i="20"/>
  <c r="W112" i="20"/>
  <c r="V112" i="20"/>
  <c r="B112" i="20"/>
  <c r="AE111" i="20"/>
  <c r="AD111" i="20"/>
  <c r="AC111" i="20"/>
  <c r="X111" i="20"/>
  <c r="W111" i="20"/>
  <c r="V111" i="20"/>
  <c r="B111" i="20"/>
  <c r="AE110" i="20"/>
  <c r="AD110" i="20"/>
  <c r="AC110" i="20"/>
  <c r="X110" i="20"/>
  <c r="W110" i="20"/>
  <c r="V110" i="20"/>
  <c r="B110" i="20"/>
  <c r="AE109" i="20"/>
  <c r="AD109" i="20"/>
  <c r="AC109" i="20"/>
  <c r="X109" i="20"/>
  <c r="W109" i="20"/>
  <c r="V109" i="20"/>
  <c r="B109" i="20"/>
  <c r="AE108" i="20"/>
  <c r="AD108" i="20"/>
  <c r="AC108" i="20"/>
  <c r="X108" i="20"/>
  <c r="W108" i="20"/>
  <c r="V108" i="20"/>
  <c r="B108" i="20"/>
  <c r="AE107" i="20"/>
  <c r="AD107" i="20"/>
  <c r="AC107" i="20"/>
  <c r="X107" i="20"/>
  <c r="W107" i="20"/>
  <c r="V107" i="20"/>
  <c r="B107" i="20"/>
  <c r="AE106" i="20"/>
  <c r="AD106" i="20"/>
  <c r="AC106" i="20"/>
  <c r="X106" i="20"/>
  <c r="W106" i="20"/>
  <c r="V106" i="20"/>
  <c r="B106" i="20"/>
  <c r="AE105" i="20"/>
  <c r="AD105" i="20"/>
  <c r="AC105" i="20"/>
  <c r="X105" i="20"/>
  <c r="W105" i="20"/>
  <c r="V105" i="20"/>
  <c r="B105" i="20"/>
  <c r="AE104" i="20"/>
  <c r="AD104" i="20"/>
  <c r="AC104" i="20"/>
  <c r="X104" i="20"/>
  <c r="W104" i="20"/>
  <c r="V104" i="20"/>
  <c r="B104" i="20"/>
  <c r="AE103" i="20"/>
  <c r="AD103" i="20"/>
  <c r="AC103" i="20"/>
  <c r="X103" i="20"/>
  <c r="W103" i="20"/>
  <c r="V103" i="20"/>
  <c r="B103" i="20"/>
  <c r="AE102" i="20"/>
  <c r="AD102" i="20"/>
  <c r="AC102" i="20"/>
  <c r="X102" i="20"/>
  <c r="W102" i="20"/>
  <c r="V102" i="20"/>
  <c r="B102" i="20"/>
  <c r="AE101" i="20"/>
  <c r="AD101" i="20"/>
  <c r="AC101" i="20"/>
  <c r="X101" i="20"/>
  <c r="W101" i="20"/>
  <c r="V101" i="20"/>
  <c r="B101" i="20"/>
  <c r="AE100" i="20"/>
  <c r="AD100" i="20"/>
  <c r="AC100" i="20"/>
  <c r="X100" i="20"/>
  <c r="W100" i="20"/>
  <c r="V100" i="20"/>
  <c r="B100" i="20"/>
  <c r="AE99" i="20"/>
  <c r="AD99" i="20"/>
  <c r="AC99" i="20"/>
  <c r="X99" i="20"/>
  <c r="W99" i="20"/>
  <c r="V99" i="20"/>
  <c r="B99" i="20"/>
  <c r="AE98" i="20"/>
  <c r="AD98" i="20"/>
  <c r="AC98" i="20"/>
  <c r="X98" i="20"/>
  <c r="W98" i="20"/>
  <c r="V98" i="20"/>
  <c r="B98" i="20"/>
  <c r="AE97" i="20"/>
  <c r="AD97" i="20"/>
  <c r="AC97" i="20"/>
  <c r="X97" i="20"/>
  <c r="W97" i="20"/>
  <c r="V97" i="20"/>
  <c r="B97" i="20"/>
  <c r="AE96" i="20"/>
  <c r="AD96" i="20"/>
  <c r="AC96" i="20"/>
  <c r="X96" i="20"/>
  <c r="W96" i="20"/>
  <c r="V96" i="20"/>
  <c r="B96" i="20"/>
  <c r="AE95" i="20"/>
  <c r="AD95" i="20"/>
  <c r="AC95" i="20"/>
  <c r="X95" i="20"/>
  <c r="W95" i="20"/>
  <c r="V95" i="20"/>
  <c r="B95" i="20"/>
  <c r="AE94" i="20"/>
  <c r="AD94" i="20"/>
  <c r="AC94" i="20"/>
  <c r="X94" i="20"/>
  <c r="W94" i="20"/>
  <c r="V94" i="20"/>
  <c r="B94" i="20"/>
  <c r="AE93" i="20"/>
  <c r="AD93" i="20"/>
  <c r="AC93" i="20"/>
  <c r="X93" i="20"/>
  <c r="W93" i="20"/>
  <c r="V93" i="20"/>
  <c r="B93" i="20"/>
  <c r="AE92" i="20"/>
  <c r="AD92" i="20"/>
  <c r="AC92" i="20"/>
  <c r="X92" i="20"/>
  <c r="W92" i="20"/>
  <c r="V92" i="20"/>
  <c r="B92" i="20"/>
  <c r="AE91" i="20"/>
  <c r="AD91" i="20"/>
  <c r="AC91" i="20"/>
  <c r="X91" i="20"/>
  <c r="W91" i="20"/>
  <c r="V91" i="20"/>
  <c r="B91" i="20"/>
  <c r="AE90" i="20"/>
  <c r="AD90" i="20"/>
  <c r="AC90" i="20"/>
  <c r="X90" i="20"/>
  <c r="W90" i="20"/>
  <c r="V90" i="20"/>
  <c r="B90" i="20"/>
  <c r="AE89" i="20"/>
  <c r="AD89" i="20"/>
  <c r="AC89" i="20"/>
  <c r="X89" i="20"/>
  <c r="W89" i="20"/>
  <c r="V89" i="20"/>
  <c r="B89" i="20"/>
  <c r="AE88" i="20"/>
  <c r="AD88" i="20"/>
  <c r="AC88" i="20"/>
  <c r="X88" i="20"/>
  <c r="W88" i="20"/>
  <c r="V88" i="20"/>
  <c r="B88" i="20"/>
  <c r="AE87" i="20"/>
  <c r="AD87" i="20"/>
  <c r="AC87" i="20"/>
  <c r="X87" i="20"/>
  <c r="W87" i="20"/>
  <c r="V87" i="20"/>
  <c r="B87" i="20"/>
  <c r="AE86" i="20"/>
  <c r="AD86" i="20"/>
  <c r="AC86" i="20"/>
  <c r="X86" i="20"/>
  <c r="W86" i="20"/>
  <c r="V86" i="20"/>
  <c r="B86" i="20"/>
  <c r="AE85" i="20"/>
  <c r="AD85" i="20"/>
  <c r="AC85" i="20"/>
  <c r="X85" i="20"/>
  <c r="W85" i="20"/>
  <c r="V85" i="20"/>
  <c r="B85" i="20"/>
  <c r="AE84" i="20"/>
  <c r="AD84" i="20"/>
  <c r="AC84" i="20"/>
  <c r="X84" i="20"/>
  <c r="W84" i="20"/>
  <c r="V84" i="20"/>
  <c r="B84" i="20"/>
  <c r="AE83" i="20"/>
  <c r="AD83" i="20"/>
  <c r="AC83" i="20"/>
  <c r="X83" i="20"/>
  <c r="W83" i="20"/>
  <c r="V83" i="20"/>
  <c r="B83" i="20"/>
  <c r="AE82" i="20"/>
  <c r="AD82" i="20"/>
  <c r="AC82" i="20"/>
  <c r="X82" i="20"/>
  <c r="W82" i="20"/>
  <c r="V82" i="20"/>
  <c r="B82" i="20"/>
  <c r="AE81" i="20"/>
  <c r="AD81" i="20"/>
  <c r="AC81" i="20"/>
  <c r="X81" i="20"/>
  <c r="W81" i="20"/>
  <c r="V81" i="20"/>
  <c r="B81" i="20"/>
  <c r="AE80" i="20"/>
  <c r="AD80" i="20"/>
  <c r="AC80" i="20"/>
  <c r="X80" i="20"/>
  <c r="W80" i="20"/>
  <c r="V80" i="20"/>
  <c r="B80" i="20"/>
  <c r="AE79" i="20"/>
  <c r="AD79" i="20"/>
  <c r="AC79" i="20"/>
  <c r="X79" i="20"/>
  <c r="W79" i="20"/>
  <c r="V79" i="20"/>
  <c r="B79" i="20"/>
  <c r="AE78" i="20"/>
  <c r="AD78" i="20"/>
  <c r="AC78" i="20"/>
  <c r="X78" i="20"/>
  <c r="W78" i="20"/>
  <c r="V78" i="20"/>
  <c r="B78" i="20"/>
  <c r="AE77" i="20"/>
  <c r="AD77" i="20"/>
  <c r="AC77" i="20"/>
  <c r="X77" i="20"/>
  <c r="W77" i="20"/>
  <c r="V77" i="20"/>
  <c r="B77" i="20"/>
  <c r="AE76" i="20"/>
  <c r="AD76" i="20"/>
  <c r="AC76" i="20"/>
  <c r="X76" i="20"/>
  <c r="W76" i="20"/>
  <c r="V76" i="20"/>
  <c r="B76" i="20"/>
  <c r="AE75" i="20"/>
  <c r="AD75" i="20"/>
  <c r="AC75" i="20"/>
  <c r="X75" i="20"/>
  <c r="W75" i="20"/>
  <c r="V75" i="20"/>
  <c r="B75" i="20"/>
  <c r="AE74" i="20"/>
  <c r="AD74" i="20"/>
  <c r="AC74" i="20"/>
  <c r="X74" i="20"/>
  <c r="W74" i="20"/>
  <c r="V74" i="20"/>
  <c r="B74" i="20"/>
  <c r="AE73" i="20"/>
  <c r="AD73" i="20"/>
  <c r="AC73" i="20"/>
  <c r="X73" i="20"/>
  <c r="W73" i="20"/>
  <c r="V73" i="20"/>
  <c r="B73" i="20"/>
  <c r="AE72" i="20"/>
  <c r="AD72" i="20"/>
  <c r="AC72" i="20"/>
  <c r="X72" i="20"/>
  <c r="W72" i="20"/>
  <c r="V72" i="20"/>
  <c r="B72" i="20"/>
  <c r="AE71" i="20"/>
  <c r="AD71" i="20"/>
  <c r="AC71" i="20"/>
  <c r="X71" i="20"/>
  <c r="W71" i="20"/>
  <c r="V71" i="20"/>
  <c r="B71" i="20"/>
  <c r="AE70" i="20"/>
  <c r="AD70" i="20"/>
  <c r="AC70" i="20"/>
  <c r="X70" i="20"/>
  <c r="W70" i="20"/>
  <c r="V70" i="20"/>
  <c r="B70" i="20"/>
  <c r="AE69" i="20"/>
  <c r="AD69" i="20"/>
  <c r="AC69" i="20"/>
  <c r="X69" i="20"/>
  <c r="W69" i="20"/>
  <c r="V69" i="20"/>
  <c r="B69" i="20"/>
  <c r="AE68" i="20"/>
  <c r="AD68" i="20"/>
  <c r="AC68" i="20"/>
  <c r="X68" i="20"/>
  <c r="W68" i="20"/>
  <c r="V68" i="20"/>
  <c r="B68" i="20"/>
  <c r="AE67" i="20"/>
  <c r="AD67" i="20"/>
  <c r="AC67" i="20"/>
  <c r="X67" i="20"/>
  <c r="W67" i="20"/>
  <c r="V67" i="20"/>
  <c r="B67" i="20"/>
  <c r="AE66" i="20"/>
  <c r="AD66" i="20"/>
  <c r="AC66" i="20"/>
  <c r="X66" i="20"/>
  <c r="W66" i="20"/>
  <c r="V66" i="20"/>
  <c r="B66" i="20"/>
  <c r="AE65" i="20"/>
  <c r="AD65" i="20"/>
  <c r="AC65" i="20"/>
  <c r="X65" i="20"/>
  <c r="W65" i="20"/>
  <c r="V65" i="20"/>
  <c r="B65" i="20"/>
  <c r="AE64" i="20"/>
  <c r="AD64" i="20"/>
  <c r="AC64" i="20"/>
  <c r="X64" i="20"/>
  <c r="W64" i="20"/>
  <c r="V64" i="20"/>
  <c r="B64" i="20"/>
  <c r="AE63" i="20"/>
  <c r="AD63" i="20"/>
  <c r="AC63" i="20"/>
  <c r="X63" i="20"/>
  <c r="W63" i="20"/>
  <c r="V63" i="20"/>
  <c r="B63" i="20"/>
  <c r="AE62" i="20"/>
  <c r="AD62" i="20"/>
  <c r="AC62" i="20"/>
  <c r="X62" i="20"/>
  <c r="W62" i="20"/>
  <c r="V62" i="20"/>
  <c r="B62" i="20"/>
  <c r="AE61" i="20"/>
  <c r="AD61" i="20"/>
  <c r="AC61" i="20"/>
  <c r="X61" i="20"/>
  <c r="W61" i="20"/>
  <c r="V61" i="20"/>
  <c r="B61" i="20"/>
  <c r="AE60" i="20"/>
  <c r="AD60" i="20"/>
  <c r="AC60" i="20"/>
  <c r="X60" i="20"/>
  <c r="W60" i="20"/>
  <c r="V60" i="20"/>
  <c r="B60" i="20"/>
  <c r="AE59" i="20"/>
  <c r="AD59" i="20"/>
  <c r="AC59" i="20"/>
  <c r="X59" i="20"/>
  <c r="W59" i="20"/>
  <c r="V59" i="20"/>
  <c r="B59" i="20"/>
  <c r="AE58" i="20"/>
  <c r="AD58" i="20"/>
  <c r="AC58" i="20"/>
  <c r="X58" i="20"/>
  <c r="W58" i="20"/>
  <c r="V58" i="20"/>
  <c r="B58" i="20"/>
  <c r="AE57" i="20"/>
  <c r="AD57" i="20"/>
  <c r="AC57" i="20"/>
  <c r="X57" i="20"/>
  <c r="W57" i="20"/>
  <c r="V57" i="20"/>
  <c r="B57" i="20"/>
  <c r="AE56" i="20"/>
  <c r="AD56" i="20"/>
  <c r="AC56" i="20"/>
  <c r="X56" i="20"/>
  <c r="W56" i="20"/>
  <c r="V56" i="20"/>
  <c r="B56" i="20"/>
  <c r="AE55" i="20"/>
  <c r="AD55" i="20"/>
  <c r="AC55" i="20"/>
  <c r="X55" i="20"/>
  <c r="W55" i="20"/>
  <c r="V55" i="20"/>
  <c r="B55" i="20"/>
  <c r="AE54" i="20"/>
  <c r="AD54" i="20"/>
  <c r="AC54" i="20"/>
  <c r="X54" i="20"/>
  <c r="W54" i="20"/>
  <c r="V54" i="20"/>
  <c r="B54" i="20"/>
  <c r="AE53" i="20"/>
  <c r="AD53" i="20"/>
  <c r="AC53" i="20"/>
  <c r="X53" i="20"/>
  <c r="W53" i="20"/>
  <c r="V53" i="20"/>
  <c r="B53" i="20"/>
  <c r="AE52" i="20"/>
  <c r="AD52" i="20"/>
  <c r="AC52" i="20"/>
  <c r="X52" i="20"/>
  <c r="W52" i="20"/>
  <c r="V52" i="20"/>
  <c r="B52" i="20"/>
  <c r="AE51" i="20"/>
  <c r="AD51" i="20"/>
  <c r="AC51" i="20"/>
  <c r="X51" i="20"/>
  <c r="W51" i="20"/>
  <c r="V51" i="20"/>
  <c r="B51" i="20"/>
  <c r="AE50" i="20"/>
  <c r="AD50" i="20"/>
  <c r="AC50" i="20"/>
  <c r="X50" i="20"/>
  <c r="W50" i="20"/>
  <c r="V50" i="20"/>
  <c r="B50" i="20"/>
  <c r="AE49" i="20"/>
  <c r="AD49" i="20"/>
  <c r="AC49" i="20"/>
  <c r="X49" i="20"/>
  <c r="W49" i="20"/>
  <c r="V49" i="20"/>
  <c r="B49" i="20"/>
  <c r="AE48" i="20"/>
  <c r="AD48" i="20"/>
  <c r="AC48" i="20"/>
  <c r="X48" i="20"/>
  <c r="W48" i="20"/>
  <c r="V48" i="20"/>
  <c r="B48" i="20"/>
  <c r="AE47" i="20"/>
  <c r="AD47" i="20"/>
  <c r="AC47" i="20"/>
  <c r="X47" i="20"/>
  <c r="W47" i="20"/>
  <c r="V47" i="20"/>
  <c r="B47" i="20"/>
  <c r="AE46" i="20"/>
  <c r="AD46" i="20"/>
  <c r="AC46" i="20"/>
  <c r="X46" i="20"/>
  <c r="W46" i="20"/>
  <c r="V46" i="20"/>
  <c r="B46" i="20"/>
  <c r="AE45" i="20"/>
  <c r="AD45" i="20"/>
  <c r="AC45" i="20"/>
  <c r="X45" i="20"/>
  <c r="W45" i="20"/>
  <c r="V45" i="20"/>
  <c r="B45" i="20"/>
  <c r="AE44" i="20"/>
  <c r="AD44" i="20"/>
  <c r="AC44" i="20"/>
  <c r="X44" i="20"/>
  <c r="W44" i="20"/>
  <c r="V44" i="20"/>
  <c r="B44" i="20"/>
  <c r="AE43" i="20"/>
  <c r="AD43" i="20"/>
  <c r="AC43" i="20"/>
  <c r="X43" i="20"/>
  <c r="W43" i="20"/>
  <c r="V43" i="20"/>
  <c r="B43" i="20"/>
  <c r="AE42" i="20"/>
  <c r="AD42" i="20"/>
  <c r="AC42" i="20"/>
  <c r="X42" i="20"/>
  <c r="W42" i="20"/>
  <c r="V42" i="20"/>
  <c r="B42" i="20"/>
  <c r="AE41" i="20"/>
  <c r="AD41" i="20"/>
  <c r="AC41" i="20"/>
  <c r="X41" i="20"/>
  <c r="W41" i="20"/>
  <c r="V41" i="20"/>
  <c r="B41" i="20"/>
  <c r="AE40" i="20"/>
  <c r="AD40" i="20"/>
  <c r="AC40" i="20"/>
  <c r="X40" i="20"/>
  <c r="W40" i="20"/>
  <c r="V40" i="20"/>
  <c r="B40" i="20"/>
  <c r="AE39" i="20"/>
  <c r="AD39" i="20"/>
  <c r="AC39" i="20"/>
  <c r="X39" i="20"/>
  <c r="W39" i="20"/>
  <c r="V39" i="20"/>
  <c r="B39" i="20"/>
  <c r="AE38" i="20"/>
  <c r="AD38" i="20"/>
  <c r="AC38" i="20"/>
  <c r="X38" i="20"/>
  <c r="W38" i="20"/>
  <c r="V38" i="20"/>
  <c r="B38" i="20"/>
  <c r="AE37" i="20"/>
  <c r="AD37" i="20"/>
  <c r="AC37" i="20"/>
  <c r="X37" i="20"/>
  <c r="W37" i="20"/>
  <c r="V37" i="20"/>
  <c r="B37" i="20"/>
  <c r="AE36" i="20"/>
  <c r="AD36" i="20"/>
  <c r="AC36" i="20"/>
  <c r="X36" i="20"/>
  <c r="W36" i="20"/>
  <c r="V36" i="20"/>
  <c r="B36" i="20"/>
  <c r="AE35" i="20"/>
  <c r="AD35" i="20"/>
  <c r="AC35" i="20"/>
  <c r="X35" i="20"/>
  <c r="W35" i="20"/>
  <c r="V35" i="20"/>
  <c r="B35" i="20"/>
  <c r="AE34" i="20"/>
  <c r="AD34" i="20"/>
  <c r="AC34" i="20"/>
  <c r="X34" i="20"/>
  <c r="W34" i="20"/>
  <c r="V34" i="20"/>
  <c r="B34" i="20"/>
  <c r="AE33" i="20"/>
  <c r="AD33" i="20"/>
  <c r="AC33" i="20"/>
  <c r="X33" i="20"/>
  <c r="W33" i="20"/>
  <c r="V33" i="20"/>
  <c r="B33" i="20"/>
  <c r="AE32" i="20"/>
  <c r="AD32" i="20"/>
  <c r="AC32" i="20"/>
  <c r="X32" i="20"/>
  <c r="W32" i="20"/>
  <c r="V32" i="20"/>
  <c r="B32" i="20"/>
  <c r="AE31" i="20"/>
  <c r="AD31" i="20"/>
  <c r="AC31" i="20"/>
  <c r="X31" i="20"/>
  <c r="W31" i="20"/>
  <c r="V31" i="20"/>
  <c r="B31" i="20"/>
  <c r="AE30" i="20"/>
  <c r="AD30" i="20"/>
  <c r="AC30" i="20"/>
  <c r="X30" i="20"/>
  <c r="W30" i="20"/>
  <c r="V30" i="20"/>
  <c r="B30" i="20"/>
  <c r="AE29" i="20"/>
  <c r="AD29" i="20"/>
  <c r="AC29" i="20"/>
  <c r="X29" i="20"/>
  <c r="W29" i="20"/>
  <c r="V29" i="20"/>
  <c r="B29" i="20"/>
  <c r="AE28" i="20"/>
  <c r="AD28" i="20"/>
  <c r="AC28" i="20"/>
  <c r="X28" i="20"/>
  <c r="W28" i="20"/>
  <c r="V28" i="20"/>
  <c r="B28" i="20"/>
  <c r="AE27" i="20"/>
  <c r="AD27" i="20"/>
  <c r="AC27" i="20"/>
  <c r="X27" i="20"/>
  <c r="W27" i="20"/>
  <c r="V27" i="20"/>
  <c r="B27" i="20"/>
  <c r="AE26" i="20"/>
  <c r="AD26" i="20"/>
  <c r="AC26" i="20"/>
  <c r="X26" i="20"/>
  <c r="W26" i="20"/>
  <c r="V26" i="20"/>
  <c r="B26" i="20"/>
  <c r="AE25" i="20"/>
  <c r="AD25" i="20"/>
  <c r="AC25" i="20"/>
  <c r="X25" i="20"/>
  <c r="W25" i="20"/>
  <c r="V25" i="20"/>
  <c r="B25" i="20"/>
  <c r="AE24" i="20"/>
  <c r="AD24" i="20"/>
  <c r="AC24" i="20"/>
  <c r="X24" i="20"/>
  <c r="W24" i="20"/>
  <c r="V24" i="20"/>
  <c r="B24" i="20"/>
  <c r="AE23" i="20"/>
  <c r="AD23" i="20"/>
  <c r="AC23" i="20"/>
  <c r="X23" i="20"/>
  <c r="W23" i="20"/>
  <c r="V23" i="20"/>
  <c r="B23" i="20"/>
  <c r="AE22" i="20"/>
  <c r="AD22" i="20"/>
  <c r="AC22" i="20"/>
  <c r="X22" i="20"/>
  <c r="W22" i="20"/>
  <c r="V22" i="20"/>
  <c r="B22" i="20"/>
  <c r="AE21" i="20"/>
  <c r="AD21" i="20"/>
  <c r="AC21" i="20"/>
  <c r="X21" i="20"/>
  <c r="W21" i="20"/>
  <c r="V21" i="20"/>
  <c r="B21" i="20"/>
  <c r="AE20" i="20"/>
  <c r="AD20" i="20"/>
  <c r="AC20" i="20"/>
  <c r="X20" i="20"/>
  <c r="W20" i="20"/>
  <c r="V20" i="20"/>
  <c r="B20" i="20"/>
  <c r="AE19" i="20"/>
  <c r="AD19" i="20"/>
  <c r="AC19" i="20"/>
  <c r="X19" i="20"/>
  <c r="W19" i="20"/>
  <c r="V19" i="20"/>
  <c r="B19" i="20"/>
  <c r="AE18" i="20"/>
  <c r="AD18" i="20"/>
  <c r="AC18" i="20"/>
  <c r="X18" i="20"/>
  <c r="W18" i="20"/>
  <c r="V18" i="20"/>
  <c r="B18" i="20"/>
  <c r="AE17" i="20"/>
  <c r="AD17" i="20"/>
  <c r="AC17" i="20"/>
  <c r="X17" i="20"/>
  <c r="W17" i="20"/>
  <c r="V17" i="20"/>
  <c r="B17" i="20"/>
  <c r="AE16" i="20"/>
  <c r="AD16" i="20"/>
  <c r="AC16" i="20"/>
  <c r="X16" i="20"/>
  <c r="W16" i="20"/>
  <c r="V16" i="20"/>
  <c r="B16" i="20"/>
  <c r="AE15" i="20"/>
  <c r="AD15" i="20"/>
  <c r="AC15" i="20"/>
  <c r="X15" i="20"/>
  <c r="W15" i="20"/>
  <c r="V15" i="20"/>
  <c r="B15" i="20"/>
  <c r="AE14" i="20"/>
  <c r="AD14" i="20"/>
  <c r="AC14" i="20"/>
  <c r="X14" i="20"/>
  <c r="W14" i="20"/>
  <c r="V14" i="20"/>
  <c r="B14" i="20"/>
  <c r="AE13" i="20"/>
  <c r="AD13" i="20"/>
  <c r="AC13" i="20"/>
  <c r="X13" i="20"/>
  <c r="W13" i="20"/>
  <c r="V13" i="20"/>
  <c r="B13" i="20"/>
  <c r="AE12" i="20"/>
  <c r="AD12" i="20"/>
  <c r="AC12" i="20"/>
  <c r="X12" i="20"/>
  <c r="W12" i="20"/>
  <c r="V12" i="20"/>
  <c r="B12" i="20"/>
  <c r="AE11" i="20"/>
  <c r="AD11" i="20"/>
  <c r="AC11" i="20"/>
  <c r="X11" i="20"/>
  <c r="W11" i="20"/>
  <c r="V11" i="20"/>
  <c r="B11" i="20"/>
  <c r="AE10" i="20"/>
  <c r="AD10" i="20"/>
  <c r="AC10" i="20"/>
  <c r="X10" i="20"/>
  <c r="W10" i="20"/>
  <c r="V10" i="20"/>
  <c r="B10" i="20"/>
  <c r="AE9" i="20"/>
  <c r="AD9" i="20"/>
  <c r="AC9" i="20"/>
  <c r="X9" i="20"/>
  <c r="W9" i="20"/>
  <c r="V9" i="20"/>
  <c r="B9" i="20"/>
  <c r="AE8" i="20"/>
  <c r="AD8" i="20"/>
  <c r="AC8" i="20"/>
  <c r="X8" i="20"/>
  <c r="W8" i="20"/>
  <c r="V8" i="20"/>
  <c r="B8" i="20"/>
  <c r="AE7" i="20"/>
  <c r="AD7" i="20"/>
  <c r="AC7" i="20"/>
  <c r="X7" i="20"/>
  <c r="W7" i="20"/>
  <c r="V7" i="20"/>
  <c r="B7" i="20"/>
  <c r="AE6" i="20"/>
  <c r="AD6" i="20"/>
  <c r="AC6" i="20"/>
  <c r="X6" i="20"/>
  <c r="W6" i="20"/>
  <c r="V6" i="20"/>
  <c r="B6" i="20"/>
  <c r="AE5" i="20"/>
  <c r="AD5" i="20"/>
  <c r="AC5" i="20"/>
  <c r="X5" i="20"/>
  <c r="W5" i="20"/>
  <c r="V5" i="20"/>
  <c r="B5" i="20"/>
  <c r="AE4" i="20"/>
  <c r="AD4" i="20"/>
  <c r="AC4" i="20"/>
  <c r="X4" i="20"/>
  <c r="W4" i="20"/>
  <c r="V4" i="20"/>
  <c r="B4" i="20"/>
  <c r="AE3" i="20"/>
  <c r="AD3" i="20"/>
  <c r="AC3" i="20"/>
  <c r="X3" i="20"/>
  <c r="W3" i="20"/>
  <c r="V3" i="20"/>
  <c r="B3" i="20"/>
  <c r="AE2" i="20"/>
  <c r="AD2" i="20"/>
  <c r="AC2" i="20"/>
  <c r="X2" i="20"/>
  <c r="W2" i="20"/>
  <c r="V2" i="20"/>
  <c r="B2" i="20"/>
  <c r="O5" i="6"/>
  <c r="I5" i="6"/>
  <c r="F5" i="6"/>
  <c r="C5" i="6"/>
  <c r="F19" i="29" l="1"/>
  <c r="AK715" i="24"/>
  <c r="AM715" i="24"/>
  <c r="AK716" i="24"/>
  <c r="AM716" i="24"/>
  <c r="AK717" i="24"/>
  <c r="AM717" i="24"/>
  <c r="AK718" i="24"/>
  <c r="AM718" i="24"/>
  <c r="AK719" i="24"/>
  <c r="AM719" i="24"/>
  <c r="AK720" i="24"/>
  <c r="AM720" i="24"/>
  <c r="AK721" i="24"/>
  <c r="AM721" i="24"/>
  <c r="AK722" i="24"/>
  <c r="AM722" i="24"/>
  <c r="AK723" i="24"/>
  <c r="AM723" i="24"/>
  <c r="AK724" i="24"/>
  <c r="AM724" i="24"/>
  <c r="AK725" i="24"/>
  <c r="AM725" i="24"/>
  <c r="AK726" i="24"/>
  <c r="AM726" i="24"/>
  <c r="AK727" i="24"/>
  <c r="AM727" i="24"/>
  <c r="AK728" i="24"/>
  <c r="AM728" i="24"/>
  <c r="AK729" i="24"/>
  <c r="AM729" i="24"/>
  <c r="AK730" i="24"/>
  <c r="AM730" i="24"/>
  <c r="AK731" i="24"/>
  <c r="AM731" i="24"/>
  <c r="AK732" i="24"/>
  <c r="AM732" i="24"/>
  <c r="AK733" i="24"/>
  <c r="AM733" i="24"/>
  <c r="AK734" i="24"/>
  <c r="AM734" i="24"/>
  <c r="AK735" i="24"/>
  <c r="AM735" i="24"/>
  <c r="AK736" i="24"/>
  <c r="AM736" i="24"/>
  <c r="AK737" i="24"/>
  <c r="AM737" i="24"/>
  <c r="AK738" i="24"/>
  <c r="AM738" i="24"/>
  <c r="AK3" i="24"/>
  <c r="AM3" i="24"/>
  <c r="AK4" i="24"/>
  <c r="AM4" i="24"/>
  <c r="AK5" i="24"/>
  <c r="AM5" i="24"/>
  <c r="AK6" i="24"/>
  <c r="AM6" i="24"/>
  <c r="AK7" i="24"/>
  <c r="AM7" i="24"/>
  <c r="AK8" i="24"/>
  <c r="AM8" i="24"/>
  <c r="AK9" i="24"/>
  <c r="AM9" i="24"/>
  <c r="AK10" i="24"/>
  <c r="AM10" i="24"/>
  <c r="AK11" i="24"/>
  <c r="AM11" i="24"/>
  <c r="AK739" i="24"/>
  <c r="AM739" i="24"/>
  <c r="AK740" i="24"/>
  <c r="AM740" i="24"/>
  <c r="AK741" i="24"/>
  <c r="AM741" i="24"/>
  <c r="AK742" i="24"/>
  <c r="AM742" i="24"/>
  <c r="AK743" i="24"/>
  <c r="AM743" i="24"/>
  <c r="AK744" i="24"/>
  <c r="AM744" i="24"/>
  <c r="AK745" i="24"/>
  <c r="AM745" i="24"/>
  <c r="AK746" i="24"/>
  <c r="AM746" i="24"/>
  <c r="AK747" i="24"/>
  <c r="AM747" i="24"/>
  <c r="AK748" i="24"/>
  <c r="AM748" i="24"/>
  <c r="AK749" i="24"/>
  <c r="AM749" i="24"/>
  <c r="AK750" i="24"/>
  <c r="AM750" i="24"/>
  <c r="AK751" i="24"/>
  <c r="AM751" i="24"/>
  <c r="AK752" i="24"/>
  <c r="AM752" i="24"/>
  <c r="AK753" i="24"/>
  <c r="AM753" i="24"/>
  <c r="AK754" i="24"/>
  <c r="AM754" i="24"/>
  <c r="AK755" i="24"/>
  <c r="AM755" i="24"/>
  <c r="AK756" i="24"/>
  <c r="AM756" i="24"/>
  <c r="AK757" i="24"/>
  <c r="AM757" i="24"/>
  <c r="AK758" i="24"/>
  <c r="AM758" i="24"/>
  <c r="AK759" i="24"/>
  <c r="AM759" i="24"/>
  <c r="AK760" i="24"/>
  <c r="AM760" i="24"/>
  <c r="AK761" i="24"/>
  <c r="AM761" i="24"/>
  <c r="AK762" i="24"/>
  <c r="AM762" i="24"/>
  <c r="AK763" i="24"/>
  <c r="AM763" i="24"/>
  <c r="AK764" i="24"/>
  <c r="AM764" i="24"/>
  <c r="AK765" i="24"/>
  <c r="AM765" i="24"/>
  <c r="AK766" i="24"/>
  <c r="AM766" i="24"/>
  <c r="AK767" i="24"/>
  <c r="AM767" i="24"/>
  <c r="AK768" i="24"/>
  <c r="AM768" i="24"/>
  <c r="AK769" i="24"/>
  <c r="AM769" i="24"/>
  <c r="AK770" i="24"/>
  <c r="AM770" i="24"/>
  <c r="AK771" i="24"/>
  <c r="AM771" i="24"/>
  <c r="AK772" i="24"/>
  <c r="AM772" i="24"/>
  <c r="AK773" i="24"/>
  <c r="AM773" i="24"/>
  <c r="AK774" i="24"/>
  <c r="AM774" i="24"/>
  <c r="AK775" i="24"/>
  <c r="AM775" i="24"/>
  <c r="AK776" i="24"/>
  <c r="AM776" i="24"/>
  <c r="AK777" i="24"/>
  <c r="AM777" i="24"/>
  <c r="AK778" i="24"/>
  <c r="AM778" i="24"/>
  <c r="AK779" i="24"/>
  <c r="AM779" i="24"/>
  <c r="AK780" i="24"/>
  <c r="AM780" i="24"/>
  <c r="AK781" i="24"/>
  <c r="AM781" i="24"/>
  <c r="AK782" i="24"/>
  <c r="AM782" i="24"/>
  <c r="AK783" i="24"/>
  <c r="AM783" i="24"/>
  <c r="AK784" i="24"/>
  <c r="AM784" i="24"/>
  <c r="AK785" i="24"/>
  <c r="AM785" i="24"/>
  <c r="AK786" i="24"/>
  <c r="AM786" i="24"/>
  <c r="AK787" i="24"/>
  <c r="AM787" i="24"/>
  <c r="AK788" i="24"/>
  <c r="AM788" i="24"/>
  <c r="AK789" i="24"/>
  <c r="AM789" i="24"/>
  <c r="AK790" i="24"/>
  <c r="AM790" i="24"/>
  <c r="AK791" i="24"/>
  <c r="AM791" i="24"/>
  <c r="AK792" i="24"/>
  <c r="AM792" i="24"/>
  <c r="AK793" i="24"/>
  <c r="AM793" i="24"/>
  <c r="AK794" i="24"/>
  <c r="AM794" i="24"/>
  <c r="AK795" i="24"/>
  <c r="AM795" i="24"/>
  <c r="AK796" i="24"/>
  <c r="AM796" i="24"/>
  <c r="AK797" i="24"/>
  <c r="AM797" i="24"/>
  <c r="AK798" i="24"/>
  <c r="AM798" i="24"/>
  <c r="AK799" i="24"/>
  <c r="AM799" i="24"/>
  <c r="AK800" i="24"/>
  <c r="AM800" i="24"/>
  <c r="AK801" i="24"/>
  <c r="AM801" i="24"/>
  <c r="AK802" i="24"/>
  <c r="AM802" i="24"/>
  <c r="AK803" i="24"/>
  <c r="AM803" i="24"/>
  <c r="AK804" i="24"/>
  <c r="AM804" i="24"/>
  <c r="AK805" i="24"/>
  <c r="AM805" i="24"/>
  <c r="AK806" i="24"/>
  <c r="AM806" i="24"/>
  <c r="AK807" i="24"/>
  <c r="AM807" i="24"/>
  <c r="AK808" i="24"/>
  <c r="AM808" i="24"/>
  <c r="AK809" i="24"/>
  <c r="AM809" i="24"/>
  <c r="AK810" i="24"/>
  <c r="AM810" i="24"/>
  <c r="AK811" i="24"/>
  <c r="AM811" i="24"/>
  <c r="AK812" i="24"/>
  <c r="AM812" i="24"/>
  <c r="AK813" i="24"/>
  <c r="AM813" i="24"/>
  <c r="AK814" i="24"/>
  <c r="AM814" i="24"/>
  <c r="AK815" i="24"/>
  <c r="AM815" i="24"/>
  <c r="AK816" i="24"/>
  <c r="AM816" i="24"/>
  <c r="AK817" i="24"/>
  <c r="AM817" i="24"/>
  <c r="AK818" i="24"/>
  <c r="AM818" i="24"/>
  <c r="AK819" i="24"/>
  <c r="AM819" i="24"/>
  <c r="AK820" i="24"/>
  <c r="AM820" i="24"/>
  <c r="AK821" i="24"/>
  <c r="AM821" i="24"/>
  <c r="AK822" i="24"/>
  <c r="AM822" i="24"/>
  <c r="AK823" i="24"/>
  <c r="AM823" i="24"/>
  <c r="AK824" i="24"/>
  <c r="AM824" i="24"/>
  <c r="AK825" i="24"/>
  <c r="AM825" i="24"/>
  <c r="AK826" i="24"/>
  <c r="AM826" i="24"/>
  <c r="AK827" i="24"/>
  <c r="AM827" i="24"/>
  <c r="AK828" i="24"/>
  <c r="AM828" i="24"/>
  <c r="AK829" i="24"/>
  <c r="AM829" i="24"/>
  <c r="AK830" i="24"/>
  <c r="AM830" i="24"/>
  <c r="AK831" i="24"/>
  <c r="AM831" i="24"/>
  <c r="AK832" i="24"/>
  <c r="AM832" i="24"/>
  <c r="AK833" i="24"/>
  <c r="AM833" i="24"/>
  <c r="AK834" i="24"/>
  <c r="AM834" i="24"/>
  <c r="AK835" i="24"/>
  <c r="AM835" i="24"/>
  <c r="AK836" i="24"/>
  <c r="AM836" i="24"/>
  <c r="AK837" i="24"/>
  <c r="AM837" i="24"/>
  <c r="AK838" i="24"/>
  <c r="AM838" i="24"/>
  <c r="AK839" i="24"/>
  <c r="AM839" i="24"/>
  <c r="AK840" i="24"/>
  <c r="AM840" i="24"/>
  <c r="AK841" i="24"/>
  <c r="AM841" i="24"/>
  <c r="AK842" i="24"/>
  <c r="AM842" i="24"/>
  <c r="AK843" i="24"/>
  <c r="AM843" i="24"/>
  <c r="AK844" i="24"/>
  <c r="AM844" i="24"/>
  <c r="AK845" i="24"/>
  <c r="AM845" i="24"/>
  <c r="AK846" i="24"/>
  <c r="AM846" i="24"/>
  <c r="AK847" i="24"/>
  <c r="AM847" i="24"/>
  <c r="AK848" i="24"/>
  <c r="AM848" i="24"/>
  <c r="AK849" i="24"/>
  <c r="AM849" i="24"/>
  <c r="AK850" i="24"/>
  <c r="AM850" i="24"/>
  <c r="AK851" i="24"/>
  <c r="AM851" i="24"/>
  <c r="AK852" i="24"/>
  <c r="AM852" i="24"/>
  <c r="AK853" i="24"/>
  <c r="AM853" i="24"/>
  <c r="AK854" i="24"/>
  <c r="AM854" i="24"/>
  <c r="AK855" i="24"/>
  <c r="AM855" i="24"/>
  <c r="AK856" i="24"/>
  <c r="AM856" i="24"/>
  <c r="AK857" i="24"/>
  <c r="AM857" i="24"/>
  <c r="AK858" i="24"/>
  <c r="AM858" i="24"/>
  <c r="AK859" i="24"/>
  <c r="AM859" i="24"/>
  <c r="AK860" i="24"/>
  <c r="AM860" i="24"/>
  <c r="AK861" i="24"/>
  <c r="AM861" i="24"/>
  <c r="AK862" i="24"/>
  <c r="AM862" i="24"/>
  <c r="AK863" i="24"/>
  <c r="AM863" i="24"/>
  <c r="AK864" i="24"/>
  <c r="AM864" i="24"/>
  <c r="AK865" i="24"/>
  <c r="AM865" i="24"/>
  <c r="AK866" i="24"/>
  <c r="AM866" i="24"/>
  <c r="AK867" i="24"/>
  <c r="AM867" i="24"/>
  <c r="AK868" i="24"/>
  <c r="AM868" i="24"/>
  <c r="AK869" i="24"/>
  <c r="AM869" i="24"/>
  <c r="AK870" i="24"/>
  <c r="AM870" i="24"/>
  <c r="AK871" i="24"/>
  <c r="AM871" i="24"/>
  <c r="AK872" i="24"/>
  <c r="AM872" i="24"/>
  <c r="AK873" i="24"/>
  <c r="AM873" i="24"/>
  <c r="AK874" i="24"/>
  <c r="AM874" i="24"/>
  <c r="AK875" i="24"/>
  <c r="AM875" i="24"/>
  <c r="AK876" i="24"/>
  <c r="AM876" i="24"/>
  <c r="AK877" i="24"/>
  <c r="AM877" i="24"/>
  <c r="AK878" i="24"/>
  <c r="AM878" i="24"/>
  <c r="AK879" i="24"/>
  <c r="AM879" i="24"/>
  <c r="AK880" i="24"/>
  <c r="AM880" i="24"/>
  <c r="AK881" i="24"/>
  <c r="AM881" i="24"/>
  <c r="AK882" i="24"/>
  <c r="AM882" i="24"/>
  <c r="AK883" i="24"/>
  <c r="AM883" i="24"/>
  <c r="AK884" i="24"/>
  <c r="AM884" i="24"/>
  <c r="AK885" i="24"/>
  <c r="AM885" i="24"/>
  <c r="AK886" i="24"/>
  <c r="AM886" i="24"/>
  <c r="AK887" i="24"/>
  <c r="AM887" i="24"/>
  <c r="AK888" i="24"/>
  <c r="AM888" i="24"/>
  <c r="AK889" i="24"/>
  <c r="AM889" i="24"/>
  <c r="AK890" i="24"/>
  <c r="AM890" i="24"/>
  <c r="AK891" i="24"/>
  <c r="AM891" i="24"/>
  <c r="AK892" i="24"/>
  <c r="AM892" i="24"/>
  <c r="AK893" i="24"/>
  <c r="AM893" i="24"/>
  <c r="AK894" i="24"/>
  <c r="AM894" i="24"/>
  <c r="AK895" i="24"/>
  <c r="AM895" i="24"/>
  <c r="AK896" i="24"/>
  <c r="AM896" i="24"/>
  <c r="AK897" i="24"/>
  <c r="AM897" i="24"/>
  <c r="AK898" i="24"/>
  <c r="AM898" i="24"/>
  <c r="AK899" i="24"/>
  <c r="AM899" i="24"/>
  <c r="AK900" i="24"/>
  <c r="AM900" i="24"/>
  <c r="AK901" i="24"/>
  <c r="AM901" i="24"/>
  <c r="AK902" i="24"/>
  <c r="AM902" i="24"/>
  <c r="AK903" i="24"/>
  <c r="AM903" i="24"/>
  <c r="AK904" i="24"/>
  <c r="AM904" i="24"/>
  <c r="AK905" i="24"/>
  <c r="AM905" i="24"/>
  <c r="AK906" i="24"/>
  <c r="AM906" i="24"/>
  <c r="AK907" i="24"/>
  <c r="AM907" i="24"/>
  <c r="AK908" i="24"/>
  <c r="AM908" i="24"/>
  <c r="AK909" i="24"/>
  <c r="AM909" i="24"/>
  <c r="E2" i="27"/>
  <c r="E4" i="27" s="1"/>
  <c r="AL712" i="24"/>
  <c r="AK712" i="24"/>
  <c r="AL713" i="24"/>
  <c r="AK713" i="24"/>
  <c r="AL714" i="24"/>
  <c r="AK714" i="24"/>
  <c r="AL12" i="24"/>
  <c r="AK12" i="24"/>
  <c r="AL13" i="24"/>
  <c r="AK13" i="24"/>
  <c r="AL14" i="24"/>
  <c r="AK14" i="24"/>
  <c r="AL15" i="24"/>
  <c r="AK15" i="24"/>
  <c r="AL16" i="24"/>
  <c r="AK16" i="24"/>
  <c r="AL17" i="24"/>
  <c r="AK17" i="24"/>
  <c r="AL18" i="24"/>
  <c r="AK18" i="24"/>
  <c r="AL19" i="24"/>
  <c r="AK19" i="24"/>
  <c r="AL20" i="24"/>
  <c r="AK20" i="24"/>
  <c r="AL21" i="24"/>
  <c r="AK21" i="24"/>
  <c r="AL22" i="24"/>
  <c r="AK22" i="24"/>
  <c r="AL23" i="24"/>
  <c r="AK23" i="24"/>
  <c r="AL24" i="24"/>
  <c r="AK24" i="24"/>
  <c r="AL25" i="24"/>
  <c r="AK25" i="24"/>
  <c r="AL26" i="24"/>
  <c r="AK26" i="24"/>
  <c r="AL27" i="24"/>
  <c r="AK27" i="24"/>
  <c r="AL28" i="24"/>
  <c r="AK28" i="24"/>
  <c r="AL29" i="24"/>
  <c r="AK29" i="24"/>
  <c r="AL30" i="24"/>
  <c r="AK30" i="24"/>
  <c r="AL31" i="24"/>
  <c r="AK31" i="24"/>
  <c r="AL32" i="24"/>
  <c r="AK32" i="24"/>
  <c r="AL33" i="24"/>
  <c r="AK33" i="24"/>
  <c r="AL34" i="24"/>
  <c r="AK34" i="24"/>
  <c r="AL35" i="24"/>
  <c r="AK35" i="24"/>
  <c r="AL36" i="24"/>
  <c r="AK36" i="24"/>
  <c r="AL37" i="24"/>
  <c r="AK37" i="24"/>
  <c r="AL38" i="24"/>
  <c r="AK38" i="24"/>
  <c r="AL39" i="24"/>
  <c r="AK39" i="24"/>
  <c r="AL40" i="24"/>
  <c r="AK40" i="24"/>
  <c r="AL41" i="24"/>
  <c r="AK41" i="24"/>
  <c r="AL42" i="24"/>
  <c r="AK42" i="24"/>
  <c r="AL43" i="24"/>
  <c r="AK43" i="24"/>
  <c r="AL44" i="24"/>
  <c r="AK44" i="24"/>
  <c r="AL45" i="24"/>
  <c r="AK45" i="24"/>
  <c r="AL46" i="24"/>
  <c r="AK46" i="24"/>
  <c r="AL47" i="24"/>
  <c r="AK47" i="24"/>
  <c r="AL48" i="24"/>
  <c r="AK48" i="24"/>
  <c r="AL49" i="24"/>
  <c r="AK49" i="24"/>
  <c r="AL50" i="24"/>
  <c r="AK50" i="24"/>
  <c r="AL51" i="24"/>
  <c r="AK51" i="24"/>
  <c r="AL52" i="24"/>
  <c r="AK52" i="24"/>
  <c r="AL53" i="24"/>
  <c r="AK53" i="24"/>
  <c r="AL54" i="24"/>
  <c r="AK54" i="24"/>
  <c r="AL55" i="24"/>
  <c r="AK55" i="24"/>
  <c r="AL56" i="24"/>
  <c r="AK56" i="24"/>
  <c r="AL57" i="24"/>
  <c r="AK57" i="24"/>
  <c r="AL58" i="24"/>
  <c r="AK58" i="24"/>
  <c r="AL59" i="24"/>
  <c r="AK59" i="24"/>
  <c r="AL60" i="24"/>
  <c r="AK60" i="24"/>
  <c r="AL61" i="24"/>
  <c r="AK61" i="24"/>
  <c r="AL62" i="24"/>
  <c r="AK62" i="24"/>
  <c r="AL63" i="24"/>
  <c r="AK63" i="24"/>
  <c r="AL64" i="24"/>
  <c r="AK64" i="24"/>
  <c r="AL65" i="24"/>
  <c r="AK65" i="24"/>
  <c r="AL66" i="24"/>
  <c r="AK66" i="24"/>
  <c r="AL67" i="24"/>
  <c r="AK67" i="24"/>
  <c r="AL68" i="24"/>
  <c r="AK68" i="24"/>
  <c r="AL69" i="24"/>
  <c r="AK69" i="24"/>
  <c r="AL70" i="24"/>
  <c r="AK70" i="24"/>
  <c r="AL71" i="24"/>
  <c r="AK71" i="24"/>
  <c r="AL72" i="24"/>
  <c r="AK72" i="24"/>
  <c r="AL73" i="24"/>
  <c r="AK73" i="24"/>
  <c r="AL74" i="24"/>
  <c r="AK74" i="24"/>
  <c r="AL75" i="24"/>
  <c r="AK75" i="24"/>
  <c r="AL76" i="24"/>
  <c r="AK76" i="24"/>
  <c r="AL77" i="24"/>
  <c r="AK77" i="24"/>
  <c r="AL78" i="24"/>
  <c r="AK78" i="24"/>
  <c r="AL79" i="24"/>
  <c r="AK79" i="24"/>
  <c r="AL80" i="24"/>
  <c r="AK80" i="24"/>
  <c r="AL81" i="24"/>
  <c r="AK81" i="24"/>
  <c r="AL82" i="24"/>
  <c r="AK82" i="24"/>
  <c r="AL83" i="24"/>
  <c r="AK83" i="24"/>
  <c r="AL84" i="24"/>
  <c r="AK84" i="24"/>
  <c r="AL85" i="24"/>
  <c r="AK85" i="24"/>
  <c r="AL86" i="24"/>
  <c r="AK86" i="24"/>
  <c r="AL87" i="24"/>
  <c r="AK87" i="24"/>
  <c r="AL88" i="24"/>
  <c r="AK88" i="24"/>
  <c r="AL89" i="24"/>
  <c r="AK89" i="24"/>
  <c r="AL90" i="24"/>
  <c r="AK90" i="24"/>
  <c r="AL91" i="24"/>
  <c r="AK91" i="24"/>
  <c r="AL92" i="24"/>
  <c r="AK92" i="24"/>
  <c r="AL93" i="24"/>
  <c r="AK93" i="24"/>
  <c r="AL94" i="24"/>
  <c r="AK94" i="24"/>
  <c r="AL95" i="24"/>
  <c r="AK95" i="24"/>
  <c r="AL96" i="24"/>
  <c r="AK96" i="24"/>
  <c r="AL97" i="24"/>
  <c r="AK97" i="24"/>
  <c r="AL98" i="24"/>
  <c r="AK98" i="24"/>
  <c r="AL99" i="24"/>
  <c r="AK99" i="24"/>
  <c r="AL100" i="24"/>
  <c r="AK100" i="24"/>
  <c r="AL101" i="24"/>
  <c r="AK101" i="24"/>
  <c r="AL102" i="24"/>
  <c r="AK102" i="24"/>
  <c r="AL103" i="24"/>
  <c r="AK103" i="24"/>
  <c r="AL104" i="24"/>
  <c r="AK104" i="24"/>
  <c r="AL105" i="24"/>
  <c r="AK105" i="24"/>
  <c r="AL106" i="24"/>
  <c r="AK106" i="24"/>
  <c r="AL107" i="24"/>
  <c r="AK107" i="24"/>
  <c r="AL108" i="24"/>
  <c r="AK108" i="24"/>
  <c r="AL109" i="24"/>
  <c r="AK109" i="24"/>
  <c r="AL110" i="24"/>
  <c r="AK110" i="24"/>
  <c r="AL111" i="24"/>
  <c r="AK111" i="24"/>
  <c r="AL112" i="24"/>
  <c r="AK112" i="24"/>
  <c r="AL113" i="24"/>
  <c r="AK113" i="24"/>
  <c r="AL114" i="24"/>
  <c r="AK114" i="24"/>
  <c r="AL115" i="24"/>
  <c r="AK115" i="24"/>
  <c r="AL116" i="24"/>
  <c r="AK116" i="24"/>
  <c r="AL117" i="24"/>
  <c r="AK117" i="24"/>
  <c r="AL118" i="24"/>
  <c r="AK118" i="24"/>
  <c r="AL119" i="24"/>
  <c r="AK119" i="24"/>
  <c r="AL120" i="24"/>
  <c r="AK120" i="24"/>
  <c r="AL121" i="24"/>
  <c r="AK121" i="24"/>
  <c r="AL122" i="24"/>
  <c r="AK122" i="24"/>
  <c r="AL123" i="24"/>
  <c r="AK123" i="24"/>
  <c r="AL124" i="24"/>
  <c r="AK124" i="24"/>
  <c r="AL125" i="24"/>
  <c r="AK125" i="24"/>
  <c r="AL126" i="24"/>
  <c r="AK126" i="24"/>
  <c r="AL127" i="24"/>
  <c r="AK127" i="24"/>
  <c r="AL128" i="24"/>
  <c r="AK128" i="24"/>
  <c r="AL129" i="24"/>
  <c r="AK129" i="24"/>
  <c r="AL130" i="24"/>
  <c r="AK130" i="24"/>
  <c r="AL131" i="24"/>
  <c r="AK131" i="24"/>
  <c r="AL132" i="24"/>
  <c r="AK132" i="24"/>
  <c r="AL133" i="24"/>
  <c r="AK133" i="24"/>
  <c r="AL134" i="24"/>
  <c r="AK134" i="24"/>
  <c r="AL135" i="24"/>
  <c r="AK135" i="24"/>
  <c r="AL136" i="24"/>
  <c r="AK136" i="24"/>
  <c r="AL137" i="24"/>
  <c r="AK137" i="24"/>
  <c r="AL138" i="24"/>
  <c r="AK138" i="24"/>
  <c r="AL139" i="24"/>
  <c r="AK139" i="24"/>
  <c r="AL140" i="24"/>
  <c r="AK140" i="24"/>
  <c r="AL141" i="24"/>
  <c r="AK141" i="24"/>
  <c r="AL142" i="24"/>
  <c r="AK142" i="24"/>
  <c r="AL143" i="24"/>
  <c r="AK143" i="24"/>
  <c r="AL144" i="24"/>
  <c r="AK144" i="24"/>
  <c r="AL145" i="24"/>
  <c r="AK145" i="24"/>
  <c r="AL146" i="24"/>
  <c r="AK146" i="24"/>
  <c r="AL147" i="24"/>
  <c r="AK147" i="24"/>
  <c r="AL148" i="24"/>
  <c r="AK148" i="24"/>
  <c r="AL149" i="24"/>
  <c r="AK149" i="24"/>
  <c r="AL150" i="24"/>
  <c r="AK150" i="24"/>
  <c r="AL151" i="24"/>
  <c r="AK151" i="24"/>
  <c r="AL152" i="24"/>
  <c r="AK152" i="24"/>
  <c r="AL153" i="24"/>
  <c r="AK153" i="24"/>
  <c r="AL154" i="24"/>
  <c r="AK154" i="24"/>
  <c r="AL155" i="24"/>
  <c r="AK155" i="24"/>
  <c r="AL156" i="24"/>
  <c r="AK156" i="24"/>
  <c r="AL157" i="24"/>
  <c r="AK157" i="24"/>
  <c r="AL158" i="24"/>
  <c r="AK158" i="24"/>
  <c r="AL159" i="24"/>
  <c r="AK159" i="24"/>
  <c r="AL160" i="24"/>
  <c r="AK160" i="24"/>
  <c r="AL161" i="24"/>
  <c r="AK161" i="24"/>
  <c r="AL162" i="24"/>
  <c r="AK162" i="24"/>
  <c r="AL163" i="24"/>
  <c r="AK163" i="24"/>
  <c r="AL164" i="24"/>
  <c r="AK164" i="24"/>
  <c r="AL165" i="24"/>
  <c r="AK165" i="24"/>
  <c r="AL166" i="24"/>
  <c r="AK166" i="24"/>
  <c r="AL167" i="24"/>
  <c r="AK167" i="24"/>
  <c r="AL168" i="24"/>
  <c r="AK168" i="24"/>
  <c r="AL169" i="24"/>
  <c r="AK169" i="24"/>
  <c r="AL170" i="24"/>
  <c r="AK170" i="24"/>
  <c r="AL171" i="24"/>
  <c r="AK171" i="24"/>
  <c r="AL172" i="24"/>
  <c r="AK172" i="24"/>
  <c r="AL173" i="24"/>
  <c r="AK173" i="24"/>
  <c r="AL174" i="24"/>
  <c r="AK174" i="24"/>
  <c r="AL175" i="24"/>
  <c r="AK175" i="24"/>
  <c r="AL176" i="24"/>
  <c r="AK176" i="24"/>
  <c r="AL177" i="24"/>
  <c r="AK177" i="24"/>
  <c r="AL178" i="24"/>
  <c r="AK178" i="24"/>
  <c r="AL179" i="24"/>
  <c r="AK179" i="24"/>
  <c r="AL180" i="24"/>
  <c r="AK180" i="24"/>
  <c r="AL181" i="24"/>
  <c r="AK181" i="24"/>
  <c r="AL182" i="24"/>
  <c r="AK182" i="24"/>
  <c r="AL183" i="24"/>
  <c r="AK183" i="24"/>
  <c r="AL184" i="24"/>
  <c r="AK184" i="24"/>
  <c r="AL185" i="24"/>
  <c r="AK185" i="24"/>
  <c r="AL186" i="24"/>
  <c r="AK186" i="24"/>
  <c r="AL187" i="24"/>
  <c r="AK187" i="24"/>
  <c r="AL188" i="24"/>
  <c r="AK188" i="24"/>
  <c r="AL189" i="24"/>
  <c r="AK189" i="24"/>
  <c r="AL190" i="24"/>
  <c r="AK190" i="24"/>
  <c r="AL191" i="24"/>
  <c r="AK191" i="24"/>
  <c r="AL192" i="24"/>
  <c r="AK192" i="24"/>
  <c r="AL193" i="24"/>
  <c r="AK193" i="24"/>
  <c r="AL194" i="24"/>
  <c r="AK194" i="24"/>
  <c r="AL195" i="24"/>
  <c r="AK195" i="24"/>
  <c r="AL196" i="24"/>
  <c r="AK196" i="24"/>
  <c r="AL197" i="24"/>
  <c r="AK197" i="24"/>
  <c r="AL198" i="24"/>
  <c r="AK198" i="24"/>
  <c r="AL199" i="24"/>
  <c r="AK199" i="24"/>
  <c r="AL200" i="24"/>
  <c r="AK200" i="24"/>
  <c r="AL201" i="24"/>
  <c r="AK201" i="24"/>
  <c r="AL202" i="24"/>
  <c r="AK202" i="24"/>
  <c r="AL203" i="24"/>
  <c r="AK203" i="24"/>
  <c r="AL204" i="24"/>
  <c r="AK204" i="24"/>
  <c r="AL205" i="24"/>
  <c r="AK205" i="24"/>
  <c r="AL206" i="24"/>
  <c r="AK206" i="24"/>
  <c r="AL207" i="24"/>
  <c r="AK207" i="24"/>
  <c r="AL208" i="24"/>
  <c r="AK208" i="24"/>
  <c r="AL209" i="24"/>
  <c r="AK209" i="24"/>
  <c r="AL210" i="24"/>
  <c r="AK210" i="24"/>
  <c r="AL211" i="24"/>
  <c r="AK211" i="24"/>
  <c r="AL212" i="24"/>
  <c r="AK212" i="24"/>
  <c r="AL213" i="24"/>
  <c r="AK213" i="24"/>
  <c r="AL214" i="24"/>
  <c r="AK214" i="24"/>
  <c r="AL215" i="24"/>
  <c r="AK215" i="24"/>
  <c r="AL216" i="24"/>
  <c r="AK216" i="24"/>
  <c r="AL217" i="24"/>
  <c r="AK217" i="24"/>
  <c r="AL218" i="24"/>
  <c r="AK218" i="24"/>
  <c r="AL219" i="24"/>
  <c r="AK219" i="24"/>
  <c r="AL220" i="24"/>
  <c r="AK220" i="24"/>
  <c r="AL221" i="24"/>
  <c r="AK221" i="24"/>
  <c r="AL222" i="24"/>
  <c r="AK222" i="24"/>
  <c r="AL223" i="24"/>
  <c r="AK223" i="24"/>
  <c r="AL224" i="24"/>
  <c r="AK224" i="24"/>
  <c r="AL225" i="24"/>
  <c r="AK225" i="24"/>
  <c r="AL226" i="24"/>
  <c r="AK226" i="24"/>
  <c r="AL227" i="24"/>
  <c r="AK227" i="24"/>
  <c r="AL228" i="24"/>
  <c r="AK228" i="24"/>
  <c r="AL229" i="24"/>
  <c r="AK229" i="24"/>
  <c r="AL230" i="24"/>
  <c r="AK230" i="24"/>
  <c r="AL231" i="24"/>
  <c r="AK231" i="24"/>
  <c r="AL232" i="24"/>
  <c r="AK232" i="24"/>
  <c r="AL233" i="24"/>
  <c r="AK233" i="24"/>
  <c r="AL234" i="24"/>
  <c r="AK234" i="24"/>
  <c r="AL235" i="24"/>
  <c r="AK235" i="24"/>
  <c r="AL236" i="24"/>
  <c r="AK236" i="24"/>
  <c r="AL237" i="24"/>
  <c r="AK237" i="24"/>
  <c r="AL238" i="24"/>
  <c r="AK238" i="24"/>
  <c r="AL239" i="24"/>
  <c r="AK239" i="24"/>
  <c r="AL240" i="24"/>
  <c r="AK240" i="24"/>
  <c r="AL241" i="24"/>
  <c r="AK241" i="24"/>
  <c r="AL242" i="24"/>
  <c r="AK242" i="24"/>
  <c r="AL243" i="24"/>
  <c r="AK243" i="24"/>
  <c r="AL244" i="24"/>
  <c r="AK244" i="24"/>
  <c r="AL245" i="24"/>
  <c r="AK245" i="24"/>
  <c r="AL246" i="24"/>
  <c r="AK246" i="24"/>
  <c r="AL247" i="24"/>
  <c r="AK247" i="24"/>
  <c r="AL248" i="24"/>
  <c r="AK248" i="24"/>
  <c r="AL249" i="24"/>
  <c r="AK249" i="24"/>
  <c r="AL250" i="24"/>
  <c r="AK250" i="24"/>
  <c r="AL251" i="24"/>
  <c r="AK251" i="24"/>
  <c r="AL252" i="24"/>
  <c r="AK252" i="24"/>
  <c r="AL253" i="24"/>
  <c r="AK253" i="24"/>
  <c r="AL254" i="24"/>
  <c r="AK254" i="24"/>
  <c r="AL255" i="24"/>
  <c r="AK255" i="24"/>
  <c r="AL256" i="24"/>
  <c r="AK256" i="24"/>
  <c r="AL257" i="24"/>
  <c r="AK257" i="24"/>
  <c r="AL258" i="24"/>
  <c r="AK258" i="24"/>
  <c r="AL259" i="24"/>
  <c r="AK259" i="24"/>
  <c r="AL260" i="24"/>
  <c r="AK260" i="24"/>
  <c r="AL261" i="24"/>
  <c r="AK261" i="24"/>
  <c r="AL262" i="24"/>
  <c r="AK262" i="24"/>
  <c r="AL263" i="24"/>
  <c r="AK263" i="24"/>
  <c r="AL264" i="24"/>
  <c r="AK264" i="24"/>
  <c r="AL265" i="24"/>
  <c r="AK265" i="24"/>
  <c r="AL266" i="24"/>
  <c r="AK266" i="24"/>
  <c r="AL267" i="24"/>
  <c r="AK267" i="24"/>
  <c r="AL268" i="24"/>
  <c r="AK268" i="24"/>
  <c r="AL269" i="24"/>
  <c r="AK269" i="24"/>
  <c r="AL270" i="24"/>
  <c r="AK270" i="24"/>
  <c r="AL271" i="24"/>
  <c r="AK271" i="24"/>
  <c r="AL272" i="24"/>
  <c r="AK272" i="24"/>
  <c r="AL273" i="24"/>
  <c r="AK273" i="24"/>
  <c r="AL274" i="24"/>
  <c r="AK274" i="24"/>
  <c r="AL275" i="24"/>
  <c r="AK275" i="24"/>
  <c r="AL276" i="24"/>
  <c r="AK276" i="24"/>
  <c r="AL277" i="24"/>
  <c r="AK277" i="24"/>
  <c r="AL278" i="24"/>
  <c r="AK278" i="24"/>
  <c r="AL279" i="24"/>
  <c r="AK279" i="24"/>
  <c r="AL280" i="24"/>
  <c r="AK280" i="24"/>
  <c r="AL281" i="24"/>
  <c r="AK281" i="24"/>
  <c r="AL282" i="24"/>
  <c r="AK282" i="24"/>
  <c r="AL283" i="24"/>
  <c r="AK283" i="24"/>
  <c r="AL284" i="24"/>
  <c r="AK284" i="24"/>
  <c r="AL285" i="24"/>
  <c r="AK285" i="24"/>
  <c r="AL286" i="24"/>
  <c r="AK286" i="24"/>
  <c r="AL287" i="24"/>
  <c r="AK287" i="24"/>
  <c r="AL288" i="24"/>
  <c r="AK288" i="24"/>
  <c r="AL289" i="24"/>
  <c r="AK289" i="24"/>
  <c r="AL290" i="24"/>
  <c r="AK290" i="24"/>
  <c r="AL291" i="24"/>
  <c r="AK291" i="24"/>
  <c r="AL292" i="24"/>
  <c r="AK292" i="24"/>
  <c r="AL293" i="24"/>
  <c r="AK293" i="24"/>
  <c r="AL294" i="24"/>
  <c r="AK294" i="24"/>
  <c r="AL295" i="24"/>
  <c r="AK295" i="24"/>
  <c r="AL296" i="24"/>
  <c r="AK296" i="24"/>
  <c r="AL297" i="24"/>
  <c r="AK297" i="24"/>
  <c r="AL298" i="24"/>
  <c r="AK298" i="24"/>
  <c r="AL299" i="24"/>
  <c r="AK299" i="24"/>
  <c r="AL300" i="24"/>
  <c r="AK300" i="24"/>
  <c r="AL301" i="24"/>
  <c r="AK301" i="24"/>
  <c r="AL302" i="24"/>
  <c r="AK302" i="24"/>
  <c r="AL303" i="24"/>
  <c r="AK303" i="24"/>
  <c r="AL304" i="24"/>
  <c r="AK304" i="24"/>
  <c r="AL305" i="24"/>
  <c r="AK305" i="24"/>
  <c r="AL306" i="24"/>
  <c r="AK306" i="24"/>
  <c r="AL307" i="24"/>
  <c r="AK307" i="24"/>
  <c r="AL308" i="24"/>
  <c r="AK308" i="24"/>
  <c r="AL309" i="24"/>
  <c r="AK309" i="24"/>
  <c r="AL310" i="24"/>
  <c r="AK310" i="24"/>
  <c r="AL311" i="24"/>
  <c r="AK311" i="24"/>
  <c r="AL312" i="24"/>
  <c r="AK312" i="24"/>
  <c r="AL313" i="24"/>
  <c r="AK313" i="24"/>
  <c r="AL314" i="24"/>
  <c r="AK314" i="24"/>
  <c r="AL315" i="24"/>
  <c r="AK315" i="24"/>
  <c r="AL316" i="24"/>
  <c r="AK316" i="24"/>
  <c r="AL317" i="24"/>
  <c r="AK317" i="24"/>
  <c r="AL318" i="24"/>
  <c r="AK318" i="24"/>
  <c r="AL319" i="24"/>
  <c r="AK319" i="24"/>
  <c r="AL320" i="24"/>
  <c r="AK320" i="24"/>
  <c r="AL321" i="24"/>
  <c r="AK321" i="24"/>
  <c r="AL322" i="24"/>
  <c r="AK322" i="24"/>
  <c r="AL323" i="24"/>
  <c r="AK323" i="24"/>
  <c r="AL324" i="24"/>
  <c r="AK324" i="24"/>
  <c r="AL325" i="24"/>
  <c r="AK325" i="24"/>
  <c r="AL326" i="24"/>
  <c r="AK326" i="24"/>
  <c r="AL327" i="24"/>
  <c r="AK327" i="24"/>
  <c r="AL328" i="24"/>
  <c r="AK328" i="24"/>
  <c r="AL329" i="24"/>
  <c r="AK329" i="24"/>
  <c r="AL330" i="24"/>
  <c r="AK330" i="24"/>
  <c r="AL331" i="24"/>
  <c r="AK331" i="24"/>
  <c r="AL332" i="24"/>
  <c r="AK332" i="24"/>
  <c r="AL333" i="24"/>
  <c r="AK333" i="24"/>
  <c r="AL334" i="24"/>
  <c r="AK334" i="24"/>
  <c r="AL335" i="24"/>
  <c r="AK335" i="24"/>
  <c r="AL336" i="24"/>
  <c r="AK336" i="24"/>
  <c r="AL337" i="24"/>
  <c r="AK337" i="24"/>
  <c r="AL338" i="24"/>
  <c r="AK338" i="24"/>
  <c r="AL339" i="24"/>
  <c r="AK339" i="24"/>
  <c r="AL340" i="24"/>
  <c r="AK340" i="24"/>
  <c r="AL341" i="24"/>
  <c r="AK341" i="24"/>
  <c r="AL342" i="24"/>
  <c r="AK342" i="24"/>
  <c r="AL343" i="24"/>
  <c r="AK343" i="24"/>
  <c r="AL344" i="24"/>
  <c r="AK344" i="24"/>
  <c r="AL345" i="24"/>
  <c r="AK345" i="24"/>
  <c r="AL346" i="24"/>
  <c r="AK346" i="24"/>
  <c r="AL347" i="24"/>
  <c r="AK347" i="24"/>
  <c r="AL348" i="24"/>
  <c r="AK348" i="24"/>
  <c r="AL349" i="24"/>
  <c r="AK349" i="24"/>
  <c r="AL350" i="24"/>
  <c r="AK350" i="24"/>
  <c r="AL351" i="24"/>
  <c r="AK351" i="24"/>
  <c r="AL352" i="24"/>
  <c r="AK352" i="24"/>
  <c r="AL353" i="24"/>
  <c r="AK353" i="24"/>
  <c r="AL354" i="24"/>
  <c r="AK354" i="24"/>
  <c r="AL355" i="24"/>
  <c r="AK355" i="24"/>
  <c r="AL356" i="24"/>
  <c r="AK356" i="24"/>
  <c r="AL357" i="24"/>
  <c r="AK357" i="24"/>
  <c r="AL358" i="24"/>
  <c r="AK358" i="24"/>
  <c r="AL359" i="24"/>
  <c r="AK359" i="24"/>
  <c r="AL360" i="24"/>
  <c r="AK360" i="24"/>
  <c r="AL361" i="24"/>
  <c r="AK361" i="24"/>
  <c r="AL362" i="24"/>
  <c r="AK362" i="24"/>
  <c r="AL363" i="24"/>
  <c r="AK363" i="24"/>
  <c r="AL364" i="24"/>
  <c r="AK364" i="24"/>
  <c r="AL365" i="24"/>
  <c r="AK365" i="24"/>
  <c r="AL366" i="24"/>
  <c r="AK366" i="24"/>
  <c r="AL367" i="24"/>
  <c r="AK367" i="24"/>
  <c r="AL368" i="24"/>
  <c r="AK368" i="24"/>
  <c r="AL369" i="24"/>
  <c r="AK369" i="24"/>
  <c r="AL370" i="24"/>
  <c r="AK370" i="24"/>
  <c r="AL371" i="24"/>
  <c r="AK371" i="24"/>
  <c r="AL372" i="24"/>
  <c r="AK372" i="24"/>
  <c r="AL373" i="24"/>
  <c r="AK373" i="24"/>
  <c r="AL374" i="24"/>
  <c r="AK374" i="24"/>
  <c r="AL375" i="24"/>
  <c r="AK375" i="24"/>
  <c r="AL376" i="24"/>
  <c r="AK376" i="24"/>
  <c r="AL377" i="24"/>
  <c r="AK377" i="24"/>
  <c r="AL378" i="24"/>
  <c r="AK378" i="24"/>
  <c r="AL379" i="24"/>
  <c r="AK379" i="24"/>
  <c r="AL380" i="24"/>
  <c r="AK380" i="24"/>
  <c r="AL381" i="24"/>
  <c r="AK381" i="24"/>
  <c r="AL382" i="24"/>
  <c r="AK382" i="24"/>
  <c r="AL383" i="24"/>
  <c r="AK383" i="24"/>
  <c r="AL384" i="24"/>
  <c r="AK384" i="24"/>
  <c r="AL385" i="24"/>
  <c r="AK385" i="24"/>
  <c r="AL386" i="24"/>
  <c r="AK386" i="24"/>
  <c r="AL387" i="24"/>
  <c r="AK387" i="24"/>
  <c r="AL388" i="24"/>
  <c r="AK388" i="24"/>
  <c r="AL389" i="24"/>
  <c r="AK389" i="24"/>
  <c r="AL390" i="24"/>
  <c r="AK390" i="24"/>
  <c r="AL391" i="24"/>
  <c r="AK391" i="24"/>
  <c r="AL392" i="24"/>
  <c r="AK392" i="24"/>
  <c r="AL393" i="24"/>
  <c r="AK393" i="24"/>
  <c r="AL394" i="24"/>
  <c r="AK394" i="24"/>
  <c r="AL395" i="24"/>
  <c r="AK395" i="24"/>
  <c r="AL396" i="24"/>
  <c r="AK396" i="24"/>
  <c r="AL397" i="24"/>
  <c r="AK397" i="24"/>
  <c r="AL398" i="24"/>
  <c r="AK398" i="24"/>
  <c r="AL399" i="24"/>
  <c r="AK399" i="24"/>
  <c r="AL400" i="24"/>
  <c r="AK400" i="24"/>
  <c r="AL401" i="24"/>
  <c r="AK401" i="24"/>
  <c r="AL402" i="24"/>
  <c r="AK402" i="24"/>
  <c r="AL403" i="24"/>
  <c r="AK403" i="24"/>
  <c r="AL404" i="24"/>
  <c r="AK404" i="24"/>
  <c r="AL405" i="24"/>
  <c r="AK405" i="24"/>
  <c r="AL406" i="24"/>
  <c r="AK406" i="24"/>
  <c r="AL407" i="24"/>
  <c r="AK407" i="24"/>
  <c r="AL408" i="24"/>
  <c r="AK408" i="24"/>
  <c r="AL409" i="24"/>
  <c r="AK409" i="24"/>
  <c r="AL410" i="24"/>
  <c r="AK410" i="24"/>
  <c r="AL411" i="24"/>
  <c r="AK411" i="24"/>
  <c r="AL412" i="24"/>
  <c r="AK412" i="24"/>
  <c r="AL413" i="24"/>
  <c r="AK413" i="24"/>
  <c r="AL414" i="24"/>
  <c r="AK414" i="24"/>
  <c r="AL415" i="24"/>
  <c r="AK415" i="24"/>
  <c r="AL416" i="24"/>
  <c r="AK416" i="24"/>
  <c r="AL417" i="24"/>
  <c r="AK417" i="24"/>
  <c r="AL418" i="24"/>
  <c r="AK418" i="24"/>
  <c r="AL419" i="24"/>
  <c r="AK419" i="24"/>
  <c r="AL420" i="24"/>
  <c r="AK420" i="24"/>
  <c r="AL421" i="24"/>
  <c r="AK421" i="24"/>
  <c r="AL422" i="24"/>
  <c r="AK422" i="24"/>
  <c r="AL423" i="24"/>
  <c r="AK423" i="24"/>
  <c r="AL424" i="24"/>
  <c r="AK424" i="24"/>
  <c r="AL425" i="24"/>
  <c r="AK425" i="24"/>
  <c r="AL426" i="24"/>
  <c r="AK426" i="24"/>
  <c r="AL427" i="24"/>
  <c r="AK427" i="24"/>
  <c r="AL428" i="24"/>
  <c r="AK428" i="24"/>
  <c r="AL429" i="24"/>
  <c r="AK429" i="24"/>
  <c r="AL430" i="24"/>
  <c r="AK430" i="24"/>
  <c r="AL431" i="24"/>
  <c r="AK431" i="24"/>
  <c r="AL432" i="24"/>
  <c r="AK432" i="24"/>
  <c r="AL433" i="24"/>
  <c r="AK433" i="24"/>
  <c r="AL434" i="24"/>
  <c r="AK434" i="24"/>
  <c r="AL435" i="24"/>
  <c r="AK435" i="24"/>
  <c r="AL436" i="24"/>
  <c r="AK436" i="24"/>
  <c r="AL437" i="24"/>
  <c r="AK437" i="24"/>
  <c r="AL438" i="24"/>
  <c r="AK438" i="24"/>
  <c r="AL439" i="24"/>
  <c r="AK439" i="24"/>
  <c r="AL440" i="24"/>
  <c r="AK440" i="24"/>
  <c r="AL441" i="24"/>
  <c r="AK441" i="24"/>
  <c r="AL442" i="24"/>
  <c r="AK442" i="24"/>
  <c r="AL443" i="24"/>
  <c r="AK443" i="24"/>
  <c r="AL444" i="24"/>
  <c r="AK444" i="24"/>
  <c r="AL445" i="24"/>
  <c r="AK445" i="24"/>
  <c r="AL446" i="24"/>
  <c r="AK446" i="24"/>
  <c r="AL447" i="24"/>
  <c r="AK447" i="24"/>
  <c r="AL448" i="24"/>
  <c r="AK448" i="24"/>
  <c r="AL449" i="24"/>
  <c r="AK449" i="24"/>
  <c r="AL450" i="24"/>
  <c r="AK450" i="24"/>
  <c r="AL451" i="24"/>
  <c r="AK451" i="24"/>
  <c r="AL452" i="24"/>
  <c r="AK452" i="24"/>
  <c r="AL453" i="24"/>
  <c r="AK453" i="24"/>
  <c r="AL454" i="24"/>
  <c r="AK454" i="24"/>
  <c r="AL455" i="24"/>
  <c r="AK455" i="24"/>
  <c r="AL456" i="24"/>
  <c r="AK456" i="24"/>
  <c r="AL457" i="24"/>
  <c r="AK457" i="24"/>
  <c r="AL458" i="24"/>
  <c r="AK458" i="24"/>
  <c r="AL459" i="24"/>
  <c r="AK459" i="24"/>
  <c r="AL460" i="24"/>
  <c r="AK460" i="24"/>
  <c r="AL461" i="24"/>
  <c r="AK461" i="24"/>
  <c r="AL462" i="24"/>
  <c r="AK462" i="24"/>
  <c r="AL463" i="24"/>
  <c r="AK463" i="24"/>
  <c r="AL464" i="24"/>
  <c r="AK464" i="24"/>
  <c r="AL465" i="24"/>
  <c r="AK465" i="24"/>
  <c r="AL466" i="24"/>
  <c r="AK466" i="24"/>
  <c r="AL467" i="24"/>
  <c r="AK467" i="24"/>
  <c r="AL468" i="24"/>
  <c r="AK468" i="24"/>
  <c r="AL469" i="24"/>
  <c r="AK469" i="24"/>
  <c r="AL470" i="24"/>
  <c r="AK470" i="24"/>
  <c r="AL471" i="24"/>
  <c r="AK471" i="24"/>
  <c r="AL472" i="24"/>
  <c r="AK472" i="24"/>
  <c r="AL473" i="24"/>
  <c r="AK473" i="24"/>
  <c r="AL474" i="24"/>
  <c r="AK474" i="24"/>
  <c r="AL475" i="24"/>
  <c r="AK475" i="24"/>
  <c r="AL476" i="24"/>
  <c r="AK476" i="24"/>
  <c r="AL477" i="24"/>
  <c r="AK477" i="24"/>
  <c r="AL478" i="24"/>
  <c r="AK478" i="24"/>
  <c r="AL479" i="24"/>
  <c r="AK479" i="24"/>
  <c r="AL480" i="24"/>
  <c r="AK480" i="24"/>
  <c r="AL481" i="24"/>
  <c r="AK481" i="24"/>
  <c r="AL482" i="24"/>
  <c r="AK482" i="24"/>
  <c r="AL483" i="24"/>
  <c r="AK483" i="24"/>
  <c r="AL484" i="24"/>
  <c r="AK484" i="24"/>
  <c r="AL485" i="24"/>
  <c r="AK485" i="24"/>
  <c r="AL486" i="24"/>
  <c r="AK486" i="24"/>
  <c r="AL487" i="24"/>
  <c r="AK487" i="24"/>
  <c r="AL488" i="24"/>
  <c r="AK488" i="24"/>
  <c r="AL489" i="24"/>
  <c r="AK489" i="24"/>
  <c r="AL490" i="24"/>
  <c r="AK490" i="24"/>
  <c r="AL491" i="24"/>
  <c r="AK491" i="24"/>
  <c r="AL492" i="24"/>
  <c r="AK492" i="24"/>
  <c r="AL493" i="24"/>
  <c r="AK493" i="24"/>
  <c r="AL494" i="24"/>
  <c r="AK494" i="24"/>
  <c r="AL495" i="24"/>
  <c r="AK495" i="24"/>
  <c r="AL496" i="24"/>
  <c r="AK496" i="24"/>
  <c r="AL497" i="24"/>
  <c r="AK497" i="24"/>
  <c r="AL498" i="24"/>
  <c r="AK498" i="24"/>
  <c r="AL499" i="24"/>
  <c r="AK499" i="24"/>
  <c r="AL500" i="24"/>
  <c r="AK500" i="24"/>
  <c r="AL501" i="24"/>
  <c r="AK501" i="24"/>
  <c r="AL502" i="24"/>
  <c r="AK502" i="24"/>
  <c r="AL503" i="24"/>
  <c r="AK503" i="24"/>
  <c r="AL504" i="24"/>
  <c r="AK504" i="24"/>
  <c r="AL505" i="24"/>
  <c r="AK505" i="24"/>
  <c r="AL506" i="24"/>
  <c r="AK506" i="24"/>
  <c r="AL507" i="24"/>
  <c r="AK507" i="24"/>
  <c r="AL508" i="24"/>
  <c r="AK508" i="24"/>
  <c r="AL509" i="24"/>
  <c r="AK509" i="24"/>
  <c r="AL510" i="24"/>
  <c r="AK510" i="24"/>
  <c r="AL511" i="24"/>
  <c r="AK511" i="24"/>
  <c r="AL512" i="24"/>
  <c r="AK512" i="24"/>
  <c r="AL513" i="24"/>
  <c r="AK513" i="24"/>
  <c r="AL514" i="24"/>
  <c r="AK514" i="24"/>
  <c r="AL515" i="24"/>
  <c r="AK515" i="24"/>
  <c r="AL516" i="24"/>
  <c r="AK516" i="24"/>
  <c r="AL517" i="24"/>
  <c r="AK517" i="24"/>
  <c r="AL518" i="24"/>
  <c r="AK518" i="24"/>
  <c r="AL519" i="24"/>
  <c r="AK519" i="24"/>
  <c r="AL520" i="24"/>
  <c r="AK520" i="24"/>
  <c r="AL521" i="24"/>
  <c r="AK521" i="24"/>
  <c r="AL522" i="24"/>
  <c r="AK522" i="24"/>
  <c r="AL523" i="24"/>
  <c r="AK523" i="24"/>
  <c r="AL524" i="24"/>
  <c r="AK524" i="24"/>
  <c r="AL525" i="24"/>
  <c r="AK525" i="24"/>
  <c r="AL526" i="24"/>
  <c r="AK526" i="24"/>
  <c r="AL527" i="24"/>
  <c r="AK527" i="24"/>
  <c r="AL528" i="24"/>
  <c r="AK528" i="24"/>
  <c r="AL529" i="24"/>
  <c r="AK529" i="24"/>
  <c r="AL530" i="24"/>
  <c r="AK530" i="24"/>
  <c r="AL531" i="24"/>
  <c r="AK531" i="24"/>
  <c r="AL532" i="24"/>
  <c r="AK532" i="24"/>
  <c r="AL533" i="24"/>
  <c r="AK533" i="24"/>
  <c r="AL534" i="24"/>
  <c r="AK534" i="24"/>
  <c r="AL535" i="24"/>
  <c r="AK535" i="24"/>
  <c r="AL536" i="24"/>
  <c r="AK536" i="24"/>
  <c r="AL537" i="24"/>
  <c r="AK537" i="24"/>
  <c r="AL538" i="24"/>
  <c r="AK538" i="24"/>
  <c r="AL539" i="24"/>
  <c r="AK539" i="24"/>
  <c r="AL540" i="24"/>
  <c r="AK540" i="24"/>
  <c r="AL541" i="24"/>
  <c r="AK541" i="24"/>
  <c r="AL542" i="24"/>
  <c r="AK542" i="24"/>
  <c r="AL543" i="24"/>
  <c r="AK543" i="24"/>
  <c r="AL544" i="24"/>
  <c r="AK544" i="24"/>
  <c r="AL545" i="24"/>
  <c r="AK545" i="24"/>
  <c r="AL546" i="24"/>
  <c r="AK546" i="24"/>
  <c r="AL547" i="24"/>
  <c r="AK547" i="24"/>
  <c r="AL548" i="24"/>
  <c r="AK548" i="24"/>
  <c r="AL549" i="24"/>
  <c r="AK549" i="24"/>
  <c r="AL550" i="24"/>
  <c r="AK550" i="24"/>
  <c r="AL551" i="24"/>
  <c r="AK551" i="24"/>
  <c r="AL552" i="24"/>
  <c r="AK552" i="24"/>
  <c r="AL553" i="24"/>
  <c r="AK553" i="24"/>
  <c r="AL554" i="24"/>
  <c r="AK554" i="24"/>
  <c r="AL555" i="24"/>
  <c r="AK555" i="24"/>
  <c r="AL556" i="24"/>
  <c r="AK556" i="24"/>
  <c r="AL557" i="24"/>
  <c r="AK557" i="24"/>
  <c r="AL558" i="24"/>
  <c r="AK558" i="24"/>
  <c r="AL559" i="24"/>
  <c r="AK559" i="24"/>
  <c r="AL560" i="24"/>
  <c r="AK560" i="24"/>
  <c r="AL561" i="24"/>
  <c r="AK561" i="24"/>
  <c r="AL562" i="24"/>
  <c r="AK562" i="24"/>
  <c r="AL563" i="24"/>
  <c r="AK563" i="24"/>
  <c r="AL564" i="24"/>
  <c r="AK564" i="24"/>
  <c r="AL565" i="24"/>
  <c r="AK565" i="24"/>
  <c r="AL566" i="24"/>
  <c r="AK566" i="24"/>
  <c r="AL567" i="24"/>
  <c r="AK567" i="24"/>
  <c r="AL568" i="24"/>
  <c r="AK568" i="24"/>
  <c r="AL569" i="24"/>
  <c r="AK569" i="24"/>
  <c r="AL570" i="24"/>
  <c r="AK570" i="24"/>
  <c r="AL571" i="24"/>
  <c r="AK571" i="24"/>
  <c r="AL572" i="24"/>
  <c r="AK572" i="24"/>
  <c r="AL573" i="24"/>
  <c r="AK573" i="24"/>
  <c r="AL574" i="24"/>
  <c r="AK574" i="24"/>
  <c r="AL575" i="24"/>
  <c r="AK575" i="24"/>
  <c r="AL576" i="24"/>
  <c r="AK576" i="24"/>
  <c r="AL577" i="24"/>
  <c r="AK577" i="24"/>
  <c r="AL578" i="24"/>
  <c r="AK578" i="24"/>
  <c r="AL579" i="24"/>
  <c r="AK579" i="24"/>
  <c r="AL580" i="24"/>
  <c r="AK580" i="24"/>
  <c r="AL581" i="24"/>
  <c r="AK581" i="24"/>
  <c r="AL582" i="24"/>
  <c r="AK582" i="24"/>
  <c r="AL583" i="24"/>
  <c r="AK583" i="24"/>
  <c r="AL584" i="24"/>
  <c r="AK584" i="24"/>
  <c r="AL585" i="24"/>
  <c r="AK585" i="24"/>
  <c r="AL586" i="24"/>
  <c r="AK586" i="24"/>
  <c r="AL587" i="24"/>
  <c r="AK587" i="24"/>
  <c r="AL588" i="24"/>
  <c r="AK588" i="24"/>
  <c r="AL589" i="24"/>
  <c r="AK589" i="24"/>
  <c r="AL590" i="24"/>
  <c r="AK590" i="24"/>
  <c r="AL591" i="24"/>
  <c r="AK591" i="24"/>
  <c r="AL592" i="24"/>
  <c r="AK592" i="24"/>
  <c r="AL593" i="24"/>
  <c r="AK593" i="24"/>
  <c r="AL594" i="24"/>
  <c r="AK594" i="24"/>
  <c r="AL595" i="24"/>
  <c r="AK595" i="24"/>
  <c r="AL596" i="24"/>
  <c r="AK596" i="24"/>
  <c r="AL597" i="24"/>
  <c r="AK597" i="24"/>
  <c r="AL598" i="24"/>
  <c r="AK598" i="24"/>
  <c r="AL599" i="24"/>
  <c r="AK599" i="24"/>
  <c r="AL600" i="24"/>
  <c r="AK600" i="24"/>
  <c r="AL601" i="24"/>
  <c r="AK601" i="24"/>
  <c r="AL602" i="24"/>
  <c r="AK602" i="24"/>
  <c r="AL603" i="24"/>
  <c r="AK603" i="24"/>
  <c r="AL604" i="24"/>
  <c r="AK604" i="24"/>
  <c r="AL605" i="24"/>
  <c r="AK605" i="24"/>
  <c r="AL606" i="24"/>
  <c r="AK606" i="24"/>
  <c r="AL607" i="24"/>
  <c r="AK607" i="24"/>
  <c r="AL608" i="24"/>
  <c r="AK608" i="24"/>
  <c r="AL609" i="24"/>
  <c r="AK609" i="24"/>
  <c r="AL610" i="24"/>
  <c r="AK610" i="24"/>
  <c r="AL611" i="24"/>
  <c r="AK611" i="24"/>
  <c r="AL612" i="24"/>
  <c r="AK612" i="24"/>
  <c r="AL613" i="24"/>
  <c r="AK613" i="24"/>
  <c r="AL614" i="24"/>
  <c r="AK614" i="24"/>
  <c r="AL615" i="24"/>
  <c r="AK615" i="24"/>
  <c r="AL616" i="24"/>
  <c r="AK616" i="24"/>
  <c r="AL617" i="24"/>
  <c r="AK617" i="24"/>
  <c r="AL618" i="24"/>
  <c r="AK618" i="24"/>
  <c r="AL619" i="24"/>
  <c r="AK619" i="24"/>
  <c r="AL620" i="24"/>
  <c r="AK620" i="24"/>
  <c r="AL621" i="24"/>
  <c r="AK621" i="24"/>
  <c r="AL622" i="24"/>
  <c r="AK622" i="24"/>
  <c r="AL623" i="24"/>
  <c r="AK623" i="24"/>
  <c r="AL624" i="24"/>
  <c r="AK624" i="24"/>
  <c r="AL625" i="24"/>
  <c r="AK625" i="24"/>
  <c r="AL626" i="24"/>
  <c r="AK626" i="24"/>
  <c r="AL627" i="24"/>
  <c r="AK627" i="24"/>
  <c r="AL628" i="24"/>
  <c r="AK628" i="24"/>
  <c r="AL629" i="24"/>
  <c r="AK629" i="24"/>
  <c r="AL630" i="24"/>
  <c r="AK630" i="24"/>
  <c r="AL631" i="24"/>
  <c r="AK631" i="24"/>
  <c r="AL632" i="24"/>
  <c r="AK632" i="24"/>
  <c r="AL633" i="24"/>
  <c r="AK633" i="24"/>
  <c r="AL634" i="24"/>
  <c r="AK634" i="24"/>
  <c r="AL635" i="24"/>
  <c r="AK635" i="24"/>
  <c r="AL636" i="24"/>
  <c r="AK636" i="24"/>
  <c r="AL637" i="24"/>
  <c r="AK637" i="24"/>
  <c r="AL638" i="24"/>
  <c r="AK638" i="24"/>
  <c r="AL639" i="24"/>
  <c r="AK639" i="24"/>
  <c r="AL640" i="24"/>
  <c r="AK640" i="24"/>
  <c r="AL641" i="24"/>
  <c r="AK641" i="24"/>
  <c r="AL642" i="24"/>
  <c r="AK642" i="24"/>
  <c r="AL643" i="24"/>
  <c r="AK643" i="24"/>
  <c r="AL644" i="24"/>
  <c r="AK644" i="24"/>
  <c r="AL645" i="24"/>
  <c r="AK645" i="24"/>
  <c r="AL646" i="24"/>
  <c r="AK646" i="24"/>
  <c r="AL647" i="24"/>
  <c r="AK647" i="24"/>
  <c r="AL648" i="24"/>
  <c r="AK648" i="24"/>
  <c r="AL649" i="24"/>
  <c r="AK649" i="24"/>
  <c r="AL650" i="24"/>
  <c r="AK650" i="24"/>
  <c r="AL651" i="24"/>
  <c r="AK651" i="24"/>
  <c r="AL652" i="24"/>
  <c r="AK652" i="24"/>
  <c r="AL653" i="24"/>
  <c r="AK653" i="24"/>
  <c r="AL654" i="24"/>
  <c r="AK654" i="24"/>
  <c r="AL655" i="24"/>
  <c r="AK655" i="24"/>
  <c r="AL656" i="24"/>
  <c r="AK656" i="24"/>
  <c r="AL657" i="24"/>
  <c r="AK657" i="24"/>
  <c r="AL658" i="24"/>
  <c r="AK658" i="24"/>
  <c r="AL659" i="24"/>
  <c r="AK659" i="24"/>
  <c r="AL660" i="24"/>
  <c r="AK660" i="24"/>
  <c r="AL661" i="24"/>
  <c r="AK661" i="24"/>
  <c r="AL662" i="24"/>
  <c r="AK662" i="24"/>
  <c r="AL663" i="24"/>
  <c r="AK663" i="24"/>
  <c r="AL664" i="24"/>
  <c r="AK664" i="24"/>
  <c r="AL665" i="24"/>
  <c r="AK665" i="24"/>
  <c r="AL666" i="24"/>
  <c r="AK666" i="24"/>
  <c r="AL667" i="24"/>
  <c r="AK667" i="24"/>
  <c r="AL668" i="24"/>
  <c r="AK668" i="24"/>
  <c r="AL669" i="24"/>
  <c r="AK669" i="24"/>
  <c r="AL670" i="24"/>
  <c r="AK670" i="24"/>
  <c r="AL671" i="24"/>
  <c r="AK671" i="24"/>
  <c r="AL672" i="24"/>
  <c r="AK672" i="24"/>
  <c r="AL673" i="24"/>
  <c r="AK673" i="24"/>
  <c r="AL674" i="24"/>
  <c r="AK674" i="24"/>
  <c r="AL675" i="24"/>
  <c r="AK675" i="24"/>
  <c r="AL676" i="24"/>
  <c r="AK676" i="24"/>
  <c r="AL677" i="24"/>
  <c r="AK677" i="24"/>
  <c r="AL678" i="24"/>
  <c r="AK678" i="24"/>
  <c r="AL679" i="24"/>
  <c r="AK679" i="24"/>
  <c r="AL680" i="24"/>
  <c r="AK680" i="24"/>
  <c r="AL681" i="24"/>
  <c r="AK681" i="24"/>
  <c r="AL682" i="24"/>
  <c r="AK682" i="24"/>
  <c r="AL683" i="24"/>
  <c r="AK683" i="24"/>
  <c r="AL684" i="24"/>
  <c r="AK684" i="24"/>
  <c r="AL685" i="24"/>
  <c r="AK685" i="24"/>
  <c r="AL686" i="24"/>
  <c r="AK686" i="24"/>
  <c r="AL687" i="24"/>
  <c r="AK687" i="24"/>
  <c r="AL688" i="24"/>
  <c r="AK688" i="24"/>
  <c r="AL689" i="24"/>
  <c r="AK689" i="24"/>
  <c r="AL690" i="24"/>
  <c r="AK690" i="24"/>
  <c r="AL691" i="24"/>
  <c r="AK691" i="24"/>
  <c r="AL692" i="24"/>
  <c r="AK692" i="24"/>
  <c r="AL693" i="24"/>
  <c r="AK693" i="24"/>
  <c r="AL694" i="24"/>
  <c r="AK694" i="24"/>
  <c r="AL695" i="24"/>
  <c r="AK695" i="24"/>
  <c r="AL696" i="24"/>
  <c r="AK696" i="24"/>
  <c r="AL697" i="24"/>
  <c r="AK697" i="24"/>
  <c r="AL698" i="24"/>
  <c r="AK698" i="24"/>
  <c r="AL699" i="24"/>
  <c r="AK699" i="24"/>
  <c r="AL700" i="24"/>
  <c r="AK700" i="24"/>
  <c r="AL701" i="24"/>
  <c r="AK701" i="24"/>
  <c r="AL702" i="24"/>
  <c r="AK702" i="24"/>
  <c r="AL703" i="24"/>
  <c r="AK703" i="24"/>
  <c r="AL704" i="24"/>
  <c r="AK704" i="24"/>
  <c r="AL705" i="24"/>
  <c r="AK705" i="24"/>
  <c r="AL706" i="24"/>
  <c r="AK706" i="24"/>
  <c r="AL707" i="24"/>
  <c r="AK707" i="24"/>
  <c r="AL708" i="24"/>
  <c r="AK708" i="24"/>
  <c r="AL709" i="24"/>
  <c r="AK709" i="24"/>
  <c r="AL710" i="24"/>
  <c r="AK710" i="24"/>
  <c r="AL711" i="24"/>
  <c r="AK711" i="24"/>
  <c r="AL910" i="24"/>
  <c r="AK910" i="24"/>
  <c r="AL911" i="24"/>
  <c r="AK911" i="24"/>
  <c r="AL912" i="24"/>
  <c r="AK912" i="24"/>
  <c r="AL913" i="24"/>
  <c r="AK913" i="24"/>
  <c r="AL914" i="24"/>
  <c r="AK914" i="24"/>
  <c r="AL915" i="24"/>
  <c r="AK915" i="24"/>
  <c r="AL916" i="24"/>
  <c r="AK916" i="24"/>
  <c r="AL917" i="24"/>
  <c r="AK917" i="24"/>
  <c r="AL918" i="24"/>
  <c r="AK918" i="24"/>
  <c r="AL919" i="24"/>
  <c r="AK919" i="24"/>
  <c r="AL920" i="24"/>
  <c r="AK920" i="24"/>
  <c r="AL921" i="24"/>
  <c r="AK921" i="24"/>
  <c r="AL922" i="24"/>
  <c r="AK922" i="24"/>
  <c r="AL923" i="24"/>
  <c r="AK923" i="24"/>
  <c r="AL924" i="24"/>
  <c r="AK924" i="24"/>
  <c r="AL925" i="24"/>
  <c r="AK925" i="24"/>
  <c r="AL926" i="24"/>
  <c r="AK926" i="24"/>
  <c r="AL927" i="24"/>
  <c r="AK927" i="24"/>
  <c r="AL928" i="24"/>
  <c r="AK928" i="24"/>
  <c r="AL929" i="24"/>
  <c r="AK929" i="24"/>
  <c r="AL930" i="24"/>
  <c r="AK930" i="24"/>
  <c r="AL931" i="24"/>
  <c r="AK931" i="24"/>
  <c r="AL932" i="24"/>
  <c r="AK932" i="24"/>
  <c r="AL933" i="24"/>
  <c r="AK933" i="24"/>
  <c r="AL934" i="24"/>
  <c r="AK934" i="24"/>
  <c r="AL935" i="24"/>
  <c r="AK935" i="24"/>
  <c r="AL936" i="24"/>
  <c r="AK936" i="24"/>
  <c r="AL937" i="24"/>
  <c r="AK937" i="24"/>
  <c r="AL938" i="24"/>
  <c r="AK938" i="24"/>
  <c r="AL939" i="24"/>
  <c r="AK939" i="24"/>
  <c r="AL940" i="24"/>
  <c r="AK940" i="24"/>
  <c r="AL941" i="24"/>
  <c r="AK941" i="24"/>
  <c r="AL942" i="24"/>
  <c r="AK942" i="24"/>
  <c r="AL943" i="24"/>
  <c r="AK943" i="24"/>
  <c r="AL944" i="24"/>
  <c r="AK944" i="24"/>
  <c r="AL945" i="24"/>
  <c r="AK945" i="24"/>
  <c r="AL946" i="24"/>
  <c r="AK946" i="24"/>
  <c r="AL947" i="24"/>
  <c r="AK947" i="24"/>
  <c r="AL948" i="24"/>
  <c r="AK948" i="24"/>
  <c r="AL949" i="24"/>
  <c r="AK949" i="24"/>
  <c r="AL950" i="24"/>
  <c r="AK950" i="24"/>
  <c r="AL951" i="24"/>
  <c r="AK951" i="24"/>
  <c r="AL952" i="24"/>
  <c r="AK952" i="24"/>
  <c r="AL953" i="24"/>
  <c r="AK953" i="24"/>
  <c r="AL954" i="24"/>
  <c r="AK954" i="24"/>
  <c r="AL955" i="24"/>
  <c r="AK955" i="24"/>
  <c r="AL956" i="24"/>
  <c r="AK956" i="24"/>
  <c r="AL957" i="24"/>
  <c r="AK957" i="24"/>
  <c r="AL958" i="24"/>
  <c r="AK958" i="24"/>
  <c r="AL959" i="24"/>
  <c r="AK959" i="24"/>
  <c r="AL960" i="24"/>
  <c r="AK960" i="24"/>
  <c r="AL961" i="24"/>
  <c r="AK961" i="24"/>
  <c r="AL962" i="24"/>
  <c r="AK962" i="24"/>
  <c r="AL963" i="24"/>
  <c r="AK963" i="24"/>
  <c r="AL964" i="24"/>
  <c r="AK964" i="24"/>
  <c r="AL965" i="24"/>
  <c r="AK965" i="24"/>
  <c r="AL966" i="24"/>
  <c r="AK966" i="24"/>
  <c r="AL967" i="24"/>
  <c r="AK967" i="24"/>
  <c r="AL968" i="24"/>
  <c r="AK968" i="24"/>
  <c r="AL969" i="24"/>
  <c r="AK969" i="24"/>
  <c r="AL970" i="24"/>
  <c r="AK970" i="24"/>
  <c r="AL971" i="24"/>
  <c r="AK971" i="24"/>
  <c r="AL972" i="24"/>
  <c r="AK972" i="24"/>
  <c r="AL973" i="24"/>
  <c r="AK973" i="24"/>
  <c r="AL974" i="24"/>
  <c r="AK974" i="24"/>
  <c r="AL975" i="24"/>
  <c r="AK975" i="24"/>
  <c r="AL976" i="24"/>
  <c r="AK976" i="24"/>
  <c r="AL977" i="24"/>
  <c r="AK977" i="24"/>
  <c r="AL978" i="24"/>
  <c r="AK978" i="24"/>
  <c r="AL979" i="24"/>
  <c r="AK979" i="24"/>
  <c r="AL980" i="24"/>
  <c r="AK980" i="24"/>
  <c r="AL981" i="24"/>
  <c r="AK981" i="24"/>
  <c r="AL982" i="24"/>
  <c r="AK982" i="24"/>
  <c r="AL983" i="24"/>
  <c r="AK983" i="24"/>
  <c r="AL984" i="24"/>
  <c r="AK984" i="24"/>
  <c r="AL985" i="24"/>
  <c r="AK985" i="24"/>
  <c r="AL986" i="24"/>
  <c r="AK986" i="24"/>
  <c r="AL987" i="24"/>
  <c r="AK987" i="24"/>
  <c r="AL988" i="24"/>
  <c r="AK988" i="24"/>
  <c r="AL989" i="24"/>
  <c r="AK989" i="24"/>
  <c r="AL990" i="24"/>
  <c r="AK990" i="24"/>
  <c r="AL991" i="24"/>
  <c r="AK991" i="24"/>
  <c r="AL992" i="24"/>
  <c r="AK992" i="24"/>
  <c r="AL993" i="24"/>
  <c r="AK993" i="24"/>
  <c r="AL994" i="24"/>
  <c r="AK994" i="24"/>
  <c r="AL995" i="24"/>
  <c r="AK995" i="24"/>
  <c r="AL996" i="24"/>
  <c r="AK996" i="24"/>
  <c r="AL997" i="24"/>
  <c r="AK997" i="24"/>
  <c r="AL998" i="24"/>
  <c r="AK998" i="24"/>
  <c r="AL999" i="24"/>
  <c r="AK999" i="24"/>
  <c r="AL1000" i="24"/>
  <c r="AK1000" i="24"/>
  <c r="AL1001" i="24"/>
  <c r="AK1001" i="24"/>
  <c r="AL2" i="24"/>
  <c r="AK2" i="24"/>
  <c r="AL3" i="24"/>
  <c r="AL4" i="24"/>
  <c r="AL5" i="24"/>
  <c r="AL6" i="24"/>
  <c r="AL7" i="24"/>
  <c r="AL8" i="24"/>
  <c r="AL9" i="24"/>
  <c r="AL10" i="24"/>
  <c r="AL11" i="24"/>
  <c r="AL715" i="24"/>
  <c r="AL716" i="24"/>
  <c r="AL717" i="24"/>
  <c r="AL718" i="24"/>
  <c r="AL719" i="24"/>
  <c r="AL720" i="24"/>
  <c r="AL721" i="24"/>
  <c r="AL722" i="24"/>
  <c r="AL723" i="24"/>
  <c r="AL724" i="24"/>
  <c r="AL725" i="24"/>
  <c r="AL726" i="24"/>
  <c r="AL727" i="24"/>
  <c r="AL728" i="24"/>
  <c r="AL729" i="24"/>
  <c r="AL730" i="24"/>
  <c r="AL731" i="24"/>
  <c r="AL732" i="24"/>
  <c r="AL733" i="24"/>
  <c r="AL734" i="24"/>
  <c r="AL735" i="24"/>
  <c r="AL736" i="24"/>
  <c r="AL737" i="24"/>
  <c r="AL738" i="24"/>
  <c r="AL739" i="24"/>
  <c r="AL740" i="24"/>
  <c r="AL741" i="24"/>
  <c r="AL742" i="24"/>
  <c r="AL743" i="24"/>
  <c r="AL744" i="24"/>
  <c r="AL745" i="24"/>
  <c r="AL746" i="24"/>
  <c r="AL747" i="24"/>
  <c r="AL748" i="24"/>
  <c r="AL749" i="24"/>
  <c r="AL750" i="24"/>
  <c r="AL751" i="24"/>
  <c r="AL752" i="24"/>
  <c r="AL753" i="24"/>
  <c r="AL754" i="24"/>
  <c r="AL755" i="24"/>
  <c r="AL756" i="24"/>
  <c r="AL757" i="24"/>
  <c r="AL758" i="24"/>
  <c r="AL759" i="24"/>
  <c r="AL760" i="24"/>
  <c r="AL761" i="24"/>
  <c r="AL762" i="24"/>
  <c r="AL763" i="24"/>
  <c r="AL764" i="24"/>
  <c r="AL765" i="24"/>
  <c r="AL766" i="24"/>
  <c r="AL767" i="24"/>
  <c r="AL768" i="24"/>
  <c r="AL769" i="24"/>
  <c r="AL770" i="24"/>
  <c r="AL771" i="24"/>
  <c r="AL772" i="24"/>
  <c r="AL773" i="24"/>
  <c r="AL774" i="24"/>
  <c r="AL775" i="24"/>
  <c r="AL776" i="24"/>
  <c r="AL777" i="24"/>
  <c r="AL778" i="24"/>
  <c r="AL779" i="24"/>
  <c r="AL780" i="24"/>
  <c r="AL781" i="24"/>
  <c r="AL782" i="24"/>
  <c r="AL783" i="24"/>
  <c r="AL784" i="24"/>
  <c r="AL785" i="24"/>
  <c r="AL786" i="24"/>
  <c r="AL787" i="24"/>
  <c r="AL788" i="24"/>
  <c r="AL789" i="24"/>
  <c r="AL790" i="24"/>
  <c r="AL791" i="24"/>
  <c r="AL792" i="24"/>
  <c r="AL793" i="24"/>
  <c r="AL794" i="24"/>
  <c r="AL795" i="24"/>
  <c r="AL796" i="24"/>
  <c r="AL797" i="24"/>
  <c r="AL798" i="24"/>
  <c r="AL799" i="24"/>
  <c r="AL800" i="24"/>
  <c r="AL801" i="24"/>
  <c r="AL802" i="24"/>
  <c r="AL803" i="24"/>
  <c r="AL804" i="24"/>
  <c r="AL805" i="24"/>
  <c r="AL806" i="24"/>
  <c r="AL807" i="24"/>
  <c r="AL808" i="24"/>
  <c r="AL809" i="24"/>
  <c r="AL810" i="24"/>
  <c r="AL811" i="24"/>
  <c r="AL812" i="24"/>
  <c r="AL813" i="24"/>
  <c r="AL814" i="24"/>
  <c r="AL815" i="24"/>
  <c r="AL816" i="24"/>
  <c r="AL817" i="24"/>
  <c r="AL818" i="24"/>
  <c r="AL819" i="24"/>
  <c r="AL820" i="24"/>
  <c r="AL821" i="24"/>
  <c r="AL822" i="24"/>
  <c r="AL823" i="24"/>
  <c r="AL824" i="24"/>
  <c r="AL825" i="24"/>
  <c r="AL826" i="24"/>
  <c r="AL827" i="24"/>
  <c r="AL828" i="24"/>
  <c r="AL829" i="24"/>
  <c r="AL830" i="24"/>
  <c r="AL831" i="24"/>
  <c r="AL832" i="24"/>
  <c r="AL833" i="24"/>
  <c r="AL834" i="24"/>
  <c r="AL835" i="24"/>
  <c r="AL836" i="24"/>
  <c r="AL837" i="24"/>
  <c r="AL838" i="24"/>
  <c r="AL839" i="24"/>
  <c r="AL840" i="24"/>
  <c r="AL841" i="24"/>
  <c r="AL842" i="24"/>
  <c r="AL843" i="24"/>
  <c r="AL844" i="24"/>
  <c r="AL845" i="24"/>
  <c r="AL846" i="24"/>
  <c r="AL847" i="24"/>
  <c r="AL848" i="24"/>
  <c r="AL849" i="24"/>
  <c r="AL850" i="24"/>
  <c r="AL851" i="24"/>
  <c r="AL852" i="24"/>
  <c r="AL853" i="24"/>
  <c r="AL854" i="24"/>
  <c r="AL855" i="24"/>
  <c r="AL856" i="24"/>
  <c r="AL857" i="24"/>
  <c r="AL858" i="24"/>
  <c r="AL859" i="24"/>
  <c r="AL860" i="24"/>
  <c r="AL861" i="24"/>
  <c r="AL862" i="24"/>
  <c r="AL863" i="24"/>
  <c r="AL864" i="24"/>
  <c r="AL865" i="24"/>
  <c r="AL866" i="24"/>
  <c r="AL867" i="24"/>
  <c r="AL868" i="24"/>
  <c r="AL869" i="24"/>
  <c r="AL870" i="24"/>
  <c r="AL871" i="24"/>
  <c r="AL872" i="24"/>
  <c r="AL873" i="24"/>
  <c r="AL874" i="24"/>
  <c r="AL875" i="24"/>
  <c r="AL876" i="24"/>
  <c r="AL877" i="24"/>
  <c r="AL878" i="24"/>
  <c r="AL879" i="24"/>
  <c r="AL880" i="24"/>
  <c r="AL881" i="24"/>
  <c r="AL882" i="24"/>
  <c r="AL883" i="24"/>
  <c r="AL884" i="24"/>
  <c r="AL885" i="24"/>
  <c r="AL886" i="24"/>
  <c r="AL887" i="24"/>
  <c r="AL888" i="24"/>
  <c r="AL889" i="24"/>
  <c r="AL890" i="24"/>
  <c r="AL891" i="24"/>
  <c r="AL892" i="24"/>
  <c r="AL893" i="24"/>
  <c r="AL894" i="24"/>
  <c r="AL895" i="24"/>
  <c r="AL896" i="24"/>
  <c r="AL897" i="24"/>
  <c r="AL898" i="24"/>
  <c r="AL899" i="24"/>
  <c r="AL900" i="24"/>
  <c r="AL901" i="24"/>
  <c r="AL902" i="24"/>
  <c r="AL903" i="24"/>
  <c r="AL904" i="24"/>
  <c r="AL905" i="24"/>
  <c r="AL906" i="24"/>
  <c r="AL907" i="24"/>
  <c r="AL908" i="24"/>
  <c r="AL909" i="24"/>
  <c r="U955" i="20"/>
  <c r="U952" i="20"/>
  <c r="U926" i="20"/>
  <c r="U925" i="20"/>
  <c r="U924" i="20"/>
  <c r="U923" i="20"/>
  <c r="U922" i="20"/>
  <c r="U921" i="20"/>
  <c r="U920" i="20"/>
  <c r="U919" i="20"/>
  <c r="U918" i="20"/>
  <c r="U917" i="20"/>
  <c r="U916" i="20"/>
  <c r="U915" i="20"/>
  <c r="U914" i="20"/>
  <c r="U913" i="20"/>
  <c r="U912" i="20"/>
  <c r="U911" i="20"/>
  <c r="U910" i="20"/>
  <c r="U909" i="20"/>
  <c r="U908" i="20"/>
  <c r="U907" i="20"/>
  <c r="U906" i="20"/>
  <c r="U905" i="20"/>
  <c r="U904" i="20"/>
  <c r="U903" i="20"/>
  <c r="U902" i="20"/>
  <c r="U901" i="20"/>
  <c r="U900" i="20"/>
  <c r="U899" i="20"/>
  <c r="U898" i="20"/>
  <c r="U897" i="20"/>
  <c r="U896" i="20"/>
  <c r="U895" i="20"/>
  <c r="U894" i="20"/>
  <c r="U893" i="20"/>
  <c r="U892" i="20"/>
  <c r="U891" i="20"/>
  <c r="U890" i="20"/>
  <c r="U889" i="20"/>
  <c r="U888" i="20"/>
  <c r="U887" i="20"/>
  <c r="U886" i="20"/>
  <c r="U885" i="20"/>
  <c r="U884" i="20"/>
  <c r="U883" i="20"/>
  <c r="U882" i="20"/>
  <c r="U881" i="20"/>
  <c r="U880" i="20"/>
  <c r="U879" i="20"/>
  <c r="U878" i="20"/>
  <c r="U877" i="20"/>
  <c r="U876" i="20"/>
  <c r="U875" i="20"/>
  <c r="U874" i="20"/>
  <c r="U873" i="20"/>
  <c r="U872" i="20"/>
  <c r="U871" i="20"/>
  <c r="U870" i="20"/>
  <c r="U869" i="20"/>
  <c r="U868" i="20"/>
  <c r="U867" i="20"/>
  <c r="U866" i="20"/>
  <c r="U865" i="20"/>
  <c r="U864" i="20"/>
  <c r="U863" i="20"/>
  <c r="U862" i="20"/>
  <c r="U861" i="20"/>
  <c r="U860" i="20"/>
  <c r="U859" i="20"/>
  <c r="U858" i="20"/>
  <c r="U857" i="20"/>
  <c r="U856" i="20"/>
  <c r="U855" i="20"/>
  <c r="U854" i="20"/>
  <c r="U853" i="20"/>
  <c r="U852" i="20"/>
  <c r="U851" i="20"/>
  <c r="U850" i="20"/>
  <c r="U849" i="20"/>
  <c r="U848" i="20"/>
  <c r="U847" i="20"/>
  <c r="U846" i="20"/>
  <c r="U845" i="20"/>
  <c r="U844" i="20"/>
  <c r="U843" i="20"/>
  <c r="U842" i="20"/>
  <c r="U841" i="20"/>
  <c r="U840" i="20"/>
  <c r="U839" i="20"/>
  <c r="U838" i="20"/>
  <c r="U837" i="20"/>
  <c r="U836" i="20"/>
  <c r="U835" i="20"/>
  <c r="U834" i="20"/>
  <c r="U833" i="20"/>
  <c r="U832" i="20"/>
  <c r="U831" i="20"/>
  <c r="U830" i="20"/>
  <c r="U829" i="20"/>
  <c r="U828" i="20"/>
  <c r="U827" i="20"/>
  <c r="U826" i="20"/>
  <c r="U825" i="20"/>
  <c r="U824" i="20"/>
  <c r="U823" i="20"/>
  <c r="U822" i="20"/>
  <c r="U821" i="20"/>
  <c r="U820" i="20"/>
  <c r="U819" i="20"/>
  <c r="U818" i="20"/>
  <c r="U817" i="20"/>
  <c r="U816" i="20"/>
  <c r="U815" i="20"/>
  <c r="U814" i="20"/>
  <c r="U813" i="20"/>
  <c r="U812" i="20"/>
  <c r="U811" i="20"/>
  <c r="U810" i="20"/>
  <c r="U809" i="20"/>
  <c r="U808" i="20"/>
  <c r="U807" i="20"/>
  <c r="U806" i="20"/>
  <c r="U805" i="20"/>
  <c r="U804" i="20"/>
  <c r="U803" i="20"/>
  <c r="U802" i="20"/>
  <c r="U801" i="20"/>
  <c r="U800" i="20"/>
  <c r="U799" i="20"/>
  <c r="U798" i="20"/>
  <c r="U797" i="20"/>
  <c r="U796" i="20"/>
  <c r="U795" i="20"/>
  <c r="U794" i="20"/>
  <c r="U793" i="20"/>
  <c r="U792" i="20"/>
  <c r="U791" i="20"/>
  <c r="U790" i="20"/>
  <c r="U789" i="20"/>
  <c r="U788" i="20"/>
  <c r="U787" i="20"/>
  <c r="U786" i="20"/>
  <c r="U785" i="20"/>
  <c r="U784" i="20"/>
  <c r="U783" i="20"/>
  <c r="U782" i="20"/>
  <c r="U781" i="20"/>
  <c r="U780" i="20"/>
  <c r="U779" i="20"/>
  <c r="U778" i="20"/>
  <c r="U777" i="20"/>
  <c r="U776" i="20"/>
  <c r="U775" i="20"/>
  <c r="U774" i="20"/>
  <c r="U773" i="20"/>
  <c r="U772" i="20"/>
  <c r="U771" i="20"/>
  <c r="U770" i="20"/>
  <c r="U769" i="20"/>
  <c r="U768" i="20"/>
  <c r="U767" i="20"/>
  <c r="U766" i="20"/>
  <c r="U765" i="20"/>
  <c r="U764" i="20"/>
  <c r="U763" i="20"/>
  <c r="U762" i="20"/>
  <c r="U761" i="20"/>
  <c r="U760" i="20"/>
  <c r="U759" i="20"/>
  <c r="U758" i="20"/>
  <c r="U757" i="20"/>
  <c r="U756" i="20"/>
  <c r="U755" i="20"/>
  <c r="U754" i="20"/>
  <c r="U753" i="20"/>
  <c r="U752" i="20"/>
  <c r="U751" i="20"/>
  <c r="U750" i="20"/>
  <c r="U749" i="20"/>
  <c r="U748" i="20"/>
  <c r="U747" i="20"/>
  <c r="U746" i="20"/>
  <c r="U745" i="20"/>
  <c r="U744" i="20"/>
  <c r="U743" i="20"/>
  <c r="U742" i="20"/>
  <c r="U741" i="20"/>
  <c r="U740" i="20"/>
  <c r="U739" i="20"/>
  <c r="U738" i="20"/>
  <c r="U737" i="20"/>
  <c r="U736" i="20"/>
  <c r="U735" i="20"/>
  <c r="U734" i="20"/>
  <c r="U733" i="20"/>
  <c r="U732" i="20"/>
  <c r="U731" i="20"/>
  <c r="U730" i="20"/>
  <c r="U729" i="20"/>
  <c r="U728" i="20"/>
  <c r="U727" i="20"/>
  <c r="U726" i="20"/>
  <c r="U725" i="20"/>
  <c r="U724" i="20"/>
  <c r="U723" i="20"/>
  <c r="U722" i="20"/>
  <c r="U721" i="20"/>
  <c r="U720" i="20"/>
  <c r="U719" i="20"/>
  <c r="U718" i="20"/>
  <c r="U717" i="20"/>
  <c r="U716" i="20"/>
  <c r="U715" i="20"/>
  <c r="U714" i="20"/>
  <c r="U713" i="20"/>
  <c r="U712" i="20"/>
  <c r="U711" i="20"/>
  <c r="U710" i="20"/>
  <c r="U709" i="20"/>
  <c r="U708" i="20"/>
  <c r="U707" i="20"/>
  <c r="U706" i="20"/>
  <c r="U705" i="20"/>
  <c r="U704" i="20"/>
  <c r="U703" i="20"/>
  <c r="U702" i="20"/>
  <c r="U701" i="20"/>
  <c r="U700" i="20"/>
  <c r="U699" i="20"/>
  <c r="U698" i="20"/>
  <c r="U697" i="20"/>
  <c r="U696" i="20"/>
  <c r="U695" i="20"/>
  <c r="U694" i="20"/>
  <c r="U693" i="20"/>
  <c r="U692" i="20"/>
  <c r="U691" i="20"/>
  <c r="U690" i="20"/>
  <c r="U689" i="20"/>
  <c r="U688" i="20"/>
  <c r="U687" i="20"/>
  <c r="U686" i="20"/>
  <c r="U685" i="20"/>
  <c r="U684" i="20"/>
  <c r="U683" i="20"/>
  <c r="U682" i="20"/>
  <c r="U681" i="20"/>
  <c r="U680" i="20"/>
  <c r="U679" i="20"/>
  <c r="U678" i="20"/>
  <c r="U677" i="20"/>
  <c r="U676" i="20"/>
  <c r="U675" i="20"/>
  <c r="U674" i="20"/>
  <c r="U673" i="20"/>
  <c r="U672" i="20"/>
  <c r="U671" i="20"/>
  <c r="U670" i="20"/>
  <c r="U669" i="20"/>
  <c r="U668" i="20"/>
  <c r="U667" i="20"/>
  <c r="U666" i="20"/>
  <c r="U665" i="20"/>
  <c r="U664" i="20"/>
  <c r="U663" i="20"/>
  <c r="U662" i="20"/>
  <c r="U661" i="20"/>
  <c r="U660" i="20"/>
  <c r="U659" i="20"/>
  <c r="U658" i="20"/>
  <c r="U657" i="20"/>
  <c r="U656" i="20"/>
  <c r="U655" i="20"/>
  <c r="U654" i="20"/>
  <c r="U653" i="20"/>
  <c r="U652" i="20"/>
  <c r="U651" i="20"/>
  <c r="U650" i="20"/>
  <c r="U649" i="20"/>
  <c r="U648" i="20"/>
  <c r="U647" i="20"/>
  <c r="U646" i="20"/>
  <c r="U645" i="20"/>
  <c r="U644" i="20"/>
  <c r="U643" i="20"/>
  <c r="U642" i="20"/>
  <c r="U641" i="20"/>
  <c r="U640" i="20"/>
  <c r="U639" i="20"/>
  <c r="U638" i="20"/>
  <c r="U637" i="20"/>
  <c r="U636" i="20"/>
  <c r="U635" i="20"/>
  <c r="U634" i="20"/>
  <c r="U633" i="20"/>
  <c r="U632" i="20"/>
  <c r="U631" i="20"/>
  <c r="U630" i="20"/>
  <c r="U629" i="20"/>
  <c r="U628" i="20"/>
  <c r="U627" i="20"/>
  <c r="U626" i="20"/>
  <c r="U625" i="20"/>
  <c r="U624" i="20"/>
  <c r="U623" i="20"/>
  <c r="U622" i="20"/>
  <c r="U621" i="20"/>
  <c r="U620" i="20"/>
  <c r="U619" i="20"/>
  <c r="U618" i="20"/>
  <c r="U617" i="20"/>
  <c r="U616" i="20"/>
  <c r="U615" i="20"/>
  <c r="U614" i="20"/>
  <c r="U613" i="20"/>
  <c r="U612" i="20"/>
  <c r="U611" i="20"/>
  <c r="U610" i="20"/>
  <c r="U609" i="20"/>
  <c r="U608" i="20"/>
  <c r="U607" i="20"/>
  <c r="U606" i="20"/>
  <c r="U605" i="20"/>
  <c r="U604" i="20"/>
  <c r="U603" i="20"/>
  <c r="U602" i="20"/>
  <c r="U601" i="20"/>
  <c r="U600" i="20"/>
  <c r="U599" i="20"/>
  <c r="U598" i="20"/>
  <c r="U597" i="20"/>
  <c r="U596" i="20"/>
  <c r="U595" i="20"/>
  <c r="U594" i="20"/>
  <c r="U593" i="20"/>
  <c r="U592" i="20"/>
  <c r="U591" i="20"/>
  <c r="U590" i="20"/>
  <c r="U589" i="20"/>
  <c r="U588" i="20"/>
  <c r="U587" i="20"/>
  <c r="U586" i="20"/>
  <c r="U585" i="20"/>
  <c r="U584" i="20"/>
  <c r="U583" i="20"/>
  <c r="U582" i="20"/>
  <c r="U581" i="20"/>
  <c r="U580" i="20"/>
  <c r="U579" i="20"/>
  <c r="U578" i="20"/>
  <c r="U577" i="20"/>
  <c r="U576" i="20"/>
  <c r="U575" i="20"/>
  <c r="U574" i="20"/>
  <c r="U573" i="20"/>
  <c r="U572" i="20"/>
  <c r="U571" i="20"/>
  <c r="U570" i="20"/>
  <c r="U569" i="20"/>
  <c r="U568" i="20"/>
  <c r="U567" i="20"/>
  <c r="U566" i="20"/>
  <c r="U565" i="20"/>
  <c r="U564" i="20"/>
  <c r="U563" i="20"/>
  <c r="U562" i="20"/>
  <c r="U561" i="20"/>
  <c r="U560" i="20"/>
  <c r="U559" i="20"/>
  <c r="U558" i="20"/>
  <c r="U557" i="20"/>
  <c r="U556" i="20"/>
  <c r="U555" i="20"/>
  <c r="U554" i="20"/>
  <c r="U553" i="20"/>
  <c r="U552" i="20"/>
  <c r="U551" i="20"/>
  <c r="U550" i="20"/>
  <c r="U549" i="20"/>
  <c r="U548" i="20"/>
  <c r="U547" i="20"/>
  <c r="U546" i="20"/>
  <c r="U545" i="20"/>
  <c r="U544" i="20"/>
  <c r="U543" i="20"/>
  <c r="U542" i="20"/>
  <c r="U541" i="20"/>
  <c r="U540" i="20"/>
  <c r="U539" i="20"/>
  <c r="U538" i="20"/>
  <c r="U537" i="20"/>
  <c r="U536" i="20"/>
  <c r="U535" i="20"/>
  <c r="U534" i="20"/>
  <c r="U533" i="20"/>
  <c r="U532" i="20"/>
  <c r="U531" i="20"/>
  <c r="U530" i="20"/>
  <c r="U529" i="20"/>
  <c r="U528" i="20"/>
  <c r="U527" i="20"/>
  <c r="U526" i="20"/>
  <c r="U525" i="20"/>
  <c r="U524" i="20"/>
  <c r="U523" i="20"/>
  <c r="U522" i="20"/>
  <c r="U521" i="20"/>
  <c r="U520" i="20"/>
  <c r="U519" i="20"/>
  <c r="U518" i="20"/>
  <c r="U517" i="20"/>
  <c r="U516" i="20"/>
  <c r="U515" i="20"/>
  <c r="U514" i="20"/>
  <c r="U513" i="20"/>
  <c r="U512" i="20"/>
  <c r="U511" i="20"/>
  <c r="U510" i="20"/>
  <c r="U509" i="20"/>
  <c r="U508" i="20"/>
  <c r="U507" i="20"/>
  <c r="U506" i="20"/>
  <c r="U505" i="20"/>
  <c r="U504" i="20"/>
  <c r="U503" i="20"/>
  <c r="U502" i="20"/>
  <c r="U501" i="20"/>
  <c r="U500" i="20"/>
  <c r="U499" i="20"/>
  <c r="U498" i="20"/>
  <c r="U497" i="20"/>
  <c r="U496" i="20"/>
  <c r="U495" i="20"/>
  <c r="U494" i="20"/>
  <c r="U493" i="20"/>
  <c r="U492" i="20"/>
  <c r="U491" i="20"/>
  <c r="U490" i="20"/>
  <c r="U489" i="20"/>
  <c r="U488" i="20"/>
  <c r="U487" i="20"/>
  <c r="U486" i="20"/>
  <c r="U485" i="20"/>
  <c r="U484" i="20"/>
  <c r="U483" i="20"/>
  <c r="U482" i="20"/>
  <c r="U481" i="20"/>
  <c r="U480" i="20"/>
  <c r="U479" i="20"/>
  <c r="U478" i="20"/>
  <c r="U477" i="20"/>
  <c r="U476" i="20"/>
  <c r="U475" i="20"/>
  <c r="U474" i="20"/>
  <c r="U473" i="20"/>
  <c r="U472" i="20"/>
  <c r="U471" i="20"/>
  <c r="U470" i="20"/>
  <c r="U469" i="20"/>
  <c r="U468" i="20"/>
  <c r="U467" i="20"/>
  <c r="U466" i="20"/>
  <c r="U465" i="20"/>
  <c r="U464" i="20"/>
  <c r="U463" i="20"/>
  <c r="U462" i="20"/>
  <c r="U461" i="20"/>
  <c r="U460" i="20"/>
  <c r="U459" i="20"/>
  <c r="U458" i="20"/>
  <c r="U457" i="20"/>
  <c r="U456" i="20"/>
  <c r="U455" i="20"/>
  <c r="U454" i="20"/>
  <c r="U453" i="20"/>
  <c r="U452" i="20"/>
  <c r="U451" i="20"/>
  <c r="U450" i="20"/>
  <c r="U449" i="20"/>
  <c r="U448" i="20"/>
  <c r="U447" i="20"/>
  <c r="U446" i="20"/>
  <c r="U445" i="20"/>
  <c r="U444" i="20"/>
  <c r="U443" i="20"/>
  <c r="U442" i="20"/>
  <c r="U441" i="20"/>
  <c r="U440" i="20"/>
  <c r="U439" i="20"/>
  <c r="U438" i="20"/>
  <c r="U437" i="20"/>
  <c r="U436" i="20"/>
  <c r="U435" i="20"/>
  <c r="U434" i="20"/>
  <c r="U433" i="20"/>
  <c r="U432" i="20"/>
  <c r="U431" i="20"/>
  <c r="U430" i="20"/>
  <c r="U429" i="20"/>
  <c r="U428" i="20"/>
  <c r="U427" i="20"/>
  <c r="U426" i="20"/>
  <c r="U425" i="20"/>
  <c r="U424" i="20"/>
  <c r="U423" i="20"/>
  <c r="U422" i="20"/>
  <c r="U421" i="20"/>
  <c r="U420" i="20"/>
  <c r="U419" i="20"/>
  <c r="U418" i="20"/>
  <c r="U417" i="20"/>
  <c r="U416" i="20"/>
  <c r="U415" i="20"/>
  <c r="U414" i="20"/>
  <c r="U413" i="20"/>
  <c r="U412" i="20"/>
  <c r="U411" i="20"/>
  <c r="U410" i="20"/>
  <c r="U409" i="20"/>
  <c r="U408" i="20"/>
  <c r="U407" i="20"/>
  <c r="U406" i="20"/>
  <c r="U405" i="20"/>
  <c r="U404" i="20"/>
  <c r="U403" i="20"/>
  <c r="U402" i="20"/>
  <c r="U401" i="20"/>
  <c r="U400" i="20"/>
  <c r="U399" i="20"/>
  <c r="U398" i="20"/>
  <c r="U397" i="20"/>
  <c r="U396" i="20"/>
  <c r="U395" i="20"/>
  <c r="U394" i="20"/>
  <c r="U393" i="20"/>
  <c r="U392" i="20"/>
  <c r="U391" i="20"/>
  <c r="U390" i="20"/>
  <c r="U389" i="20"/>
  <c r="U388" i="20"/>
  <c r="U387" i="20"/>
  <c r="U386" i="20"/>
  <c r="U385" i="20"/>
  <c r="U384" i="20"/>
  <c r="U383" i="20"/>
  <c r="U382" i="20"/>
  <c r="U381" i="20"/>
  <c r="U380" i="20"/>
  <c r="U379" i="20"/>
  <c r="U378" i="20"/>
  <c r="U377" i="20"/>
  <c r="U376" i="20"/>
  <c r="U375" i="20"/>
  <c r="U374" i="20"/>
  <c r="U373" i="20"/>
  <c r="U372" i="20"/>
  <c r="U371" i="20"/>
  <c r="U370" i="20"/>
  <c r="U369" i="20"/>
  <c r="U368" i="20"/>
  <c r="U367" i="20"/>
  <c r="U366" i="20"/>
  <c r="U365" i="20"/>
  <c r="U364" i="20"/>
  <c r="U363" i="20"/>
  <c r="U362" i="20"/>
  <c r="U361" i="20"/>
  <c r="U360" i="20"/>
  <c r="U359" i="20"/>
  <c r="U358" i="20"/>
  <c r="U357" i="20"/>
  <c r="U356" i="20"/>
  <c r="U355" i="20"/>
  <c r="U354" i="20"/>
  <c r="U353" i="20"/>
  <c r="U352" i="20"/>
  <c r="U351" i="20"/>
  <c r="U350" i="20"/>
  <c r="U349" i="20"/>
  <c r="U348" i="20"/>
  <c r="U347" i="20"/>
  <c r="U346" i="20"/>
  <c r="U345" i="20"/>
  <c r="U344" i="20"/>
  <c r="U343" i="20"/>
  <c r="U342" i="20"/>
  <c r="U341" i="20"/>
  <c r="U340" i="20"/>
  <c r="U339" i="20"/>
  <c r="U338" i="20"/>
  <c r="U337" i="20"/>
  <c r="U336" i="20"/>
  <c r="U335" i="20"/>
  <c r="U334" i="20"/>
  <c r="U333" i="20"/>
  <c r="U332" i="20"/>
  <c r="U331" i="20"/>
  <c r="U330" i="20"/>
  <c r="U329" i="20"/>
  <c r="U328" i="20"/>
  <c r="U327" i="20"/>
  <c r="U326" i="20"/>
  <c r="U325" i="20"/>
  <c r="U324" i="20"/>
  <c r="U323" i="20"/>
  <c r="U322" i="20"/>
  <c r="U321" i="20"/>
  <c r="U320" i="20"/>
  <c r="U319" i="20"/>
  <c r="U318" i="20"/>
  <c r="U317" i="20"/>
  <c r="U316" i="20"/>
  <c r="U315" i="20"/>
  <c r="U314" i="20"/>
  <c r="U313" i="20"/>
  <c r="U312" i="20"/>
  <c r="U311" i="20"/>
  <c r="U310" i="20"/>
  <c r="U309" i="20"/>
  <c r="U308" i="20"/>
  <c r="U307" i="20"/>
  <c r="U306" i="20"/>
  <c r="U305" i="20"/>
  <c r="U304" i="20"/>
  <c r="U303" i="20"/>
  <c r="U302" i="20"/>
  <c r="U301" i="20"/>
  <c r="U300" i="20"/>
  <c r="U299" i="20"/>
  <c r="U298" i="20"/>
  <c r="U297" i="20"/>
  <c r="U296" i="20"/>
  <c r="U295" i="20"/>
  <c r="U294" i="20"/>
  <c r="U293" i="20"/>
  <c r="U292" i="20"/>
  <c r="U291" i="20"/>
  <c r="U290" i="20"/>
  <c r="U289" i="20"/>
  <c r="U288" i="20"/>
  <c r="U287" i="20"/>
  <c r="U286" i="20"/>
  <c r="U285" i="20"/>
  <c r="U284" i="20"/>
  <c r="U283" i="20"/>
  <c r="U282" i="20"/>
  <c r="U281" i="20"/>
  <c r="U280" i="20"/>
  <c r="U279" i="20"/>
  <c r="U278" i="20"/>
  <c r="U277" i="20"/>
  <c r="U276" i="20"/>
  <c r="U275" i="20"/>
  <c r="U274" i="20"/>
  <c r="U273" i="20"/>
  <c r="U272" i="20"/>
  <c r="U271" i="20"/>
  <c r="U270" i="20"/>
  <c r="U269" i="20"/>
  <c r="U268" i="20"/>
  <c r="U267" i="20"/>
  <c r="U266" i="20"/>
  <c r="U265" i="20"/>
  <c r="U264" i="20"/>
  <c r="U263" i="20"/>
  <c r="U262" i="20"/>
  <c r="U261" i="20"/>
  <c r="U260" i="20"/>
  <c r="U259" i="20"/>
  <c r="U258" i="20"/>
  <c r="U257" i="20"/>
  <c r="U256" i="20"/>
  <c r="U255" i="20"/>
  <c r="U254" i="20"/>
  <c r="U253" i="20"/>
  <c r="U252" i="20"/>
  <c r="U251" i="20"/>
  <c r="U250" i="20"/>
  <c r="U249" i="20"/>
  <c r="U248" i="20"/>
  <c r="U247" i="20"/>
  <c r="U246" i="20"/>
  <c r="U245" i="20"/>
  <c r="U244" i="20"/>
  <c r="U243" i="20"/>
  <c r="U242" i="20"/>
  <c r="U241" i="20"/>
  <c r="U240" i="20"/>
  <c r="U239" i="20"/>
  <c r="U238" i="20"/>
  <c r="U237" i="20"/>
  <c r="U236" i="20"/>
  <c r="U235" i="20"/>
  <c r="U234" i="20"/>
  <c r="U233" i="20"/>
  <c r="U232" i="20"/>
  <c r="U231" i="20"/>
  <c r="U230" i="20"/>
  <c r="U229" i="20"/>
  <c r="U228" i="20"/>
  <c r="U227" i="20"/>
  <c r="U226" i="20"/>
  <c r="U225" i="20"/>
  <c r="U224" i="20"/>
  <c r="U223" i="20"/>
  <c r="U222" i="20"/>
  <c r="U221" i="20"/>
  <c r="U220" i="20"/>
  <c r="U219" i="20"/>
  <c r="U218" i="20"/>
  <c r="U217" i="20"/>
  <c r="U216" i="20"/>
  <c r="U215" i="20"/>
  <c r="U214" i="20"/>
  <c r="U213" i="20"/>
  <c r="U212" i="20"/>
  <c r="U211" i="20"/>
  <c r="U210" i="20"/>
  <c r="U209" i="20"/>
  <c r="U208" i="20"/>
  <c r="U207" i="20"/>
  <c r="U206" i="20"/>
  <c r="U205" i="20"/>
  <c r="U204" i="20"/>
  <c r="U203" i="20"/>
  <c r="U202" i="20"/>
  <c r="U201" i="20"/>
  <c r="U200" i="20"/>
  <c r="U199" i="20"/>
  <c r="U198" i="20"/>
  <c r="U197" i="20"/>
  <c r="U196" i="20"/>
  <c r="U195" i="20"/>
  <c r="U194" i="20"/>
  <c r="U193" i="20"/>
  <c r="U192" i="20"/>
  <c r="U191" i="20"/>
  <c r="U190" i="20"/>
  <c r="U189" i="20"/>
  <c r="U188" i="20"/>
  <c r="U187" i="20"/>
  <c r="U186" i="20"/>
  <c r="U185" i="20"/>
  <c r="U184" i="20"/>
  <c r="U183" i="20"/>
  <c r="U182" i="20"/>
  <c r="U181" i="20"/>
  <c r="U180" i="20"/>
  <c r="U179" i="20"/>
  <c r="U178" i="20"/>
  <c r="U177" i="20"/>
  <c r="U176" i="20"/>
  <c r="U175" i="20"/>
  <c r="U174" i="20"/>
  <c r="U173" i="20"/>
  <c r="U172" i="20"/>
  <c r="U171" i="20"/>
  <c r="U170" i="20"/>
  <c r="U169" i="20"/>
  <c r="U168" i="20"/>
  <c r="U167" i="20"/>
  <c r="U166" i="20"/>
  <c r="U165" i="20"/>
  <c r="U164" i="20"/>
  <c r="U163" i="20"/>
  <c r="U162" i="20"/>
  <c r="U161" i="20"/>
  <c r="U160" i="20"/>
  <c r="U159" i="20"/>
  <c r="U158" i="20"/>
  <c r="U157" i="20"/>
  <c r="U156" i="20"/>
  <c r="U155" i="20"/>
  <c r="U154" i="20"/>
  <c r="U153" i="20"/>
  <c r="U152" i="20"/>
  <c r="U151" i="20"/>
  <c r="U150" i="20"/>
  <c r="U149" i="20"/>
  <c r="U148" i="20"/>
  <c r="U147" i="20"/>
  <c r="U146" i="20"/>
  <c r="U145" i="20"/>
  <c r="U144" i="20"/>
  <c r="U143" i="20"/>
  <c r="U142" i="20"/>
  <c r="U141" i="20"/>
  <c r="U140" i="20"/>
  <c r="U139" i="20"/>
  <c r="U138" i="20"/>
  <c r="U137" i="20"/>
  <c r="U136" i="20"/>
  <c r="U135" i="20"/>
  <c r="U134" i="20"/>
  <c r="U133" i="20"/>
  <c r="U132" i="20"/>
  <c r="U131" i="20"/>
  <c r="U130" i="20"/>
  <c r="U129" i="20"/>
  <c r="U128" i="20"/>
  <c r="U127" i="20"/>
  <c r="U126" i="20"/>
  <c r="U125" i="20"/>
  <c r="U124" i="20"/>
  <c r="U123" i="20"/>
  <c r="U122" i="20"/>
  <c r="U121" i="20"/>
  <c r="U120" i="20"/>
  <c r="U119" i="20"/>
  <c r="U118" i="20"/>
  <c r="U117" i="20"/>
  <c r="U116" i="20"/>
  <c r="U115" i="20"/>
  <c r="U114" i="20"/>
  <c r="U113" i="20"/>
  <c r="U112" i="20"/>
  <c r="U111" i="20"/>
  <c r="U110" i="20"/>
  <c r="U109" i="20"/>
  <c r="U108" i="20"/>
  <c r="U107" i="20"/>
  <c r="U106" i="20"/>
  <c r="U105" i="20"/>
  <c r="U104" i="20"/>
  <c r="U103" i="20"/>
  <c r="U102" i="20"/>
  <c r="U101" i="20"/>
  <c r="U100" i="20"/>
  <c r="U99" i="20"/>
  <c r="U98" i="20"/>
  <c r="U97" i="20"/>
  <c r="U96" i="20"/>
  <c r="U95" i="20"/>
  <c r="U94" i="20"/>
  <c r="U93" i="20"/>
  <c r="U92" i="20"/>
  <c r="U91" i="20"/>
  <c r="U90" i="20"/>
  <c r="U89" i="20"/>
  <c r="U88" i="20"/>
  <c r="U87" i="20"/>
  <c r="U86" i="20"/>
  <c r="U85" i="20"/>
  <c r="U84" i="20"/>
  <c r="U83" i="20"/>
  <c r="U82" i="20"/>
  <c r="U81" i="20"/>
  <c r="U80" i="20"/>
  <c r="U79" i="20"/>
  <c r="U78" i="20"/>
  <c r="U77" i="20"/>
  <c r="U76" i="20"/>
  <c r="U75" i="20"/>
  <c r="U74" i="20"/>
  <c r="U73" i="20"/>
  <c r="U72" i="20"/>
  <c r="U71" i="20"/>
  <c r="U70" i="20"/>
  <c r="U69" i="20"/>
  <c r="U68" i="20"/>
  <c r="U67" i="20"/>
  <c r="U66" i="20"/>
  <c r="U65" i="20"/>
  <c r="U64" i="20"/>
  <c r="U63" i="20"/>
  <c r="U62" i="20"/>
  <c r="U61" i="20"/>
  <c r="U60" i="20"/>
  <c r="U59" i="20"/>
  <c r="U58" i="20"/>
  <c r="U57" i="20"/>
  <c r="U56" i="20"/>
  <c r="U55" i="20"/>
  <c r="U54" i="20"/>
  <c r="U53" i="20"/>
  <c r="U52" i="20"/>
  <c r="U51" i="20"/>
  <c r="U50" i="20"/>
  <c r="U49" i="20"/>
  <c r="U48" i="20"/>
  <c r="U47" i="20"/>
  <c r="U46" i="20"/>
  <c r="U45" i="20"/>
  <c r="U44" i="20"/>
  <c r="U43" i="20"/>
  <c r="U42" i="20"/>
  <c r="U41" i="20"/>
  <c r="U40" i="20"/>
  <c r="U39" i="20"/>
  <c r="U38" i="20"/>
  <c r="U37" i="20"/>
  <c r="U36" i="20"/>
  <c r="U35" i="20"/>
  <c r="U34" i="20"/>
  <c r="U33" i="20"/>
  <c r="U32" i="20"/>
  <c r="U31" i="20"/>
  <c r="U30" i="20"/>
  <c r="U29" i="20"/>
  <c r="U28" i="20"/>
  <c r="U27" i="20"/>
  <c r="U26" i="20"/>
  <c r="U25" i="20"/>
  <c r="U24" i="20"/>
  <c r="U23" i="20"/>
  <c r="U22" i="20"/>
  <c r="U21" i="20"/>
  <c r="U20" i="20"/>
  <c r="U19" i="20"/>
  <c r="U18" i="20"/>
  <c r="U17" i="20"/>
  <c r="U16" i="20"/>
  <c r="U15" i="20"/>
  <c r="U14" i="20"/>
  <c r="U13" i="20"/>
  <c r="U12" i="20"/>
  <c r="U11" i="20"/>
  <c r="U10" i="20"/>
  <c r="U9" i="20"/>
  <c r="U8" i="20"/>
  <c r="U7" i="20"/>
  <c r="U6" i="20"/>
  <c r="U5" i="20"/>
  <c r="U4" i="20"/>
  <c r="U3" i="20"/>
  <c r="U2" i="20"/>
  <c r="G15" i="29" l="1"/>
  <c r="G18" i="29"/>
  <c r="G17" i="29"/>
  <c r="G16" i="29"/>
  <c r="G19" i="29"/>
  <c r="AK1002" i="24"/>
  <c r="AL100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tc={44AF0A0A-CDDC-4C66-AA61-EA1F96B2502E}</author>
  </authors>
  <commentList>
    <comment ref="AL1002" authorId="0" shapeId="0" xr:uid="{44AF0A0A-CDDC-4C66-AA61-EA1F96B2502E}">
      <text>
        <t xml:space="preserve">[Threaded comment]
Your version of Excel allows you to read this threaded comment; however, any edits to it will get removed if the file is opened in a newer version of Excel. Learn more: https://go.microsoft.com/fwlink/?linkid=870924
Comment:
    Brier Score measures the accuracy of probabilistic predictions. It calculates the average squared difference between the model's predicted probability of attrition and the actual outcome (1 if the employee left, 0 if they stayed).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<sst xmlns="http://schemas.openxmlformats.org/spreadsheetml/2006/main" count="22465" uniqueCount="1543">
  <si>
    <t>Employee ID</t>
  </si>
  <si>
    <t>Department</t>
  </si>
  <si>
    <t>Business Unit</t>
  </si>
  <si>
    <t>Country</t>
  </si>
  <si>
    <t>Job Level</t>
  </si>
  <si>
    <t>Age</t>
  </si>
  <si>
    <t>Tenure (Years)</t>
  </si>
  <si>
    <t>Time in Role (Years)</t>
  </si>
  <si>
    <t>Annual Salary</t>
  </si>
  <si>
    <t>Compa-Ratio</t>
  </si>
  <si>
    <t>Performance Rating</t>
  </si>
  <si>
    <t>Promotion in Last 2 Years</t>
  </si>
  <si>
    <t>Months Since Salary Increase</t>
  </si>
  <si>
    <t>Engagement Score</t>
  </si>
  <si>
    <t>Absence Days</t>
  </si>
  <si>
    <t>Manager Tenure (Years)</t>
  </si>
  <si>
    <t>Working Arrangement</t>
  </si>
  <si>
    <t>Overtime</t>
  </si>
  <si>
    <t>Training Hours</t>
  </si>
  <si>
    <t>Attrition</t>
  </si>
  <si>
    <t>E0001</t>
  </si>
  <si>
    <t>Sales</t>
  </si>
  <si>
    <t>Commercial</t>
  </si>
  <si>
    <t>UK</t>
  </si>
  <si>
    <t>Professional</t>
  </si>
  <si>
    <t>Meets Expectations</t>
  </si>
  <si>
    <t>No</t>
  </si>
  <si>
    <t>Remote</t>
  </si>
  <si>
    <t>E0002</t>
  </si>
  <si>
    <t>Claims</t>
  </si>
  <si>
    <t>Insurance</t>
  </si>
  <si>
    <t>Germany</t>
  </si>
  <si>
    <t>Senior</t>
  </si>
  <si>
    <t>Hybrid</t>
  </si>
  <si>
    <t>E0003</t>
  </si>
  <si>
    <t>Marketing</t>
  </si>
  <si>
    <t>Manager</t>
  </si>
  <si>
    <t>Exceeds Expectations</t>
  </si>
  <si>
    <t>Yes</t>
  </si>
  <si>
    <t>E0004</t>
  </si>
  <si>
    <t>Operations</t>
  </si>
  <si>
    <t>Singapore</t>
  </si>
  <si>
    <t>E0005</t>
  </si>
  <si>
    <t>Finance</t>
  </si>
  <si>
    <t>Corporate</t>
  </si>
  <si>
    <t>US</t>
  </si>
  <si>
    <t>E0006</t>
  </si>
  <si>
    <t>E0007</t>
  </si>
  <si>
    <t>IT</t>
  </si>
  <si>
    <t>Technology</t>
  </si>
  <si>
    <t>Office</t>
  </si>
  <si>
    <t>E0008</t>
  </si>
  <si>
    <t>Underwriting</t>
  </si>
  <si>
    <t>Needs Improvement</t>
  </si>
  <si>
    <t>E0009</t>
  </si>
  <si>
    <t>Canada</t>
  </si>
  <si>
    <t>E0010</t>
  </si>
  <si>
    <t>E0011</t>
  </si>
  <si>
    <t>E0012</t>
  </si>
  <si>
    <t>Senior Manager</t>
  </si>
  <si>
    <t>E0013</t>
  </si>
  <si>
    <t>E0014</t>
  </si>
  <si>
    <t>Entry</t>
  </si>
  <si>
    <t>E0015</t>
  </si>
  <si>
    <t>E0016</t>
  </si>
  <si>
    <t>E0017</t>
  </si>
  <si>
    <t>HR</t>
  </si>
  <si>
    <t>People</t>
  </si>
  <si>
    <t>E0018</t>
  </si>
  <si>
    <t>E0019</t>
  </si>
  <si>
    <t>E0020</t>
  </si>
  <si>
    <t>E0021</t>
  </si>
  <si>
    <t>E0022</t>
  </si>
  <si>
    <t>Ireland</t>
  </si>
  <si>
    <t>E0023</t>
  </si>
  <si>
    <t>Outstanding</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</si>
  <si>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</si>
  <si>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</si>
  <si>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</si>
  <si>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</si>
  <si>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</si>
  <si>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</si>
  <si>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</si>
  <si>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</si>
  <si>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</si>
  <si>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</si>
  <si>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</si>
  <si>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</si>
  <si>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</si>
  <si>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</si>
  <si>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</si>
  <si>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</si>
  <si>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</si>
  <si>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</si>
  <si>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</si>
  <si>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</si>
  <si>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</si>
  <si>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</si>
  <si>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</si>
  <si>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</si>
  <si>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</si>
  <si>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</si>
  <si>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</si>
  <si>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</si>
  <si>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</si>
  <si>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</si>
  <si>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</si>
  <si>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</si>
  <si>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</si>
  <si>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</si>
  <si>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</si>
  <si>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</si>
  <si>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</si>
  <si>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</si>
  <si>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</si>
  <si>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</si>
  <si>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</si>
  <si>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</si>
  <si>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</si>
  <si>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</si>
  <si>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</si>
  <si>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</si>
  <si>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</si>
  <si>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</si>
  <si>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</si>
  <si>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</si>
  <si>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</si>
  <si>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</si>
  <si>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</si>
  <si>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</si>
  <si>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</si>
  <si>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</si>
  <si>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</si>
  <si>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</si>
  <si>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</si>
  <si>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</si>
  <si>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</si>
  <si>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</si>
  <si>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</si>
  <si>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</si>
  <si>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</si>
  <si>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</si>
  <si>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</si>
  <si>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</si>
  <si>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</si>
  <si>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</si>
  <si>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</si>
  <si>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</si>
  <si>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</si>
  <si>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</si>
  <si>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</si>
  <si>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</si>
  <si>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</si>
  <si>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</si>
  <si>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</si>
  <si>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</si>
  <si>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</si>
  <si>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</si>
  <si>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</si>
  <si>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</si>
  <si>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</si>
  <si>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</si>
  <si>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</si>
  <si>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</si>
  <si>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</si>
  <si>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</si>
  <si>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</si>
  <si>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</si>
  <si>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</si>
  <si>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</si>
  <si>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</si>
  <si>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</si>
  <si>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</si>
  <si>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</si>
  <si>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</si>
  <si>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</si>
  <si>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</si>
  <si>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</si>
  <si>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</si>
  <si>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</si>
  <si>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</si>
  <si>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</si>
  <si>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</si>
  <si>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</si>
  <si>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</si>
  <si>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</si>
  <si>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</si>
  <si>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</si>
  <si>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</si>
  <si>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</si>
  <si>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</si>
  <si>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</si>
  <si>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</si>
  <si>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</si>
  <si>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</si>
  <si>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</si>
  <si>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</si>
  <si>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</si>
  <si>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</si>
  <si>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</si>
  <si>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</si>
  <si>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</si>
  <si>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</si>
  <si>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</si>
  <si>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</si>
  <si>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</si>
  <si>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</si>
  <si>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</si>
  <si>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</si>
  <si>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</si>
  <si>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</si>
  <si>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</si>
  <si>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</si>
  <si>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</si>
  <si>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</si>
  <si>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</si>
  <si>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</si>
  <si>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</si>
  <si>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</si>
  <si>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</si>
  <si>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</si>
  <si>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</si>
  <si>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</si>
  <si>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</si>
  <si>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</si>
  <si>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</si>
  <si>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</si>
  <si>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</si>
  <si>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</si>
  <si>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</si>
  <si>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</si>
  <si>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</si>
  <si>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</si>
  <si>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</si>
  <si>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</si>
  <si>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</si>
  <si>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</si>
  <si>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</si>
  <si>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</si>
  <si>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</si>
  <si>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</si>
  <si>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</si>
  <si>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</si>
  <si>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</si>
  <si>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</si>
  <si>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</si>
  <si>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</si>
  <si>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</si>
  <si>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</si>
  <si>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</si>
  <si>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</si>
  <si>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</si>
  <si>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</si>
  <si>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</si>
  <si>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</si>
  <si>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</si>
  <si>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</si>
  <si>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</si>
  <si>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</si>
  <si>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</si>
  <si>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</si>
  <si>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</si>
  <si>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</si>
  <si>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</si>
  <si>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</si>
  <si>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</si>
  <si>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</si>
  <si>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</si>
  <si>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</si>
  <si>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</si>
  <si>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</si>
  <si>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</si>
  <si>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</si>
  <si>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</si>
  <si>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</si>
  <si>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</si>
  <si>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</si>
  <si>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</si>
  <si>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</si>
  <si>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</si>
  <si>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</si>
  <si>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</si>
  <si>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</si>
  <si>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</si>
  <si>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</si>
  <si>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</si>
  <si>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</si>
  <si>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</si>
  <si>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</si>
  <si>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</si>
  <si>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</si>
  <si>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</si>
  <si>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</si>
  <si>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</si>
  <si>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</si>
  <si>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</si>
  <si>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</si>
  <si>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</si>
  <si>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</si>
  <si>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</si>
  <si>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</si>
  <si>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</si>
  <si>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</si>
  <si>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</si>
  <si>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</si>
  <si>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</si>
  <si>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</si>
  <si>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</si>
  <si>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</si>
  <si>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</si>
  <si>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</si>
  <si>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</si>
  <si>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</si>
  <si>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</si>
  <si>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</si>
  <si>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</si>
  <si>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</si>
  <si>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</si>
  <si>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</si>
  <si>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</si>
  <si>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</si>
  <si>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</si>
  <si>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</si>
  <si>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</si>
  <si>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</si>
  <si>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</si>
  <si>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</si>
  <si>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</si>
  <si>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</si>
  <si>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</si>
  <si>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</si>
  <si>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</si>
  <si>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</si>
  <si>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</si>
  <si>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</si>
  <si>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</si>
  <si>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</si>
  <si>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</si>
  <si>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</si>
  <si>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</si>
  <si>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</si>
  <si>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</si>
  <si>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</si>
  <si>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</si>
  <si>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</si>
  <si>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</si>
  <si>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</si>
  <si>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</si>
  <si>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</si>
  <si>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</si>
  <si>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</si>
  <si>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</si>
  <si>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</si>
  <si>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</si>
  <si>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</si>
  <si>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</si>
  <si>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</si>
  <si>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</si>
  <si>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</si>
  <si>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</si>
  <si>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</si>
  <si>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</si>
  <si>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</si>
  <si>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</si>
  <si>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</si>
  <si>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</si>
  <si>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</si>
  <si>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</si>
  <si>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</si>
  <si>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</si>
  <si>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</si>
  <si>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</si>
  <si>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</si>
  <si>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</si>
  <si>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</si>
  <si>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</si>
  <si>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</si>
  <si>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</si>
  <si>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</si>
  <si>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</si>
  <si>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</si>
  <si>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</si>
  <si>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</si>
  <si>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</si>
  <si>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</si>
  <si>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</si>
  <si>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</si>
  <si>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</si>
  <si>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</si>
  <si>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</si>
  <si>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</si>
  <si>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</si>
  <si>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</si>
  <si>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</si>
  <si>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</si>
  <si>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</si>
  <si>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</si>
  <si>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</si>
  <si>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</si>
  <si>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</si>
  <si>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</si>
  <si>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</si>
  <si>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</si>
  <si>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</si>
  <si>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</si>
  <si>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</si>
  <si>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</si>
  <si>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</si>
  <si>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</si>
  <si>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</si>
  <si>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</si>
  <si>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</si>
  <si>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</si>
  <si>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</si>
  <si>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</si>
  <si>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</si>
  <si>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</si>
  <si>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</si>
  <si>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</si>
  <si>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</si>
  <si>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</si>
  <si>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</si>
  <si>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</si>
  <si>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</si>
  <si>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</si>
  <si>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</si>
  <si>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</si>
  <si>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</si>
  <si>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</si>
  <si>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</si>
  <si>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</si>
  <si>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</si>
  <si>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</si>
  <si>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</si>
  <si>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</si>
  <si>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</si>
  <si>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</si>
  <si>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</si>
  <si>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</si>
  <si>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</si>
  <si>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</si>
  <si>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</si>
  <si>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</si>
  <si>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</si>
  <si>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</si>
  <si>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</si>
  <si>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</si>
  <si>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</si>
  <si>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</si>
  <si>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</si>
  <si>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</si>
  <si>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</si>
  <si>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</si>
  <si>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</si>
  <si>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</si>
  <si>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</si>
  <si>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</si>
  <si>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</si>
  <si>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</si>
  <si>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</si>
  <si>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</si>
  <si>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</si>
  <si>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</si>
  <si>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</si>
  <si>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</si>
  <si>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</si>
  <si>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</si>
  <si>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</si>
  <si>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</si>
  <si>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</si>
  <si>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</si>
  <si>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</si>
  <si>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</si>
  <si>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</si>
  <si>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</si>
  <si>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</si>
  <si>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</si>
  <si>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</si>
  <si>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</si>
  <si>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</si>
  <si>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</si>
  <si>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</si>
  <si>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</si>
  <si>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</si>
  <si>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</si>
  <si>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</si>
  <si>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</si>
  <si>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</si>
  <si>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</si>
  <si>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</si>
  <si>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</si>
  <si>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</si>
  <si>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</si>
  <si>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</si>
  <si>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</si>
  <si>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</si>
  <si>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</si>
  <si>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</si>
  <si>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</si>
  <si>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</si>
  <si>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</si>
  <si>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</si>
  <si>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</si>
  <si>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</si>
  <si>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</si>
  <si>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</si>
  <si>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</si>
  <si>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</si>
  <si>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</si>
  <si>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</si>
  <si>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</si>
  <si>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</si>
  <si>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</si>
  <si>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</si>
  <si>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</si>
  <si>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</si>
  <si>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</si>
  <si>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</si>
  <si>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</si>
  <si>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</si>
  <si>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</si>
  <si>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</si>
  <si>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</si>
  <si>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</si>
  <si>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</si>
  <si>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</si>
  <si>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</si>
  <si>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</si>
  <si>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</si>
  <si>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</si>
  <si>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</si>
  <si>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</si>
  <si>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</si>
  <si>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</si>
  <si>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</si>
  <si>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</si>
  <si>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</si>
  <si>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</si>
  <si>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</si>
  <si>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</si>
  <si>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</si>
  <si>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</si>
  <si>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</si>
  <si>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</si>
  <si>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</si>
  <si>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</si>
  <si>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</si>
  <si>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</si>
  <si>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</si>
  <si>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</si>
  <si>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</si>
  <si>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</si>
  <si>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</si>
  <si>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</si>
  <si>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</si>
  <si>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</si>
  <si>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</si>
  <si>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</si>
  <si>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</si>
  <si>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</si>
  <si>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</si>
  <si>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</si>
  <si>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</si>
  <si>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</si>
  <si>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</si>
  <si>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</si>
  <si>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</si>
  <si>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</si>
  <si>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</si>
  <si>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</si>
  <si>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</si>
  <si>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</si>
  <si>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</si>
  <si>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</si>
  <si>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</si>
  <si>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</si>
  <si>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</si>
  <si>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</si>
  <si>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</si>
  <si>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</si>
  <si>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</si>
  <si>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</si>
  <si>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</si>
  <si>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</si>
  <si>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</si>
  <si>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</si>
  <si>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</si>
  <si>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</si>
  <si>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</si>
  <si>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</si>
  <si>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</si>
  <si>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</si>
  <si>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</si>
  <si>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</si>
  <si>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</si>
  <si>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</si>
  <si>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</si>
  <si>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</si>
  <si>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</si>
  <si>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</si>
  <si>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</si>
  <si>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</si>
  <si>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</si>
  <si>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</si>
  <si>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</si>
  <si>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</si>
  <si>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</si>
  <si>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</si>
  <si>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</si>
  <si>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</si>
  <si>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</si>
  <si>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</si>
  <si>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</si>
  <si>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</si>
  <si>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</si>
  <si>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</si>
  <si>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</si>
  <si>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</si>
  <si>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</si>
  <si>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</si>
  <si>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</si>
  <si>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</si>
  <si>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</si>
  <si>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</si>
  <si>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</si>
  <si>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</si>
  <si>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</si>
  <si>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</si>
  <si>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</si>
  <si>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</si>
  <si>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</si>
  <si>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</si>
  <si>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</si>
  <si>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</si>
  <si>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</si>
  <si>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</si>
  <si>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</si>
  <si>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</si>
  <si>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</si>
  <si>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</si>
  <si>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</si>
  <si>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</si>
  <si>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</si>
  <si>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</si>
  <si>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</si>
  <si>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</si>
  <si>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</si>
  <si>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</si>
  <si>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</si>
  <si>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</si>
  <si>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</si>
  <si>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</si>
  <si>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</si>
  <si>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</si>
  <si>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</si>
  <si>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</si>
  <si>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</si>
  <si>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</si>
  <si>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</si>
  <si>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</si>
  <si>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</si>
  <si>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</si>
  <si>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</si>
  <si>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</si>
  <si>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</si>
  <si>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</si>
  <si>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</si>
  <si>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</si>
  <si>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</si>
  <si>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</si>
  <si>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</si>
  <si>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</si>
  <si>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</si>
  <si>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</si>
  <si>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</si>
  <si>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</si>
  <si>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</si>
  <si>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</si>
  <si>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</si>
  <si>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</si>
  <si>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</si>
  <si>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</si>
  <si>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</si>
  <si>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</si>
  <si>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</si>
  <si>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</si>
  <si>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</si>
  <si>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</si>
  <si>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</si>
  <si>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</si>
  <si>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</si>
  <si>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</si>
  <si>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</si>
  <si>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</si>
  <si>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</si>
  <si>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</si>
  <si>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</si>
  <si>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</si>
  <si>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</si>
  <si>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</si>
  <si>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</si>
  <si>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</si>
  <si>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</si>
  <si>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</si>
  <si>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</si>
  <si>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</si>
  <si>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</si>
  <si>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</si>
  <si>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</si>
  <si>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</si>
  <si>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</si>
  <si>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</si>
  <si>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</si>
  <si>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</si>
  <si>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</si>
  <si>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</si>
  <si>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</si>
  <si>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</si>
  <si>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</si>
  <si>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</si>
  <si>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</si>
  <si>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</si>
  <si>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</si>
  <si>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</si>
  <si>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</si>
  <si>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</si>
  <si>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</si>
  <si>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</si>
  <si>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</si>
  <si>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</si>
  <si>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</si>
  <si>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</si>
  <si>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</si>
  <si>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</si>
  <si>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</si>
  <si>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</si>
  <si>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</si>
  <si>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</si>
  <si>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</si>
  <si>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</si>
  <si>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</si>
  <si>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</si>
  <si>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</si>
  <si>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</si>
  <si>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</si>
  <si>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</si>
  <si>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</si>
  <si>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</si>
  <si>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</si>
  <si>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</si>
  <si>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</si>
  <si>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</si>
  <si>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</si>
  <si>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</si>
  <si>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</si>
  <si>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</si>
  <si>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</si>
  <si>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</si>
  <si>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</si>
  <si>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</si>
  <si>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</si>
  <si>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</si>
  <si>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</si>
  <si>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</si>
  <si>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</si>
  <si>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</si>
  <si>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</si>
  <si>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</si>
  <si>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</si>
  <si>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</si>
  <si>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</si>
  <si>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</si>
  <si>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</si>
  <si>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</si>
  <si>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</si>
  <si>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</si>
  <si>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</si>
  <si>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</si>
  <si>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</si>
  <si>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</si>
  <si>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</si>
  <si>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</si>
  <si>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</si>
  <si>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</si>
  <si>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</si>
  <si>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</si>
  <si>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</si>
  <si>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</si>
  <si>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</si>
  <si>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</si>
  <si>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</si>
  <si>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</si>
  <si>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</si>
  <si>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</si>
  <si>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</si>
  <si>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</si>
  <si>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</si>
  <si>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</si>
  <si>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</si>
  <si>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</si>
  <si>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</si>
  <si>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</si>
  <si>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</si>
  <si>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</si>
  <si>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</si>
  <si>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</si>
  <si>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</si>
  <si>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</si>
  <si>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</si>
  <si>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</si>
  <si>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</si>
  <si>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</si>
  <si>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</si>
  <si>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</si>
  <si>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</si>
  <si>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</si>
  <si>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</si>
  <si>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</si>
  <si>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</si>
  <si>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</si>
  <si>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</si>
  <si>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</si>
  <si>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</si>
  <si>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</si>
  <si>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</si>
  <si>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</si>
  <si>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</si>
  <si>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</si>
  <si>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</si>
  <si>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</si>
  <si>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</si>
  <si>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</si>
  <si>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</si>
  <si>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</si>
  <si>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</si>
  <si>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</si>
  <si>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</si>
  <si>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</si>
  <si>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</si>
  <si>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</si>
  <si>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</si>
  <si>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</si>
  <si>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</si>
  <si>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</si>
  <si>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</si>
  <si>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</si>
  <si>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</si>
  <si>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</si>
  <si>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</si>
  <si>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</si>
  <si>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</si>
  <si>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</si>
  <si>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</si>
  <si>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</si>
  <si>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</si>
  <si>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</si>
  <si>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</si>
  <si>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</si>
  <si>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</si>
  <si>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</si>
  <si>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</si>
  <si>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</si>
  <si>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</si>
  <si>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</si>
  <si>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</si>
  <si>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</si>
  <si>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</si>
  <si>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</si>
  <si>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</si>
  <si>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</si>
  <si>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</si>
  <si>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</si>
  <si>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</si>
  <si>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</si>
  <si>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</si>
  <si>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</si>
  <si>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</si>
  <si>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</si>
  <si>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</si>
  <si>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</si>
  <si>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</si>
  <si>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</si>
  <si>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</si>
  <si>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</si>
  <si>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</si>
  <si>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</si>
  <si>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</si>
  <si>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</si>
  <si>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</si>
  <si>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</si>
  <si>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</si>
  <si>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</si>
  <si>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</si>
  <si>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</si>
  <si>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</si>
  <si>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</si>
  <si>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</si>
  <si>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</si>
  <si>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</si>
  <si>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</si>
  <si>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</si>
  <si>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</si>
  <si>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</si>
  <si>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</si>
  <si>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</si>
  <si>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</si>
  <si>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</si>
  <si>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</si>
  <si>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</si>
  <si>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</si>
  <si>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</si>
  <si>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</si>
  <si>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</si>
  <si>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</si>
  <si>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</si>
  <si>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</si>
  <si>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</si>
  <si>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</si>
  <si>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</si>
  <si>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</si>
  <si>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</si>
  <si>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</si>
  <si>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</si>
  <si>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</si>
  <si>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</si>
  <si>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</si>
  <si>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</si>
  <si>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</si>
  <si>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</si>
  <si>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</si>
  <si>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</si>
  <si>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</si>
  <si>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</si>
  <si>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</si>
  <si>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</si>
  <si>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</si>
  <si>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</si>
  <si>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</si>
  <si>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</si>
  <si>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</si>
  <si>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</si>
  <si>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</si>
  <si>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</si>
  <si>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</si>
  <si>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</si>
  <si>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</si>
  <si>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</si>
  <si>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</si>
  <si>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</si>
  <si>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</si>
  <si>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</si>
  <si>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</si>
  <si>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</si>
  <si>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</si>
  <si>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</si>
  <si>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</si>
  <si>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</si>
  <si>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</si>
  <si>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</si>
  <si>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</si>
  <si>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</si>
  <si>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</si>
  <si>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</si>
  <si>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</si>
  <si>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</si>
  <si>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</si>
  <si>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</si>
  <si>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</si>
  <si>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</si>
  <si>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</si>
  <si>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</si>
  <si>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</si>
  <si>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</si>
  <si>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</si>
  <si>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</si>
  <si>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</si>
  <si>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</si>
  <si>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</si>
  <si>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</si>
  <si>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</si>
  <si>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</si>
  <si>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</si>
  <si>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</si>
  <si>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</si>
  <si>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</si>
  <si>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</si>
  <si>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</si>
  <si>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</si>
  <si>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</si>
  <si>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</si>
  <si>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</si>
  <si>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</si>
  <si>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</si>
  <si>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</si>
  <si>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</si>
  <si>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</si>
  <si>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</si>
  <si>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</si>
  <si>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</si>
  <si>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</si>
  <si>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</si>
  <si>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</si>
  <si>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</si>
  <si>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</si>
  <si>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</si>
  <si>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</si>
  <si>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</si>
  <si>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</si>
  <si>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</si>
  <si>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</si>
  <si>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</si>
  <si>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</si>
  <si>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</si>
  <si>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</si>
  <si>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</si>
  <si>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</si>
  <si>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</si>
  <si>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</si>
  <si>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</si>
  <si>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</si>
  <si>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</si>
  <si>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</si>
  <si>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</si>
  <si>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</si>
  <si>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</si>
  <si>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</si>
  <si>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</si>
  <si>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</si>
  <si>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</si>
  <si>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</si>
  <si>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</si>
  <si>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</si>
  <si>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</si>
  <si>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</si>
  <si>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</si>
  <si>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</si>
  <si>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</si>
  <si>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</si>
  <si>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</si>
  <si>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</si>
  <si>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</si>
  <si>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</si>
  <si>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</si>
  <si>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</si>
  <si>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</si>
  <si>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</si>
  <si>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</si>
  <si>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</si>
  <si>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</si>
  <si>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</si>
  <si>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</si>
  <si>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</si>
  <si>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</si>
  <si>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Field</t>
  </si>
  <si>
    <t>Description</t>
  </si>
  <si>
    <t>Unique employee identifier</t>
  </si>
  <si>
    <t>Employee department</t>
  </si>
  <si>
    <t>Broader business grouping</t>
  </si>
  <si>
    <t>Employee country</t>
  </si>
  <si>
    <t>Job seniority level</t>
  </si>
  <si>
    <t>Age in years</t>
  </si>
  <si>
    <t>Years with organisation</t>
  </si>
  <si>
    <t>Years in current role</t>
  </si>
  <si>
    <t>Annual base salary (GBP-equivalent)</t>
  </si>
  <si>
    <t>Salary relative to reference midpoint for job level</t>
  </si>
  <si>
    <t>Latest performance rating</t>
  </si>
  <si>
    <t>Promoted within last two years</t>
  </si>
  <si>
    <t>Months since last salary increase</t>
  </si>
  <si>
    <t>Engagement score (0-100)</t>
  </si>
  <si>
    <t>Recorded absence days</t>
  </si>
  <si>
    <t>Years current manager has been in role</t>
  </si>
  <si>
    <t>Primary working arrangement</t>
  </si>
  <si>
    <t>Regular overtime indicator</t>
  </si>
  <si>
    <t>Training hours completed</t>
  </si>
  <si>
    <t>Whether employee left the organisation</t>
  </si>
  <si>
    <t>Count of Employee ID</t>
  </si>
  <si>
    <t>Row Labels</t>
  </si>
  <si>
    <t>Grand Total</t>
  </si>
  <si>
    <t>No of Employees</t>
  </si>
  <si>
    <t>No of Leavers</t>
  </si>
  <si>
    <t>Headcount</t>
  </si>
  <si>
    <t>%</t>
  </si>
  <si>
    <t>Age group</t>
  </si>
  <si>
    <t>Tenure Band</t>
  </si>
  <si>
    <t>18-31</t>
  </si>
  <si>
    <t>32-45</t>
  </si>
  <si>
    <t>46-59</t>
  </si>
  <si>
    <t>60-73</t>
  </si>
  <si>
    <t>Less than 1 year</t>
  </si>
  <si>
    <t>Attrition Rate</t>
  </si>
  <si>
    <t>Average of Tenure (Years)</t>
  </si>
  <si>
    <t>Gender</t>
  </si>
  <si>
    <t>Female</t>
  </si>
  <si>
    <t>Male</t>
  </si>
  <si>
    <t>Performance Ratings</t>
  </si>
  <si>
    <t>Promotion</t>
  </si>
  <si>
    <t>Column Labels</t>
  </si>
  <si>
    <t>2-&lt;5 years</t>
  </si>
  <si>
    <t>5-&lt;10 years</t>
  </si>
  <si>
    <t>1-&lt;2 years</t>
  </si>
  <si>
    <t>10-&lt;15 years</t>
  </si>
  <si>
    <t>16+ years</t>
  </si>
  <si>
    <t>Employees</t>
  </si>
  <si>
    <t>Average Tenure of Leavers</t>
  </si>
  <si>
    <t>ATTRITION ANALYTICS</t>
  </si>
  <si>
    <t>LEAVERS PROFILE</t>
  </si>
  <si>
    <t>Leaver flag</t>
  </si>
  <si>
    <t>Leavers</t>
  </si>
  <si>
    <t>Job level</t>
  </si>
  <si>
    <t>Key findings</t>
  </si>
  <si>
    <t>1. Department</t>
  </si>
  <si>
    <r>
      <t>IT contributes the largest proportion of leavers (</t>
    </r>
    <r>
      <rPr>
        <b/>
        <sz val="11"/>
        <color theme="1"/>
        <rFont val="Calibri"/>
        <family val="2"/>
        <scheme val="minor"/>
      </rPr>
      <t>17%</t>
    </r>
    <r>
      <rPr>
        <sz val="11"/>
        <color theme="1"/>
        <rFont val="Calibri"/>
        <family val="2"/>
        <scheme val="minor"/>
      </rPr>
      <t>), followed by Sales and Operations (</t>
    </r>
    <r>
      <rPr>
        <b/>
        <sz val="11"/>
        <color theme="1"/>
        <rFont val="Calibri"/>
        <family val="2"/>
        <scheme val="minor"/>
      </rPr>
      <t>16% each</t>
    </r>
    <r>
      <rPr>
        <sz val="11"/>
        <color theme="1"/>
        <rFont val="Calibri"/>
        <family val="2"/>
        <scheme val="minor"/>
      </rPr>
      <t>).</t>
    </r>
  </si>
  <si>
    <r>
      <t xml:space="preserve">However, Finance has the </t>
    </r>
    <r>
      <rPr>
        <b/>
        <sz val="11"/>
        <color theme="1"/>
        <rFont val="Calibri"/>
        <family val="2"/>
        <scheme val="minor"/>
      </rPr>
      <t>highest departmental attrition rate at 18%</t>
    </r>
    <r>
      <rPr>
        <sz val="11"/>
        <color theme="1"/>
        <rFont val="Calibri"/>
        <family val="2"/>
        <scheme val="minor"/>
      </rPr>
      <t>, followed by HR (</t>
    </r>
    <r>
      <rPr>
        <b/>
        <sz val="11"/>
        <color theme="1"/>
        <rFont val="Calibri"/>
        <family val="2"/>
        <scheme val="minor"/>
      </rPr>
      <t>16.3%</t>
    </r>
    <r>
      <rPr>
        <sz val="11"/>
        <color theme="1"/>
        <rFont val="Calibri"/>
        <family val="2"/>
        <scheme val="minor"/>
      </rPr>
      <t>) and Claims (</t>
    </r>
    <r>
      <rPr>
        <b/>
        <sz val="11"/>
        <color theme="1"/>
        <rFont val="Calibri"/>
        <family val="2"/>
        <scheme val="minor"/>
      </rPr>
      <t>16.1%</t>
    </r>
    <r>
      <rPr>
        <sz val="11"/>
        <color theme="1"/>
        <rFont val="Calibri"/>
        <family val="2"/>
        <scheme val="minor"/>
      </rPr>
      <t>).</t>
    </r>
  </si>
  <si>
    <t>This indicates that the volume of leavers and the rate of attrition tell different stories, with Finance warranting particular attention.</t>
  </si>
  <si>
    <t>2. Age</t>
  </si>
  <si>
    <r>
      <t xml:space="preserve">Employees aged </t>
    </r>
    <r>
      <rPr>
        <b/>
        <sz val="11"/>
        <color theme="1"/>
        <rFont val="Calibri"/>
        <family val="2"/>
        <scheme val="minor"/>
      </rPr>
      <t>32–45 account for 60% of all leavers</t>
    </r>
    <r>
      <rPr>
        <sz val="11"/>
        <color theme="1"/>
        <rFont val="Calibri"/>
        <family val="2"/>
        <scheme val="minor"/>
      </rPr>
      <t>, making this the largest leaver population.</t>
    </r>
  </si>
  <si>
    <r>
      <t xml:space="preserve">Their attrition rate is </t>
    </r>
    <r>
      <rPr>
        <b/>
        <sz val="11"/>
        <color theme="1"/>
        <rFont val="Calibri"/>
        <family val="2"/>
        <scheme val="minor"/>
      </rPr>
      <t>16.2%</t>
    </r>
    <r>
      <rPr>
        <sz val="11"/>
        <color theme="1"/>
        <rFont val="Calibri"/>
        <family val="2"/>
        <scheme val="minor"/>
      </rPr>
      <t>.</t>
    </r>
  </si>
  <si>
    <r>
      <t xml:space="preserve">The 60–73 group has a high apparent attrition rate of </t>
    </r>
    <r>
      <rPr>
        <b/>
        <sz val="11"/>
        <color theme="1"/>
        <rFont val="Calibri"/>
        <family val="2"/>
        <scheme val="minor"/>
      </rPr>
      <t>50%</t>
    </r>
    <r>
      <rPr>
        <sz val="11"/>
        <color theme="1"/>
        <rFont val="Calibri"/>
        <family val="2"/>
        <scheme val="minor"/>
      </rPr>
      <t xml:space="preserve">, but represents only </t>
    </r>
    <r>
      <rPr>
        <b/>
        <sz val="11"/>
        <color theme="1"/>
        <rFont val="Calibri"/>
        <family val="2"/>
        <scheme val="minor"/>
      </rPr>
      <t>1% of leavers</t>
    </r>
    <r>
      <rPr>
        <sz val="11"/>
        <color theme="1"/>
        <rFont val="Calibri"/>
        <family val="2"/>
        <scheme val="minor"/>
      </rPr>
      <t>, so this should be treated cautiously because of the small population.</t>
    </r>
  </si>
  <si>
    <t>3. Gender</t>
  </si>
  <si>
    <r>
      <t xml:space="preserve">Males represent </t>
    </r>
    <r>
      <rPr>
        <b/>
        <sz val="11"/>
        <color theme="1"/>
        <rFont val="Calibri"/>
        <family val="2"/>
        <scheme val="minor"/>
      </rPr>
      <t>58% of leavers</t>
    </r>
    <r>
      <rPr>
        <sz val="11"/>
        <color theme="1"/>
        <rFont val="Calibri"/>
        <family val="2"/>
        <scheme val="minor"/>
      </rPr>
      <t>, compared with 42% females.</t>
    </r>
  </si>
  <si>
    <r>
      <t xml:space="preserve">However, the female attrition rate is </t>
    </r>
    <r>
      <rPr>
        <b/>
        <sz val="11"/>
        <color theme="1"/>
        <rFont val="Calibri"/>
        <family val="2"/>
        <scheme val="minor"/>
      </rPr>
      <t>17.3%</t>
    </r>
    <r>
      <rPr>
        <sz val="11"/>
        <color theme="1"/>
        <rFont val="Calibri"/>
        <family val="2"/>
        <scheme val="minor"/>
      </rPr>
      <t xml:space="preserve">, compared with </t>
    </r>
    <r>
      <rPr>
        <b/>
        <sz val="11"/>
        <color theme="1"/>
        <rFont val="Calibri"/>
        <family val="2"/>
        <scheme val="minor"/>
      </rPr>
      <t>12.5% for males</t>
    </r>
    <r>
      <rPr>
        <sz val="11"/>
        <color theme="1"/>
        <rFont val="Calibri"/>
        <family val="2"/>
        <scheme val="minor"/>
      </rPr>
      <t>.</t>
    </r>
  </si>
  <si>
    <t>This suggests a potentially important gender-related retention difference that warrants further investigation.</t>
  </si>
  <si>
    <t>4. Tenure</t>
  </si>
  <si>
    <r>
      <t xml:space="preserve">Employees with </t>
    </r>
    <r>
      <rPr>
        <b/>
        <sz val="11"/>
        <color theme="1"/>
        <rFont val="Calibri"/>
        <family val="2"/>
        <scheme val="minor"/>
      </rPr>
      <t>2–&lt;5 years' tenure account for the largest proportion of leavers (44%)</t>
    </r>
    <r>
      <rPr>
        <sz val="11"/>
        <color theme="1"/>
        <rFont val="Calibri"/>
        <family val="2"/>
        <scheme val="minor"/>
      </rPr>
      <t>, followed by those with 5–&lt;10 years (33%).</t>
    </r>
  </si>
  <si>
    <r>
      <t xml:space="preserve">However, employees with </t>
    </r>
    <r>
      <rPr>
        <b/>
        <sz val="11"/>
        <color theme="1"/>
        <rFont val="Calibri"/>
        <family val="2"/>
        <scheme val="minor"/>
      </rPr>
      <t>less than one year of tenure have the highest attrition rate at 18.8%</t>
    </r>
    <r>
      <rPr>
        <sz val="11"/>
        <color theme="1"/>
        <rFont val="Calibri"/>
        <family val="2"/>
        <scheme val="minor"/>
      </rPr>
      <t>.</t>
    </r>
  </si>
  <si>
    <t>This points to early-tenure retention as an area worth investigating.</t>
  </si>
  <si>
    <t>5. Job level</t>
  </si>
  <si>
    <r>
      <t>Professional employees represent the largest proportion of leavers (</t>
    </r>
    <r>
      <rPr>
        <b/>
        <sz val="11"/>
        <color theme="1"/>
        <rFont val="Calibri"/>
        <family val="2"/>
        <scheme val="minor"/>
      </rPr>
      <t>36%</t>
    </r>
    <r>
      <rPr>
        <sz val="11"/>
        <color theme="1"/>
        <rFont val="Calibri"/>
        <family val="2"/>
        <scheme val="minor"/>
      </rPr>
      <t>).</t>
    </r>
  </si>
  <si>
    <r>
      <t xml:space="preserve">However, </t>
    </r>
    <r>
      <rPr>
        <b/>
        <sz val="11"/>
        <color theme="1"/>
        <rFont val="Calibri"/>
        <family val="2"/>
        <scheme val="minor"/>
      </rPr>
      <t>Entry-level employees have the highest attrition rate at 21%</t>
    </r>
    <r>
      <rPr>
        <sz val="11"/>
        <color theme="1"/>
        <rFont val="Calibri"/>
        <family val="2"/>
        <scheme val="minor"/>
      </rPr>
      <t>, followed by Senior Managers at 16.2%.</t>
    </r>
  </si>
  <si>
    <t>This suggests that the volume of leavers is not necessarily concentrated in the populations with the highest attrition risk.</t>
  </si>
  <si>
    <t>6. Country</t>
  </si>
  <si>
    <r>
      <t>The UK accounts for the largest proportion of leavers (</t>
    </r>
    <r>
      <rPr>
        <b/>
        <sz val="11"/>
        <color theme="1"/>
        <rFont val="Calibri"/>
        <family val="2"/>
        <scheme val="minor"/>
      </rPr>
      <t>40%</t>
    </r>
    <r>
      <rPr>
        <sz val="11"/>
        <color theme="1"/>
        <rFont val="Calibri"/>
        <family val="2"/>
        <scheme val="minor"/>
      </rPr>
      <t>), followed by the US (</t>
    </r>
    <r>
      <rPr>
        <b/>
        <sz val="11"/>
        <color theme="1"/>
        <rFont val="Calibri"/>
        <family val="2"/>
        <scheme val="minor"/>
      </rPr>
      <t>25%</t>
    </r>
    <r>
      <rPr>
        <sz val="11"/>
        <color theme="1"/>
        <rFont val="Calibri"/>
        <family val="2"/>
        <scheme val="minor"/>
      </rPr>
      <t>).</t>
    </r>
  </si>
  <si>
    <r>
      <t xml:space="preserve">However, </t>
    </r>
    <r>
      <rPr>
        <b/>
        <sz val="11"/>
        <color theme="1"/>
        <rFont val="Calibri"/>
        <family val="2"/>
        <scheme val="minor"/>
      </rPr>
      <t>Canada has the highest attrition rate at 28%</t>
    </r>
    <r>
      <rPr>
        <sz val="11"/>
        <color theme="1"/>
        <rFont val="Calibri"/>
        <family val="2"/>
        <scheme val="minor"/>
      </rPr>
      <t>, despite accounting for only 14% of leavers.</t>
    </r>
  </si>
  <si>
    <r>
      <t>Ireland (</t>
    </r>
    <r>
      <rPr>
        <b/>
        <sz val="11"/>
        <color theme="1"/>
        <rFont val="Calibri"/>
        <family val="2"/>
        <scheme val="minor"/>
      </rPr>
      <t>18.5%</t>
    </r>
    <r>
      <rPr>
        <sz val="11"/>
        <color theme="1"/>
        <rFont val="Calibri"/>
        <family val="2"/>
        <scheme val="minor"/>
      </rPr>
      <t>) and Singapore (</t>
    </r>
    <r>
      <rPr>
        <b/>
        <sz val="11"/>
        <color theme="1"/>
        <rFont val="Calibri"/>
        <family val="2"/>
        <scheme val="minor"/>
      </rPr>
      <t>18.3%</t>
    </r>
    <r>
      <rPr>
        <sz val="11"/>
        <color theme="1"/>
        <rFont val="Calibri"/>
        <family val="2"/>
        <scheme val="minor"/>
      </rPr>
      <t>) also show relatively high attrition rates.</t>
    </r>
  </si>
  <si>
    <t>Executive takeaway</t>
  </si>
  <si>
    <r>
      <t xml:space="preserve">If we reduce all of that to </t>
    </r>
    <r>
      <rPr>
        <b/>
        <sz val="11"/>
        <color theme="1"/>
        <rFont val="Calibri"/>
        <family val="2"/>
        <scheme val="minor"/>
      </rPr>
      <t>one narrative</t>
    </r>
    <r>
      <rPr>
        <sz val="11"/>
        <color theme="1"/>
        <rFont val="Calibri"/>
        <family val="2"/>
        <scheme val="minor"/>
      </rPr>
      <t>, I'd write:</t>
    </r>
  </si>
  <si>
    <t>The descriptive analysis indicates an overall attrition rate of 14.9%, with 149 leavers averaging 4.5 years' tenure. While IT contributes the largest proportion of leavers, Finance has the highest departmental attrition rate. Attrition also appears elevated among female employees, early-tenure employees, entry-level employees and employees in Canada. The analysis highlights a number of populations that warrant further investigation, particularly where high attrition rates are not reflected in the overall volume of leavers.</t>
  </si>
  <si>
    <t>Engagement band</t>
  </si>
  <si>
    <t>High</t>
  </si>
  <si>
    <t>Low</t>
  </si>
  <si>
    <t>Moderate</t>
  </si>
  <si>
    <t>Very high</t>
  </si>
  <si>
    <t>Employee</t>
  </si>
  <si>
    <t>Attrition %</t>
  </si>
  <si>
    <t>Compa-Ratio Band</t>
  </si>
  <si>
    <t>0.85-&lt;1.00</t>
  </si>
  <si>
    <t>1.00-&lt;1.15</t>
  </si>
  <si>
    <t>1.15+</t>
  </si>
  <si>
    <t>less than 0.85</t>
  </si>
  <si>
    <t>Engagement score</t>
  </si>
  <si>
    <t>Compa ratio</t>
  </si>
  <si>
    <t>Salary increase recency</t>
  </si>
  <si>
    <t>&lt;6 months</t>
  </si>
  <si>
    <t>13-24 months</t>
  </si>
  <si>
    <t>24+ months</t>
  </si>
  <si>
    <t>6-12 months</t>
  </si>
  <si>
    <t>Performance</t>
  </si>
  <si>
    <t>Attrition is substantially higher among employees with lower engagement scores, reaching 38% among the Low engagement group compared with 10% among Very High engagement employees. This suggests engagement may be an important factor associated with employee retention and warrants further investigation.</t>
  </si>
  <si>
    <t>Attrition is highest among employees with a compa-ratio below 0.85 (22%), but is also elevated among employees at 1.15+ (19%), suggesting a non-linear relationship between compensation positioning and attrition that warrants further investigation.</t>
  </si>
  <si>
    <t>Employees who have gone 24 months or more since their last salary increase have the highest attrition rate at 24%, compared with 12–14% among employees whose last increase occurred within the previous 24 months. This suggests salary increase recency may be associated with retention.</t>
  </si>
  <si>
    <t>Employees who had not received a promotion had an attrition rate of 18%, compared with 8% among employees who had been promoted. This indicates a strong association between recent promotion status and retention, although further analysis would be required to understand the underlying drivers.</t>
  </si>
  <si>
    <t>Attrition varies relatively little across performance categories, ranging from 13% among Outstanding performers to 17% among employees rated Needs Improvement. Performance therefore does not appear to be a major differentiator of attrition in this analysis.</t>
  </si>
  <si>
    <t>Employees working overtime have an attrition rate of 21%, compared with 12% among employees who do not work overtime. This suggests a potentially important relationship between workload and retention that warrants further investigation.</t>
  </si>
  <si>
    <t>Overall diagnostic factors</t>
  </si>
  <si>
    <t>Priority population analysis</t>
  </si>
  <si>
    <t>Compa-ratio</t>
  </si>
  <si>
    <t>Engagement</t>
  </si>
  <si>
    <t>Tenure band</t>
  </si>
  <si>
    <t xml:space="preserve"> Employee</t>
  </si>
  <si>
    <r>
      <t xml:space="preserve">Finance overall has </t>
    </r>
    <r>
      <rPr>
        <b/>
        <sz val="11"/>
        <color theme="1"/>
        <rFont val="Calibri"/>
        <family val="2"/>
        <scheme val="minor"/>
      </rPr>
      <t>18% attrition</t>
    </r>
    <r>
      <rPr>
        <sz val="11"/>
        <color theme="1"/>
        <rFont val="Calibri"/>
        <family val="2"/>
        <scheme val="minor"/>
      </rPr>
      <t xml:space="preserve">, compared with </t>
    </r>
    <r>
      <rPr>
        <b/>
        <sz val="11"/>
        <color theme="1"/>
        <rFont val="Calibri"/>
        <family val="2"/>
        <scheme val="minor"/>
      </rPr>
      <t>14.9% overall</t>
    </r>
    <r>
      <rPr>
        <sz val="11"/>
        <color theme="1"/>
        <rFont val="Calibri"/>
        <family val="2"/>
        <scheme val="minor"/>
      </rPr>
      <t xml:space="preserve">. The </t>
    </r>
    <r>
      <rPr>
        <b/>
        <sz val="11"/>
        <color theme="1"/>
        <rFont val="Calibri"/>
        <family val="2"/>
        <scheme val="minor"/>
      </rPr>
      <t>54% attrition among Finance employees below 0.85 compa-ratio</t>
    </r>
    <r>
      <rPr>
        <sz val="11"/>
        <color theme="1"/>
        <rFont val="Calibri"/>
        <family val="2"/>
        <scheme val="minor"/>
      </rPr>
      <t xml:space="preserve"> is particularly striking.</t>
    </r>
  </si>
  <si>
    <r>
      <t xml:space="preserve">However, there are only </t>
    </r>
    <r>
      <rPr>
        <b/>
        <sz val="11"/>
        <color theme="1"/>
        <rFont val="Calibri"/>
        <family val="2"/>
        <scheme val="minor"/>
      </rPr>
      <t>13 employees</t>
    </r>
    <r>
      <rPr>
        <sz val="11"/>
        <color theme="1"/>
        <rFont val="Calibri"/>
        <family val="2"/>
        <scheme val="minor"/>
      </rPr>
      <t xml:space="preserve"> in that group, with </t>
    </r>
    <r>
      <rPr>
        <b/>
        <sz val="11"/>
        <color theme="1"/>
        <rFont val="Calibri"/>
        <family val="2"/>
        <scheme val="minor"/>
      </rPr>
      <t>7 leavers</t>
    </r>
    <r>
      <rPr>
        <sz val="11"/>
        <color theme="1"/>
        <rFont val="Calibri"/>
        <family val="2"/>
        <scheme val="minor"/>
      </rPr>
      <t xml:space="preserve">, so I'd describe this as a </t>
    </r>
    <r>
      <rPr>
        <b/>
        <sz val="11"/>
        <color theme="1"/>
        <rFont val="Calibri"/>
        <family val="2"/>
        <scheme val="minor"/>
      </rPr>
      <t>high-risk indicator requiring further investigation</t>
    </r>
    <r>
      <rPr>
        <sz val="11"/>
        <color theme="1"/>
        <rFont val="Calibri"/>
        <family val="2"/>
        <scheme val="minor"/>
      </rPr>
      <t>, rather than concluding that low pay positioning causes attrition.</t>
    </r>
  </si>
  <si>
    <r>
      <t xml:space="preserve">Entry-level employees have </t>
    </r>
    <r>
      <rPr>
        <b/>
        <sz val="11"/>
        <color theme="1"/>
        <rFont val="Calibri"/>
        <family val="2"/>
        <scheme val="minor"/>
      </rPr>
      <t>21% attrition</t>
    </r>
    <r>
      <rPr>
        <sz val="11"/>
        <color theme="1"/>
        <rFont val="Calibri"/>
        <family val="2"/>
        <scheme val="minor"/>
      </rPr>
      <t>, versus 14.9% overall. Entry-level employees who have gone 24+ months without a salary increase show materially higher attrition (48%), suggesting a potential relationship between reward progression and retention.</t>
    </r>
  </si>
  <si>
    <r>
      <t xml:space="preserve">Female employees with </t>
    </r>
    <r>
      <rPr>
        <b/>
        <sz val="11"/>
        <color theme="1"/>
        <rFont val="Calibri"/>
        <family val="2"/>
        <scheme val="minor"/>
      </rPr>
      <t>low engagement have 25% attrition</t>
    </r>
    <r>
      <rPr>
        <sz val="11"/>
        <color theme="1"/>
        <rFont val="Calibri"/>
        <family val="2"/>
        <scheme val="minor"/>
      </rPr>
      <t xml:space="preserve">, compared with </t>
    </r>
    <r>
      <rPr>
        <b/>
        <sz val="11"/>
        <color theme="1"/>
        <rFont val="Calibri"/>
        <family val="2"/>
        <scheme val="minor"/>
      </rPr>
      <t>11% for very-high engagement</t>
    </r>
    <r>
      <rPr>
        <sz val="11"/>
        <color theme="1"/>
        <rFont val="Calibri"/>
        <family val="2"/>
        <scheme val="minor"/>
      </rPr>
      <t>.</t>
    </r>
  </si>
  <si>
    <r>
      <t xml:space="preserve">Canada has </t>
    </r>
    <r>
      <rPr>
        <b/>
        <sz val="11"/>
        <color theme="1"/>
        <rFont val="Calibri"/>
        <family val="2"/>
        <scheme val="minor"/>
      </rPr>
      <t xml:space="preserve">28% attrition, versus 14.9% overall. </t>
    </r>
    <r>
      <rPr>
        <sz val="11"/>
        <color theme="1"/>
        <rFont val="Calibri"/>
        <family val="2"/>
        <scheme val="minor"/>
      </rPr>
      <t xml:space="preserve">But the population is only </t>
    </r>
    <r>
      <rPr>
        <b/>
        <sz val="11"/>
        <color theme="1"/>
        <rFont val="Calibri"/>
        <family val="2"/>
        <scheme val="minor"/>
      </rPr>
      <t>75 employees</t>
    </r>
    <r>
      <rPr>
        <sz val="11"/>
        <color theme="1"/>
        <rFont val="Calibri"/>
        <family val="2"/>
        <scheme val="minor"/>
      </rPr>
      <t xml:space="preserve">. This suggests the Canadian attrition problem </t>
    </r>
    <r>
      <rPr>
        <b/>
        <sz val="11"/>
        <color theme="1"/>
        <rFont val="Calibri"/>
        <family val="2"/>
        <scheme val="minor"/>
      </rPr>
      <t>may be concentrated in particular workforce segments rather than being uniform across the entire population</t>
    </r>
    <r>
      <rPr>
        <sz val="11"/>
        <color theme="1"/>
        <rFont val="Calibri"/>
        <family val="2"/>
        <scheme val="minor"/>
      </rPr>
      <t>.</t>
    </r>
  </si>
  <si>
    <t>The diagnostic analysis indicates that attrition is not evenly distributed across the workforce. Several factors are associated with elevated attrition, particularly low engagement, lower compensation positioning and longer periods since the last salary increase.</t>
  </si>
  <si>
    <t>These patterns become more pronounced within specific populations. For example, Finance has an overall attrition rate of 18%, increasing to 54% among employees with a compa-ratio below 0.85. Entry-level attrition is 21%, but rises to 48% among employees who have gone 24+ months since their last salary increase. Female attrition is 17%, with higher rates among employees reporting low engagement (25%) and those with compa-ratios below 0.85 (30%). Canada also represents a significant geographic outlier at 28% attrition.</t>
  </si>
  <si>
    <t>These findings should be treated as indicators of potential retention risk rather than evidence of causation. Further analysis would be required to understand the interaction between engagement, reward positioning, career progression, tenure and other workforce characteristics.</t>
  </si>
  <si>
    <t>Overall attrition is 14.9%, with 149 leavers from a workforce of 1,000. Attrition is concentrated in specific workforce populations rather than being evenly distributed. The analysis identifies engagement, reward positioning and time since salary increase as recurring factors associated with higher attrition.</t>
  </si>
  <si>
    <t>Executive summary</t>
  </si>
  <si>
    <t>Area</t>
  </si>
  <si>
    <t>Key Finding</t>
  </si>
  <si>
    <t>Engagaement</t>
  </si>
  <si>
    <t>Reward Positioning</t>
  </si>
  <si>
    <t>Salary Progression</t>
  </si>
  <si>
    <t>18% vs 8%</t>
  </si>
  <si>
    <t>Low engagement employees have significantly higher attrition</t>
  </si>
  <si>
    <t>Employees with compa-ratio &lt;0.85 show elevated attrition</t>
  </si>
  <si>
    <t>Employees with 24+ months since salary increase show elevated attrition</t>
  </si>
  <si>
    <t>Employees without promotion have higher attrition</t>
  </si>
  <si>
    <t>Where is attrition concentrated?</t>
  </si>
  <si>
    <t>Population</t>
  </si>
  <si>
    <t>Overall</t>
  </si>
  <si>
    <t>Difference</t>
  </si>
  <si>
    <t>+13.1pp</t>
  </si>
  <si>
    <t>Entry level</t>
  </si>
  <si>
    <t>+6.1pp</t>
  </si>
  <si>
    <t>+3.1pp</t>
  </si>
  <si>
    <t>+2.4pp</t>
  </si>
  <si>
    <t>+1.4pp</t>
  </si>
  <si>
    <t>+1.2pp</t>
  </si>
  <si>
    <t>Diagnostic findings</t>
  </si>
  <si>
    <t>Potential drivers / associated factors</t>
  </si>
  <si>
    <r>
      <rPr>
        <b/>
        <sz val="11"/>
        <color theme="1"/>
        <rFont val="Calibri"/>
        <family val="2"/>
        <scheme val="minor"/>
      </rPr>
      <t xml:space="preserve"> Engagement </t>
    </r>
    <r>
      <rPr>
        <sz val="11"/>
        <color theme="1"/>
        <rFont val="Calibri"/>
        <family val="2"/>
        <scheme val="minor"/>
      </rPr>
      <t xml:space="preserve">- Low-engagement employees have an attrition rate of </t>
    </r>
    <r>
      <rPr>
        <b/>
        <sz val="11"/>
        <color theme="1"/>
        <rFont val="Calibri"/>
        <family val="2"/>
        <scheme val="minor"/>
      </rPr>
      <t>38%</t>
    </r>
    <r>
      <rPr>
        <sz val="11"/>
        <color theme="1"/>
        <rFont val="Calibri"/>
        <family val="2"/>
        <scheme val="minor"/>
      </rPr>
      <t>, compared with 10% among very-high engagement employees.</t>
    </r>
  </si>
  <si>
    <r>
      <rPr>
        <b/>
        <sz val="11"/>
        <color theme="1"/>
        <rFont val="Calibri"/>
        <family val="2"/>
        <scheme val="minor"/>
      </rPr>
      <t>Reward</t>
    </r>
    <r>
      <rPr>
        <sz val="11"/>
        <color theme="1"/>
        <rFont val="Calibri"/>
        <family val="2"/>
        <scheme val="minor"/>
      </rPr>
      <t xml:space="preserve"> - Employees with a compa-ratio below 0.85 have </t>
    </r>
    <r>
      <rPr>
        <b/>
        <sz val="11"/>
        <color theme="1"/>
        <rFont val="Calibri"/>
        <family val="2"/>
        <scheme val="minor"/>
      </rPr>
      <t>22% attrition</t>
    </r>
    <r>
      <rPr>
        <sz val="11"/>
        <color theme="1"/>
        <rFont val="Calibri"/>
        <family val="2"/>
        <scheme val="minor"/>
      </rPr>
      <t>, compared with 13% for employees at 0.85–&lt;1.00.</t>
    </r>
  </si>
  <si>
    <r>
      <rPr>
        <b/>
        <sz val="11"/>
        <color theme="1"/>
        <rFont val="Calibri"/>
        <family val="2"/>
        <scheme val="minor"/>
      </rPr>
      <t>Salary progression</t>
    </r>
    <r>
      <rPr>
        <sz val="11"/>
        <color theme="1"/>
        <rFont val="Calibri"/>
        <family val="2"/>
        <scheme val="minor"/>
      </rPr>
      <t xml:space="preserve"> - Employees who have gone </t>
    </r>
    <r>
      <rPr>
        <b/>
        <sz val="11"/>
        <color theme="1"/>
        <rFont val="Calibri"/>
        <family val="2"/>
        <scheme val="minor"/>
      </rPr>
      <t>24+ months since their last salary increase have 24% attrition</t>
    </r>
    <r>
      <rPr>
        <sz val="11"/>
        <color theme="1"/>
        <rFont val="Calibri"/>
        <family val="2"/>
        <scheme val="minor"/>
      </rPr>
      <t>, compared with 12% among those receiving an increase within 6–12 months.</t>
    </r>
  </si>
  <si>
    <r>
      <rPr>
        <b/>
        <sz val="11"/>
        <color theme="1"/>
        <rFont val="Calibri"/>
        <family val="2"/>
        <scheme val="minor"/>
      </rPr>
      <t>Promotion</t>
    </r>
    <r>
      <rPr>
        <sz val="11"/>
        <color theme="1"/>
        <rFont val="Calibri"/>
        <family val="2"/>
        <scheme val="minor"/>
      </rPr>
      <t xml:space="preserve"> - Employees who have not received a promotion have </t>
    </r>
    <r>
      <rPr>
        <b/>
        <sz val="11"/>
        <color theme="1"/>
        <rFont val="Calibri"/>
        <family val="2"/>
        <scheme val="minor"/>
      </rPr>
      <t>18% attrition</t>
    </r>
    <r>
      <rPr>
        <sz val="11"/>
        <color theme="1"/>
        <rFont val="Calibri"/>
        <family val="2"/>
        <scheme val="minor"/>
      </rPr>
      <t xml:space="preserve">, compared with </t>
    </r>
    <r>
      <rPr>
        <b/>
        <sz val="11"/>
        <color theme="1"/>
        <rFont val="Calibri"/>
        <family val="2"/>
        <scheme val="minor"/>
      </rPr>
      <t>8%</t>
    </r>
    <r>
      <rPr>
        <sz val="11"/>
        <color theme="1"/>
        <rFont val="Calibri"/>
        <family val="2"/>
        <scheme val="minor"/>
      </rPr>
      <t xml:space="preserve"> among employees who have received one.</t>
    </r>
  </si>
  <si>
    <r>
      <rPr>
        <b/>
        <sz val="11"/>
        <color theme="1"/>
        <rFont val="Calibri"/>
        <family val="2"/>
        <scheme val="minor"/>
      </rPr>
      <t>Overtime</t>
    </r>
    <r>
      <rPr>
        <sz val="11"/>
        <color theme="1"/>
        <rFont val="Calibri"/>
        <family val="2"/>
        <scheme val="minor"/>
      </rPr>
      <t xml:space="preserve"> - Employees working overtime have </t>
    </r>
    <r>
      <rPr>
        <b/>
        <sz val="11"/>
        <color theme="1"/>
        <rFont val="Calibri"/>
        <family val="2"/>
        <scheme val="minor"/>
      </rPr>
      <t>21% attrition</t>
    </r>
    <r>
      <rPr>
        <sz val="11"/>
        <color theme="1"/>
        <rFont val="Calibri"/>
        <family val="2"/>
        <scheme val="minor"/>
      </rPr>
      <t>, compared with 12% among employees who do not.</t>
    </r>
  </si>
  <si>
    <t>"What factors are associated with employee attrition, which employee groups are at greatest risk, and how can People Analytics help the organisation take proactive action?"</t>
  </si>
  <si>
    <t>"How would you approach building an attrition-risk model?"</t>
  </si>
  <si>
    <t>You could eventually answer:</t>
  </si>
  <si>
    <t>"I'd start by defining the business problem rather than immediately choosing a model. I'd first understand whether the organisation is trying to reduce voluntary attrition overall or address a specific population or capability risk. I'd then validate and prepare the employee data, analyse historical attrition patterns and identify potential drivers across factors such as tenure, engagement, compensation, progression and workforce characteristics.</t>
  </si>
  <si>
    <t>I'd establish a baseline and then develop a predictive model to identify employees or populations with elevated risk. I'd validate the model carefully and, importantly, focus on interpretability because the output needs to support responsible people decisions. I'd then translate the results into actionable insights for HR and managers rather than simply giving them a risk score. Finally, I'd measure whether interventions actually reduce attrition over time."</t>
  </si>
  <si>
    <t>Our practical workflow</t>
  </si>
  <si>
    <t>We'll work through:</t>
  </si>
  <si>
    <t>1. Define the business question</t>
  </si>
  <si>
    <t>2. Explore the workforce data</t>
  </si>
  <si>
    <t>3. Identify the target variable — Attrition</t>
  </si>
  <si>
    <t>4. Prepare and clean the data</t>
  </si>
  <si>
    <t>5. Explore drivers of attrition</t>
  </si>
  <si>
    <t>6. Build a baseline model</t>
  </si>
  <si>
    <t>7. Build a predictive model</t>
  </si>
  <si>
    <t>8. Evaluate model performance</t>
  </si>
  <si>
    <t>9. Interpret the key attrition drivers</t>
  </si>
  <si>
    <t>10. Create an attrition-risk dashboard</t>
  </si>
  <si>
    <t>11. Turn predictions into HR actions</t>
  </si>
  <si>
    <t>12. Prepare the interview explanation</t>
  </si>
  <si>
    <t>For a senior People Analytics role, I'd actually expect you to first show something like:</t>
  </si>
  <si>
    <t>Overall attrition rate</t>
  </si>
  <si>
    <r>
      <t xml:space="preserve">→ </t>
    </r>
    <r>
      <rPr>
        <b/>
        <sz val="11"/>
        <color theme="1"/>
        <rFont val="Calibri"/>
        <family val="2"/>
        <scheme val="minor"/>
      </rPr>
      <t>Which groups are leaving?</t>
    </r>
  </si>
  <si>
    <r>
      <t xml:space="preserve">→ </t>
    </r>
    <r>
      <rPr>
        <b/>
        <sz val="11"/>
        <color theme="1"/>
        <rFont val="Calibri"/>
        <family val="2"/>
        <scheme val="minor"/>
      </rPr>
      <t>What factors appear associated with attrition?</t>
    </r>
  </si>
  <si>
    <r>
      <t xml:space="preserve">→ </t>
    </r>
    <r>
      <rPr>
        <b/>
        <sz val="11"/>
        <color theme="1"/>
        <rFont val="Calibri"/>
        <family val="2"/>
        <scheme val="minor"/>
      </rPr>
      <t>Can we predict who is at higher risk?</t>
    </r>
  </si>
  <si>
    <r>
      <t xml:space="preserve">→ </t>
    </r>
    <r>
      <rPr>
        <b/>
        <sz val="11"/>
        <color theme="1"/>
        <rFont val="Calibri"/>
        <family val="2"/>
        <scheme val="minor"/>
      </rPr>
      <t>What should HR do about it?</t>
    </r>
  </si>
  <si>
    <t>Intersection analysis</t>
  </si>
  <si>
    <r>
      <t xml:space="preserve">Finance has </t>
    </r>
    <r>
      <rPr>
        <b/>
        <sz val="11"/>
        <color theme="1"/>
        <rFont val="Calibri"/>
        <family val="2"/>
        <scheme val="minor"/>
      </rPr>
      <t>18% overall attrition</t>
    </r>
    <r>
      <rPr>
        <sz val="11"/>
        <color theme="1"/>
        <rFont val="Calibri"/>
        <family val="2"/>
        <scheme val="minor"/>
      </rPr>
      <t>.</t>
    </r>
  </si>
  <si>
    <r>
      <t xml:space="preserve">Low engagement → </t>
    </r>
    <r>
      <rPr>
        <b/>
        <sz val="11"/>
        <color theme="1"/>
        <rFont val="Calibri"/>
        <family val="2"/>
        <scheme val="minor"/>
      </rPr>
      <t>57%</t>
    </r>
  </si>
  <si>
    <r>
      <t xml:space="preserve">Compa-ratio &lt;0.85 → </t>
    </r>
    <r>
      <rPr>
        <b/>
        <sz val="11"/>
        <color theme="1"/>
        <rFont val="Calibri"/>
        <family val="2"/>
        <scheme val="minor"/>
      </rPr>
      <t>54%</t>
    </r>
  </si>
  <si>
    <r>
      <t xml:space="preserve">24+ months since salary increase → </t>
    </r>
    <r>
      <rPr>
        <b/>
        <sz val="11"/>
        <color theme="1"/>
        <rFont val="Calibri"/>
        <family val="2"/>
        <scheme val="minor"/>
      </rPr>
      <t>31%</t>
    </r>
  </si>
  <si>
    <t>Finance represents a priority population, with elevated attrition appearing particularly concentrated among employees experiencing low engagement, lower compensation positioning and longer periods since salary progression.</t>
  </si>
  <si>
    <t>Entry-level employees</t>
  </si>
  <si>
    <r>
      <t xml:space="preserve">Entry-level attrition is </t>
    </r>
    <r>
      <rPr>
        <b/>
        <sz val="11"/>
        <color theme="1"/>
        <rFont val="Calibri"/>
        <family val="2"/>
        <scheme val="minor"/>
      </rPr>
      <t>21%</t>
    </r>
    <r>
      <rPr>
        <sz val="11"/>
        <color theme="1"/>
        <rFont val="Calibri"/>
        <family val="2"/>
        <scheme val="minor"/>
      </rPr>
      <t xml:space="preserve">, rising to </t>
    </r>
    <r>
      <rPr>
        <b/>
        <sz val="11"/>
        <color theme="1"/>
        <rFont val="Calibri"/>
        <family val="2"/>
        <scheme val="minor"/>
      </rPr>
      <t>48%</t>
    </r>
    <r>
      <rPr>
        <sz val="11"/>
        <color theme="1"/>
        <rFont val="Calibri"/>
        <family val="2"/>
        <scheme val="minor"/>
      </rPr>
      <t xml:space="preserve"> among employees who have gone 24+ months since their last salary increase.</t>
    </r>
  </si>
  <si>
    <t>Entry-level retention risk</t>
  </si>
  <si>
    <t>21% → 48%</t>
  </si>
  <si>
    <r>
      <t xml:space="preserve">That's a </t>
    </r>
    <r>
      <rPr>
        <b/>
        <sz val="11"/>
        <color theme="1"/>
        <rFont val="Calibri"/>
        <family val="2"/>
        <scheme val="minor"/>
      </rPr>
      <t>27 percentage-point increase</t>
    </r>
    <r>
      <rPr>
        <sz val="11"/>
        <color theme="1"/>
        <rFont val="Calibri"/>
        <family val="2"/>
        <scheme val="minor"/>
      </rPr>
      <t>.</t>
    </r>
  </si>
  <si>
    <t>Entry-level employees may require greater attention to career and reward progression, particularly where employees have experienced extended periods without salary increases.</t>
  </si>
  <si>
    <t>Female workforce</t>
  </si>
  <si>
    <r>
      <t xml:space="preserve">Female attrition: </t>
    </r>
    <r>
      <rPr>
        <b/>
        <sz val="11"/>
        <color theme="1"/>
        <rFont val="Calibri"/>
        <family val="2"/>
        <scheme val="minor"/>
      </rPr>
      <t>17.30%</t>
    </r>
  </si>
  <si>
    <r>
      <t xml:space="preserve">Low engagement → </t>
    </r>
    <r>
      <rPr>
        <b/>
        <sz val="11"/>
        <color theme="1"/>
        <rFont val="Calibri"/>
        <family val="2"/>
        <scheme val="minor"/>
      </rPr>
      <t>25%</t>
    </r>
  </si>
  <si>
    <r>
      <t xml:space="preserve">Moderate engagement → </t>
    </r>
    <r>
      <rPr>
        <b/>
        <sz val="11"/>
        <color theme="1"/>
        <rFont val="Calibri"/>
        <family val="2"/>
        <scheme val="minor"/>
      </rPr>
      <t>22%</t>
    </r>
  </si>
  <si>
    <r>
      <t xml:space="preserve">Compa-ratio &lt;0.85 → </t>
    </r>
    <r>
      <rPr>
        <b/>
        <sz val="11"/>
        <color theme="1"/>
        <rFont val="Calibri"/>
        <family val="2"/>
        <scheme val="minor"/>
      </rPr>
      <t>30%</t>
    </r>
  </si>
  <si>
    <r>
      <t xml:space="preserve">24+ months since salary increase → </t>
    </r>
    <r>
      <rPr>
        <b/>
        <sz val="11"/>
        <color theme="1"/>
        <rFont val="Calibri"/>
        <family val="2"/>
        <scheme val="minor"/>
      </rPr>
      <t>27%</t>
    </r>
  </si>
  <si>
    <r>
      <t xml:space="preserve">No promotion → </t>
    </r>
    <r>
      <rPr>
        <b/>
        <sz val="11"/>
        <color theme="1"/>
        <rFont val="Calibri"/>
        <family val="2"/>
        <scheme val="minor"/>
      </rPr>
      <t>20%</t>
    </r>
  </si>
  <si>
    <t>Female employees experience higher attrition than male employees. Within the female population, higher attrition is associated with lower engagement, lower compensation positioning and longer periods since salary progression, suggesting that further investigation into experience, progression and reward equity may be valuable.</t>
  </si>
  <si>
    <t>Finding</t>
  </si>
  <si>
    <t>Recommended action</t>
  </si>
  <si>
    <t>Low engagement associated with high attrition</t>
  </si>
  <si>
    <t>Conduct targeted engagement analysis and focus groups to understand key drivers</t>
  </si>
  <si>
    <t>Low compa-ratio associated with higher attrition</t>
  </si>
  <si>
    <t>Review compensation positioning and market competitiveness for high-risk populations</t>
  </si>
  <si>
    <t>24+ months since salary increase</t>
  </si>
  <si>
    <t>Review salary progression and pay-review history for affected employees</t>
  </si>
  <si>
    <t>Entry-level attrition elevated</t>
  </si>
  <si>
    <t>Review early-career development, progression and reward pathways</t>
  </si>
  <si>
    <t>Finance attrition elevated</t>
  </si>
  <si>
    <t>Conduct deeper Finance workforce review</t>
  </si>
  <si>
    <t>Female attrition higher</t>
  </si>
  <si>
    <t>Investigate progression, reward positioning and engagement by gender</t>
  </si>
  <si>
    <t>Canada attrition significantly elevated</t>
  </si>
  <si>
    <t>Conduct country-level workforce review to identify local drivers</t>
  </si>
  <si>
    <t>Recommendations</t>
  </si>
  <si>
    <t>Limitations</t>
  </si>
  <si>
    <t>Analytical considerations</t>
  </si>
  <si>
    <t>The analysis identifies patterns and associations within the workforce data but does not establish causation. Some segments contain relatively small populations, meaning high attrition percentages should be interpreted cautiously. Further analysis, including statistical testing, qualitative feedback and stakeholder validation, would help confirm the underlying drivers of attrition.</t>
  </si>
  <si>
    <t>Our progression</t>
  </si>
  <si>
    <r>
      <t>1. Descriptive</t>
    </r>
    <r>
      <rPr>
        <sz val="11"/>
        <color theme="1"/>
        <rFont val="Calibri"/>
        <family val="2"/>
        <scheme val="minor"/>
      </rPr>
      <t xml:space="preserve"> — What happened? ✅</t>
    </r>
  </si>
  <si>
    <r>
      <t>2. Diagnostic</t>
    </r>
    <r>
      <rPr>
        <sz val="11"/>
        <color theme="1"/>
        <rFont val="Calibri"/>
        <family val="2"/>
        <scheme val="minor"/>
      </rPr>
      <t xml:space="preserve"> — What factors are associated with attrition? ✅</t>
    </r>
  </si>
  <si>
    <r>
      <t>3. Predictive</t>
    </r>
    <r>
      <rPr>
        <sz val="11"/>
        <color theme="1"/>
        <rFont val="Calibri"/>
        <family val="2"/>
        <scheme val="minor"/>
      </rPr>
      <t xml:space="preserve"> — Which employees may be at higher risk? </t>
    </r>
    <r>
      <rPr>
        <b/>
        <sz val="11"/>
        <color theme="1"/>
        <rFont val="Calibri"/>
        <family val="2"/>
        <scheme val="minor"/>
      </rPr>
      <t>← now</t>
    </r>
  </si>
  <si>
    <r>
      <t>4. Actionable</t>
    </r>
    <r>
      <rPr>
        <sz val="11"/>
        <color theme="1"/>
        <rFont val="Calibri"/>
        <family val="2"/>
        <scheme val="minor"/>
      </rPr>
      <t xml:space="preserve"> — What should HR do about it?</t>
    </r>
  </si>
  <si>
    <t xml:space="preserve">LEAVERS DASHBOARD — WHO LEFT?  </t>
  </si>
  <si>
    <t>The Leavers Dashboard provides a profile of the 149 employees who exited the organisation, highlighting where leavers are concentrated across department, age, tenure, job level, country and performance. It helps identify the characteristics and workforce segments contributing most to overall employee turnover.</t>
  </si>
  <si>
    <t xml:space="preserve">ATTRITION DASHBOARD — WHERE IS THE RISK HIGHEST?  </t>
  </si>
  <si>
    <t>The Attrition Dashboard examines the 14.9% overall attrition rate across key workforce segments, identifying areas where employees are leaving at disproportionately higher rates. It highlights variation in attrition by department, gender, age, tenure, job level and country, helping to identify priority populations for further investigation and retention action.</t>
  </si>
  <si>
    <t>Our target will be:</t>
  </si>
  <si>
    <r>
      <t>1</t>
    </r>
    <r>
      <rPr>
        <sz val="11"/>
        <color theme="1"/>
        <rFont val="Calibri"/>
        <family val="2"/>
        <scheme val="minor"/>
      </rPr>
      <t xml:space="preserve"> = employee left</t>
    </r>
  </si>
  <si>
    <r>
      <t>0</t>
    </r>
    <r>
      <rPr>
        <sz val="11"/>
        <color theme="1"/>
        <rFont val="Calibri"/>
        <family val="2"/>
        <scheme val="minor"/>
      </rPr>
      <t xml:space="preserve"> = employee remained</t>
    </r>
  </si>
  <si>
    <t>So the modelling question becomes:</t>
  </si>
  <si>
    <t>“Based on an employee's characteristics and circumstances, can we estimate their likelihood of attrition?”</t>
  </si>
  <si>
    <t>Step 2 — Select the predictor variables</t>
  </si>
  <si>
    <t>Your dataset gives us a strong set of potential predictors:</t>
  </si>
  <si>
    <t>Predictor</t>
  </si>
  <si>
    <t>Why it could matter</t>
  </si>
  <si>
    <t>Engagement Score / Band</t>
  </si>
  <si>
    <t>Employee sentiment and connection</t>
  </si>
  <si>
    <t>Compa-Ratio / Band</t>
  </si>
  <si>
    <t>Pay positioning</t>
  </si>
  <si>
    <t>Reward progression</t>
  </si>
  <si>
    <t>Career progression</t>
  </si>
  <si>
    <t>Workload/work-life balance</t>
  </si>
  <si>
    <t>Tenure</t>
  </si>
  <si>
    <t>Employee lifecycle</t>
  </si>
  <si>
    <t>Time in Role</t>
  </si>
  <si>
    <t>Career stagnation</t>
  </si>
  <si>
    <t>Seniority</t>
  </si>
  <si>
    <t>Organisational differences</t>
  </si>
  <si>
    <t>DEI/retention differences</t>
  </si>
  <si>
    <t>Geographic differences</t>
  </si>
  <si>
    <t>Demographic/lifecycle differences</t>
  </si>
  <si>
    <t>Performance/retention relationship</t>
  </si>
  <si>
    <t>Potential wellbeing/workload indicator</t>
  </si>
  <si>
    <t>Manager Tenure</t>
  </si>
  <si>
    <t>Management stability</t>
  </si>
  <si>
    <t>Work pattern</t>
  </si>
  <si>
    <t>Development opportunity</t>
  </si>
  <si>
    <r>
      <t xml:space="preserve">However, </t>
    </r>
    <r>
      <rPr>
        <b/>
        <sz val="11"/>
        <color theme="1"/>
        <rFont val="Calibri"/>
        <family val="2"/>
        <scheme val="minor"/>
      </rPr>
      <t>we shouldn't put every variable into the model automatically</t>
    </r>
    <r>
      <rPr>
        <sz val="11"/>
        <color theme="1"/>
        <rFont val="Calibri"/>
        <family val="2"/>
        <scheme val="minor"/>
      </rPr>
      <t>. Some are closely related or potentially redundant. We'll make that decision systematically.</t>
    </r>
  </si>
  <si>
    <t>One important modelling rule</t>
  </si>
  <si>
    <r>
      <t xml:space="preserve">We must make sure the predictors represent information that would have been </t>
    </r>
    <r>
      <rPr>
        <b/>
        <sz val="11"/>
        <color theme="1"/>
        <rFont val="Calibri"/>
        <family val="2"/>
        <scheme val="minor"/>
      </rPr>
      <t>available before the employee left</t>
    </r>
    <r>
      <rPr>
        <sz val="11"/>
        <color theme="1"/>
        <rFont val="Calibri"/>
        <family val="2"/>
        <scheme val="minor"/>
      </rPr>
      <t>.</t>
    </r>
  </si>
  <si>
    <r>
      <t xml:space="preserve">For example, </t>
    </r>
    <r>
      <rPr>
        <sz val="10"/>
        <color theme="1"/>
        <rFont val="Arial Unicode MS"/>
      </rPr>
      <t>Leaver flag</t>
    </r>
    <r>
      <rPr>
        <sz val="11"/>
        <color theme="1"/>
        <rFont val="Calibri"/>
        <family val="2"/>
        <scheme val="minor"/>
      </rPr>
      <t xml:space="preserve"> is our outcome. We don't want to accidentally use anything that was determined </t>
    </r>
    <r>
      <rPr>
        <i/>
        <sz val="11"/>
        <color theme="1"/>
        <rFont val="Calibri"/>
        <family val="2"/>
        <scheme val="minor"/>
      </rPr>
      <t>because</t>
    </r>
    <r>
      <rPr>
        <sz val="11"/>
        <color theme="1"/>
        <rFont val="Calibri"/>
        <family val="2"/>
        <scheme val="minor"/>
      </rPr>
      <t xml:space="preserve"> someone left, because that would create </t>
    </r>
    <r>
      <rPr>
        <b/>
        <sz val="11"/>
        <color theme="1"/>
        <rFont val="Calibri"/>
        <family val="2"/>
        <scheme val="minor"/>
      </rPr>
      <t>data leakage</t>
    </r>
    <r>
      <rPr>
        <sz val="11"/>
        <color theme="1"/>
        <rFont val="Calibri"/>
        <family val="2"/>
        <scheme val="minor"/>
      </rPr>
      <t xml:space="preserve"> and make the model look better than it really is.</t>
    </r>
  </si>
  <si>
    <t>What we'll build</t>
  </si>
  <si>
    <t>The predictive section will ultimately look something like:</t>
  </si>
  <si>
    <t>Employee Data → Prepare Variables → Build Model → Validate Model → Risk Score → Risk Bands → Business Actions</t>
  </si>
  <si>
    <t>And we'll evaluate whether the model actually identifies higher-risk employees rather than simply producing a score.</t>
  </si>
  <si>
    <t>For an interview-quality People Analytics project, I'd like us to eventually show:</t>
  </si>
  <si>
    <t>Probability of attrition</t>
  </si>
  <si>
    <t>Low / Medium / High risk</t>
  </si>
  <si>
    <t>Key factors associated with risk</t>
  </si>
  <si>
    <t>Model performance</t>
  </si>
  <si>
    <t>Which employee populations have elevated predicted risk</t>
  </si>
  <si>
    <t>Recommended retention interventions</t>
  </si>
  <si>
    <r>
      <t xml:space="preserve">And importantly, we'll distinguish </t>
    </r>
    <r>
      <rPr>
        <b/>
        <sz val="11"/>
        <color theme="1"/>
        <rFont val="Calibri"/>
        <family val="2"/>
        <scheme val="minor"/>
      </rPr>
      <t>prediction from causation</t>
    </r>
    <r>
      <rPr>
        <sz val="11"/>
        <color theme="1"/>
        <rFont val="Calibri"/>
        <family val="2"/>
        <scheme val="minor"/>
      </rPr>
      <t>.</t>
    </r>
  </si>
  <si>
    <t>Let's start with Step 1 properly</t>
  </si>
  <si>
    <r>
      <t xml:space="preserve">Before modelling, I want to inspect the actual distributions and coding of the variables in your latest dataset — particularly the </t>
    </r>
    <r>
      <rPr>
        <b/>
        <sz val="11"/>
        <color theme="1"/>
        <rFont val="Calibri"/>
        <family val="2"/>
        <scheme val="minor"/>
      </rPr>
      <t>149 leavers vs 851 non-leavers</t>
    </r>
    <r>
      <rPr>
        <sz val="11"/>
        <color theme="1"/>
        <rFont val="Calibri"/>
        <family val="2"/>
        <scheme val="minor"/>
      </rPr>
      <t xml:space="preserve"> and the categorical fields.</t>
    </r>
  </si>
  <si>
    <t>Step 1 — Define the prediction target</t>
  </si>
  <si>
    <t xml:space="preserve">DIAGNOSTIC ATTRITION DASHBOARD — WHAT IS ASSOCIATED WITH EMPLOYEE ATTRITION?  </t>
  </si>
  <si>
    <t xml:space="preserve">PREDICTIVE ATTRITION DASHBOARD — WHO IS MOST LIKELY TO LEAVE?  </t>
  </si>
  <si>
    <t>Stayers</t>
  </si>
  <si>
    <t>Salary recency increase</t>
  </si>
  <si>
    <t>Performance ratings</t>
  </si>
  <si>
    <t>The Diagnostic Dashboard shows that attrition is concentrated among employees with low engagement score, lower compensation positioning, longer periods since salary increases,limited career progression  and overtime.</t>
  </si>
  <si>
    <t>Gender_Female</t>
  </si>
  <si>
    <t>Perf_Needs_Improvement</t>
  </si>
  <si>
    <t>Perf_Exceeds</t>
  </si>
  <si>
    <t>Perf_Outstanding</t>
  </si>
  <si>
    <t>Job_Entry</t>
  </si>
  <si>
    <t>Job_Manager</t>
  </si>
  <si>
    <t>Job_Senior</t>
  </si>
  <si>
    <t>Job_Senior_Manager</t>
  </si>
  <si>
    <t>Dept_Claims</t>
  </si>
  <si>
    <t>Dept_Finance</t>
  </si>
  <si>
    <t>Dept_HR</t>
  </si>
  <si>
    <t>Dept_IT</t>
  </si>
  <si>
    <t>Dept_Marketing</t>
  </si>
  <si>
    <t>Dept_Sales</t>
  </si>
  <si>
    <t>Dept_Underwriting</t>
  </si>
  <si>
    <t>Country_Canada</t>
  </si>
  <si>
    <t>Country_Germany</t>
  </si>
  <si>
    <t>Country_Ireland</t>
  </si>
  <si>
    <t>Country_Singapore</t>
  </si>
  <si>
    <t>Country_US</t>
  </si>
  <si>
    <t>Work_Office</t>
  </si>
  <si>
    <t>Work_Remote</t>
  </si>
  <si>
    <t>Intercept</t>
  </si>
  <si>
    <t>Column1</t>
  </si>
  <si>
    <t>Logit</t>
  </si>
  <si>
    <t>Odds</t>
  </si>
  <si>
    <t>Probability</t>
  </si>
  <si>
    <t>Log-Liklihood</t>
  </si>
  <si>
    <t>Squared Error</t>
  </si>
  <si>
    <t>Executive Summary: Data-Driven Employee Attrition Insights</t>
  </si>
  <si>
    <r>
      <t xml:space="preserve">This analysis leverages a trained </t>
    </r>
    <r>
      <rPr>
        <b/>
        <sz val="8"/>
        <color theme="1"/>
        <rFont val="Arial"/>
        <family val="2"/>
      </rPr>
      <t>Logistic Regression model</t>
    </r>
    <r>
      <rPr>
        <sz val="8"/>
        <color theme="1"/>
        <rFont val="Arial"/>
        <family val="2"/>
      </rPr>
      <t xml:space="preserve"> to isolate the structural, geographic, and behavioral levers driving employee turnover. By evaluating historical records, the model calculates individual risk probabilities and uncovers the specific factors that either increase attrition risk or serve as strong retention anchors.</t>
    </r>
  </si>
  <si>
    <r>
      <t xml:space="preserve">All insights below are measured </t>
    </r>
    <r>
      <rPr>
        <b/>
        <sz val="8"/>
        <color theme="1"/>
        <rFont val="Arial"/>
        <family val="2"/>
      </rPr>
      <t>relative to the baseline reference group</t>
    </r>
    <r>
      <rPr>
        <sz val="8"/>
        <color theme="1"/>
        <rFont val="Arial"/>
        <family val="2"/>
      </rPr>
      <t xml:space="preserve">: </t>
    </r>
    <r>
      <rPr>
        <i/>
        <sz val="8"/>
        <color theme="1"/>
        <rFont val="Arial"/>
        <family val="2"/>
      </rPr>
      <t>Male employees based in the UK, working in the Operations department, holding a mid-level Professional role, who met performance expectations under a Hybrid working arrangement.</t>
    </r>
  </si>
  <si>
    <t>🛡️ Top Retention Anchors (Factors that Keep Employees)</t>
  </si>
  <si>
    <r>
      <t>Work Type (Office):</t>
    </r>
    <r>
      <rPr>
        <sz val="8"/>
        <color theme="1"/>
        <rFont val="Arial"/>
        <family val="2"/>
      </rPr>
      <t xml:space="preserve"> Working full-time in the </t>
    </r>
    <r>
      <rPr>
        <b/>
        <sz val="8"/>
        <color theme="1"/>
        <rFont val="Arial"/>
        <family val="2"/>
      </rPr>
      <t>Office (+0.01)</t>
    </r>
    <r>
      <rPr>
        <sz val="8"/>
        <color theme="1"/>
        <rFont val="Arial"/>
        <family val="2"/>
      </rPr>
      <t xml:space="preserve"> carries almost no statistical weight, meaning environment alone is not driving people away.</t>
    </r>
  </si>
  <si>
    <t>INSIGHTS</t>
  </si>
  <si>
    <t>Slide 0: Methodology &amp; Model Setup (The Foundation)</t>
  </si>
  <si>
    <r>
      <t>Objective:</t>
    </r>
    <r>
      <rPr>
        <sz val="8"/>
        <color theme="1"/>
        <rFont val="Arial"/>
        <family val="2"/>
      </rPr>
      <t xml:space="preserve"> Build a data-driven system to identify individual employee attrition risk and uncover key turnover drivers.</t>
    </r>
  </si>
  <si>
    <r>
      <t>The Engine:</t>
    </r>
    <r>
      <rPr>
        <sz val="8"/>
        <color theme="1"/>
        <rFont val="Arial"/>
        <family val="2"/>
      </rPr>
      <t xml:space="preserve"> Built a custom </t>
    </r>
    <r>
      <rPr>
        <b/>
        <sz val="8"/>
        <color theme="1"/>
        <rFont val="Arial"/>
        <family val="2"/>
      </rPr>
      <t>Logistic Regression Model</t>
    </r>
    <r>
      <rPr>
        <sz val="8"/>
        <color theme="1"/>
        <rFont val="Arial"/>
        <family val="2"/>
      </rPr>
      <t xml:space="preserve"> using Maximum Likelihood Estimation (MLE) optimization directly within Excel.</t>
    </r>
  </si>
  <si>
    <r>
      <t>Data Processing:</t>
    </r>
    <r>
      <rPr>
        <sz val="8"/>
        <color theme="1"/>
        <rFont val="Arial"/>
        <family val="2"/>
      </rPr>
      <t xml:space="preserve"> Evaluated a comprehensive mix of continuous numbers (Age, Tenure, Salary) and categorical text fields (Departments, Role, Country).</t>
    </r>
  </si>
  <si>
    <r>
      <t>Reference Baselines:</t>
    </r>
    <r>
      <rPr>
        <sz val="8"/>
        <color theme="1"/>
        <rFont val="Arial"/>
        <family val="2"/>
      </rPr>
      <t xml:space="preserve"> To prevent mathematical redundancy, standard reference groups were systematically dropped. All resulting insights are measured as a direct contrast to our </t>
    </r>
    <r>
      <rPr>
        <b/>
        <sz val="8"/>
        <color theme="1"/>
        <rFont val="Arial"/>
        <family val="2"/>
      </rPr>
      <t>Baseline Employee Profile</t>
    </r>
    <r>
      <rPr>
        <sz val="8"/>
        <color theme="1"/>
        <rFont val="Arial"/>
        <family val="2"/>
      </rPr>
      <t>:</t>
    </r>
  </si>
  <si>
    <r>
      <t>Gender / Department:</t>
    </r>
    <r>
      <rPr>
        <sz val="8"/>
        <color theme="1"/>
        <rFont val="Arial"/>
        <family val="2"/>
      </rPr>
      <t xml:space="preserve"> Male / Operations</t>
    </r>
  </si>
  <si>
    <r>
      <t>Country / Job Level:</t>
    </r>
    <r>
      <rPr>
        <sz val="8"/>
        <color theme="1"/>
        <rFont val="Arial"/>
        <family val="2"/>
      </rPr>
      <t xml:space="preserve"> United Kingdom / Professional</t>
    </r>
  </si>
  <si>
    <r>
      <t>Work Type / Performance:</t>
    </r>
    <r>
      <rPr>
        <sz val="8"/>
        <color theme="1"/>
        <rFont val="Arial"/>
        <family val="2"/>
      </rPr>
      <t xml:space="preserve"> Hybrid Arrangement / Meets Expectations</t>
    </r>
  </si>
  <si>
    <t>🎛️ How to Handle the Presentation</t>
  </si>
  <si>
    <t>When you present Slide 0, use it to build immediate credibility with your audience before showing the risks. You can explain it like this:</t>
  </si>
  <si>
    <t>"To ensure this analysis wasn't just a guessing game, we built a formal Logistic Regression engine from scratch. We stripped out bias by establishing a clear baseline employee—a male Professional working a Hybrid schedule in UK Operations who Meets Expectations. Every single positive or negative risk score you see on the next slides shows exactly how much an employee's risk shifts when they deviate from that specific baseline."</t>
  </si>
  <si>
    <t>Slide 4: Conclusion &amp; Strategic Action Plan</t>
  </si>
  <si>
    <r>
      <t>Deploy Predictive Infrastructure:</t>
    </r>
    <r>
      <rPr>
        <sz val="8"/>
        <color theme="1"/>
        <rFont val="Arial"/>
        <family val="2"/>
      </rPr>
      <t xml:space="preserve"> Roll out the Excel Live Attrition Risk Calculator to HR Business Partners to identify flight risks before departure decisions are finalized.</t>
    </r>
  </si>
  <si>
    <r>
      <t>Launch Targeted Regional Audits:</t>
    </r>
    <r>
      <rPr>
        <sz val="8"/>
        <color theme="1"/>
        <rFont val="Arial"/>
        <family val="2"/>
      </rPr>
      <t xml:space="preserve"> Initiate deep-dive cultural and compensation reviews for operations teams in </t>
    </r>
    <r>
      <rPr>
        <b/>
        <sz val="8"/>
        <color theme="1"/>
        <rFont val="Arial"/>
        <family val="2"/>
      </rPr>
      <t>Canada (+1.06)</t>
    </r>
    <r>
      <rPr>
        <sz val="8"/>
        <color theme="1"/>
        <rFont val="Arial"/>
        <family val="2"/>
      </rPr>
      <t xml:space="preserve"> and </t>
    </r>
    <r>
      <rPr>
        <b/>
        <sz val="8"/>
        <color theme="1"/>
        <rFont val="Arial"/>
        <family val="2"/>
      </rPr>
      <t>Ireland (+0.85)</t>
    </r>
    <r>
      <rPr>
        <sz val="8"/>
        <color theme="1"/>
        <rFont val="Arial"/>
        <family val="2"/>
      </rPr>
      <t xml:space="preserve"> to correct localized friction.</t>
    </r>
  </si>
  <si>
    <r>
      <t>Modernize the Career Development Framework:</t>
    </r>
    <r>
      <rPr>
        <sz val="8"/>
        <color theme="1"/>
        <rFont val="Arial"/>
        <family val="2"/>
      </rPr>
      <t xml:space="preserve"> Automate HR triggers to flag any employee reaching </t>
    </r>
    <r>
      <rPr>
        <b/>
        <sz val="8"/>
        <color theme="1"/>
        <rFont val="Arial"/>
        <family val="2"/>
      </rPr>
      <t>24 months without a horizontal or vertical promotion (+0.80)</t>
    </r>
    <r>
      <rPr>
        <sz val="8"/>
        <color theme="1"/>
        <rFont val="Arial"/>
        <family val="2"/>
      </rPr>
      <t xml:space="preserve"> for proactive stay-interviews.</t>
    </r>
  </si>
  <si>
    <r>
      <t>Audit Workload Distribution:</t>
    </r>
    <r>
      <rPr>
        <sz val="8"/>
        <color theme="1"/>
        <rFont val="Arial"/>
        <family val="2"/>
      </rPr>
      <t xml:space="preserve"> Investigate the specific cohorts working excessive hours, as the data definitively proves that the </t>
    </r>
    <r>
      <rPr>
        <b/>
        <sz val="8"/>
        <color theme="1"/>
        <rFont val="Arial"/>
        <family val="2"/>
      </rPr>
      <t>absence of overtime (-0.58)</t>
    </r>
    <r>
      <rPr>
        <sz val="8"/>
        <color theme="1"/>
        <rFont val="Arial"/>
        <family val="2"/>
      </rPr>
      <t xml:space="preserve"> is a massive retention anchor.</t>
    </r>
  </si>
  <si>
    <t>🎛️ Creating the Live Individual Calculator Tab</t>
  </si>
  <si>
    <t>To make this user-friendly for managers, create a new tab in your Excel file laid out exactly like this.</t>
  </si>
  <si>
    <t>Layout Structure:</t>
  </si>
  <si>
    <r>
      <t>Column A (Variables):</t>
    </r>
    <r>
      <rPr>
        <sz val="8"/>
        <color theme="1"/>
        <rFont val="Arial"/>
        <family val="2"/>
      </rPr>
      <t xml:space="preserve"> List all your variables vertically starting at row 5 (A5: Intercept, A6: Age, A7: Tenure, etc.).</t>
    </r>
  </si>
  <si>
    <r>
      <t>Column B (Weights):</t>
    </r>
    <r>
      <rPr>
        <sz val="8"/>
        <color theme="1"/>
        <rFont val="Arial"/>
        <family val="2"/>
      </rPr>
      <t xml:space="preserve"> Paste your permanent, optimized coefficients right next to them (B5: -0.88, B6: -0.01, B7: -0.07, etc.).</t>
    </r>
  </si>
  <si>
    <r>
      <t>Column C (User Input):</t>
    </r>
    <r>
      <rPr>
        <sz val="8"/>
        <color theme="1"/>
        <rFont val="Arial"/>
        <family val="2"/>
      </rPr>
      <t xml:space="preserve"> This is where managers enter data for a specific employee.</t>
    </r>
  </si>
  <si>
    <r>
      <t xml:space="preserve">Put a permanent </t>
    </r>
    <r>
      <rPr>
        <b/>
        <sz val="7"/>
        <color theme="1"/>
        <rFont val="Courier New"/>
        <family val="3"/>
      </rPr>
      <t>1</t>
    </r>
    <r>
      <rPr>
        <sz val="8"/>
        <color theme="1"/>
        <rFont val="Arial"/>
        <family val="2"/>
      </rPr>
      <t xml:space="preserve"> in cell </t>
    </r>
    <r>
      <rPr>
        <b/>
        <sz val="8"/>
        <color theme="1"/>
        <rFont val="Arial"/>
        <family val="2"/>
      </rPr>
      <t>C5</t>
    </r>
    <r>
      <rPr>
        <sz val="8"/>
        <color theme="1"/>
        <rFont val="Arial"/>
        <family val="2"/>
      </rPr>
      <t xml:space="preserve"> for the Intercept.</t>
    </r>
  </si>
  <si>
    <t>Enter raw numbers for numeric rows (e.g., Age: 34, Tenure: 3).</t>
  </si>
  <si>
    <r>
      <t xml:space="preserve">Enter a </t>
    </r>
    <r>
      <rPr>
        <b/>
        <sz val="7"/>
        <color theme="1"/>
        <rFont val="Courier New"/>
        <family val="3"/>
      </rPr>
      <t>1</t>
    </r>
    <r>
      <rPr>
        <sz val="8"/>
        <color theme="1"/>
        <rFont val="Arial"/>
        <family val="2"/>
      </rPr>
      <t xml:space="preserve"> (Yes) or </t>
    </r>
    <r>
      <rPr>
        <b/>
        <sz val="7"/>
        <color theme="1"/>
        <rFont val="Courier New"/>
        <family val="3"/>
      </rPr>
      <t>0</t>
    </r>
    <r>
      <rPr>
        <sz val="8"/>
        <color theme="1"/>
        <rFont val="Arial"/>
        <family val="2"/>
      </rPr>
      <t xml:space="preserve"> (No) for the binary encoded rows based on your exact definitions (e.g., if they work overtime, enter </t>
    </r>
    <r>
      <rPr>
        <sz val="7"/>
        <color theme="1"/>
        <rFont val="Courier New"/>
        <family val="3"/>
      </rPr>
      <t>0</t>
    </r>
    <r>
      <rPr>
        <sz val="8"/>
        <color theme="1"/>
        <rFont val="Arial"/>
        <family val="2"/>
      </rPr>
      <t xml:space="preserve"> because No Overtime = 1).</t>
    </r>
  </si>
  <si>
    <t>The Output Matrix:</t>
  </si>
  <si>
    <r>
      <t xml:space="preserve">At the very top of the sheet, merge cells </t>
    </r>
    <r>
      <rPr>
        <b/>
        <sz val="8"/>
        <color theme="1"/>
        <rFont val="Arial"/>
        <family val="2"/>
      </rPr>
      <t>E2:F3</t>
    </r>
    <r>
      <rPr>
        <sz val="8"/>
        <color theme="1"/>
        <rFont val="Arial"/>
        <family val="2"/>
      </rPr>
      <t>, color it light blue, and enter this exact formula to display the live probability score:</t>
    </r>
  </si>
  <si>
    <t>excel</t>
  </si>
  <si>
    <t>Use code with caution.</t>
  </si>
  <si>
    <r>
      <t xml:space="preserve">Format this cell as a </t>
    </r>
    <r>
      <rPr>
        <b/>
        <i/>
        <sz val="8"/>
        <color theme="1"/>
        <rFont val="Arial"/>
        <family val="2"/>
      </rPr>
      <t>Percentage (%)</t>
    </r>
    <r>
      <rPr>
        <i/>
        <sz val="8"/>
        <color theme="1"/>
        <rFont val="Arial"/>
        <family val="2"/>
      </rPr>
      <t xml:space="preserve"> with large, bold text. When values in Column C change, this percentage will instantly update.</t>
    </r>
  </si>
  <si>
    <t>❓ Potential Stakeholder Questions &amp; Answers</t>
  </si>
  <si>
    <t>When you present this model, stakeholders (especially non-technical executives) will challenge certain numbers. Use these prepared answers to defend your model:</t>
  </si>
  <si>
    <t>Q1: "Why does an employee with an 'Outstanding' performance rating (-0.24) have a lower attrition risk than someone who just 'Meets Expectations' (the baseline)? Aren't top performers recruited away faster?"</t>
  </si>
  <si>
    <r>
      <t>Answer:</t>
    </r>
    <r>
      <rPr>
        <sz val="8"/>
        <color theme="1"/>
        <rFont val="Arial"/>
        <family val="2"/>
      </rPr>
      <t xml:space="preserve"> "While top performers are highly employable, our data shows that the company's internal retention mechanisms—such as recognition, equity grants, or better bonus structures—are successfully anchoring our highest tier of talent relative to average performers. It is the average performers who are currently more prone to leaving."</t>
    </r>
  </si>
  <si>
    <t>Q2: "Why is the coefficient for fully Remote work exactly 0.00? We've been told that offering remote work is critical for keeping people."</t>
  </si>
  <si>
    <r>
      <t>Answer:</t>
    </r>
    <r>
      <rPr>
        <sz val="8"/>
        <color theme="1"/>
        <rFont val="Arial"/>
        <family val="2"/>
      </rPr>
      <t xml:space="preserve"> "The model compares Remote work directly against our reference group, which is Hybrid work. A coefficient of 0.00 means that once an employee is allowed a flexible Hybrid schedule, moving them to 100% fully remote provides </t>
    </r>
    <r>
      <rPr>
        <i/>
        <sz val="8"/>
        <color theme="1"/>
        <rFont val="Arial"/>
        <family val="2"/>
      </rPr>
      <t>zero additional statistical retention benefit</t>
    </r>
    <r>
      <rPr>
        <sz val="8"/>
        <color theme="1"/>
        <rFont val="Arial"/>
        <family val="2"/>
      </rPr>
      <t>. The baseline flexibility of Hybrid is already doing the heavy lifting."</t>
    </r>
  </si>
  <si>
    <t>Q3: "Can we trust a model built entirely in Excel rather than expensive data science software?"</t>
  </si>
  <si>
    <r>
      <t>Answer:</t>
    </r>
    <r>
      <rPr>
        <sz val="8"/>
        <color theme="1"/>
        <rFont val="Arial"/>
        <family val="2"/>
      </rPr>
      <t xml:space="preserve"> "Absolutely. The underlying math of Logistic Regression is identical whether executed in Python, R, or Excel. We verified the model using a Brier Score, which returned a </t>
    </r>
    <r>
      <rPr>
        <b/>
        <sz val="8"/>
        <color theme="1"/>
        <rFont val="Arial"/>
        <family val="2"/>
      </rPr>
      <t>0.11271</t>
    </r>
    <r>
      <rPr>
        <sz val="8"/>
        <color theme="1"/>
        <rFont val="Arial"/>
        <family val="2"/>
      </rPr>
      <t>. Since 0.25 represents random guessing and 0.00 is mathematical perfection, a score of 0.11 mathematically proves that this Excel configuration has captured highly stable, genuine operational patterns."</t>
    </r>
  </si>
  <si>
    <r>
      <t>Subject:</t>
    </r>
    <r>
      <rPr>
        <sz val="8"/>
        <color theme="1"/>
        <rFont val="Arial"/>
        <family val="2"/>
      </rPr>
      <t xml:space="preserve"> Launch: Data-Driven Attrition Risk Calculator &amp; User Guide</t>
    </r>
  </si>
  <si>
    <t>Team,</t>
  </si>
  <si>
    <r>
      <t xml:space="preserve">As part of our commitment to proactive talent management, we are officially launching our new </t>
    </r>
    <r>
      <rPr>
        <b/>
        <sz val="8"/>
        <color theme="1"/>
        <rFont val="Arial"/>
        <family val="2"/>
      </rPr>
      <t>Data-Driven Attrition Risk Calculator</t>
    </r>
    <r>
      <rPr>
        <sz val="8"/>
        <color theme="1"/>
        <rFont val="Arial"/>
        <family val="2"/>
      </rPr>
      <t>.</t>
    </r>
  </si>
  <si>
    <r>
      <t xml:space="preserve">Built directly within Excel using historical company data, this tool moves us away from guesswork. It allows HR Business Partners to input an employee’s profile and instantly generate an individual </t>
    </r>
    <r>
      <rPr>
        <b/>
        <sz val="8"/>
        <color theme="1"/>
        <rFont val="Arial"/>
        <family val="2"/>
      </rPr>
      <t>0% to 100% Flight Risk Probability Score</t>
    </r>
    <r>
      <rPr>
        <sz val="8"/>
        <color theme="1"/>
        <rFont val="Arial"/>
        <family val="2"/>
      </rPr>
      <t>.</t>
    </r>
  </si>
  <si>
    <t>The calculator tab is now active in our workforce planning file. Please review the simple user guide below to ensure your evaluations are mathematically accurate.</t>
  </si>
  <si>
    <t>📖 How to Use the Calculator</t>
  </si>
  <si>
    <t>1. The Intercept Row (Row 5)</t>
  </si>
  <si>
    <t>2. Numerical Rows (Age, Tenure, Salary Metrics)</t>
  </si>
  <si>
    <t>3. Standard Categorical Rows (Departments, Job Levels, Countries)</t>
  </si>
  <si>
    <t>4. ⚠️ Critical Action: Reverse-Encoded Rows (Promotion &amp; Overtime)</t>
  </si>
  <si>
    <t>Promotion in Last 2 Years:</t>
  </si>
  <si>
    <t>Overtime:</t>
  </si>
  <si>
    <t>📊 Reading the Output</t>
  </si>
  <si>
    <t>Please reach out if you have any questions or require support running your first batch of employee evaluations.</t>
  </si>
  <si>
    <t>Best regards,</t>
  </si>
  <si>
    <t>[Your Name/Title]</t>
  </si>
  <si>
    <t>Workforce Analytics &amp; HR Strategy</t>
  </si>
  <si>
    <r>
      <t>Subject:</t>
    </r>
    <r>
      <rPr>
        <sz val="10"/>
        <color theme="1"/>
        <rFont val="Arial"/>
        <family val="2"/>
      </rPr>
      <t xml:space="preserve"> Launch: Data-Driven Attrition Risk Calculator &amp; User Guide</t>
    </r>
  </si>
  <si>
    <r>
      <t xml:space="preserve">As part of our commitment to proactive talent management, we are officially launching our new </t>
    </r>
    <r>
      <rPr>
        <b/>
        <sz val="10"/>
        <color theme="1"/>
        <rFont val="Arial"/>
        <family val="2"/>
      </rPr>
      <t>Data-Driven Attrition Risk Calculator</t>
    </r>
    <r>
      <rPr>
        <sz val="10"/>
        <color theme="1"/>
        <rFont val="Arial"/>
        <family val="2"/>
      </rPr>
      <t>.</t>
    </r>
  </si>
  <si>
    <r>
      <t xml:space="preserve">Built directly within Excel using historical company data, this tool moves us away from guesswork. It allows HR Business Partners to input an employee’s profile and instantly generate an individual </t>
    </r>
    <r>
      <rPr>
        <b/>
        <sz val="10"/>
        <color theme="1"/>
        <rFont val="Arial"/>
        <family val="2"/>
      </rPr>
      <t>0% to 100% Flight Risk Probability Score</t>
    </r>
    <r>
      <rPr>
        <sz val="10"/>
        <color theme="1"/>
        <rFont val="Arial"/>
        <family val="2"/>
      </rPr>
      <t>.</t>
    </r>
  </si>
  <si>
    <r>
      <t xml:space="preserve">Open the </t>
    </r>
    <r>
      <rPr>
        <b/>
        <sz val="10"/>
        <color theme="1"/>
        <rFont val="Arial"/>
        <family val="2"/>
      </rPr>
      <t>Risk Calculator</t>
    </r>
    <r>
      <rPr>
        <sz val="10"/>
        <color theme="1"/>
        <rFont val="Arial"/>
        <family val="2"/>
      </rPr>
      <t xml:space="preserve"> tab. You will see a column labeled </t>
    </r>
    <r>
      <rPr>
        <b/>
        <sz val="10"/>
        <color theme="1"/>
        <rFont val="Arial"/>
        <family val="2"/>
      </rPr>
      <t>User Input (Column C)</t>
    </r>
    <r>
      <rPr>
        <sz val="10"/>
        <color theme="1"/>
        <rFont val="Arial"/>
        <family val="2"/>
      </rPr>
      <t>. To evaluate an employee, simply fill out Column C from top to bottom based on these rules:</t>
    </r>
  </si>
  <si>
    <r>
      <t>Rule:</t>
    </r>
    <r>
      <rPr>
        <sz val="10"/>
        <color theme="1"/>
        <rFont val="Arial"/>
        <family val="2"/>
      </rPr>
      <t xml:space="preserve"> </t>
    </r>
    <r>
      <rPr>
        <b/>
        <sz val="10"/>
        <color theme="1"/>
        <rFont val="Arial"/>
        <family val="2"/>
      </rPr>
      <t>Always leave this set to 1.</t>
    </r>
    <r>
      <rPr>
        <sz val="10"/>
        <color theme="1"/>
        <rFont val="Arial"/>
        <family val="2"/>
      </rPr>
      <t xml:space="preserve"> This is a mathematical anchor required by the model. Do not alter it.</t>
    </r>
  </si>
  <si>
    <r>
      <t xml:space="preserve">Enter </t>
    </r>
    <r>
      <rPr>
        <b/>
        <sz val="10"/>
        <color theme="1"/>
        <rFont val="Arial"/>
        <family val="2"/>
      </rPr>
      <t>0</t>
    </r>
    <r>
      <rPr>
        <sz val="10"/>
        <color theme="1"/>
        <rFont val="Arial"/>
        <family val="2"/>
      </rPr>
      <t xml:space="preserve"> if they </t>
    </r>
    <r>
      <rPr>
        <b/>
        <sz val="10"/>
        <color theme="1"/>
        <rFont val="Arial"/>
        <family val="2"/>
      </rPr>
      <t>DO</t>
    </r>
    <r>
      <rPr>
        <sz val="10"/>
        <color theme="1"/>
        <rFont val="Arial"/>
        <family val="2"/>
      </rPr>
      <t xml:space="preserve"> work overtime.</t>
    </r>
  </si>
  <si>
    <r>
      <t xml:space="preserve">Enter </t>
    </r>
    <r>
      <rPr>
        <b/>
        <sz val="10"/>
        <color theme="1"/>
        <rFont val="Arial"/>
        <family val="2"/>
      </rPr>
      <t>1</t>
    </r>
    <r>
      <rPr>
        <sz val="10"/>
        <color theme="1"/>
        <rFont val="Arial"/>
        <family val="2"/>
      </rPr>
      <t xml:space="preserve"> if the employee does </t>
    </r>
    <r>
      <rPr>
        <b/>
        <sz val="10"/>
        <color theme="1"/>
        <rFont val="Arial"/>
        <family val="2"/>
      </rPr>
      <t>NOT</t>
    </r>
    <r>
      <rPr>
        <sz val="10"/>
        <color theme="1"/>
        <rFont val="Arial"/>
        <family val="2"/>
      </rPr>
      <t xml:space="preserve"> work overtime.</t>
    </r>
  </si>
  <si>
    <r>
      <t xml:space="preserve">Enter </t>
    </r>
    <r>
      <rPr>
        <b/>
        <sz val="10"/>
        <color theme="1"/>
        <rFont val="Arial"/>
        <family val="2"/>
      </rPr>
      <t>0</t>
    </r>
    <r>
      <rPr>
        <sz val="10"/>
        <color theme="1"/>
        <rFont val="Arial"/>
        <family val="2"/>
      </rPr>
      <t xml:space="preserve"> if they </t>
    </r>
    <r>
      <rPr>
        <b/>
        <sz val="10"/>
        <color theme="1"/>
        <rFont val="Arial"/>
        <family val="2"/>
      </rPr>
      <t>HAVE</t>
    </r>
    <r>
      <rPr>
        <sz val="10"/>
        <color theme="1"/>
        <rFont val="Arial"/>
        <family val="2"/>
      </rPr>
      <t xml:space="preserve"> been promoted.</t>
    </r>
  </si>
  <si>
    <r>
      <t>Rule:</t>
    </r>
    <r>
      <rPr>
        <sz val="10"/>
        <color theme="1"/>
        <rFont val="Arial"/>
        <family val="2"/>
      </rPr>
      <t xml:space="preserve"> Type the actual, exact number for the employee.</t>
    </r>
  </si>
  <si>
    <r>
      <t>Examples:</t>
    </r>
    <r>
      <rPr>
        <sz val="10"/>
        <color theme="1"/>
        <rFont val="Arial"/>
        <family val="2"/>
      </rPr>
      <t xml:space="preserve"> If the employee is 34 years old, type </t>
    </r>
    <r>
      <rPr>
        <sz val="10"/>
        <color theme="1"/>
        <rFont val="Courier New"/>
        <family val="3"/>
      </rPr>
      <t>34</t>
    </r>
    <r>
      <rPr>
        <sz val="10"/>
        <color theme="1"/>
        <rFont val="Arial"/>
        <family val="2"/>
      </rPr>
      <t xml:space="preserve">. If they have been with the company for 3 years, type </t>
    </r>
    <r>
      <rPr>
        <sz val="10"/>
        <color theme="1"/>
        <rFont val="Courier New"/>
        <family val="3"/>
      </rPr>
      <t>3</t>
    </r>
    <r>
      <rPr>
        <sz val="10"/>
        <color theme="1"/>
        <rFont val="Arial"/>
        <family val="2"/>
      </rPr>
      <t>.</t>
    </r>
  </si>
  <si>
    <r>
      <t>Rule:</t>
    </r>
    <r>
      <rPr>
        <sz val="10"/>
        <color theme="1"/>
        <rFont val="Arial"/>
        <family val="2"/>
      </rPr>
      <t xml:space="preserve"> Type a </t>
    </r>
    <r>
      <rPr>
        <b/>
        <sz val="10"/>
        <color theme="1"/>
        <rFont val="Arial"/>
        <family val="2"/>
      </rPr>
      <t>1</t>
    </r>
    <r>
      <rPr>
        <sz val="10"/>
        <color theme="1"/>
        <rFont val="Arial"/>
        <family val="2"/>
      </rPr>
      <t xml:space="preserve"> if the label applies to the employee, and a </t>
    </r>
    <r>
      <rPr>
        <b/>
        <sz val="10"/>
        <color theme="1"/>
        <rFont val="Arial"/>
        <family val="2"/>
      </rPr>
      <t>0</t>
    </r>
    <r>
      <rPr>
        <sz val="10"/>
        <color theme="1"/>
        <rFont val="Arial"/>
        <family val="2"/>
      </rPr>
      <t xml:space="preserve"> if it does not.</t>
    </r>
  </si>
  <si>
    <r>
      <t>Example:</t>
    </r>
    <r>
      <rPr>
        <sz val="10"/>
        <color theme="1"/>
        <rFont val="Arial"/>
        <family val="2"/>
      </rPr>
      <t xml:space="preserve"> If an employee works in the Finance department in Canada, place a </t>
    </r>
    <r>
      <rPr>
        <sz val="10"/>
        <color theme="1"/>
        <rFont val="Courier New"/>
        <family val="3"/>
      </rPr>
      <t>1</t>
    </r>
    <r>
      <rPr>
        <sz val="10"/>
        <color theme="1"/>
        <rFont val="Arial"/>
        <family val="2"/>
      </rPr>
      <t xml:space="preserve"> next to </t>
    </r>
    <r>
      <rPr>
        <i/>
        <sz val="10"/>
        <color theme="1"/>
        <rFont val="Arial"/>
        <family val="2"/>
      </rPr>
      <t>Dept_Finance</t>
    </r>
    <r>
      <rPr>
        <sz val="10"/>
        <color theme="1"/>
        <rFont val="Arial"/>
        <family val="2"/>
      </rPr>
      <t xml:space="preserve"> and a </t>
    </r>
    <r>
      <rPr>
        <sz val="10"/>
        <color theme="1"/>
        <rFont val="Courier New"/>
        <family val="3"/>
      </rPr>
      <t>1</t>
    </r>
    <r>
      <rPr>
        <sz val="10"/>
        <color theme="1"/>
        <rFont val="Arial"/>
        <family val="2"/>
      </rPr>
      <t xml:space="preserve"> next to </t>
    </r>
    <r>
      <rPr>
        <i/>
        <sz val="10"/>
        <color theme="1"/>
        <rFont val="Arial"/>
        <family val="2"/>
      </rPr>
      <t>Country_Canada</t>
    </r>
    <r>
      <rPr>
        <sz val="10"/>
        <color theme="1"/>
        <rFont val="Arial"/>
        <family val="2"/>
      </rPr>
      <t xml:space="preserve">. All other departments and countries must be set to </t>
    </r>
    <r>
      <rPr>
        <sz val="10"/>
        <color theme="1"/>
        <rFont val="Courier New"/>
        <family val="3"/>
      </rPr>
      <t>0</t>
    </r>
    <r>
      <rPr>
        <sz val="10"/>
        <color theme="1"/>
        <rFont val="Arial"/>
        <family val="2"/>
      </rPr>
      <t>.</t>
    </r>
  </si>
  <si>
    <r>
      <t>Note:</t>
    </r>
    <r>
      <rPr>
        <sz val="10"/>
        <color theme="1"/>
        <rFont val="Arial"/>
        <family val="2"/>
      </rPr>
      <t xml:space="preserve"> If an employee belongs to our baseline reference group (Operations, Male, UK, or Hybrid), enter </t>
    </r>
    <r>
      <rPr>
        <sz val="10"/>
        <color theme="1"/>
        <rFont val="Courier New"/>
        <family val="3"/>
      </rPr>
      <t>0</t>
    </r>
    <r>
      <rPr>
        <sz val="10"/>
        <color theme="1"/>
        <rFont val="Arial"/>
        <family val="2"/>
      </rPr>
      <t xml:space="preserve"> across those specific category rows.</t>
    </r>
  </si>
  <si>
    <r>
      <t xml:space="preserve">To accurately isolate workplace burnout and career stagnation, two of our variables are tracked by their </t>
    </r>
    <r>
      <rPr>
        <b/>
        <sz val="10"/>
        <color theme="1"/>
        <rFont val="Arial"/>
        <family val="2"/>
      </rPr>
      <t>absence</t>
    </r>
    <r>
      <rPr>
        <sz val="10"/>
        <color theme="1"/>
        <rFont val="Arial"/>
        <family val="2"/>
      </rPr>
      <t>. Please follow these two inputs carefully:</t>
    </r>
  </si>
  <si>
    <r>
      <t xml:space="preserve">Enter </t>
    </r>
    <r>
      <rPr>
        <b/>
        <sz val="10"/>
        <color theme="1"/>
        <rFont val="Arial"/>
        <family val="2"/>
      </rPr>
      <t>1</t>
    </r>
    <r>
      <rPr>
        <sz val="10"/>
        <color theme="1"/>
        <rFont val="Arial"/>
        <family val="2"/>
      </rPr>
      <t xml:space="preserve"> if the employee has </t>
    </r>
    <r>
      <rPr>
        <b/>
        <sz val="10"/>
        <color theme="1"/>
        <rFont val="Arial"/>
        <family val="2"/>
      </rPr>
      <t>NOT</t>
    </r>
    <r>
      <rPr>
        <sz val="10"/>
        <color theme="1"/>
        <rFont val="Arial"/>
        <family val="2"/>
      </rPr>
      <t xml:space="preserve"> been promoted.</t>
    </r>
  </si>
  <si>
    <r>
      <t xml:space="preserve">Once Column C is filled out, the blue </t>
    </r>
    <r>
      <rPr>
        <b/>
        <sz val="10"/>
        <color theme="1"/>
        <rFont val="Arial"/>
        <family val="2"/>
      </rPr>
      <t>Flight Risk Probability Score</t>
    </r>
    <r>
      <rPr>
        <sz val="10"/>
        <color theme="1"/>
        <rFont val="Arial"/>
        <family val="2"/>
      </rPr>
      <t xml:space="preserve"> cell at the top will instantly calculate:</t>
    </r>
  </si>
  <si>
    <r>
      <t>Below 15% (Low Risk):</t>
    </r>
    <r>
      <rPr>
        <sz val="10"/>
        <color theme="1"/>
        <rFont val="Arial"/>
        <family val="2"/>
      </rPr>
      <t xml:space="preserve"> The employee is well-anchored. Standard engagement applies.</t>
    </r>
  </si>
  <si>
    <r>
      <t>15% to 35% (Elevated Risk):</t>
    </r>
    <r>
      <rPr>
        <sz val="10"/>
        <color theme="1"/>
        <rFont val="Arial"/>
        <family val="2"/>
      </rPr>
      <t xml:space="preserve"> The employee is showing early signs of detachment. Monitor workload or career progression.</t>
    </r>
  </si>
  <si>
    <r>
      <t>Above 35% (High Risk):</t>
    </r>
    <r>
      <rPr>
        <sz val="10"/>
        <color theme="1"/>
        <rFont val="Arial"/>
        <family val="2"/>
      </rPr>
      <t xml:space="preserve"> Critical flight risk. The HRBP should immediately sync with the department head to discuss proactive retention strategies (e.g., compensation reviews, career pathing, or reducing overtime pressure).</t>
    </r>
  </si>
  <si>
    <t>Variables</t>
  </si>
  <si>
    <t>Weights</t>
  </si>
  <si>
    <t>Math Bridge</t>
  </si>
  <si>
    <t>Manager Interaction Input Zone</t>
  </si>
  <si>
    <t>Select Department</t>
  </si>
  <si>
    <t>Select Country</t>
  </si>
  <si>
    <t>Select  Job Level</t>
  </si>
  <si>
    <t>Select Work Setup</t>
  </si>
  <si>
    <t>Select Performance Tier</t>
  </si>
  <si>
    <t>*Enter a 1 (Yes) or 0 (No) for the binary encoded rows based on your exact definitions (e.g., if they work overtime, enter 1 because No Overtime = 0), ( if no promotion, enter 0 because Promotion = 1).</t>
  </si>
  <si>
    <r>
      <t>Above 30% (High Risk):</t>
    </r>
    <r>
      <rPr>
        <sz val="8"/>
        <color theme="1"/>
        <rFont val="Arial"/>
        <family val="2"/>
      </rPr>
      <t xml:space="preserve"> Critical flight risk. The HRBP should immediately sync with the department head to discuss proactive retention strategies (e.g., compensation reviews, career pathing, or reducing overtime pressure).</t>
    </r>
  </si>
  <si>
    <r>
      <t>Below 10% (Low Risk):</t>
    </r>
    <r>
      <rPr>
        <sz val="8"/>
        <color theme="1"/>
        <rFont val="Arial"/>
        <family val="2"/>
      </rPr>
      <t xml:space="preserve"> The employee is well-anchored. Standard engagement applies.</t>
    </r>
  </si>
  <si>
    <r>
      <t>10% to 30% (Elevated Risk):</t>
    </r>
    <r>
      <rPr>
        <sz val="8"/>
        <color theme="1"/>
        <rFont val="Arial"/>
        <family val="2"/>
      </rPr>
      <t xml:space="preserve"> The employee is showing early signs of detachment. Monitor workload or career progression.</t>
    </r>
  </si>
  <si>
    <t>📊 Attrition Risk Calculator: Manager User Guide</t>
  </si>
  <si>
    <r>
      <t xml:space="preserve">This interactive tool uses our verified predictive model (Brier Score: </t>
    </r>
    <r>
      <rPr>
        <b/>
        <sz val="8"/>
        <color theme="1"/>
        <rFont val="Arial"/>
        <family val="2"/>
      </rPr>
      <t>0.11272</t>
    </r>
    <r>
      <rPr>
        <sz val="8"/>
        <color theme="1"/>
        <rFont val="Arial"/>
        <family val="2"/>
      </rPr>
      <t xml:space="preserve">) to estimate an employee's flight risk relative to our company baseline turnover rate of </t>
    </r>
    <r>
      <rPr>
        <b/>
        <sz val="8"/>
        <color theme="1"/>
        <rFont val="Arial"/>
        <family val="2"/>
      </rPr>
      <t>15%</t>
    </r>
    <r>
      <rPr>
        <sz val="8"/>
        <color theme="1"/>
        <rFont val="Arial"/>
        <family val="2"/>
      </rPr>
      <t>. Use this data to drive proactive career conversations and targeted retention efforts.</t>
    </r>
  </si>
  <si>
    <t>🛠️ How to Input Employee Data</t>
  </si>
  <si>
    <r>
      <t>1. Numeric Fields:</t>
    </r>
    <r>
      <rPr>
        <sz val="8"/>
        <color theme="1"/>
        <rFont val="Arial"/>
        <family val="2"/>
      </rPr>
      <t xml:space="preserve"> Enter exact values in the input column. Keep values realistic (e.g., Compa-Ratio as a decimal like </t>
    </r>
    <r>
      <rPr>
        <sz val="7"/>
        <color theme="1"/>
        <rFont val="Courier New"/>
        <family val="3"/>
      </rPr>
      <t>0.95</t>
    </r>
    <r>
      <rPr>
        <sz val="8"/>
        <color theme="1"/>
        <rFont val="Arial"/>
        <family val="2"/>
      </rPr>
      <t xml:space="preserve">, Age between </t>
    </r>
    <r>
      <rPr>
        <sz val="7"/>
        <color theme="1"/>
        <rFont val="Courier New"/>
        <family val="3"/>
      </rPr>
      <t>18</t>
    </r>
    <r>
      <rPr>
        <sz val="8"/>
        <color theme="1"/>
        <rFont val="Arial"/>
        <family val="2"/>
      </rPr>
      <t xml:space="preserve"> and </t>
    </r>
    <r>
      <rPr>
        <sz val="7"/>
        <color theme="1"/>
        <rFont val="Courier New"/>
        <family val="3"/>
      </rPr>
      <t>100</t>
    </r>
    <r>
      <rPr>
        <sz val="8"/>
        <color theme="1"/>
        <rFont val="Arial"/>
        <family val="2"/>
      </rPr>
      <t>).</t>
    </r>
  </si>
  <si>
    <r>
      <t>2. Dropdown Selectors:</t>
    </r>
    <r>
      <rPr>
        <sz val="8"/>
        <color theme="1"/>
        <rFont val="Arial"/>
        <family val="2"/>
      </rPr>
      <t xml:space="preserve"> Choose the single matching option for Department, Country, Performance, Job Level, and Work Setup.</t>
    </r>
  </si>
  <si>
    <r>
      <t>3. Security Notice:</t>
    </r>
    <r>
      <rPr>
        <sz val="8"/>
        <color theme="1"/>
        <rFont val="Arial"/>
        <family val="2"/>
      </rPr>
      <t xml:space="preserve"> All mathematical weight matrices and conversion formulas are permanently locked. You only need to modify the open input blocks.</t>
    </r>
  </si>
  <si>
    <t>🚨 Interpreting the Risk Tiers &amp; Strategic Actions</t>
  </si>
  <si>
    <t>🚨 HIGH RISK (Score &gt; 30%): Strategic HR Intervention Required</t>
  </si>
  <si>
    <r>
      <t>What it means:</t>
    </r>
    <r>
      <rPr>
        <sz val="8"/>
        <color theme="1"/>
        <rFont val="Arial"/>
        <family val="2"/>
      </rPr>
      <t xml:space="preserve"> The employee has more than double the company's average attrition probability.</t>
    </r>
  </si>
  <si>
    <r>
      <t>Top Model Drivers:</t>
    </r>
    <r>
      <rPr>
        <sz val="8"/>
        <color theme="1"/>
        <rFont val="Arial"/>
        <family val="2"/>
      </rPr>
      <t xml:space="preserve"> Watch closely for team members working significant </t>
    </r>
    <r>
      <rPr>
        <b/>
        <sz val="8"/>
        <color theme="1"/>
        <rFont val="Arial"/>
        <family val="2"/>
      </rPr>
      <t>Overtime (+0.58)</t>
    </r>
    <r>
      <rPr>
        <sz val="8"/>
        <color theme="1"/>
        <rFont val="Arial"/>
        <family val="2"/>
      </rPr>
      <t xml:space="preserve"> or those experiencing localized friction (e.g., located in </t>
    </r>
    <r>
      <rPr>
        <b/>
        <sz val="8"/>
        <color theme="1"/>
        <rFont val="Arial"/>
        <family val="2"/>
      </rPr>
      <t>Canada (+1.06)</t>
    </r>
    <r>
      <rPr>
        <sz val="8"/>
        <color theme="1"/>
        <rFont val="Arial"/>
        <family val="2"/>
      </rPr>
      <t xml:space="preserve"> or </t>
    </r>
    <r>
      <rPr>
        <b/>
        <sz val="8"/>
        <color theme="1"/>
        <rFont val="Arial"/>
        <family val="2"/>
      </rPr>
      <t>Ireland (+0.85)</t>
    </r>
    <r>
      <rPr>
        <sz val="8"/>
        <color theme="1"/>
        <rFont val="Arial"/>
        <family val="2"/>
      </rPr>
      <t>).</t>
    </r>
  </si>
  <si>
    <r>
      <t>Action:</t>
    </r>
    <r>
      <rPr>
        <sz val="8"/>
        <color theme="1"/>
        <rFont val="Arial"/>
        <family val="2"/>
      </rPr>
      <t xml:space="preserve"> HR Business Partners must be notified immediately to schedule a formal </t>
    </r>
    <r>
      <rPr>
        <b/>
        <sz val="8"/>
        <color theme="1"/>
        <rFont val="Arial"/>
        <family val="2"/>
      </rPr>
      <t>Stay-Interview</t>
    </r>
    <r>
      <rPr>
        <sz val="8"/>
        <color theme="1"/>
        <rFont val="Arial"/>
        <family val="2"/>
      </rPr>
      <t xml:space="preserve"> within 48 hours. Focus on workload redistribution or geographical support tools.</t>
    </r>
  </si>
  <si>
    <t>⚠️ MEDIUM RISK (Score 10% to 30%): Manager-Led Watch List</t>
  </si>
  <si>
    <r>
      <t>What it means:</t>
    </r>
    <r>
      <rPr>
        <sz val="8"/>
        <color theme="1"/>
        <rFont val="Arial"/>
        <family val="2"/>
      </rPr>
      <t xml:space="preserve"> The employee is sitting near or slightly above the company baseline.</t>
    </r>
  </si>
  <si>
    <r>
      <t>Top Model Drivers:</t>
    </r>
    <r>
      <rPr>
        <sz val="8"/>
        <color theme="1"/>
        <rFont val="Arial"/>
        <family val="2"/>
      </rPr>
      <t xml:space="preserve"> Driven heavily by long periods without career velocity, such as creeping </t>
    </r>
    <r>
      <rPr>
        <b/>
        <sz val="8"/>
        <color theme="1"/>
        <rFont val="Arial"/>
        <family val="2"/>
      </rPr>
      <t>Time in Role (+0.22)</t>
    </r>
    <r>
      <rPr>
        <sz val="8"/>
        <color theme="1"/>
        <rFont val="Arial"/>
        <family val="2"/>
      </rPr>
      <t xml:space="preserve"> or high </t>
    </r>
    <r>
      <rPr>
        <b/>
        <sz val="8"/>
        <color theme="1"/>
        <rFont val="Arial"/>
        <family val="2"/>
      </rPr>
      <t>Absence Days (+0.02)</t>
    </r>
    <r>
      <rPr>
        <sz val="8"/>
        <color theme="1"/>
        <rFont val="Arial"/>
        <family val="2"/>
      </rPr>
      <t>.</t>
    </r>
  </si>
  <si>
    <r>
      <t>Action:</t>
    </r>
    <r>
      <rPr>
        <sz val="8"/>
        <color theme="1"/>
        <rFont val="Arial"/>
        <family val="2"/>
      </rPr>
      <t xml:space="preserve"> Schedule a manager check-in. Note that a recent </t>
    </r>
    <r>
      <rPr>
        <b/>
        <sz val="8"/>
        <color theme="1"/>
        <rFont val="Arial"/>
        <family val="2"/>
      </rPr>
      <t>Promotion (-0.80)</t>
    </r>
    <r>
      <rPr>
        <sz val="8"/>
        <color theme="1"/>
        <rFont val="Arial"/>
        <family val="2"/>
      </rPr>
      <t xml:space="preserve"> acts as a powerful protective metric here, heavily lowering their risk score. Ensure their next milestone growth path is clear.</t>
    </r>
  </si>
  <si>
    <t>✅ LOW RISK (Score &lt; 10%): Standard Engagement</t>
  </si>
  <si>
    <r>
      <t>What it means:</t>
    </r>
    <r>
      <rPr>
        <sz val="8"/>
        <color theme="1"/>
        <rFont val="Arial"/>
        <family val="2"/>
      </rPr>
      <t xml:space="preserve"> The employee is well below the company average.</t>
    </r>
  </si>
  <si>
    <r>
      <t>Action:</t>
    </r>
    <r>
      <rPr>
        <sz val="8"/>
        <color theme="1"/>
        <rFont val="Arial"/>
        <family val="2"/>
      </rPr>
      <t xml:space="preserve"> Keep on standard corporate development paths and include them in routine pulse surveys.</t>
    </r>
  </si>
  <si>
    <r>
      <t xml:space="preserve">Once Columns are filled out, the  </t>
    </r>
    <r>
      <rPr>
        <b/>
        <sz val="8"/>
        <color theme="1"/>
        <rFont val="Arial"/>
        <family val="2"/>
      </rPr>
      <t>Flight Risk Probability Score</t>
    </r>
    <r>
      <rPr>
        <sz val="8"/>
        <color theme="1"/>
        <rFont val="Arial"/>
        <family val="2"/>
      </rPr>
      <t xml:space="preserve"> cell at the top will instantly calculate:</t>
    </r>
  </si>
  <si>
    <t>📊 Top Turn-Over Drivers (High Risk Factors)</t>
  </si>
  <si>
    <r>
      <t>Geographic Variances (Canada &amp; Ireland):</t>
    </r>
    <r>
      <rPr>
        <sz val="8"/>
        <color theme="1"/>
        <rFont val="Arial"/>
        <family val="2"/>
      </rPr>
      <t xml:space="preserve"> Employees based in </t>
    </r>
    <r>
      <rPr>
        <b/>
        <sz val="8"/>
        <color theme="1"/>
        <rFont val="Arial"/>
        <family val="2"/>
      </rPr>
      <t>Canada (+1.06)</t>
    </r>
    <r>
      <rPr>
        <sz val="8"/>
        <color theme="1"/>
        <rFont val="Arial"/>
        <family val="2"/>
      </rPr>
      <t xml:space="preserve"> and </t>
    </r>
    <r>
      <rPr>
        <b/>
        <sz val="8"/>
        <color theme="1"/>
        <rFont val="Arial"/>
        <family val="2"/>
      </rPr>
      <t>Ireland (+0.85)</t>
    </r>
    <r>
      <rPr>
        <sz val="8"/>
        <color theme="1"/>
        <rFont val="Arial"/>
        <family val="2"/>
      </rPr>
      <t xml:space="preserve"> exhibit a drastically higher turnover risk compared to their peers in the baseline region (UK).</t>
    </r>
  </si>
  <si>
    <r>
      <t>Career Stagnation (No Promotion):</t>
    </r>
    <r>
      <rPr>
        <sz val="8"/>
        <color theme="1"/>
        <rFont val="Arial"/>
        <family val="2"/>
      </rPr>
      <t xml:space="preserve"> Having </t>
    </r>
    <r>
      <rPr>
        <b/>
        <sz val="8"/>
        <color theme="1"/>
        <rFont val="Arial"/>
        <family val="2"/>
      </rPr>
      <t>no promotion in the last 2 years (+0.80)</t>
    </r>
    <r>
      <rPr>
        <sz val="8"/>
        <color theme="1"/>
        <rFont val="Arial"/>
        <family val="2"/>
      </rPr>
      <t xml:space="preserve"> carries an heavily elevated risk of leaving. Stagnant upward mobility serves as a top push-factor within this corporate framework.</t>
    </r>
  </si>
  <si>
    <r>
      <t>Burnout Metrics (Overtime):</t>
    </r>
    <r>
      <rPr>
        <sz val="8"/>
        <color theme="1"/>
        <rFont val="Arial"/>
        <family val="2"/>
      </rPr>
      <t xml:space="preserve"> Working active </t>
    </r>
    <r>
      <rPr>
        <b/>
        <sz val="8"/>
        <color theme="1"/>
        <rFont val="Arial"/>
        <family val="2"/>
      </rPr>
      <t>Overtime (+0.58)</t>
    </r>
    <r>
      <rPr>
        <sz val="8"/>
        <color theme="1"/>
        <rFont val="Arial"/>
        <family val="2"/>
      </rPr>
      <t xml:space="preserve"> introduces a substantial risk penalty to an employee's profile, making them significantly more volatile due to workload pressures.</t>
    </r>
  </si>
  <si>
    <r>
      <t>Gender Disparity:</t>
    </r>
    <r>
      <rPr>
        <sz val="8"/>
        <color theme="1"/>
        <rFont val="Arial"/>
        <family val="2"/>
      </rPr>
      <t xml:space="preserve"> Female employees </t>
    </r>
    <r>
      <rPr>
        <b/>
        <sz val="8"/>
        <color theme="1"/>
        <rFont val="Arial"/>
        <family val="2"/>
      </rPr>
      <t>(+0.48)</t>
    </r>
    <r>
      <rPr>
        <sz val="8"/>
        <color theme="1"/>
        <rFont val="Arial"/>
        <family val="2"/>
      </rPr>
      <t xml:space="preserve"> show a notably higher risk profile than male employees within this dataset, suggesting a need to evaluate internal equity, inclusion, or support systems.</t>
    </r>
  </si>
  <si>
    <t>Tenure Traps &amp; Stagnation:</t>
  </si>
  <si>
    <r>
      <t>Entry-level employees (</t>
    </r>
    <r>
      <rPr>
        <b/>
        <sz val="8"/>
        <color theme="1"/>
        <rFont val="Arial"/>
        <family val="2"/>
      </rPr>
      <t>Job_Entry: +0.41</t>
    </r>
    <r>
      <rPr>
        <sz val="8"/>
        <color theme="1"/>
        <rFont val="Arial"/>
        <family val="2"/>
      </rPr>
      <t>) are highly volatile compared to mid-level professionals.</t>
    </r>
  </si>
  <si>
    <r>
      <t xml:space="preserve">A prolonged </t>
    </r>
    <r>
      <rPr>
        <b/>
        <sz val="8"/>
        <color theme="1"/>
        <rFont val="Arial"/>
        <family val="2"/>
      </rPr>
      <t>Time in Role (+0.22)</t>
    </r>
    <r>
      <rPr>
        <sz val="8"/>
        <color theme="1"/>
        <rFont val="Arial"/>
        <family val="2"/>
      </rPr>
      <t xml:space="preserve"> strongly increases risk. When employees stay in the exact same role for years without transitioning or experiencing upward growth, their flight risk climbs.</t>
    </r>
  </si>
  <si>
    <r>
      <t>Career Velocity (Recent Promotion):</t>
    </r>
    <r>
      <rPr>
        <sz val="8"/>
        <color theme="1"/>
        <rFont val="Arial"/>
        <family val="2"/>
      </rPr>
      <t xml:space="preserve"> Receiving a </t>
    </r>
    <r>
      <rPr>
        <b/>
        <sz val="8"/>
        <color theme="1"/>
        <rFont val="Arial"/>
        <family val="2"/>
      </rPr>
      <t>Promotion in the Last 2 Years (-0.80)</t>
    </r>
    <r>
      <rPr>
        <sz val="8"/>
        <color theme="1"/>
        <rFont val="Arial"/>
        <family val="2"/>
      </rPr>
      <t xml:space="preserve"> serves as the single strongest protective anchor in the model, heavily reducing attrition risk and solidifying loyalty.</t>
    </r>
  </si>
  <si>
    <r>
      <t>Role Stability (Underwriting):</t>
    </r>
    <r>
      <rPr>
        <sz val="8"/>
        <color theme="1"/>
        <rFont val="Arial"/>
        <family val="2"/>
      </rPr>
      <t xml:space="preserve"> The </t>
    </r>
    <r>
      <rPr>
        <b/>
        <sz val="8"/>
        <color theme="1"/>
        <rFont val="Arial"/>
        <family val="2"/>
      </rPr>
      <t>Underwriting department (-0.42)</t>
    </r>
    <r>
      <rPr>
        <sz val="8"/>
        <color theme="1"/>
        <rFont val="Arial"/>
        <family val="2"/>
      </rPr>
      <t xml:space="preserve"> enjoys the highest structural retention rate, proving significantly more stable than the baseline operations department.</t>
    </r>
  </si>
  <si>
    <r>
      <t>Seniority and High Performance:</t>
    </r>
    <r>
      <rPr>
        <sz val="8"/>
        <color theme="1"/>
        <rFont val="Arial"/>
        <family val="2"/>
      </rPr>
      <t xml:space="preserve"> High-tier talent behaves as expected; </t>
    </r>
    <r>
      <rPr>
        <b/>
        <sz val="8"/>
        <color theme="1"/>
        <rFont val="Arial"/>
        <family val="2"/>
      </rPr>
      <t>Senior Roles (-0.29)</t>
    </r>
    <r>
      <rPr>
        <sz val="8"/>
        <color theme="1"/>
        <rFont val="Arial"/>
        <family val="2"/>
      </rPr>
      <t xml:space="preserve"> and individuals holding </t>
    </r>
    <r>
      <rPr>
        <b/>
        <sz val="8"/>
        <color theme="1"/>
        <rFont val="Arial"/>
        <family val="2"/>
      </rPr>
      <t>Outstanding Performance Ratings (-0.24)</t>
    </r>
    <r>
      <rPr>
        <sz val="8"/>
        <color theme="1"/>
        <rFont val="Arial"/>
        <family val="2"/>
      </rPr>
      <t xml:space="preserve"> are deeply anchored to the organization.</t>
    </r>
  </si>
  <si>
    <r>
      <t>Financial Health (Compa-Ratio):</t>
    </r>
    <r>
      <rPr>
        <sz val="8"/>
        <color theme="1"/>
        <rFont val="Arial"/>
        <family val="2"/>
      </rPr>
      <t xml:space="preserve"> A higher </t>
    </r>
    <r>
      <rPr>
        <b/>
        <sz val="8"/>
        <color theme="1"/>
        <rFont val="Arial"/>
        <family val="2"/>
      </rPr>
      <t>Compa-Ratio (-0.29)</t>
    </r>
    <r>
      <rPr>
        <sz val="8"/>
        <color theme="1"/>
        <rFont val="Arial"/>
        <family val="2"/>
      </rPr>
      <t xml:space="preserve"> strongly correlates with employee retention. Individuals paid competitively relative to their market midpoint are heavily insulated against external pull-factors.</t>
    </r>
  </si>
  <si>
    <t>⚖️ Neutral Factors (Minimal Strategic Impact)</t>
  </si>
  <si>
    <r>
      <t>Work Arrangement (Remote vs. Hybrid):</t>
    </r>
    <r>
      <rPr>
        <sz val="8"/>
        <color theme="1"/>
        <rFont val="Arial"/>
        <family val="2"/>
      </rPr>
      <t xml:space="preserve"> The coefficient for </t>
    </r>
    <r>
      <rPr>
        <b/>
        <sz val="8"/>
        <color theme="1"/>
        <rFont val="Arial"/>
        <family val="2"/>
      </rPr>
      <t>Work_Remote (0.00)</t>
    </r>
    <r>
      <rPr>
        <sz val="8"/>
        <color theme="1"/>
        <rFont val="Arial"/>
        <family val="2"/>
      </rPr>
      <t xml:space="preserve"> indicates that switching an employee from a Hybrid model to a fully Remote model has zero statistical impact on their likelihood to stay.</t>
    </r>
  </si>
  <si>
    <t>⚙️ Next Steps &amp; Strategic Recommendations</t>
  </si>
  <si>
    <r>
      <t>1. Targeted Interventions:</t>
    </r>
    <r>
      <rPr>
        <sz val="8"/>
        <color theme="1"/>
        <rFont val="Arial"/>
        <family val="2"/>
      </rPr>
      <t xml:space="preserve"> Deploy localized retention campaigns specifically targeting vulnerable entry-level cohorts, with immediate priority given to operations staff located within Canada and Ireland.</t>
    </r>
  </si>
  <si>
    <r>
      <t>2. Career Pathing Frameworks:</t>
    </r>
    <r>
      <rPr>
        <sz val="8"/>
        <color theme="1"/>
        <rFont val="Arial"/>
        <family val="2"/>
      </rPr>
      <t xml:space="preserve"> Re-evaluate the 2-year internal growth model. Implement structural policies where a </t>
    </r>
    <r>
      <rPr>
        <b/>
        <sz val="8"/>
        <color theme="1"/>
        <rFont val="Arial"/>
        <family val="2"/>
      </rPr>
      <t>Promotion (-0.80)</t>
    </r>
    <r>
      <rPr>
        <sz val="8"/>
        <color theme="1"/>
        <rFont val="Arial"/>
        <family val="2"/>
      </rPr>
      <t xml:space="preserve"> or lateral milestone shift is introduced to clear out the retention traps built up by extended </t>
    </r>
    <r>
      <rPr>
        <b/>
        <sz val="8"/>
        <color theme="1"/>
        <rFont val="Arial"/>
        <family val="2"/>
      </rPr>
      <t>Time in Role (+0.22)</t>
    </r>
    <r>
      <rPr>
        <sz val="8"/>
        <color theme="1"/>
        <rFont val="Arial"/>
        <family val="2"/>
      </rPr>
      <t>.</t>
    </r>
  </si>
  <si>
    <r>
      <t>3. Burnout Mitigation:</t>
    </r>
    <r>
      <rPr>
        <sz val="8"/>
        <color theme="1"/>
        <rFont val="Arial"/>
        <family val="2"/>
      </rPr>
      <t xml:space="preserve"> Audit teams logging heavy </t>
    </r>
    <r>
      <rPr>
        <b/>
        <sz val="8"/>
        <color theme="1"/>
        <rFont val="Arial"/>
        <family val="2"/>
      </rPr>
      <t>Overtime (+0.58)</t>
    </r>
    <r>
      <rPr>
        <sz val="8"/>
        <color theme="1"/>
        <rFont val="Arial"/>
        <family val="2"/>
      </rPr>
      <t xml:space="preserve"> hours. Actively deploy workload redistribution strategies to transition stressed employees back into standard, predictable baseline schedule hours.</t>
    </r>
  </si>
  <si>
    <r>
      <t>Predictive analysis:</t>
    </r>
    <r>
      <rPr>
        <sz val="11"/>
        <color theme="1"/>
        <rFont val="Calibri"/>
        <family val="2"/>
        <scheme val="minor"/>
      </rPr>
      <t xml:space="preserve"> I developed a logistic regression model to estimate employee attrition probability. The model used continuous workforce variables alongside dummy-encoded categorical variables, with appropriate reference categories excluded to avoid perfect multicollinearity. I implemented the logistic regression calculations directly in Excel and used Solver to estimate the coefficients by maximising the log-likelihood.</t>
    </r>
  </si>
  <si>
    <r>
      <t>Model Performance:</t>
    </r>
    <r>
      <rPr>
        <sz val="11"/>
        <color theme="1"/>
        <rFont val="Calibri"/>
        <family val="2"/>
        <scheme val="minor"/>
      </rPr>
      <t xml:space="preserve"> The model achieved a ROC-AUC of 0.728, indicating moderate ability to distinguish between employees who left and those who remained. The Brier score was 0.11272, which was lower than the 0.12680 baseline Brier score obtained by assigning every employee the overall 14.9% attrition rate.</t>
    </r>
  </si>
  <si>
    <r>
      <t>Operational Application:</t>
    </r>
    <r>
      <rPr>
        <sz val="11"/>
        <color theme="1"/>
        <rFont val="Calibri"/>
        <family val="2"/>
        <scheme val="minor"/>
      </rPr>
      <t xml:space="preserve"> Rather than using the conventional 50% classification threshold, I evaluated alternative probability thresholds because attrition is a relatively infrequent outcome. At a 30% threshold, the model identified 32.2% of actual leavers with 47.1% precision. This demonstrates how the model could be used to prioritise retention analysis, subject to appropriate HR governance and validation.</t>
    </r>
  </si>
  <si>
    <t>A. Model performance — top row</t>
  </si>
  <si>
    <t>Use KPI cards:</t>
  </si>
  <si>
    <t>KPI</t>
  </si>
  <si>
    <t>Value</t>
  </si>
  <si>
    <t>ROC-AUC</t>
  </si>
  <si>
    <t>Brier Score</t>
  </si>
  <si>
    <t>Overall Attrition</t>
  </si>
  <si>
    <t>Risk band</t>
  </si>
  <si>
    <t>&lt;10%</t>
  </si>
  <si>
    <t>Very High</t>
  </si>
  <si>
    <t>Model Performance</t>
  </si>
  <si>
    <t>Model Discrimination</t>
  </si>
  <si>
    <t>Probability accuracy</t>
  </si>
  <si>
    <t>Development dataset</t>
  </si>
  <si>
    <t>149 of 1000 employees</t>
  </si>
  <si>
    <t>Risk</t>
  </si>
  <si>
    <t>Predicted Probability</t>
  </si>
  <si>
    <t>10%-&lt;20%</t>
  </si>
  <si>
    <t>20%-&lt;30%</t>
  </si>
  <si>
    <t>&gt;=30%</t>
  </si>
  <si>
    <t>Count of Age</t>
  </si>
  <si>
    <t>Actual Attrition</t>
  </si>
  <si>
    <t>Lift</t>
  </si>
  <si>
    <t>Total</t>
  </si>
  <si>
    <t>Sum of Leaver flag</t>
  </si>
  <si>
    <t>% Workforce</t>
  </si>
  <si>
    <t>Top 10</t>
  </si>
  <si>
    <t>Top 20</t>
  </si>
  <si>
    <t>Top 30</t>
  </si>
  <si>
    <t>Top 40</t>
  </si>
  <si>
    <t>Top 50</t>
  </si>
  <si>
    <t>Employees Targeted</t>
  </si>
  <si>
    <t>Leavers Captured</t>
  </si>
  <si>
    <t>% of Leavers Captured</t>
  </si>
  <si>
    <t>Top 10%</t>
  </si>
  <si>
    <t>Top 20%</t>
  </si>
  <si>
    <t>Top 30%</t>
  </si>
  <si>
    <t>Top 40%</t>
  </si>
  <si>
    <t>Top 50%</t>
  </si>
  <si>
    <t>Dept</t>
  </si>
  <si>
    <t>(Multiple Items)</t>
  </si>
  <si>
    <t>Logistic regression was used to estimate employee attrition probability. Categorical variables were dummy encoded using defined reference categories. Model coefficients were estimated using Excel Solver by maximising log-likelihood. Model development performance: ROC-AUC 0.728; Brier Score 0.1127.</t>
  </si>
  <si>
    <t>Key insight:The highest-risk 10% of employees contains 31.5% of historical leavers, increasing to 48.3% within the top 20%. This indicates that the model concentrates a disproportionately large share of leavers toward the top of its risk ranking.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</si>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</sst>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
    <numFmt numFmtId="167" formatCode="0.00000"/>
    <numFmt numFmtId="168" formatCode="#,##0.000"/>
  </numFmts>
  <fonts count="42">
    <font>
      <sz val="11"/>
      <color theme="1"/>
      <name val="Calibri"/>
      <family val="2"/>
      <scheme val="minor"/>
    </font>
    <font>
      <b/>
      <sz val="11"/>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22"/>
      <color theme="1"/>
      <name val="Calibri"/>
      <family val="2"/>
      <scheme val="minor"/>
    </font>
    <font>
      <b/>
      <sz val="14"/>
      <color theme="0"/>
      <name val="Calibri"/>
      <family val="2"/>
      <scheme val="minor"/>
    </font>
    <font>
      <sz val="16"/>
      <color theme="0"/>
      <name val="Calibri"/>
      <family val="2"/>
      <scheme val="minor"/>
    </font>
    <font>
      <b/>
      <sz val="11"/>
      <color theme="0"/>
      <name val="Calibri"/>
      <family val="2"/>
      <scheme val="minor"/>
    </font>
    <font>
      <sz val="11"/>
      <color theme="0"/>
      <name val="Calibri"/>
      <family val="2"/>
      <scheme val="minor"/>
    </font>
    <font>
      <b/>
      <sz val="13.5"/>
      <color theme="1"/>
      <name val="Calibri"/>
      <family val="2"/>
      <scheme val="minor"/>
    </font>
    <font>
      <b/>
      <sz val="18"/>
      <color theme="1"/>
      <name val="Calibri"/>
      <family val="2"/>
      <scheme val="minor"/>
    </font>
    <font>
      <b/>
      <sz val="18"/>
      <color theme="0"/>
      <name val="Calibri"/>
      <family val="2"/>
      <scheme val="minor"/>
    </font>
    <font>
      <b/>
      <sz val="13.5"/>
      <color theme="0"/>
      <name val="Calibri"/>
      <family val="2"/>
      <scheme val="minor"/>
    </font>
    <font>
      <b/>
      <sz val="12"/>
      <color theme="1"/>
      <name val="Calibri"/>
      <family val="2"/>
      <scheme val="minor"/>
    </font>
    <font>
      <b/>
      <sz val="10"/>
      <color theme="1"/>
      <name val="Arial Unicode MS"/>
    </font>
    <font>
      <sz val="10"/>
      <color theme="1"/>
      <name val="Arial Unicode MS"/>
    </font>
    <font>
      <i/>
      <sz val="11"/>
      <color theme="1"/>
      <name val="Calibri"/>
      <family val="2"/>
      <scheme val="minor"/>
    </font>
    <font>
      <b/>
      <sz val="20"/>
      <color theme="1"/>
      <name val="Calibri"/>
      <family val="2"/>
      <scheme val="minor"/>
    </font>
    <font>
      <sz val="11"/>
      <name val="Calibri"/>
      <family val="2"/>
    </font>
    <font>
      <sz val="8"/>
      <name val="Calibri"/>
      <family val="2"/>
      <scheme val="minor"/>
    </font>
    <font>
      <sz val="11"/>
      <name val="Calibri"/>
      <family val="2"/>
      <scheme val="minor"/>
    </font>
    <font>
      <sz val="10"/>
      <color theme="1"/>
      <name val="Arial"/>
      <family val="2"/>
    </font>
    <font>
      <sz val="8"/>
      <color theme="1"/>
      <name val="Arial"/>
      <family val="2"/>
    </font>
    <font>
      <b/>
      <sz val="8"/>
      <color theme="1"/>
      <name val="Arial"/>
      <family val="2"/>
    </font>
    <font>
      <i/>
      <sz val="8"/>
      <color theme="1"/>
      <name val="Arial"/>
      <family val="2"/>
    </font>
    <font>
      <b/>
      <sz val="26"/>
      <color theme="0"/>
      <name val="Calibri"/>
      <family val="2"/>
      <scheme val="minor"/>
    </font>
    <font>
      <b/>
      <sz val="7"/>
      <color theme="1"/>
      <name val="Courier New"/>
      <family val="3"/>
    </font>
    <font>
      <sz val="7"/>
      <color theme="1"/>
      <name val="Courier New"/>
      <family val="3"/>
    </font>
    <font>
      <sz val="10"/>
      <color theme="1"/>
      <name val="Arial"/>
      <family val="2"/>
    </font>
    <font>
      <sz val="6"/>
      <color theme="1"/>
      <name val="Arial"/>
      <family val="2"/>
    </font>
    <font>
      <b/>
      <i/>
      <sz val="8"/>
      <color theme="1"/>
      <name val="Arial"/>
      <family val="2"/>
    </font>
    <font>
      <b/>
      <sz val="10"/>
      <color theme="1"/>
      <name val="Arial"/>
      <family val="2"/>
    </font>
    <font>
      <sz val="10"/>
      <color theme="1"/>
      <name val="Arial"/>
      <family val="2"/>
    </font>
    <font>
      <sz val="10"/>
      <color theme="1"/>
      <name val="Calibri"/>
      <family val="2"/>
      <scheme val="minor"/>
    </font>
    <font>
      <sz val="11"/>
      <color theme="1"/>
      <name val="Arial"/>
      <family val="2"/>
    </font>
    <font>
      <i/>
      <sz val="10"/>
      <color theme="1"/>
      <name val="Arial"/>
      <family val="2"/>
    </font>
    <font>
      <sz val="10"/>
      <color theme="1"/>
      <name val="Courier New"/>
      <family val="3"/>
    </font>
    <font>
      <b/>
      <i/>
      <sz val="11"/>
      <color theme="1"/>
      <name val="Calibri"/>
      <family val="2"/>
      <scheme val="minor"/>
    </font>
    <font>
      <b/>
      <sz val="14"/>
      <color theme="1"/>
      <name val="Calibri"/>
      <family val="2"/>
      <scheme val="minor"/>
    </font>
    <font>
      <b/>
      <sz val="16"/>
      <color theme="1"/>
      <name val="Calibri"/>
      <family val="2"/>
      <scheme val="minor"/>
    </font>
    <font>
      <i/>
      <sz val="12"/>
      <color theme="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65">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pivotButton="1"/>
    <xf numFmtId="0" fontId="4" fillId="0" borderId="0" xfId="0" applyFont="1"/>
    <xf numFmtId="0" fontId="0" fillId="0" borderId="0" xfId="0" applyAlignment="1">
      <alignment horizontal="left"/>
    </xf>
    <xf numFmtId="165" fontId="0" fillId="0" borderId="0" xfId="0" applyNumberFormat="1"/>
    <xf numFmtId="165" fontId="3" fillId="0" borderId="0" xfId="0" applyNumberFormat="1" applyFont="1"/>
    <xf numFmtId="9" fontId="0" fillId="0" borderId="0" xfId="0" applyNumberFormat="1"/>
    <xf numFmtId="166" fontId="0" fillId="0" borderId="0" xfId="0" applyNumberFormat="1"/>
    <xf numFmtId="0" fontId="0" fillId="0" borderId="0" xfId="0" applyAlignment="1">
      <alignment horizontal="left" indent="1"/>
    </xf>
    <xf numFmtId="165" fontId="0" fillId="0" borderId="0" xfId="1" applyNumberFormat="1" applyFont="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4" borderId="5" xfId="0" applyFill="1" applyBorder="1"/>
    <xf numFmtId="0" fontId="0" fillId="4" borderId="0" xfId="0" applyFill="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10" fillId="0" borderId="0" xfId="0" applyFont="1" applyAlignment="1">
      <alignment vertical="center"/>
    </xf>
    <xf numFmtId="0" fontId="0" fillId="0" borderId="0" xfId="0" applyAlignment="1">
      <alignment horizontal="left" vertical="center" indent="1"/>
    </xf>
    <xf numFmtId="0" fontId="11" fillId="0" borderId="0" xfId="0" applyFont="1" applyAlignment="1">
      <alignment vertical="center"/>
    </xf>
    <xf numFmtId="0" fontId="4" fillId="0" borderId="0" xfId="0" applyFont="1" applyAlignment="1">
      <alignment horizontal="left" vertical="center" indent="1"/>
    </xf>
    <xf numFmtId="0" fontId="4" fillId="0" borderId="0" xfId="0" applyFont="1" applyAlignment="1">
      <alignment horizontal="center" vertical="center" wrapText="1"/>
    </xf>
    <xf numFmtId="1" fontId="0" fillId="0" borderId="0" xfId="0" applyNumberFormat="1"/>
    <xf numFmtId="0" fontId="0" fillId="0" borderId="5" xfId="0" applyBorder="1"/>
    <xf numFmtId="0" fontId="0" fillId="0" borderId="6" xfId="0" applyBorder="1"/>
    <xf numFmtId="0" fontId="0" fillId="0" borderId="0" xfId="0" applyAlignment="1">
      <alignment horizontal="right"/>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xf>
    <xf numFmtId="0" fontId="0" fillId="0" borderId="1" xfId="0" applyBorder="1" applyAlignment="1">
      <alignment horizontal="center" vertical="center" wrapText="1"/>
    </xf>
    <xf numFmtId="10" fontId="4" fillId="0" borderId="1" xfId="0" applyNumberFormat="1" applyFont="1" applyBorder="1" applyAlignment="1">
      <alignment horizontal="center" vertical="center" wrapText="1"/>
    </xf>
    <xf numFmtId="10" fontId="0" fillId="0" borderId="1" xfId="0" applyNumberFormat="1" applyBorder="1" applyAlignment="1">
      <alignment horizontal="center" vertical="center" wrapText="1"/>
    </xf>
    <xf numFmtId="0" fontId="4" fillId="0" borderId="0" xfId="0" applyFont="1" applyAlignment="1">
      <alignment vertical="center"/>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0" fillId="6" borderId="12" xfId="0" applyFill="1" applyBorder="1" applyAlignment="1">
      <alignment vertical="center" wrapText="1"/>
    </xf>
    <xf numFmtId="0" fontId="0" fillId="6" borderId="13" xfId="0" applyFill="1" applyBorder="1" applyAlignment="1">
      <alignment vertical="center" wrapText="1"/>
    </xf>
    <xf numFmtId="0" fontId="15" fillId="0" borderId="0" xfId="0" applyFont="1"/>
    <xf numFmtId="0" fontId="16" fillId="0" borderId="0" xfId="0" applyFont="1" applyAlignment="1">
      <alignment horizontal="left" vertical="center" indent="1"/>
    </xf>
    <xf numFmtId="0" fontId="6" fillId="4" borderId="0" xfId="0" applyFont="1" applyFill="1"/>
    <xf numFmtId="166" fontId="7" fillId="4" borderId="0" xfId="0" applyNumberFormat="1" applyFont="1" applyFill="1"/>
    <xf numFmtId="0" fontId="0" fillId="4" borderId="2" xfId="0" applyFill="1" applyBorder="1" applyAlignment="1">
      <alignment horizontal="center"/>
    </xf>
    <xf numFmtId="166" fontId="7" fillId="4" borderId="3" xfId="0" applyNumberFormat="1" applyFont="1" applyFill="1" applyBorder="1"/>
    <xf numFmtId="166" fontId="7" fillId="4" borderId="4" xfId="0" applyNumberFormat="1" applyFont="1" applyFill="1" applyBorder="1"/>
    <xf numFmtId="0" fontId="0" fillId="0" borderId="0" xfId="0" quotePrefix="1"/>
    <xf numFmtId="0" fontId="4" fillId="0" borderId="0" xfId="0" applyFont="1" applyAlignment="1">
      <alignment horizontal="left" vertical="center" wrapText="1"/>
    </xf>
    <xf numFmtId="0" fontId="18" fillId="3" borderId="9" xfId="0" applyFont="1" applyFill="1" applyBorder="1" applyAlignment="1">
      <alignment horizontal="center"/>
    </xf>
    <xf numFmtId="0" fontId="19" fillId="0" borderId="0" xfId="0" applyFont="1" applyAlignment="1">
      <alignment horizontal="center" vertical="top"/>
    </xf>
    <xf numFmtId="2" fontId="0" fillId="0" borderId="0" xfId="0" quotePrefix="1" applyNumberFormat="1"/>
    <xf numFmtId="0" fontId="21" fillId="0" borderId="0" xfId="0" applyFont="1"/>
    <xf numFmtId="0" fontId="0" fillId="7" borderId="0" xfId="0" applyFill="1"/>
    <xf numFmtId="9" fontId="0" fillId="0" borderId="0" xfId="1" applyFont="1"/>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horizontal="left" vertical="center" indent="1"/>
    </xf>
    <xf numFmtId="0" fontId="23" fillId="0" borderId="0" xfId="0" applyFont="1" applyAlignment="1">
      <alignment horizontal="left" vertical="center" indent="2"/>
    </xf>
    <xf numFmtId="0" fontId="24" fillId="0" borderId="0" xfId="0" applyFont="1" applyAlignment="1">
      <alignment horizontal="left" vertical="center" indent="2"/>
    </xf>
    <xf numFmtId="0" fontId="25" fillId="0" borderId="0" xfId="0" applyFont="1" applyAlignment="1">
      <alignment horizontal="left" vertical="center" indent="1"/>
    </xf>
    <xf numFmtId="0" fontId="24" fillId="0" borderId="0" xfId="0" applyFont="1" applyAlignment="1">
      <alignment vertical="center"/>
    </xf>
    <xf numFmtId="0" fontId="29" fillId="0" borderId="0" xfId="0" applyFont="1" applyAlignment="1">
      <alignment vertical="center"/>
    </xf>
    <xf numFmtId="0" fontId="28" fillId="0" borderId="0" xfId="0" applyFont="1" applyAlignment="1">
      <alignment vertical="center"/>
    </xf>
    <xf numFmtId="0" fontId="30" fillId="0" borderId="0" xfId="0" applyFont="1" applyAlignment="1">
      <alignment vertical="center"/>
    </xf>
    <xf numFmtId="0" fontId="25"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xf numFmtId="0" fontId="35" fillId="0" borderId="0" xfId="0" applyFont="1" applyAlignment="1">
      <alignment vertical="center"/>
    </xf>
    <xf numFmtId="0" fontId="32" fillId="0" borderId="0" xfId="0" applyFont="1" applyAlignment="1">
      <alignment horizontal="left" vertical="center" indent="1"/>
    </xf>
    <xf numFmtId="0" fontId="33" fillId="0" borderId="0" xfId="0" applyFont="1" applyAlignment="1">
      <alignment horizontal="left" vertical="center" indent="2"/>
    </xf>
    <xf numFmtId="0" fontId="36" fillId="0" borderId="0" xfId="0" applyFont="1" applyAlignment="1">
      <alignment horizontal="left" vertical="center" indent="1"/>
    </xf>
    <xf numFmtId="0" fontId="21" fillId="0" borderId="0" xfId="0" applyFont="1" applyAlignment="1">
      <alignment horizontal="left"/>
    </xf>
    <xf numFmtId="0" fontId="19" fillId="0" borderId="0" xfId="0" applyFont="1" applyAlignment="1">
      <alignment horizontal="left" vertical="top"/>
    </xf>
    <xf numFmtId="0" fontId="31" fillId="0" borderId="0" xfId="0" applyFont="1" applyAlignment="1">
      <alignment vertical="top"/>
    </xf>
    <xf numFmtId="0" fontId="38" fillId="0" borderId="0" xfId="0" applyFont="1"/>
    <xf numFmtId="167" fontId="0" fillId="7" borderId="0" xfId="0" applyNumberFormat="1" applyFill="1"/>
    <xf numFmtId="0" fontId="0" fillId="0" borderId="0" xfId="0" applyProtection="1">
      <protection locked="0"/>
    </xf>
    <xf numFmtId="0" fontId="25" fillId="0" borderId="0" xfId="0" applyFont="1" applyAlignment="1">
      <alignment horizontal="left" vertical="center" indent="2"/>
    </xf>
    <xf numFmtId="0" fontId="4" fillId="0" borderId="0" xfId="0" applyFont="1" applyAlignment="1">
      <alignment horizontal="left" vertical="top" wrapText="1"/>
    </xf>
    <xf numFmtId="0" fontId="4" fillId="0" borderId="0" xfId="0" applyFont="1" applyAlignment="1">
      <alignment vertical="center" wrapText="1"/>
    </xf>
    <xf numFmtId="10" fontId="4" fillId="0" borderId="0" xfId="0" applyNumberFormat="1" applyFont="1" applyAlignment="1">
      <alignment vertical="center" wrapText="1"/>
    </xf>
    <xf numFmtId="3" fontId="4" fillId="0" borderId="0" xfId="0" applyNumberFormat="1" applyFont="1" applyAlignment="1">
      <alignment vertical="center" wrapText="1"/>
    </xf>
    <xf numFmtId="0" fontId="18" fillId="3" borderId="6" xfId="0" applyFont="1" applyFill="1" applyBorder="1" applyAlignment="1">
      <alignment horizontal="center"/>
    </xf>
    <xf numFmtId="0" fontId="40" fillId="3" borderId="2" xfId="0" applyFont="1" applyFill="1" applyBorder="1"/>
    <xf numFmtId="0" fontId="40" fillId="3" borderId="3" xfId="0" applyFont="1" applyFill="1" applyBorder="1"/>
    <xf numFmtId="0" fontId="40" fillId="3" borderId="4" xfId="0" applyFont="1" applyFill="1" applyBorder="1"/>
    <xf numFmtId="165" fontId="4" fillId="0" borderId="0" xfId="1" applyNumberFormat="1" applyFont="1"/>
    <xf numFmtId="2" fontId="4" fillId="0" borderId="0" xfId="0" applyNumberFormat="1" applyFont="1"/>
    <xf numFmtId="9" fontId="0" fillId="0" borderId="0" xfId="1" applyFont="1" applyAlignment="1">
      <alignment vertical="center" wrapText="1"/>
    </xf>
    <xf numFmtId="9" fontId="4" fillId="0" borderId="0" xfId="1" applyFont="1" applyAlignment="1">
      <alignment vertical="center" wrapText="1"/>
    </xf>
    <xf numFmtId="0" fontId="0" fillId="3" borderId="5" xfId="0" quotePrefix="1" applyFill="1" applyBorder="1"/>
    <xf numFmtId="0" fontId="0" fillId="0" borderId="0" xfId="0" applyAlignment="1">
      <alignment vertical="top" wrapText="1"/>
    </xf>
    <xf numFmtId="0" fontId="18" fillId="3" borderId="2" xfId="0" applyFont="1" applyFill="1" applyBorder="1" applyAlignment="1">
      <alignment horizontal="center"/>
    </xf>
    <xf numFmtId="0" fontId="18" fillId="3" borderId="3" xfId="0" applyFont="1" applyFill="1" applyBorder="1" applyAlignment="1">
      <alignment horizontal="center"/>
    </xf>
    <xf numFmtId="0" fontId="18" fillId="3" borderId="4" xfId="0" applyFont="1" applyFill="1" applyBorder="1" applyAlignment="1">
      <alignment horizontal="center"/>
    </xf>
    <xf numFmtId="0" fontId="18" fillId="3" borderId="7" xfId="0" applyFont="1" applyFill="1" applyBorder="1" applyAlignment="1">
      <alignment horizontal="center"/>
    </xf>
    <xf numFmtId="0" fontId="18" fillId="3" borderId="8" xfId="0" applyFont="1" applyFill="1" applyBorder="1" applyAlignment="1">
      <alignment horizontal="center"/>
    </xf>
    <xf numFmtId="0" fontId="18" fillId="3" borderId="9" xfId="0" applyFont="1" applyFill="1" applyBorder="1" applyAlignment="1">
      <alignment horizontal="center"/>
    </xf>
    <xf numFmtId="0" fontId="0" fillId="3" borderId="0" xfId="0" applyFill="1" applyAlignment="1">
      <alignment horizontal="center"/>
    </xf>
    <xf numFmtId="1" fontId="0" fillId="3" borderId="0" xfId="1" applyNumberFormat="1" applyFont="1" applyFill="1" applyBorder="1" applyAlignment="1">
      <alignment horizontal="center"/>
    </xf>
    <xf numFmtId="165" fontId="0" fillId="3" borderId="0" xfId="1" applyNumberFormat="1" applyFont="1" applyFill="1" applyBorder="1" applyAlignment="1">
      <alignment horizontal="center"/>
    </xf>
    <xf numFmtId="166" fontId="0" fillId="3" borderId="0" xfId="0" applyNumberFormat="1" applyFill="1" applyAlignment="1">
      <alignment horizontal="center"/>
    </xf>
    <xf numFmtId="0" fontId="41" fillId="3" borderId="8" xfId="0" applyFont="1" applyFill="1" applyBorder="1" applyAlignment="1">
      <alignment horizontal="center"/>
    </xf>
    <xf numFmtId="10" fontId="39" fillId="3" borderId="0" xfId="0" applyNumberFormat="1" applyFont="1" applyFill="1" applyAlignment="1">
      <alignment horizontal="center"/>
    </xf>
    <xf numFmtId="0" fontId="39" fillId="3" borderId="0" xfId="0" applyFont="1" applyFill="1" applyAlignment="1">
      <alignment horizontal="center"/>
    </xf>
    <xf numFmtId="3" fontId="39" fillId="3" borderId="0" xfId="0" applyNumberFormat="1" applyFont="1" applyFill="1" applyAlignment="1">
      <alignment horizontal="center"/>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1" fillId="3" borderId="7" xfId="0" applyFont="1" applyFill="1" applyBorder="1" applyAlignment="1">
      <alignment horizontal="center"/>
    </xf>
    <xf numFmtId="168" fontId="39" fillId="3" borderId="5" xfId="0" applyNumberFormat="1" applyFont="1" applyFill="1" applyBorder="1" applyAlignment="1">
      <alignment horizontal="center"/>
    </xf>
    <xf numFmtId="168" fontId="39" fillId="3" borderId="0" xfId="0" applyNumberFormat="1" applyFont="1" applyFill="1" applyAlignment="1">
      <alignment horizontal="center"/>
    </xf>
    <xf numFmtId="0" fontId="14" fillId="0" borderId="2" xfId="0" applyFont="1" applyBorder="1" applyAlignment="1">
      <alignment horizontal="left" vertical="top"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0" xfId="0" applyFont="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4" fillId="3" borderId="0" xfId="0" applyFont="1" applyFill="1" applyAlignment="1">
      <alignment horizontal="center"/>
    </xf>
    <xf numFmtId="0" fontId="39" fillId="3" borderId="5" xfId="0" applyFont="1" applyFill="1" applyBorder="1" applyAlignment="1">
      <alignment horizontal="center"/>
    </xf>
    <xf numFmtId="0" fontId="39" fillId="3" borderId="6" xfId="0" applyFont="1" applyFill="1" applyBorder="1" applyAlignment="1">
      <alignment horizontal="center"/>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0" xfId="0" applyFont="1" applyAlignment="1">
      <alignment horizontal="left"/>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9" fontId="7" fillId="4" borderId="2" xfId="1" applyFont="1" applyFill="1" applyBorder="1" applyAlignment="1">
      <alignment horizontal="center"/>
    </xf>
    <xf numFmtId="9" fontId="7" fillId="4" borderId="3" xfId="1" applyFont="1" applyFill="1" applyBorder="1" applyAlignment="1">
      <alignment horizontal="center"/>
    </xf>
    <xf numFmtId="9" fontId="7" fillId="4" borderId="4" xfId="1" applyFont="1" applyFill="1" applyBorder="1" applyAlignment="1">
      <alignment horizontal="center"/>
    </xf>
    <xf numFmtId="0" fontId="6" fillId="4" borderId="7" xfId="0" applyFont="1" applyFill="1" applyBorder="1" applyAlignment="1">
      <alignment horizontal="center"/>
    </xf>
    <xf numFmtId="0" fontId="6" fillId="4" borderId="8" xfId="0" applyFont="1" applyFill="1" applyBorder="1" applyAlignment="1">
      <alignment horizontal="center"/>
    </xf>
    <xf numFmtId="0" fontId="6" fillId="4" borderId="9" xfId="0" applyFont="1" applyFill="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0" xfId="0" applyFont="1" applyAlignment="1">
      <alignment horizontal="center"/>
    </xf>
    <xf numFmtId="0" fontId="5" fillId="0" borderId="6" xfId="0" applyFont="1" applyBorder="1" applyAlignment="1">
      <alignment horizontal="center"/>
    </xf>
    <xf numFmtId="0" fontId="7" fillId="4" borderId="2" xfId="0" applyFont="1" applyFill="1" applyBorder="1" applyAlignment="1">
      <alignment horizontal="center"/>
    </xf>
    <xf numFmtId="0" fontId="7" fillId="4" borderId="4" xfId="0" applyFont="1" applyFill="1" applyBorder="1" applyAlignment="1">
      <alignment horizontal="center"/>
    </xf>
    <xf numFmtId="1" fontId="7" fillId="4" borderId="2" xfId="1" applyNumberFormat="1" applyFont="1" applyFill="1" applyBorder="1" applyAlignment="1">
      <alignment horizontal="center"/>
    </xf>
    <xf numFmtId="1" fontId="7" fillId="4" borderId="4" xfId="1" applyNumberFormat="1"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7" xfId="0" applyFont="1" applyFill="1" applyBorder="1" applyAlignment="1">
      <alignment horizontal="center"/>
    </xf>
    <xf numFmtId="0" fontId="5" fillId="3" borderId="8" xfId="0" applyFont="1" applyFill="1" applyBorder="1" applyAlignment="1">
      <alignment horizontal="center"/>
    </xf>
    <xf numFmtId="0" fontId="5" fillId="3" borderId="9" xfId="0" applyFont="1" applyFill="1" applyBorder="1" applyAlignment="1">
      <alignment horizontal="center"/>
    </xf>
    <xf numFmtId="0" fontId="11" fillId="3" borderId="2" xfId="0" applyFont="1" applyFill="1" applyBorder="1" applyAlignment="1">
      <alignment horizontal="center"/>
    </xf>
    <xf numFmtId="0" fontId="11" fillId="3" borderId="3" xfId="0" applyFont="1" applyFill="1" applyBorder="1" applyAlignment="1">
      <alignment horizontal="center"/>
    </xf>
    <xf numFmtId="0" fontId="11" fillId="3" borderId="4" xfId="0" applyFont="1" applyFill="1" applyBorder="1" applyAlignment="1">
      <alignment horizontal="center"/>
    </xf>
    <xf numFmtId="0" fontId="11" fillId="3" borderId="7" xfId="0" applyFont="1" applyFill="1" applyBorder="1" applyAlignment="1">
      <alignment horizontal="center"/>
    </xf>
    <xf numFmtId="0" fontId="11" fillId="3" borderId="8" xfId="0" applyFont="1" applyFill="1" applyBorder="1" applyAlignment="1">
      <alignment horizontal="center"/>
    </xf>
    <xf numFmtId="0" fontId="11" fillId="3" borderId="9" xfId="0" applyFont="1" applyFill="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9" fontId="11" fillId="2" borderId="2" xfId="1" applyFont="1" applyFill="1" applyBorder="1" applyAlignment="1">
      <alignment horizontal="center" vertical="center"/>
    </xf>
    <xf numFmtId="9" fontId="11" fillId="2" borderId="4" xfId="1" applyFont="1" applyFill="1" applyBorder="1" applyAlignment="1">
      <alignment horizontal="center" vertical="center"/>
    </xf>
    <xf numFmtId="9" fontId="11" fillId="2" borderId="5" xfId="1" applyFont="1" applyFill="1" applyBorder="1" applyAlignment="1">
      <alignment horizontal="center" vertical="center"/>
    </xf>
    <xf numFmtId="9" fontId="11" fillId="2" borderId="6" xfId="1" applyFont="1" applyFill="1" applyBorder="1" applyAlignment="1">
      <alignment horizontal="center" vertical="center"/>
    </xf>
    <xf numFmtId="0" fontId="38" fillId="0" borderId="7" xfId="0" applyFont="1" applyBorder="1" applyAlignment="1">
      <alignment horizontal="center"/>
    </xf>
    <xf numFmtId="0" fontId="38" fillId="0" borderId="9" xfId="0" applyFont="1" applyBorder="1" applyAlignment="1">
      <alignment horizontal="center"/>
    </xf>
    <xf numFmtId="0" fontId="4" fillId="0" borderId="0" xfId="0" applyFont="1" applyAlignment="1">
      <alignment horizontal="center" vertical="center" wrapText="1"/>
    </xf>
    <xf numFmtId="0" fontId="0" fillId="0" borderId="5" xfId="0" applyBorder="1" applyAlignment="1">
      <alignment horizontal="center" vertical="top" wrapText="1"/>
    </xf>
    <xf numFmtId="0" fontId="0" fillId="0" borderId="0" xfId="0" applyAlignment="1">
      <alignment horizontal="center" vertical="top" wrapText="1"/>
    </xf>
    <xf numFmtId="0" fontId="6" fillId="5" borderId="5" xfId="0" applyFont="1" applyFill="1" applyBorder="1" applyAlignment="1">
      <alignment horizontal="center"/>
    </xf>
    <xf numFmtId="0" fontId="6" fillId="5" borderId="0" xfId="0" applyFont="1" applyFill="1" applyAlignment="1">
      <alignment horizontal="center"/>
    </xf>
    <xf numFmtId="0" fontId="4" fillId="0" borderId="0" xfId="0" applyFont="1" applyAlignment="1">
      <alignment horizontal="center"/>
    </xf>
    <xf numFmtId="0" fontId="23" fillId="0" borderId="2" xfId="0" applyFont="1" applyBorder="1" applyAlignment="1">
      <alignment horizontal="center" vertical="top" wrapText="1"/>
    </xf>
    <xf numFmtId="0" fontId="23" fillId="0" borderId="4" xfId="0" applyFont="1" applyBorder="1" applyAlignment="1">
      <alignment horizontal="center" vertical="top" wrapText="1"/>
    </xf>
    <xf numFmtId="0" fontId="23" fillId="0" borderId="7" xfId="0" applyFont="1" applyBorder="1" applyAlignment="1">
      <alignment horizontal="center" vertical="top" wrapText="1"/>
    </xf>
    <xf numFmtId="0" fontId="23" fillId="0" borderId="9" xfId="0" applyFont="1" applyBorder="1" applyAlignment="1">
      <alignment horizontal="center" vertical="top" wrapText="1"/>
    </xf>
    <xf numFmtId="0" fontId="23" fillId="0" borderId="2" xfId="0" applyFont="1" applyBorder="1" applyAlignment="1">
      <alignment horizontal="left" vertical="top" wrapText="1"/>
    </xf>
    <xf numFmtId="0" fontId="23" fillId="0" borderId="4" xfId="0" applyFont="1" applyBorder="1" applyAlignment="1">
      <alignment horizontal="left" vertical="top" wrapText="1"/>
    </xf>
    <xf numFmtId="0" fontId="23" fillId="0" borderId="7" xfId="0" applyFont="1" applyBorder="1" applyAlignment="1">
      <alignment horizontal="left" vertical="top" wrapText="1"/>
    </xf>
    <xf numFmtId="0" fontId="23" fillId="0" borderId="9" xfId="0" applyFont="1" applyBorder="1" applyAlignment="1">
      <alignment horizontal="left" vertical="top" wrapText="1"/>
    </xf>
    <xf numFmtId="0" fontId="26" fillId="5" borderId="0" xfId="0" applyFont="1" applyFill="1" applyAlignment="1">
      <alignment horizontal="center"/>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8" fillId="5" borderId="0" xfId="0" applyFont="1" applyFill="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10" fillId="0" borderId="0" xfId="0" applyFont="1" applyAlignment="1">
      <alignment horizontal="left" vertical="center" wrapText="1"/>
    </xf>
    <xf numFmtId="0" fontId="9" fillId="5" borderId="0" xfId="0" applyFont="1" applyFill="1" applyAlignment="1">
      <alignment horizontal="center"/>
    </xf>
    <xf numFmtId="0" fontId="0" fillId="0" borderId="5" xfId="0" applyBorder="1" applyAlignment="1">
      <alignment horizontal="left" vertical="top" wrapText="1"/>
    </xf>
    <xf numFmtId="0" fontId="0" fillId="0" borderId="6" xfId="0" applyBorder="1" applyAlignment="1">
      <alignment horizontal="left" vertical="top" wrapText="1"/>
    </xf>
    <xf numFmtId="0" fontId="10" fillId="0" borderId="0" xfId="0" applyFont="1" applyAlignment="1">
      <alignment horizontal="left"/>
    </xf>
    <xf numFmtId="0" fontId="0" fillId="0" borderId="0" xfId="0" applyAlignment="1">
      <alignment horizontal="left" vertical="top" wrapText="1"/>
    </xf>
    <xf numFmtId="0" fontId="13" fillId="5" borderId="0" xfId="0" applyFont="1" applyFill="1" applyAlignment="1">
      <alignment horizontal="center"/>
    </xf>
    <xf numFmtId="0" fontId="12" fillId="5" borderId="0" xfId="0" applyFont="1" applyFill="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4" fillId="0" borderId="0" xfId="0" applyFont="1" applyAlignment="1">
      <alignment horizontal="center" wrapText="1"/>
    </xf>
    <xf numFmtId="0" fontId="4" fillId="0" borderId="0" xfId="0" applyFont="1" applyAlignment="1">
      <alignment horizontal="center" vertical="top"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0" xfId="0" applyAlignment="1">
      <alignment horizontal="center"/>
    </xf>
    <xf numFmtId="0" fontId="4" fillId="2" borderId="0" xfId="0" applyFont="1" applyFill="1" applyAlignment="1">
      <alignment horizontal="center"/>
    </xf>
    <xf numFmtId="0" fontId="0" fillId="3" borderId="0" xfId="0" applyFill="1" applyBorder="1" applyAlignment="1">
      <alignment horizontal="center"/>
    </xf>
    <xf numFmtId="0" fontId="0" fillId="3" borderId="0" xfId="0" applyFill="1" applyBorder="1"/>
    <xf numFmtId="166" fontId="0" fillId="3" borderId="0" xfId="0" applyNumberFormat="1" applyFill="1" applyBorder="1" applyAlignment="1">
      <alignment horizontal="center"/>
    </xf>
    <xf numFmtId="0" fontId="4" fillId="3" borderId="0" xfId="0" applyFont="1" applyFill="1" applyBorder="1" applyAlignment="1">
      <alignment horizontal="center"/>
    </xf>
  </cellXfs>
  <cellStyles count="2">
    <cellStyle name="Normal" xfId="0" builtinId="0"/>
    <cellStyle name="Per cent" xfId="1" builtinId="5"/>
  </cellStyles>
  <dxfs count="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0000"/>
      <fill>
        <patternFill patternType="solid">
          <fgColor indexed="64"/>
          <bgColor rgb="FFFFFF00"/>
        </patternFill>
      </fill>
    </dxf>
    <dxf>
      <fill>
        <patternFill patternType="solid">
          <fgColor indexed="64"/>
          <bgColor rgb="FFFFFF00"/>
        </patternFill>
      </fill>
    </dxf>
    <dxf>
      <font>
        <strike val="0"/>
        <outline val="0"/>
        <shadow val="0"/>
        <u val="none"/>
        <vertAlign val="baseline"/>
        <sz val="11"/>
        <color theme="1"/>
        <name val="Calibri"/>
        <family val="2"/>
        <scheme val="minor"/>
      </font>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66" formatCode="0.0"/>
    </dxf>
    <dxf>
      <numFmt numFmtId="165" formatCode="0.0%"/>
    </dxf>
    <dxf>
      <font>
        <color rgb="FFFF0000"/>
      </font>
    </dxf>
    <dxf>
      <numFmt numFmtId="165" formatCode="0.0%"/>
    </dxf>
    <dxf>
      <numFmt numFmtId="165" formatCode="0.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3" formatCode="0%"/>
    </dxf>
    <dxf>
      <numFmt numFmtId="13" formatCode="0%"/>
    </dxf>
    <dxf>
      <numFmt numFmtId="165" formatCode="0.0%"/>
    </dxf>
    <dxf>
      <numFmt numFmtId="13" formatCode="0%"/>
    </dxf>
    <dxf>
      <numFmt numFmtId="13" formatCode="0%"/>
    </dxf>
    <dxf>
      <numFmt numFmtId="13" formatCode="0%"/>
    </dxf>
    <dxf>
      <numFmt numFmtId="165" formatCode="0.0%"/>
    </dxf>
    <dxf>
      <numFmt numFmtId="13" formatCode="0%"/>
    </dxf>
    <dxf>
      <numFmt numFmtId="166" formatCode="0.0"/>
    </dxf>
    <dxf>
      <numFmt numFmtId="165"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3" formatCode="0%"/>
    </dxf>
    <dxf>
      <numFmt numFmtId="13" formatCode="0%"/>
    </dxf>
    <dxf>
      <numFmt numFmtId="13" formatCode="0%"/>
    </dxf>
    <dxf>
      <numFmt numFmtId="13" formatCode="0%"/>
    </dxf>
    <dxf>
      <numFmt numFmtId="13" formatCode="0%"/>
    </dxf>
    <dxf>
      <numFmt numFmtId="165" formatCode="0.0%"/>
    </dxf>
    <dxf>
      <numFmt numFmtId="13" formatCode="0%"/>
    </dxf>
    <dxf>
      <numFmt numFmtId="13" formatCode="0%"/>
    </dxf>
    <dxf>
      <numFmt numFmtId="13" formatCode="0%"/>
    </dxf>
    <dxf>
      <font>
        <color rgb="FFFF0000"/>
      </font>
    </dxf>
    <dxf>
      <numFmt numFmtId="165" formatCode="0.0%"/>
    </dxf>
    <dxf>
      <numFmt numFmtId="13" formatCode="0%"/>
    </dxf>
    <dxf>
      <numFmt numFmtId="166" formatCode="0.0"/>
    </dxf>
    <dxf>
      <numFmt numFmtId="165" formatCode="0.0%"/>
    </dxf>
    <dxf>
      <numFmt numFmtId="165" formatCode="0.0%"/>
    </dxf>
    <dxf>
      <numFmt numFmtId="165" formatCode="0.0%"/>
    </dxf>
    <dxf>
      <numFmt numFmtId="13" formatCode="0%"/>
    </dxf>
    <dxf>
      <numFmt numFmtId="165" formatCode="0.0%"/>
    </dxf>
    <dxf>
      <numFmt numFmtId="165" formatCode="0.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Leavers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Pivots'!$A$22:$A$30</c:f>
              <c:strCache>
                <c:ptCount val="8"/>
                <c:pt idx="0">
                  <c:v>IT</c:v>
                </c:pt>
                <c:pt idx="1">
                  <c:v>Sales</c:v>
                </c:pt>
                <c:pt idx="2">
                  <c:v>Operations</c:v>
                </c:pt>
                <c:pt idx="3">
                  <c:v>Finance</c:v>
                </c:pt>
                <c:pt idx="4">
                  <c:v>Claims</c:v>
                </c:pt>
                <c:pt idx="5">
                  <c:v>HR</c:v>
                </c:pt>
                <c:pt idx="6">
                  <c:v>Underwriting</c:v>
                </c:pt>
                <c:pt idx="7">
                  <c:v>Marketing</c:v>
                </c:pt>
              </c:strCache>
            </c:strRef>
          </c:cat>
          <c:val>
            <c:numRef>
              <c:f>'Dashboard Pivots'!$B$22:$B$30</c:f>
              <c:numCache>
                <c:formatCode>0%</c:formatCode>
                <c:ptCount val="8"/>
                <c:pt idx="0">
                  <c:v>0.16778523489932887</c:v>
                </c:pt>
                <c:pt idx="1">
                  <c:v>0.16107382550335569</c:v>
                </c:pt>
                <c:pt idx="2">
                  <c:v>0.16107382550335569</c:v>
                </c:pt>
                <c:pt idx="3">
                  <c:v>0.15436241610738255</c:v>
                </c:pt>
                <c:pt idx="4">
                  <c:v>0.13422818791946309</c:v>
                </c:pt>
                <c:pt idx="5">
                  <c:v>8.7248322147651006E-2</c:v>
                </c:pt>
                <c:pt idx="6">
                  <c:v>7.3825503355704702E-2</c:v>
                </c:pt>
                <c:pt idx="7">
                  <c:v>6.0402684563758392E-2</c:v>
                </c:pt>
              </c:numCache>
            </c:numRef>
          </c:val>
          <c:extLst>
            <c:ext xmlns:c16="http://schemas.microsoft.com/office/drawing/2014/chart" uri="{C3380CC4-5D6E-409C-BE32-E72D297353CC}">
              <c16:uniqueId val="{00000000-3220-4772-8C01-DA859CFD265A}"/>
            </c:ext>
          </c:extLst>
        </c:ser>
        <c:dLbls>
          <c:dLblPos val="outEnd"/>
          <c:showLegendKey val="0"/>
          <c:showVal val="1"/>
          <c:showCatName val="0"/>
          <c:showSerName val="0"/>
          <c:showPercent val="0"/>
          <c:showBubbleSize val="0"/>
        </c:dLbls>
        <c:gapWidth val="219"/>
        <c:overlap val="-27"/>
        <c:axId val="1457384479"/>
        <c:axId val="1396416047"/>
      </c:barChart>
      <c:catAx>
        <c:axId val="14573844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416047"/>
        <c:crosses val="autoZero"/>
        <c:auto val="1"/>
        <c:lblAlgn val="ctr"/>
        <c:lblOffset val="100"/>
        <c:noMultiLvlLbl val="0"/>
      </c:catAx>
      <c:valAx>
        <c:axId val="1396416047"/>
        <c:scaling>
          <c:orientation val="minMax"/>
        </c:scaling>
        <c:delete val="1"/>
        <c:axPos val="l"/>
        <c:numFmt formatCode="0%" sourceLinked="1"/>
        <c:majorTickMark val="none"/>
        <c:minorTickMark val="none"/>
        <c:tickLblPos val="nextTo"/>
        <c:crossAx val="145738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Leavers</a:t>
            </a:r>
            <a:r>
              <a:rPr lang="en-GB" b="1" baseline="0"/>
              <a:t> </a:t>
            </a:r>
            <a:r>
              <a:rPr lang="en-GB" b="1"/>
              <a:t>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Pivots'!$A$77:$A$81</c:f>
              <c:strCache>
                <c:ptCount val="4"/>
                <c:pt idx="0">
                  <c:v>32-45</c:v>
                </c:pt>
                <c:pt idx="1">
                  <c:v>18-31</c:v>
                </c:pt>
                <c:pt idx="2">
                  <c:v>46-59</c:v>
                </c:pt>
                <c:pt idx="3">
                  <c:v>60-73</c:v>
                </c:pt>
              </c:strCache>
            </c:strRef>
          </c:cat>
          <c:val>
            <c:numRef>
              <c:f>'Dashboard Pivots'!$B$77:$B$81</c:f>
              <c:numCache>
                <c:formatCode>0%</c:formatCode>
                <c:ptCount val="4"/>
                <c:pt idx="0">
                  <c:v>0.59731543624161076</c:v>
                </c:pt>
                <c:pt idx="1">
                  <c:v>0.22818791946308725</c:v>
                </c:pt>
                <c:pt idx="2">
                  <c:v>0.16778523489932887</c:v>
                </c:pt>
                <c:pt idx="3">
                  <c:v>6.7114093959731542E-3</c:v>
                </c:pt>
              </c:numCache>
            </c:numRef>
          </c:val>
          <c:extLst>
            <c:ext xmlns:c16="http://schemas.microsoft.com/office/drawing/2014/chart" uri="{C3380CC4-5D6E-409C-BE32-E72D297353CC}">
              <c16:uniqueId val="{00000000-CFCA-4E35-B327-5427A227B84C}"/>
            </c:ext>
          </c:extLst>
        </c:ser>
        <c:dLbls>
          <c:dLblPos val="outEnd"/>
          <c:showLegendKey val="0"/>
          <c:showVal val="1"/>
          <c:showCatName val="0"/>
          <c:showSerName val="0"/>
          <c:showPercent val="0"/>
          <c:showBubbleSize val="0"/>
        </c:dLbls>
        <c:gapWidth val="219"/>
        <c:overlap val="-27"/>
        <c:axId val="1551711807"/>
        <c:axId val="1620718127"/>
      </c:barChart>
      <c:catAx>
        <c:axId val="15517118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18127"/>
        <c:crosses val="autoZero"/>
        <c:auto val="1"/>
        <c:lblAlgn val="ctr"/>
        <c:lblOffset val="100"/>
        <c:noMultiLvlLbl val="0"/>
      </c:catAx>
      <c:valAx>
        <c:axId val="1620718127"/>
        <c:scaling>
          <c:orientation val="minMax"/>
        </c:scaling>
        <c:delete val="1"/>
        <c:axPos val="l"/>
        <c:numFmt formatCode="0%" sourceLinked="1"/>
        <c:majorTickMark val="none"/>
        <c:minorTickMark val="none"/>
        <c:tickLblPos val="nextTo"/>
        <c:crossAx val="155171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Leavers by Tenure band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Pivots'!$A$88:$A$93</c:f>
              <c:strCache>
                <c:ptCount val="5"/>
                <c:pt idx="0">
                  <c:v>2-&lt;5 years</c:v>
                </c:pt>
                <c:pt idx="1">
                  <c:v>5-&lt;10 years</c:v>
                </c:pt>
                <c:pt idx="2">
                  <c:v>1-&lt;2 years</c:v>
                </c:pt>
                <c:pt idx="3">
                  <c:v>Less than 1 year</c:v>
                </c:pt>
                <c:pt idx="4">
                  <c:v>10-&lt;15 years</c:v>
                </c:pt>
              </c:strCache>
            </c:strRef>
          </c:cat>
          <c:val>
            <c:numRef>
              <c:f>'Dashboard Pivots'!$B$88:$B$93</c:f>
              <c:numCache>
                <c:formatCode>0%</c:formatCode>
                <c:ptCount val="5"/>
                <c:pt idx="0">
                  <c:v>0.44295302013422821</c:v>
                </c:pt>
                <c:pt idx="1">
                  <c:v>0.32885906040268459</c:v>
                </c:pt>
                <c:pt idx="2">
                  <c:v>0.12080536912751678</c:v>
                </c:pt>
                <c:pt idx="3">
                  <c:v>6.7114093959731544E-2</c:v>
                </c:pt>
                <c:pt idx="4">
                  <c:v>4.0268456375838924E-2</c:v>
                </c:pt>
              </c:numCache>
            </c:numRef>
          </c:val>
          <c:extLst>
            <c:ext xmlns:c16="http://schemas.microsoft.com/office/drawing/2014/chart" uri="{C3380CC4-5D6E-409C-BE32-E72D297353CC}">
              <c16:uniqueId val="{00000000-B170-4809-9EDA-CD9C9C7F495B}"/>
            </c:ext>
          </c:extLst>
        </c:ser>
        <c:dLbls>
          <c:dLblPos val="outEnd"/>
          <c:showLegendKey val="0"/>
          <c:showVal val="1"/>
          <c:showCatName val="0"/>
          <c:showSerName val="0"/>
          <c:showPercent val="0"/>
          <c:showBubbleSize val="0"/>
        </c:dLbls>
        <c:gapWidth val="219"/>
        <c:overlap val="-27"/>
        <c:axId val="1619843263"/>
        <c:axId val="1620649007"/>
      </c:barChart>
      <c:catAx>
        <c:axId val="161984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49007"/>
        <c:crosses val="autoZero"/>
        <c:auto val="1"/>
        <c:lblAlgn val="ctr"/>
        <c:lblOffset val="100"/>
        <c:noMultiLvlLbl val="0"/>
      </c:catAx>
      <c:valAx>
        <c:axId val="1620649007"/>
        <c:scaling>
          <c:orientation val="minMax"/>
        </c:scaling>
        <c:delete val="1"/>
        <c:axPos val="l"/>
        <c:numFmt formatCode="0%" sourceLinked="1"/>
        <c:majorTickMark val="none"/>
        <c:minorTickMark val="none"/>
        <c:tickLblPos val="nextTo"/>
        <c:crossAx val="161984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Leavers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Pivots'!$A$65:$A$70</c:f>
              <c:strCache>
                <c:ptCount val="5"/>
                <c:pt idx="0">
                  <c:v>Professional</c:v>
                </c:pt>
                <c:pt idx="1">
                  <c:v>Senior</c:v>
                </c:pt>
                <c:pt idx="2">
                  <c:v>Entry</c:v>
                </c:pt>
                <c:pt idx="3">
                  <c:v>Manager</c:v>
                </c:pt>
                <c:pt idx="4">
                  <c:v>Senior Manager</c:v>
                </c:pt>
              </c:strCache>
            </c:strRef>
          </c:cat>
          <c:val>
            <c:numRef>
              <c:f>'Dashboard Pivots'!$B$65:$B$70</c:f>
              <c:numCache>
                <c:formatCode>0%</c:formatCode>
                <c:ptCount val="5"/>
                <c:pt idx="0">
                  <c:v>0.35570469798657717</c:v>
                </c:pt>
                <c:pt idx="1">
                  <c:v>0.24161073825503357</c:v>
                </c:pt>
                <c:pt idx="2">
                  <c:v>0.17449664429530201</c:v>
                </c:pt>
                <c:pt idx="3">
                  <c:v>0.15436241610738255</c:v>
                </c:pt>
                <c:pt idx="4">
                  <c:v>7.3825503355704702E-2</c:v>
                </c:pt>
              </c:numCache>
            </c:numRef>
          </c:val>
          <c:extLst>
            <c:ext xmlns:c16="http://schemas.microsoft.com/office/drawing/2014/chart" uri="{C3380CC4-5D6E-409C-BE32-E72D297353CC}">
              <c16:uniqueId val="{00000000-0917-4335-AC97-61C821F3268A}"/>
            </c:ext>
          </c:extLst>
        </c:ser>
        <c:dLbls>
          <c:dLblPos val="outEnd"/>
          <c:showLegendKey val="0"/>
          <c:showVal val="1"/>
          <c:showCatName val="0"/>
          <c:showSerName val="0"/>
          <c:showPercent val="0"/>
          <c:showBubbleSize val="0"/>
        </c:dLbls>
        <c:gapWidth val="219"/>
        <c:overlap val="-27"/>
        <c:axId val="1469933055"/>
        <c:axId val="1620653807"/>
      </c:barChart>
      <c:catAx>
        <c:axId val="1469933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53807"/>
        <c:crosses val="autoZero"/>
        <c:auto val="1"/>
        <c:lblAlgn val="ctr"/>
        <c:lblOffset val="100"/>
        <c:noMultiLvlLbl val="0"/>
      </c:catAx>
      <c:valAx>
        <c:axId val="1620653807"/>
        <c:scaling>
          <c:orientation val="minMax"/>
        </c:scaling>
        <c:delete val="1"/>
        <c:axPos val="l"/>
        <c:numFmt formatCode="0%" sourceLinked="1"/>
        <c:majorTickMark val="none"/>
        <c:minorTickMark val="none"/>
        <c:tickLblPos val="nextTo"/>
        <c:crossAx val="14699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Leavers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 Pivots'!$I$14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0-4FAD-96E8-BFECA2D21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0-4FAD-96E8-BFECA2D21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Pivots'!$H$15:$H$17</c:f>
              <c:strCache>
                <c:ptCount val="2"/>
                <c:pt idx="0">
                  <c:v>Female</c:v>
                </c:pt>
                <c:pt idx="1">
                  <c:v>Male</c:v>
                </c:pt>
              </c:strCache>
            </c:strRef>
          </c:cat>
          <c:val>
            <c:numRef>
              <c:f>'Dashboard Pivots'!$I$15:$I$17</c:f>
              <c:numCache>
                <c:formatCode>0%</c:formatCode>
                <c:ptCount val="2"/>
                <c:pt idx="0">
                  <c:v>0.58389261744966447</c:v>
                </c:pt>
                <c:pt idx="1">
                  <c:v>0.41610738255033558</c:v>
                </c:pt>
              </c:numCache>
            </c:numRef>
          </c:val>
          <c:extLst>
            <c:ext xmlns:c16="http://schemas.microsoft.com/office/drawing/2014/chart" uri="{C3380CC4-5D6E-409C-BE32-E72D297353CC}">
              <c16:uniqueId val="{00000004-88A0-4FAD-96E8-BFECA2D210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Tenure of Leavers by Gender</a:t>
            </a:r>
          </a:p>
        </c:rich>
      </c:tx>
      <c:layout>
        <c:manualLayout>
          <c:xMode val="edge"/>
          <c:yMode val="edge"/>
          <c:x val="9.2944841269841275E-2"/>
          <c:y val="5.2916666666666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Pivots'!$E$11:$E$13</c:f>
              <c:strCache>
                <c:ptCount val="2"/>
                <c:pt idx="0">
                  <c:v>Female</c:v>
                </c:pt>
                <c:pt idx="1">
                  <c:v>Male</c:v>
                </c:pt>
              </c:strCache>
            </c:strRef>
          </c:cat>
          <c:val>
            <c:numRef>
              <c:f>'Dashboard Pivots'!$F$11:$F$13</c:f>
              <c:numCache>
                <c:formatCode>0.0</c:formatCode>
                <c:ptCount val="2"/>
                <c:pt idx="0">
                  <c:v>4.3689655172413797</c:v>
                </c:pt>
                <c:pt idx="1">
                  <c:v>4.7016129032258069</c:v>
                </c:pt>
              </c:numCache>
            </c:numRef>
          </c:val>
          <c:extLst>
            <c:ext xmlns:c16="http://schemas.microsoft.com/office/drawing/2014/chart" uri="{C3380CC4-5D6E-409C-BE32-E72D297353CC}">
              <c16:uniqueId val="{00000000-86F6-4C48-A01A-FB2E88D2DD08}"/>
            </c:ext>
          </c:extLst>
        </c:ser>
        <c:dLbls>
          <c:dLblPos val="outEnd"/>
          <c:showLegendKey val="0"/>
          <c:showVal val="1"/>
          <c:showCatName val="0"/>
          <c:showSerName val="0"/>
          <c:showPercent val="0"/>
          <c:showBubbleSize val="0"/>
        </c:dLbls>
        <c:gapWidth val="219"/>
        <c:overlap val="-27"/>
        <c:axId val="1787366015"/>
        <c:axId val="1620600527"/>
      </c:barChart>
      <c:catAx>
        <c:axId val="1787366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00527"/>
        <c:crosses val="autoZero"/>
        <c:auto val="1"/>
        <c:lblAlgn val="ctr"/>
        <c:lblOffset val="100"/>
        <c:noMultiLvlLbl val="0"/>
      </c:catAx>
      <c:valAx>
        <c:axId val="1620600527"/>
        <c:scaling>
          <c:orientation val="minMax"/>
        </c:scaling>
        <c:delete val="1"/>
        <c:axPos val="l"/>
        <c:numFmt formatCode="0.0" sourceLinked="1"/>
        <c:majorTickMark val="none"/>
        <c:minorTickMark val="none"/>
        <c:tickLblPos val="nextTo"/>
        <c:crossAx val="178736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Headcount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 Pivots'!$I$5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F0-48A2-AE8A-36A85C74C1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F0-48A2-AE8A-36A85C74C1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Pivots'!$H$6:$H$8</c:f>
              <c:strCache>
                <c:ptCount val="2"/>
                <c:pt idx="0">
                  <c:v>Female</c:v>
                </c:pt>
                <c:pt idx="1">
                  <c:v>Male</c:v>
                </c:pt>
              </c:strCache>
            </c:strRef>
          </c:cat>
          <c:val>
            <c:numRef>
              <c:f>'Dashboard Pivots'!$I$6:$I$8</c:f>
              <c:numCache>
                <c:formatCode>0%</c:formatCode>
                <c:ptCount val="2"/>
                <c:pt idx="0">
                  <c:v>0.4900117508813161</c:v>
                </c:pt>
                <c:pt idx="1">
                  <c:v>0.5099882491186839</c:v>
                </c:pt>
              </c:numCache>
            </c:numRef>
          </c:val>
          <c:extLst>
            <c:ext xmlns:c16="http://schemas.microsoft.com/office/drawing/2014/chart" uri="{C3380CC4-5D6E-409C-BE32-E72D297353CC}">
              <c16:uniqueId val="{00000004-87F0-48A2-AE8A-36A85C74C1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Leavers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Pivots'!$A$52:$A$58</c:f>
              <c:strCache>
                <c:ptCount val="6"/>
                <c:pt idx="0">
                  <c:v>UK</c:v>
                </c:pt>
                <c:pt idx="1">
                  <c:v>US</c:v>
                </c:pt>
                <c:pt idx="2">
                  <c:v>Canada</c:v>
                </c:pt>
                <c:pt idx="3">
                  <c:v>Singapore</c:v>
                </c:pt>
                <c:pt idx="4">
                  <c:v>Ireland</c:v>
                </c:pt>
                <c:pt idx="5">
                  <c:v>Germany</c:v>
                </c:pt>
              </c:strCache>
            </c:strRef>
          </c:cat>
          <c:val>
            <c:numRef>
              <c:f>'Dashboard Pivots'!$B$52:$B$58</c:f>
              <c:numCache>
                <c:formatCode>0%</c:formatCode>
                <c:ptCount val="6"/>
                <c:pt idx="0">
                  <c:v>0.40268456375838924</c:v>
                </c:pt>
                <c:pt idx="1">
                  <c:v>0.24832214765100671</c:v>
                </c:pt>
                <c:pt idx="2">
                  <c:v>0.14093959731543623</c:v>
                </c:pt>
                <c:pt idx="3">
                  <c:v>8.7248322147651006E-2</c:v>
                </c:pt>
                <c:pt idx="4">
                  <c:v>6.7114093959731544E-2</c:v>
                </c:pt>
                <c:pt idx="5">
                  <c:v>5.3691275167785234E-2</c:v>
                </c:pt>
              </c:numCache>
            </c:numRef>
          </c:val>
          <c:extLst>
            <c:ext xmlns:c16="http://schemas.microsoft.com/office/drawing/2014/chart" uri="{C3380CC4-5D6E-409C-BE32-E72D297353CC}">
              <c16:uniqueId val="{00000000-252C-4032-9AEE-DE365F0BFEC4}"/>
            </c:ext>
          </c:extLst>
        </c:ser>
        <c:dLbls>
          <c:dLblPos val="outEnd"/>
          <c:showLegendKey val="0"/>
          <c:showVal val="1"/>
          <c:showCatName val="0"/>
          <c:showSerName val="0"/>
          <c:showPercent val="0"/>
          <c:showBubbleSize val="0"/>
        </c:dLbls>
        <c:gapWidth val="219"/>
        <c:overlap val="-27"/>
        <c:axId val="1473753263"/>
        <c:axId val="1620684047"/>
      </c:barChart>
      <c:catAx>
        <c:axId val="147375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84047"/>
        <c:crosses val="autoZero"/>
        <c:auto val="1"/>
        <c:lblAlgn val="ctr"/>
        <c:lblOffset val="100"/>
        <c:noMultiLvlLbl val="0"/>
      </c:catAx>
      <c:valAx>
        <c:axId val="1620684047"/>
        <c:scaling>
          <c:orientation val="minMax"/>
        </c:scaling>
        <c:delete val="1"/>
        <c:axPos val="l"/>
        <c:numFmt formatCode="0%" sourceLinked="1"/>
        <c:majorTickMark val="none"/>
        <c:minorTickMark val="none"/>
        <c:tickLblPos val="nextTo"/>
        <c:crossAx val="14737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Pivots!PivotTable14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lumMod val="65000"/>
                    <a:lumOff val="35000"/>
                  </a:sysClr>
                </a:solidFill>
              </a:rPr>
              <a:t>Leavers by Performannce ratings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Pivots'!$E$87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Pivots'!$D$88:$D$92</c:f>
              <c:strCache>
                <c:ptCount val="4"/>
                <c:pt idx="0">
                  <c:v>Meets Expectations</c:v>
                </c:pt>
                <c:pt idx="1">
                  <c:v>Exceeds Expectations</c:v>
                </c:pt>
                <c:pt idx="2">
                  <c:v>Needs Improvement</c:v>
                </c:pt>
                <c:pt idx="3">
                  <c:v>Outstanding</c:v>
                </c:pt>
              </c:strCache>
            </c:strRef>
          </c:cat>
          <c:val>
            <c:numRef>
              <c:f>'Dashboard Pivots'!$E$88:$E$92</c:f>
              <c:numCache>
                <c:formatCode>0%</c:formatCode>
                <c:ptCount val="4"/>
                <c:pt idx="0">
                  <c:v>0.57718120805369133</c:v>
                </c:pt>
                <c:pt idx="1">
                  <c:v>0.27516778523489932</c:v>
                </c:pt>
                <c:pt idx="2">
                  <c:v>8.0536912751677847E-2</c:v>
                </c:pt>
                <c:pt idx="3">
                  <c:v>6.7114093959731544E-2</c:v>
                </c:pt>
              </c:numCache>
            </c:numRef>
          </c:val>
          <c:extLst>
            <c:ext xmlns:c16="http://schemas.microsoft.com/office/drawing/2014/chart" uri="{C3380CC4-5D6E-409C-BE32-E72D297353CC}">
              <c16:uniqueId val="{00000000-5489-45B6-9B14-F5F27D025166}"/>
            </c:ext>
          </c:extLst>
        </c:ser>
        <c:dLbls>
          <c:dLblPos val="outEnd"/>
          <c:showLegendKey val="0"/>
          <c:showVal val="1"/>
          <c:showCatName val="0"/>
          <c:showSerName val="0"/>
          <c:showPercent val="0"/>
          <c:showBubbleSize val="0"/>
        </c:dLbls>
        <c:gapWidth val="219"/>
        <c:overlap val="-27"/>
        <c:axId val="1473604783"/>
        <c:axId val="1620656207"/>
      </c:barChart>
      <c:catAx>
        <c:axId val="1473604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56207"/>
        <c:crosses val="autoZero"/>
        <c:auto val="1"/>
        <c:lblAlgn val="ctr"/>
        <c:lblOffset val="100"/>
        <c:noMultiLvlLbl val="0"/>
      </c:catAx>
      <c:valAx>
        <c:axId val="1620656207"/>
        <c:scaling>
          <c:orientation val="minMax"/>
        </c:scaling>
        <c:delete val="1"/>
        <c:axPos val="l"/>
        <c:numFmt formatCode="0%" sourceLinked="1"/>
        <c:majorTickMark val="none"/>
        <c:minorTickMark val="none"/>
        <c:tickLblPos val="nextTo"/>
        <c:crossAx val="147360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Leavers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Pivots'!$E$74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Pivots'!$D$75:$D$77</c:f>
              <c:strCache>
                <c:ptCount val="2"/>
                <c:pt idx="0">
                  <c:v>No</c:v>
                </c:pt>
                <c:pt idx="1">
                  <c:v>Yes</c:v>
                </c:pt>
              </c:strCache>
            </c:strRef>
          </c:cat>
          <c:val>
            <c:numRef>
              <c:f>'Dashboard Pivots'!$E$75:$E$77</c:f>
              <c:numCache>
                <c:formatCode>0%</c:formatCode>
                <c:ptCount val="2"/>
                <c:pt idx="0">
                  <c:v>0.8523489932885906</c:v>
                </c:pt>
                <c:pt idx="1">
                  <c:v>0.1476510067114094</c:v>
                </c:pt>
              </c:numCache>
            </c:numRef>
          </c:val>
          <c:extLst>
            <c:ext xmlns:c16="http://schemas.microsoft.com/office/drawing/2014/chart" uri="{C3380CC4-5D6E-409C-BE32-E72D297353CC}">
              <c16:uniqueId val="{00000000-2657-4537-8314-276A7FC200CF}"/>
            </c:ext>
          </c:extLst>
        </c:ser>
        <c:dLbls>
          <c:dLblPos val="outEnd"/>
          <c:showLegendKey val="0"/>
          <c:showVal val="1"/>
          <c:showCatName val="0"/>
          <c:showSerName val="0"/>
          <c:showPercent val="0"/>
          <c:showBubbleSize val="0"/>
        </c:dLbls>
        <c:gapWidth val="219"/>
        <c:overlap val="-27"/>
        <c:axId val="1787367871"/>
        <c:axId val="1730198287"/>
      </c:barChart>
      <c:catAx>
        <c:axId val="17873678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198287"/>
        <c:crosses val="autoZero"/>
        <c:auto val="1"/>
        <c:lblAlgn val="ctr"/>
        <c:lblOffset val="100"/>
        <c:noMultiLvlLbl val="0"/>
      </c:catAx>
      <c:valAx>
        <c:axId val="1730198287"/>
        <c:scaling>
          <c:orientation val="minMax"/>
        </c:scaling>
        <c:delete val="1"/>
        <c:axPos val="l"/>
        <c:numFmt formatCode="0%" sourceLinked="1"/>
        <c:majorTickMark val="none"/>
        <c:minorTickMark val="none"/>
        <c:tickLblPos val="nextTo"/>
        <c:crossAx val="178736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Pivots!PivotTable21</c:name>
    <c:fmtId val="3"/>
  </c:pivotSource>
  <c:chart>
    <c:title>
      <c:tx>
        <c:rich>
          <a:bodyPr rot="0" vert="horz"/>
          <a:lstStyle/>
          <a:p>
            <a:pPr>
              <a:defRPr/>
            </a:pPr>
            <a:r>
              <a:rPr lang="en-GB"/>
              <a:t>Attrition by Department</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Pivots'!$B$98</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Pivots'!$A$99:$A$107</c:f>
              <c:strCache>
                <c:ptCount val="8"/>
                <c:pt idx="0">
                  <c:v>Finance</c:v>
                </c:pt>
                <c:pt idx="1">
                  <c:v>HR</c:v>
                </c:pt>
                <c:pt idx="2">
                  <c:v>Claims</c:v>
                </c:pt>
                <c:pt idx="3">
                  <c:v>IT</c:v>
                </c:pt>
                <c:pt idx="4">
                  <c:v>Sales</c:v>
                </c:pt>
                <c:pt idx="5">
                  <c:v>Operations</c:v>
                </c:pt>
                <c:pt idx="6">
                  <c:v>Marketing</c:v>
                </c:pt>
                <c:pt idx="7">
                  <c:v>Underwriting</c:v>
                </c:pt>
              </c:strCache>
            </c:strRef>
          </c:cat>
          <c:val>
            <c:numRef>
              <c:f>'Dashboard Pivots'!$B$99:$B$107</c:f>
              <c:numCache>
                <c:formatCode>0.0%</c:formatCode>
                <c:ptCount val="8"/>
                <c:pt idx="0">
                  <c:v>0.1796875</c:v>
                </c:pt>
                <c:pt idx="1">
                  <c:v>0.16250000000000001</c:v>
                </c:pt>
                <c:pt idx="2">
                  <c:v>0.16129032258064516</c:v>
                </c:pt>
                <c:pt idx="3">
                  <c:v>0.15923566878980891</c:v>
                </c:pt>
                <c:pt idx="4">
                  <c:v>0.15</c:v>
                </c:pt>
                <c:pt idx="5">
                  <c:v>0.14723926380368099</c:v>
                </c:pt>
                <c:pt idx="6">
                  <c:v>0.11688311688311688</c:v>
                </c:pt>
                <c:pt idx="7">
                  <c:v>9.90990990990991E-2</c:v>
                </c:pt>
              </c:numCache>
            </c:numRef>
          </c:val>
          <c:extLst>
            <c:ext xmlns:c16="http://schemas.microsoft.com/office/drawing/2014/chart" uri="{C3380CC4-5D6E-409C-BE32-E72D297353CC}">
              <c16:uniqueId val="{0000000A-B0BC-47E2-8D20-C14641BB4BBF}"/>
            </c:ext>
          </c:extLst>
        </c:ser>
        <c:dLbls>
          <c:dLblPos val="outEnd"/>
          <c:showLegendKey val="0"/>
          <c:showVal val="1"/>
          <c:showCatName val="0"/>
          <c:showSerName val="0"/>
          <c:showPercent val="0"/>
          <c:showBubbleSize val="0"/>
        </c:dLbls>
        <c:gapWidth val="182"/>
        <c:axId val="1866199919"/>
        <c:axId val="1002734671"/>
      </c:barChart>
      <c:catAx>
        <c:axId val="1866199919"/>
        <c:scaling>
          <c:orientation val="minMax"/>
        </c:scaling>
        <c:delete val="0"/>
        <c:axPos val="l"/>
        <c:numFmt formatCode="General" sourceLinked="1"/>
        <c:majorTickMark val="none"/>
        <c:minorTickMark val="none"/>
        <c:tickLblPos val="nextTo"/>
        <c:spPr>
          <a:noFill/>
          <a:ln>
            <a:noFill/>
          </a:ln>
        </c:spPr>
        <c:txPr>
          <a:bodyPr rot="-60000000" vert="horz"/>
          <a:lstStyle/>
          <a:p>
            <a:pPr>
              <a:defRPr/>
            </a:pPr>
            <a:endParaRPr lang="en-US"/>
          </a:p>
        </c:txPr>
        <c:crossAx val="1002734671"/>
        <c:crosses val="autoZero"/>
        <c:auto val="1"/>
        <c:lblAlgn val="ctr"/>
        <c:lblOffset val="100"/>
        <c:noMultiLvlLbl val="0"/>
      </c:catAx>
      <c:valAx>
        <c:axId val="1002734671"/>
        <c:scaling>
          <c:orientation val="minMax"/>
        </c:scaling>
        <c:delete val="1"/>
        <c:axPos val="b"/>
        <c:numFmt formatCode="0.0%" sourceLinked="1"/>
        <c:majorTickMark val="none"/>
        <c:minorTickMark val="none"/>
        <c:tickLblPos val="nextTo"/>
        <c:crossAx val="1866199919"/>
        <c:crosses val="autoZero"/>
        <c:crossBetween val="between"/>
      </c:valAx>
    </c:plotArea>
    <c:plotVisOnly val="1"/>
    <c:dispBlanksAs val="gap"/>
    <c:showDLblsOverMax val="0"/>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kern="1200" baseline="0">
                <a:solidFill>
                  <a:sysClr val="windowText" lastClr="000000"/>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Pivots'!$A$111:$A$113</c:f>
              <c:strCache>
                <c:ptCount val="2"/>
                <c:pt idx="0">
                  <c:v>Female</c:v>
                </c:pt>
                <c:pt idx="1">
                  <c:v>Male</c:v>
                </c:pt>
              </c:strCache>
            </c:strRef>
          </c:cat>
          <c:val>
            <c:numRef>
              <c:f>'Dashboard Pivots'!$B$111:$B$113</c:f>
              <c:numCache>
                <c:formatCode>0.0%</c:formatCode>
                <c:ptCount val="2"/>
                <c:pt idx="0">
                  <c:v>0.17261904761904762</c:v>
                </c:pt>
                <c:pt idx="1">
                  <c:v>0.125</c:v>
                </c:pt>
              </c:numCache>
            </c:numRef>
          </c:val>
          <c:extLst>
            <c:ext xmlns:c16="http://schemas.microsoft.com/office/drawing/2014/chart" uri="{C3380CC4-5D6E-409C-BE32-E72D297353CC}">
              <c16:uniqueId val="{00000000-A4A5-4838-BFD0-67C0A279F288}"/>
            </c:ext>
          </c:extLst>
        </c:ser>
        <c:dLbls>
          <c:dLblPos val="outEnd"/>
          <c:showLegendKey val="0"/>
          <c:showVal val="1"/>
          <c:showCatName val="0"/>
          <c:showSerName val="0"/>
          <c:showPercent val="0"/>
          <c:showBubbleSize val="0"/>
        </c:dLbls>
        <c:gapWidth val="219"/>
        <c:overlap val="-27"/>
        <c:axId val="1473763935"/>
        <c:axId val="1540728431"/>
      </c:barChart>
      <c:catAx>
        <c:axId val="1473763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40728431"/>
        <c:crosses val="autoZero"/>
        <c:auto val="1"/>
        <c:lblAlgn val="ctr"/>
        <c:lblOffset val="100"/>
        <c:noMultiLvlLbl val="0"/>
      </c:catAx>
      <c:valAx>
        <c:axId val="1540728431"/>
        <c:scaling>
          <c:orientation val="minMax"/>
        </c:scaling>
        <c:delete val="1"/>
        <c:axPos val="l"/>
        <c:numFmt formatCode="0.0%" sourceLinked="1"/>
        <c:majorTickMark val="none"/>
        <c:minorTickMark val="none"/>
        <c:tickLblPos val="nextTo"/>
        <c:crossAx val="147376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kern="1200" baseline="0">
                <a:solidFill>
                  <a:sysClr val="windowText" lastClr="000000"/>
                </a:solidFill>
              </a:rPr>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Pivots'!$A$118:$A$122</c:f>
              <c:strCache>
                <c:ptCount val="4"/>
                <c:pt idx="0">
                  <c:v>60-73</c:v>
                </c:pt>
                <c:pt idx="1">
                  <c:v>32-45</c:v>
                </c:pt>
                <c:pt idx="2">
                  <c:v>18-31</c:v>
                </c:pt>
                <c:pt idx="3">
                  <c:v>46-59</c:v>
                </c:pt>
              </c:strCache>
            </c:strRef>
          </c:cat>
          <c:val>
            <c:numRef>
              <c:f>'Dashboard Pivots'!$B$118:$B$122</c:f>
              <c:numCache>
                <c:formatCode>0.0%</c:formatCode>
                <c:ptCount val="4"/>
                <c:pt idx="0">
                  <c:v>0.5</c:v>
                </c:pt>
                <c:pt idx="1">
                  <c:v>0.16240875912408759</c:v>
                </c:pt>
                <c:pt idx="2">
                  <c:v>0.13877551020408163</c:v>
                </c:pt>
                <c:pt idx="3">
                  <c:v>0.12195121951219512</c:v>
                </c:pt>
              </c:numCache>
            </c:numRef>
          </c:val>
          <c:extLst>
            <c:ext xmlns:c16="http://schemas.microsoft.com/office/drawing/2014/chart" uri="{C3380CC4-5D6E-409C-BE32-E72D297353CC}">
              <c16:uniqueId val="{00000000-5EC0-4CBE-A891-5C94B604339A}"/>
            </c:ext>
          </c:extLst>
        </c:ser>
        <c:dLbls>
          <c:dLblPos val="outEnd"/>
          <c:showLegendKey val="0"/>
          <c:showVal val="1"/>
          <c:showCatName val="0"/>
          <c:showSerName val="0"/>
          <c:showPercent val="0"/>
          <c:showBubbleSize val="0"/>
        </c:dLbls>
        <c:gapWidth val="182"/>
        <c:axId val="1865999007"/>
        <c:axId val="1620776687"/>
      </c:barChart>
      <c:catAx>
        <c:axId val="18659990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76687"/>
        <c:crosses val="autoZero"/>
        <c:auto val="1"/>
        <c:lblAlgn val="ctr"/>
        <c:lblOffset val="100"/>
        <c:noMultiLvlLbl val="0"/>
      </c:catAx>
      <c:valAx>
        <c:axId val="1620776687"/>
        <c:scaling>
          <c:orientation val="minMax"/>
        </c:scaling>
        <c:delete val="1"/>
        <c:axPos val="b"/>
        <c:numFmt formatCode="0.0%" sourceLinked="1"/>
        <c:majorTickMark val="none"/>
        <c:minorTickMark val="none"/>
        <c:tickLblPos val="nextTo"/>
        <c:crossAx val="18659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kern="1200" baseline="0">
                <a:solidFill>
                  <a:sysClr val="windowText" lastClr="000000"/>
                </a:solidFill>
              </a:rPr>
              <a:t>Attrition by Tenure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Pivots'!$A$127:$A$133</c:f>
              <c:strCache>
                <c:ptCount val="6"/>
                <c:pt idx="0">
                  <c:v>Less than 1 year</c:v>
                </c:pt>
                <c:pt idx="1">
                  <c:v>2-&lt;5 years</c:v>
                </c:pt>
                <c:pt idx="2">
                  <c:v>5-&lt;10 years</c:v>
                </c:pt>
                <c:pt idx="3">
                  <c:v>1-&lt;2 years</c:v>
                </c:pt>
                <c:pt idx="4">
                  <c:v>10-&lt;15 years</c:v>
                </c:pt>
                <c:pt idx="5">
                  <c:v>16+ years</c:v>
                </c:pt>
              </c:strCache>
            </c:strRef>
          </c:cat>
          <c:val>
            <c:numRef>
              <c:f>'Dashboard Pivots'!$B$127:$B$133</c:f>
              <c:numCache>
                <c:formatCode>0.0%</c:formatCode>
                <c:ptCount val="6"/>
                <c:pt idx="0">
                  <c:v>0.18867924528301888</c:v>
                </c:pt>
                <c:pt idx="1">
                  <c:v>0.15789473684210525</c:v>
                </c:pt>
                <c:pt idx="2">
                  <c:v>0.15076923076923077</c:v>
                </c:pt>
                <c:pt idx="3">
                  <c:v>0.13235294117647059</c:v>
                </c:pt>
                <c:pt idx="4">
                  <c:v>9.6774193548387094E-2</c:v>
                </c:pt>
                <c:pt idx="5">
                  <c:v>0</c:v>
                </c:pt>
              </c:numCache>
            </c:numRef>
          </c:val>
          <c:extLst>
            <c:ext xmlns:c16="http://schemas.microsoft.com/office/drawing/2014/chart" uri="{C3380CC4-5D6E-409C-BE32-E72D297353CC}">
              <c16:uniqueId val="{00000000-BD37-4523-83D6-59BB63AE7DDB}"/>
            </c:ext>
          </c:extLst>
        </c:ser>
        <c:dLbls>
          <c:dLblPos val="outEnd"/>
          <c:showLegendKey val="0"/>
          <c:showVal val="1"/>
          <c:showCatName val="0"/>
          <c:showSerName val="0"/>
          <c:showPercent val="0"/>
          <c:showBubbleSize val="0"/>
        </c:dLbls>
        <c:gapWidth val="182"/>
        <c:axId val="1395835535"/>
        <c:axId val="1002737071"/>
      </c:barChart>
      <c:catAx>
        <c:axId val="13958355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737071"/>
        <c:crosses val="autoZero"/>
        <c:auto val="1"/>
        <c:lblAlgn val="ctr"/>
        <c:lblOffset val="100"/>
        <c:noMultiLvlLbl val="0"/>
      </c:catAx>
      <c:valAx>
        <c:axId val="1002737071"/>
        <c:scaling>
          <c:orientation val="minMax"/>
        </c:scaling>
        <c:delete val="1"/>
        <c:axPos val="b"/>
        <c:numFmt formatCode="0.0%" sourceLinked="1"/>
        <c:majorTickMark val="none"/>
        <c:minorTickMark val="none"/>
        <c:tickLblPos val="nextTo"/>
        <c:crossAx val="139583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kern="1200" baseline="0">
                <a:solidFill>
                  <a:sysClr val="windowText" lastClr="000000"/>
                </a:solidFill>
              </a:rPr>
              <a:t>Attrition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Pivots'!$A$138:$A$143</c:f>
              <c:strCache>
                <c:ptCount val="5"/>
                <c:pt idx="0">
                  <c:v>Entry</c:v>
                </c:pt>
                <c:pt idx="1">
                  <c:v>Senior Manager</c:v>
                </c:pt>
                <c:pt idx="2">
                  <c:v>Manager</c:v>
                </c:pt>
                <c:pt idx="3">
                  <c:v>Professional</c:v>
                </c:pt>
                <c:pt idx="4">
                  <c:v>Senior</c:v>
                </c:pt>
              </c:strCache>
            </c:strRef>
          </c:cat>
          <c:val>
            <c:numRef>
              <c:f>'Dashboard Pivots'!$B$138:$B$143</c:f>
              <c:numCache>
                <c:formatCode>0.0%</c:formatCode>
                <c:ptCount val="5"/>
                <c:pt idx="0">
                  <c:v>0.20967741935483872</c:v>
                </c:pt>
                <c:pt idx="1">
                  <c:v>0.16176470588235295</c:v>
                </c:pt>
                <c:pt idx="2">
                  <c:v>0.15646258503401361</c:v>
                </c:pt>
                <c:pt idx="3">
                  <c:v>0.1444141689373297</c:v>
                </c:pt>
                <c:pt idx="4">
                  <c:v>0.12244897959183673</c:v>
                </c:pt>
              </c:numCache>
            </c:numRef>
          </c:val>
          <c:extLst>
            <c:ext xmlns:c16="http://schemas.microsoft.com/office/drawing/2014/chart" uri="{C3380CC4-5D6E-409C-BE32-E72D297353CC}">
              <c16:uniqueId val="{00000000-1A0E-47C7-B9F1-A480FCE91233}"/>
            </c:ext>
          </c:extLst>
        </c:ser>
        <c:dLbls>
          <c:dLblPos val="outEnd"/>
          <c:showLegendKey val="0"/>
          <c:showVal val="1"/>
          <c:showCatName val="0"/>
          <c:showSerName val="0"/>
          <c:showPercent val="0"/>
          <c:showBubbleSize val="0"/>
        </c:dLbls>
        <c:gapWidth val="219"/>
        <c:overlap val="-27"/>
        <c:axId val="1619937455"/>
        <c:axId val="1730318287"/>
      </c:barChart>
      <c:catAx>
        <c:axId val="1619937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18287"/>
        <c:crosses val="autoZero"/>
        <c:auto val="1"/>
        <c:lblAlgn val="ctr"/>
        <c:lblOffset val="100"/>
        <c:noMultiLvlLbl val="0"/>
      </c:catAx>
      <c:valAx>
        <c:axId val="1730318287"/>
        <c:scaling>
          <c:orientation val="minMax"/>
        </c:scaling>
        <c:delete val="1"/>
        <c:axPos val="l"/>
        <c:numFmt formatCode="0.0%" sourceLinked="1"/>
        <c:majorTickMark val="none"/>
        <c:minorTickMark val="none"/>
        <c:tickLblPos val="nextTo"/>
        <c:crossAx val="161993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Pivots!PivotTable26</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u="none" strike="noStrike" kern="1200" spc="0" baseline="0">
                <a:solidFill>
                  <a:sysClr val="windowText" lastClr="000000"/>
                </a:solidFill>
              </a:rPr>
              <a:t>Attrition by Country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Pivots'!$A$148:$A$154</c:f>
              <c:strCache>
                <c:ptCount val="6"/>
                <c:pt idx="0">
                  <c:v>Canada</c:v>
                </c:pt>
                <c:pt idx="1">
                  <c:v>Ireland</c:v>
                </c:pt>
                <c:pt idx="2">
                  <c:v>Singapore</c:v>
                </c:pt>
                <c:pt idx="3">
                  <c:v>US</c:v>
                </c:pt>
                <c:pt idx="4">
                  <c:v>Germany</c:v>
                </c:pt>
                <c:pt idx="5">
                  <c:v>UK</c:v>
                </c:pt>
              </c:strCache>
            </c:strRef>
          </c:cat>
          <c:val>
            <c:numRef>
              <c:f>'Dashboard Pivots'!$B$148:$B$154</c:f>
              <c:numCache>
                <c:formatCode>0.0%</c:formatCode>
                <c:ptCount val="6"/>
                <c:pt idx="0">
                  <c:v>0.28000000000000003</c:v>
                </c:pt>
                <c:pt idx="1">
                  <c:v>0.18518518518518517</c:v>
                </c:pt>
                <c:pt idx="2">
                  <c:v>0.18309859154929578</c:v>
                </c:pt>
                <c:pt idx="3">
                  <c:v>0.14453125</c:v>
                </c:pt>
                <c:pt idx="4">
                  <c:v>0.13114754098360656</c:v>
                </c:pt>
                <c:pt idx="5">
                  <c:v>0.12422360248447205</c:v>
                </c:pt>
              </c:numCache>
            </c:numRef>
          </c:val>
          <c:extLst>
            <c:ext xmlns:c16="http://schemas.microsoft.com/office/drawing/2014/chart" uri="{C3380CC4-5D6E-409C-BE32-E72D297353CC}">
              <c16:uniqueId val="{00000000-5356-4C36-B672-8F77C59311B5}"/>
            </c:ext>
          </c:extLst>
        </c:ser>
        <c:dLbls>
          <c:dLblPos val="outEnd"/>
          <c:showLegendKey val="0"/>
          <c:showVal val="1"/>
          <c:showCatName val="0"/>
          <c:showSerName val="0"/>
          <c:showPercent val="0"/>
          <c:showBubbleSize val="0"/>
        </c:dLbls>
        <c:gapWidth val="182"/>
        <c:axId val="1734138047"/>
        <c:axId val="1730386447"/>
      </c:barChart>
      <c:catAx>
        <c:axId val="17341380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86447"/>
        <c:crosses val="autoZero"/>
        <c:auto val="1"/>
        <c:lblAlgn val="ctr"/>
        <c:lblOffset val="100"/>
        <c:noMultiLvlLbl val="0"/>
      </c:catAx>
      <c:valAx>
        <c:axId val="1730386447"/>
        <c:scaling>
          <c:orientation val="minMax"/>
        </c:scaling>
        <c:delete val="1"/>
        <c:axPos val="b"/>
        <c:numFmt formatCode="0.0%" sourceLinked="1"/>
        <c:majorTickMark val="none"/>
        <c:minorTickMark val="none"/>
        <c:tickLblPos val="nextTo"/>
        <c:crossAx val="17341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Pivots!PivotTable31</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u="none" strike="noStrike" kern="1200" spc="0" baseline="0">
                <a:solidFill>
                  <a:sysClr val="windowText" lastClr="000000"/>
                </a:solidFill>
              </a:rPr>
              <a:t>Attrition by Working Arragement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159409945277"/>
          <c:y val="0.39021541950113386"/>
          <c:w val="0.79360516297882466"/>
          <c:h val="0.44779478458049887"/>
        </c:manualLayout>
      </c:layout>
      <c:barChart>
        <c:barDir val="bar"/>
        <c:grouping val="clustered"/>
        <c:varyColors val="0"/>
        <c:ser>
          <c:idx val="0"/>
          <c:order val="0"/>
          <c:tx>
            <c:strRef>
              <c:f>'Dashboard Pivots'!$B$158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Pivots'!$A$159:$A$162</c:f>
              <c:strCache>
                <c:ptCount val="3"/>
                <c:pt idx="0">
                  <c:v>Office</c:v>
                </c:pt>
                <c:pt idx="1">
                  <c:v>Hybrid</c:v>
                </c:pt>
                <c:pt idx="2">
                  <c:v>Remote</c:v>
                </c:pt>
              </c:strCache>
            </c:strRef>
          </c:cat>
          <c:val>
            <c:numRef>
              <c:f>'Dashboard Pivots'!$B$159:$B$162</c:f>
              <c:numCache>
                <c:formatCode>0.0%</c:formatCode>
                <c:ptCount val="3"/>
                <c:pt idx="0">
                  <c:v>0.15228426395939088</c:v>
                </c:pt>
                <c:pt idx="1">
                  <c:v>0.14869281045751634</c:v>
                </c:pt>
                <c:pt idx="2">
                  <c:v>0.14659685863874344</c:v>
                </c:pt>
              </c:numCache>
            </c:numRef>
          </c:val>
          <c:extLst>
            <c:ext xmlns:c16="http://schemas.microsoft.com/office/drawing/2014/chart" uri="{C3380CC4-5D6E-409C-BE32-E72D297353CC}">
              <c16:uniqueId val="{00000000-58DD-4461-9205-BB89BC10300E}"/>
            </c:ext>
          </c:extLst>
        </c:ser>
        <c:dLbls>
          <c:dLblPos val="outEnd"/>
          <c:showLegendKey val="0"/>
          <c:showVal val="1"/>
          <c:showCatName val="0"/>
          <c:showSerName val="0"/>
          <c:showPercent val="0"/>
          <c:showBubbleSize val="0"/>
        </c:dLbls>
        <c:gapWidth val="182"/>
        <c:axId val="622722191"/>
        <c:axId val="858258895"/>
      </c:barChart>
      <c:catAx>
        <c:axId val="622722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58895"/>
        <c:crosses val="autoZero"/>
        <c:auto val="1"/>
        <c:lblAlgn val="ctr"/>
        <c:lblOffset val="100"/>
        <c:noMultiLvlLbl val="0"/>
      </c:catAx>
      <c:valAx>
        <c:axId val="858258895"/>
        <c:scaling>
          <c:orientation val="minMax"/>
        </c:scaling>
        <c:delete val="1"/>
        <c:axPos val="b"/>
        <c:numFmt formatCode="0.0%" sourceLinked="1"/>
        <c:majorTickMark val="none"/>
        <c:minorTickMark val="none"/>
        <c:tickLblPos val="nextTo"/>
        <c:crossAx val="62272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Pivots!PivotTable32</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u="none" strike="noStrike" kern="1200" spc="0" baseline="0">
                <a:solidFill>
                  <a:sysClr val="windowText" lastClr="000000"/>
                </a:solidFill>
              </a:rPr>
              <a:t>Attrition by Overtime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 Pivots'!$B$166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Pivots'!$A$167:$A$169</c:f>
              <c:strCache>
                <c:ptCount val="2"/>
                <c:pt idx="0">
                  <c:v>Yes</c:v>
                </c:pt>
                <c:pt idx="1">
                  <c:v>No</c:v>
                </c:pt>
              </c:strCache>
            </c:strRef>
          </c:cat>
          <c:val>
            <c:numRef>
              <c:f>'Dashboard Pivots'!$B$167:$B$169</c:f>
              <c:numCache>
                <c:formatCode>0.0%</c:formatCode>
                <c:ptCount val="2"/>
                <c:pt idx="0">
                  <c:v>0.20735785953177258</c:v>
                </c:pt>
                <c:pt idx="1">
                  <c:v>0.12410841654778887</c:v>
                </c:pt>
              </c:numCache>
            </c:numRef>
          </c:val>
          <c:extLst>
            <c:ext xmlns:c16="http://schemas.microsoft.com/office/drawing/2014/chart" uri="{C3380CC4-5D6E-409C-BE32-E72D297353CC}">
              <c16:uniqueId val="{00000000-03FB-41AE-8007-A3652F76B773}"/>
            </c:ext>
          </c:extLst>
        </c:ser>
        <c:dLbls>
          <c:dLblPos val="ctr"/>
          <c:showLegendKey val="0"/>
          <c:showVal val="1"/>
          <c:showCatName val="0"/>
          <c:showSerName val="0"/>
          <c:showPercent val="0"/>
          <c:showBubbleSize val="0"/>
        </c:dLbls>
        <c:gapWidth val="150"/>
        <c:overlap val="100"/>
        <c:axId val="1343549807"/>
        <c:axId val="858438895"/>
      </c:barChart>
      <c:catAx>
        <c:axId val="13435498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438895"/>
        <c:crosses val="autoZero"/>
        <c:auto val="1"/>
        <c:lblAlgn val="ctr"/>
        <c:lblOffset val="100"/>
        <c:noMultiLvlLbl val="0"/>
      </c:catAx>
      <c:valAx>
        <c:axId val="858438895"/>
        <c:scaling>
          <c:orientation val="minMax"/>
        </c:scaling>
        <c:delete val="1"/>
        <c:axPos val="b"/>
        <c:numFmt formatCode="0.0%" sourceLinked="1"/>
        <c:majorTickMark val="none"/>
        <c:minorTickMark val="none"/>
        <c:tickLblPos val="nextTo"/>
        <c:crossAx val="134354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[Employee_Attrition_Analysis.xlsx]Dashboard Pivots!PivotTable33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kern="1200" spc="0" baseline="0">
                <a:solidFill>
                  <a:sysClr val="windowText" lastClr="000000"/>
                </a:solidFill>
              </a:rPr>
              <a:t>Attrition by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Pivots'!$B$173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Pivots'!$A$174:$A$178</c:f>
              <c:strCache>
                <c:ptCount val="4"/>
                <c:pt idx="0">
                  <c:v>Needs Improvement</c:v>
                </c:pt>
                <c:pt idx="1">
                  <c:v>Meets Expectations</c:v>
                </c:pt>
                <c:pt idx="2">
                  <c:v>Exceeds Expectations</c:v>
                </c:pt>
                <c:pt idx="3">
                  <c:v>Outstanding</c:v>
                </c:pt>
              </c:strCache>
            </c:strRef>
          </c:cat>
          <c:val>
            <c:numRef>
              <c:f>'Dashboard Pivots'!$B$174:$B$178</c:f>
              <c:numCache>
                <c:formatCode>0.0%</c:formatCode>
                <c:ptCount val="4"/>
                <c:pt idx="0">
                  <c:v>0.16666666666666666</c:v>
                </c:pt>
                <c:pt idx="1">
                  <c:v>0.15167548500881833</c:v>
                </c:pt>
                <c:pt idx="2">
                  <c:v>0.1453900709219858</c:v>
                </c:pt>
                <c:pt idx="3">
                  <c:v>0.12658227848101267</c:v>
                </c:pt>
              </c:numCache>
            </c:numRef>
          </c:val>
          <c:extLst>
            <c:ext xmlns:c16="http://schemas.microsoft.com/office/drawing/2014/chart" uri="{C3380CC4-5D6E-409C-BE32-E72D297353CC}">
              <c16:uniqueId val="{00000000-EE82-4218-A515-103500B7A374}"/>
            </c:ext>
          </c:extLst>
        </c:ser>
        <c:dLbls>
          <c:dLblPos val="outEnd"/>
          <c:showLegendKey val="0"/>
          <c:showVal val="1"/>
          <c:showCatName val="0"/>
          <c:showSerName val="0"/>
          <c:showPercent val="0"/>
          <c:showBubbleSize val="0"/>
        </c:dLbls>
        <c:gapWidth val="182"/>
        <c:axId val="1343585999"/>
        <c:axId val="735645103"/>
      </c:barChart>
      <c:catAx>
        <c:axId val="13435859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645103"/>
        <c:crosses val="autoZero"/>
        <c:auto val="1"/>
        <c:lblAlgn val="ctr"/>
        <c:lblOffset val="100"/>
        <c:noMultiLvlLbl val="0"/>
      </c:catAx>
      <c:valAx>
        <c:axId val="735645103"/>
        <c:scaling>
          <c:orientation val="minMax"/>
        </c:scaling>
        <c:delete val="1"/>
        <c:axPos val="b"/>
        <c:numFmt formatCode="0.0%" sourceLinked="1"/>
        <c:majorTickMark val="none"/>
        <c:minorTickMark val="none"/>
        <c:tickLblPos val="nextTo"/>
        <c:crossAx val="134358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Pivots!PivotTable37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Attrition by Engagement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Pivots'!$A$2:$A$6</c:f>
              <c:strCache>
                <c:ptCount val="4"/>
                <c:pt idx="0">
                  <c:v>Low</c:v>
                </c:pt>
                <c:pt idx="1">
                  <c:v>Moderate</c:v>
                </c:pt>
                <c:pt idx="2">
                  <c:v>High</c:v>
                </c:pt>
                <c:pt idx="3">
                  <c:v>Very high</c:v>
                </c:pt>
              </c:strCache>
            </c:strRef>
          </c:cat>
          <c:val>
            <c:numRef>
              <c:f>'Diagonistic Pivots'!$B$2:$B$6</c:f>
              <c:numCache>
                <c:formatCode>0%</c:formatCode>
                <c:ptCount val="4"/>
                <c:pt idx="0">
                  <c:v>0.375</c:v>
                </c:pt>
                <c:pt idx="1">
                  <c:v>0.17892156862745098</c:v>
                </c:pt>
                <c:pt idx="2">
                  <c:v>0.11510791366906475</c:v>
                </c:pt>
                <c:pt idx="3">
                  <c:v>9.6296296296296297E-2</c:v>
                </c:pt>
              </c:numCache>
            </c:numRef>
          </c:val>
          <c:extLst>
            <c:ext xmlns:c16="http://schemas.microsoft.com/office/drawing/2014/chart" uri="{C3380CC4-5D6E-409C-BE32-E72D297353CC}">
              <c16:uniqueId val="{00000000-2C99-4922-A59F-7D6DED0D4302}"/>
            </c:ext>
          </c:extLst>
        </c:ser>
        <c:dLbls>
          <c:dLblPos val="outEnd"/>
          <c:showLegendKey val="0"/>
          <c:showVal val="1"/>
          <c:showCatName val="0"/>
          <c:showSerName val="0"/>
          <c:showPercent val="0"/>
          <c:showBubbleSize val="0"/>
        </c:dLbls>
        <c:gapWidth val="219"/>
        <c:overlap val="-27"/>
        <c:axId val="622721263"/>
        <c:axId val="858227695"/>
      </c:barChart>
      <c:catAx>
        <c:axId val="622721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27695"/>
        <c:crosses val="autoZero"/>
        <c:auto val="1"/>
        <c:lblAlgn val="ctr"/>
        <c:lblOffset val="100"/>
        <c:noMultiLvlLbl val="0"/>
      </c:catAx>
      <c:valAx>
        <c:axId val="858227695"/>
        <c:scaling>
          <c:orientation val="minMax"/>
        </c:scaling>
        <c:delete val="1"/>
        <c:axPos val="l"/>
        <c:numFmt formatCode="0%" sourceLinked="1"/>
        <c:majorTickMark val="none"/>
        <c:minorTickMark val="none"/>
        <c:tickLblPos val="nextTo"/>
        <c:crossAx val="62272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Pivots!PivotTable40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Attrition by Compa-ratio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Pivots'!$A$25:$A$29</c:f>
              <c:strCache>
                <c:ptCount val="4"/>
                <c:pt idx="0">
                  <c:v>less than 0.85</c:v>
                </c:pt>
                <c:pt idx="1">
                  <c:v>1.15+</c:v>
                </c:pt>
                <c:pt idx="2">
                  <c:v>1.00-&lt;1.15</c:v>
                </c:pt>
                <c:pt idx="3">
                  <c:v>0.85-&lt;1.00</c:v>
                </c:pt>
              </c:strCache>
            </c:strRef>
          </c:cat>
          <c:val>
            <c:numRef>
              <c:f>'Diagonistic Pivots'!$B$25:$B$29</c:f>
              <c:numCache>
                <c:formatCode>0%</c:formatCode>
                <c:ptCount val="4"/>
                <c:pt idx="0">
                  <c:v>0.21978021978021978</c:v>
                </c:pt>
                <c:pt idx="1">
                  <c:v>0.18627450980392157</c:v>
                </c:pt>
                <c:pt idx="2">
                  <c:v>0.14177215189873418</c:v>
                </c:pt>
                <c:pt idx="3">
                  <c:v>0.13106796116504854</c:v>
                </c:pt>
              </c:numCache>
            </c:numRef>
          </c:val>
          <c:extLst>
            <c:ext xmlns:c16="http://schemas.microsoft.com/office/drawing/2014/chart" uri="{C3380CC4-5D6E-409C-BE32-E72D297353CC}">
              <c16:uniqueId val="{00000000-7A7E-4024-B50C-4E22C4EA430B}"/>
            </c:ext>
          </c:extLst>
        </c:ser>
        <c:dLbls>
          <c:dLblPos val="outEnd"/>
          <c:showLegendKey val="0"/>
          <c:showVal val="1"/>
          <c:showCatName val="0"/>
          <c:showSerName val="0"/>
          <c:showPercent val="0"/>
          <c:showBubbleSize val="0"/>
        </c:dLbls>
        <c:gapWidth val="219"/>
        <c:overlap val="-27"/>
        <c:axId val="1343687151"/>
        <c:axId val="858274255"/>
      </c:barChart>
      <c:catAx>
        <c:axId val="13436871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74255"/>
        <c:crosses val="autoZero"/>
        <c:auto val="1"/>
        <c:lblAlgn val="ctr"/>
        <c:lblOffset val="100"/>
        <c:noMultiLvlLbl val="0"/>
      </c:catAx>
      <c:valAx>
        <c:axId val="858274255"/>
        <c:scaling>
          <c:orientation val="minMax"/>
        </c:scaling>
        <c:delete val="1"/>
        <c:axPos val="l"/>
        <c:numFmt formatCode="0%" sourceLinked="1"/>
        <c:majorTickMark val="none"/>
        <c:minorTickMark val="none"/>
        <c:tickLblPos val="nextTo"/>
        <c:crossAx val="134368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Pivots!PivotTable41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kern="1200" spc="0" baseline="0">
                <a:solidFill>
                  <a:sysClr val="windowText" lastClr="000000"/>
                </a:solidFill>
              </a:rPr>
              <a:t>Attrition by Salary Increase recency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Pivots'!$A$34:$A$38</c:f>
              <c:strCache>
                <c:ptCount val="4"/>
                <c:pt idx="0">
                  <c:v>24+ months</c:v>
                </c:pt>
                <c:pt idx="1">
                  <c:v>&lt;6 months</c:v>
                </c:pt>
                <c:pt idx="2">
                  <c:v>13-24 months</c:v>
                </c:pt>
                <c:pt idx="3">
                  <c:v>6-12 months</c:v>
                </c:pt>
              </c:strCache>
            </c:strRef>
          </c:cat>
          <c:val>
            <c:numRef>
              <c:f>'Diagonistic Pivots'!$B$34:$B$38</c:f>
              <c:numCache>
                <c:formatCode>0%</c:formatCode>
                <c:ptCount val="4"/>
                <c:pt idx="0">
                  <c:v>0.24277456647398843</c:v>
                </c:pt>
                <c:pt idx="1">
                  <c:v>0.13559322033898305</c:v>
                </c:pt>
                <c:pt idx="2">
                  <c:v>0.13104838709677419</c:v>
                </c:pt>
                <c:pt idx="3">
                  <c:v>0.12206572769953052</c:v>
                </c:pt>
              </c:numCache>
            </c:numRef>
          </c:val>
          <c:extLst>
            <c:ext xmlns:c16="http://schemas.microsoft.com/office/drawing/2014/chart" uri="{C3380CC4-5D6E-409C-BE32-E72D297353CC}">
              <c16:uniqueId val="{00000000-62C6-4B14-8C13-44273B2146F5}"/>
            </c:ext>
          </c:extLst>
        </c:ser>
        <c:dLbls>
          <c:dLblPos val="outEnd"/>
          <c:showLegendKey val="0"/>
          <c:showVal val="1"/>
          <c:showCatName val="0"/>
          <c:showSerName val="0"/>
          <c:showPercent val="0"/>
          <c:showBubbleSize val="0"/>
        </c:dLbls>
        <c:gapWidth val="219"/>
        <c:overlap val="-27"/>
        <c:axId val="1212042783"/>
        <c:axId val="858428815"/>
      </c:barChart>
      <c:catAx>
        <c:axId val="1212042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428815"/>
        <c:crosses val="autoZero"/>
        <c:auto val="1"/>
        <c:lblAlgn val="ctr"/>
        <c:lblOffset val="100"/>
        <c:noMultiLvlLbl val="0"/>
      </c:catAx>
      <c:valAx>
        <c:axId val="858428815"/>
        <c:scaling>
          <c:orientation val="minMax"/>
        </c:scaling>
        <c:delete val="1"/>
        <c:axPos val="l"/>
        <c:numFmt formatCode="0%" sourceLinked="1"/>
        <c:majorTickMark val="none"/>
        <c:minorTickMark val="none"/>
        <c:tickLblPos val="nextTo"/>
        <c:crossAx val="121204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Pivots!PivotTable42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Attrition by Promotion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Pivots'!$A$42:$A$44</c:f>
              <c:strCache>
                <c:ptCount val="2"/>
                <c:pt idx="0">
                  <c:v>No</c:v>
                </c:pt>
                <c:pt idx="1">
                  <c:v>Yes</c:v>
                </c:pt>
              </c:strCache>
            </c:strRef>
          </c:cat>
          <c:val>
            <c:numRef>
              <c:f>'Diagonistic Pivots'!$B$42:$B$44</c:f>
              <c:numCache>
                <c:formatCode>0%</c:formatCode>
                <c:ptCount val="2"/>
                <c:pt idx="0">
                  <c:v>0.17663421418636996</c:v>
                </c:pt>
                <c:pt idx="1">
                  <c:v>7.8291814946619215E-2</c:v>
                </c:pt>
              </c:numCache>
            </c:numRef>
          </c:val>
          <c:extLst>
            <c:ext xmlns:c16="http://schemas.microsoft.com/office/drawing/2014/chart" uri="{C3380CC4-5D6E-409C-BE32-E72D297353CC}">
              <c16:uniqueId val="{00000000-2090-4B44-BB2E-AE31C7422914}"/>
            </c:ext>
          </c:extLst>
        </c:ser>
        <c:dLbls>
          <c:dLblPos val="outEnd"/>
          <c:showLegendKey val="0"/>
          <c:showVal val="1"/>
          <c:showCatName val="0"/>
          <c:showSerName val="0"/>
          <c:showPercent val="0"/>
          <c:showBubbleSize val="0"/>
        </c:dLbls>
        <c:gapWidth val="219"/>
        <c:overlap val="-27"/>
        <c:axId val="1322377471"/>
        <c:axId val="858451855"/>
      </c:barChart>
      <c:catAx>
        <c:axId val="13223774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451855"/>
        <c:crosses val="autoZero"/>
        <c:auto val="1"/>
        <c:lblAlgn val="ctr"/>
        <c:lblOffset val="100"/>
        <c:noMultiLvlLbl val="0"/>
      </c:catAx>
      <c:valAx>
        <c:axId val="858451855"/>
        <c:scaling>
          <c:orientation val="minMax"/>
        </c:scaling>
        <c:delete val="1"/>
        <c:axPos val="l"/>
        <c:numFmt formatCode="0%" sourceLinked="1"/>
        <c:majorTickMark val="none"/>
        <c:minorTickMark val="none"/>
        <c:tickLblPos val="nextTo"/>
        <c:crossAx val="132237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Pivots!PivotTable43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Attrition by Performance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Pivots'!$A$49:$A$53</c:f>
              <c:strCache>
                <c:ptCount val="4"/>
                <c:pt idx="0">
                  <c:v>Needs Improvement</c:v>
                </c:pt>
                <c:pt idx="1">
                  <c:v>Meets Expectations</c:v>
                </c:pt>
                <c:pt idx="2">
                  <c:v>Exceeds Expectations</c:v>
                </c:pt>
                <c:pt idx="3">
                  <c:v>Outstanding</c:v>
                </c:pt>
              </c:strCache>
            </c:strRef>
          </c:cat>
          <c:val>
            <c:numRef>
              <c:f>'Diagonistic Pivots'!$B$49:$B$53</c:f>
              <c:numCache>
                <c:formatCode>0%</c:formatCode>
                <c:ptCount val="4"/>
                <c:pt idx="0">
                  <c:v>0.16666666666666666</c:v>
                </c:pt>
                <c:pt idx="1">
                  <c:v>0.15167548500881833</c:v>
                </c:pt>
                <c:pt idx="2">
                  <c:v>0.1453900709219858</c:v>
                </c:pt>
                <c:pt idx="3">
                  <c:v>0.12658227848101267</c:v>
                </c:pt>
              </c:numCache>
            </c:numRef>
          </c:val>
          <c:extLst>
            <c:ext xmlns:c16="http://schemas.microsoft.com/office/drawing/2014/chart" uri="{C3380CC4-5D6E-409C-BE32-E72D297353CC}">
              <c16:uniqueId val="{00000000-2768-47F6-8949-4208B96F1A02}"/>
            </c:ext>
          </c:extLst>
        </c:ser>
        <c:dLbls>
          <c:dLblPos val="outEnd"/>
          <c:showLegendKey val="0"/>
          <c:showVal val="1"/>
          <c:showCatName val="0"/>
          <c:showSerName val="0"/>
          <c:showPercent val="0"/>
          <c:showBubbleSize val="0"/>
        </c:dLbls>
        <c:gapWidth val="219"/>
        <c:overlap val="-27"/>
        <c:axId val="647061119"/>
        <c:axId val="1186614383"/>
      </c:barChart>
      <c:catAx>
        <c:axId val="6470611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14383"/>
        <c:crosses val="autoZero"/>
        <c:auto val="1"/>
        <c:lblAlgn val="ctr"/>
        <c:lblOffset val="100"/>
        <c:noMultiLvlLbl val="0"/>
      </c:catAx>
      <c:valAx>
        <c:axId val="1186614383"/>
        <c:scaling>
          <c:orientation val="minMax"/>
        </c:scaling>
        <c:delete val="1"/>
        <c:axPos val="l"/>
        <c:numFmt formatCode="0%" sourceLinked="1"/>
        <c:majorTickMark val="none"/>
        <c:minorTickMark val="none"/>
        <c:tickLblPos val="nextTo"/>
        <c:crossAx val="6470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Pivots!PivotTable44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solidFill>
              </a:rPr>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Pivots'!$A$57:$A$59</c:f>
              <c:strCache>
                <c:ptCount val="2"/>
                <c:pt idx="0">
                  <c:v>Yes</c:v>
                </c:pt>
                <c:pt idx="1">
                  <c:v>No</c:v>
                </c:pt>
              </c:strCache>
            </c:strRef>
          </c:cat>
          <c:val>
            <c:numRef>
              <c:f>'Diagonistic Pivots'!$B$57:$B$59</c:f>
              <c:numCache>
                <c:formatCode>0%</c:formatCode>
                <c:ptCount val="2"/>
                <c:pt idx="0">
                  <c:v>0.20735785953177258</c:v>
                </c:pt>
                <c:pt idx="1">
                  <c:v>0.12410841654778887</c:v>
                </c:pt>
              </c:numCache>
            </c:numRef>
          </c:val>
          <c:extLst>
            <c:ext xmlns:c16="http://schemas.microsoft.com/office/drawing/2014/chart" uri="{C3380CC4-5D6E-409C-BE32-E72D297353CC}">
              <c16:uniqueId val="{00000000-A591-4849-9C2F-772B624CE012}"/>
            </c:ext>
          </c:extLst>
        </c:ser>
        <c:dLbls>
          <c:dLblPos val="outEnd"/>
          <c:showLegendKey val="0"/>
          <c:showVal val="1"/>
          <c:showCatName val="0"/>
          <c:showSerName val="0"/>
          <c:showPercent val="0"/>
          <c:showBubbleSize val="0"/>
        </c:dLbls>
        <c:gapWidth val="219"/>
        <c:overlap val="-27"/>
        <c:axId val="1322518527"/>
        <c:axId val="1186647023"/>
      </c:barChart>
      <c:catAx>
        <c:axId val="1322518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7023"/>
        <c:crosses val="autoZero"/>
        <c:auto val="1"/>
        <c:lblAlgn val="ctr"/>
        <c:lblOffset val="100"/>
        <c:noMultiLvlLbl val="0"/>
      </c:catAx>
      <c:valAx>
        <c:axId val="1186647023"/>
        <c:scaling>
          <c:orientation val="minMax"/>
        </c:scaling>
        <c:delete val="1"/>
        <c:axPos val="l"/>
        <c:numFmt formatCode="0%" sourceLinked="1"/>
        <c:majorTickMark val="none"/>
        <c:minorTickMark val="none"/>
        <c:tickLblPos val="nextTo"/>
        <c:crossAx val="13225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kern="1200" baseline="0">
                <a:solidFill>
                  <a:sysClr val="windowText" lastClr="000000"/>
                </a:solidFill>
              </a:rPr>
              <a:t>Observed Attrition by Predicted Risk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'Predictive Pivots'!$F$14</c:f>
              <c:strCache>
                <c:ptCount val="1"/>
                <c:pt idx="0">
                  <c:v>Actual Attrition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'Predictive Pivots'!$C$15:$C$19</c15:sqref>
                  </c15:fullRef>
                </c:ext>
              </c:extLst>
              <c:f>'Predictive Pivots'!$C$15:$C$18</c:f>
              <c:strCache>
                <c:ptCount val="4"/>
                <c:pt idx="0">
                  <c:v>Low</c:v>
                </c:pt>
                <c:pt idx="1">
                  <c:v>Moderate</c:v>
                </c:pt>
                <c:pt idx="2">
                  <c:v>High</c:v>
                </c:pt>
                <c:pt idx="3">
                  <c:v>Very high</c:v>
                </c:pt>
              </c:strCache>
            </c:strRef>
          </c:cat>
          <c:val>
            <c:numRef>
              <c:extLst>
                <c:ext xmlns:c15="http://schemas.microsoft.com/office/drawing/2012/chart" uri="{02D57815-91ED-43cb-92C2-25804820EDAC}">
                  <c15:fullRef>
                    <c15:sqref>'Predictive Pivots'!$F$15:$F$19</c15:sqref>
                  </c15:fullRef>
                </c:ext>
              </c:extLst>
              <c:f>'Predictive Pivots'!$F$15:$F$18</c:f>
              <c:numCache>
                <c:formatCode>0.0%</c:formatCode>
                <c:ptCount val="4"/>
                <c:pt idx="0">
                  <c:v>6.8649885583524028E-2</c:v>
                </c:pt>
                <c:pt idx="1">
                  <c:v>0.12140575079872204</c:v>
                </c:pt>
                <c:pt idx="2">
                  <c:v>0.22297297297297297</c:v>
                </c:pt>
                <c:pt idx="3">
                  <c:v>0.47058823529411764</c:v>
                </c:pt>
              </c:numCache>
            </c:numRef>
          </c:val>
          <c:extLst>
            <c:ext xmlns:c16="http://schemas.microsoft.com/office/drawing/2014/chart" uri="{C3380CC4-5D6E-409C-BE32-E72D297353CC}">
              <c16:uniqueId val="{00000002-EA3F-4301-8DD3-525761E0D45E}"/>
            </c:ext>
          </c:extLst>
        </c:ser>
        <c:dLbls>
          <c:dLblPos val="outEnd"/>
          <c:showLegendKey val="0"/>
          <c:showVal val="1"/>
          <c:showCatName val="0"/>
          <c:showSerName val="0"/>
          <c:showPercent val="0"/>
          <c:showBubbleSize val="0"/>
        </c:dLbls>
        <c:gapWidth val="219"/>
        <c:overlap val="-27"/>
        <c:axId val="250875696"/>
        <c:axId val="1825787183"/>
        <c:extLst>
          <c:ext xmlns:c15="http://schemas.microsoft.com/office/drawing/2012/chart" uri="{02D57815-91ED-43cb-92C2-25804820EDAC}">
            <c15:filteredBarSeries>
              <c15:ser>
                <c:idx val="0"/>
                <c:order val="0"/>
                <c:tx>
                  <c:strRef>
                    <c:extLst>
                      <c:ext uri="{02D57815-91ED-43cb-92C2-25804820EDAC}">
                        <c15:formulaRef>
                          <c15:sqref>'Predictive Pivots'!$D$14</c15:sqref>
                        </c15:formulaRef>
                      </c:ext>
                    </c:extLst>
                    <c:strCache>
                      <c:ptCount val="1"/>
                      <c:pt idx="0">
                        <c:v>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'Predictive Pivots'!$C$15:$C$19</c15:sqref>
                        </c15:fullRef>
                        <c15:formulaRef>
                          <c15:sqref>'Predictive Pivots'!$C$15:$C$18</c15:sqref>
                        </c15:formulaRef>
                      </c:ext>
                    </c:extLst>
                    <c:strCache>
                      <c:ptCount val="4"/>
                      <c:pt idx="0">
                        <c:v>Low</c:v>
                      </c:pt>
                      <c:pt idx="1">
                        <c:v>Moderate</c:v>
                      </c:pt>
                      <c:pt idx="2">
                        <c:v>High</c:v>
                      </c:pt>
                      <c:pt idx="3">
                        <c:v>Very high</c:v>
                      </c:pt>
                    </c:strCache>
                  </c:strRef>
                </c:cat>
                <c:val>
                  <c:numRef>
                    <c:extLst>
                      <c:ext uri="{02D57815-91ED-43cb-92C2-25804820EDAC}">
                        <c15:fullRef>
                          <c15:sqref>'Predictive Pivots'!$D$15:$D$19</c15:sqref>
                        </c15:fullRef>
                        <c15:formulaRef>
                          <c15:sqref>'Predictive Pivots'!$D$15:$D$18</c15:sqref>
                        </c15:formulaRef>
                      </c:ext>
                    </c:extLst>
                    <c:numCache>
                      <c:formatCode>General</c:formatCode>
                      <c:ptCount val="4"/>
                      <c:pt idx="0">
                        <c:v>437</c:v>
                      </c:pt>
                      <c:pt idx="1">
                        <c:v>313</c:v>
                      </c:pt>
                      <c:pt idx="2">
                        <c:v>148</c:v>
                      </c:pt>
                      <c:pt idx="3">
                        <c:v>102</c:v>
                      </c:pt>
                    </c:numCache>
                  </c:numRef>
                </c:val>
                <c:extLst>
                  <c:ext xmlns:c16="http://schemas.microsoft.com/office/drawing/2014/chart" uri="{C3380CC4-5D6E-409C-BE32-E72D297353CC}">
                    <c16:uniqueId val="{00000000-EA3F-4301-8DD3-525761E0D45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'Predictive Pivots'!$E$14</c15:sqref>
                        </c15:formulaRef>
                      </c:ext>
                    </c:extLst>
                    <c:strCache>
                      <c:ptCount val="1"/>
                      <c:pt idx="0">
                        <c:v>Leavers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'Predictive Pivots'!$C$15:$C$19</c15:sqref>
                        </c15:fullRef>
                        <c15:formulaRef>
                          <c15:sqref>'Predictive Pivots'!$C$15:$C$18</c15:sqref>
                        </c15:formulaRef>
                      </c:ext>
                    </c:extLst>
                    <c:strCache>
                      <c:ptCount val="4"/>
                      <c:pt idx="0">
                        <c:v>Low</c:v>
                      </c:pt>
                      <c:pt idx="1">
                        <c:v>Moderate</c:v>
                      </c:pt>
                      <c:pt idx="2">
                        <c:v>High</c:v>
                      </c:pt>
                      <c:pt idx="3">
                        <c:v>Very high</c:v>
                      </c:pt>
                    </c:strCache>
                  </c:strRef>
                </c:cat>
                <c:val>
                  <c:numRef>
                    <c:extLst>
                      <c:ext xmlns:c15="http://schemas.microsoft.com/office/drawing/2012/chart" uri="{02D57815-91ED-43cb-92C2-25804820EDAC}">
                        <c15:fullRef>
                          <c15:sqref>'Predictive Pivots'!$E$15:$E$19</c15:sqref>
                        </c15:fullRef>
                        <c15:formulaRef>
                          <c15:sqref>'Predictive Pivots'!$E$15:$E$18</c15:sqref>
                        </c15:formulaRef>
                      </c:ext>
                    </c:extLst>
                    <c:numCache>
                      <c:formatCode>General</c:formatCode>
                      <c:ptCount val="4"/>
                      <c:pt idx="0">
                        <c:v>30</c:v>
                      </c:pt>
                      <c:pt idx="1">
                        <c:v>38</c:v>
                      </c:pt>
                      <c:pt idx="2">
                        <c:v>33</c:v>
                      </c:pt>
                      <c:pt idx="3">
                        <c:v>48</c:v>
                      </c:pt>
                    </c:numCache>
                  </c:numRef>
                </c:val>
                <c:extLst xmlns:c15="http://schemas.microsoft.com/office/drawing/2012/chart">
                  <c:ext xmlns:c16="http://schemas.microsoft.com/office/drawing/2014/chart" uri="{C3380CC4-5D6E-409C-BE32-E72D297353CC}">
                    <c16:uniqueId val="{00000001-EA3F-4301-8DD3-525761E0D45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'Predictive Pivots'!$G$14</c15:sqref>
                        </c15:formulaRef>
                      </c:ext>
                    </c:extLst>
                    <c:strCache>
                      <c:ptCount val="1"/>
                      <c:pt idx="0">
                        <c:v>Lift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'Predictive Pivots'!$C$15:$C$19</c15:sqref>
                        </c15:fullRef>
                        <c15:formulaRef>
                          <c15:sqref>'Predictive Pivots'!$C$15:$C$18</c15:sqref>
                        </c15:formulaRef>
                      </c:ext>
                    </c:extLst>
                    <c:strCache>
                      <c:ptCount val="4"/>
                      <c:pt idx="0">
                        <c:v>Low</c:v>
                      </c:pt>
                      <c:pt idx="1">
                        <c:v>Moderate</c:v>
                      </c:pt>
                      <c:pt idx="2">
                        <c:v>High</c:v>
                      </c:pt>
                      <c:pt idx="3">
                        <c:v>Very high</c:v>
                      </c:pt>
                    </c:strCache>
                  </c:strRef>
                </c:cat>
                <c:val>
                  <c:numRef>
                    <c:extLst>
                      <c:ext xmlns:c15="http://schemas.microsoft.com/office/drawing/2012/chart" uri="{02D57815-91ED-43cb-92C2-25804820EDAC}">
                        <c15:fullRef>
                          <c15:sqref>'Predictive Pivots'!$G$15:$G$19</c15:sqref>
                        </c15:fullRef>
                        <c15:formulaRef>
                          <c15:sqref>'Predictive Pivots'!$G$15:$G$18</c15:sqref>
                        </c15:formulaRef>
                      </c:ext>
                    </c:extLst>
                    <c:numCache>
                      <c:formatCode>0.00</c:formatCode>
                      <c:ptCount val="4"/>
                      <c:pt idx="0">
                        <c:v>0.46073748713774515</c:v>
                      </c:pt>
                      <c:pt idx="1">
                        <c:v>0.81480369663571839</c:v>
                      </c:pt>
                      <c:pt idx="2">
                        <c:v>1.496462905858879</c:v>
                      </c:pt>
                      <c:pt idx="3">
                        <c:v>3.158310303987367</c:v>
                      </c:pt>
                    </c:numCache>
                  </c:numRef>
                </c:val>
                <c:extLst xmlns:c15="http://schemas.microsoft.com/office/drawing/2012/chart">
                  <c:ext xmlns:c16="http://schemas.microsoft.com/office/drawing/2014/chart" uri="{C3380CC4-5D6E-409C-BE32-E72D297353CC}">
                    <c16:uniqueId val="{00000003-EA3F-4301-8DD3-525761E0D45E}"/>
                  </c:ext>
                </c:extLst>
              </c15:ser>
            </c15:filteredBarSeries>
          </c:ext>
        </c:extLst>
      </c:barChart>
      <c:catAx>
        <c:axId val="2508756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87183"/>
        <c:crosses val="autoZero"/>
        <c:auto val="1"/>
        <c:lblAlgn val="ctr"/>
        <c:lblOffset val="100"/>
        <c:noMultiLvlLbl val="0"/>
      </c:catAx>
      <c:valAx>
        <c:axId val="1825787183"/>
        <c:scaling>
          <c:orientation val="minMax"/>
        </c:scaling>
        <c:delete val="1"/>
        <c:axPos val="l"/>
        <c:numFmt formatCode="0.0%" sourceLinked="1"/>
        <c:majorTickMark val="out"/>
        <c:minorTickMark val="none"/>
        <c:tickLblPos val="nextTo"/>
        <c:crossAx val="250875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ysClr val="windowText" lastClr="000000"/>
                </a:solidFill>
              </a:rPr>
              <a:t>Employees by Predicted Risk Band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'Predictive Pivots'!$C$21</c:f>
              <c:strCache>
                <c:ptCount val="1"/>
                <c:pt idx="0">
                  <c:v>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'Predictive Pivots'!$B$22:$B$26</c15:sqref>
                  </c15:fullRef>
                </c:ext>
              </c:extLst>
              <c:f>'Predictive Pivots'!$B$22:$B$25</c:f>
              <c:strCache>
                <c:ptCount val="4"/>
                <c:pt idx="0">
                  <c:v>Low</c:v>
                </c:pt>
                <c:pt idx="1">
                  <c:v>Moderate</c:v>
                </c:pt>
                <c:pt idx="2">
                  <c:v>High</c:v>
                </c:pt>
                <c:pt idx="3">
                  <c:v>Very High</c:v>
                </c:pt>
              </c:strCache>
            </c:strRef>
          </c:cat>
          <c:val>
            <c:numRef>
              <c:extLst>
                <c:ext xmlns:c15="http://schemas.microsoft.com/office/drawing/2012/chart" uri="{02D57815-91ED-43cb-92C2-25804820EDAC}">
                  <c15:fullRef>
                    <c15:sqref>'Predictive Pivots'!$C$22:$C$26</c15:sqref>
                  </c15:fullRef>
                </c:ext>
              </c:extLst>
              <c:f>'Predictive Pivots'!$C$22:$C$25</c:f>
              <c:numCache>
                <c:formatCode>General</c:formatCode>
                <c:ptCount val="4"/>
                <c:pt idx="0">
                  <c:v>437</c:v>
                </c:pt>
                <c:pt idx="1">
                  <c:v>313</c:v>
                </c:pt>
                <c:pt idx="2">
                  <c:v>148</c:v>
                </c:pt>
                <c:pt idx="3">
                  <c:v>102</c:v>
                </c:pt>
              </c:numCache>
            </c:numRef>
          </c:val>
          <c:extLst>
            <c:ext xmlns:c16="http://schemas.microsoft.com/office/drawing/2014/chart" uri="{C3380CC4-5D6E-409C-BE32-E72D297353CC}">
              <c16:uniqueId val="{00000000-E61F-41DD-A719-10287B6B3ED7}"/>
            </c:ext>
          </c:extLst>
        </c:ser>
        <c:dLbls>
          <c:showLegendKey val="0"/>
          <c:showVal val="1"/>
          <c:showCatName val="0"/>
          <c:showSerName val="0"/>
          <c:showPercent val="0"/>
          <c:showBubbleSize val="0"/>
        </c:dLbls>
        <c:gapWidth val="219"/>
        <c:overlap val="-27"/>
        <c:axId val="611162272"/>
        <c:axId val="1825711823"/>
      </c:barChart>
      <c:lineChart>
        <c:grouping val="standard"/>
        <c:varyColors val="0"/>
        <c:ser>
          <c:idx val="1"/>
          <c:order val="1"/>
          <c:tx>
            <c:strRef>
              <c:f>'Predictive Pivots'!$D$21</c:f>
              <c:strCache>
                <c:ptCount val="1"/>
                <c:pt idx="0">
                  <c:v>% Workforce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'Predictive Pivots'!$B$22:$B$26</c15:sqref>
                  </c15:fullRef>
                </c:ext>
              </c:extLst>
              <c:f>'Predictive Pivots'!$B$22:$B$25</c:f>
              <c:strCache>
                <c:ptCount val="4"/>
                <c:pt idx="0">
                  <c:v>Low</c:v>
                </c:pt>
                <c:pt idx="1">
                  <c:v>Moderate</c:v>
                </c:pt>
                <c:pt idx="2">
                  <c:v>High</c:v>
                </c:pt>
                <c:pt idx="3">
                  <c:v>Very High</c:v>
                </c:pt>
              </c:strCache>
            </c:strRef>
          </c:cat>
          <c:val>
            <c:numRef>
              <c:extLst>
                <c:ext xmlns:c15="http://schemas.microsoft.com/office/drawing/2012/chart" uri="{02D57815-91ED-43cb-92C2-25804820EDAC}">
                  <c15:fullRef>
                    <c15:sqref>'Predictive Pivots'!$D$22:$D$26</c15:sqref>
                  </c15:fullRef>
                </c:ext>
              </c:extLst>
              <c:f>'Predictive Pivots'!$D$22:$D$25</c:f>
              <c:numCache>
                <c:formatCode>0%</c:formatCode>
                <c:ptCount val="4"/>
                <c:pt idx="0">
                  <c:v>0.437</c:v>
                </c:pt>
                <c:pt idx="1">
                  <c:v>0.313</c:v>
                </c:pt>
                <c:pt idx="2">
                  <c:v>0.14799999999999999</c:v>
                </c:pt>
                <c:pt idx="3">
                  <c:v>0.10199999999999999</c:v>
                </c:pt>
              </c:numCache>
            </c:numRef>
          </c:val>
          <c:smooth val="0"/>
          <c:extLst>
            <c:ext xmlns:c16="http://schemas.microsoft.com/office/drawing/2014/chart" uri="{C3380CC4-5D6E-409C-BE32-E72D297353CC}">
              <c16:uniqueId val="{00000001-E61F-41DD-A719-10287B6B3ED7}"/>
            </c:ext>
          </c:extLst>
        </c:ser>
        <c:dLbls>
          <c:showLegendKey val="0"/>
          <c:showVal val="1"/>
          <c:showCatName val="0"/>
          <c:showSerName val="0"/>
          <c:showPercent val="0"/>
          <c:showBubbleSize val="0"/>
        </c:dLbls>
        <c:marker val="1"/>
        <c:smooth val="0"/>
        <c:axId val="611158560"/>
        <c:axId val="1825705103"/>
      </c:lineChart>
      <c:catAx>
        <c:axId val="611162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711823"/>
        <c:crosses val="autoZero"/>
        <c:auto val="1"/>
        <c:lblAlgn val="ctr"/>
        <c:lblOffset val="100"/>
        <c:noMultiLvlLbl val="0"/>
      </c:catAx>
      <c:valAx>
        <c:axId val="1825711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62272"/>
        <c:crosses val="autoZero"/>
        <c:crossBetween val="between"/>
      </c:valAx>
      <c:valAx>
        <c:axId val="182570510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58560"/>
        <c:crosses val="max"/>
        <c:crossBetween val="between"/>
      </c:valAx>
      <c:catAx>
        <c:axId val="611158560"/>
        <c:scaling>
          <c:orientation val="minMax"/>
        </c:scaling>
        <c:delete val="1"/>
        <c:axPos val="b"/>
        <c:numFmt formatCode="General" sourceLinked="1"/>
        <c:majorTickMark val="none"/>
        <c:minorTickMark val="none"/>
        <c:tickLblPos val="nextTo"/>
        <c:crossAx val="1825705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[Employee_Attrition_Analysis.xlsx]Predictive Pivots!PivotTable7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ysClr val="windowText" lastClr="000000"/>
                </a:solidFill>
              </a:rPr>
              <a:t>Higher-risk employees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'Predictive Pivots'!$J$21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'Predictive Pivots'!$I$22:$I$30</c:f>
              <c:strCache>
                <c:ptCount val="8"/>
                <c:pt idx="0">
                  <c:v>Finance</c:v>
                </c:pt>
                <c:pt idx="1">
                  <c:v>IT</c:v>
                </c:pt>
                <c:pt idx="2">
                  <c:v>Operations</c:v>
                </c:pt>
                <c:pt idx="3">
                  <c:v>Claims</c:v>
                </c:pt>
                <c:pt idx="4">
                  <c:v>Sales</c:v>
                </c:pt>
                <c:pt idx="5">
                  <c:v>HR</c:v>
                </c:pt>
                <c:pt idx="6">
                  <c:v>Marketing</c:v>
                </c:pt>
                <c:pt idx="7">
                  <c:v>Underwriting</c:v>
                </c:pt>
              </c:strCache>
            </c:strRef>
          </c:cat>
          <c:val>
            <c:numRef>
              <c:f>'Predictive Pivots'!$J$22:$J$30</c:f>
              <c:numCache>
                <c:formatCode>General</c:formatCode>
                <c:ptCount val="8"/>
                <c:pt idx="0">
                  <c:v>44</c:v>
                </c:pt>
                <c:pt idx="1">
                  <c:v>40</c:v>
                </c:pt>
                <c:pt idx="2">
                  <c:v>39</c:v>
                </c:pt>
                <c:pt idx="3">
                  <c:v>38</c:v>
                </c:pt>
                <c:pt idx="4">
                  <c:v>36</c:v>
                </c:pt>
                <c:pt idx="5">
                  <c:v>26</c:v>
                </c:pt>
                <c:pt idx="6">
                  <c:v>16</c:v>
                </c:pt>
                <c:pt idx="7">
                  <c:v>11</c:v>
                </c:pt>
              </c:numCache>
            </c:numRef>
          </c:val>
          <c:extLst>
            <c:ext xmlns:c16="http://schemas.microsoft.com/office/drawing/2014/chart" uri="{C3380CC4-5D6E-409C-BE32-E72D297353CC}">
              <c16:uniqueId val="{00000000-CD31-4424-8F32-2F137F930AA5}"/>
            </c:ext>
          </c:extLst>
        </c:ser>
        <c:dLbls>
          <c:dLblPos val="outEnd"/>
          <c:showLegendKey val="0"/>
          <c:showVal val="1"/>
          <c:showCatName val="0"/>
          <c:showSerName val="0"/>
          <c:showPercent val="0"/>
          <c:showBubbleSize val="0"/>
        </c:dLbls>
        <c:gapWidth val="219"/>
        <c:overlap val="-27"/>
        <c:axId val="250870128"/>
        <c:axId val="2630192"/>
      </c:barChart>
      <c:catAx>
        <c:axId val="250870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192"/>
        <c:crosses val="autoZero"/>
        <c:auto val="1"/>
        <c:lblAlgn val="ctr"/>
        <c:lblOffset val="100"/>
        <c:noMultiLvlLbl val="0"/>
      </c:catAx>
      <c:valAx>
        <c:axId val="2630192"/>
        <c:scaling>
          <c:orientation val="minMax"/>
        </c:scaling>
        <c:delete val="1"/>
        <c:axPos val="l"/>
        <c:numFmt formatCode="General" sourceLinked="1"/>
        <c:majorTickMark val="none"/>
        <c:minorTickMark val="none"/>
        <c:tickLblPos val="nextTo"/>
        <c:crossAx val="2508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[Employee_Attrition_Analysis.xlsx]Predictive Pivots!PivotTable8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ysClr val="windowText" lastClr="000000"/>
                </a:solidFill>
              </a:rPr>
              <a:t>Higher-risk employees by Country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'Predictive Pivots'!$J$36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'Predictive Pivots'!$I$37:$I$43</c:f>
              <c:strCache>
                <c:ptCount val="6"/>
                <c:pt idx="0">
                  <c:v>UK</c:v>
                </c:pt>
                <c:pt idx="1">
                  <c:v>US</c:v>
                </c:pt>
                <c:pt idx="2">
                  <c:v>Canada</c:v>
                </c:pt>
                <c:pt idx="3">
                  <c:v>Singapore</c:v>
                </c:pt>
                <c:pt idx="4">
                  <c:v>Ireland</c:v>
                </c:pt>
                <c:pt idx="5">
                  <c:v>Germany</c:v>
                </c:pt>
              </c:strCache>
            </c:strRef>
          </c:cat>
          <c:val>
            <c:numRef>
              <c:f>'Predictive Pivots'!$J$37:$J$43</c:f>
              <c:numCache>
                <c:formatCode>General</c:formatCode>
                <c:ptCount val="6"/>
                <c:pt idx="0">
                  <c:v>88</c:v>
                </c:pt>
                <c:pt idx="1">
                  <c:v>60</c:v>
                </c:pt>
                <c:pt idx="2">
                  <c:v>48</c:v>
                </c:pt>
                <c:pt idx="3">
                  <c:v>23</c:v>
                </c:pt>
                <c:pt idx="4">
                  <c:v>20</c:v>
                </c:pt>
                <c:pt idx="5">
                  <c:v>11</c:v>
                </c:pt>
              </c:numCache>
            </c:numRef>
          </c:val>
          <c:extLst>
            <c:ext xmlns:c16="http://schemas.microsoft.com/office/drawing/2014/chart" uri="{C3380CC4-5D6E-409C-BE32-E72D297353CC}">
              <c16:uniqueId val="{00000000-C110-4F67-9AB8-E2A2919F3CA2}"/>
            </c:ext>
          </c:extLst>
        </c:ser>
        <c:dLbls>
          <c:dLblPos val="outEnd"/>
          <c:showLegendKey val="0"/>
          <c:showVal val="1"/>
          <c:showCatName val="0"/>
          <c:showSerName val="0"/>
          <c:showPercent val="0"/>
          <c:showBubbleSize val="0"/>
        </c:dLbls>
        <c:gapWidth val="219"/>
        <c:overlap val="-27"/>
        <c:axId val="421998080"/>
        <c:axId val="797059728"/>
      </c:barChart>
      <c:catAx>
        <c:axId val="421998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59728"/>
        <c:crosses val="autoZero"/>
        <c:auto val="1"/>
        <c:lblAlgn val="ctr"/>
        <c:lblOffset val="100"/>
        <c:noMultiLvlLbl val="0"/>
      </c:catAx>
      <c:valAx>
        <c:axId val="797059728"/>
        <c:scaling>
          <c:orientation val="minMax"/>
        </c:scaling>
        <c:delete val="1"/>
        <c:axPos val="l"/>
        <c:numFmt formatCode="General" sourceLinked="1"/>
        <c:majorTickMark val="none"/>
        <c:minorTickMark val="none"/>
        <c:tickLblPos val="nextTo"/>
        <c:crossAx val="42199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ysClr val="windowText" lastClr="000000"/>
                </a:solidFill>
              </a:rPr>
              <a:t>Retension Proritisation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'Predictive Pivots'!$C$30</c:f>
              <c:strCache>
                <c:ptCount val="1"/>
                <c:pt idx="0">
                  <c:v>Leavers Captured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'Predictive Pivots'!$B$31:$B$35</c:f>
              <c:strCache>
                <c:ptCount val="5"/>
                <c:pt idx="0">
                  <c:v>Top 10%</c:v>
                </c:pt>
                <c:pt idx="1">
                  <c:v>Top 20%</c:v>
                </c:pt>
                <c:pt idx="2">
                  <c:v>Top 30%</c:v>
                </c:pt>
                <c:pt idx="3">
                  <c:v>Top 40%</c:v>
                </c:pt>
                <c:pt idx="4">
                  <c:v>Top 50%</c:v>
                </c:pt>
              </c:strCache>
            </c:strRef>
          </c:cat>
          <c:val>
            <c:numRef>
              <c:f>'Predictive Pivots'!$C$31:$C$35</c:f>
              <c:numCache>
                <c:formatCode>General</c:formatCode>
                <c:ptCount val="5"/>
                <c:pt idx="0">
                  <c:v>47</c:v>
                </c:pt>
                <c:pt idx="1">
                  <c:v>72</c:v>
                </c:pt>
                <c:pt idx="2">
                  <c:v>88</c:v>
                </c:pt>
                <c:pt idx="3">
                  <c:v>98</c:v>
                </c:pt>
                <c:pt idx="4">
                  <c:v>114</c:v>
                </c:pt>
              </c:numCache>
            </c:numRef>
          </c:val>
          <c:extLst>
            <c:ext xmlns:c16="http://schemas.microsoft.com/office/drawing/2014/chart" uri="{C3380CC4-5D6E-409C-BE32-E72D297353CC}">
              <c16:uniqueId val="{00000000-95E5-44BF-953E-AA5C4181F2CE}"/>
            </c:ext>
          </c:extLst>
        </c:ser>
        <c:dLbls>
          <c:showLegendKey val="0"/>
          <c:showVal val="1"/>
          <c:showCatName val="0"/>
          <c:showSerName val="0"/>
          <c:showPercent val="0"/>
          <c:showBubbleSize val="0"/>
        </c:dLbls>
        <c:gapWidth val="219"/>
        <c:overlap val="-27"/>
        <c:axId val="805453632"/>
        <c:axId val="797061168"/>
      </c:barChart>
      <c:lineChart>
        <c:grouping val="standard"/>
        <c:varyColors val="0"/>
        <c:ser>
          <c:idx val="1"/>
          <c:order val="1"/>
          <c:tx>
            <c:strRef>
              <c:f>'Predictive Pivots'!$D$30</c:f>
              <c:strCache>
                <c:ptCount val="1"/>
                <c:pt idx="0">
                  <c:v>% of Leavers Captured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'Predictive Pivots'!$B$31:$B$35</c:f>
              <c:strCache>
                <c:ptCount val="5"/>
                <c:pt idx="0">
                  <c:v>Top 10%</c:v>
                </c:pt>
                <c:pt idx="1">
                  <c:v>Top 20%</c:v>
                </c:pt>
                <c:pt idx="2">
                  <c:v>Top 30%</c:v>
                </c:pt>
                <c:pt idx="3">
                  <c:v>Top 40%</c:v>
                </c:pt>
                <c:pt idx="4">
                  <c:v>Top 50%</c:v>
                </c:pt>
              </c:strCache>
            </c:strRef>
          </c:cat>
          <c:val>
            <c:numRef>
              <c:f>'Predictive Pivots'!$D$31:$D$35</c:f>
              <c:numCache>
                <c:formatCode>0.0%</c:formatCode>
                <c:ptCount val="5"/>
                <c:pt idx="0">
                  <c:v>0.31543624161073824</c:v>
                </c:pt>
                <c:pt idx="1">
                  <c:v>0.48322147651006714</c:v>
                </c:pt>
                <c:pt idx="2">
                  <c:v>0.59060402684563762</c:v>
                </c:pt>
                <c:pt idx="3">
                  <c:v>0.65771812080536918</c:v>
                </c:pt>
                <c:pt idx="4">
                  <c:v>0.7651006711409396</c:v>
                </c:pt>
              </c:numCache>
            </c:numRef>
          </c:val>
          <c:smooth val="0"/>
          <c:extLst>
            <c:ext xmlns:c16="http://schemas.microsoft.com/office/drawing/2014/chart" uri="{C3380CC4-5D6E-409C-BE32-E72D297353CC}">
              <c16:uniqueId val="{00000001-95E5-44BF-953E-AA5C4181F2CE}"/>
            </c:ext>
          </c:extLst>
        </c:ser>
        <c:dLbls>
          <c:showLegendKey val="0"/>
          <c:showVal val="1"/>
          <c:showCatName val="0"/>
          <c:showSerName val="0"/>
          <c:showPercent val="0"/>
          <c:showBubbleSize val="0"/>
        </c:dLbls>
        <c:marker val="1"/>
        <c:smooth val="0"/>
        <c:axId val="805461520"/>
        <c:axId val="797054928"/>
      </c:lineChart>
      <c:catAx>
        <c:axId val="8054536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61168"/>
        <c:crosses val="autoZero"/>
        <c:auto val="1"/>
        <c:lblAlgn val="ctr"/>
        <c:lblOffset val="100"/>
        <c:noMultiLvlLbl val="0"/>
      </c:catAx>
      <c:valAx>
        <c:axId val="797061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53632"/>
        <c:crosses val="autoZero"/>
        <c:crossBetween val="between"/>
      </c:valAx>
      <c:valAx>
        <c:axId val="79705492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61520"/>
        <c:crosses val="max"/>
        <c:crossBetween val="between"/>
      </c:valAx>
      <c:catAx>
        <c:axId val="805461520"/>
        <c:scaling>
          <c:orientation val="minMax"/>
        </c:scaling>
        <c:delete val="1"/>
        <c:axPos val="b"/>
        <c:numFmt formatCode="General" sourceLinked="1"/>
        <c:majorTickMark val="none"/>
        <c:minorTickMark val="none"/>
        <c:tickLblPos val="nextTo"/>
        <c:crossAx val="797054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[Employee_Attrition_Analysis.xlsx]Predictive Pivots!PivotTable11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600" b="1" i="0" u="none" strike="noStrike" kern="1200" spc="0" baseline="0">
                <a:solidFill>
                  <a:sysClr val="windowText" lastClr="000000"/>
                </a:solidFill>
              </a:rPr>
              <a:t>Higher-risk employees by Job Level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'Predictive Pivots'!$J$48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'Predictive Pivots'!$I$49:$I$54</c:f>
              <c:strCache>
                <c:ptCount val="5"/>
                <c:pt idx="0">
                  <c:v>Professional</c:v>
                </c:pt>
                <c:pt idx="1">
                  <c:v>Entry</c:v>
                </c:pt>
                <c:pt idx="2">
                  <c:v>Senior</c:v>
                </c:pt>
                <c:pt idx="3">
                  <c:v>Manager</c:v>
                </c:pt>
                <c:pt idx="4">
                  <c:v>Senior Manager</c:v>
                </c:pt>
              </c:strCache>
            </c:strRef>
          </c:cat>
          <c:val>
            <c:numRef>
              <c:f>'Predictive Pivots'!$J$49:$J$54</c:f>
              <c:numCache>
                <c:formatCode>General</c:formatCode>
                <c:ptCount val="5"/>
                <c:pt idx="0">
                  <c:v>85</c:v>
                </c:pt>
                <c:pt idx="1">
                  <c:v>52</c:v>
                </c:pt>
                <c:pt idx="2">
                  <c:v>50</c:v>
                </c:pt>
                <c:pt idx="3">
                  <c:v>44</c:v>
                </c:pt>
                <c:pt idx="4">
                  <c:v>19</c:v>
                </c:pt>
              </c:numCache>
            </c:numRef>
          </c:val>
          <c:extLst>
            <c:ext xmlns:c16="http://schemas.microsoft.com/office/drawing/2014/chart" uri="{C3380CC4-5D6E-409C-BE32-E72D297353CC}">
              <c16:uniqueId val="{00000000-1BDC-4E10-8D49-0F3E02E99C60}"/>
            </c:ext>
          </c:extLst>
        </c:ser>
        <c:dLbls>
          <c:dLblPos val="outEnd"/>
          <c:showLegendKey val="0"/>
          <c:showVal val="1"/>
          <c:showCatName val="0"/>
          <c:showSerName val="0"/>
          <c:showPercent val="0"/>
          <c:showBubbleSize val="0"/>
        </c:dLbls>
        <c:gapWidth val="219"/>
        <c:overlap val="-27"/>
        <c:axId val="1047634320"/>
        <c:axId val="797083728"/>
      </c:barChart>
      <c:catAx>
        <c:axId val="104763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083728"/>
        <c:crosses val="autoZero"/>
        <c:auto val="1"/>
        <c:lblAlgn val="ctr"/>
        <c:lblOffset val="100"/>
        <c:noMultiLvlLbl val="0"/>
      </c:catAx>
      <c:valAx>
        <c:axId val="797083728"/>
        <c:scaling>
          <c:orientation val="minMax"/>
        </c:scaling>
        <c:delete val="1"/>
        <c:axPos val="l"/>
        <c:numFmt formatCode="General" sourceLinked="1"/>
        <c:majorTickMark val="none"/>
        <c:minorTickMark val="none"/>
        <c:tickLblPos val="nextTo"/>
        <c:crossAx val="10476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[Employee_Attrition_Analysis.xlsx]Diagonistic Pivots!PivotTable38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'Diagonistic Pivots'!$B$11:$B$12</c:f>
              <c:strCache>
                <c:ptCount val="1"/>
                <c:pt idx="0">
                  <c:v>Stayers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Pivots'!$A$13:$A$17</c:f>
              <c:strCache>
                <c:ptCount val="4"/>
                <c:pt idx="0">
                  <c:v>High</c:v>
                </c:pt>
                <c:pt idx="1">
                  <c:v>Low</c:v>
                </c:pt>
                <c:pt idx="2">
                  <c:v>Moderate</c:v>
                </c:pt>
                <c:pt idx="3">
                  <c:v>Very high</c:v>
                </c:pt>
              </c:strCache>
            </c:strRef>
          </c:cat>
          <c:val>
            <c:numRef>
              <c:f>'Diagonistic Pivots'!$B$13:$B$17</c:f>
              <c:numCache>
                <c:formatCode>0</c:formatCode>
                <c:ptCount val="4"/>
                <c:pt idx="0">
                  <c:v>369</c:v>
                </c:pt>
                <c:pt idx="1">
                  <c:v>25</c:v>
                </c:pt>
                <c:pt idx="2">
                  <c:v>335</c:v>
                </c:pt>
                <c:pt idx="3">
                  <c:v>122</c:v>
                </c:pt>
              </c:numCache>
            </c:numRef>
          </c:val>
          <c:extLst>
            <c:ext xmlns:c16="http://schemas.microsoft.com/office/drawing/2014/chart" uri="{C3380CC4-5D6E-409C-BE32-E72D297353CC}">
              <c16:uniqueId val="{00000000-9827-45EC-AAF8-3E015BE221E9}"/>
            </c:ext>
          </c:extLst>
        </c:ser>
        <c:ser>
          <c:idx val="1"/>
          <c:order val="1"/>
          <c:tx>
            <c:strRef>
              <c:f>'Diagonistic Pivots'!$C$11:$C$12</c:f>
              <c:strCache>
                <c:ptCount val="1"/>
                <c:pt idx="0">
                  <c:v>Leavers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'Diagonistic Pivots'!$A$13:$A$17</c:f>
              <c:strCache>
                <c:ptCount val="4"/>
                <c:pt idx="0">
                  <c:v>High</c:v>
                </c:pt>
                <c:pt idx="1">
                  <c:v>Low</c:v>
                </c:pt>
                <c:pt idx="2">
                  <c:v>Moderate</c:v>
                </c:pt>
                <c:pt idx="3">
                  <c:v>Very high</c:v>
                </c:pt>
              </c:strCache>
            </c:strRef>
          </c:cat>
          <c:val>
            <c:numRef>
              <c:f>'Diagonistic Pivots'!$C$13:$C$17</c:f>
              <c:numCache>
                <c:formatCode>0</c:formatCode>
                <c:ptCount val="4"/>
                <c:pt idx="0">
                  <c:v>48</c:v>
                </c:pt>
                <c:pt idx="1">
                  <c:v>15</c:v>
                </c:pt>
                <c:pt idx="2">
                  <c:v>73</c:v>
                </c:pt>
                <c:pt idx="3">
                  <c:v>13</c:v>
                </c:pt>
              </c:numCache>
            </c:numRef>
          </c:val>
          <c:extLst>
            <c:ext xmlns:c16="http://schemas.microsoft.com/office/drawing/2014/chart" uri="{C3380CC4-5D6E-409C-BE32-E72D297353CC}">
              <c16:uniqueId val="{00000001-9827-45EC-AAF8-3E015BE221E9}"/>
            </c:ext>
          </c:extLst>
        </c:ser>
        <c:dLbls>
          <c:dLblPos val="outEnd"/>
          <c:showLegendKey val="0"/>
          <c:showVal val="1"/>
          <c:showCatName val="0"/>
          <c:showSerName val="0"/>
          <c:showPercent val="0"/>
          <c:showBubbleSize val="0"/>
        </c:dLbls>
        <c:gapWidth val="219"/>
        <c:overlap val="-27"/>
        <c:axId val="1330275503"/>
        <c:axId val="858224815"/>
      </c:barChart>
      <c:catAx>
        <c:axId val="13302755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24815"/>
        <c:crosses val="autoZero"/>
        <c:auto val="1"/>
        <c:lblAlgn val="ctr"/>
        <c:lblOffset val="100"/>
        <c:noMultiLvlLbl val="0"/>
      </c:catAx>
      <c:valAx>
        <c:axId val="858224815"/>
        <c:scaling>
          <c:orientation val="minMax"/>
        </c:scaling>
        <c:delete val="1"/>
        <c:axPos val="l"/>
        <c:numFmt formatCode="0" sourceLinked="1"/>
        <c:majorTickMark val="none"/>
        <c:minorTickMark val="none"/>
        <c:tickLblPos val="nextTo"/>
        <c:crossAx val="133027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1</xdr:col>
      <xdr:colOff>272143</xdr:colOff>
      <xdr:row>15</xdr:row>
      <xdr:rowOff>15873</xdr:rowOff>
    </xdr:from>
    <xdr:to>
      <xdr:col>8</xdr:col>
      <xdr:colOff>19643</xdr:colOff>
      <xdr:row>25</xdr:row>
      <xdr:rowOff>1587</xdr:rowOff>
    </xdr:to>
    <xdr:graphicFrame macro="">
      <xdr:nvGraphicFramePr>
        <xdr:cNvPr id="2" name="Chart 1">
          <a:extLst>
            <a:ext uri="{FF2B5EF4-FFF2-40B4-BE49-F238E27FC236}">
              <a16:creationId xmlns:a16="http://schemas.microsoft.com/office/drawing/2014/main" id="{98258ED6-9E96-49B9-AEA1-5CCB4978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15</xdr:row>
      <xdr:rowOff>24945</xdr:rowOff>
    </xdr:from>
    <xdr:to>
      <xdr:col>12</xdr:col>
      <xdr:colOff>1101864</xdr:colOff>
      <xdr:row>25</xdr:row>
      <xdr:rowOff>10659</xdr:rowOff>
    </xdr:to>
    <xdr:graphicFrame macro="">
      <xdr:nvGraphicFramePr>
        <xdr:cNvPr id="3" name="Chart 2">
          <a:extLst>
            <a:ext uri="{FF2B5EF4-FFF2-40B4-BE49-F238E27FC236}">
              <a16:creationId xmlns:a16="http://schemas.microsoft.com/office/drawing/2014/main" id="{684FFDD0-A02F-4847-AACC-09E36237B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1143000</xdr:colOff>
      <xdr:row>15</xdr:row>
      <xdr:rowOff>29935</xdr:rowOff>
    </xdr:from>
    <xdr:to>
      <xdr:col>17</xdr:col>
      <xdr:colOff>382500</xdr:colOff>
      <xdr:row>25</xdr:row>
      <xdr:rowOff>15649</xdr:rowOff>
    </xdr:to>
    <xdr:graphicFrame macro="">
      <xdr:nvGraphicFramePr>
        <xdr:cNvPr id="5" name="Chart 4">
          <a:extLst>
            <a:ext uri="{FF2B5EF4-FFF2-40B4-BE49-F238E27FC236}">
              <a16:creationId xmlns:a16="http://schemas.microsoft.com/office/drawing/2014/main" id="{8F7C29A9-14A4-43AC-9199-25066604D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283936</xdr:colOff>
      <xdr:row>25</xdr:row>
      <xdr:rowOff>66220</xdr:rowOff>
    </xdr:from>
    <xdr:to>
      <xdr:col>8</xdr:col>
      <xdr:colOff>31436</xdr:colOff>
      <xdr:row>35</xdr:row>
      <xdr:rowOff>51935</xdr:rowOff>
    </xdr:to>
    <xdr:graphicFrame macro="">
      <xdr:nvGraphicFramePr>
        <xdr:cNvPr id="6" name="Chart 5">
          <a:extLst>
            <a:ext uri="{FF2B5EF4-FFF2-40B4-BE49-F238E27FC236}">
              <a16:creationId xmlns:a16="http://schemas.microsoft.com/office/drawing/2014/main" id="{EDA0E944-7B0F-4937-B352-BC69CBE1A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580573</xdr:colOff>
      <xdr:row>6</xdr:row>
      <xdr:rowOff>151944</xdr:rowOff>
    </xdr:from>
    <xdr:to>
      <xdr:col>9</xdr:col>
      <xdr:colOff>545287</xdr:colOff>
      <xdr:row>14</xdr:row>
      <xdr:rowOff>140516</xdr:rowOff>
    </xdr:to>
    <xdr:graphicFrame macro="">
      <xdr:nvGraphicFramePr>
        <xdr:cNvPr id="8" name="Chart 7">
          <a:extLst>
            <a:ext uri="{FF2B5EF4-FFF2-40B4-BE49-F238E27FC236}">
              <a16:creationId xmlns:a16="http://schemas.microsoft.com/office/drawing/2014/main" id="{110BD7D7-0C84-47DC-9001-E73281CF8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600979</xdr:colOff>
      <xdr:row>6</xdr:row>
      <xdr:rowOff>150813</xdr:rowOff>
    </xdr:from>
    <xdr:to>
      <xdr:col>12</xdr:col>
      <xdr:colOff>1533479</xdr:colOff>
      <xdr:row>14</xdr:row>
      <xdr:rowOff>139385</xdr:rowOff>
    </xdr:to>
    <xdr:graphicFrame macro="">
      <xdr:nvGraphicFramePr>
        <xdr:cNvPr id="9" name="Chart 8">
          <a:extLst>
            <a:ext uri="{FF2B5EF4-FFF2-40B4-BE49-F238E27FC236}">
              <a16:creationId xmlns:a16="http://schemas.microsoft.com/office/drawing/2014/main" id="{0AEA1EE8-B7AD-4BA6-96A6-D408578E8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277811</xdr:colOff>
      <xdr:row>6</xdr:row>
      <xdr:rowOff>150811</xdr:rowOff>
    </xdr:from>
    <xdr:to>
      <xdr:col>5</xdr:col>
      <xdr:colOff>532811</xdr:colOff>
      <xdr:row>14</xdr:row>
      <xdr:rowOff>139383</xdr:rowOff>
    </xdr:to>
    <xdr:graphicFrame macro="">
      <xdr:nvGraphicFramePr>
        <xdr:cNvPr id="7" name="Chart 6">
          <a:extLst>
            <a:ext uri="{FF2B5EF4-FFF2-40B4-BE49-F238E27FC236}">
              <a16:creationId xmlns:a16="http://schemas.microsoft.com/office/drawing/2014/main" id="{BA8FB3DC-2991-4E17-A53B-E582590F3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63500</xdr:colOff>
      <xdr:row>25</xdr:row>
      <xdr:rowOff>54428</xdr:rowOff>
    </xdr:from>
    <xdr:to>
      <xdr:col>12</xdr:col>
      <xdr:colOff>1108214</xdr:colOff>
      <xdr:row>35</xdr:row>
      <xdr:rowOff>40143</xdr:rowOff>
    </xdr:to>
    <xdr:graphicFrame macro="">
      <xdr:nvGraphicFramePr>
        <xdr:cNvPr id="10" name="Chart 9">
          <a:extLst>
            <a:ext uri="{FF2B5EF4-FFF2-40B4-BE49-F238E27FC236}">
              <a16:creationId xmlns:a16="http://schemas.microsoft.com/office/drawing/2014/main" id="{2FAB12B2-4A62-48F2-9C90-F3663A0C9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1142999</xdr:colOff>
      <xdr:row>25</xdr:row>
      <xdr:rowOff>54428</xdr:rowOff>
    </xdr:from>
    <xdr:to>
      <xdr:col>17</xdr:col>
      <xdr:colOff>382499</xdr:colOff>
      <xdr:row>35</xdr:row>
      <xdr:rowOff>40143</xdr:rowOff>
    </xdr:to>
    <xdr:graphicFrame macro="">
      <xdr:nvGraphicFramePr>
        <xdr:cNvPr id="11" name="Chart 10">
          <a:extLst>
            <a:ext uri="{FF2B5EF4-FFF2-40B4-BE49-F238E27FC236}">
              <a16:creationId xmlns:a16="http://schemas.microsoft.com/office/drawing/2014/main" id="{AF1ACCDF-0C7F-47E2-95B7-92AA072E9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6</xdr:row>
      <xdr:rowOff>145143</xdr:rowOff>
    </xdr:from>
    <xdr:to>
      <xdr:col>17</xdr:col>
      <xdr:colOff>371929</xdr:colOff>
      <xdr:row>14</xdr:row>
      <xdr:rowOff>133715</xdr:rowOff>
    </xdr:to>
    <xdr:graphicFrame macro="">
      <xdr:nvGraphicFramePr>
        <xdr:cNvPr id="12" name="Chart 11">
          <a:extLst>
            <a:ext uri="{FF2B5EF4-FFF2-40B4-BE49-F238E27FC236}">
              <a16:creationId xmlns:a16="http://schemas.microsoft.com/office/drawing/2014/main" id="{6ED9296E-25E9-4D97-B993-85563DF92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74612</xdr:colOff>
      <xdr:row>3</xdr:row>
      <xdr:rowOff>66675</xdr:rowOff>
    </xdr:from>
    <xdr:to>
      <xdr:col>6</xdr:col>
      <xdr:colOff>381000</xdr:colOff>
      <xdr:row>14</xdr:row>
      <xdr:rowOff>174625</xdr:rowOff>
    </xdr:to>
    <xdr:graphicFrame macro="">
      <xdr:nvGraphicFramePr>
        <xdr:cNvPr id="9" name="Chart 8">
          <a:extLst>
            <a:ext uri="{FF2B5EF4-FFF2-40B4-BE49-F238E27FC236}">
              <a16:creationId xmlns:a16="http://schemas.microsoft.com/office/drawing/2014/main" id="{C44E39E9-63B9-41EF-B48C-BD97B644E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444501</xdr:colOff>
      <xdr:row>3</xdr:row>
      <xdr:rowOff>71437</xdr:rowOff>
    </xdr:from>
    <xdr:to>
      <xdr:col>12</xdr:col>
      <xdr:colOff>139776</xdr:colOff>
      <xdr:row>14</xdr:row>
      <xdr:rowOff>180049</xdr:rowOff>
    </xdr:to>
    <xdr:graphicFrame macro="">
      <xdr:nvGraphicFramePr>
        <xdr:cNvPr id="15" name="Chart 14">
          <a:extLst>
            <a:ext uri="{FF2B5EF4-FFF2-40B4-BE49-F238E27FC236}">
              <a16:creationId xmlns:a16="http://schemas.microsoft.com/office/drawing/2014/main" id="{A018DDC8-EFDA-47AB-82C1-3C0E641F3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230187</xdr:colOff>
      <xdr:row>3</xdr:row>
      <xdr:rowOff>71438</xdr:rowOff>
    </xdr:from>
    <xdr:to>
      <xdr:col>17</xdr:col>
      <xdr:colOff>536649</xdr:colOff>
      <xdr:row>14</xdr:row>
      <xdr:rowOff>180050</xdr:rowOff>
    </xdr:to>
    <xdr:graphicFrame macro="">
      <xdr:nvGraphicFramePr>
        <xdr:cNvPr id="16" name="Chart 15">
          <a:extLst>
            <a:ext uri="{FF2B5EF4-FFF2-40B4-BE49-F238E27FC236}">
              <a16:creationId xmlns:a16="http://schemas.microsoft.com/office/drawing/2014/main" id="{E7DEC67B-5731-4E77-AC79-7008AD6CB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63500</xdr:colOff>
      <xdr:row>15</xdr:row>
      <xdr:rowOff>31750</xdr:rowOff>
    </xdr:from>
    <xdr:to>
      <xdr:col>6</xdr:col>
      <xdr:colOff>369963</xdr:colOff>
      <xdr:row>26</xdr:row>
      <xdr:rowOff>140362</xdr:rowOff>
    </xdr:to>
    <xdr:graphicFrame macro="">
      <xdr:nvGraphicFramePr>
        <xdr:cNvPr id="17" name="Chart 16">
          <a:extLst>
            <a:ext uri="{FF2B5EF4-FFF2-40B4-BE49-F238E27FC236}">
              <a16:creationId xmlns:a16="http://schemas.microsoft.com/office/drawing/2014/main" id="{6579AE7D-23A5-4305-8F40-105D5A589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452440</xdr:colOff>
      <xdr:row>15</xdr:row>
      <xdr:rowOff>31750</xdr:rowOff>
    </xdr:from>
    <xdr:to>
      <xdr:col>12</xdr:col>
      <xdr:colOff>147715</xdr:colOff>
      <xdr:row>26</xdr:row>
      <xdr:rowOff>140362</xdr:rowOff>
    </xdr:to>
    <xdr:graphicFrame macro="">
      <xdr:nvGraphicFramePr>
        <xdr:cNvPr id="19" name="Chart 18">
          <a:extLst>
            <a:ext uri="{FF2B5EF4-FFF2-40B4-BE49-F238E27FC236}">
              <a16:creationId xmlns:a16="http://schemas.microsoft.com/office/drawing/2014/main" id="{CD967CC5-C985-496E-89BC-58990632B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214313</xdr:colOff>
      <xdr:row>15</xdr:row>
      <xdr:rowOff>39688</xdr:rowOff>
    </xdr:from>
    <xdr:to>
      <xdr:col>17</xdr:col>
      <xdr:colOff>520775</xdr:colOff>
      <xdr:row>26</xdr:row>
      <xdr:rowOff>148300</xdr:rowOff>
    </xdr:to>
    <xdr:graphicFrame macro="">
      <xdr:nvGraphicFramePr>
        <xdr:cNvPr id="20" name="Chart 19">
          <a:extLst>
            <a:ext uri="{FF2B5EF4-FFF2-40B4-BE49-F238E27FC236}">
              <a16:creationId xmlns:a16="http://schemas.microsoft.com/office/drawing/2014/main" id="{DD41FF55-EBE3-49A0-88DE-F33A3A9AB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63500</xdr:colOff>
      <xdr:row>26</xdr:row>
      <xdr:rowOff>174625</xdr:rowOff>
    </xdr:from>
    <xdr:to>
      <xdr:col>6</xdr:col>
      <xdr:colOff>369963</xdr:colOff>
      <xdr:row>38</xdr:row>
      <xdr:rowOff>100675</xdr:rowOff>
    </xdr:to>
    <xdr:graphicFrame macro="">
      <xdr:nvGraphicFramePr>
        <xdr:cNvPr id="2" name="Chart 1">
          <a:extLst>
            <a:ext uri="{FF2B5EF4-FFF2-40B4-BE49-F238E27FC236}">
              <a16:creationId xmlns:a16="http://schemas.microsoft.com/office/drawing/2014/main" id="{294BCE29-9E7C-447E-AF2B-E4756BED9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452437</xdr:colOff>
      <xdr:row>27</xdr:row>
      <xdr:rowOff>15875</xdr:rowOff>
    </xdr:from>
    <xdr:to>
      <xdr:col>12</xdr:col>
      <xdr:colOff>147712</xdr:colOff>
      <xdr:row>38</xdr:row>
      <xdr:rowOff>124487</xdr:rowOff>
    </xdr:to>
    <xdr:graphicFrame macro="">
      <xdr:nvGraphicFramePr>
        <xdr:cNvPr id="3" name="Chart 2">
          <a:extLst>
            <a:ext uri="{FF2B5EF4-FFF2-40B4-BE49-F238E27FC236}">
              <a16:creationId xmlns:a16="http://schemas.microsoft.com/office/drawing/2014/main" id="{67C4B9CC-DC34-4ECD-9AA1-E8EA0D1A4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214313</xdr:colOff>
      <xdr:row>27</xdr:row>
      <xdr:rowOff>23813</xdr:rowOff>
    </xdr:from>
    <xdr:to>
      <xdr:col>17</xdr:col>
      <xdr:colOff>520775</xdr:colOff>
      <xdr:row>38</xdr:row>
      <xdr:rowOff>132425</xdr:rowOff>
    </xdr:to>
    <xdr:graphicFrame macro="">
      <xdr:nvGraphicFramePr>
        <xdr:cNvPr id="4" name="Chart 3">
          <a:extLst>
            <a:ext uri="{FF2B5EF4-FFF2-40B4-BE49-F238E27FC236}">
              <a16:creationId xmlns:a16="http://schemas.microsoft.com/office/drawing/2014/main" id="{8B86A85A-E6F3-4EEE-A9EC-3008A29E5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69850</xdr:colOff>
      <xdr:row>3</xdr:row>
      <xdr:rowOff>69850</xdr:rowOff>
    </xdr:from>
    <xdr:to>
      <xdr:col>6</xdr:col>
      <xdr:colOff>373450</xdr:colOff>
      <xdr:row>14</xdr:row>
      <xdr:rowOff>179000</xdr:rowOff>
    </xdr:to>
    <xdr:graphicFrame macro="">
      <xdr:nvGraphicFramePr>
        <xdr:cNvPr id="8" name="Chart 7">
          <a:extLst>
            <a:ext uri="{FF2B5EF4-FFF2-40B4-BE49-F238E27FC236}">
              <a16:creationId xmlns:a16="http://schemas.microsoft.com/office/drawing/2014/main" id="{CA210E7C-A944-40FD-8373-098702B60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431801</xdr:colOff>
      <xdr:row>3</xdr:row>
      <xdr:rowOff>57150</xdr:rowOff>
    </xdr:from>
    <xdr:to>
      <xdr:col>12</xdr:col>
      <xdr:colOff>125801</xdr:colOff>
      <xdr:row>14</xdr:row>
      <xdr:rowOff>166300</xdr:rowOff>
    </xdr:to>
    <xdr:graphicFrame macro="">
      <xdr:nvGraphicFramePr>
        <xdr:cNvPr id="9" name="Chart 8">
          <a:extLst>
            <a:ext uri="{FF2B5EF4-FFF2-40B4-BE49-F238E27FC236}">
              <a16:creationId xmlns:a16="http://schemas.microsoft.com/office/drawing/2014/main" id="{E1A9E2E2-0A81-4EAB-AC2E-B713B6C6F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196850</xdr:colOff>
      <xdr:row>3</xdr:row>
      <xdr:rowOff>50800</xdr:rowOff>
    </xdr:from>
    <xdr:to>
      <xdr:col>17</xdr:col>
      <xdr:colOff>500450</xdr:colOff>
      <xdr:row>14</xdr:row>
      <xdr:rowOff>159950</xdr:rowOff>
    </xdr:to>
    <xdr:graphicFrame macro="">
      <xdr:nvGraphicFramePr>
        <xdr:cNvPr id="10" name="Chart 9">
          <a:extLst>
            <a:ext uri="{FF2B5EF4-FFF2-40B4-BE49-F238E27FC236}">
              <a16:creationId xmlns:a16="http://schemas.microsoft.com/office/drawing/2014/main" id="{9B1201BB-B22F-45C2-A8AB-700A84E7A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107950</xdr:colOff>
      <xdr:row>15</xdr:row>
      <xdr:rowOff>31750</xdr:rowOff>
    </xdr:from>
    <xdr:to>
      <xdr:col>6</xdr:col>
      <xdr:colOff>411550</xdr:colOff>
      <xdr:row>26</xdr:row>
      <xdr:rowOff>140900</xdr:rowOff>
    </xdr:to>
    <xdr:graphicFrame macro="">
      <xdr:nvGraphicFramePr>
        <xdr:cNvPr id="12" name="Chart 11">
          <a:extLst>
            <a:ext uri="{FF2B5EF4-FFF2-40B4-BE49-F238E27FC236}">
              <a16:creationId xmlns:a16="http://schemas.microsoft.com/office/drawing/2014/main" id="{B11578E1-8A3D-4059-A207-6663169C6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450850</xdr:colOff>
      <xdr:row>15</xdr:row>
      <xdr:rowOff>25400</xdr:rowOff>
    </xdr:from>
    <xdr:to>
      <xdr:col>12</xdr:col>
      <xdr:colOff>144850</xdr:colOff>
      <xdr:row>26</xdr:row>
      <xdr:rowOff>134550</xdr:rowOff>
    </xdr:to>
    <xdr:graphicFrame macro="">
      <xdr:nvGraphicFramePr>
        <xdr:cNvPr id="13" name="Chart 12">
          <a:extLst>
            <a:ext uri="{FF2B5EF4-FFF2-40B4-BE49-F238E27FC236}">
              <a16:creationId xmlns:a16="http://schemas.microsoft.com/office/drawing/2014/main" id="{A1E54CE6-4BBC-42E3-BA27-D262617E0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215900</xdr:colOff>
      <xdr:row>15</xdr:row>
      <xdr:rowOff>25400</xdr:rowOff>
    </xdr:from>
    <xdr:to>
      <xdr:col>17</xdr:col>
      <xdr:colOff>519500</xdr:colOff>
      <xdr:row>26</xdr:row>
      <xdr:rowOff>134550</xdr:rowOff>
    </xdr:to>
    <xdr:graphicFrame macro="">
      <xdr:nvGraphicFramePr>
        <xdr:cNvPr id="14" name="Chart 13">
          <a:extLst>
            <a:ext uri="{FF2B5EF4-FFF2-40B4-BE49-F238E27FC236}">
              <a16:creationId xmlns:a16="http://schemas.microsoft.com/office/drawing/2014/main" id="{64299DDB-F26A-49F2-BDC8-A8E610257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95251</xdr:colOff>
      <xdr:row>7</xdr:row>
      <xdr:rowOff>31749</xdr:rowOff>
    </xdr:from>
    <xdr:to>
      <xdr:col>9</xdr:col>
      <xdr:colOff>211666</xdr:colOff>
      <xdr:row>18</xdr:row>
      <xdr:rowOff>0</xdr:rowOff>
    </xdr:to>
    <xdr:graphicFrame macro="">
      <xdr:nvGraphicFramePr>
        <xdr:cNvPr id="8" name="Chart 7">
          <a:extLst>
            <a:ext uri="{FF2B5EF4-FFF2-40B4-BE49-F238E27FC236}">
              <a16:creationId xmlns:a16="http://schemas.microsoft.com/office/drawing/2014/main" id="{50FB03C7-E9B0-42CC-8D96-5DC47EFF4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264581</xdr:colOff>
      <xdr:row>7</xdr:row>
      <xdr:rowOff>31748</xdr:rowOff>
    </xdr:from>
    <xdr:to>
      <xdr:col>17</xdr:col>
      <xdr:colOff>529166</xdr:colOff>
      <xdr:row>18</xdr:row>
      <xdr:rowOff>0</xdr:rowOff>
    </xdr:to>
    <xdr:graphicFrame macro="">
      <xdr:nvGraphicFramePr>
        <xdr:cNvPr id="9" name="Chart 8">
          <a:extLst>
            <a:ext uri="{FF2B5EF4-FFF2-40B4-BE49-F238E27FC236}">
              <a16:creationId xmlns:a16="http://schemas.microsoft.com/office/drawing/2014/main" id="{F0CA29C5-84BA-4568-ADFF-542B67DC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74085</xdr:colOff>
      <xdr:row>31</xdr:row>
      <xdr:rowOff>137584</xdr:rowOff>
    </xdr:from>
    <xdr:to>
      <xdr:col>9</xdr:col>
      <xdr:colOff>232833</xdr:colOff>
      <xdr:row>43</xdr:row>
      <xdr:rowOff>105834</xdr:rowOff>
    </xdr:to>
    <xdr:graphicFrame macro="">
      <xdr:nvGraphicFramePr>
        <xdr:cNvPr id="10" name="Chart 9">
          <a:extLst>
            <a:ext uri="{FF2B5EF4-FFF2-40B4-BE49-F238E27FC236}">
              <a16:creationId xmlns:a16="http://schemas.microsoft.com/office/drawing/2014/main" id="{E2A1440B-6D22-44EA-AB37-0848932E9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275166</xdr:colOff>
      <xdr:row>31</xdr:row>
      <xdr:rowOff>127000</xdr:rowOff>
    </xdr:from>
    <xdr:to>
      <xdr:col>17</xdr:col>
      <xdr:colOff>518583</xdr:colOff>
      <xdr:row>43</xdr:row>
      <xdr:rowOff>105833</xdr:rowOff>
    </xdr:to>
    <xdr:graphicFrame macro="">
      <xdr:nvGraphicFramePr>
        <xdr:cNvPr id="11" name="Chart 10">
          <a:extLst>
            <a:ext uri="{FF2B5EF4-FFF2-40B4-BE49-F238E27FC236}">
              <a16:creationId xmlns:a16="http://schemas.microsoft.com/office/drawing/2014/main" id="{8A65FA6D-0714-40D5-AE27-469B54E6F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84667</xdr:colOff>
      <xdr:row>18</xdr:row>
      <xdr:rowOff>42334</xdr:rowOff>
    </xdr:from>
    <xdr:to>
      <xdr:col>9</xdr:col>
      <xdr:colOff>222251</xdr:colOff>
      <xdr:row>31</xdr:row>
      <xdr:rowOff>95250</xdr:rowOff>
    </xdr:to>
    <xdr:graphicFrame macro="">
      <xdr:nvGraphicFramePr>
        <xdr:cNvPr id="12" name="Chart 11">
          <a:extLst>
            <a:ext uri="{FF2B5EF4-FFF2-40B4-BE49-F238E27FC236}">
              <a16:creationId xmlns:a16="http://schemas.microsoft.com/office/drawing/2014/main" id="{7072B367-9AC3-463F-A716-ACFF23244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264582</xdr:colOff>
      <xdr:row>18</xdr:row>
      <xdr:rowOff>42334</xdr:rowOff>
    </xdr:from>
    <xdr:to>
      <xdr:col>17</xdr:col>
      <xdr:colOff>507999</xdr:colOff>
      <xdr:row>31</xdr:row>
      <xdr:rowOff>95250</xdr:rowOff>
    </xdr:to>
    <xdr:graphicFrame macro="">
      <xdr:nvGraphicFramePr>
        <xdr:cNvPr id="13" name="Chart 12">
          <a:extLst>
            <a:ext uri="{FF2B5EF4-FFF2-40B4-BE49-F238E27FC236}">
              <a16:creationId xmlns:a16="http://schemas.microsoft.com/office/drawing/2014/main" id="{E8AC3F00-EAF5-4FF2-839F-E9585575C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10</xdr:row>
      <xdr:rowOff>0</xdr:rowOff>
    </xdr:from>
    <xdr:to>
      <xdr:col>9</xdr:col>
      <xdr:colOff>450850</xdr:colOff>
      <xdr:row>17</xdr:row>
      <xdr:rowOff>19050</xdr:rowOff>
    </xdr:to>
    <xdr:graphicFrame macro="">
      <xdr:nvGraphicFramePr>
        <xdr:cNvPr id="2" name="Chart 1">
          <a:extLst>
            <a:ext uri="{FF2B5EF4-FFF2-40B4-BE49-F238E27FC236}">
              <a16:creationId xmlns:a16="http://schemas.microsoft.com/office/drawing/2014/main" id="{30C443E7-C191-9824-EEB6-398BDA7FD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la Winjobi" id="{06C27230-E93C-452F-AC4B-22AF662C74BB}" userId="16e1f7726ab3ff9a"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 Winjobi" refreshedDate="46279.579709375001" createdVersion="8" refreshedVersion="8" minRefreshableVersion="3" recordCount="1000" xr:uid="{4CAE518F-86D6-48CB-8E1E-7DF290F6D636}">
  <cacheSource type="worksheet">
    <worksheetSource name="EmployeeData36"/>
  </cacheSource>
  <cacheFields count="43">
    <cacheField name="Age" numFmtId="0">
      <sharedItems containsSemiMixedTypes="0" containsString="0" containsNumber="1" containsInteger="1" minValue="21" maxValue="62"/>
    </cacheField>
    <cacheField name="Tenure (Years)" numFmtId="0">
      <sharedItems containsSemiMixedTypes="0" containsString="0" containsNumber="1" minValue="0.2" maxValue="18"/>
    </cacheField>
    <cacheField name="Time in Role (Years)" numFmtId="0">
      <sharedItems containsSemiMixedTypes="0" containsString="0" containsNumber="1" minValue="0.2" maxValue="9.4"/>
    </cacheField>
    <cacheField name="Compa-Ratio" numFmtId="2">
      <sharedItems containsSemiMixedTypes="0" containsString="0" containsNumber="1" minValue="0.72" maxValue="1.35"/>
    </cacheField>
    <cacheField name="Promotion in Last 2 Years" numFmtId="0">
      <sharedItems containsSemiMixedTypes="0" containsString="0" containsNumber="1" containsInteger="1" minValue="0" maxValue="1"/>
    </cacheField>
    <cacheField name="Months Since Salary Increase" numFmtId="0">
      <sharedItems containsSemiMixedTypes="0" containsString="0" containsNumber="1" containsInteger="1" minValue="1" maxValue="46"/>
    </cacheField>
    <cacheField name="Engagement Score" numFmtId="0">
      <sharedItems containsSemiMixedTypes="0" containsString="0" containsNumber="1" containsInteger="1" minValue="25" maxValue="100"/>
    </cacheField>
    <cacheField name="Absence Days" numFmtId="0">
      <sharedItems containsSemiMixedTypes="0" containsString="0" containsNumber="1" containsInteger="1" minValue="0" maxValue="24"/>
    </cacheField>
    <cacheField name="Manager Tenure (Years)" numFmtId="0">
      <sharedItems containsSemiMixedTypes="0" containsString="0" containsNumber="1" minValue="0.2" maxValue="12"/>
    </cacheField>
    <cacheField name="Overtime" numFmtId="0">
      <sharedItems containsSemiMixedTypes="0" containsString="0" containsNumber="1" containsInteger="1" minValue="0" maxValue="1"/>
    </cacheField>
    <cacheField name="Training Hours" numFmtId="0">
      <sharedItems containsSemiMixedTypes="0" containsString="0" containsNumber="1" containsInteger="1" minValue="0" maxValue="60"/>
    </cacheField>
    <cacheField name="Gender_Female" numFmtId="0">
      <sharedItems containsSemiMixedTypes="0" containsString="0" containsNumber="1" containsInteger="1" minValue="0" maxValue="1"/>
    </cacheField>
    <cacheField name="Perf_Needs_Improvement" numFmtId="0">
      <sharedItems containsSemiMixedTypes="0" containsString="0" containsNumber="1" containsInteger="1" minValue="0" maxValue="1"/>
    </cacheField>
    <cacheField name="Perf_Exceeds" numFmtId="0">
      <sharedItems containsSemiMixedTypes="0" containsString="0" containsNumber="1" containsInteger="1" minValue="0" maxValue="1"/>
    </cacheField>
    <cacheField name="Perf_Outstanding" numFmtId="0">
      <sharedItems containsSemiMixedTypes="0" containsString="0" containsNumber="1" containsInteger="1" minValue="0" maxValue="1"/>
    </cacheField>
    <cacheField name="Job_Entry" numFmtId="0">
      <sharedItems containsSemiMixedTypes="0" containsString="0" containsNumber="1" containsInteger="1" minValue="0" maxValue="1"/>
    </cacheField>
    <cacheField name="Job_Manager" numFmtId="0">
      <sharedItems containsSemiMixedTypes="0" containsString="0" containsNumber="1" containsInteger="1" minValue="0" maxValue="1"/>
    </cacheField>
    <cacheField name="Job_Senior" numFmtId="0">
      <sharedItems containsSemiMixedTypes="0" containsString="0" containsNumber="1" containsInteger="1" minValue="0" maxValue="1"/>
    </cacheField>
    <cacheField name="Job_Senior_Manager" numFmtId="0">
      <sharedItems containsSemiMixedTypes="0" containsString="0" containsNumber="1" containsInteger="1" minValue="0" maxValue="1"/>
    </cacheField>
    <cacheField name="Dept_Claims" numFmtId="0">
      <sharedItems containsSemiMixedTypes="0" containsString="0" containsNumber="1" containsInteger="1" minValue="0" maxValue="1"/>
    </cacheField>
    <cacheField name="Dept_Finance" numFmtId="0">
      <sharedItems containsSemiMixedTypes="0" containsString="0" containsNumber="1" containsInteger="1" minValue="0" maxValue="1"/>
    </cacheField>
    <cacheField name="Dept_HR" numFmtId="0">
      <sharedItems containsSemiMixedTypes="0" containsString="0" containsNumber="1" containsInteger="1" minValue="0" maxValue="1"/>
    </cacheField>
    <cacheField name="Dept_IT" numFmtId="0">
      <sharedItems containsSemiMixedTypes="0" containsString="0" containsNumber="1" containsInteger="1" minValue="0" maxValue="1"/>
    </cacheField>
    <cacheField name="Dept_Marketing" numFmtId="0">
      <sharedItems containsSemiMixedTypes="0" containsString="0" containsNumber="1" containsInteger="1" minValue="0" maxValue="1"/>
    </cacheField>
    <cacheField name="Dept_Sales" numFmtId="0">
      <sharedItems containsSemiMixedTypes="0" containsString="0" containsNumber="1" containsInteger="1" minValue="0" maxValue="1"/>
    </cacheField>
    <cacheField name="Dept_Underwriting" numFmtId="0">
      <sharedItems containsSemiMixedTypes="0" containsString="0" containsNumber="1" containsInteger="1" minValue="0" maxValue="1"/>
    </cacheField>
    <cacheField name="Country_Canada" numFmtId="0">
      <sharedItems containsSemiMixedTypes="0" containsString="0" containsNumber="1" containsInteger="1" minValue="0" maxValue="1"/>
    </cacheField>
    <cacheField name="Country_Germany" numFmtId="0">
      <sharedItems containsSemiMixedTypes="0" containsString="0" containsNumber="1" containsInteger="1" minValue="0" maxValue="1"/>
    </cacheField>
    <cacheField name="Country_Ireland" numFmtId="0">
      <sharedItems containsSemiMixedTypes="0" containsString="0" containsNumber="1" containsInteger="1" minValue="0" maxValue="1"/>
    </cacheField>
    <cacheField name="Country_Singapore" numFmtId="0">
      <sharedItems containsSemiMixedTypes="0" containsString="0" containsNumber="1" containsInteger="1" minValue="0" maxValue="1"/>
    </cacheField>
    <cacheField name="Country_US" numFmtId="0">
      <sharedItems containsSemiMixedTypes="0" containsString="0" containsNumber="1" containsInteger="1" minValue="0" maxValue="1"/>
    </cacheField>
    <cacheField name="Work_Office" numFmtId="0">
      <sharedItems containsSemiMixedTypes="0" containsString="0" containsNumber="1" containsInteger="1" minValue="0" maxValue="1"/>
    </cacheField>
    <cacheField name="Work_Remote" numFmtId="0">
      <sharedItems containsSemiMixedTypes="0" containsString="0" containsNumber="1" containsInteger="1" minValue="0" maxValue="1"/>
    </cacheField>
    <cacheField name="Logit" numFmtId="2">
      <sharedItems containsSemiMixedTypes="0" containsString="0" containsNumber="1" minValue="-4.8012912453633687" maxValue="1.4112576294359214"/>
    </cacheField>
    <cacheField name="Odds" numFmtId="2">
      <sharedItems containsSemiMixedTypes="0" containsString="0" containsNumber="1" minValue="8.2191272841379073E-3" maxValue="4.1011098386605216"/>
    </cacheField>
    <cacheField name="Probability" numFmtId="0">
      <sharedItems containsSemiMixedTypes="0" containsString="0" containsNumber="1" minValue="8.1521239398402931E-3" maxValue="0.80396422903479658" count="1000">
        <n v="0.12601601292586542"/>
        <n v="3.7041440814562156E-2"/>
        <n v="0.21039726508083106"/>
        <n v="0.15982067666562558"/>
        <n v="0.19220448602307663"/>
        <n v="9.5119340600575114E-2"/>
        <n v="0.11716552419713165"/>
        <n v="7.9401075555689593E-2"/>
        <n v="0.50933054023295921"/>
        <n v="0.26791875773897494"/>
        <n v="0.15911249903334526"/>
        <n v="0.13871419014372829"/>
        <n v="8.9133364664072456E-2"/>
        <n v="0.21774169936176077"/>
        <n v="8.899579945387133E-2"/>
        <n v="0.23657386440611208"/>
        <n v="0.32308062894929207"/>
        <n v="4.5717276693690349E-2"/>
        <n v="8.0144684464802204E-2"/>
        <n v="0.36220141979297449"/>
        <n v="3.1111280872020645E-2"/>
        <n v="0.14014296771096874"/>
        <n v="0.24302807860892889"/>
        <n v="0.18331717487010274"/>
        <n v="0.21056692465103016"/>
        <n v="5.7873427422427348E-2"/>
        <n v="0.36681663152471922"/>
        <n v="7.6164811658358297E-2"/>
        <n v="7.1952912737399663E-2"/>
        <n v="0.23177598679173819"/>
        <n v="0.31036484984205132"/>
        <n v="4.6574283087952577E-2"/>
        <n v="0.17747962912453147"/>
        <n v="7.7418167993670586E-2"/>
        <n v="7.0776617496983843E-2"/>
        <n v="9.9304296210574239E-2"/>
        <n v="7.7214870680453837E-2"/>
        <n v="0.25453437360774506"/>
        <n v="7.6545367515792273E-2"/>
        <n v="5.5707582310951201E-2"/>
        <n v="0.13267205009638733"/>
        <n v="4.0365517949930776E-2"/>
        <n v="6.3102923251686815E-2"/>
        <n v="0.25616760629011481"/>
        <n v="0.12702322399132998"/>
        <n v="5.3921131041045865E-2"/>
        <n v="7.3823955729440796E-2"/>
        <n v="0.42780586668145426"/>
        <n v="0.330145942033369"/>
        <n v="0.36400328588971281"/>
        <n v="0.2855724870684781"/>
        <n v="8.2508285829541034E-2"/>
        <n v="0.15436442817816784"/>
        <n v="3.752904340031326E-2"/>
        <n v="0.23967230475311266"/>
        <n v="0.35304389079798781"/>
        <n v="7.9942076386170582E-2"/>
        <n v="5.3426629153481946E-2"/>
        <n v="0.19902877497325"/>
        <n v="0.2334846882238468"/>
        <n v="0.13325552294276685"/>
        <n v="6.3730001717461349E-2"/>
        <n v="0.18794152878661827"/>
        <n v="5.1930458125965195E-2"/>
        <n v="0.102490361072333"/>
        <n v="8.3422642048552903E-2"/>
        <n v="9.8542898898959091E-2"/>
        <n v="0.22930818411346682"/>
        <n v="0.12753667765640456"/>
        <n v="0.20246617693633903"/>
        <n v="8.5735851885737235E-2"/>
        <n v="0.11450380238302768"/>
        <n v="7.7649898270317708E-2"/>
        <n v="5.2959250961857655E-2"/>
        <n v="0.10834019766687679"/>
        <n v="0.11399813157035323"/>
        <n v="7.4567836393821404E-2"/>
        <n v="5.0887624271318946E-2"/>
        <n v="9.4522535757010449E-3"/>
        <n v="7.7746547665693236E-2"/>
        <n v="1.5728537293331672E-2"/>
        <n v="0.34089306822014515"/>
        <n v="0.2132522448018741"/>
        <n v="0.40706293439655339"/>
        <n v="0.19234448088151501"/>
        <n v="7.6512842958544075E-2"/>
        <n v="0.16514057174717373"/>
        <n v="0.34753043044235532"/>
        <n v="6.6872443832831654E-2"/>
        <n v="0.12497300367334356"/>
        <n v="7.8294557087270011E-2"/>
        <n v="0.14528119006654505"/>
        <n v="5.7017906738127538E-2"/>
        <n v="8.153646225622288E-2"/>
        <n v="4.7605435206383891E-2"/>
        <n v="0.10055416512719265"/>
        <n v="0.29631963288177543"/>
        <n v="2.8044977658820195E-2"/>
        <n v="0.11520021596729982"/>
        <n v="0.16234552509116873"/>
        <n v="0.3955522771847349"/>
        <n v="0.29831593042071425"/>
        <n v="9.3880799487679092E-2"/>
        <n v="6.6219007097837873E-2"/>
        <n v="0.13836778643139908"/>
        <n v="0.10300295900839289"/>
        <n v="7.2418692951609895E-2"/>
        <n v="1.4653844596114917E-2"/>
        <n v="0.20771117691279148"/>
        <n v="9.9052587992153704E-2"/>
        <n v="0.13490366934143122"/>
        <n v="0.11036796149392869"/>
        <n v="6.9292739938602715E-2"/>
        <n v="5.7353669886722913E-2"/>
        <n v="3.8709600618215712E-2"/>
        <n v="4.1720820447471919E-2"/>
        <n v="0.10660009202706794"/>
        <n v="0.14199063845754778"/>
        <n v="2.8165917008411728E-2"/>
        <n v="0.14076336271631623"/>
        <n v="0.23280886403049147"/>
        <n v="0.26176455034053608"/>
        <n v="0.25785043984093631"/>
        <n v="9.0368365865331549E-2"/>
        <n v="0.25347933637485009"/>
        <n v="8.0682088218708259E-2"/>
        <n v="8.535441474532357E-2"/>
        <n v="0.11185149553831034"/>
        <n v="0.12432160444738453"/>
        <n v="0.132668017332394"/>
        <n v="9.309520221484413E-2"/>
        <n v="0.14568621422653305"/>
        <n v="0.11643111512129919"/>
        <n v="0.13713657008536728"/>
        <n v="3.3919761668502524E-2"/>
        <n v="0.11347810933676"/>
        <n v="0.20621848138499202"/>
        <n v="0.20865166439199964"/>
        <n v="0.1587532743268906"/>
        <n v="0.16512414905231693"/>
        <n v="0.16642865369029866"/>
        <n v="0.14166498494243021"/>
        <n v="0.11233770109232617"/>
        <n v="8.5517884238622735E-2"/>
        <n v="2.9319960465539471E-2"/>
        <n v="4.3991834320683237E-2"/>
        <n v="5.8029777807398063E-2"/>
        <n v="7.914718575003199E-2"/>
        <n v="0.3375383818743285"/>
        <n v="0.10711339938535283"/>
        <n v="0.21899484462382618"/>
        <n v="0.31798960805474003"/>
        <n v="0.13364165848457976"/>
        <n v="4.8319962061760834E-2"/>
        <n v="0.2622560525384135"/>
        <n v="3.9563201439489652E-2"/>
        <n v="5.5623482997525127E-2"/>
        <n v="0.10359257002540599"/>
        <n v="0.29840451993510164"/>
        <n v="0.26342790044138809"/>
        <n v="7.6948727626513211E-2"/>
        <n v="7.2309426496653895E-2"/>
        <n v="0.12537782237676018"/>
        <n v="6.8308826212844329E-2"/>
        <n v="0.37029641796353413"/>
        <n v="9.4425009877866728E-2"/>
        <n v="0.22720373652215298"/>
        <n v="0.19520105466621071"/>
        <n v="0.14547205774770533"/>
        <n v="0.27165452724695921"/>
        <n v="0.20305461646445377"/>
        <n v="0.11440542871173037"/>
        <n v="4.3846992068706812E-2"/>
        <n v="0.12994376747173944"/>
        <n v="5.5435276770041703E-2"/>
        <n v="0.26918187669820426"/>
        <n v="1.7024844955449273E-2"/>
        <n v="0.32625523176622584"/>
        <n v="8.2573609735260886E-2"/>
        <n v="0.19204351502707334"/>
        <n v="0.29934267196102926"/>
        <n v="7.983734647290236E-2"/>
        <n v="0.20855216461726464"/>
        <n v="9.6218060230108676E-2"/>
        <n v="0.17462669908785214"/>
        <n v="0.11550657216523548"/>
        <n v="6.5184716477013904E-2"/>
        <n v="0.47045928404863951"/>
        <n v="0.23017291981061003"/>
        <n v="5.1131732837063515E-2"/>
        <n v="0.17028027085262631"/>
        <n v="7.4875923438180711E-2"/>
        <n v="0.23052400320245311"/>
        <n v="0.10540573534488175"/>
        <n v="0.38072879899882378"/>
        <n v="0.32067981209516266"/>
        <n v="7.544663309617379E-2"/>
        <n v="0.28493228330612591"/>
        <n v="7.3600348616800926E-2"/>
        <n v="0.12067699136819728"/>
        <n v="3.1909894819859563E-2"/>
        <n v="0.1389460947842808"/>
        <n v="0.61475339449716837"/>
        <n v="0.12321294148080292"/>
        <n v="5.1578231583912164E-2"/>
        <n v="0.25254869994671353"/>
        <n v="8.1670895525910447E-2"/>
        <n v="0.11719495096880468"/>
        <n v="0.1915986007201004"/>
        <n v="0.44209629266241085"/>
        <n v="5.1514101493696007E-2"/>
        <n v="0.25765853668410083"/>
        <n v="0.13163601041625553"/>
        <n v="0.14184617611567302"/>
        <n v="0.24009415512458504"/>
        <n v="0.23953471960693004"/>
        <n v="3.2743347589137835E-2"/>
        <n v="4.890063132209195E-2"/>
        <n v="4.6463750328553821E-2"/>
        <n v="2.0191065282091698E-2"/>
        <n v="5.5756304352236823E-2"/>
        <n v="0.10494190330307694"/>
        <n v="0.11539234305269901"/>
        <n v="5.0345638438833516E-2"/>
        <n v="7.9816412987540136E-2"/>
        <n v="0.24806883182031891"/>
        <n v="0.25226261217042856"/>
        <n v="0.26392703008819629"/>
        <n v="0.41126199456143003"/>
        <n v="0.17892918898837609"/>
        <n v="9.7055815544646665E-2"/>
        <n v="0.37470762120658652"/>
        <n v="7.6600054395514899E-2"/>
        <n v="0.18299894743998246"/>
        <n v="0.14715144259443833"/>
        <n v="5.1615282754699246E-2"/>
        <n v="0.28173615677117908"/>
        <n v="0.17534404567342429"/>
        <n v="0.10580880975795734"/>
        <n v="0.14136426725785378"/>
        <n v="9.8847779294266871E-2"/>
        <n v="8.170715856305924E-2"/>
        <n v="0.18696998103834492"/>
        <n v="0.17307533013388893"/>
        <n v="5.1796847866863352E-2"/>
        <n v="0.25656277829946555"/>
        <n v="0.16755670390387878"/>
        <n v="0.45997488568190498"/>
        <n v="9.9264894096631862E-2"/>
        <n v="6.6766082225417245E-2"/>
        <n v="0.37870128553718546"/>
        <n v="0.1396095154361362"/>
        <n v="0.16392288802794486"/>
        <n v="0.17856005707089406"/>
        <n v="0.37338807661390599"/>
        <n v="3.899945598097454E-2"/>
        <n v="0.10176392259274331"/>
        <n v="0.1040183867934234"/>
        <n v="6.9401068217673098E-2"/>
        <n v="0.13474127756444518"/>
        <n v="0.14889303105875445"/>
        <n v="0.11802323643117027"/>
        <n v="3.1975858466768745E-2"/>
        <n v="0.12782074321730394"/>
        <n v="0.24792522349078128"/>
        <n v="3.8273561722567503E-2"/>
        <n v="4.434700989463141E-2"/>
        <n v="0.22953887958591168"/>
        <n v="9.3701061888680451E-2"/>
        <n v="6.3831587984611818E-2"/>
        <n v="2.4586552745153048E-2"/>
        <n v="0.10932446167574499"/>
        <n v="8.1521239398402931E-3"/>
        <n v="0.51282052079964491"/>
        <n v="1.2450315031015725E-2"/>
        <n v="0.10659224745217155"/>
        <n v="4.1814071722463923E-2"/>
        <n v="9.2307782202364352E-2"/>
        <n v="0.19805180166483966"/>
        <n v="0.12849227171155933"/>
        <n v="0.15445498565604993"/>
        <n v="0.12080262045319876"/>
        <n v="0.12240801134583996"/>
        <n v="0.20858850598394446"/>
        <n v="7.7726485879296536E-2"/>
        <n v="0.1069714593524779"/>
        <n v="0.53610589336747139"/>
        <n v="4.7849600794894101E-2"/>
        <n v="0.18096929490252436"/>
        <n v="0.48012730291324845"/>
        <n v="0.3251482474007702"/>
        <n v="3.9136270791373232E-2"/>
        <n v="7.526225812490546E-2"/>
        <n v="7.5399484566926342E-2"/>
        <n v="0.18839463271428045"/>
        <n v="0.12103137481201591"/>
        <n v="0.18870849234806433"/>
        <n v="0.22692147564618631"/>
        <n v="0.1057882890608749"/>
        <n v="0.17109945270735055"/>
        <n v="0.41327334053856069"/>
        <n v="0.55780649557277195"/>
        <n v="0.11429168965722768"/>
        <n v="0.10209399987084178"/>
        <n v="3.3621946698289627E-2"/>
        <n v="5.0825114073491232E-2"/>
        <n v="2.3605729896343901E-2"/>
        <n v="0.11947962153667385"/>
        <n v="4.0522344453386018E-2"/>
        <n v="0.10046775008445637"/>
        <n v="8.6262370063990734E-2"/>
        <n v="7.6557073146159588E-2"/>
        <n v="5.9517405638286579E-2"/>
        <n v="8.0276947117072894E-2"/>
        <n v="9.3688586814016955E-2"/>
        <n v="0.20720398613882712"/>
        <n v="0.16601917312979186"/>
        <n v="0.11236482674205263"/>
        <n v="8.710148523103356E-2"/>
        <n v="0.10235384402396902"/>
        <n v="0.24939722358773433"/>
        <n v="0.38361205910981072"/>
        <n v="9.5758098672055619E-2"/>
        <n v="0.31765875445242758"/>
        <n v="0.17548143862280452"/>
        <n v="7.0490169104848829E-2"/>
        <n v="0.31638608393993167"/>
        <n v="0.27797502360685766"/>
        <n v="0.24765582531748373"/>
        <n v="0.3007600210794939"/>
        <n v="0.13371419947679064"/>
        <n v="6.2849694540479326E-2"/>
        <n v="0.20600752680804704"/>
        <n v="8.586834315497828E-2"/>
        <n v="0.21220927593285957"/>
        <n v="0.17030218155863411"/>
        <n v="0.13298574050559175"/>
        <n v="4.2262338679452026E-2"/>
        <n v="0.17957445419054879"/>
        <n v="9.0658959396094085E-2"/>
        <n v="4.6361203630485591E-2"/>
        <n v="0.10239100824689047"/>
        <n v="0.11101606356321377"/>
        <n v="0.10077513433305826"/>
        <n v="8.5838828992514507E-2"/>
        <n v="7.0855251312663597E-2"/>
        <n v="0.1038261465903559"/>
        <n v="0.12892152440040019"/>
        <n v="5.7386091989186115E-2"/>
        <n v="0.16275000320979574"/>
        <n v="0.28785691434357302"/>
        <n v="6.8570516698833892E-2"/>
        <n v="3.1593864856654726E-2"/>
        <n v="7.7230074091815745E-2"/>
        <n v="4.6009725739629186E-2"/>
        <n v="8.0856548632150846E-2"/>
        <n v="0.22118888600907696"/>
        <n v="5.2377818909758178E-2"/>
        <n v="0.80396422903479658"/>
        <n v="7.4510574834186882E-2"/>
        <n v="0.161522541524348"/>
        <n v="6.7528252327060848E-2"/>
        <n v="3.2113388014755717E-2"/>
        <n v="0.11352834645543865"/>
        <n v="4.3030774412475672E-2"/>
        <n v="3.3638605963682677E-2"/>
        <n v="0.33469780990455783"/>
        <n v="0.11059530398248275"/>
        <n v="0.16277561912430519"/>
        <n v="0.25404581347392419"/>
        <n v="0.22145244677810647"/>
        <n v="0.12139881360741429"/>
        <n v="5.042047215295329E-2"/>
        <n v="6.6501346926467919E-2"/>
        <n v="0.29384572124784142"/>
        <n v="5.8822607702990519E-2"/>
        <n v="3.9140401539095246E-2"/>
        <n v="5.5931056461661674E-2"/>
        <n v="0.13956463919632267"/>
        <n v="9.2806890991386018E-2"/>
        <n v="0.12120760386990859"/>
        <n v="8.090499917695429E-2"/>
        <n v="0.1400110832528324"/>
        <n v="0.10314966129749144"/>
        <n v="5.24797241276918E-2"/>
        <n v="0.12446830377443882"/>
        <n v="0.20904510341022531"/>
        <n v="0.7773512659245424"/>
        <n v="0.19260038341111879"/>
        <n v="8.0159225481805235E-2"/>
        <n v="0.10565702552314934"/>
        <n v="7.1845952598620574E-2"/>
        <n v="9.220174258474019E-2"/>
        <n v="2.610731705734684E-2"/>
        <n v="0.23642296074022348"/>
        <n v="7.1275270443029559E-2"/>
        <n v="6.9090303286726509E-2"/>
        <n v="0.23109745605289628"/>
        <n v="4.3364972478794291E-2"/>
        <n v="6.9325336877638685E-2"/>
        <n v="0.39562520058031647"/>
        <n v="0.1325191536630497"/>
        <n v="0.23388273288411701"/>
        <n v="3.51767496475585E-2"/>
        <n v="1.1030466999010988E-2"/>
        <n v="0.20214604732674413"/>
        <n v="0.1378490298389736"/>
        <n v="9.5904225575093427E-2"/>
        <n v="0.23338466776606717"/>
        <n v="9.4930719355012752E-2"/>
        <n v="0.51757816299239634"/>
        <n v="0.30073722617094556"/>
        <n v="2.7735957525146158E-2"/>
        <n v="0.13507312217244219"/>
        <n v="0.23935713020151206"/>
        <n v="0.27676394665171977"/>
        <n v="3.6974605857711104E-2"/>
        <n v="0.2233124864543444"/>
        <n v="0.11203831318452094"/>
        <n v="0.28821854080079679"/>
        <n v="4.9397446668312472E-2"/>
        <n v="7.6312741368908338E-2"/>
        <n v="5.1081898522332338E-2"/>
        <n v="0.11629027495816183"/>
        <n v="0.12431099852482508"/>
        <n v="0.35442080238016183"/>
        <n v="0.28192795326090481"/>
        <n v="3.3756195575784E-2"/>
        <n v="0.11792942589218815"/>
        <n v="0.16403993520646395"/>
        <n v="0.15342064868459493"/>
        <n v="9.8161837979669458E-2"/>
        <n v="0.14632333910464487"/>
        <n v="6.3671824919543402E-2"/>
        <n v="5.5125183480503659E-2"/>
        <n v="0.20683019920836837"/>
        <n v="0.37239630486139053"/>
        <n v="1.8993808549760127E-2"/>
        <n v="2.7061004019501469E-2"/>
        <n v="8.6968040388576598E-2"/>
        <n v="0.20051064266833996"/>
        <n v="0.22963702959684887"/>
        <n v="0.18009207535950117"/>
        <n v="0.19290760300582943"/>
        <n v="0.16404215614525577"/>
        <n v="8.0764324024568984E-2"/>
        <n v="6.5602490460130405E-2"/>
        <n v="0.1050221273669741"/>
        <n v="0.10201684996144374"/>
        <n v="0.16406863892039059"/>
        <n v="0.12776617675238705"/>
        <n v="0.25259898535468306"/>
        <n v="2.4901154277141294E-2"/>
        <n v="6.2110986415029754E-2"/>
        <n v="0.47561535331296978"/>
        <n v="0.2036297536203347"/>
        <n v="0.11674178456646499"/>
        <n v="4.7423376868022282E-2"/>
        <n v="4.2326164096227428E-2"/>
        <n v="0.32768365815430134"/>
        <n v="6.8471855113355934E-2"/>
        <n v="0.13457641949690682"/>
        <n v="8.8254618716169284E-2"/>
        <n v="0.18166386867123371"/>
        <n v="6.8328856497578624E-2"/>
        <n v="0.17431839751250922"/>
        <n v="5.4528927870544024E-2"/>
        <n v="7.3159781862224021E-2"/>
        <n v="4.6501015169678153E-2"/>
        <n v="5.2519306029304741E-2"/>
        <n v="8.2365651211027263E-2"/>
        <n v="0.52092307399381721"/>
        <n v="9.247801140729453E-2"/>
        <n v="6.7409907217938644E-2"/>
        <n v="3.1894492778257823E-2"/>
        <n v="0.26887038269468044"/>
        <n v="0.23489326745782146"/>
        <n v="6.4768311642714849E-2"/>
        <n v="0.45085487866309965"/>
        <n v="2.6425975837940274E-2"/>
        <n v="0.10471602566355784"/>
        <n v="3.1636043045915087E-2"/>
        <n v="0.21023241536973858"/>
        <n v="7.839671146244595E-2"/>
        <n v="3.7168086638417648E-2"/>
        <n v="3.1039988700097464E-2"/>
        <n v="0.16750305038610835"/>
        <n v="3.4199198508298757E-2"/>
        <n v="0.37329152127684934"/>
        <n v="8.0693082870143026E-2"/>
        <n v="0.14352229499509833"/>
        <n v="7.8502013010506327E-2"/>
        <n v="0.25403047180048116"/>
        <n v="0.15457243893306211"/>
        <n v="3.0974420164874908E-2"/>
        <n v="7.6272908391650254E-2"/>
        <n v="5.9300062314611796E-2"/>
        <n v="0.11469432615852823"/>
        <n v="4.0015913922380679E-2"/>
        <n v="0.21912714011733875"/>
        <n v="0.15489561827764084"/>
        <n v="3.4100683532628351E-2"/>
        <n v="9.3081338084015475E-2"/>
        <n v="4.4245377188309738E-2"/>
        <n v="0.25896953506545112"/>
        <n v="2.5913348866147958E-2"/>
        <n v="0.16215082625608282"/>
        <n v="6.8802747705964992E-2"/>
        <n v="5.2532090145228243E-2"/>
        <n v="4.8139056431881329E-2"/>
        <n v="0.22013428370747307"/>
        <n v="5.6624294142176249E-2"/>
        <n v="8.8187483703166231E-2"/>
        <n v="0.1598428898245727"/>
        <n v="0.36009314052311575"/>
        <n v="0.18768483400436148"/>
        <n v="8.290627876464686E-2"/>
        <n v="4.4385715788204855E-2"/>
        <n v="2.6125833636264462E-2"/>
        <n v="6.6935560241469419E-2"/>
        <n v="0.11223075425472773"/>
        <n v="0.30915498888721771"/>
        <n v="5.76361314298654E-2"/>
        <n v="6.6610213462017981E-2"/>
        <n v="3.9675317236857757E-2"/>
        <n v="6.1232953076472016E-2"/>
        <n v="0.23246542297622264"/>
        <n v="7.8608704901053095E-2"/>
        <n v="5.161249844919924E-2"/>
        <n v="5.2158306978238929E-2"/>
        <n v="0.22465550706131626"/>
        <n v="0.15833256958375488"/>
        <n v="7.855432254003937E-2"/>
        <n v="5.0906540827475644E-2"/>
        <n v="6.3298911168000238E-2"/>
        <n v="8.517147865716343E-2"/>
        <n v="0.38593722554815174"/>
        <n v="0.39413062089313439"/>
        <n v="7.6671040639372579E-2"/>
        <n v="8.0363562781517336E-2"/>
        <n v="0.11281822614204967"/>
        <n v="6.61080791177837E-2"/>
        <n v="0.15060677945530343"/>
        <n v="4.9149407293002816E-2"/>
        <n v="8.2880181668818137E-2"/>
        <n v="0.25320336430165175"/>
        <n v="9.763068997264579E-2"/>
        <n v="2.0690387448703922E-2"/>
        <n v="0.19216129712752042"/>
        <n v="0.34087861132895952"/>
        <n v="0.10079382837838716"/>
        <n v="0.13055275220299653"/>
        <n v="0.21783857093121256"/>
        <n v="0.27981369824408348"/>
        <n v="2.5240199106284285E-2"/>
        <n v="0.14567491103673308"/>
        <n v="0.13910796655129798"/>
        <n v="0.25231576941697315"/>
        <n v="9.4798443761151804E-2"/>
        <n v="6.8515630121494558E-2"/>
        <n v="0.14213024452308434"/>
        <n v="6.5979915075721804E-2"/>
        <n v="0.13837715653697369"/>
        <n v="0.17540977930978335"/>
        <n v="0.11192090509878962"/>
        <n v="0.32406489952359224"/>
        <n v="9.7960583050610797E-2"/>
        <n v="2.5152719396739874E-2"/>
        <n v="7.0587519916465377E-2"/>
        <n v="0.25415096396465314"/>
        <n v="0.17443104719918931"/>
        <n v="8.5154435531217862E-2"/>
        <n v="6.2035111299584243E-2"/>
        <n v="0.24565654999236805"/>
        <n v="0.1518173758019645"/>
        <n v="9.6623588261970733E-2"/>
        <n v="0.14910555035063722"/>
        <n v="0.62273774390589376"/>
        <n v="9.8836215962705018E-2"/>
        <n v="4.1259167419979537E-2"/>
        <n v="0.56221315656315252"/>
        <n v="8.6746224992284002E-2"/>
        <n v="2.4594684906983411E-2"/>
        <n v="0.1784878987952884"/>
        <n v="8.7227757403242942E-2"/>
        <n v="0.2342985706825331"/>
        <n v="0.12411552867051778"/>
        <n v="0.16743926952888941"/>
        <n v="0.12400272770897429"/>
        <n v="0.31347111553408458"/>
        <n v="5.4855196936685627E-2"/>
        <n v="0.10139182868292869"/>
        <n v="0.32193600468631567"/>
        <n v="0.12953544067190853"/>
        <n v="8.2966595225480624E-2"/>
        <n v="5.6174155839322497E-2"/>
        <n v="7.2685028794301332E-2"/>
        <n v="0.20088038438502168"/>
        <n v="0.16879920861599992"/>
        <n v="9.6255668038183376E-2"/>
        <n v="0.19914875461287052"/>
        <n v="0.16464444979997214"/>
        <n v="6.4261067347623879E-2"/>
        <n v="6.0101914045231013E-2"/>
        <n v="0.54293267705557879"/>
        <n v="0.11950313511891703"/>
        <n v="9.6131997983191206E-2"/>
        <n v="3.8015901796605571E-2"/>
        <n v="4.4275049645003117E-2"/>
        <n v="0.15784635493138127"/>
        <n v="0.11423141452454914"/>
        <n v="0.12581089886358857"/>
        <n v="0.12525152190374311"/>
        <n v="0.13934645671193879"/>
        <n v="1.841332963850538E-2"/>
        <n v="0.12520452211410316"/>
        <n v="0.10050453880577787"/>
        <n v="0.14306564071777941"/>
        <n v="0.13669610690135603"/>
        <n v="0.20133881835620071"/>
        <n v="1.2663492996567825E-2"/>
        <n v="0.24674180013121577"/>
        <n v="4.6745114705998139E-2"/>
        <n v="0.63332626836354067"/>
        <n v="8.9599370845387813E-2"/>
        <n v="6.6075658335056256E-2"/>
        <n v="0.11403604385296982"/>
        <n v="3.9112535943671048E-2"/>
        <n v="0.3505023129419152"/>
        <n v="0.30578488427494421"/>
        <n v="0.16400162323568357"/>
        <n v="2.4304538142169024E-2"/>
        <n v="0.25134602721075977"/>
        <n v="4.3459985394424298E-2"/>
        <n v="0.12662198503933556"/>
        <n v="0.16723450810019325"/>
        <n v="0.32481039225771025"/>
        <n v="0.33820331030933853"/>
        <n v="3.2604061642971638E-2"/>
        <n v="0.23682319064107057"/>
        <n v="0.19078207242974676"/>
        <n v="4.0301979100657352E-2"/>
        <n v="0.22974010084186469"/>
        <n v="6.5860460116111075E-2"/>
        <n v="0.3998409737085119"/>
        <n v="6.1760883782827916E-2"/>
        <n v="0.17654406487236124"/>
        <n v="0.10634777842671908"/>
        <n v="0.11603309566079936"/>
        <n v="0.12449004085438274"/>
        <n v="0.10438512281432635"/>
        <n v="0.12355398806986724"/>
        <n v="2.1168146713279788E-2"/>
        <n v="5.6004874161236708E-2"/>
        <n v="0.22561576276107795"/>
        <n v="3.040711309875942E-2"/>
        <n v="4.3201240486080136E-2"/>
        <n v="0.17507944638321682"/>
        <n v="5.0618712600123038E-2"/>
        <n v="1.8927542391205306E-2"/>
        <n v="8.3855017757104883E-2"/>
        <n v="0.23220648746285499"/>
        <n v="6.1371358827016421E-2"/>
        <n v="0.1936610857204995"/>
        <n v="0.11093247864623841"/>
        <n v="0.20511989367180442"/>
        <n v="0.34505744521982995"/>
        <n v="5.7462899600064059E-2"/>
        <n v="8.1672781651749918E-2"/>
        <n v="6.0258318975355135E-2"/>
        <n v="0.11419752798786675"/>
        <n v="0.16831426320737952"/>
        <n v="0.31931475242223184"/>
        <n v="0.14547224564439665"/>
        <n v="0.42240782274027916"/>
        <n v="0.12865425129068178"/>
        <n v="0.15264619233804672"/>
        <n v="0.47033961100672811"/>
        <n v="6.2345070007471852E-2"/>
        <n v="2.6841814577750148E-2"/>
        <n v="9.0430993251017042E-2"/>
        <n v="0.1341330195618857"/>
        <n v="8.1005463658321786E-2"/>
        <n v="6.6214159589134333E-2"/>
        <n v="9.2606380038742581E-2"/>
        <n v="0.20015916648069348"/>
        <n v="6.0108798059715737E-2"/>
        <n v="0.32962875039272843"/>
        <n v="0.16940324856777175"/>
        <n v="4.6630701185153639E-2"/>
        <n v="0.15274319665440556"/>
        <n v="0.27281575092980292"/>
        <n v="0.2192184272971083"/>
        <n v="0.20895269657699875"/>
        <n v="0.20696289742108254"/>
        <n v="0.43696886208370406"/>
        <n v="0.15254711007589963"/>
        <n v="4.5670712886414437E-2"/>
        <n v="9.7891609295973792E-2"/>
        <n v="0.20879236348267333"/>
        <n v="7.7588157944562447E-2"/>
        <n v="4.2741290005786761E-2"/>
        <n v="9.0870475422413374E-2"/>
        <n v="8.4277092365494521E-2"/>
        <n v="0.22042953730999282"/>
        <n v="0.48949507713187618"/>
        <n v="9.8009843078455214E-2"/>
        <n v="0.18680241653687923"/>
        <n v="0.15871967555381028"/>
        <n v="0.26080907470077436"/>
        <n v="1.1870163008957137E-2"/>
        <n v="6.837970822695251E-2"/>
        <n v="0.16217081989265589"/>
        <n v="0.33749646671123995"/>
        <n v="0.58939697804081947"/>
        <n v="0.19241569608173906"/>
        <n v="0.1214353839279069"/>
        <n v="0.17619619043811097"/>
        <n v="0.14712200690230229"/>
        <n v="9.0278815254677208E-2"/>
        <n v="0.16908145720675816"/>
        <n v="0.24813825673389636"/>
        <n v="6.0024759742627005E-2"/>
        <n v="0.14234179010453044"/>
        <n v="7.9965157514598081E-2"/>
        <n v="3.5029062145503248E-2"/>
        <n v="0.22365332047314496"/>
        <n v="0.14528945854888808"/>
        <n v="0.13398606455011774"/>
        <n v="0.43902979808829068"/>
        <n v="0.24255812105555044"/>
        <n v="4.9094182801148314E-2"/>
        <n v="0.46656345462172416"/>
        <n v="8.6396337436404486E-2"/>
        <n v="0.18857932949227135"/>
        <n v="5.4509466331759106E-2"/>
        <n v="5.0141053260523559E-2"/>
        <n v="7.9443678222028968E-2"/>
        <n v="3.116318627099526E-2"/>
        <n v="5.8662428244379679E-2"/>
        <n v="0.1959398145616103"/>
        <n v="5.7037912995957646E-2"/>
        <n v="8.1930738429901465E-2"/>
        <n v="0.18704531674269931"/>
        <n v="0.38274069729401461"/>
        <n v="0.36155294242559977"/>
        <n v="0.41148355122753705"/>
        <n v="0.19191499716647559"/>
        <n v="0.17175235119415011"/>
        <n v="0.16343810220909649"/>
        <n v="4.8652402109429657E-2"/>
        <n v="0.12556981274535561"/>
        <n v="0.16577457949183427"/>
        <n v="9.9985081695242603E-2"/>
        <n v="7.723803004289756E-2"/>
        <n v="0.21505638868752133"/>
        <n v="0.38689127094749654"/>
        <n v="4.4367374757330796E-2"/>
        <n v="0.11844316111709552"/>
        <n v="7.3280462826073409E-2"/>
        <n v="0.14174464803778611"/>
        <n v="0.17703370316304295"/>
        <n v="0.24280627545037184"/>
        <n v="0.13364512671470472"/>
        <n v="0.56549403851350843"/>
        <n v="6.6038753079026652E-2"/>
        <n v="2.3340162688679642E-2"/>
        <n v="0.12020391018071722"/>
        <n v="2.1824185242009797E-2"/>
        <n v="7.5442807950069454E-2"/>
        <n v="0.25679939468932217"/>
        <n v="5.4540185045545267E-2"/>
        <n v="9.341592379163377E-2"/>
        <n v="0.22569387604678862"/>
        <n v="9.0036206574792207E-2"/>
        <n v="7.2366897682025227E-2"/>
        <n v="0.19350377001410682"/>
        <n v="5.5169112201789008E-2"/>
        <n v="7.6819929496329598E-2"/>
        <n v="0.27596399639600366"/>
        <n v="0.29650741936286695"/>
        <n v="0.19772441932453444"/>
        <n v="6.867741222475271E-2"/>
        <n v="5.838659716438277E-2"/>
        <n v="3.3594310384973694E-2"/>
        <n v="0.24854586824284289"/>
        <n v="4.4001336956823074E-2"/>
        <n v="8.8774335479734609E-2"/>
        <n v="0.26043522056394136"/>
        <n v="0.12031107613684558"/>
        <n v="0.2816057422926066"/>
        <n v="3.9458429915787394E-2"/>
        <n v="0.15882414380668269"/>
        <n v="0.19066617755310653"/>
        <n v="4.5499844207883451E-2"/>
        <n v="0.40337419388281531"/>
        <n v="0.10818726627770775"/>
        <n v="5.6790007264666972E-2"/>
        <n v="2.6946875345999797E-2"/>
        <n v="2.4239305431176479E-2"/>
        <n v="9.1984443112908237E-2"/>
        <n v="6.0299226082059308E-2"/>
        <n v="0.45753775300696181"/>
        <n v="0.17142351781882417"/>
        <n v="0.1485985502152338"/>
        <n v="5.2625522166345196E-2"/>
        <n v="8.3663211659415801E-2"/>
        <n v="9.6781898119085816E-2"/>
        <n v="5.4213759273362139E-2"/>
        <n v="0.36403751776691401"/>
        <n v="8.9070068157095603E-2"/>
        <n v="1.5032239032581605E-2"/>
        <n v="0.33348718351886925"/>
        <n v="0.24532042604075563"/>
        <n v="0.14534682716731082"/>
        <n v="0.14932114029549953"/>
        <n v="0.24738100625457624"/>
        <n v="0.19321973059246372"/>
        <n v="0.20415781265838778"/>
        <n v="2.8317337947062243E-2"/>
        <n v="1.3795925089031574E-2"/>
        <n v="0.11954011726865225"/>
        <n v="0.32062717465328655"/>
        <n v="0.18230776773984927"/>
        <n v="4.9200909533983594E-2"/>
        <n v="9.390662811528519E-2"/>
        <n v="0.27040251367608803"/>
        <n v="0.41836543175850283"/>
        <n v="0.14530531899069696"/>
        <n v="0.10606106671950508"/>
        <n v="0.18387225635071117"/>
        <n v="0.18208075642601038"/>
        <n v="0.18014045949250659"/>
        <n v="5.7058612347200173E-2"/>
        <n v="0.14890135660360279"/>
        <n v="8.2241046766888856E-2"/>
        <n v="6.5368957401002376E-2"/>
        <n v="0.16116181790516751"/>
        <n v="8.5534529095417797E-2"/>
        <n v="3.1956437638776265E-2"/>
        <n v="0.14964772865758721"/>
        <n v="2.0434257100671857E-2"/>
        <n v="0.58302494488379097"/>
        <n v="0.28772967302270902"/>
        <n v="0.30058022126460709"/>
        <n v="8.6586704610721515E-2"/>
        <n v="9.7750763810895466E-2"/>
        <n v="0.22679339484389496"/>
        <n v="0.19835085554516246"/>
        <n v="0.15646353210434397"/>
        <n v="0.12178444024633386"/>
        <n v="5.82848666749467E-2"/>
        <n v="0.1451283656320862"/>
        <n v="0.24841515294739941"/>
        <n v="8.5062031350610981E-2"/>
        <n v="0.22217284527403905"/>
        <n v="5.3386700682439808E-2"/>
        <n v="8.591196790725085E-2"/>
        <n v="0.2125600247211529"/>
        <n v="0.12221012437561309"/>
        <n v="6.4748647192353931E-2"/>
        <n v="0.16919461132615354"/>
        <n v="0.17796284565793966"/>
        <n v="0.36220883768725864"/>
        <n v="0.15813766926631895"/>
        <n v="0.10229525282087729"/>
        <n v="0.13281066944708211"/>
        <n v="0.3113274678695046"/>
        <n v="5.3034138532939722E-2"/>
        <n v="0.22389596593359681"/>
        <n v="0.16962154450973516"/>
        <n v="8.4433597276225611E-2"/>
        <n v="2.6204461002835511E-2"/>
        <n v="9.9398826840948029E-2"/>
        <n v="0.25030926970269762"/>
        <n v="0.12498501131041759"/>
        <n v="9.3332600989429179E-2"/>
        <n v="9.5065408205841237E-2"/>
        <n v="0.13281408398776548"/>
        <n v="0.11092735051103909"/>
        <n v="5.0607614198442369E-2"/>
        <n v="8.0934227958990662E-2"/>
        <n v="9.5833127927165224E-2"/>
        <n v="5.6311116090252369E-2"/>
        <n v="2.1091941516278218E-2"/>
        <n v="0.10884226826493668"/>
        <n v="0.36582575203713902"/>
        <n v="7.2914676286452623E-2"/>
        <n v="0.15802717225480464"/>
        <n v="0.29163223934221549"/>
        <n v="9.7084062241885649E-2"/>
        <n v="3.5374763090628251E-2"/>
        <n v="0.11925705427456405"/>
        <n v="0.43114235795010308"/>
        <n v="5.2831206950332645E-2"/>
        <n v="0.11186645794516623"/>
        <n v="2.7505465260266801E-2"/>
        <n v="0.20907561208076522"/>
        <n v="9.7493816866149163E-2"/>
        <n v="0.19036168091900718"/>
        <n v="0.17066986886571797"/>
        <n v="0.20575533324330281"/>
        <n v="0.12496748289927441"/>
        <n v="0.13496939459471191"/>
        <n v="5.9104328871139387E-2"/>
        <n v="4.2176249763373835E-2"/>
        <n v="0.22039337962051544"/>
        <n v="7.76246327365991E-2"/>
        <n v="7.905728873952228E-2"/>
        <n v="0.13799438492714128"/>
        <n v="0.5125515257470924"/>
        <n v="4.3947637751308298E-2"/>
        <n v="2.7939897029896472E-2"/>
        <n v="5.3346242785830514E-2"/>
        <n v="0.14583461384615728"/>
        <n v="3.6483926968100773E-2"/>
        <n v="0.12813622591111429"/>
        <n v="6.2530592258008916E-2"/>
        <n v="5.2312750936917674E-2"/>
        <n v="0.24607716147850631"/>
        <n v="3.465661053293654E-2"/>
        <n v="0.22938377244120584"/>
        <n v="8.9499870076408333E-2"/>
        <n v="4.356908045643524E-2"/>
        <n v="0.18402388217270238"/>
        <n v="0.22005411269166805"/>
        <n v="0.12212683191532737"/>
        <n v="7.5553831068740765E-2"/>
        <n v="0.22929559141964764"/>
        <n v="0.1389761864753746"/>
        <n v="0.11571666945753761"/>
        <n v="0.12813467298924855"/>
        <n v="6.9976101332541715E-2"/>
        <n v="0.14403609660634947"/>
        <n v="0.19989460890124805"/>
        <n v="0.28007605692404403"/>
        <n v="8.8567140490990598E-2"/>
        <n v="0.14186221560793247"/>
        <n v="8.4721721665986821E-2"/>
        <n v="0.37711416576084333"/>
        <n v="0.24013376101295733"/>
        <n v="2.2215076368359218E-2"/>
        <n v="6.6035748711052139E-2"/>
        <n v="0.25627084892452162"/>
        <n v="0.22841292355865866"/>
        <n v="0.13548868229753705"/>
        <n v="0.13426566638205009"/>
        <n v="5.7511944473537711E-2"/>
        <n v="6.8807297073107385E-2"/>
        <n v="0.2906559936030409"/>
        <n v="7.8966866364222385E-2"/>
        <n v="0.13432093426750383"/>
        <n v="0.15217506701191369"/>
        <n v="5.4111313148173301E-2"/>
        <n v="9.7512252394054477E-2"/>
        <n v="6.7015534219895312E-2"/>
        <n v="5.5369889330516522E-2"/>
        <n v="0.11208214202490824"/>
        <n v="5.270149169050508E-2"/>
        <n v="3.7059369636200365E-2"/>
        <n v="0.12900881718694313"/>
        <n v="8.4690077409162248E-2"/>
        <n v="0.3788434731708058"/>
        <n v="0.27901214060802915"/>
        <n v="4.8961553697363311E-2"/>
        <n v="2.8468361496708793E-2"/>
        <n v="5.4196286153833172E-2"/>
        <n v="0.14413119582564904"/>
        <n v="7.9693011110482589E-2"/>
        <n v="0.18987318882314855"/>
        <n v="0.1262516529619537"/>
        <n v="0.1474586030955925"/>
        <n v="3.2698731621399836E-2"/>
        <n v="0.33668571918107815"/>
        <n v="0.13660042094996261"/>
        <n v="6.9383168205679011E-2"/>
        <n v="3.6548918264506264E-2"/>
        <n v="0.13577302942382455"/>
        <n v="4.3454293183370879E-2"/>
        <n v="0.19707498974359119"/>
        <n v="1.984598320462955E-2"/>
        <n v="4.7210101892434318E-2"/>
        <n v="5.2412769058666465E-2"/>
        <n v="0.34727286049778289"/>
        <n v="7.393302027553228E-2"/>
        <n v="0.59090250133207212"/>
        <n v="2.3647862484953801E-2"/>
        <n v="7.6460530847201905E-2"/>
        <n v="0.17133968283958734"/>
        <n v="0.32930124375231329"/>
        <n v="3.2651064990350871E-2"/>
        <n v="0.19894326261635831"/>
        <n v="0.17979450826211638"/>
        <n v="9.414711944885977E-2"/>
        <n v="0.1158028806926208"/>
        <n v="5.9794953558174199E-2"/>
        <n v="6.6209586704401441E-2"/>
        <n v="9.7343429344547344E-2"/>
        <n v="0.25906159937243917"/>
        <n v="4.4431549865724132E-2"/>
      </sharedItems>
    </cacheField>
    <cacheField name="Log-Liklihood" numFmtId="0">
      <sharedItems containsSemiMixedTypes="0" containsString="0" containsNumber="1" minValue="-3.6928411200742066" maxValue="-8.185534202498887E-3"/>
    </cacheField>
    <cacheField name="Squared Error" numFmtId="2">
      <sharedItems containsSemiMixedTypes="0" containsString="0" containsNumber="1" minValue="6.6457124730517219E-5" maxValue="0.95081775893005127"/>
    </cacheField>
    <cacheField name="Risk" numFmtId="0">
      <sharedItems count="4">
        <s v="Moderate"/>
        <s v="Low"/>
        <s v="High"/>
        <s v="Very High"/>
      </sharedItems>
    </cacheField>
    <cacheField name="Leaver flag" numFmtId="0">
      <sharedItems containsSemiMixedTypes="0" containsString="0" containsNumber="1" containsInteger="1" minValue="0" maxValue="1"/>
    </cacheField>
    <cacheField name="Dept" numFmtId="0">
      <sharedItems count="8">
        <s v="Sales"/>
        <s v="Claims"/>
        <s v="Marketing"/>
        <s v="Operations"/>
        <s v="Finance"/>
        <s v="IT"/>
        <s v="Underwriting"/>
        <s v="HR"/>
      </sharedItems>
    </cacheField>
    <cacheField name="Country" numFmtId="0">
      <sharedItems count="6">
        <s v="UK"/>
        <s v="Germany"/>
        <s v="Singapore"/>
        <s v="US"/>
        <s v="Canada"/>
        <s v="Ireland"/>
      </sharedItems>
    </cacheField>
    <cacheField name="Job level" numFmtId="0">
      <sharedItems count="5">
        <s v="Professional"/>
        <s v="Senior"/>
        <s v="Manager"/>
        <s v="Senior Manager"/>
        <s v="Entr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 Winjobi" refreshedDate="46279.57971111111" createdVersion="8" refreshedVersion="8" minRefreshableVersion="3" recordCount="1000" xr:uid="{5C143991-0C15-49E6-B5D9-CCED249A523A}">
  <cacheSource type="worksheet">
    <worksheetSource name="EmployeeData"/>
  </cacheSource>
  <cacheFields count="27">
    <cacheField name="Employee ID" numFmtId="0">
      <sharedItems/>
    </cacheField>
    <cacheField name="Gender" numFmtId="0">
      <sharedItems count="2">
        <s v="Female"/>
        <s v="Male"/>
      </sharedItems>
    </cacheField>
    <cacheField name="Department" numFmtId="0">
      <sharedItems count="8">
        <s v="Sales"/>
        <s v="Claims"/>
        <s v="Marketing"/>
        <s v="Operations"/>
        <s v="Finance"/>
        <s v="IT"/>
        <s v="Underwriting"/>
        <s v="HR"/>
      </sharedItems>
    </cacheField>
    <cacheField name="Business Unit" numFmtId="0">
      <sharedItems count="6">
        <s v="Commercial"/>
        <s v="Insurance"/>
        <s v="Operations"/>
        <s v="Corporate"/>
        <s v="Technology"/>
        <s v="People"/>
      </sharedItems>
    </cacheField>
    <cacheField name="Country" numFmtId="0">
      <sharedItems count="6">
        <s v="UK"/>
        <s v="Germany"/>
        <s v="Singapore"/>
        <s v="US"/>
        <s v="Canada"/>
        <s v="Ireland"/>
      </sharedItems>
    </cacheField>
    <cacheField name="Job Level" numFmtId="0">
      <sharedItems count="5">
        <s v="Professional"/>
        <s v="Senior"/>
        <s v="Manager"/>
        <s v="Senior Manager"/>
        <s v="Entry"/>
      </sharedItems>
    </cacheField>
    <cacheField name="Age" numFmtId="0">
      <sharedItems containsSemiMixedTypes="0" containsString="0" containsNumber="1" containsInteger="1" minValue="21" maxValue="62"/>
    </cacheField>
    <cacheField name="Age group" numFmtId="0">
      <sharedItems count="4">
        <s v="32-45"/>
        <s v="18-31"/>
        <s v="46-59"/>
        <s v="60-73"/>
      </sharedItems>
    </cacheField>
    <cacheField name="Tenure (Years)" numFmtId="0">
      <sharedItems containsSemiMixedTypes="0" containsString="0" containsNumber="1" minValue="0.2" maxValue="18"/>
    </cacheField>
    <cacheField name="Tenure Band" numFmtId="0">
      <sharedItems count="10">
        <s v="1-&lt;2 years"/>
        <s v="2-&lt;5 years"/>
        <s v="5-&lt;10 years"/>
        <s v="Less than 1 year"/>
        <s v="10-&lt;15 years"/>
        <s v="16+ years"/>
        <s v="1-2 years" u="1"/>
        <s v="6-10 years" u="1"/>
        <s v="1-5 years" u="1"/>
        <s v="11-15 years" u="1"/>
      </sharedItems>
    </cacheField>
    <cacheField name="Time in Role (Years)" numFmtId="0">
      <sharedItems containsSemiMixedTypes="0" containsString="0" containsNumber="1" minValue="0.2" maxValue="9.4"/>
    </cacheField>
    <cacheField name="Annual Salary" numFmtId="164">
      <sharedItems containsSemiMixedTypes="0" containsString="0" containsNumber="1" containsInteger="1" minValue="28000" maxValue="124900"/>
    </cacheField>
    <cacheField name="Compa-Ratio" numFmtId="2">
      <sharedItems containsSemiMixedTypes="0" containsString="0" containsNumber="1" minValue="0.72" maxValue="1.35"/>
    </cacheField>
    <cacheField name="Compa-Ratio Band" numFmtId="2">
      <sharedItems count="4">
        <s v="1.00-&lt;1.15"/>
        <s v="0.85-&lt;1.00"/>
        <s v="1.15+"/>
        <s v="less than 0.85"/>
      </sharedItems>
    </cacheField>
    <cacheField name="Performance Rating" numFmtId="0">
      <sharedItems count="4">
        <s v="Meets Expectations"/>
        <s v="Exceeds Expectations"/>
        <s v="Needs Improvement"/>
        <s v="Outstanding"/>
      </sharedItems>
    </cacheField>
    <cacheField name="Promotion in Last 2 Years" numFmtId="0">
      <sharedItems count="2">
        <s v="No"/>
        <s v="Yes"/>
      </sharedItems>
    </cacheField>
    <cacheField name="Months Since Salary Increase" numFmtId="0">
      <sharedItems containsSemiMixedTypes="0" containsString="0" containsNumber="1" containsInteger="1" minValue="1" maxValue="46"/>
    </cacheField>
    <cacheField name="Salary increase recency" numFmtId="0">
      <sharedItems count="4">
        <s v="13-24 months"/>
        <s v="6-12 months"/>
        <s v="24+ months"/>
        <s v="&lt;6 months"/>
      </sharedItems>
    </cacheField>
    <cacheField name="Engagement Score" numFmtId="0">
      <sharedItems containsSemiMixedTypes="0" containsString="0" containsNumber="1" containsInteger="1" minValue="25" maxValue="100"/>
    </cacheField>
    <cacheField name="Engagement band" numFmtId="0">
      <sharedItems count="4">
        <s v="Very high"/>
        <s v="Moderate"/>
        <s v="High"/>
        <s v="Low"/>
      </sharedItems>
    </cacheField>
    <cacheField name="Absence Days" numFmtId="0">
      <sharedItems containsSemiMixedTypes="0" containsString="0" containsNumber="1" containsInteger="1" minValue="0" maxValue="24"/>
    </cacheField>
    <cacheField name="Manager Tenure (Years)" numFmtId="0">
      <sharedItems containsSemiMixedTypes="0" containsString="0" containsNumber="1" minValue="0.2" maxValue="12"/>
    </cacheField>
    <cacheField name="Working Arrangement" numFmtId="0">
      <sharedItems count="3">
        <s v="Remote"/>
        <s v="Hybrid"/>
        <s v="Office"/>
      </sharedItems>
    </cacheField>
    <cacheField name="Overtime" numFmtId="0">
      <sharedItems count="2">
        <s v="No"/>
        <s v="Yes"/>
      </sharedItems>
    </cacheField>
    <cacheField name="Training Hours" numFmtId="0">
      <sharedItems containsSemiMixedTypes="0" containsString="0" containsNumber="1" containsInteger="1" minValue="0" maxValue="60"/>
    </cacheField>
    <cacheField name="Attrition" numFmtId="0">
      <sharedItems count="2">
        <s v="No"/>
        <s v="Yes"/>
      </sharedItems>
    </cacheField>
    <cacheField name="Leaver 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9"/>
    <n v="1.9"/>
    <n v="1.9"/>
    <n v="1.1200000000000001"/>
    <n v="0"/>
    <n v="19"/>
    <n v="86"/>
    <n v="2"/>
    <n v="5.2"/>
    <n v="0"/>
    <n v="44"/>
    <n v="1"/>
    <n v="0"/>
    <n v="0"/>
    <n v="0"/>
    <n v="0"/>
    <n v="0"/>
    <n v="0"/>
    <n v="0"/>
    <n v="0"/>
    <n v="0"/>
    <n v="0"/>
    <n v="0"/>
    <n v="0"/>
    <n v="1"/>
    <n v="0"/>
    <n v="0"/>
    <n v="0"/>
    <n v="0"/>
    <n v="0"/>
    <n v="0"/>
    <n v="0"/>
    <n v="1"/>
    <n v="-1.9366530684723573"/>
    <n v="0.14418572283885137"/>
    <x v="0"/>
    <n v="-0.13469322491991623"/>
    <n v="1.5880035513731881E-2"/>
    <x v="0"/>
    <n v="0"/>
    <x v="0"/>
    <x v="0"/>
    <x v="0"/>
  </r>
  <r>
    <n v="32"/>
    <n v="2"/>
    <n v="2"/>
    <n v="0.95"/>
    <n v="0"/>
    <n v="8"/>
    <n v="91"/>
    <n v="2"/>
    <n v="2.8"/>
    <n v="0"/>
    <n v="0"/>
    <n v="0"/>
    <n v="0"/>
    <n v="0"/>
    <n v="0"/>
    <n v="0"/>
    <n v="0"/>
    <n v="1"/>
    <n v="0"/>
    <n v="1"/>
    <n v="0"/>
    <n v="0"/>
    <n v="0"/>
    <n v="0"/>
    <n v="0"/>
    <n v="0"/>
    <n v="0"/>
    <n v="1"/>
    <n v="0"/>
    <n v="0"/>
    <n v="0"/>
    <n v="0"/>
    <n v="0"/>
    <n v="-3.2579730699325449"/>
    <n v="3.8466287527362898E-2"/>
    <x v="1"/>
    <n v="-3.7744901146887729E-2"/>
    <n v="1.3720683376187111E-3"/>
    <x v="1"/>
    <n v="0"/>
    <x v="1"/>
    <x v="1"/>
    <x v="1"/>
  </r>
  <r>
    <n v="21"/>
    <n v="7.2"/>
    <n v="1.2"/>
    <n v="0.89"/>
    <n v="0"/>
    <n v="31"/>
    <n v="55"/>
    <n v="3"/>
    <n v="0.5"/>
    <n v="1"/>
    <n v="37"/>
    <n v="0"/>
    <n v="0"/>
    <n v="1"/>
    <n v="0"/>
    <n v="0"/>
    <n v="1"/>
    <n v="0"/>
    <n v="0"/>
    <n v="0"/>
    <n v="0"/>
    <n v="0"/>
    <n v="0"/>
    <n v="1"/>
    <n v="0"/>
    <n v="0"/>
    <n v="0"/>
    <n v="0"/>
    <n v="0"/>
    <n v="0"/>
    <n v="0"/>
    <n v="0"/>
    <n v="1"/>
    <n v="-1.3225324696762124"/>
    <n v="0.26645964581463777"/>
    <x v="2"/>
    <n v="-0.23622532719210462"/>
    <n v="4.4267009153493492E-2"/>
    <x v="2"/>
    <n v="0"/>
    <x v="2"/>
    <x v="0"/>
    <x v="2"/>
  </r>
  <r>
    <n v="48"/>
    <n v="2"/>
    <n v="2"/>
    <n v="0.99"/>
    <n v="0"/>
    <n v="35"/>
    <n v="78"/>
    <n v="3"/>
    <n v="2.2999999999999998"/>
    <n v="0"/>
    <n v="27"/>
    <n v="1"/>
    <n v="0"/>
    <n v="1"/>
    <n v="0"/>
    <n v="0"/>
    <n v="0"/>
    <n v="1"/>
    <n v="0"/>
    <n v="0"/>
    <n v="0"/>
    <n v="0"/>
    <n v="0"/>
    <n v="0"/>
    <n v="0"/>
    <n v="0"/>
    <n v="0"/>
    <n v="0"/>
    <n v="0"/>
    <n v="1"/>
    <n v="0"/>
    <n v="0"/>
    <n v="1"/>
    <n v="-1.6595629333530049"/>
    <n v="0.19022210167152631"/>
    <x v="3"/>
    <n v="-0.17413992976845508"/>
    <n v="2.5542648689858435E-2"/>
    <x v="0"/>
    <n v="0"/>
    <x v="3"/>
    <x v="2"/>
    <x v="1"/>
  </r>
  <r>
    <n v="23"/>
    <n v="3.9"/>
    <n v="2.2999999999999998"/>
    <n v="1.04"/>
    <n v="0"/>
    <n v="16"/>
    <n v="81"/>
    <n v="5"/>
    <n v="4.3"/>
    <n v="1"/>
    <n v="35"/>
    <n v="0"/>
    <n v="0"/>
    <n v="0"/>
    <n v="0"/>
    <n v="0"/>
    <n v="1"/>
    <n v="0"/>
    <n v="0"/>
    <n v="0"/>
    <n v="1"/>
    <n v="0"/>
    <n v="0"/>
    <n v="0"/>
    <n v="0"/>
    <n v="0"/>
    <n v="0"/>
    <n v="0"/>
    <n v="0"/>
    <n v="0"/>
    <n v="1"/>
    <n v="0"/>
    <n v="0"/>
    <n v="-1.4357491130761078"/>
    <n v="0.23793705547684857"/>
    <x v="4"/>
    <n v="-0.21344632925160267"/>
    <n v="3.6942564447395063E-2"/>
    <x v="0"/>
    <n v="0"/>
    <x v="4"/>
    <x v="3"/>
    <x v="2"/>
  </r>
  <r>
    <n v="43"/>
    <n v="2.1"/>
    <n v="1.9"/>
    <n v="0.88"/>
    <n v="0"/>
    <n v="11"/>
    <n v="80"/>
    <n v="9"/>
    <n v="3.4"/>
    <n v="0"/>
    <n v="17"/>
    <n v="1"/>
    <n v="0"/>
    <n v="0"/>
    <n v="0"/>
    <n v="0"/>
    <n v="0"/>
    <n v="1"/>
    <n v="0"/>
    <n v="0"/>
    <n v="1"/>
    <n v="0"/>
    <n v="0"/>
    <n v="0"/>
    <n v="0"/>
    <n v="0"/>
    <n v="0"/>
    <n v="1"/>
    <n v="0"/>
    <n v="0"/>
    <n v="0"/>
    <n v="0"/>
    <n v="0"/>
    <n v="-2.2526707468691374"/>
    <n v="0.1051181054789108"/>
    <x v="5"/>
    <n v="-9.9952212044502761E-2"/>
    <n v="9.0476889562882169E-3"/>
    <x v="1"/>
    <n v="0"/>
    <x v="4"/>
    <x v="1"/>
    <x v="1"/>
  </r>
  <r>
    <n v="38"/>
    <n v="0.3"/>
    <n v="0.3"/>
    <n v="0.97"/>
    <n v="0"/>
    <n v="14"/>
    <n v="78"/>
    <n v="2"/>
    <n v="3.7"/>
    <n v="1"/>
    <n v="3"/>
    <n v="1"/>
    <n v="0"/>
    <n v="0"/>
    <n v="0"/>
    <n v="0"/>
    <n v="0"/>
    <n v="1"/>
    <n v="0"/>
    <n v="0"/>
    <n v="0"/>
    <n v="0"/>
    <n v="1"/>
    <n v="0"/>
    <n v="0"/>
    <n v="0"/>
    <n v="0"/>
    <n v="0"/>
    <n v="0"/>
    <n v="0"/>
    <n v="0"/>
    <n v="1"/>
    <n v="0"/>
    <n v="-2.0195500546816501"/>
    <n v="0.13271516621570406"/>
    <x v="6"/>
    <n v="-0.1246175525722588"/>
    <n v="1.3727760060388642E-2"/>
    <x v="0"/>
    <n v="0"/>
    <x v="5"/>
    <x v="0"/>
    <x v="1"/>
  </r>
  <r>
    <n v="57"/>
    <n v="7"/>
    <n v="3.1"/>
    <n v="1"/>
    <n v="1"/>
    <n v="22"/>
    <n v="51"/>
    <n v="9"/>
    <n v="4.5999999999999996"/>
    <n v="0"/>
    <n v="31"/>
    <n v="0"/>
    <n v="1"/>
    <n v="0"/>
    <n v="0"/>
    <n v="0"/>
    <n v="1"/>
    <n v="0"/>
    <n v="0"/>
    <n v="0"/>
    <n v="0"/>
    <n v="0"/>
    <n v="0"/>
    <n v="0"/>
    <n v="0"/>
    <n v="1"/>
    <n v="0"/>
    <n v="0"/>
    <n v="0"/>
    <n v="0"/>
    <n v="0"/>
    <n v="0"/>
    <n v="0"/>
    <n v="-2.4505125488593613"/>
    <n v="8.6249368153039588E-2"/>
    <x v="7"/>
    <n v="-8.2730815920001671E-2"/>
    <n v="6.3045307994003272E-3"/>
    <x v="1"/>
    <n v="0"/>
    <x v="6"/>
    <x v="0"/>
    <x v="2"/>
  </r>
  <r>
    <n v="47"/>
    <n v="4.0999999999999996"/>
    <n v="4.0999999999999996"/>
    <n v="1.01"/>
    <n v="0"/>
    <n v="28"/>
    <n v="63"/>
    <n v="8"/>
    <n v="1.1000000000000001"/>
    <n v="1"/>
    <n v="13"/>
    <n v="0"/>
    <n v="0"/>
    <n v="1"/>
    <n v="0"/>
    <n v="0"/>
    <n v="0"/>
    <n v="0"/>
    <n v="0"/>
    <n v="0"/>
    <n v="0"/>
    <n v="0"/>
    <n v="0"/>
    <n v="0"/>
    <n v="0"/>
    <n v="0"/>
    <n v="1"/>
    <n v="0"/>
    <n v="0"/>
    <n v="0"/>
    <n v="0"/>
    <n v="0"/>
    <n v="0"/>
    <n v="3.7326494142995159E-2"/>
    <n v="1.0380318768459285"/>
    <x v="8"/>
    <n v="-0.71198457591762554"/>
    <n v="0.2594175992139981"/>
    <x v="3"/>
    <n v="0"/>
    <x v="3"/>
    <x v="4"/>
    <x v="0"/>
  </r>
  <r>
    <n v="33"/>
    <n v="5.6"/>
    <n v="5.6"/>
    <n v="1.01"/>
    <n v="0"/>
    <n v="21"/>
    <n v="55"/>
    <n v="8"/>
    <n v="4.7"/>
    <n v="0"/>
    <n v="7"/>
    <n v="0"/>
    <n v="0"/>
    <n v="0"/>
    <n v="0"/>
    <n v="0"/>
    <n v="0"/>
    <n v="0"/>
    <n v="0"/>
    <n v="0"/>
    <n v="0"/>
    <n v="0"/>
    <n v="0"/>
    <n v="1"/>
    <n v="0"/>
    <n v="0"/>
    <n v="0"/>
    <n v="0"/>
    <n v="0"/>
    <n v="0"/>
    <n v="1"/>
    <n v="0"/>
    <n v="0"/>
    <n v="-1.0052077027093516"/>
    <n v="0.36596861423673516"/>
    <x v="9"/>
    <n v="-1.3170714871933551"/>
    <n v="0.53594294527044561"/>
    <x v="2"/>
    <n v="1"/>
    <x v="2"/>
    <x v="3"/>
    <x v="0"/>
  </r>
  <r>
    <n v="32"/>
    <n v="0.9"/>
    <n v="0.9"/>
    <n v="1.03"/>
    <n v="0"/>
    <n v="17"/>
    <n v="70"/>
    <n v="5"/>
    <n v="8.4"/>
    <n v="0"/>
    <n v="8"/>
    <n v="1"/>
    <n v="0"/>
    <n v="1"/>
    <n v="0"/>
    <n v="0"/>
    <n v="0"/>
    <n v="0"/>
    <n v="0"/>
    <n v="0"/>
    <n v="0"/>
    <n v="0"/>
    <n v="1"/>
    <n v="0"/>
    <n v="0"/>
    <n v="0"/>
    <n v="0"/>
    <n v="0"/>
    <n v="0"/>
    <n v="0"/>
    <n v="0"/>
    <n v="0"/>
    <n v="0"/>
    <n v="-1.6648463897311019"/>
    <n v="0.18921972184202418"/>
    <x v="10"/>
    <n v="-1.8381437858608751"/>
    <n v="0.70709178928194583"/>
    <x v="0"/>
    <n v="1"/>
    <x v="5"/>
    <x v="0"/>
    <x v="0"/>
  </r>
  <r>
    <n v="52"/>
    <n v="2.6"/>
    <n v="2.4"/>
    <n v="0.91"/>
    <n v="0"/>
    <n v="29"/>
    <n v="80"/>
    <n v="2"/>
    <n v="2.1"/>
    <n v="0"/>
    <n v="31"/>
    <n v="1"/>
    <n v="0"/>
    <n v="1"/>
    <n v="0"/>
    <n v="0"/>
    <n v="0"/>
    <n v="0"/>
    <n v="1"/>
    <n v="1"/>
    <n v="0"/>
    <n v="0"/>
    <n v="0"/>
    <n v="0"/>
    <n v="0"/>
    <n v="0"/>
    <n v="0"/>
    <n v="0"/>
    <n v="0"/>
    <n v="0"/>
    <n v="0"/>
    <n v="0"/>
    <n v="0"/>
    <n v="-1.8260107701351282"/>
    <n v="0.16105477247660266"/>
    <x v="11"/>
    <n v="-0.14932887858538688"/>
    <n v="1.9241626547230408E-2"/>
    <x v="0"/>
    <n v="0"/>
    <x v="1"/>
    <x v="0"/>
    <x v="3"/>
  </r>
  <r>
    <n v="25"/>
    <n v="6.7"/>
    <n v="1.9"/>
    <n v="0.94"/>
    <n v="0"/>
    <n v="13"/>
    <n v="76"/>
    <n v="15"/>
    <n v="5.2"/>
    <n v="0"/>
    <n v="26"/>
    <n v="1"/>
    <n v="0"/>
    <n v="1"/>
    <n v="0"/>
    <n v="0"/>
    <n v="0"/>
    <n v="0"/>
    <n v="1"/>
    <n v="0"/>
    <n v="0"/>
    <n v="0"/>
    <n v="0"/>
    <n v="0"/>
    <n v="0"/>
    <n v="1"/>
    <n v="0"/>
    <n v="0"/>
    <n v="0"/>
    <n v="0"/>
    <n v="0"/>
    <n v="0"/>
    <n v="0"/>
    <n v="-2.3242627653358023"/>
    <n v="9.7855559975802683E-2"/>
    <x v="12"/>
    <n v="-9.3358786142484745E-2"/>
    <n v="7.9447566963385206E-3"/>
    <x v="1"/>
    <n v="0"/>
    <x v="6"/>
    <x v="0"/>
    <x v="3"/>
  </r>
  <r>
    <n v="40"/>
    <n v="1.3"/>
    <n v="1.3"/>
    <n v="0.91"/>
    <n v="0"/>
    <n v="25"/>
    <n v="82"/>
    <n v="11"/>
    <n v="2.9"/>
    <n v="0"/>
    <n v="33"/>
    <n v="1"/>
    <n v="0"/>
    <n v="0"/>
    <n v="0"/>
    <n v="1"/>
    <n v="0"/>
    <n v="0"/>
    <n v="0"/>
    <n v="0"/>
    <n v="1"/>
    <n v="0"/>
    <n v="0"/>
    <n v="0"/>
    <n v="0"/>
    <n v="0"/>
    <n v="0"/>
    <n v="0"/>
    <n v="0"/>
    <n v="0"/>
    <n v="1"/>
    <n v="0"/>
    <n v="1"/>
    <n v="-1.2788754987590716"/>
    <n v="0.27835012959799443"/>
    <x v="13"/>
    <n v="-1.52444578401395"/>
    <n v="0.6119280489174258"/>
    <x v="2"/>
    <n v="1"/>
    <x v="4"/>
    <x v="3"/>
    <x v="4"/>
  </r>
  <r>
    <n v="37"/>
    <n v="5.4"/>
    <n v="1.7"/>
    <n v="1.23"/>
    <n v="0"/>
    <n v="13"/>
    <n v="76"/>
    <n v="5"/>
    <n v="3.7"/>
    <n v="0"/>
    <n v="32"/>
    <n v="1"/>
    <n v="0"/>
    <n v="0"/>
    <n v="0"/>
    <n v="0"/>
    <n v="0"/>
    <n v="1"/>
    <n v="0"/>
    <n v="0"/>
    <n v="1"/>
    <n v="0"/>
    <n v="0"/>
    <n v="0"/>
    <n v="0"/>
    <n v="0"/>
    <n v="0"/>
    <n v="0"/>
    <n v="0"/>
    <n v="0"/>
    <n v="0"/>
    <n v="0"/>
    <n v="0"/>
    <n v="-2.3259583366963361"/>
    <n v="9.7689779476889491E-2"/>
    <x v="14"/>
    <n v="-9.32077708149949E-2"/>
    <n v="7.9202523204336839E-3"/>
    <x v="1"/>
    <n v="0"/>
    <x v="4"/>
    <x v="0"/>
    <x v="1"/>
  </r>
  <r>
    <n v="35"/>
    <n v="3.8"/>
    <n v="1.1000000000000001"/>
    <n v="1"/>
    <n v="0"/>
    <n v="20"/>
    <n v="56"/>
    <n v="5"/>
    <n v="4.9000000000000004"/>
    <n v="0"/>
    <n v="19"/>
    <n v="1"/>
    <n v="0"/>
    <n v="0"/>
    <n v="0"/>
    <n v="0"/>
    <n v="1"/>
    <n v="0"/>
    <n v="0"/>
    <n v="0"/>
    <n v="1"/>
    <n v="0"/>
    <n v="0"/>
    <n v="0"/>
    <n v="0"/>
    <n v="0"/>
    <n v="0"/>
    <n v="0"/>
    <n v="0"/>
    <n v="0"/>
    <n v="0"/>
    <n v="1"/>
    <n v="0"/>
    <n v="-1.1715558932648278"/>
    <n v="0.30988441890593049"/>
    <x v="15"/>
    <n v="-0.26993890347777749"/>
    <n v="5.5967193320041506E-2"/>
    <x v="2"/>
    <n v="0"/>
    <x v="4"/>
    <x v="0"/>
    <x v="2"/>
  </r>
  <r>
    <n v="41"/>
    <n v="2.2000000000000002"/>
    <n v="1.4"/>
    <n v="0.97"/>
    <n v="0"/>
    <n v="15"/>
    <n v="42"/>
    <n v="4"/>
    <n v="3.4"/>
    <n v="1"/>
    <n v="23"/>
    <n v="0"/>
    <n v="0"/>
    <n v="0"/>
    <n v="0"/>
    <n v="0"/>
    <n v="0"/>
    <n v="0"/>
    <n v="0"/>
    <n v="0"/>
    <n v="0"/>
    <n v="1"/>
    <n v="0"/>
    <n v="0"/>
    <n v="0"/>
    <n v="0"/>
    <n v="0"/>
    <n v="0"/>
    <n v="0"/>
    <n v="0"/>
    <n v="0"/>
    <n v="0"/>
    <n v="1"/>
    <n v="-0.73965025110412475"/>
    <n v="0.47728081477090745"/>
    <x v="16"/>
    <n v="-1.1298533616806679"/>
    <n v="0.45821983490368606"/>
    <x v="3"/>
    <n v="1"/>
    <x v="7"/>
    <x v="0"/>
    <x v="0"/>
  </r>
  <r>
    <n v="40"/>
    <n v="2"/>
    <n v="1.2"/>
    <n v="0.95"/>
    <n v="0"/>
    <n v="15"/>
    <n v="74"/>
    <n v="1"/>
    <n v="2"/>
    <n v="0"/>
    <n v="18"/>
    <n v="0"/>
    <n v="0"/>
    <n v="1"/>
    <n v="0"/>
    <n v="0"/>
    <n v="0"/>
    <n v="1"/>
    <n v="0"/>
    <n v="0"/>
    <n v="0"/>
    <n v="0"/>
    <n v="0"/>
    <n v="0"/>
    <n v="0"/>
    <n v="0"/>
    <n v="0"/>
    <n v="0"/>
    <n v="0"/>
    <n v="0"/>
    <n v="0"/>
    <n v="0"/>
    <n v="0"/>
    <n v="-3.0384837109379728"/>
    <n v="4.7907476031100509E-2"/>
    <x v="17"/>
    <n v="-4.6795295771525858E-2"/>
    <n v="2.090069388287443E-3"/>
    <x v="1"/>
    <n v="0"/>
    <x v="3"/>
    <x v="0"/>
    <x v="1"/>
  </r>
  <r>
    <n v="42"/>
    <n v="1.7"/>
    <n v="1.7"/>
    <n v="1.34"/>
    <n v="1"/>
    <n v="13"/>
    <n v="74"/>
    <n v="4"/>
    <n v="3.5"/>
    <n v="0"/>
    <n v="21"/>
    <n v="1"/>
    <n v="0"/>
    <n v="0"/>
    <n v="0"/>
    <n v="0"/>
    <n v="1"/>
    <n v="0"/>
    <n v="0"/>
    <n v="0"/>
    <n v="0"/>
    <n v="0"/>
    <n v="0"/>
    <n v="0"/>
    <n v="1"/>
    <n v="0"/>
    <n v="0"/>
    <n v="0"/>
    <n v="0"/>
    <n v="0"/>
    <n v="0"/>
    <n v="0"/>
    <n v="0"/>
    <n v="-2.4403828349368921"/>
    <n v="8.7127489629357388E-2"/>
    <x v="18"/>
    <n v="-2.5239217219661048"/>
    <n v="0.84613380151835837"/>
    <x v="1"/>
    <n v="1"/>
    <x v="0"/>
    <x v="0"/>
    <x v="2"/>
  </r>
  <r>
    <n v="39"/>
    <n v="4.0999999999999996"/>
    <n v="0.5"/>
    <n v="0.87"/>
    <n v="0"/>
    <n v="28"/>
    <n v="51"/>
    <n v="6"/>
    <n v="1.3"/>
    <n v="0"/>
    <n v="12"/>
    <n v="1"/>
    <n v="0"/>
    <n v="1"/>
    <n v="0"/>
    <n v="1"/>
    <n v="0"/>
    <n v="0"/>
    <n v="0"/>
    <n v="0"/>
    <n v="0"/>
    <n v="1"/>
    <n v="0"/>
    <n v="0"/>
    <n v="0"/>
    <n v="0"/>
    <n v="0"/>
    <n v="0"/>
    <n v="0"/>
    <n v="1"/>
    <n v="0"/>
    <n v="0"/>
    <n v="0"/>
    <n v="-0.56582206313883965"/>
    <n v="0.56789311082411975"/>
    <x v="19"/>
    <n v="-1.0155548136261654"/>
    <n v="0.40678702891409757"/>
    <x v="3"/>
    <n v="1"/>
    <x v="7"/>
    <x v="2"/>
    <x v="4"/>
  </r>
  <r>
    <n v="42"/>
    <n v="4.4000000000000004"/>
    <n v="1.3"/>
    <n v="0.91"/>
    <n v="1"/>
    <n v="9"/>
    <n v="57"/>
    <n v="3"/>
    <n v="0.7"/>
    <n v="0"/>
    <n v="29"/>
    <n v="0"/>
    <n v="0"/>
    <n v="0"/>
    <n v="0"/>
    <n v="0"/>
    <n v="0"/>
    <n v="1"/>
    <n v="0"/>
    <n v="0"/>
    <n v="0"/>
    <n v="0"/>
    <n v="0"/>
    <n v="0"/>
    <n v="0"/>
    <n v="0"/>
    <n v="0"/>
    <n v="0"/>
    <n v="0"/>
    <n v="0"/>
    <n v="0"/>
    <n v="0"/>
    <n v="0"/>
    <n v="-3.4385792819360361"/>
    <n v="3.2110272581170586E-2"/>
    <x v="20"/>
    <n v="-3.1605514627294384E-2"/>
    <n v="9.6791179749775762E-4"/>
    <x v="1"/>
    <n v="0"/>
    <x v="3"/>
    <x v="0"/>
    <x v="1"/>
  </r>
  <r>
    <n v="39"/>
    <n v="3"/>
    <n v="2.9"/>
    <n v="1.06"/>
    <n v="1"/>
    <n v="9"/>
    <n v="68"/>
    <n v="3"/>
    <n v="6.9"/>
    <n v="0"/>
    <n v="37"/>
    <n v="0"/>
    <n v="0"/>
    <n v="0"/>
    <n v="0"/>
    <n v="0"/>
    <n v="0"/>
    <n v="0"/>
    <n v="0"/>
    <n v="0"/>
    <n v="0"/>
    <n v="0"/>
    <n v="1"/>
    <n v="0"/>
    <n v="0"/>
    <n v="0"/>
    <n v="0"/>
    <n v="0"/>
    <n v="1"/>
    <n v="0"/>
    <n v="0"/>
    <n v="0"/>
    <n v="0"/>
    <n v="-1.8141030344266216"/>
    <n v="0.16298403391304855"/>
    <x v="21"/>
    <n v="-1.9650921795052414"/>
    <n v="0.73935411597690026"/>
    <x v="0"/>
    <n v="1"/>
    <x v="5"/>
    <x v="5"/>
    <x v="0"/>
  </r>
  <r>
    <n v="32"/>
    <n v="1.6"/>
    <n v="1.6"/>
    <n v="1.0900000000000001"/>
    <n v="0"/>
    <n v="35"/>
    <n v="66"/>
    <n v="3"/>
    <n v="3.8"/>
    <n v="0"/>
    <n v="14"/>
    <n v="1"/>
    <n v="0"/>
    <n v="0"/>
    <n v="1"/>
    <n v="0"/>
    <n v="1"/>
    <n v="0"/>
    <n v="0"/>
    <n v="0"/>
    <n v="0"/>
    <n v="1"/>
    <n v="0"/>
    <n v="0"/>
    <n v="0"/>
    <n v="0"/>
    <n v="0"/>
    <n v="0"/>
    <n v="0"/>
    <n v="0"/>
    <n v="0"/>
    <n v="0"/>
    <n v="0"/>
    <n v="-1.1361491742996903"/>
    <n v="0.32105296344720607"/>
    <x v="22"/>
    <n v="-0.2784291181862828"/>
    <n v="5.9062646992347721E-2"/>
    <x v="2"/>
    <n v="0"/>
    <x v="7"/>
    <x v="0"/>
    <x v="2"/>
  </r>
  <r>
    <n v="38"/>
    <n v="5.3"/>
    <n v="2.5"/>
    <n v="1.0900000000000001"/>
    <n v="0"/>
    <n v="25"/>
    <n v="76"/>
    <n v="5"/>
    <n v="4.4000000000000004"/>
    <n v="0"/>
    <n v="39"/>
    <n v="1"/>
    <n v="0"/>
    <n v="0"/>
    <n v="0"/>
    <n v="0"/>
    <n v="0"/>
    <n v="0"/>
    <n v="1"/>
    <n v="0"/>
    <n v="0"/>
    <n v="0"/>
    <n v="0"/>
    <n v="0"/>
    <n v="1"/>
    <n v="0"/>
    <n v="0"/>
    <n v="0"/>
    <n v="0"/>
    <n v="0"/>
    <n v="0"/>
    <n v="0"/>
    <n v="0"/>
    <n v="-1.4940329519463287"/>
    <n v="0.22446556879770954"/>
    <x v="23"/>
    <n v="-0.20250447843386837"/>
    <n v="3.3605186602355827E-2"/>
    <x v="0"/>
    <n v="0"/>
    <x v="0"/>
    <x v="0"/>
    <x v="3"/>
  </r>
  <r>
    <n v="32"/>
    <n v="7.1"/>
    <n v="5.6"/>
    <n v="1.21"/>
    <n v="0"/>
    <n v="1"/>
    <n v="71"/>
    <n v="4"/>
    <n v="3.2"/>
    <n v="0"/>
    <n v="25"/>
    <n v="1"/>
    <n v="0"/>
    <n v="0"/>
    <n v="0"/>
    <n v="0"/>
    <n v="0"/>
    <n v="0"/>
    <n v="1"/>
    <n v="0"/>
    <n v="0"/>
    <n v="0"/>
    <n v="0"/>
    <n v="0"/>
    <n v="1"/>
    <n v="0"/>
    <n v="0"/>
    <n v="0"/>
    <n v="0"/>
    <n v="0"/>
    <n v="0"/>
    <n v="1"/>
    <n v="0"/>
    <n v="-1.3215115272769353"/>
    <n v="0.26673182468057699"/>
    <x v="24"/>
    <n v="-0.23644021727850903"/>
    <n v="4.4338429756992613E-2"/>
    <x v="2"/>
    <n v="0"/>
    <x v="0"/>
    <x v="0"/>
    <x v="3"/>
  </r>
  <r>
    <n v="31"/>
    <n v="6"/>
    <n v="3"/>
    <n v="1.05"/>
    <n v="0"/>
    <n v="11"/>
    <n v="91"/>
    <n v="2"/>
    <n v="0.6"/>
    <n v="1"/>
    <n v="27"/>
    <n v="0"/>
    <n v="0"/>
    <n v="0"/>
    <n v="0"/>
    <n v="0"/>
    <n v="0"/>
    <n v="0"/>
    <n v="0"/>
    <n v="0"/>
    <n v="0"/>
    <n v="0"/>
    <n v="0"/>
    <n v="0"/>
    <n v="0"/>
    <n v="1"/>
    <n v="0"/>
    <n v="0"/>
    <n v="0"/>
    <n v="0"/>
    <n v="1"/>
    <n v="0"/>
    <n v="1"/>
    <n v="-2.7898812912731543"/>
    <n v="6.1428505581888976E-2"/>
    <x v="25"/>
    <n v="-5.9615647638447102E-2"/>
    <n v="3.3493336016189659E-3"/>
    <x v="1"/>
    <n v="0"/>
    <x v="6"/>
    <x v="3"/>
    <x v="0"/>
  </r>
  <r>
    <n v="35"/>
    <n v="13.3"/>
    <n v="5.4"/>
    <n v="0.88"/>
    <n v="0"/>
    <n v="1"/>
    <n v="52"/>
    <n v="5"/>
    <n v="6.6"/>
    <n v="1"/>
    <n v="4"/>
    <n v="1"/>
    <n v="0"/>
    <n v="0"/>
    <n v="0"/>
    <n v="0"/>
    <n v="1"/>
    <n v="0"/>
    <n v="0"/>
    <n v="0"/>
    <n v="1"/>
    <n v="0"/>
    <n v="0"/>
    <n v="0"/>
    <n v="0"/>
    <n v="0"/>
    <n v="0"/>
    <n v="0"/>
    <n v="0"/>
    <n v="0"/>
    <n v="1"/>
    <n v="1"/>
    <n v="0"/>
    <n v="-0.54589798025998326"/>
    <n v="0.57932133057762014"/>
    <x v="26"/>
    <n v="-0.45699521715207003"/>
    <n v="0.13455444116314164"/>
    <x v="3"/>
    <n v="0"/>
    <x v="4"/>
    <x v="3"/>
    <x v="2"/>
  </r>
  <r>
    <n v="37"/>
    <n v="3.4"/>
    <n v="3.4"/>
    <n v="0.9"/>
    <n v="0"/>
    <n v="7"/>
    <n v="80"/>
    <n v="6"/>
    <n v="2"/>
    <n v="0"/>
    <n v="2"/>
    <n v="0"/>
    <n v="0"/>
    <n v="1"/>
    <n v="0"/>
    <n v="0"/>
    <n v="1"/>
    <n v="0"/>
    <n v="0"/>
    <n v="0"/>
    <n v="0"/>
    <n v="0"/>
    <n v="0"/>
    <n v="0"/>
    <n v="1"/>
    <n v="0"/>
    <n v="0"/>
    <n v="0"/>
    <n v="0"/>
    <n v="0"/>
    <n v="0"/>
    <n v="0"/>
    <n v="1"/>
    <n v="-2.4956341213619533"/>
    <n v="8.2444155212446774E-2"/>
    <x v="27"/>
    <n v="-7.9221590845470202E-2"/>
    <n v="5.8010785349531923E-3"/>
    <x v="1"/>
    <n v="0"/>
    <x v="0"/>
    <x v="0"/>
    <x v="2"/>
  </r>
  <r>
    <n v="38"/>
    <n v="9.3000000000000007"/>
    <n v="4"/>
    <n v="1.03"/>
    <n v="0"/>
    <n v="1"/>
    <n v="70"/>
    <n v="5"/>
    <n v="2.2999999999999998"/>
    <n v="0"/>
    <n v="26"/>
    <n v="0"/>
    <n v="0"/>
    <n v="0"/>
    <n v="0"/>
    <n v="0"/>
    <n v="0"/>
    <n v="0"/>
    <n v="0"/>
    <n v="0"/>
    <n v="0"/>
    <n v="0"/>
    <n v="0"/>
    <n v="0"/>
    <n v="0"/>
    <n v="0"/>
    <n v="0"/>
    <n v="0"/>
    <n v="0"/>
    <n v="0"/>
    <n v="0"/>
    <n v="0"/>
    <n v="0"/>
    <n v="-2.5570705567705074"/>
    <n v="7.753153231657077E-2"/>
    <x v="28"/>
    <n v="-7.4672806898497771E-2"/>
    <n v="5.1772216513958505E-3"/>
    <x v="1"/>
    <n v="0"/>
    <x v="3"/>
    <x v="0"/>
    <x v="0"/>
  </r>
  <r>
    <n v="46"/>
    <n v="2.2999999999999998"/>
    <n v="0.5"/>
    <n v="1.26"/>
    <n v="0"/>
    <n v="15"/>
    <n v="80"/>
    <n v="1"/>
    <n v="6.1"/>
    <n v="0"/>
    <n v="33"/>
    <n v="1"/>
    <n v="0"/>
    <n v="0"/>
    <n v="0"/>
    <n v="0"/>
    <n v="1"/>
    <n v="0"/>
    <n v="0"/>
    <n v="0"/>
    <n v="0"/>
    <n v="0"/>
    <n v="1"/>
    <n v="0"/>
    <n v="0"/>
    <n v="0"/>
    <n v="0"/>
    <n v="0"/>
    <n v="1"/>
    <n v="0"/>
    <n v="0"/>
    <n v="0"/>
    <n v="0"/>
    <n v="-1.198310043455399"/>
    <n v="0.3017036473824789"/>
    <x v="29"/>
    <n v="-0.26367390450100886"/>
    <n v="5.3720108053283998E-2"/>
    <x v="2"/>
    <n v="0"/>
    <x v="5"/>
    <x v="5"/>
    <x v="2"/>
  </r>
  <r>
    <n v="34"/>
    <n v="2"/>
    <n v="2"/>
    <n v="0.83"/>
    <n v="0"/>
    <n v="6"/>
    <n v="62"/>
    <n v="7"/>
    <n v="1.3"/>
    <n v="1"/>
    <n v="16"/>
    <n v="0"/>
    <n v="0"/>
    <n v="0"/>
    <n v="0"/>
    <n v="1"/>
    <n v="0"/>
    <n v="0"/>
    <n v="0"/>
    <n v="0"/>
    <n v="0"/>
    <n v="0"/>
    <n v="0"/>
    <n v="0"/>
    <n v="0"/>
    <n v="0"/>
    <n v="0"/>
    <n v="0"/>
    <n v="0"/>
    <n v="1"/>
    <n v="0"/>
    <n v="0"/>
    <n v="1"/>
    <n v="-0.79841414944870936"/>
    <n v="0.45004209801511397"/>
    <x v="30"/>
    <n v="-0.3715925891249019"/>
    <n v="9.6326340017479056E-2"/>
    <x v="3"/>
    <n v="0"/>
    <x v="3"/>
    <x v="2"/>
    <x v="4"/>
  </r>
  <r>
    <n v="40"/>
    <n v="4.3"/>
    <n v="2.2999999999999998"/>
    <n v="1.1299999999999999"/>
    <n v="0"/>
    <n v="17"/>
    <n v="85"/>
    <n v="1"/>
    <n v="2.1"/>
    <n v="0"/>
    <n v="44"/>
    <n v="0"/>
    <n v="0"/>
    <n v="1"/>
    <n v="0"/>
    <n v="0"/>
    <n v="0"/>
    <n v="1"/>
    <n v="0"/>
    <n v="0"/>
    <n v="1"/>
    <n v="0"/>
    <n v="0"/>
    <n v="0"/>
    <n v="0"/>
    <n v="0"/>
    <n v="0"/>
    <n v="0"/>
    <n v="0"/>
    <n v="0"/>
    <n v="0"/>
    <n v="1"/>
    <n v="0"/>
    <n v="-3.0190129925698859"/>
    <n v="4.8849409305632363E-2"/>
    <x v="31"/>
    <n v="-4.769376267961916E-2"/>
    <n v="2.1691638451567454E-3"/>
    <x v="1"/>
    <n v="0"/>
    <x v="4"/>
    <x v="0"/>
    <x v="1"/>
  </r>
  <r>
    <n v="39"/>
    <n v="10.7"/>
    <n v="6.3"/>
    <n v="1"/>
    <n v="0"/>
    <n v="1"/>
    <n v="73"/>
    <n v="6"/>
    <n v="2"/>
    <n v="0"/>
    <n v="33"/>
    <n v="1"/>
    <n v="0"/>
    <n v="0"/>
    <n v="0"/>
    <n v="0"/>
    <n v="0"/>
    <n v="0"/>
    <n v="0"/>
    <n v="0"/>
    <n v="0"/>
    <n v="0"/>
    <n v="1"/>
    <n v="0"/>
    <n v="0"/>
    <n v="0"/>
    <n v="0"/>
    <n v="0"/>
    <n v="0"/>
    <n v="0"/>
    <n v="1"/>
    <n v="0"/>
    <n v="0"/>
    <n v="-1.5335174125208659"/>
    <n v="0.21577535998971906"/>
    <x v="32"/>
    <n v="-0.19538202962746154"/>
    <n v="3.1499018754181242E-2"/>
    <x v="0"/>
    <n v="0"/>
    <x v="5"/>
    <x v="3"/>
    <x v="0"/>
  </r>
  <r>
    <n v="33"/>
    <n v="3.1"/>
    <n v="1.9"/>
    <n v="1.1000000000000001"/>
    <n v="1"/>
    <n v="17"/>
    <n v="69"/>
    <n v="6"/>
    <n v="1.3"/>
    <n v="0"/>
    <n v="13"/>
    <n v="1"/>
    <n v="0"/>
    <n v="0"/>
    <n v="0"/>
    <n v="0"/>
    <n v="0"/>
    <n v="0"/>
    <n v="0"/>
    <n v="1"/>
    <n v="0"/>
    <n v="0"/>
    <n v="0"/>
    <n v="0"/>
    <n v="0"/>
    <n v="0"/>
    <n v="0"/>
    <n v="0"/>
    <n v="0"/>
    <n v="0"/>
    <n v="0"/>
    <n v="0"/>
    <n v="0"/>
    <n v="-2.4779545971107684"/>
    <n v="8.3914689524407907E-2"/>
    <x v="33"/>
    <n v="-8.0579200219739869E-2"/>
    <n v="5.9935727354962004E-3"/>
    <x v="1"/>
    <n v="0"/>
    <x v="1"/>
    <x v="0"/>
    <x v="0"/>
  </r>
  <r>
    <n v="39"/>
    <n v="0.9"/>
    <n v="0.9"/>
    <n v="0.98"/>
    <n v="1"/>
    <n v="12"/>
    <n v="77"/>
    <n v="1"/>
    <n v="2.9"/>
    <n v="0"/>
    <n v="24"/>
    <n v="1"/>
    <n v="0"/>
    <n v="0"/>
    <n v="0"/>
    <n v="1"/>
    <n v="0"/>
    <n v="0"/>
    <n v="0"/>
    <n v="1"/>
    <n v="0"/>
    <n v="0"/>
    <n v="0"/>
    <n v="0"/>
    <n v="0"/>
    <n v="0"/>
    <n v="0"/>
    <n v="0"/>
    <n v="0"/>
    <n v="0"/>
    <n v="0"/>
    <n v="0"/>
    <n v="0"/>
    <n v="-2.5748204798932113"/>
    <n v="7.6167495168207422E-2"/>
    <x v="34"/>
    <n v="-7.3406114279575385E-2"/>
    <n v="5.0093295843143598E-3"/>
    <x v="1"/>
    <n v="0"/>
    <x v="1"/>
    <x v="0"/>
    <x v="4"/>
  </r>
  <r>
    <n v="47"/>
    <n v="7"/>
    <n v="1.3"/>
    <n v="0.88"/>
    <n v="0"/>
    <n v="30"/>
    <n v="60"/>
    <n v="8"/>
    <n v="1.4"/>
    <n v="0"/>
    <n v="54"/>
    <n v="1"/>
    <n v="0"/>
    <n v="0"/>
    <n v="0"/>
    <n v="0"/>
    <n v="0"/>
    <n v="1"/>
    <n v="0"/>
    <n v="0"/>
    <n v="0"/>
    <n v="0"/>
    <n v="0"/>
    <n v="0"/>
    <n v="0"/>
    <n v="1"/>
    <n v="0"/>
    <n v="0"/>
    <n v="0"/>
    <n v="0"/>
    <n v="0"/>
    <n v="0"/>
    <n v="0"/>
    <n v="-2.2049786338452146"/>
    <n v="0.11025288095943961"/>
    <x v="35"/>
    <n v="-0.10458781006123133"/>
    <n v="9.8613432458774693E-3"/>
    <x v="1"/>
    <n v="0"/>
    <x v="6"/>
    <x v="0"/>
    <x v="1"/>
  </r>
  <r>
    <n v="40"/>
    <n v="3.7"/>
    <n v="0.5"/>
    <n v="1.1200000000000001"/>
    <n v="1"/>
    <n v="29"/>
    <n v="79"/>
    <n v="15"/>
    <n v="6.8"/>
    <n v="1"/>
    <n v="9"/>
    <n v="0"/>
    <n v="0"/>
    <n v="0"/>
    <n v="0"/>
    <n v="0"/>
    <n v="0"/>
    <n v="0"/>
    <n v="0"/>
    <n v="0"/>
    <n v="0"/>
    <n v="1"/>
    <n v="0"/>
    <n v="0"/>
    <n v="0"/>
    <n v="0"/>
    <n v="0"/>
    <n v="0"/>
    <n v="0"/>
    <n v="0"/>
    <n v="0"/>
    <n v="0"/>
    <n v="0"/>
    <n v="-2.4808043475561874"/>
    <n v="8.3675894015968172E-2"/>
    <x v="36"/>
    <n v="-8.0358867550628724E-2"/>
    <n v="5.9621362541992092E-3"/>
    <x v="1"/>
    <n v="0"/>
    <x v="7"/>
    <x v="0"/>
    <x v="0"/>
  </r>
  <r>
    <n v="40"/>
    <n v="4.8"/>
    <n v="4.8"/>
    <n v="1.1000000000000001"/>
    <n v="0"/>
    <n v="23"/>
    <n v="55"/>
    <n v="3"/>
    <n v="0.7"/>
    <n v="0"/>
    <n v="30"/>
    <n v="0"/>
    <n v="1"/>
    <n v="0"/>
    <n v="0"/>
    <n v="0"/>
    <n v="0"/>
    <n v="1"/>
    <n v="0"/>
    <n v="0"/>
    <n v="0"/>
    <n v="0"/>
    <n v="1"/>
    <n v="0"/>
    <n v="0"/>
    <n v="0"/>
    <n v="0"/>
    <n v="1"/>
    <n v="0"/>
    <n v="0"/>
    <n v="0"/>
    <n v="0"/>
    <n v="0"/>
    <n v="-1.0745731348539516"/>
    <n v="0.34144347451617058"/>
    <x v="37"/>
    <n v="-0.2937462539661041"/>
    <n v="6.4787747347887142E-2"/>
    <x v="2"/>
    <n v="0"/>
    <x v="5"/>
    <x v="1"/>
    <x v="1"/>
  </r>
  <r>
    <n v="32"/>
    <n v="2.1"/>
    <n v="2.1"/>
    <n v="1.0900000000000001"/>
    <n v="1"/>
    <n v="13"/>
    <n v="77"/>
    <n v="6"/>
    <n v="0.9"/>
    <n v="0"/>
    <n v="20"/>
    <n v="1"/>
    <n v="0"/>
    <n v="0"/>
    <n v="0"/>
    <n v="1"/>
    <n v="0"/>
    <n v="0"/>
    <n v="0"/>
    <n v="0"/>
    <n v="0"/>
    <n v="0"/>
    <n v="0"/>
    <n v="1"/>
    <n v="0"/>
    <n v="0"/>
    <n v="0"/>
    <n v="0"/>
    <n v="0"/>
    <n v="0"/>
    <n v="0"/>
    <n v="0"/>
    <n v="1"/>
    <n v="-2.4902380683301697"/>
    <n v="8.2890230687213864E-2"/>
    <x v="38"/>
    <n v="-7.9633606175741847E-2"/>
    <n v="5.859193288127707E-3"/>
    <x v="1"/>
    <n v="0"/>
    <x v="2"/>
    <x v="0"/>
    <x v="4"/>
  </r>
  <r>
    <n v="56"/>
    <n v="4.3"/>
    <n v="0.6"/>
    <n v="1.01"/>
    <n v="1"/>
    <n v="34"/>
    <n v="78"/>
    <n v="3"/>
    <n v="2.1"/>
    <n v="0"/>
    <n v="32"/>
    <n v="1"/>
    <n v="0"/>
    <n v="0"/>
    <n v="0"/>
    <n v="0"/>
    <n v="0"/>
    <n v="0"/>
    <n v="0"/>
    <n v="0"/>
    <n v="0"/>
    <n v="0"/>
    <n v="0"/>
    <n v="0"/>
    <n v="1"/>
    <n v="0"/>
    <n v="0"/>
    <n v="0"/>
    <n v="0"/>
    <n v="0"/>
    <n v="1"/>
    <n v="0"/>
    <n v="0"/>
    <n v="-2.8303196173455936"/>
    <n v="5.8993995151717347E-2"/>
    <x v="39"/>
    <n v="-5.7319396302642989E-2"/>
    <n v="3.1033347269314032E-3"/>
    <x v="1"/>
    <n v="0"/>
    <x v="0"/>
    <x v="3"/>
    <x v="0"/>
  </r>
  <r>
    <n v="32"/>
    <n v="1.1000000000000001"/>
    <n v="1.1000000000000001"/>
    <n v="0.95"/>
    <n v="1"/>
    <n v="2"/>
    <n v="77"/>
    <n v="1"/>
    <n v="2.7"/>
    <n v="1"/>
    <n v="39"/>
    <n v="1"/>
    <n v="0"/>
    <n v="0"/>
    <n v="0"/>
    <n v="0"/>
    <n v="0"/>
    <n v="1"/>
    <n v="0"/>
    <n v="0"/>
    <n v="0"/>
    <n v="0"/>
    <n v="1"/>
    <n v="0"/>
    <n v="0"/>
    <n v="0"/>
    <n v="0"/>
    <n v="0"/>
    <n v="1"/>
    <n v="0"/>
    <n v="0"/>
    <n v="0"/>
    <n v="0"/>
    <n v="-1.8775368691008969"/>
    <n v="0.15296641842469313"/>
    <x v="40"/>
    <n v="-0.14233811547221728"/>
    <n v="1.7601872876778307E-2"/>
    <x v="0"/>
    <n v="0"/>
    <x v="5"/>
    <x v="5"/>
    <x v="1"/>
  </r>
  <r>
    <n v="23"/>
    <n v="12.1"/>
    <n v="7.5"/>
    <n v="0.85"/>
    <n v="1"/>
    <n v="3"/>
    <n v="85"/>
    <n v="9"/>
    <n v="1.6"/>
    <n v="0"/>
    <n v="19"/>
    <n v="0"/>
    <n v="0"/>
    <n v="0"/>
    <n v="1"/>
    <n v="0"/>
    <n v="1"/>
    <n v="0"/>
    <n v="0"/>
    <n v="0"/>
    <n v="0"/>
    <n v="0"/>
    <n v="0"/>
    <n v="0"/>
    <n v="1"/>
    <n v="0"/>
    <n v="0"/>
    <n v="0"/>
    <n v="0"/>
    <n v="0"/>
    <n v="0"/>
    <n v="0"/>
    <n v="1"/>
    <n v="-3.1685765596704671"/>
    <n v="4.206343009235957E-2"/>
    <x v="41"/>
    <n v="-4.1202814887638689E-2"/>
    <n v="1.6293750393661837E-3"/>
    <x v="1"/>
    <n v="0"/>
    <x v="0"/>
    <x v="0"/>
    <x v="2"/>
  </r>
  <r>
    <n v="46"/>
    <n v="7.9"/>
    <n v="2.4"/>
    <n v="1.04"/>
    <n v="1"/>
    <n v="15"/>
    <n v="86"/>
    <n v="6"/>
    <n v="4.5999999999999996"/>
    <n v="1"/>
    <n v="37"/>
    <n v="1"/>
    <n v="0"/>
    <n v="1"/>
    <n v="0"/>
    <n v="0"/>
    <n v="0"/>
    <n v="0"/>
    <n v="0"/>
    <n v="0"/>
    <n v="0"/>
    <n v="0"/>
    <n v="1"/>
    <n v="0"/>
    <n v="0"/>
    <n v="0"/>
    <n v="0"/>
    <n v="0"/>
    <n v="0"/>
    <n v="0"/>
    <n v="0"/>
    <n v="0"/>
    <n v="0"/>
    <n v="-2.6978063370611136"/>
    <n v="6.7353100802382687E-2"/>
    <x v="42"/>
    <n v="-6.5181846161879248E-2"/>
    <n v="3.9819789229082764E-3"/>
    <x v="1"/>
    <n v="0"/>
    <x v="5"/>
    <x v="0"/>
    <x v="0"/>
  </r>
  <r>
    <n v="37"/>
    <n v="4.0999999999999996"/>
    <n v="0.5"/>
    <n v="1.08"/>
    <n v="0"/>
    <n v="36"/>
    <n v="68"/>
    <n v="2"/>
    <n v="2.4"/>
    <n v="0"/>
    <n v="51"/>
    <n v="0"/>
    <n v="1"/>
    <n v="0"/>
    <n v="0"/>
    <n v="0"/>
    <n v="0"/>
    <n v="1"/>
    <n v="0"/>
    <n v="1"/>
    <n v="0"/>
    <n v="0"/>
    <n v="0"/>
    <n v="0"/>
    <n v="0"/>
    <n v="0"/>
    <n v="1"/>
    <n v="0"/>
    <n v="0"/>
    <n v="0"/>
    <n v="0"/>
    <n v="1"/>
    <n v="0"/>
    <n v="-1.0659837898628193"/>
    <n v="0.34438888176470994"/>
    <x v="43"/>
    <n v="-0.29593954679944101"/>
    <n v="6.5621842512407269E-2"/>
    <x v="2"/>
    <n v="0"/>
    <x v="1"/>
    <x v="4"/>
    <x v="1"/>
  </r>
  <r>
    <n v="35"/>
    <n v="6.9"/>
    <n v="1.4"/>
    <n v="0.88"/>
    <n v="0"/>
    <n v="14"/>
    <n v="70"/>
    <n v="2"/>
    <n v="4"/>
    <n v="1"/>
    <n v="25"/>
    <n v="0"/>
    <n v="0"/>
    <n v="0"/>
    <n v="0"/>
    <n v="0"/>
    <n v="1"/>
    <n v="0"/>
    <n v="0"/>
    <n v="0"/>
    <n v="1"/>
    <n v="0"/>
    <n v="0"/>
    <n v="0"/>
    <n v="0"/>
    <n v="0"/>
    <n v="0"/>
    <n v="0"/>
    <n v="0"/>
    <n v="0"/>
    <n v="0"/>
    <n v="0"/>
    <n v="0"/>
    <n v="-1.9275390171615414"/>
    <n v="0.14550584561034008"/>
    <x v="44"/>
    <n v="-0.13584632600650248"/>
    <n v="1.6134899433151589E-2"/>
    <x v="0"/>
    <n v="0"/>
    <x v="4"/>
    <x v="0"/>
    <x v="2"/>
  </r>
  <r>
    <n v="33"/>
    <n v="2.2999999999999998"/>
    <n v="1.7"/>
    <n v="0.93"/>
    <n v="1"/>
    <n v="14"/>
    <n v="81"/>
    <n v="15"/>
    <n v="6.5"/>
    <n v="1"/>
    <n v="33"/>
    <n v="0"/>
    <n v="0"/>
    <n v="1"/>
    <n v="0"/>
    <n v="0"/>
    <n v="0"/>
    <n v="1"/>
    <n v="0"/>
    <n v="0"/>
    <n v="0"/>
    <n v="0"/>
    <n v="0"/>
    <n v="0"/>
    <n v="0"/>
    <n v="0"/>
    <n v="0"/>
    <n v="0"/>
    <n v="0"/>
    <n v="0"/>
    <n v="0"/>
    <n v="1"/>
    <n v="0"/>
    <n v="-2.8648034939046854"/>
    <n v="5.6994329764895373E-2"/>
    <x v="45"/>
    <n v="-5.5429342412874921E-2"/>
    <n v="2.9074883727456401E-3"/>
    <x v="1"/>
    <n v="0"/>
    <x v="3"/>
    <x v="0"/>
    <x v="1"/>
  </r>
  <r>
    <n v="55"/>
    <n v="7.7"/>
    <n v="2.1"/>
    <n v="1.03"/>
    <n v="0"/>
    <n v="3"/>
    <n v="77"/>
    <n v="1"/>
    <n v="7.9"/>
    <n v="1"/>
    <n v="17"/>
    <n v="0"/>
    <n v="0"/>
    <n v="1"/>
    <n v="0"/>
    <n v="0"/>
    <n v="0"/>
    <n v="0"/>
    <n v="0"/>
    <n v="0"/>
    <n v="0"/>
    <n v="1"/>
    <n v="0"/>
    <n v="0"/>
    <n v="0"/>
    <n v="0"/>
    <n v="0"/>
    <n v="0"/>
    <n v="0"/>
    <n v="0"/>
    <n v="0"/>
    <n v="1"/>
    <n v="0"/>
    <n v="-2.5293810468661597"/>
    <n v="7.970834074809538E-2"/>
    <x v="46"/>
    <n v="-7.669094980187284E-2"/>
    <n v="5.4499764395424342E-3"/>
    <x v="1"/>
    <n v="0"/>
    <x v="7"/>
    <x v="0"/>
    <x v="0"/>
  </r>
  <r>
    <n v="41"/>
    <n v="3"/>
    <n v="0.7"/>
    <n v="0.85"/>
    <n v="0"/>
    <n v="25"/>
    <n v="41"/>
    <n v="7"/>
    <n v="2.2000000000000002"/>
    <n v="1"/>
    <n v="24"/>
    <n v="0"/>
    <n v="1"/>
    <n v="0"/>
    <n v="0"/>
    <n v="1"/>
    <n v="0"/>
    <n v="0"/>
    <n v="0"/>
    <n v="0"/>
    <n v="0"/>
    <n v="0"/>
    <n v="0"/>
    <n v="0"/>
    <n v="0"/>
    <n v="0"/>
    <n v="0"/>
    <n v="0"/>
    <n v="0"/>
    <n v="0"/>
    <n v="0"/>
    <n v="0"/>
    <n v="0"/>
    <n v="-0.29080881755009108"/>
    <n v="0.74765860355875202"/>
    <x v="47"/>
    <n v="-0.849085768819975"/>
    <n v="0.32740612620416171"/>
    <x v="3"/>
    <n v="1"/>
    <x v="3"/>
    <x v="0"/>
    <x v="4"/>
  </r>
  <r>
    <n v="43"/>
    <n v="2.9"/>
    <n v="2.9"/>
    <n v="0.9"/>
    <n v="1"/>
    <n v="25"/>
    <n v="69"/>
    <n v="5"/>
    <n v="2.9"/>
    <n v="1"/>
    <n v="22"/>
    <n v="1"/>
    <n v="0"/>
    <n v="1"/>
    <n v="0"/>
    <n v="0"/>
    <n v="1"/>
    <n v="0"/>
    <n v="0"/>
    <n v="0"/>
    <n v="0"/>
    <n v="0"/>
    <n v="0"/>
    <n v="0"/>
    <n v="0"/>
    <n v="0"/>
    <n v="0"/>
    <n v="0"/>
    <n v="1"/>
    <n v="0"/>
    <n v="0"/>
    <n v="1"/>
    <n v="0"/>
    <n v="-0.70752505944412292"/>
    <n v="0.49286249460896053"/>
    <x v="48"/>
    <n v="-0.40069541425460475"/>
    <n v="0.10899634304110065"/>
    <x v="3"/>
    <n v="0"/>
    <x v="3"/>
    <x v="5"/>
    <x v="2"/>
  </r>
  <r>
    <n v="39"/>
    <n v="1.8"/>
    <n v="0.2"/>
    <n v="0.81"/>
    <n v="0"/>
    <n v="23"/>
    <n v="49"/>
    <n v="8"/>
    <n v="3.4"/>
    <n v="0"/>
    <n v="34"/>
    <n v="1"/>
    <n v="0"/>
    <n v="0"/>
    <n v="0"/>
    <n v="1"/>
    <n v="0"/>
    <n v="0"/>
    <n v="0"/>
    <n v="0"/>
    <n v="1"/>
    <n v="0"/>
    <n v="0"/>
    <n v="0"/>
    <n v="0"/>
    <n v="0"/>
    <n v="0"/>
    <n v="0"/>
    <n v="0"/>
    <n v="0"/>
    <n v="1"/>
    <n v="0"/>
    <n v="0"/>
    <n v="-0.55803050206798011"/>
    <n v="0.5723351674842011"/>
    <x v="49"/>
    <n v="-1.0105923842166002"/>
    <n v="0.40449182035908232"/>
    <x v="3"/>
    <n v="1"/>
    <x v="4"/>
    <x v="3"/>
    <x v="4"/>
  </r>
  <r>
    <n v="40"/>
    <n v="5.3"/>
    <n v="4.8"/>
    <n v="1"/>
    <n v="0"/>
    <n v="10"/>
    <n v="84"/>
    <n v="12"/>
    <n v="2.2000000000000002"/>
    <n v="1"/>
    <n v="38"/>
    <n v="1"/>
    <n v="0"/>
    <n v="0"/>
    <n v="0"/>
    <n v="0"/>
    <n v="1"/>
    <n v="0"/>
    <n v="0"/>
    <n v="1"/>
    <n v="0"/>
    <n v="0"/>
    <n v="0"/>
    <n v="0"/>
    <n v="0"/>
    <n v="0"/>
    <n v="0"/>
    <n v="0"/>
    <n v="0"/>
    <n v="0"/>
    <n v="0"/>
    <n v="1"/>
    <n v="0"/>
    <n v="-0.91698564873175625"/>
    <n v="0.39972212981647909"/>
    <x v="50"/>
    <n v="-0.33627373821919376"/>
    <n v="8.1551645370476086E-2"/>
    <x v="2"/>
    <n v="0"/>
    <x v="1"/>
    <x v="0"/>
    <x v="2"/>
  </r>
  <r>
    <n v="51"/>
    <n v="4"/>
    <n v="4"/>
    <n v="0.88"/>
    <n v="0"/>
    <n v="10"/>
    <n v="63"/>
    <n v="0"/>
    <n v="1.2"/>
    <n v="0"/>
    <n v="23"/>
    <n v="1"/>
    <n v="0"/>
    <n v="0"/>
    <n v="1"/>
    <n v="0"/>
    <n v="0"/>
    <n v="1"/>
    <n v="0"/>
    <n v="0"/>
    <n v="0"/>
    <n v="0"/>
    <n v="0"/>
    <n v="0"/>
    <n v="0"/>
    <n v="1"/>
    <n v="0"/>
    <n v="0"/>
    <n v="0"/>
    <n v="0"/>
    <n v="1"/>
    <n v="1"/>
    <n v="0"/>
    <n v="-2.4087448264161466"/>
    <n v="8.9928099137265877E-2"/>
    <x v="51"/>
    <n v="-8.6111729971074316E-2"/>
    <n v="6.8076172305292417E-3"/>
    <x v="1"/>
    <n v="0"/>
    <x v="6"/>
    <x v="3"/>
    <x v="1"/>
  </r>
  <r>
    <n v="36"/>
    <n v="9.5"/>
    <n v="1.5"/>
    <n v="0.79"/>
    <n v="0"/>
    <n v="4"/>
    <n v="65"/>
    <n v="2"/>
    <n v="5.5"/>
    <n v="1"/>
    <n v="42"/>
    <n v="0"/>
    <n v="0"/>
    <n v="1"/>
    <n v="0"/>
    <n v="0"/>
    <n v="1"/>
    <n v="0"/>
    <n v="0"/>
    <n v="1"/>
    <n v="0"/>
    <n v="0"/>
    <n v="0"/>
    <n v="0"/>
    <n v="0"/>
    <n v="0"/>
    <n v="0"/>
    <n v="0"/>
    <n v="0"/>
    <n v="1"/>
    <n v="0"/>
    <n v="1"/>
    <n v="0"/>
    <n v="-1.7007722770314659"/>
    <n v="0.18254249622636623"/>
    <x v="52"/>
    <n v="-0.16766677835035954"/>
    <n v="2.3828376686772738E-2"/>
    <x v="0"/>
    <n v="0"/>
    <x v="1"/>
    <x v="2"/>
    <x v="2"/>
  </r>
  <r>
    <n v="25"/>
    <n v="1.6"/>
    <n v="1.6"/>
    <n v="1.21"/>
    <n v="1"/>
    <n v="17"/>
    <n v="88"/>
    <n v="4"/>
    <n v="1.2"/>
    <n v="0"/>
    <n v="42"/>
    <n v="0"/>
    <n v="0"/>
    <n v="1"/>
    <n v="0"/>
    <n v="0"/>
    <n v="1"/>
    <n v="0"/>
    <n v="0"/>
    <n v="1"/>
    <n v="0"/>
    <n v="0"/>
    <n v="0"/>
    <n v="0"/>
    <n v="0"/>
    <n v="0"/>
    <n v="0"/>
    <n v="0"/>
    <n v="0"/>
    <n v="0"/>
    <n v="0"/>
    <n v="1"/>
    <n v="0"/>
    <n v="-3.2443887668570532"/>
    <n v="3.8992390516280721E-2"/>
    <x v="53"/>
    <n v="-3.82513882368355E-2"/>
    <n v="1.4084290985425963E-3"/>
    <x v="1"/>
    <n v="0"/>
    <x v="1"/>
    <x v="0"/>
    <x v="2"/>
  </r>
  <r>
    <n v="46"/>
    <n v="5.3"/>
    <n v="5.3"/>
    <n v="1.18"/>
    <n v="0"/>
    <n v="6"/>
    <n v="74"/>
    <n v="13"/>
    <n v="5.8"/>
    <n v="0"/>
    <n v="34"/>
    <n v="1"/>
    <n v="0"/>
    <n v="0"/>
    <n v="0"/>
    <n v="0"/>
    <n v="0"/>
    <n v="0"/>
    <n v="1"/>
    <n v="0"/>
    <n v="0"/>
    <n v="0"/>
    <n v="0"/>
    <n v="0"/>
    <n v="0"/>
    <n v="0"/>
    <n v="0"/>
    <n v="0"/>
    <n v="0"/>
    <n v="0"/>
    <n v="0"/>
    <n v="0"/>
    <n v="0"/>
    <n v="-1.1544769248300162"/>
    <n v="0.31522237878667331"/>
    <x v="54"/>
    <n v="-1.4284826855058486"/>
    <n v="0.57809820415944368"/>
    <x v="2"/>
    <n v="1"/>
    <x v="3"/>
    <x v="0"/>
    <x v="3"/>
  </r>
  <r>
    <n v="42"/>
    <n v="8.4"/>
    <n v="3.5"/>
    <n v="0.94"/>
    <n v="0"/>
    <n v="5"/>
    <n v="55"/>
    <n v="3"/>
    <n v="3.8"/>
    <n v="1"/>
    <n v="18"/>
    <n v="1"/>
    <n v="0"/>
    <n v="0"/>
    <n v="0"/>
    <n v="0"/>
    <n v="0"/>
    <n v="0"/>
    <n v="0"/>
    <n v="1"/>
    <n v="0"/>
    <n v="0"/>
    <n v="0"/>
    <n v="0"/>
    <n v="0"/>
    <n v="0"/>
    <n v="0"/>
    <n v="0"/>
    <n v="0"/>
    <n v="1"/>
    <n v="0"/>
    <n v="0"/>
    <n v="0"/>
    <n v="-0.60568606905719058"/>
    <n v="0.5456999103593746"/>
    <x v="55"/>
    <n v="-1.0411628932397778"/>
    <n v="0.41855220723380593"/>
    <x v="3"/>
    <n v="1"/>
    <x v="1"/>
    <x v="2"/>
    <x v="0"/>
  </r>
  <r>
    <n v="39"/>
    <n v="4.5"/>
    <n v="1.5"/>
    <n v="1.03"/>
    <n v="0"/>
    <n v="12"/>
    <n v="71"/>
    <n v="3"/>
    <n v="3.3"/>
    <n v="0"/>
    <n v="17"/>
    <n v="0"/>
    <n v="0"/>
    <n v="0"/>
    <n v="0"/>
    <n v="0"/>
    <n v="0"/>
    <n v="1"/>
    <n v="0"/>
    <n v="0"/>
    <n v="0"/>
    <n v="0"/>
    <n v="1"/>
    <n v="0"/>
    <n v="0"/>
    <n v="0"/>
    <n v="0"/>
    <n v="0"/>
    <n v="0"/>
    <n v="1"/>
    <n v="0"/>
    <n v="0"/>
    <n v="1"/>
    <n v="-2.4431343012572606"/>
    <n v="8.6888090776037055E-2"/>
    <x v="56"/>
    <n v="-8.3318650471162395E-2"/>
    <n v="6.3907355769323325E-3"/>
    <x v="1"/>
    <n v="0"/>
    <x v="5"/>
    <x v="2"/>
    <x v="1"/>
  </r>
  <r>
    <n v="42"/>
    <n v="3"/>
    <n v="1.7"/>
    <n v="1.06"/>
    <n v="1"/>
    <n v="12"/>
    <n v="73"/>
    <n v="0"/>
    <n v="1.5"/>
    <n v="1"/>
    <n v="14"/>
    <n v="0"/>
    <n v="0"/>
    <n v="0"/>
    <n v="0"/>
    <n v="0"/>
    <n v="0"/>
    <n v="0"/>
    <n v="0"/>
    <n v="0"/>
    <n v="1"/>
    <n v="0"/>
    <n v="0"/>
    <n v="0"/>
    <n v="0"/>
    <n v="0"/>
    <n v="0"/>
    <n v="0"/>
    <n v="0"/>
    <n v="0"/>
    <n v="0"/>
    <n v="0"/>
    <n v="1"/>
    <n v="-2.874539190751765"/>
    <n v="5.6442142573377749E-2"/>
    <x v="57"/>
    <n v="-5.4906793274247044E-2"/>
    <n v="2.854404702703687E-3"/>
    <x v="1"/>
    <n v="0"/>
    <x v="4"/>
    <x v="0"/>
    <x v="0"/>
  </r>
  <r>
    <n v="35"/>
    <n v="4.4000000000000004"/>
    <n v="3.1"/>
    <n v="1.1100000000000001"/>
    <n v="0"/>
    <n v="11"/>
    <n v="48"/>
    <n v="2"/>
    <n v="0.4"/>
    <n v="0"/>
    <n v="35"/>
    <n v="0"/>
    <n v="0"/>
    <n v="0"/>
    <n v="0"/>
    <n v="0"/>
    <n v="0"/>
    <n v="0"/>
    <n v="0"/>
    <n v="0"/>
    <n v="0"/>
    <n v="0"/>
    <n v="1"/>
    <n v="0"/>
    <n v="0"/>
    <n v="0"/>
    <n v="0"/>
    <n v="0"/>
    <n v="0"/>
    <n v="0"/>
    <n v="0"/>
    <n v="0"/>
    <n v="1"/>
    <n v="-1.3923756104845282"/>
    <n v="0.24848430100170332"/>
    <x v="58"/>
    <n v="-1.6143058668553794"/>
    <n v="0.64155490332085263"/>
    <x v="0"/>
    <n v="1"/>
    <x v="5"/>
    <x v="0"/>
    <x v="0"/>
  </r>
  <r>
    <n v="38"/>
    <n v="9"/>
    <n v="7.7"/>
    <n v="0.91"/>
    <n v="0"/>
    <n v="20"/>
    <n v="61"/>
    <n v="7"/>
    <n v="5.4"/>
    <n v="0"/>
    <n v="9"/>
    <n v="0"/>
    <n v="0"/>
    <n v="0"/>
    <n v="0"/>
    <n v="0"/>
    <n v="0"/>
    <n v="1"/>
    <n v="0"/>
    <n v="0"/>
    <n v="0"/>
    <n v="1"/>
    <n v="0"/>
    <n v="0"/>
    <n v="0"/>
    <n v="0"/>
    <n v="0"/>
    <n v="0"/>
    <n v="0"/>
    <n v="0"/>
    <n v="0"/>
    <n v="1"/>
    <n v="0"/>
    <n v="-1.1887381744366015"/>
    <n v="0.30460538052765174"/>
    <x v="59"/>
    <n v="-0.26590060464519388"/>
    <n v="5.4515099634986942E-2"/>
    <x v="2"/>
    <n v="0"/>
    <x v="7"/>
    <x v="0"/>
    <x v="1"/>
  </r>
  <r>
    <n v="37"/>
    <n v="9"/>
    <n v="1.7"/>
    <n v="1.1200000000000001"/>
    <n v="0"/>
    <n v="17"/>
    <n v="70"/>
    <n v="4"/>
    <n v="1.5"/>
    <n v="1"/>
    <n v="32"/>
    <n v="0"/>
    <n v="0"/>
    <n v="0"/>
    <n v="0"/>
    <n v="0"/>
    <n v="1"/>
    <n v="0"/>
    <n v="0"/>
    <n v="0"/>
    <n v="0"/>
    <n v="0"/>
    <n v="0"/>
    <n v="0"/>
    <n v="1"/>
    <n v="0"/>
    <n v="0"/>
    <n v="0"/>
    <n v="0"/>
    <n v="0"/>
    <n v="0"/>
    <n v="0"/>
    <n v="0"/>
    <n v="-1.872475702368509"/>
    <n v="0.15374256943083778"/>
    <x v="60"/>
    <n v="-2.0154867688193905"/>
    <n v="0.75124598850921653"/>
    <x v="0"/>
    <n v="1"/>
    <x v="0"/>
    <x v="0"/>
    <x v="2"/>
  </r>
  <r>
    <n v="33"/>
    <n v="3.6"/>
    <n v="1.5"/>
    <n v="0.97"/>
    <n v="1"/>
    <n v="13"/>
    <n v="76"/>
    <n v="2"/>
    <n v="3.9"/>
    <n v="0"/>
    <n v="11"/>
    <n v="1"/>
    <n v="0"/>
    <n v="0"/>
    <n v="0"/>
    <n v="0"/>
    <n v="0"/>
    <n v="0"/>
    <n v="1"/>
    <n v="0"/>
    <n v="0"/>
    <n v="1"/>
    <n v="0"/>
    <n v="0"/>
    <n v="0"/>
    <n v="0"/>
    <n v="0"/>
    <n v="0"/>
    <n v="0"/>
    <n v="0"/>
    <n v="1"/>
    <n v="1"/>
    <n v="0"/>
    <n v="-2.6872484583094307"/>
    <n v="6.8067973804955259E-2"/>
    <x v="61"/>
    <n v="-6.5851384397479271E-2"/>
    <n v="4.061513118907626E-3"/>
    <x v="1"/>
    <n v="0"/>
    <x v="7"/>
    <x v="3"/>
    <x v="3"/>
  </r>
  <r>
    <n v="49"/>
    <n v="8.9"/>
    <n v="2.1"/>
    <n v="0.88"/>
    <n v="0"/>
    <n v="18"/>
    <n v="49"/>
    <n v="15"/>
    <n v="4.0999999999999996"/>
    <n v="1"/>
    <n v="34"/>
    <n v="1"/>
    <n v="0"/>
    <n v="1"/>
    <n v="0"/>
    <n v="0"/>
    <n v="0"/>
    <n v="1"/>
    <n v="0"/>
    <n v="0"/>
    <n v="0"/>
    <n v="0"/>
    <n v="0"/>
    <n v="0"/>
    <n v="0"/>
    <n v="1"/>
    <n v="0"/>
    <n v="0"/>
    <n v="0"/>
    <n v="0"/>
    <n v="0"/>
    <n v="0"/>
    <n v="0"/>
    <n v="-1.4634414490909913"/>
    <n v="0.23143841909043214"/>
    <x v="62"/>
    <n v="-0.20818293252949929"/>
    <n v="3.5322018242651264E-2"/>
    <x v="0"/>
    <n v="0"/>
    <x v="6"/>
    <x v="0"/>
    <x v="1"/>
  </r>
  <r>
    <n v="25"/>
    <n v="3.9"/>
    <n v="2.1"/>
    <n v="1.0900000000000001"/>
    <n v="0"/>
    <n v="7"/>
    <n v="86"/>
    <n v="3"/>
    <n v="2.7"/>
    <n v="0"/>
    <n v="24"/>
    <n v="0"/>
    <n v="0"/>
    <n v="1"/>
    <n v="0"/>
    <n v="0"/>
    <n v="0"/>
    <n v="0"/>
    <n v="0"/>
    <n v="0"/>
    <n v="0"/>
    <n v="0"/>
    <n v="0"/>
    <n v="0"/>
    <n v="1"/>
    <n v="0"/>
    <n v="0"/>
    <n v="0"/>
    <n v="0"/>
    <n v="0"/>
    <n v="0"/>
    <n v="1"/>
    <n v="0"/>
    <n v="-2.904522376163996"/>
    <n v="5.4774946174639308E-2"/>
    <x v="63"/>
    <n v="-5.3327423010355202E-2"/>
    <n v="2.6967724811726248E-3"/>
    <x v="1"/>
    <n v="0"/>
    <x v="0"/>
    <x v="0"/>
    <x v="0"/>
  </r>
  <r>
    <n v="59"/>
    <n v="6.9"/>
    <n v="2.7"/>
    <n v="1.1299999999999999"/>
    <n v="0"/>
    <n v="17"/>
    <n v="71"/>
    <n v="5"/>
    <n v="3.3"/>
    <n v="0"/>
    <n v="40"/>
    <n v="0"/>
    <n v="0"/>
    <n v="0"/>
    <n v="0"/>
    <n v="0"/>
    <n v="0"/>
    <n v="0"/>
    <n v="0"/>
    <n v="0"/>
    <n v="0"/>
    <n v="1"/>
    <n v="0"/>
    <n v="0"/>
    <n v="0"/>
    <n v="0"/>
    <n v="0"/>
    <n v="0"/>
    <n v="0"/>
    <n v="0"/>
    <n v="1"/>
    <n v="0"/>
    <n v="0"/>
    <n v="-2.1698551042191578"/>
    <n v="0.11419416196441876"/>
    <x v="64"/>
    <n v="-2.2779865231442566"/>
    <n v="0.80552355196807124"/>
    <x v="0"/>
    <n v="1"/>
    <x v="7"/>
    <x v="3"/>
    <x v="0"/>
  </r>
  <r>
    <n v="46"/>
    <n v="5.7"/>
    <n v="1.9"/>
    <n v="1.31"/>
    <n v="0"/>
    <n v="17"/>
    <n v="72"/>
    <n v="2"/>
    <n v="3.7"/>
    <n v="0"/>
    <n v="38"/>
    <n v="0"/>
    <n v="0"/>
    <n v="1"/>
    <n v="0"/>
    <n v="0"/>
    <n v="0"/>
    <n v="1"/>
    <n v="0"/>
    <n v="0"/>
    <n v="0"/>
    <n v="0"/>
    <n v="0"/>
    <n v="0"/>
    <n v="0"/>
    <n v="0"/>
    <n v="0"/>
    <n v="0"/>
    <n v="0"/>
    <n v="1"/>
    <n v="0"/>
    <n v="0"/>
    <n v="0"/>
    <n v="-2.396726709645403"/>
    <n v="9.1015386017174515E-2"/>
    <x v="65"/>
    <n v="-8.7108809425345782E-2"/>
    <n v="6.9593372063609868E-3"/>
    <x v="1"/>
    <n v="0"/>
    <x v="3"/>
    <x v="2"/>
    <x v="1"/>
  </r>
  <r>
    <n v="22"/>
    <n v="2.9"/>
    <n v="2.9"/>
    <n v="0.87"/>
    <n v="0"/>
    <n v="2"/>
    <n v="72"/>
    <n v="1"/>
    <n v="3.1"/>
    <n v="0"/>
    <n v="41"/>
    <n v="0"/>
    <n v="0"/>
    <n v="0"/>
    <n v="0"/>
    <n v="0"/>
    <n v="0"/>
    <n v="0"/>
    <n v="0"/>
    <n v="0"/>
    <n v="1"/>
    <n v="0"/>
    <n v="0"/>
    <n v="0"/>
    <n v="0"/>
    <n v="0"/>
    <n v="0"/>
    <n v="0"/>
    <n v="0"/>
    <n v="0"/>
    <n v="0"/>
    <n v="0"/>
    <n v="0"/>
    <n v="-2.2135204801952622"/>
    <n v="0.10931512856085848"/>
    <x v="66"/>
    <n v="-0.10374282360408711"/>
    <n v="9.710702923410473E-3"/>
    <x v="1"/>
    <n v="0"/>
    <x v="4"/>
    <x v="0"/>
    <x v="0"/>
  </r>
  <r>
    <n v="36"/>
    <n v="1.8"/>
    <n v="0.9"/>
    <n v="1.05"/>
    <n v="0"/>
    <n v="25"/>
    <n v="59"/>
    <n v="7"/>
    <n v="1.4"/>
    <n v="1"/>
    <n v="42"/>
    <n v="0"/>
    <n v="0"/>
    <n v="1"/>
    <n v="0"/>
    <n v="1"/>
    <n v="0"/>
    <n v="0"/>
    <n v="0"/>
    <n v="0"/>
    <n v="0"/>
    <n v="0"/>
    <n v="0"/>
    <n v="0"/>
    <n v="0"/>
    <n v="1"/>
    <n v="0"/>
    <n v="0"/>
    <n v="0"/>
    <n v="0"/>
    <n v="0"/>
    <n v="0"/>
    <n v="1"/>
    <n v="-1.212221692706517"/>
    <n v="0.29753551210309886"/>
    <x v="67"/>
    <n v="-0.26046670531966459"/>
    <n v="5.2582243301415595E-2"/>
    <x v="2"/>
    <n v="0"/>
    <x v="6"/>
    <x v="0"/>
    <x v="4"/>
  </r>
  <r>
    <n v="36"/>
    <n v="8.6"/>
    <n v="2.9"/>
    <n v="0.94"/>
    <n v="0"/>
    <n v="8"/>
    <n v="77"/>
    <n v="1"/>
    <n v="0.7"/>
    <n v="1"/>
    <n v="26"/>
    <n v="0"/>
    <n v="0"/>
    <n v="0"/>
    <n v="0"/>
    <n v="0"/>
    <n v="0"/>
    <n v="0"/>
    <n v="0"/>
    <n v="0"/>
    <n v="0"/>
    <n v="0"/>
    <n v="1"/>
    <n v="0"/>
    <n v="0"/>
    <n v="0"/>
    <n v="0"/>
    <n v="0"/>
    <n v="0"/>
    <n v="1"/>
    <n v="0"/>
    <n v="0"/>
    <n v="0"/>
    <n v="-1.9229166246410661"/>
    <n v="0.14617998761692103"/>
    <x v="68"/>
    <n v="-0.13643466321769615"/>
    <n v="1.6265604147633641E-2"/>
    <x v="0"/>
    <n v="0"/>
    <x v="5"/>
    <x v="2"/>
    <x v="0"/>
  </r>
  <r>
    <n v="42"/>
    <n v="10.1"/>
    <n v="3"/>
    <n v="1.0900000000000001"/>
    <n v="0"/>
    <n v="17"/>
    <n v="68"/>
    <n v="6"/>
    <n v="1.6"/>
    <n v="1"/>
    <n v="10"/>
    <n v="1"/>
    <n v="0"/>
    <n v="1"/>
    <n v="0"/>
    <n v="0"/>
    <n v="0"/>
    <n v="0"/>
    <n v="0"/>
    <n v="1"/>
    <n v="0"/>
    <n v="0"/>
    <n v="0"/>
    <n v="0"/>
    <n v="0"/>
    <n v="0"/>
    <n v="0"/>
    <n v="0"/>
    <n v="0"/>
    <n v="0"/>
    <n v="1"/>
    <n v="0"/>
    <n v="1"/>
    <n v="-1.3709514000036727"/>
    <n v="0.25386531715806326"/>
    <x v="69"/>
    <n v="-0.22623103385738183"/>
    <n v="4.0992552803216946E-2"/>
    <x v="2"/>
    <n v="0"/>
    <x v="1"/>
    <x v="3"/>
    <x v="0"/>
  </r>
  <r>
    <n v="29"/>
    <n v="5.2"/>
    <n v="0.9"/>
    <n v="0.86"/>
    <n v="0"/>
    <n v="26"/>
    <n v="52"/>
    <n v="6"/>
    <n v="2"/>
    <n v="0"/>
    <n v="11"/>
    <n v="0"/>
    <n v="0"/>
    <n v="1"/>
    <n v="0"/>
    <n v="0"/>
    <n v="0"/>
    <n v="0"/>
    <n v="0"/>
    <n v="0"/>
    <n v="0"/>
    <n v="0"/>
    <n v="0"/>
    <n v="0"/>
    <n v="0"/>
    <n v="1"/>
    <n v="0"/>
    <n v="0"/>
    <n v="0"/>
    <n v="0"/>
    <n v="0"/>
    <n v="0"/>
    <n v="0"/>
    <n v="-2.3668484521671029"/>
    <n v="9.3775799983597474E-2"/>
    <x v="70"/>
    <n v="-8.9635746967913418E-2"/>
    <n v="7.3506362985730732E-3"/>
    <x v="1"/>
    <n v="0"/>
    <x v="6"/>
    <x v="0"/>
    <x v="0"/>
  </r>
  <r>
    <n v="38"/>
    <n v="3.9"/>
    <n v="2.9"/>
    <n v="0.85"/>
    <n v="1"/>
    <n v="24"/>
    <n v="79"/>
    <n v="2"/>
    <n v="6.7"/>
    <n v="1"/>
    <n v="0"/>
    <n v="1"/>
    <n v="0"/>
    <n v="0"/>
    <n v="0"/>
    <n v="0"/>
    <n v="0"/>
    <n v="0"/>
    <n v="0"/>
    <n v="0"/>
    <n v="1"/>
    <n v="0"/>
    <n v="0"/>
    <n v="0"/>
    <n v="0"/>
    <n v="0"/>
    <n v="0"/>
    <n v="0"/>
    <n v="0"/>
    <n v="0"/>
    <n v="0"/>
    <n v="0"/>
    <n v="1"/>
    <n v="-2.0455401321333935"/>
    <n v="0.12931032644880663"/>
    <x v="71"/>
    <n v="-0.12160711582044763"/>
    <n v="1.3111120760171456E-2"/>
    <x v="0"/>
    <n v="0"/>
    <x v="4"/>
    <x v="0"/>
    <x v="0"/>
  </r>
  <r>
    <n v="37"/>
    <n v="1.4"/>
    <n v="1.4"/>
    <n v="0.88"/>
    <n v="0"/>
    <n v="16"/>
    <n v="85"/>
    <n v="2"/>
    <n v="1"/>
    <n v="0"/>
    <n v="11"/>
    <n v="0"/>
    <n v="0"/>
    <n v="0"/>
    <n v="0"/>
    <n v="1"/>
    <n v="0"/>
    <n v="0"/>
    <n v="0"/>
    <n v="0"/>
    <n v="0"/>
    <n v="0"/>
    <n v="1"/>
    <n v="0"/>
    <n v="0"/>
    <n v="0"/>
    <n v="0"/>
    <n v="0"/>
    <n v="0"/>
    <n v="0"/>
    <n v="0"/>
    <n v="0"/>
    <n v="0"/>
    <n v="-2.4747146318731308"/>
    <n v="8.4187011119423005E-2"/>
    <x v="72"/>
    <n v="-8.0830407620542444E-2"/>
    <n v="6.029506701390689E-3"/>
    <x v="1"/>
    <n v="0"/>
    <x v="5"/>
    <x v="0"/>
    <x v="4"/>
  </r>
  <r>
    <n v="31"/>
    <n v="8.4"/>
    <n v="0.2"/>
    <n v="1.01"/>
    <n v="0"/>
    <n v="13"/>
    <n v="81"/>
    <n v="3"/>
    <n v="7.4"/>
    <n v="0"/>
    <n v="25"/>
    <n v="1"/>
    <n v="0"/>
    <n v="0"/>
    <n v="1"/>
    <n v="1"/>
    <n v="0"/>
    <n v="0"/>
    <n v="0"/>
    <n v="0"/>
    <n v="0"/>
    <n v="0"/>
    <n v="0"/>
    <n v="0"/>
    <n v="0"/>
    <n v="1"/>
    <n v="0"/>
    <n v="0"/>
    <n v="0"/>
    <n v="0"/>
    <n v="1"/>
    <n v="0"/>
    <n v="1"/>
    <n v="-2.8838193538083843"/>
    <n v="5.5920773225065008E-2"/>
    <x v="73"/>
    <n v="-5.4413157114474871E-2"/>
    <n v="2.8046822624410209E-3"/>
    <x v="1"/>
    <n v="0"/>
    <x v="6"/>
    <x v="3"/>
    <x v="4"/>
  </r>
  <r>
    <n v="30"/>
    <n v="4.8"/>
    <n v="0.8"/>
    <n v="0.93"/>
    <n v="0"/>
    <n v="25"/>
    <n v="79"/>
    <n v="1"/>
    <n v="8.9"/>
    <n v="1"/>
    <n v="17"/>
    <n v="0"/>
    <n v="0"/>
    <n v="0"/>
    <n v="0"/>
    <n v="0"/>
    <n v="0"/>
    <n v="0"/>
    <n v="1"/>
    <n v="0"/>
    <n v="0"/>
    <n v="0"/>
    <n v="0"/>
    <n v="1"/>
    <n v="0"/>
    <n v="0"/>
    <n v="0"/>
    <n v="0"/>
    <n v="0"/>
    <n v="0"/>
    <n v="0"/>
    <n v="0"/>
    <n v="0"/>
    <n v="-2.107808417581237"/>
    <n v="0.12150396079692398"/>
    <x v="74"/>
    <n v="-0.11467060666776464"/>
    <n v="1.1737598430497934E-2"/>
    <x v="0"/>
    <n v="0"/>
    <x v="2"/>
    <x v="0"/>
    <x v="3"/>
  </r>
  <r>
    <n v="46"/>
    <n v="3.2"/>
    <n v="3.2"/>
    <n v="1.08"/>
    <n v="0"/>
    <n v="22"/>
    <n v="63"/>
    <n v="1"/>
    <n v="1.7"/>
    <n v="0"/>
    <n v="22"/>
    <n v="0"/>
    <n v="0"/>
    <n v="1"/>
    <n v="0"/>
    <n v="0"/>
    <n v="0"/>
    <n v="0"/>
    <n v="0"/>
    <n v="0"/>
    <n v="0"/>
    <n v="0"/>
    <n v="0"/>
    <n v="1"/>
    <n v="0"/>
    <n v="0"/>
    <n v="0"/>
    <n v="0"/>
    <n v="0"/>
    <n v="0"/>
    <n v="0"/>
    <n v="0"/>
    <n v="0"/>
    <n v="-2.0505370009134918"/>
    <n v="0.12866579138529805"/>
    <x v="75"/>
    <n v="-0.12103621954220657"/>
    <n v="1.2995574001531564E-2"/>
    <x v="0"/>
    <n v="0"/>
    <x v="2"/>
    <x v="0"/>
    <x v="0"/>
  </r>
  <r>
    <n v="23"/>
    <n v="7"/>
    <n v="1.2"/>
    <n v="1.1399999999999999"/>
    <n v="0"/>
    <n v="10"/>
    <n v="53"/>
    <n v="4"/>
    <n v="8.6999999999999993"/>
    <n v="0"/>
    <n v="30"/>
    <n v="0"/>
    <n v="0"/>
    <n v="0"/>
    <n v="1"/>
    <n v="0"/>
    <n v="0"/>
    <n v="0"/>
    <n v="0"/>
    <n v="0"/>
    <n v="0"/>
    <n v="0"/>
    <n v="0"/>
    <n v="0"/>
    <n v="0"/>
    <n v="1"/>
    <n v="0"/>
    <n v="0"/>
    <n v="0"/>
    <n v="0"/>
    <n v="0"/>
    <n v="0"/>
    <n v="0"/>
    <n v="-2.5185515656022504"/>
    <n v="8.0576231652949179E-2"/>
    <x v="76"/>
    <n v="-7.7494446676900017E-2"/>
    <n v="5.5603622244557163E-3"/>
    <x v="1"/>
    <n v="0"/>
    <x v="6"/>
    <x v="0"/>
    <x v="0"/>
  </r>
  <r>
    <n v="42"/>
    <n v="1.2"/>
    <n v="0.6"/>
    <n v="1.1000000000000001"/>
    <n v="0"/>
    <n v="9"/>
    <n v="90"/>
    <n v="8"/>
    <n v="2.4"/>
    <n v="0"/>
    <n v="20"/>
    <n v="1"/>
    <n v="0"/>
    <n v="0"/>
    <n v="0"/>
    <n v="0"/>
    <n v="0"/>
    <n v="1"/>
    <n v="0"/>
    <n v="0"/>
    <n v="0"/>
    <n v="0"/>
    <n v="1"/>
    <n v="0"/>
    <n v="0"/>
    <n v="0"/>
    <n v="0"/>
    <n v="0"/>
    <n v="0"/>
    <n v="0"/>
    <n v="0"/>
    <n v="0"/>
    <n v="0"/>
    <n v="-2.9259074505818221"/>
    <n v="5.361601594568817E-2"/>
    <x v="77"/>
    <n v="-5.2228072494731263E-2"/>
    <n v="2.5895503039789292E-3"/>
    <x v="1"/>
    <n v="0"/>
    <x v="5"/>
    <x v="0"/>
    <x v="1"/>
  </r>
  <r>
    <n v="45"/>
    <n v="1.7"/>
    <n v="0.2"/>
    <n v="1.1599999999999999"/>
    <n v="1"/>
    <n v="1"/>
    <n v="100"/>
    <n v="5"/>
    <n v="2.2000000000000002"/>
    <n v="0"/>
    <n v="11"/>
    <n v="0"/>
    <n v="0"/>
    <n v="1"/>
    <n v="0"/>
    <n v="0"/>
    <n v="0"/>
    <n v="0"/>
    <n v="0"/>
    <n v="0"/>
    <n v="0"/>
    <n v="0"/>
    <n v="0"/>
    <n v="0"/>
    <n v="1"/>
    <n v="0"/>
    <n v="0"/>
    <n v="0"/>
    <n v="0"/>
    <n v="0"/>
    <n v="1"/>
    <n v="0"/>
    <n v="1"/>
    <n v="-4.6520048826480904"/>
    <n v="9.5424512445987566E-3"/>
    <x v="78"/>
    <n v="-9.4972096395506932E-3"/>
    <n v="8.9345097659353185E-5"/>
    <x v="1"/>
    <n v="0"/>
    <x v="0"/>
    <x v="3"/>
    <x v="0"/>
  </r>
  <r>
    <n v="36"/>
    <n v="2.2999999999999998"/>
    <n v="0.7"/>
    <n v="1.03"/>
    <n v="0"/>
    <n v="17"/>
    <n v="91"/>
    <n v="10"/>
    <n v="6.7"/>
    <n v="0"/>
    <n v="23"/>
    <n v="1"/>
    <n v="0"/>
    <n v="0"/>
    <n v="1"/>
    <n v="0"/>
    <n v="0"/>
    <n v="0"/>
    <n v="1"/>
    <n v="0"/>
    <n v="0"/>
    <n v="0"/>
    <n v="1"/>
    <n v="0"/>
    <n v="0"/>
    <n v="0"/>
    <n v="0"/>
    <n v="0"/>
    <n v="0"/>
    <n v="0"/>
    <n v="0"/>
    <n v="0"/>
    <n v="1"/>
    <n v="-2.4733659327921487"/>
    <n v="8.4300630666016715E-2"/>
    <x v="79"/>
    <n v="-8.0935199130079516E-2"/>
    <n v="6.0445256739339107E-3"/>
    <x v="1"/>
    <n v="0"/>
    <x v="5"/>
    <x v="0"/>
    <x v="3"/>
  </r>
  <r>
    <n v="38"/>
    <n v="5.6"/>
    <n v="1.9"/>
    <n v="0.83"/>
    <n v="1"/>
    <n v="15"/>
    <n v="68"/>
    <n v="3"/>
    <n v="3.2"/>
    <n v="0"/>
    <n v="13"/>
    <n v="0"/>
    <n v="0"/>
    <n v="1"/>
    <n v="0"/>
    <n v="0"/>
    <n v="0"/>
    <n v="1"/>
    <n v="0"/>
    <n v="0"/>
    <n v="0"/>
    <n v="0"/>
    <n v="0"/>
    <n v="0"/>
    <n v="0"/>
    <n v="1"/>
    <n v="0"/>
    <n v="0"/>
    <n v="0"/>
    <n v="0"/>
    <n v="0"/>
    <n v="0"/>
    <n v="0"/>
    <n v="-4.1364250113382752"/>
    <n v="1.5979877390815987E-2"/>
    <x v="80"/>
    <n v="-1.5853543242453541E-2"/>
    <n v="2.4738688538772521E-4"/>
    <x v="1"/>
    <n v="0"/>
    <x v="6"/>
    <x v="0"/>
    <x v="1"/>
  </r>
  <r>
    <n v="48"/>
    <n v="4.5"/>
    <n v="0.6"/>
    <n v="1.17"/>
    <n v="0"/>
    <n v="26"/>
    <n v="54"/>
    <n v="5"/>
    <n v="2.9"/>
    <n v="0"/>
    <n v="21"/>
    <n v="1"/>
    <n v="0"/>
    <n v="0"/>
    <n v="0"/>
    <n v="1"/>
    <n v="0"/>
    <n v="0"/>
    <n v="0"/>
    <n v="0"/>
    <n v="0"/>
    <n v="0"/>
    <n v="0"/>
    <n v="0"/>
    <n v="0"/>
    <n v="0"/>
    <n v="0"/>
    <n v="0"/>
    <n v="0"/>
    <n v="1"/>
    <n v="0"/>
    <n v="0"/>
    <n v="0"/>
    <n v="-0.6593169398675538"/>
    <n v="0.51720449563410931"/>
    <x v="81"/>
    <n v="-0.41686949394060113"/>
    <n v="0.11620808396054454"/>
    <x v="3"/>
    <n v="0"/>
    <x v="3"/>
    <x v="2"/>
    <x v="4"/>
  </r>
  <r>
    <n v="32"/>
    <n v="6"/>
    <n v="3.5"/>
    <n v="0.98"/>
    <n v="0"/>
    <n v="19"/>
    <n v="56"/>
    <n v="2"/>
    <n v="1.6"/>
    <n v="0"/>
    <n v="40"/>
    <n v="0"/>
    <n v="0"/>
    <n v="0"/>
    <n v="0"/>
    <n v="0"/>
    <n v="0"/>
    <n v="0"/>
    <n v="0"/>
    <n v="0"/>
    <n v="0"/>
    <n v="1"/>
    <n v="0"/>
    <n v="0"/>
    <n v="0"/>
    <n v="0"/>
    <n v="0"/>
    <n v="0"/>
    <n v="0"/>
    <n v="0"/>
    <n v="1"/>
    <n v="0"/>
    <n v="0"/>
    <n v="-1.3054319697438634"/>
    <n v="0.27105542201155819"/>
    <x v="82"/>
    <n v="-0.23984759630114366"/>
    <n v="4.5476519913038443E-2"/>
    <x v="2"/>
    <n v="0"/>
    <x v="7"/>
    <x v="3"/>
    <x v="0"/>
  </r>
  <r>
    <n v="33"/>
    <n v="8"/>
    <n v="0.9"/>
    <n v="1.0900000000000001"/>
    <n v="0"/>
    <n v="28"/>
    <n v="48"/>
    <n v="5"/>
    <n v="1.7"/>
    <n v="1"/>
    <n v="21"/>
    <n v="1"/>
    <n v="1"/>
    <n v="0"/>
    <n v="0"/>
    <n v="0"/>
    <n v="1"/>
    <n v="0"/>
    <n v="0"/>
    <n v="0"/>
    <n v="0"/>
    <n v="0"/>
    <n v="1"/>
    <n v="0"/>
    <n v="0"/>
    <n v="0"/>
    <n v="0"/>
    <n v="0"/>
    <n v="0"/>
    <n v="0"/>
    <n v="0"/>
    <n v="0"/>
    <n v="1"/>
    <n v="-0.37612046107947433"/>
    <n v="0.68651962916549236"/>
    <x v="83"/>
    <n v="-0.52266701444708719"/>
    <n v="0.16570023255953273"/>
    <x v="3"/>
    <n v="0"/>
    <x v="5"/>
    <x v="0"/>
    <x v="2"/>
  </r>
  <r>
    <n v="34"/>
    <n v="6.2"/>
    <n v="2.7"/>
    <n v="1.17"/>
    <n v="0"/>
    <n v="10"/>
    <n v="71"/>
    <n v="9"/>
    <n v="2.9"/>
    <n v="0"/>
    <n v="45"/>
    <n v="1"/>
    <n v="0"/>
    <n v="1"/>
    <n v="0"/>
    <n v="0"/>
    <n v="0"/>
    <n v="0"/>
    <n v="1"/>
    <n v="0"/>
    <n v="0"/>
    <n v="1"/>
    <n v="0"/>
    <n v="0"/>
    <n v="0"/>
    <n v="0"/>
    <n v="0"/>
    <n v="0"/>
    <n v="0"/>
    <n v="0"/>
    <n v="1"/>
    <n v="0"/>
    <n v="0"/>
    <n v="-1.4348476942056712"/>
    <n v="0.23815163312627299"/>
    <x v="84"/>
    <n v="-0.21361964909345588"/>
    <n v="3.6996399325579493E-2"/>
    <x v="0"/>
    <n v="0"/>
    <x v="7"/>
    <x v="3"/>
    <x v="3"/>
  </r>
  <r>
    <n v="48"/>
    <n v="12.3"/>
    <n v="5.8"/>
    <n v="1.0900000000000001"/>
    <n v="1"/>
    <n v="26"/>
    <n v="89"/>
    <n v="6"/>
    <n v="6.7"/>
    <n v="1"/>
    <n v="41"/>
    <n v="0"/>
    <n v="0"/>
    <n v="1"/>
    <n v="0"/>
    <n v="0"/>
    <n v="0"/>
    <n v="0"/>
    <n v="0"/>
    <n v="0"/>
    <n v="0"/>
    <n v="1"/>
    <n v="0"/>
    <n v="0"/>
    <n v="0"/>
    <n v="0"/>
    <n v="0"/>
    <n v="0"/>
    <n v="0"/>
    <n v="0"/>
    <n v="0"/>
    <n v="1"/>
    <n v="0"/>
    <n v="-2.490698284158519"/>
    <n v="8.2852092067707411E-2"/>
    <x v="85"/>
    <n v="-2.5702966704291876"/>
    <n v="0.85282852922051067"/>
    <x v="1"/>
    <n v="1"/>
    <x v="7"/>
    <x v="0"/>
    <x v="0"/>
  </r>
  <r>
    <n v="50"/>
    <n v="8"/>
    <n v="5.5"/>
    <n v="0.85"/>
    <n v="1"/>
    <n v="11"/>
    <n v="67"/>
    <n v="10"/>
    <n v="1"/>
    <n v="1"/>
    <n v="17"/>
    <n v="0"/>
    <n v="0"/>
    <n v="0"/>
    <n v="0"/>
    <n v="0"/>
    <n v="0"/>
    <n v="1"/>
    <n v="0"/>
    <n v="0"/>
    <n v="0"/>
    <n v="0"/>
    <n v="0"/>
    <n v="1"/>
    <n v="0"/>
    <n v="0"/>
    <n v="1"/>
    <n v="0"/>
    <n v="0"/>
    <n v="0"/>
    <n v="0"/>
    <n v="0"/>
    <n v="0"/>
    <n v="-1.6204663001006383"/>
    <n v="0.19780644041210141"/>
    <x v="86"/>
    <n v="-0.18049191770144485"/>
    <n v="2.7271408436983433E-2"/>
    <x v="0"/>
    <n v="0"/>
    <x v="2"/>
    <x v="4"/>
    <x v="1"/>
  </r>
  <r>
    <n v="25"/>
    <n v="3.6"/>
    <n v="2.6"/>
    <n v="0.91"/>
    <n v="0"/>
    <n v="23"/>
    <n v="76"/>
    <n v="6"/>
    <n v="2.5"/>
    <n v="0"/>
    <n v="11"/>
    <n v="1"/>
    <n v="0"/>
    <n v="0"/>
    <n v="0"/>
    <n v="0"/>
    <n v="0"/>
    <n v="0"/>
    <n v="0"/>
    <n v="0"/>
    <n v="0"/>
    <n v="0"/>
    <n v="0"/>
    <n v="0"/>
    <n v="0"/>
    <n v="0"/>
    <n v="1"/>
    <n v="0"/>
    <n v="0"/>
    <n v="0"/>
    <n v="0"/>
    <n v="1"/>
    <n v="0"/>
    <n v="-0.62991227062691901"/>
    <n v="0.53263852700129877"/>
    <x v="87"/>
    <n v="-0.42699077756607784"/>
    <n v="0.12077740008344877"/>
    <x v="3"/>
    <n v="0"/>
    <x v="3"/>
    <x v="4"/>
    <x v="0"/>
  </r>
  <r>
    <n v="47"/>
    <n v="2.6"/>
    <n v="0.7"/>
    <n v="1.1100000000000001"/>
    <n v="0"/>
    <n v="3"/>
    <n v="89"/>
    <n v="4"/>
    <n v="0.8"/>
    <n v="0"/>
    <n v="23"/>
    <n v="1"/>
    <n v="1"/>
    <n v="0"/>
    <n v="0"/>
    <n v="0"/>
    <n v="0"/>
    <n v="0"/>
    <n v="1"/>
    <n v="1"/>
    <n v="0"/>
    <n v="0"/>
    <n v="0"/>
    <n v="0"/>
    <n v="0"/>
    <n v="0"/>
    <n v="0"/>
    <n v="0"/>
    <n v="0"/>
    <n v="0"/>
    <n v="1"/>
    <n v="0"/>
    <n v="0"/>
    <n v="-2.6357549262265154"/>
    <n v="7.166484730931208E-2"/>
    <x v="88"/>
    <n v="-6.9213371330432011E-2"/>
    <n v="4.4719237441752241E-3"/>
    <x v="1"/>
    <n v="0"/>
    <x v="1"/>
    <x v="3"/>
    <x v="3"/>
  </r>
  <r>
    <n v="45"/>
    <n v="3.7"/>
    <n v="2"/>
    <n v="1"/>
    <n v="1"/>
    <n v="18"/>
    <n v="72"/>
    <n v="13"/>
    <n v="1.5"/>
    <n v="0"/>
    <n v="38"/>
    <n v="0"/>
    <n v="0"/>
    <n v="1"/>
    <n v="0"/>
    <n v="0"/>
    <n v="0"/>
    <n v="0"/>
    <n v="0"/>
    <n v="0"/>
    <n v="0"/>
    <n v="0"/>
    <n v="0"/>
    <n v="0"/>
    <n v="1"/>
    <n v="0"/>
    <n v="1"/>
    <n v="0"/>
    <n v="0"/>
    <n v="0"/>
    <n v="0"/>
    <n v="0"/>
    <n v="0"/>
    <n v="-1.9461569954623841"/>
    <n v="0.14282188343671384"/>
    <x v="89"/>
    <n v="-0.13350054015571466"/>
    <n v="1.5618251647137543E-2"/>
    <x v="0"/>
    <n v="0"/>
    <x v="0"/>
    <x v="4"/>
    <x v="0"/>
  </r>
  <r>
    <n v="52"/>
    <n v="6.3"/>
    <n v="2.7"/>
    <n v="0.98"/>
    <n v="0"/>
    <n v="1"/>
    <n v="96"/>
    <n v="5"/>
    <n v="4.3"/>
    <n v="1"/>
    <n v="18"/>
    <n v="1"/>
    <n v="0"/>
    <n v="1"/>
    <n v="0"/>
    <n v="0"/>
    <n v="0"/>
    <n v="0"/>
    <n v="1"/>
    <n v="0"/>
    <n v="0"/>
    <n v="0"/>
    <n v="1"/>
    <n v="0"/>
    <n v="0"/>
    <n v="0"/>
    <n v="0"/>
    <n v="0"/>
    <n v="0"/>
    <n v="0"/>
    <n v="0"/>
    <n v="0"/>
    <n v="0"/>
    <n v="-2.465747609271673"/>
    <n v="8.4945312723604241E-2"/>
    <x v="90"/>
    <n v="-2.5472771919741013"/>
    <n v="0.84954092349495192"/>
    <x v="1"/>
    <n v="1"/>
    <x v="5"/>
    <x v="0"/>
    <x v="3"/>
  </r>
  <r>
    <n v="41"/>
    <n v="2.8"/>
    <n v="2.8"/>
    <n v="1.05"/>
    <n v="0"/>
    <n v="14"/>
    <n v="96"/>
    <n v="14"/>
    <n v="1.3"/>
    <n v="0"/>
    <n v="35"/>
    <n v="1"/>
    <n v="0"/>
    <n v="1"/>
    <n v="0"/>
    <n v="0"/>
    <n v="0"/>
    <n v="1"/>
    <n v="0"/>
    <n v="0"/>
    <n v="0"/>
    <n v="0"/>
    <n v="0"/>
    <n v="1"/>
    <n v="0"/>
    <n v="0"/>
    <n v="1"/>
    <n v="0"/>
    <n v="0"/>
    <n v="0"/>
    <n v="0"/>
    <n v="0"/>
    <n v="0"/>
    <n v="-1.7721014312171828"/>
    <n v="0.1699754215984273"/>
    <x v="91"/>
    <n v="-1.9290841726253622"/>
    <n v="0.73054424405406149"/>
    <x v="0"/>
    <n v="1"/>
    <x v="2"/>
    <x v="4"/>
    <x v="1"/>
  </r>
  <r>
    <n v="38"/>
    <n v="6.4"/>
    <n v="0.2"/>
    <n v="1.07"/>
    <n v="0"/>
    <n v="20"/>
    <n v="70"/>
    <n v="9"/>
    <n v="5.6"/>
    <n v="0"/>
    <n v="39"/>
    <n v="1"/>
    <n v="0"/>
    <n v="1"/>
    <n v="0"/>
    <n v="0"/>
    <n v="0"/>
    <n v="1"/>
    <n v="0"/>
    <n v="0"/>
    <n v="0"/>
    <n v="0"/>
    <n v="0"/>
    <n v="0"/>
    <n v="0"/>
    <n v="1"/>
    <n v="0"/>
    <n v="0"/>
    <n v="0"/>
    <n v="0"/>
    <n v="0"/>
    <n v="1"/>
    <n v="0"/>
    <n v="-2.8056819215360997"/>
    <n v="6.046552436737871E-2"/>
    <x v="92"/>
    <n v="-5.8707985646819852E-2"/>
    <n v="3.2510416887978097E-3"/>
    <x v="1"/>
    <n v="0"/>
    <x v="6"/>
    <x v="0"/>
    <x v="1"/>
  </r>
  <r>
    <n v="48"/>
    <n v="6"/>
    <n v="2"/>
    <n v="1.01"/>
    <n v="0"/>
    <n v="11"/>
    <n v="65"/>
    <n v="2"/>
    <n v="1.3"/>
    <n v="1"/>
    <n v="15"/>
    <n v="0"/>
    <n v="0"/>
    <n v="1"/>
    <n v="0"/>
    <n v="0"/>
    <n v="0"/>
    <n v="1"/>
    <n v="0"/>
    <n v="0"/>
    <n v="0"/>
    <n v="0"/>
    <n v="0"/>
    <n v="0"/>
    <n v="0"/>
    <n v="0"/>
    <n v="0"/>
    <n v="0"/>
    <n v="0"/>
    <n v="0"/>
    <n v="0"/>
    <n v="1"/>
    <n v="0"/>
    <n v="-2.4216518964108289"/>
    <n v="8.8774849414837667E-2"/>
    <x v="93"/>
    <n v="-2.506704969137322"/>
    <n v="0.84357527016481459"/>
    <x v="1"/>
    <n v="1"/>
    <x v="3"/>
    <x v="0"/>
    <x v="1"/>
  </r>
  <r>
    <n v="44"/>
    <n v="1.8"/>
    <n v="1.8"/>
    <n v="0.97"/>
    <n v="0"/>
    <n v="7"/>
    <n v="80"/>
    <n v="4"/>
    <n v="1.7"/>
    <n v="0"/>
    <n v="16"/>
    <n v="0"/>
    <n v="0"/>
    <n v="1"/>
    <n v="0"/>
    <n v="0"/>
    <n v="0"/>
    <n v="0"/>
    <n v="0"/>
    <n v="0"/>
    <n v="0"/>
    <n v="0"/>
    <n v="0"/>
    <n v="0"/>
    <n v="0"/>
    <n v="1"/>
    <n v="0"/>
    <n v="0"/>
    <n v="0"/>
    <n v="1"/>
    <n v="0"/>
    <n v="0"/>
    <n v="0"/>
    <n v="-2.99603246801703"/>
    <n v="4.9984992529540515E-2"/>
    <x v="94"/>
    <n v="-4.8775871238279568E-2"/>
    <n v="2.266277461189215E-3"/>
    <x v="1"/>
    <n v="0"/>
    <x v="6"/>
    <x v="2"/>
    <x v="0"/>
  </r>
  <r>
    <n v="58"/>
    <n v="7.9"/>
    <n v="2.2999999999999998"/>
    <n v="0.92"/>
    <n v="0"/>
    <n v="24"/>
    <n v="68"/>
    <n v="12"/>
    <n v="0.5"/>
    <n v="0"/>
    <n v="33"/>
    <n v="0"/>
    <n v="0"/>
    <n v="0"/>
    <n v="0"/>
    <n v="0"/>
    <n v="0"/>
    <n v="0"/>
    <n v="0"/>
    <n v="0"/>
    <n v="0"/>
    <n v="0"/>
    <n v="0"/>
    <n v="0"/>
    <n v="1"/>
    <n v="0"/>
    <n v="0"/>
    <n v="0"/>
    <n v="0"/>
    <n v="0"/>
    <n v="1"/>
    <n v="0"/>
    <n v="0"/>
    <n v="-2.1910822958452441"/>
    <n v="0.11179568710928796"/>
    <x v="95"/>
    <n v="-0.10597644433316893"/>
    <n v="1.0111140124426725E-2"/>
    <x v="0"/>
    <n v="0"/>
    <x v="0"/>
    <x v="3"/>
    <x v="0"/>
  </r>
  <r>
    <n v="47"/>
    <n v="5.0999999999999996"/>
    <n v="2.5"/>
    <n v="1.1200000000000001"/>
    <n v="0"/>
    <n v="15"/>
    <n v="58"/>
    <n v="10"/>
    <n v="5.6"/>
    <n v="0"/>
    <n v="26"/>
    <n v="1"/>
    <n v="0"/>
    <n v="0"/>
    <n v="0"/>
    <n v="0"/>
    <n v="0"/>
    <n v="0"/>
    <n v="0"/>
    <n v="0"/>
    <n v="0"/>
    <n v="0"/>
    <n v="0"/>
    <n v="0"/>
    <n v="0"/>
    <n v="0"/>
    <n v="0"/>
    <n v="0"/>
    <n v="0"/>
    <n v="1"/>
    <n v="0"/>
    <n v="0"/>
    <n v="0"/>
    <n v="-0.86488551654599966"/>
    <n v="0.42109975882273137"/>
    <x v="96"/>
    <n v="-0.35143104990398422"/>
    <n v="8.7805324831190162E-2"/>
    <x v="2"/>
    <n v="0"/>
    <x v="3"/>
    <x v="2"/>
    <x v="0"/>
  </r>
  <r>
    <n v="39"/>
    <n v="11.9"/>
    <n v="1"/>
    <n v="1.0900000000000001"/>
    <n v="1"/>
    <n v="12"/>
    <n v="92"/>
    <n v="8"/>
    <n v="5.0999999999999996"/>
    <n v="1"/>
    <n v="16"/>
    <n v="1"/>
    <n v="0"/>
    <n v="1"/>
    <n v="0"/>
    <n v="0"/>
    <n v="0"/>
    <n v="0"/>
    <n v="0"/>
    <n v="0"/>
    <n v="0"/>
    <n v="0"/>
    <n v="0"/>
    <n v="0"/>
    <n v="1"/>
    <n v="0"/>
    <n v="0"/>
    <n v="0"/>
    <n v="0"/>
    <n v="0"/>
    <n v="0"/>
    <n v="0"/>
    <n v="1"/>
    <n v="-3.5454999637372682"/>
    <n v="2.885419285273854E-2"/>
    <x v="97"/>
    <n v="-2.8445748903884092E-2"/>
    <n v="7.865207718837239E-4"/>
    <x v="1"/>
    <n v="0"/>
    <x v="0"/>
    <x v="0"/>
    <x v="0"/>
  </r>
  <r>
    <n v="27"/>
    <n v="3.9"/>
    <n v="3.9"/>
    <n v="0.91"/>
    <n v="0"/>
    <n v="16"/>
    <n v="84"/>
    <n v="7"/>
    <n v="0.8"/>
    <n v="1"/>
    <n v="20"/>
    <n v="0"/>
    <n v="0"/>
    <n v="1"/>
    <n v="0"/>
    <n v="0"/>
    <n v="0"/>
    <n v="1"/>
    <n v="0"/>
    <n v="0"/>
    <n v="0"/>
    <n v="0"/>
    <n v="1"/>
    <n v="0"/>
    <n v="0"/>
    <n v="0"/>
    <n v="0"/>
    <n v="0"/>
    <n v="0"/>
    <n v="0"/>
    <n v="0"/>
    <n v="0"/>
    <n v="1"/>
    <n v="-2.0386897637058548"/>
    <n v="0.13019919087485027"/>
    <x v="98"/>
    <n v="-0.12239389230010439"/>
    <n v="1.3271089758912519E-2"/>
    <x v="0"/>
    <n v="0"/>
    <x v="5"/>
    <x v="0"/>
    <x v="1"/>
  </r>
  <r>
    <n v="33"/>
    <n v="3.1"/>
    <n v="2.1"/>
    <n v="1.1499999999999999"/>
    <n v="0"/>
    <n v="40"/>
    <n v="70"/>
    <n v="1"/>
    <n v="2.2000000000000002"/>
    <n v="0"/>
    <n v="23"/>
    <n v="0"/>
    <n v="0"/>
    <n v="0"/>
    <n v="0"/>
    <n v="0"/>
    <n v="0"/>
    <n v="0"/>
    <n v="0"/>
    <n v="0"/>
    <n v="0"/>
    <n v="0"/>
    <n v="1"/>
    <n v="0"/>
    <n v="0"/>
    <n v="0"/>
    <n v="0"/>
    <n v="0"/>
    <n v="0"/>
    <n v="0"/>
    <n v="0"/>
    <n v="0"/>
    <n v="1"/>
    <n v="-1.6408787595177881"/>
    <n v="0.19380965535800201"/>
    <x v="99"/>
    <n v="-0.17714958463895653"/>
    <n v="2.6356069517127295E-2"/>
    <x v="0"/>
    <n v="0"/>
    <x v="5"/>
    <x v="0"/>
    <x v="0"/>
  </r>
  <r>
    <n v="25"/>
    <n v="1.6"/>
    <n v="1.6"/>
    <n v="0.96"/>
    <n v="0"/>
    <n v="26"/>
    <n v="53"/>
    <n v="2"/>
    <n v="2"/>
    <n v="0"/>
    <n v="5"/>
    <n v="1"/>
    <n v="0"/>
    <n v="0"/>
    <n v="0"/>
    <n v="1"/>
    <n v="0"/>
    <n v="0"/>
    <n v="0"/>
    <n v="0"/>
    <n v="0"/>
    <n v="0"/>
    <n v="1"/>
    <n v="0"/>
    <n v="0"/>
    <n v="0"/>
    <n v="0"/>
    <n v="0"/>
    <n v="0"/>
    <n v="0"/>
    <n v="1"/>
    <n v="0"/>
    <n v="1"/>
    <n v="-0.42403222781492378"/>
    <n v="0.65440279159695991"/>
    <x v="100"/>
    <n v="-0.50344009270782186"/>
    <n v="0.15646160398602935"/>
    <x v="3"/>
    <n v="0"/>
    <x v="5"/>
    <x v="3"/>
    <x v="4"/>
  </r>
  <r>
    <n v="36"/>
    <n v="1.6"/>
    <n v="1.6"/>
    <n v="0.93"/>
    <n v="0"/>
    <n v="26"/>
    <n v="53"/>
    <n v="5"/>
    <n v="1.9"/>
    <n v="0"/>
    <n v="33"/>
    <n v="1"/>
    <n v="0"/>
    <n v="0"/>
    <n v="0"/>
    <n v="0"/>
    <n v="0"/>
    <n v="0"/>
    <n v="1"/>
    <n v="0"/>
    <n v="0"/>
    <n v="0"/>
    <n v="0"/>
    <n v="0"/>
    <n v="0"/>
    <n v="0"/>
    <n v="0"/>
    <n v="0"/>
    <n v="0"/>
    <n v="0"/>
    <n v="0"/>
    <n v="0"/>
    <n v="0"/>
    <n v="-0.85533016527161587"/>
    <n v="0.42514280051929626"/>
    <x v="101"/>
    <n v="-0.35427201959057214"/>
    <n v="8.8992394342776421E-2"/>
    <x v="2"/>
    <n v="0"/>
    <x v="3"/>
    <x v="0"/>
    <x v="3"/>
  </r>
  <r>
    <n v="46"/>
    <n v="7.3"/>
    <n v="1.6"/>
    <n v="0.91"/>
    <n v="1"/>
    <n v="20"/>
    <n v="78"/>
    <n v="2"/>
    <n v="9"/>
    <n v="1"/>
    <n v="18"/>
    <n v="1"/>
    <n v="0"/>
    <n v="0"/>
    <n v="0"/>
    <n v="0"/>
    <n v="1"/>
    <n v="0"/>
    <n v="0"/>
    <n v="0"/>
    <n v="0"/>
    <n v="1"/>
    <n v="0"/>
    <n v="0"/>
    <n v="0"/>
    <n v="0"/>
    <n v="0"/>
    <n v="0"/>
    <n v="0"/>
    <n v="0"/>
    <n v="0"/>
    <n v="0"/>
    <n v="0"/>
    <n v="-2.2671449782768747"/>
    <n v="0.10360756005898426"/>
    <x v="102"/>
    <n v="-9.8584413699060167E-2"/>
    <n v="8.8136045124458072E-3"/>
    <x v="1"/>
    <n v="0"/>
    <x v="7"/>
    <x v="0"/>
    <x v="2"/>
  </r>
  <r>
    <n v="38"/>
    <n v="11.2"/>
    <n v="5.3"/>
    <n v="0.89"/>
    <n v="1"/>
    <n v="17"/>
    <n v="63"/>
    <n v="4"/>
    <n v="1.9"/>
    <n v="0"/>
    <n v="0"/>
    <n v="0"/>
    <n v="0"/>
    <n v="0"/>
    <n v="0"/>
    <n v="0"/>
    <n v="1"/>
    <n v="0"/>
    <n v="0"/>
    <n v="0"/>
    <n v="0"/>
    <n v="0"/>
    <n v="0"/>
    <n v="0"/>
    <n v="1"/>
    <n v="0"/>
    <n v="0"/>
    <n v="0"/>
    <n v="0"/>
    <n v="0"/>
    <n v="0"/>
    <n v="0"/>
    <n v="0"/>
    <n v="-2.6462743897447716"/>
    <n v="7.0914922879326631E-2"/>
    <x v="103"/>
    <n v="-6.8513351222855748E-2"/>
    <n v="4.384956901023503E-3"/>
    <x v="1"/>
    <n v="0"/>
    <x v="0"/>
    <x v="0"/>
    <x v="2"/>
  </r>
  <r>
    <n v="47"/>
    <n v="3.6"/>
    <n v="0.5"/>
    <n v="0.96"/>
    <n v="0"/>
    <n v="1"/>
    <n v="68"/>
    <n v="3"/>
    <n v="1.3"/>
    <n v="0"/>
    <n v="24"/>
    <n v="0"/>
    <n v="0"/>
    <n v="0"/>
    <n v="0"/>
    <n v="0"/>
    <n v="0"/>
    <n v="0"/>
    <n v="1"/>
    <n v="1"/>
    <n v="0"/>
    <n v="0"/>
    <n v="0"/>
    <n v="0"/>
    <n v="0"/>
    <n v="0"/>
    <n v="1"/>
    <n v="0"/>
    <n v="0"/>
    <n v="0"/>
    <n v="0"/>
    <n v="0"/>
    <n v="1"/>
    <n v="-1.8289132541290607"/>
    <n v="0.16058799131746085"/>
    <x v="104"/>
    <n v="-0.1489267657601831"/>
    <n v="1.9145644321925268E-2"/>
    <x v="0"/>
    <n v="0"/>
    <x v="1"/>
    <x v="4"/>
    <x v="3"/>
  </r>
  <r>
    <n v="41"/>
    <n v="3.5"/>
    <n v="2.6"/>
    <n v="1.17"/>
    <n v="0"/>
    <n v="10"/>
    <n v="84"/>
    <n v="7"/>
    <n v="0.5"/>
    <n v="1"/>
    <n v="15"/>
    <n v="0"/>
    <n v="0"/>
    <n v="0"/>
    <n v="0"/>
    <n v="0"/>
    <n v="0"/>
    <n v="0"/>
    <n v="0"/>
    <n v="0"/>
    <n v="1"/>
    <n v="0"/>
    <n v="0"/>
    <n v="0"/>
    <n v="0"/>
    <n v="0"/>
    <n v="0"/>
    <n v="0"/>
    <n v="0"/>
    <n v="0"/>
    <n v="0"/>
    <n v="0"/>
    <n v="0"/>
    <n v="-2.1642948472164965"/>
    <n v="0.11483087936892832"/>
    <x v="105"/>
    <n v="-0.10870271571182859"/>
    <n v="1.0609609564484666E-2"/>
    <x v="0"/>
    <n v="0"/>
    <x v="4"/>
    <x v="0"/>
    <x v="0"/>
  </r>
  <r>
    <n v="34"/>
    <n v="4.0999999999999996"/>
    <n v="0.9"/>
    <n v="0.87"/>
    <n v="0"/>
    <n v="12"/>
    <n v="76"/>
    <n v="5"/>
    <n v="1.4"/>
    <n v="0"/>
    <n v="44"/>
    <n v="0"/>
    <n v="0"/>
    <n v="0"/>
    <n v="0"/>
    <n v="0"/>
    <n v="0"/>
    <n v="0"/>
    <n v="0"/>
    <n v="0"/>
    <n v="0"/>
    <n v="0"/>
    <n v="0"/>
    <n v="0"/>
    <n v="1"/>
    <n v="0"/>
    <n v="0"/>
    <n v="1"/>
    <n v="0"/>
    <n v="0"/>
    <n v="0"/>
    <n v="0"/>
    <n v="0"/>
    <n v="-2.5501159972195682"/>
    <n v="7.8072609270285726E-2"/>
    <x v="106"/>
    <n v="-7.5174825756821398E-2"/>
    <n v="5.2444670888195525E-3"/>
    <x v="1"/>
    <n v="0"/>
    <x v="0"/>
    <x v="1"/>
    <x v="0"/>
  </r>
  <r>
    <n v="39"/>
    <n v="8.3000000000000007"/>
    <n v="0.7"/>
    <n v="1.04"/>
    <n v="0"/>
    <n v="1"/>
    <n v="89"/>
    <n v="9"/>
    <n v="6.7"/>
    <n v="0"/>
    <n v="17"/>
    <n v="0"/>
    <n v="0"/>
    <n v="1"/>
    <n v="0"/>
    <n v="0"/>
    <n v="0"/>
    <n v="1"/>
    <n v="0"/>
    <n v="0"/>
    <n v="0"/>
    <n v="0"/>
    <n v="0"/>
    <n v="1"/>
    <n v="0"/>
    <n v="0"/>
    <n v="0"/>
    <n v="0"/>
    <n v="0"/>
    <n v="0"/>
    <n v="0"/>
    <n v="0"/>
    <n v="0"/>
    <n v="-4.2082902754387828"/>
    <n v="1.4871773250191889E-2"/>
    <x v="107"/>
    <n v="-1.476227274001014E-2"/>
    <n v="2.1473516144708635E-4"/>
    <x v="1"/>
    <n v="0"/>
    <x v="2"/>
    <x v="0"/>
    <x v="1"/>
  </r>
  <r>
    <n v="42"/>
    <n v="1.8"/>
    <n v="1.8"/>
    <n v="0.96"/>
    <n v="0"/>
    <n v="6"/>
    <n v="60"/>
    <n v="6"/>
    <n v="3.2"/>
    <n v="1"/>
    <n v="11"/>
    <n v="1"/>
    <n v="0"/>
    <n v="0"/>
    <n v="0"/>
    <n v="0"/>
    <n v="0"/>
    <n v="1"/>
    <n v="0"/>
    <n v="0"/>
    <n v="1"/>
    <n v="0"/>
    <n v="0"/>
    <n v="0"/>
    <n v="0"/>
    <n v="0"/>
    <n v="0"/>
    <n v="0"/>
    <n v="0"/>
    <n v="0"/>
    <n v="0"/>
    <n v="0"/>
    <n v="0"/>
    <n v="-1.3387774587451595"/>
    <n v="0.26216598147053294"/>
    <x v="108"/>
    <n v="-0.23282927803053965"/>
    <n v="4.3143933014496962E-2"/>
    <x v="2"/>
    <n v="0"/>
    <x v="4"/>
    <x v="0"/>
    <x v="1"/>
  </r>
  <r>
    <n v="39"/>
    <n v="4.5999999999999996"/>
    <n v="0.6"/>
    <n v="0.99"/>
    <n v="0"/>
    <n v="1"/>
    <n v="68"/>
    <n v="5"/>
    <n v="3.2"/>
    <n v="1"/>
    <n v="30"/>
    <n v="0"/>
    <n v="0"/>
    <n v="0"/>
    <n v="0"/>
    <n v="0"/>
    <n v="0"/>
    <n v="0"/>
    <n v="0"/>
    <n v="0"/>
    <n v="0"/>
    <n v="0"/>
    <n v="1"/>
    <n v="0"/>
    <n v="0"/>
    <n v="0"/>
    <n v="0"/>
    <n v="0"/>
    <n v="0"/>
    <n v="0"/>
    <n v="0"/>
    <n v="0"/>
    <n v="0"/>
    <n v="-2.2077959887118768"/>
    <n v="0.10994269662355283"/>
    <x v="109"/>
    <n v="-0.104308389328178"/>
    <n v="9.8114151879433523E-3"/>
    <x v="1"/>
    <n v="0"/>
    <x v="5"/>
    <x v="0"/>
    <x v="0"/>
  </r>
  <r>
    <n v="39"/>
    <n v="7.4"/>
    <n v="2.2000000000000002"/>
    <n v="0.9"/>
    <n v="0"/>
    <n v="16"/>
    <n v="81"/>
    <n v="4"/>
    <n v="1.5"/>
    <n v="0"/>
    <n v="16"/>
    <n v="1"/>
    <n v="0"/>
    <n v="0"/>
    <n v="0"/>
    <n v="0"/>
    <n v="1"/>
    <n v="0"/>
    <n v="0"/>
    <n v="0"/>
    <n v="0"/>
    <n v="1"/>
    <n v="0"/>
    <n v="0"/>
    <n v="0"/>
    <n v="0"/>
    <n v="0"/>
    <n v="0"/>
    <n v="0"/>
    <n v="1"/>
    <n v="0"/>
    <n v="0"/>
    <n v="1"/>
    <n v="-1.8582799023552996"/>
    <n v="0.15594063292203955"/>
    <x v="110"/>
    <n v="-0.14491441332766947"/>
    <n v="1.819900000178221E-2"/>
    <x v="0"/>
    <n v="0"/>
    <x v="7"/>
    <x v="2"/>
    <x v="2"/>
  </r>
  <r>
    <n v="31"/>
    <n v="5.5"/>
    <n v="0.5"/>
    <n v="0.96"/>
    <n v="0"/>
    <n v="23"/>
    <n v="77"/>
    <n v="10"/>
    <n v="6"/>
    <n v="0"/>
    <n v="15"/>
    <n v="1"/>
    <n v="0"/>
    <n v="0"/>
    <n v="0"/>
    <n v="0"/>
    <n v="0"/>
    <n v="0"/>
    <n v="0"/>
    <n v="0"/>
    <n v="1"/>
    <n v="0"/>
    <n v="0"/>
    <n v="0"/>
    <n v="0"/>
    <n v="0"/>
    <n v="0"/>
    <n v="0"/>
    <n v="0"/>
    <n v="0"/>
    <n v="0"/>
    <n v="0"/>
    <n v="0"/>
    <n v="-2.0869880494891704"/>
    <n v="0.12406023694837456"/>
    <x v="111"/>
    <n v="-0.11694734162660189"/>
    <n v="1.2181086924325325E-2"/>
    <x v="0"/>
    <n v="0"/>
    <x v="4"/>
    <x v="0"/>
    <x v="0"/>
  </r>
  <r>
    <n v="34"/>
    <n v="0.2"/>
    <n v="0.2"/>
    <n v="1.01"/>
    <n v="0"/>
    <n v="26"/>
    <n v="86"/>
    <n v="4"/>
    <n v="4"/>
    <n v="0"/>
    <n v="30"/>
    <n v="0"/>
    <n v="0"/>
    <n v="0"/>
    <n v="0"/>
    <n v="0"/>
    <n v="0"/>
    <n v="0"/>
    <n v="0"/>
    <n v="1"/>
    <n v="0"/>
    <n v="0"/>
    <n v="0"/>
    <n v="0"/>
    <n v="0"/>
    <n v="0"/>
    <n v="0"/>
    <n v="0"/>
    <n v="0"/>
    <n v="0"/>
    <n v="0"/>
    <n v="0"/>
    <n v="1"/>
    <n v="-2.5976046538902899"/>
    <n v="7.4451702390321506E-2"/>
    <x v="112"/>
    <n v="-7.1810487174719786E-2"/>
    <n v="4.8014838081988278E-3"/>
    <x v="1"/>
    <n v="0"/>
    <x v="1"/>
    <x v="0"/>
    <x v="0"/>
  </r>
  <r>
    <n v="58"/>
    <n v="6.2"/>
    <n v="1.4"/>
    <n v="1.06"/>
    <n v="0"/>
    <n v="20"/>
    <n v="77"/>
    <n v="2"/>
    <n v="1.9"/>
    <n v="0"/>
    <n v="12"/>
    <n v="0"/>
    <n v="0"/>
    <n v="1"/>
    <n v="0"/>
    <n v="0"/>
    <n v="0"/>
    <n v="1"/>
    <n v="0"/>
    <n v="0"/>
    <n v="0"/>
    <n v="0"/>
    <n v="0"/>
    <n v="0"/>
    <n v="0"/>
    <n v="1"/>
    <n v="1"/>
    <n v="0"/>
    <n v="0"/>
    <n v="0"/>
    <n v="0"/>
    <n v="0"/>
    <n v="0"/>
    <n v="-2.7994543321074641"/>
    <n v="6.0843253778785487E-2"/>
    <x v="113"/>
    <n v="-5.9064114296538739E-2"/>
    <n v="3.2894434494751866E-3"/>
    <x v="1"/>
    <n v="0"/>
    <x v="6"/>
    <x v="4"/>
    <x v="1"/>
  </r>
  <r>
    <n v="49"/>
    <n v="5.6"/>
    <n v="4.5999999999999996"/>
    <n v="1.06"/>
    <n v="1"/>
    <n v="7"/>
    <n v="96"/>
    <n v="7"/>
    <n v="1.2"/>
    <n v="1"/>
    <n v="7"/>
    <n v="1"/>
    <n v="0"/>
    <n v="1"/>
    <n v="0"/>
    <n v="0"/>
    <n v="0"/>
    <n v="1"/>
    <n v="0"/>
    <n v="0"/>
    <n v="0"/>
    <n v="0"/>
    <n v="0"/>
    <n v="0"/>
    <n v="0"/>
    <n v="0"/>
    <n v="0"/>
    <n v="0"/>
    <n v="0"/>
    <n v="0"/>
    <n v="0"/>
    <n v="0"/>
    <n v="0"/>
    <n v="-3.212188900642599"/>
    <n v="4.0268373264843019E-2"/>
    <x v="114"/>
    <n v="-3.947873107998822E-2"/>
    <n v="1.4984331800217661E-3"/>
    <x v="1"/>
    <n v="0"/>
    <x v="3"/>
    <x v="0"/>
    <x v="1"/>
  </r>
  <r>
    <n v="25"/>
    <n v="9.3000000000000007"/>
    <n v="3.3"/>
    <n v="0.87"/>
    <n v="0"/>
    <n v="1"/>
    <n v="70"/>
    <n v="4"/>
    <n v="2.5"/>
    <n v="0"/>
    <n v="45"/>
    <n v="0"/>
    <n v="0"/>
    <n v="0"/>
    <n v="0"/>
    <n v="0"/>
    <n v="0"/>
    <n v="1"/>
    <n v="0"/>
    <n v="0"/>
    <n v="0"/>
    <n v="0"/>
    <n v="0"/>
    <n v="0"/>
    <n v="0"/>
    <n v="1"/>
    <n v="0"/>
    <n v="0"/>
    <n v="0"/>
    <n v="0"/>
    <n v="1"/>
    <n v="0"/>
    <n v="1"/>
    <n v="-3.1341388591670665"/>
    <n v="4.3537229377094061E-2"/>
    <x v="115"/>
    <n v="-4.2616124308463864E-2"/>
    <n v="1.740626858810191E-3"/>
    <x v="1"/>
    <n v="0"/>
    <x v="6"/>
    <x v="3"/>
    <x v="1"/>
  </r>
  <r>
    <n v="21"/>
    <n v="10.6"/>
    <n v="9.3000000000000007"/>
    <n v="1.1100000000000001"/>
    <n v="1"/>
    <n v="1"/>
    <n v="87"/>
    <n v="9"/>
    <n v="1.3"/>
    <n v="0"/>
    <n v="31"/>
    <n v="1"/>
    <n v="0"/>
    <n v="0"/>
    <n v="0"/>
    <n v="1"/>
    <n v="0"/>
    <n v="0"/>
    <n v="0"/>
    <n v="0"/>
    <n v="0"/>
    <n v="0"/>
    <n v="0"/>
    <n v="0"/>
    <n v="0"/>
    <n v="1"/>
    <n v="0"/>
    <n v="0"/>
    <n v="0"/>
    <n v="0"/>
    <n v="0"/>
    <n v="0"/>
    <n v="1"/>
    <n v="-2.1259499308856338"/>
    <n v="0.11931956907062685"/>
    <x v="116"/>
    <n v="-0.11272097307181153"/>
    <n v="1.1363579620179353E-2"/>
    <x v="0"/>
    <n v="0"/>
    <x v="6"/>
    <x v="0"/>
    <x v="4"/>
  </r>
  <r>
    <n v="39"/>
    <n v="9"/>
    <n v="0.4"/>
    <n v="1.06"/>
    <n v="0"/>
    <n v="5"/>
    <n v="68"/>
    <n v="11"/>
    <n v="2.2999999999999998"/>
    <n v="1"/>
    <n v="21"/>
    <n v="1"/>
    <n v="0"/>
    <n v="0"/>
    <n v="0"/>
    <n v="0"/>
    <n v="1"/>
    <n v="0"/>
    <n v="0"/>
    <n v="0"/>
    <n v="1"/>
    <n v="0"/>
    <n v="0"/>
    <n v="0"/>
    <n v="0"/>
    <n v="0"/>
    <n v="0"/>
    <n v="0"/>
    <n v="0"/>
    <n v="0"/>
    <n v="0"/>
    <n v="1"/>
    <n v="0"/>
    <n v="-1.798853881244352"/>
    <n v="0.16548844898648865"/>
    <x v="117"/>
    <n v="-1.9519941499094113"/>
    <n v="0.73618006449448647"/>
    <x v="0"/>
    <n v="1"/>
    <x v="4"/>
    <x v="0"/>
    <x v="2"/>
  </r>
  <r>
    <n v="46"/>
    <n v="4.0999999999999996"/>
    <n v="0.8"/>
    <n v="1.01"/>
    <n v="1"/>
    <n v="8"/>
    <n v="77"/>
    <n v="4"/>
    <n v="3"/>
    <n v="0"/>
    <n v="24"/>
    <n v="1"/>
    <n v="0"/>
    <n v="0"/>
    <n v="1"/>
    <n v="0"/>
    <n v="0"/>
    <n v="0"/>
    <n v="0"/>
    <n v="1"/>
    <n v="0"/>
    <n v="0"/>
    <n v="0"/>
    <n v="0"/>
    <n v="0"/>
    <n v="0"/>
    <n v="0"/>
    <n v="0"/>
    <n v="0"/>
    <n v="0"/>
    <n v="0"/>
    <n v="1"/>
    <n v="0"/>
    <n v="-3.5410724631245634"/>
    <n v="2.8982228038050315E-2"/>
    <x v="118"/>
    <n v="-2.8570185602717135E-2"/>
    <n v="7.9331888092473712E-4"/>
    <x v="1"/>
    <n v="0"/>
    <x v="1"/>
    <x v="0"/>
    <x v="0"/>
  </r>
  <r>
    <n v="33"/>
    <n v="0.9"/>
    <n v="0.9"/>
    <n v="0.96"/>
    <n v="0"/>
    <n v="15"/>
    <n v="83"/>
    <n v="11"/>
    <n v="1.5"/>
    <n v="1"/>
    <n v="30"/>
    <n v="1"/>
    <n v="0"/>
    <n v="0"/>
    <n v="1"/>
    <n v="0"/>
    <n v="0"/>
    <n v="0"/>
    <n v="0"/>
    <n v="0"/>
    <n v="0"/>
    <n v="0"/>
    <n v="0"/>
    <n v="0"/>
    <n v="0"/>
    <n v="0"/>
    <n v="0"/>
    <n v="0"/>
    <n v="0"/>
    <n v="0"/>
    <n v="0"/>
    <n v="0"/>
    <n v="0"/>
    <n v="-1.8089641621210788"/>
    <n v="0.16382374378414929"/>
    <x v="119"/>
    <n v="-0.15171091497779543"/>
    <n v="1.9814324283205207E-2"/>
    <x v="0"/>
    <n v="0"/>
    <x v="3"/>
    <x v="0"/>
    <x v="0"/>
  </r>
  <r>
    <n v="47"/>
    <n v="3.4"/>
    <n v="2.7"/>
    <n v="0.93"/>
    <n v="0"/>
    <n v="7"/>
    <n v="91"/>
    <n v="9"/>
    <n v="0.2"/>
    <n v="1"/>
    <n v="36"/>
    <n v="1"/>
    <n v="0"/>
    <n v="0"/>
    <n v="0"/>
    <n v="0"/>
    <n v="1"/>
    <n v="0"/>
    <n v="0"/>
    <n v="0"/>
    <n v="0"/>
    <n v="0"/>
    <n v="0"/>
    <n v="0"/>
    <n v="0"/>
    <n v="1"/>
    <n v="1"/>
    <n v="0"/>
    <n v="0"/>
    <n v="0"/>
    <n v="0"/>
    <n v="0"/>
    <n v="0"/>
    <n v="-1.1925181788961947"/>
    <n v="0.30345614425835116"/>
    <x v="120"/>
    <n v="-0.26501930922117012"/>
    <n v="5.4199967171167866E-2"/>
    <x v="2"/>
    <n v="0"/>
    <x v="6"/>
    <x v="4"/>
    <x v="2"/>
  </r>
  <r>
    <n v="39"/>
    <n v="4"/>
    <n v="1.7"/>
    <n v="1.04"/>
    <n v="0"/>
    <n v="19"/>
    <n v="81"/>
    <n v="3"/>
    <n v="3.6"/>
    <n v="1"/>
    <n v="15"/>
    <n v="0"/>
    <n v="0"/>
    <n v="1"/>
    <n v="0"/>
    <n v="0"/>
    <n v="0"/>
    <n v="0"/>
    <n v="1"/>
    <n v="1"/>
    <n v="0"/>
    <n v="0"/>
    <n v="0"/>
    <n v="0"/>
    <n v="0"/>
    <n v="0"/>
    <n v="1"/>
    <n v="0"/>
    <n v="0"/>
    <n v="0"/>
    <n v="0"/>
    <n v="0"/>
    <n v="0"/>
    <n v="-1.0368173742985864"/>
    <n v="0.35458138790447391"/>
    <x v="121"/>
    <n v="-1.3403098420829374"/>
    <n v="0.54499157913391083"/>
    <x v="2"/>
    <n v="1"/>
    <x v="1"/>
    <x v="4"/>
    <x v="3"/>
  </r>
  <r>
    <n v="37"/>
    <n v="11.1"/>
    <n v="8.1999999999999993"/>
    <n v="1.0900000000000001"/>
    <n v="1"/>
    <n v="14"/>
    <n v="73"/>
    <n v="2"/>
    <n v="1.6"/>
    <n v="1"/>
    <n v="28"/>
    <n v="1"/>
    <n v="0"/>
    <n v="1"/>
    <n v="0"/>
    <n v="0"/>
    <n v="1"/>
    <n v="0"/>
    <n v="0"/>
    <n v="0"/>
    <n v="0"/>
    <n v="1"/>
    <n v="0"/>
    <n v="0"/>
    <n v="0"/>
    <n v="0"/>
    <n v="0"/>
    <n v="0"/>
    <n v="0"/>
    <n v="0"/>
    <n v="1"/>
    <n v="0"/>
    <n v="1"/>
    <n v="-1.0571710601157769"/>
    <n v="0.34743730062397615"/>
    <x v="122"/>
    <n v="-0.29820449256927134"/>
    <n v="6.6486849326164318E-2"/>
    <x v="2"/>
    <n v="0"/>
    <x v="7"/>
    <x v="3"/>
    <x v="2"/>
  </r>
  <r>
    <n v="45"/>
    <n v="2.2000000000000002"/>
    <n v="2.1"/>
    <n v="0.81"/>
    <n v="1"/>
    <n v="16"/>
    <n v="89"/>
    <n v="2"/>
    <n v="2.9"/>
    <n v="0"/>
    <n v="18"/>
    <n v="1"/>
    <n v="0"/>
    <n v="1"/>
    <n v="0"/>
    <n v="0"/>
    <n v="1"/>
    <n v="0"/>
    <n v="0"/>
    <n v="0"/>
    <n v="0"/>
    <n v="0"/>
    <n v="1"/>
    <n v="0"/>
    <n v="0"/>
    <n v="0"/>
    <n v="0"/>
    <n v="0"/>
    <n v="1"/>
    <n v="0"/>
    <n v="0"/>
    <n v="1"/>
    <n v="0"/>
    <n v="-2.3091454488654617"/>
    <n v="9.9346111628251452E-2"/>
    <x v="123"/>
    <n v="-9.4715559078139208E-2"/>
    <n v="8.1664415491704209E-3"/>
    <x v="1"/>
    <n v="0"/>
    <x v="5"/>
    <x v="5"/>
    <x v="2"/>
  </r>
  <r>
    <n v="33"/>
    <n v="1.2"/>
    <n v="1"/>
    <n v="0.98"/>
    <n v="0"/>
    <n v="26"/>
    <n v="42"/>
    <n v="1"/>
    <n v="2.4"/>
    <n v="0"/>
    <n v="22"/>
    <n v="1"/>
    <n v="0"/>
    <n v="1"/>
    <n v="0"/>
    <n v="0"/>
    <n v="0"/>
    <n v="1"/>
    <n v="0"/>
    <n v="0"/>
    <n v="1"/>
    <n v="0"/>
    <n v="0"/>
    <n v="0"/>
    <n v="0"/>
    <n v="0"/>
    <n v="0"/>
    <n v="0"/>
    <n v="0"/>
    <n v="0"/>
    <n v="0"/>
    <n v="0"/>
    <n v="0"/>
    <n v="-1.0801409908781869"/>
    <n v="0.33954764914870406"/>
    <x v="124"/>
    <n v="-0.29233198170930375"/>
    <n v="6.4251773969034406E-2"/>
    <x v="2"/>
    <n v="0"/>
    <x v="4"/>
    <x v="0"/>
    <x v="1"/>
  </r>
  <r>
    <n v="35"/>
    <n v="2.8"/>
    <n v="2.8"/>
    <n v="0.93"/>
    <n v="1"/>
    <n v="5"/>
    <n v="60"/>
    <n v="10"/>
    <n v="8"/>
    <n v="0"/>
    <n v="26"/>
    <n v="1"/>
    <n v="0"/>
    <n v="0"/>
    <n v="1"/>
    <n v="0"/>
    <n v="0"/>
    <n v="1"/>
    <n v="0"/>
    <n v="0"/>
    <n v="0"/>
    <n v="0"/>
    <n v="0"/>
    <n v="0"/>
    <n v="1"/>
    <n v="0"/>
    <n v="0"/>
    <n v="0"/>
    <n v="0"/>
    <n v="0"/>
    <n v="0"/>
    <n v="1"/>
    <n v="0"/>
    <n v="-2.4331153993505832"/>
    <n v="8.776298947811946E-2"/>
    <x v="125"/>
    <n v="-8.4123284149852151E-2"/>
    <n v="6.5095993593314219E-3"/>
    <x v="1"/>
    <n v="0"/>
    <x v="0"/>
    <x v="0"/>
    <x v="1"/>
  </r>
  <r>
    <n v="44"/>
    <n v="2.2999999999999998"/>
    <n v="2.1"/>
    <n v="1.01"/>
    <n v="0"/>
    <n v="20"/>
    <n v="80"/>
    <n v="4"/>
    <n v="2.7"/>
    <n v="0"/>
    <n v="24"/>
    <n v="0"/>
    <n v="0"/>
    <n v="0"/>
    <n v="0"/>
    <n v="1"/>
    <n v="0"/>
    <n v="0"/>
    <n v="0"/>
    <n v="0"/>
    <n v="0"/>
    <n v="0"/>
    <n v="0"/>
    <n v="0"/>
    <n v="0"/>
    <n v="1"/>
    <n v="0"/>
    <n v="0"/>
    <n v="0"/>
    <n v="0"/>
    <n v="1"/>
    <n v="0"/>
    <n v="1"/>
    <n v="-2.3717244786241696"/>
    <n v="9.3319659681686706E-2"/>
    <x v="126"/>
    <n v="-8.9218627261035965E-2"/>
    <n v="7.28537611651671E-3"/>
    <x v="1"/>
    <n v="0"/>
    <x v="6"/>
    <x v="3"/>
    <x v="4"/>
  </r>
  <r>
    <n v="38"/>
    <n v="1.1000000000000001"/>
    <n v="1.1000000000000001"/>
    <n v="1.1200000000000001"/>
    <n v="0"/>
    <n v="16"/>
    <n v="72"/>
    <n v="2"/>
    <n v="5.0999999999999996"/>
    <n v="0"/>
    <n v="33"/>
    <n v="1"/>
    <n v="0"/>
    <n v="0"/>
    <n v="0"/>
    <n v="0"/>
    <n v="0"/>
    <n v="0"/>
    <n v="0"/>
    <n v="0"/>
    <n v="0"/>
    <n v="0"/>
    <n v="0"/>
    <n v="0"/>
    <n v="0"/>
    <n v="1"/>
    <n v="0"/>
    <n v="0"/>
    <n v="0"/>
    <n v="0"/>
    <n v="1"/>
    <n v="0"/>
    <n v="1"/>
    <n v="-2.0719669049892828"/>
    <n v="0.12593783018990048"/>
    <x v="127"/>
    <n v="-0.11861631521798457"/>
    <n v="1.2510757054156657E-2"/>
    <x v="0"/>
    <n v="0"/>
    <x v="6"/>
    <x v="3"/>
    <x v="0"/>
  </r>
  <r>
    <n v="55"/>
    <n v="3.7"/>
    <n v="3.5"/>
    <n v="0.91"/>
    <n v="0"/>
    <n v="13"/>
    <n v="76"/>
    <n v="3"/>
    <n v="2"/>
    <n v="0"/>
    <n v="30"/>
    <n v="1"/>
    <n v="0"/>
    <n v="1"/>
    <n v="0"/>
    <n v="0"/>
    <n v="0"/>
    <n v="0"/>
    <n v="0"/>
    <n v="0"/>
    <n v="0"/>
    <n v="0"/>
    <n v="1"/>
    <n v="0"/>
    <n v="0"/>
    <n v="0"/>
    <n v="0"/>
    <n v="0"/>
    <n v="0"/>
    <n v="0"/>
    <n v="0"/>
    <n v="0"/>
    <n v="0"/>
    <n v="-1.9521271028410669"/>
    <n v="0.14197176164078906"/>
    <x v="128"/>
    <n v="-0.13275638381845661"/>
    <n v="1.5455861332371942E-2"/>
    <x v="0"/>
    <n v="0"/>
    <x v="5"/>
    <x v="0"/>
    <x v="0"/>
  </r>
  <r>
    <n v="44"/>
    <n v="4.2"/>
    <n v="3.6"/>
    <n v="0.95"/>
    <n v="0"/>
    <n v="24"/>
    <n v="70"/>
    <n v="7"/>
    <n v="1.3"/>
    <n v="0"/>
    <n v="6"/>
    <n v="0"/>
    <n v="0"/>
    <n v="1"/>
    <n v="0"/>
    <n v="0"/>
    <n v="0"/>
    <n v="0"/>
    <n v="0"/>
    <n v="0"/>
    <n v="0"/>
    <n v="0"/>
    <n v="0"/>
    <n v="0"/>
    <n v="1"/>
    <n v="0"/>
    <n v="0"/>
    <n v="0"/>
    <n v="0"/>
    <n v="0"/>
    <n v="1"/>
    <n v="1"/>
    <n v="0"/>
    <n v="-1.8775719156786228"/>
    <n v="0.15296105756916073"/>
    <x v="129"/>
    <n v="-2.0199053815201919"/>
    <n v="0.75226476815812049"/>
    <x v="0"/>
    <n v="1"/>
    <x v="0"/>
    <x v="3"/>
    <x v="0"/>
  </r>
  <r>
    <n v="44"/>
    <n v="1"/>
    <n v="0.8"/>
    <n v="0.96"/>
    <n v="0"/>
    <n v="24"/>
    <n v="79"/>
    <n v="13"/>
    <n v="3.8"/>
    <n v="0"/>
    <n v="8"/>
    <n v="1"/>
    <n v="0"/>
    <n v="1"/>
    <n v="0"/>
    <n v="0"/>
    <n v="0"/>
    <n v="1"/>
    <n v="0"/>
    <n v="0"/>
    <n v="0"/>
    <n v="0"/>
    <n v="0"/>
    <n v="0"/>
    <n v="1"/>
    <n v="0"/>
    <n v="0"/>
    <n v="0"/>
    <n v="0"/>
    <n v="0"/>
    <n v="0"/>
    <n v="0"/>
    <n v="0"/>
    <n v="-2.2764148314728825"/>
    <n v="0.1026515709721697"/>
    <x v="130"/>
    <n v="-9.7717798229282074E-2"/>
    <n v="8.6667166754227191E-3"/>
    <x v="1"/>
    <n v="0"/>
    <x v="0"/>
    <x v="0"/>
    <x v="1"/>
  </r>
  <r>
    <n v="38"/>
    <n v="3.1"/>
    <n v="1.6"/>
    <n v="0.9"/>
    <n v="1"/>
    <n v="7"/>
    <n v="67"/>
    <n v="3"/>
    <n v="1.5"/>
    <n v="0"/>
    <n v="20"/>
    <n v="1"/>
    <n v="0"/>
    <n v="0"/>
    <n v="0"/>
    <n v="0"/>
    <n v="0"/>
    <n v="0"/>
    <n v="0"/>
    <n v="0"/>
    <n v="1"/>
    <n v="0"/>
    <n v="0"/>
    <n v="0"/>
    <n v="0"/>
    <n v="0"/>
    <n v="1"/>
    <n v="0"/>
    <n v="0"/>
    <n v="0"/>
    <n v="0"/>
    <n v="0"/>
    <n v="0"/>
    <n v="-1.7688434657514198"/>
    <n v="0.17053009872085073"/>
    <x v="131"/>
    <n v="-0.15745672203158953"/>
    <n v="2.122447301565928E-2"/>
    <x v="0"/>
    <n v="0"/>
    <x v="4"/>
    <x v="4"/>
    <x v="0"/>
  </r>
  <r>
    <n v="46"/>
    <n v="2.1"/>
    <n v="0.5"/>
    <n v="0.97"/>
    <n v="0"/>
    <n v="14"/>
    <n v="79"/>
    <n v="8"/>
    <n v="4.5"/>
    <n v="0"/>
    <n v="46"/>
    <n v="0"/>
    <n v="0"/>
    <n v="0"/>
    <n v="0"/>
    <n v="1"/>
    <n v="0"/>
    <n v="0"/>
    <n v="0"/>
    <n v="0"/>
    <n v="0"/>
    <n v="0"/>
    <n v="1"/>
    <n v="0"/>
    <n v="0"/>
    <n v="0"/>
    <n v="0"/>
    <n v="1"/>
    <n v="0"/>
    <n v="0"/>
    <n v="0"/>
    <n v="0"/>
    <n v="0"/>
    <n v="-2.0266694452764709"/>
    <n v="0.13177367052403982"/>
    <x v="132"/>
    <n v="-0.12378602209117333"/>
    <n v="1.3556204568389227E-2"/>
    <x v="0"/>
    <n v="0"/>
    <x v="5"/>
    <x v="1"/>
    <x v="4"/>
  </r>
  <r>
    <n v="35"/>
    <n v="4.3"/>
    <n v="2.7"/>
    <n v="1.08"/>
    <n v="0"/>
    <n v="19"/>
    <n v="84"/>
    <n v="4"/>
    <n v="0.9"/>
    <n v="1"/>
    <n v="14"/>
    <n v="0"/>
    <n v="0"/>
    <n v="0"/>
    <n v="0"/>
    <n v="0"/>
    <n v="0"/>
    <n v="0"/>
    <n v="0"/>
    <n v="0"/>
    <n v="0"/>
    <n v="1"/>
    <n v="0"/>
    <n v="0"/>
    <n v="0"/>
    <n v="0"/>
    <n v="0"/>
    <n v="0"/>
    <n v="0"/>
    <n v="0"/>
    <n v="1"/>
    <n v="0"/>
    <n v="1"/>
    <n v="-1.8392791369436976"/>
    <n v="0.15893195299624052"/>
    <x v="133"/>
    <n v="-0.1474988508102294"/>
    <n v="1.8806438854778854E-2"/>
    <x v="0"/>
    <n v="0"/>
    <x v="7"/>
    <x v="3"/>
    <x v="0"/>
  </r>
  <r>
    <n v="41"/>
    <n v="4.5999999999999996"/>
    <n v="4.5999999999999996"/>
    <n v="0.86"/>
    <n v="1"/>
    <n v="14"/>
    <n v="84"/>
    <n v="7"/>
    <n v="3.4"/>
    <n v="0"/>
    <n v="22"/>
    <n v="0"/>
    <n v="0"/>
    <n v="0"/>
    <n v="0"/>
    <n v="0"/>
    <n v="0"/>
    <n v="1"/>
    <n v="0"/>
    <n v="1"/>
    <n v="0"/>
    <n v="0"/>
    <n v="0"/>
    <n v="0"/>
    <n v="0"/>
    <n v="0"/>
    <n v="0"/>
    <n v="0"/>
    <n v="0"/>
    <n v="0"/>
    <n v="0"/>
    <n v="0"/>
    <n v="1"/>
    <n v="-3.3492491086013265"/>
    <n v="3.5110708533987643E-2"/>
    <x v="134"/>
    <n v="-3.4508385764147421E-2"/>
    <n v="1.150550231648013E-3"/>
    <x v="1"/>
    <n v="0"/>
    <x v="1"/>
    <x v="0"/>
    <x v="1"/>
  </r>
  <r>
    <n v="30"/>
    <n v="2.1"/>
    <n v="0.8"/>
    <n v="1.04"/>
    <n v="0"/>
    <n v="21"/>
    <n v="96"/>
    <n v="2"/>
    <n v="2.7"/>
    <n v="0"/>
    <n v="18"/>
    <n v="1"/>
    <n v="0"/>
    <n v="0"/>
    <n v="0"/>
    <n v="1"/>
    <n v="0"/>
    <n v="0"/>
    <n v="0"/>
    <n v="0"/>
    <n v="0"/>
    <n v="1"/>
    <n v="0"/>
    <n v="0"/>
    <n v="0"/>
    <n v="0"/>
    <n v="0"/>
    <n v="0"/>
    <n v="0"/>
    <n v="0"/>
    <n v="1"/>
    <n v="0"/>
    <n v="0"/>
    <n v="-2.055695869528797"/>
    <n v="0.12800373068268264"/>
    <x v="135"/>
    <n v="-0.12044946041320173"/>
    <n v="1.2877281298645658E-2"/>
    <x v="0"/>
    <n v="0"/>
    <x v="7"/>
    <x v="3"/>
    <x v="4"/>
  </r>
  <r>
    <n v="47"/>
    <n v="7.9"/>
    <n v="0.4"/>
    <n v="0.81"/>
    <n v="0"/>
    <n v="19"/>
    <n v="70"/>
    <n v="7"/>
    <n v="7"/>
    <n v="0"/>
    <n v="17"/>
    <n v="1"/>
    <n v="0"/>
    <n v="0"/>
    <n v="1"/>
    <n v="0"/>
    <n v="1"/>
    <n v="0"/>
    <n v="0"/>
    <n v="0"/>
    <n v="0"/>
    <n v="0"/>
    <n v="0"/>
    <n v="0"/>
    <n v="1"/>
    <n v="0"/>
    <n v="1"/>
    <n v="0"/>
    <n v="0"/>
    <n v="0"/>
    <n v="0"/>
    <n v="0"/>
    <n v="0"/>
    <n v="-1.3478720619001978"/>
    <n v="0.25979249522564163"/>
    <x v="136"/>
    <n v="-1.5788190829724462"/>
    <n v="0.63008909929474832"/>
    <x v="2"/>
    <n v="1"/>
    <x v="0"/>
    <x v="4"/>
    <x v="2"/>
  </r>
  <r>
    <n v="41"/>
    <n v="4"/>
    <n v="1.1000000000000001"/>
    <n v="0.93"/>
    <n v="0"/>
    <n v="32"/>
    <n v="71"/>
    <n v="4"/>
    <n v="3.7"/>
    <n v="1"/>
    <n v="26"/>
    <n v="1"/>
    <n v="0"/>
    <n v="0"/>
    <n v="0"/>
    <n v="0"/>
    <n v="0"/>
    <n v="0"/>
    <n v="0"/>
    <n v="0"/>
    <n v="0"/>
    <n v="0"/>
    <n v="0"/>
    <n v="1"/>
    <n v="0"/>
    <n v="0"/>
    <n v="0"/>
    <n v="0"/>
    <n v="0"/>
    <n v="0"/>
    <n v="0"/>
    <n v="0"/>
    <n v="0"/>
    <n v="-1.3330720605835236"/>
    <n v="0.26366601786265287"/>
    <x v="137"/>
    <n v="-0.23401703443624347"/>
    <n v="4.3535517053551652E-2"/>
    <x v="2"/>
    <n v="0"/>
    <x v="2"/>
    <x v="0"/>
    <x v="0"/>
  </r>
  <r>
    <n v="56"/>
    <n v="2.2000000000000002"/>
    <n v="1.7"/>
    <n v="0.97"/>
    <n v="0"/>
    <n v="2"/>
    <n v="54"/>
    <n v="3"/>
    <n v="2.4"/>
    <n v="0"/>
    <n v="41"/>
    <n v="1"/>
    <n v="0"/>
    <n v="1"/>
    <n v="0"/>
    <n v="0"/>
    <n v="0"/>
    <n v="0"/>
    <n v="0"/>
    <n v="0"/>
    <n v="0"/>
    <n v="0"/>
    <n v="0"/>
    <n v="0"/>
    <n v="1"/>
    <n v="0"/>
    <n v="0"/>
    <n v="0"/>
    <n v="0"/>
    <n v="0"/>
    <n v="0"/>
    <n v="0"/>
    <n v="0"/>
    <n v="-1.6675337254938529"/>
    <n v="0.18871190755585629"/>
    <x v="138"/>
    <n v="-0.17287029024698883"/>
    <n v="2.5202602109508983E-2"/>
    <x v="0"/>
    <n v="0"/>
    <x v="0"/>
    <x v="0"/>
    <x v="0"/>
  </r>
  <r>
    <n v="60"/>
    <n v="1"/>
    <n v="1"/>
    <n v="1.19"/>
    <n v="0"/>
    <n v="15"/>
    <n v="66"/>
    <n v="4"/>
    <n v="4.7"/>
    <n v="0"/>
    <n v="29"/>
    <n v="1"/>
    <n v="0"/>
    <n v="0"/>
    <n v="0"/>
    <n v="0"/>
    <n v="0"/>
    <n v="1"/>
    <n v="0"/>
    <n v="1"/>
    <n v="0"/>
    <n v="0"/>
    <n v="0"/>
    <n v="0"/>
    <n v="0"/>
    <n v="0"/>
    <n v="0"/>
    <n v="0"/>
    <n v="0"/>
    <n v="1"/>
    <n v="0"/>
    <n v="0"/>
    <n v="0"/>
    <n v="-1.6205854228223027"/>
    <n v="0.19778287857395976"/>
    <x v="139"/>
    <n v="-0.1804722466852523"/>
    <n v="2.7265984600251775E-2"/>
    <x v="0"/>
    <n v="0"/>
    <x v="1"/>
    <x v="2"/>
    <x v="1"/>
  </r>
  <r>
    <n v="45"/>
    <n v="4.7"/>
    <n v="1.5"/>
    <n v="0.96"/>
    <n v="0"/>
    <n v="8"/>
    <n v="70"/>
    <n v="7"/>
    <n v="0.2"/>
    <n v="1"/>
    <n v="14"/>
    <n v="1"/>
    <n v="0"/>
    <n v="1"/>
    <n v="0"/>
    <n v="0"/>
    <n v="1"/>
    <n v="0"/>
    <n v="0"/>
    <n v="1"/>
    <n v="0"/>
    <n v="0"/>
    <n v="0"/>
    <n v="0"/>
    <n v="0"/>
    <n v="0"/>
    <n v="0"/>
    <n v="0"/>
    <n v="0"/>
    <n v="0"/>
    <n v="0"/>
    <n v="0"/>
    <n v="0"/>
    <n v="-1.6111525857586233"/>
    <n v="0.19965735917758445"/>
    <x v="140"/>
    <n v="-0.18203598200267562"/>
    <n v="2.7698496769165363E-2"/>
    <x v="0"/>
    <n v="0"/>
    <x v="1"/>
    <x v="0"/>
    <x v="2"/>
  </r>
  <r>
    <n v="39"/>
    <n v="5.6"/>
    <n v="2.8"/>
    <n v="0.8"/>
    <n v="0"/>
    <n v="21"/>
    <n v="80"/>
    <n v="4"/>
    <n v="4"/>
    <n v="0"/>
    <n v="57"/>
    <n v="1"/>
    <n v="0"/>
    <n v="0"/>
    <n v="0"/>
    <n v="0"/>
    <n v="0"/>
    <n v="0"/>
    <n v="0"/>
    <n v="0"/>
    <n v="1"/>
    <n v="0"/>
    <n v="0"/>
    <n v="0"/>
    <n v="0"/>
    <n v="0"/>
    <n v="0"/>
    <n v="0"/>
    <n v="0"/>
    <n v="0"/>
    <n v="0"/>
    <n v="1"/>
    <n v="0"/>
    <n v="-1.8015294745269441"/>
    <n v="0.16504626102539754"/>
    <x v="141"/>
    <n v="-1.954290269790901"/>
    <n v="0.73673899807387866"/>
    <x v="0"/>
    <n v="1"/>
    <x v="4"/>
    <x v="0"/>
    <x v="0"/>
  </r>
  <r>
    <n v="29"/>
    <n v="2.7"/>
    <n v="1.3"/>
    <n v="0.75"/>
    <n v="0"/>
    <n v="1"/>
    <n v="60"/>
    <n v="3"/>
    <n v="4.2"/>
    <n v="1"/>
    <n v="25"/>
    <n v="0"/>
    <n v="0"/>
    <n v="1"/>
    <n v="0"/>
    <n v="0"/>
    <n v="0"/>
    <n v="1"/>
    <n v="0"/>
    <n v="0"/>
    <n v="0"/>
    <n v="0"/>
    <n v="0"/>
    <n v="0"/>
    <n v="1"/>
    <n v="0"/>
    <n v="0"/>
    <n v="0"/>
    <n v="0"/>
    <n v="0"/>
    <n v="0"/>
    <n v="0"/>
    <n v="0"/>
    <n v="-2.0670818535832756"/>
    <n v="0.12655454808722305"/>
    <x v="142"/>
    <n v="-0.11916390234296718"/>
    <n v="1.261975908670882E-2"/>
    <x v="0"/>
    <n v="0"/>
    <x v="0"/>
    <x v="0"/>
    <x v="1"/>
  </r>
  <r>
    <n v="46"/>
    <n v="4.4000000000000004"/>
    <n v="1.7"/>
    <n v="0.98"/>
    <n v="0"/>
    <n v="19"/>
    <n v="82"/>
    <n v="4"/>
    <n v="4.5999999999999996"/>
    <n v="0"/>
    <n v="17"/>
    <n v="1"/>
    <n v="0"/>
    <n v="0"/>
    <n v="0"/>
    <n v="0"/>
    <n v="0"/>
    <n v="1"/>
    <n v="0"/>
    <n v="0"/>
    <n v="0"/>
    <n v="1"/>
    <n v="0"/>
    <n v="0"/>
    <n v="0"/>
    <n v="0"/>
    <n v="0"/>
    <n v="0"/>
    <n v="0"/>
    <n v="0"/>
    <n v="1"/>
    <n v="1"/>
    <n v="0"/>
    <n v="-2.3696323848864336"/>
    <n v="9.3515097523172955E-2"/>
    <x v="143"/>
    <n v="-8.9397367644928852E-2"/>
    <n v="7.3133085246504786E-3"/>
    <x v="1"/>
    <n v="0"/>
    <x v="7"/>
    <x v="3"/>
    <x v="1"/>
  </r>
  <r>
    <n v="40"/>
    <n v="10.6"/>
    <n v="0.9"/>
    <n v="1.1499999999999999"/>
    <n v="1"/>
    <n v="10"/>
    <n v="77"/>
    <n v="4"/>
    <n v="4.4000000000000004"/>
    <n v="0"/>
    <n v="41"/>
    <n v="0"/>
    <n v="0"/>
    <n v="0"/>
    <n v="0"/>
    <n v="0"/>
    <n v="0"/>
    <n v="0"/>
    <n v="0"/>
    <n v="0"/>
    <n v="0"/>
    <n v="1"/>
    <n v="0"/>
    <n v="0"/>
    <n v="0"/>
    <n v="0"/>
    <n v="0"/>
    <n v="0"/>
    <n v="0"/>
    <n v="1"/>
    <n v="0"/>
    <n v="0"/>
    <n v="0"/>
    <n v="-3.499728368907542"/>
    <n v="3.0205587084701325E-2"/>
    <x v="144"/>
    <n v="-2.9758381435652497E-2"/>
    <n v="8.5966008170079754E-4"/>
    <x v="1"/>
    <n v="0"/>
    <x v="7"/>
    <x v="2"/>
    <x v="0"/>
  </r>
  <r>
    <n v="43"/>
    <n v="7.1"/>
    <n v="0.7"/>
    <n v="1.01"/>
    <n v="1"/>
    <n v="9"/>
    <n v="75"/>
    <n v="7"/>
    <n v="3.9"/>
    <n v="0"/>
    <n v="18"/>
    <n v="1"/>
    <n v="0"/>
    <n v="0"/>
    <n v="0"/>
    <n v="0"/>
    <n v="1"/>
    <n v="0"/>
    <n v="0"/>
    <n v="0"/>
    <n v="0"/>
    <n v="0"/>
    <n v="1"/>
    <n v="0"/>
    <n v="0"/>
    <n v="0"/>
    <n v="0"/>
    <n v="0"/>
    <n v="0"/>
    <n v="0"/>
    <n v="1"/>
    <n v="0"/>
    <n v="0"/>
    <n v="-3.0787624214458296"/>
    <n v="4.6016170049576602E-2"/>
    <x v="145"/>
    <n v="-4.498882446165272E-2"/>
    <n v="1.9352814868984435E-3"/>
    <x v="1"/>
    <n v="0"/>
    <x v="5"/>
    <x v="3"/>
    <x v="2"/>
  </r>
  <r>
    <n v="54"/>
    <n v="0.4"/>
    <n v="0.4"/>
    <n v="0.98"/>
    <n v="0"/>
    <n v="3"/>
    <n v="75"/>
    <n v="3"/>
    <n v="2.1"/>
    <n v="0"/>
    <n v="44"/>
    <n v="0"/>
    <n v="0"/>
    <n v="0"/>
    <n v="0"/>
    <n v="0"/>
    <n v="1"/>
    <n v="0"/>
    <n v="0"/>
    <n v="0"/>
    <n v="0"/>
    <n v="0"/>
    <n v="0"/>
    <n v="0"/>
    <n v="0"/>
    <n v="0"/>
    <n v="0"/>
    <n v="0"/>
    <n v="0"/>
    <n v="0"/>
    <n v="0"/>
    <n v="0"/>
    <n v="0"/>
    <n v="-2.7870173735474735"/>
    <n v="6.160468392761239E-2"/>
    <x v="146"/>
    <n v="-5.9781616165927892E-2"/>
    <n v="3.3674551123759888E-3"/>
    <x v="1"/>
    <n v="0"/>
    <x v="3"/>
    <x v="0"/>
    <x v="2"/>
  </r>
  <r>
    <n v="31"/>
    <n v="2.2000000000000002"/>
    <n v="1.4"/>
    <n v="1.1499999999999999"/>
    <n v="0"/>
    <n v="12"/>
    <n v="67"/>
    <n v="3"/>
    <n v="3"/>
    <n v="0"/>
    <n v="14"/>
    <n v="0"/>
    <n v="0"/>
    <n v="1"/>
    <n v="0"/>
    <n v="0"/>
    <n v="0"/>
    <n v="1"/>
    <n v="0"/>
    <n v="0"/>
    <n v="0"/>
    <n v="0"/>
    <n v="0"/>
    <n v="0"/>
    <n v="1"/>
    <n v="0"/>
    <n v="0"/>
    <n v="0"/>
    <n v="0"/>
    <n v="0"/>
    <n v="1"/>
    <n v="0"/>
    <n v="0"/>
    <n v="-2.4539909828918982"/>
    <n v="8.594987659835425E-2"/>
    <x v="147"/>
    <n v="-8.2455066301446542E-2"/>
    <n v="6.2642770121500669E-3"/>
    <x v="1"/>
    <n v="0"/>
    <x v="0"/>
    <x v="3"/>
    <x v="1"/>
  </r>
  <r>
    <n v="30"/>
    <n v="3.6"/>
    <n v="2.9"/>
    <n v="0.88"/>
    <n v="0"/>
    <n v="26"/>
    <n v="58"/>
    <n v="2"/>
    <n v="1.6"/>
    <n v="0"/>
    <n v="41"/>
    <n v="1"/>
    <n v="0"/>
    <n v="1"/>
    <n v="0"/>
    <n v="0"/>
    <n v="1"/>
    <n v="0"/>
    <n v="0"/>
    <n v="0"/>
    <n v="0"/>
    <n v="0"/>
    <n v="1"/>
    <n v="0"/>
    <n v="0"/>
    <n v="0"/>
    <n v="0"/>
    <n v="0"/>
    <n v="0"/>
    <n v="0"/>
    <n v="1"/>
    <n v="0"/>
    <n v="0"/>
    <n v="-0.67428339335886234"/>
    <n v="0.50952141624346325"/>
    <x v="148"/>
    <n v="-1.0860760510635601"/>
    <n v="0.438855395489683"/>
    <x v="3"/>
    <n v="1"/>
    <x v="5"/>
    <x v="3"/>
    <x v="2"/>
  </r>
  <r>
    <n v="36"/>
    <n v="4.0999999999999996"/>
    <n v="0.9"/>
    <n v="1.0900000000000001"/>
    <n v="1"/>
    <n v="16"/>
    <n v="57"/>
    <n v="7"/>
    <n v="1.4"/>
    <n v="1"/>
    <n v="26"/>
    <n v="0"/>
    <n v="0"/>
    <n v="0"/>
    <n v="1"/>
    <n v="0"/>
    <n v="1"/>
    <n v="0"/>
    <n v="0"/>
    <n v="0"/>
    <n v="0"/>
    <n v="1"/>
    <n v="0"/>
    <n v="0"/>
    <n v="0"/>
    <n v="0"/>
    <n v="0"/>
    <n v="0"/>
    <n v="0"/>
    <n v="0"/>
    <n v="1"/>
    <n v="0"/>
    <n v="1"/>
    <n v="-2.1205715052169647"/>
    <n v="0.11996304940808594"/>
    <x v="149"/>
    <n v="-0.11329569316284509"/>
    <n v="1.1473280327886104E-2"/>
    <x v="0"/>
    <n v="0"/>
    <x v="7"/>
    <x v="3"/>
    <x v="2"/>
  </r>
  <r>
    <n v="45"/>
    <n v="4.4000000000000004"/>
    <n v="2.1"/>
    <n v="0.89"/>
    <n v="0"/>
    <n v="22"/>
    <n v="64"/>
    <n v="5"/>
    <n v="2.1"/>
    <n v="1"/>
    <n v="39"/>
    <n v="1"/>
    <n v="0"/>
    <n v="1"/>
    <n v="0"/>
    <n v="0"/>
    <n v="0"/>
    <n v="1"/>
    <n v="0"/>
    <n v="1"/>
    <n v="0"/>
    <n v="0"/>
    <n v="0"/>
    <n v="0"/>
    <n v="0"/>
    <n v="0"/>
    <n v="0"/>
    <n v="0"/>
    <n v="0"/>
    <n v="0"/>
    <n v="0"/>
    <n v="0"/>
    <n v="0"/>
    <n v="-1.2715335618027759"/>
    <n v="0.28040127919302477"/>
    <x v="150"/>
    <n v="-1.5187070899731929"/>
    <n v="0.60996905272416146"/>
    <x v="2"/>
    <n v="1"/>
    <x v="1"/>
    <x v="0"/>
    <x v="1"/>
  </r>
  <r>
    <n v="43"/>
    <n v="5.3"/>
    <n v="0.2"/>
    <n v="0.85"/>
    <n v="0"/>
    <n v="31"/>
    <n v="57"/>
    <n v="10"/>
    <n v="2.2999999999999998"/>
    <n v="1"/>
    <n v="47"/>
    <n v="1"/>
    <n v="0"/>
    <n v="0"/>
    <n v="1"/>
    <n v="0"/>
    <n v="1"/>
    <n v="0"/>
    <n v="0"/>
    <n v="0"/>
    <n v="1"/>
    <n v="0"/>
    <n v="0"/>
    <n v="0"/>
    <n v="0"/>
    <n v="0"/>
    <n v="0"/>
    <n v="0"/>
    <n v="0"/>
    <n v="0"/>
    <n v="1"/>
    <n v="0"/>
    <n v="1"/>
    <n v="-0.76302619201070643"/>
    <n v="0.46625331785305518"/>
    <x v="151"/>
    <n v="-1.1457365758090774"/>
    <n v="0.46513817472132724"/>
    <x v="3"/>
    <n v="1"/>
    <x v="4"/>
    <x v="3"/>
    <x v="2"/>
  </r>
  <r>
    <n v="30"/>
    <n v="3.6"/>
    <n v="1.5"/>
    <n v="0.74"/>
    <n v="0"/>
    <n v="18"/>
    <n v="61"/>
    <n v="9"/>
    <n v="3.5"/>
    <n v="0"/>
    <n v="10"/>
    <n v="1"/>
    <n v="0"/>
    <n v="1"/>
    <n v="0"/>
    <n v="0"/>
    <n v="0"/>
    <n v="1"/>
    <n v="0"/>
    <n v="0"/>
    <n v="1"/>
    <n v="0"/>
    <n v="0"/>
    <n v="0"/>
    <n v="0"/>
    <n v="0"/>
    <n v="0"/>
    <n v="0"/>
    <n v="0"/>
    <n v="0"/>
    <n v="0"/>
    <n v="0"/>
    <n v="0"/>
    <n v="-1.869136584751347"/>
    <n v="0.15425679199996611"/>
    <x v="152"/>
    <n v="-2.0125932514794473"/>
    <n v="0.75057677591334948"/>
    <x v="0"/>
    <n v="1"/>
    <x v="4"/>
    <x v="0"/>
    <x v="1"/>
  </r>
  <r>
    <n v="45"/>
    <n v="4"/>
    <n v="1"/>
    <n v="0.92"/>
    <n v="0"/>
    <n v="11"/>
    <n v="77"/>
    <n v="5"/>
    <n v="6.3"/>
    <n v="0"/>
    <n v="39"/>
    <n v="0"/>
    <n v="0"/>
    <n v="0"/>
    <n v="0"/>
    <n v="0"/>
    <n v="0"/>
    <n v="1"/>
    <n v="0"/>
    <n v="0"/>
    <n v="0"/>
    <n v="0"/>
    <n v="0"/>
    <n v="0"/>
    <n v="1"/>
    <n v="0"/>
    <n v="0"/>
    <n v="0"/>
    <n v="0"/>
    <n v="0"/>
    <n v="0"/>
    <n v="0"/>
    <n v="0"/>
    <n v="-2.9803841152156529"/>
    <n v="5.0773327311186743E-2"/>
    <x v="153"/>
    <n v="-4.9526395285910872E-2"/>
    <n v="2.3348187336500064E-3"/>
    <x v="1"/>
    <n v="0"/>
    <x v="0"/>
    <x v="0"/>
    <x v="1"/>
  </r>
  <r>
    <n v="27"/>
    <n v="7.3"/>
    <n v="4.9000000000000004"/>
    <n v="1.02"/>
    <n v="0"/>
    <n v="20"/>
    <n v="77"/>
    <n v="4"/>
    <n v="5"/>
    <n v="1"/>
    <n v="7"/>
    <n v="1"/>
    <n v="0"/>
    <n v="0"/>
    <n v="0"/>
    <n v="0"/>
    <n v="0"/>
    <n v="1"/>
    <n v="0"/>
    <n v="1"/>
    <n v="0"/>
    <n v="0"/>
    <n v="0"/>
    <n v="0"/>
    <n v="0"/>
    <n v="0"/>
    <n v="0"/>
    <n v="0"/>
    <n v="0"/>
    <n v="0"/>
    <n v="1"/>
    <n v="1"/>
    <n v="0"/>
    <n v="-1.0342754834591472"/>
    <n v="0.3554838415696645"/>
    <x v="154"/>
    <n v="-0.30415846924345458"/>
    <n v="6.8778237093031103E-2"/>
    <x v="2"/>
    <n v="0"/>
    <x v="1"/>
    <x v="3"/>
    <x v="1"/>
  </r>
  <r>
    <n v="30"/>
    <n v="4.8"/>
    <n v="0.5"/>
    <n v="1.05"/>
    <n v="1"/>
    <n v="11"/>
    <n v="80"/>
    <n v="4"/>
    <n v="3.3"/>
    <n v="1"/>
    <n v="11"/>
    <n v="0"/>
    <n v="0"/>
    <n v="0"/>
    <n v="0"/>
    <n v="0"/>
    <n v="0"/>
    <n v="1"/>
    <n v="0"/>
    <n v="0"/>
    <n v="1"/>
    <n v="0"/>
    <n v="0"/>
    <n v="0"/>
    <n v="0"/>
    <n v="0"/>
    <n v="0"/>
    <n v="0"/>
    <n v="0"/>
    <n v="1"/>
    <n v="0"/>
    <n v="0"/>
    <n v="0"/>
    <n v="-3.1894887498266504"/>
    <n v="4.1192925446824236E-2"/>
    <x v="155"/>
    <n v="-4.0367099500153499E-2"/>
    <n v="1.5652469081416361E-3"/>
    <x v="1"/>
    <n v="0"/>
    <x v="4"/>
    <x v="2"/>
    <x v="1"/>
  </r>
  <r>
    <n v="37"/>
    <n v="1.5"/>
    <n v="1.5"/>
    <n v="0.99"/>
    <n v="0"/>
    <n v="11"/>
    <n v="84"/>
    <n v="3"/>
    <n v="5.8"/>
    <n v="0"/>
    <n v="14"/>
    <n v="0"/>
    <n v="1"/>
    <n v="0"/>
    <n v="0"/>
    <n v="0"/>
    <n v="0"/>
    <n v="0"/>
    <n v="0"/>
    <n v="0"/>
    <n v="0"/>
    <n v="0"/>
    <n v="0"/>
    <n v="1"/>
    <n v="0"/>
    <n v="0"/>
    <n v="0"/>
    <n v="0"/>
    <n v="0"/>
    <n v="0"/>
    <n v="0"/>
    <n v="0"/>
    <n v="1"/>
    <n v="-2.8319194712218296"/>
    <n v="5.8899688838174862E-2"/>
    <x v="156"/>
    <n v="-5.7230339600394288E-2"/>
    <n v="3.093971860775967E-3"/>
    <x v="1"/>
    <n v="0"/>
    <x v="2"/>
    <x v="0"/>
    <x v="0"/>
  </r>
  <r>
    <n v="33"/>
    <n v="4.2"/>
    <n v="2.7"/>
    <n v="0.92"/>
    <n v="0"/>
    <n v="2"/>
    <n v="79"/>
    <n v="2"/>
    <n v="2.7"/>
    <n v="0"/>
    <n v="30"/>
    <n v="1"/>
    <n v="0"/>
    <n v="0"/>
    <n v="0"/>
    <n v="0"/>
    <n v="1"/>
    <n v="0"/>
    <n v="0"/>
    <n v="0"/>
    <n v="0"/>
    <n v="0"/>
    <n v="0"/>
    <n v="0"/>
    <n v="0"/>
    <n v="1"/>
    <n v="0"/>
    <n v="0"/>
    <n v="0"/>
    <n v="1"/>
    <n v="0"/>
    <n v="0"/>
    <n v="1"/>
    <n v="-2.1579294212224314"/>
    <n v="0.11556415817341231"/>
    <x v="157"/>
    <n v="-0.10936024840766118"/>
    <n v="1.0731420564468644E-2"/>
    <x v="0"/>
    <n v="0"/>
    <x v="6"/>
    <x v="2"/>
    <x v="2"/>
  </r>
  <r>
    <n v="46"/>
    <n v="3.6"/>
    <n v="3.6"/>
    <n v="1.02"/>
    <n v="0"/>
    <n v="24"/>
    <n v="65"/>
    <n v="2"/>
    <n v="3.9"/>
    <n v="0"/>
    <n v="24"/>
    <n v="1"/>
    <n v="1"/>
    <n v="0"/>
    <n v="0"/>
    <n v="0"/>
    <n v="1"/>
    <n v="0"/>
    <n v="0"/>
    <n v="0"/>
    <n v="1"/>
    <n v="0"/>
    <n v="0"/>
    <n v="0"/>
    <n v="0"/>
    <n v="0"/>
    <n v="0"/>
    <n v="0"/>
    <n v="0"/>
    <n v="0"/>
    <n v="0"/>
    <n v="0"/>
    <n v="1"/>
    <n v="-0.85490698326190728"/>
    <n v="0.42532275137733055"/>
    <x v="158"/>
    <n v="-1.2093052635316541"/>
    <n v="0.4922362176474952"/>
    <x v="2"/>
    <n v="1"/>
    <x v="4"/>
    <x v="0"/>
    <x v="2"/>
  </r>
  <r>
    <n v="41"/>
    <n v="0.6"/>
    <n v="0.6"/>
    <n v="0.89"/>
    <n v="0"/>
    <n v="13"/>
    <n v="61"/>
    <n v="4"/>
    <n v="2.1"/>
    <n v="0"/>
    <n v="22"/>
    <n v="0"/>
    <n v="0"/>
    <n v="1"/>
    <n v="0"/>
    <n v="1"/>
    <n v="0"/>
    <n v="0"/>
    <n v="0"/>
    <n v="0"/>
    <n v="0"/>
    <n v="0"/>
    <n v="0"/>
    <n v="1"/>
    <n v="0"/>
    <n v="0"/>
    <n v="1"/>
    <n v="0"/>
    <n v="0"/>
    <n v="0"/>
    <n v="0"/>
    <n v="0"/>
    <n v="0"/>
    <n v="-1.0282274180368596"/>
    <n v="0.35764034586600046"/>
    <x v="159"/>
    <n v="-1.3339755710555452"/>
    <n v="0.54253845784818167"/>
    <x v="2"/>
    <n v="1"/>
    <x v="2"/>
    <x v="4"/>
    <x v="4"/>
  </r>
  <r>
    <n v="54"/>
    <n v="4.4000000000000004"/>
    <n v="1.9"/>
    <n v="1.1399999999999999"/>
    <n v="0"/>
    <n v="18"/>
    <n v="76"/>
    <n v="0"/>
    <n v="2.7"/>
    <n v="0"/>
    <n v="26"/>
    <n v="0"/>
    <n v="0"/>
    <n v="0"/>
    <n v="0"/>
    <n v="0"/>
    <n v="1"/>
    <n v="0"/>
    <n v="0"/>
    <n v="0"/>
    <n v="0"/>
    <n v="0"/>
    <n v="0"/>
    <n v="0"/>
    <n v="1"/>
    <n v="0"/>
    <n v="0"/>
    <n v="0"/>
    <n v="0"/>
    <n v="0"/>
    <n v="0"/>
    <n v="0"/>
    <n v="0"/>
    <n v="-2.4845454575803156"/>
    <n v="8.3363438120453701E-2"/>
    <x v="160"/>
    <n v="-8.007049632169326E-2"/>
    <n v="5.9211066833393172E-3"/>
    <x v="1"/>
    <n v="0"/>
    <x v="0"/>
    <x v="0"/>
    <x v="2"/>
  </r>
  <r>
    <n v="36"/>
    <n v="1.6"/>
    <n v="1.6"/>
    <n v="0.9"/>
    <n v="0"/>
    <n v="7"/>
    <n v="79"/>
    <n v="13"/>
    <n v="2.2000000000000002"/>
    <n v="0"/>
    <n v="31"/>
    <n v="0"/>
    <n v="0"/>
    <n v="0"/>
    <n v="0"/>
    <n v="0"/>
    <n v="0"/>
    <n v="0"/>
    <n v="0"/>
    <n v="0"/>
    <n v="0"/>
    <n v="0"/>
    <n v="0"/>
    <n v="0"/>
    <n v="0"/>
    <n v="0"/>
    <n v="0"/>
    <n v="0"/>
    <n v="0"/>
    <n v="0"/>
    <n v="0"/>
    <n v="0"/>
    <n v="0"/>
    <n v="-2.551743742480697"/>
    <n v="7.7945630323248166E-2"/>
    <x v="161"/>
    <n v="-7.5057035522163459E-2"/>
    <n v="5.2286531602749927E-3"/>
    <x v="1"/>
    <n v="0"/>
    <x v="3"/>
    <x v="0"/>
    <x v="0"/>
  </r>
  <r>
    <n v="37"/>
    <n v="7.4"/>
    <n v="4.9000000000000004"/>
    <n v="0.92"/>
    <n v="0"/>
    <n v="20"/>
    <n v="86"/>
    <n v="2"/>
    <n v="0.6"/>
    <n v="0"/>
    <n v="32"/>
    <n v="1"/>
    <n v="0"/>
    <n v="1"/>
    <n v="0"/>
    <n v="0"/>
    <n v="0"/>
    <n v="0"/>
    <n v="0"/>
    <n v="0"/>
    <n v="0"/>
    <n v="0"/>
    <n v="0"/>
    <n v="0"/>
    <n v="0"/>
    <n v="0"/>
    <n v="0"/>
    <n v="0"/>
    <n v="0"/>
    <n v="0"/>
    <n v="1"/>
    <n v="0"/>
    <n v="0"/>
    <n v="-1.9424602385960701"/>
    <n v="0.14335083832137752"/>
    <x v="162"/>
    <n v="-0.13396328287770445"/>
    <n v="1.5719598343938424E-2"/>
    <x v="0"/>
    <n v="0"/>
    <x v="3"/>
    <x v="3"/>
    <x v="0"/>
  </r>
  <r>
    <n v="49"/>
    <n v="5.3"/>
    <n v="1.9"/>
    <n v="1.1599999999999999"/>
    <n v="0"/>
    <n v="9"/>
    <n v="86"/>
    <n v="15"/>
    <n v="0.7"/>
    <n v="1"/>
    <n v="37"/>
    <n v="0"/>
    <n v="0"/>
    <n v="1"/>
    <n v="0"/>
    <n v="0"/>
    <n v="0"/>
    <n v="1"/>
    <n v="0"/>
    <n v="0"/>
    <n v="0"/>
    <n v="0"/>
    <n v="0"/>
    <n v="0"/>
    <n v="0"/>
    <n v="0"/>
    <n v="0"/>
    <n v="0"/>
    <n v="0"/>
    <n v="0"/>
    <n v="1"/>
    <n v="1"/>
    <n v="0"/>
    <n v="-2.6129624158210616"/>
    <n v="7.3317026215007852E-2"/>
    <x v="163"/>
    <n v="-7.0753877805408913E-2"/>
    <n v="4.6660957385765683E-3"/>
    <x v="1"/>
    <n v="0"/>
    <x v="3"/>
    <x v="3"/>
    <x v="1"/>
  </r>
  <r>
    <n v="37"/>
    <n v="1.4"/>
    <n v="1.4"/>
    <n v="0.85"/>
    <n v="0"/>
    <n v="15"/>
    <n v="61"/>
    <n v="2"/>
    <n v="0.8"/>
    <n v="1"/>
    <n v="46"/>
    <n v="0"/>
    <n v="0"/>
    <n v="0"/>
    <n v="1"/>
    <n v="0"/>
    <n v="0"/>
    <n v="0"/>
    <n v="0"/>
    <n v="0"/>
    <n v="0"/>
    <n v="0"/>
    <n v="1"/>
    <n v="0"/>
    <n v="0"/>
    <n v="0"/>
    <n v="1"/>
    <n v="0"/>
    <n v="0"/>
    <n v="0"/>
    <n v="0"/>
    <n v="0"/>
    <n v="1"/>
    <n v="-0.53094538942309788"/>
    <n v="0.58804877171889813"/>
    <x v="164"/>
    <n v="-0.46250607502265101"/>
    <n v="0.13711943715662436"/>
    <x v="3"/>
    <n v="0"/>
    <x v="5"/>
    <x v="4"/>
    <x v="0"/>
  </r>
  <r>
    <n v="51"/>
    <n v="7.2"/>
    <n v="5"/>
    <n v="0.87"/>
    <n v="1"/>
    <n v="24"/>
    <n v="68"/>
    <n v="4"/>
    <n v="3.4"/>
    <n v="1"/>
    <n v="24"/>
    <n v="0"/>
    <n v="0"/>
    <n v="1"/>
    <n v="0"/>
    <n v="0"/>
    <n v="1"/>
    <n v="0"/>
    <n v="0"/>
    <n v="0"/>
    <n v="0"/>
    <n v="0"/>
    <n v="0"/>
    <n v="0"/>
    <n v="0"/>
    <n v="1"/>
    <n v="0"/>
    <n v="0"/>
    <n v="0"/>
    <n v="0"/>
    <n v="1"/>
    <n v="0"/>
    <n v="1"/>
    <n v="-2.2607641169437294"/>
    <n v="0.10427077923732389"/>
    <x v="165"/>
    <n v="-9.9185188829178053E-2"/>
    <n v="8.9160824904352294E-3"/>
    <x v="1"/>
    <n v="0"/>
    <x v="6"/>
    <x v="3"/>
    <x v="2"/>
  </r>
  <r>
    <n v="43"/>
    <n v="9.4"/>
    <n v="9.4"/>
    <n v="0.91"/>
    <n v="1"/>
    <n v="23"/>
    <n v="82"/>
    <n v="6"/>
    <n v="6.4"/>
    <n v="0"/>
    <n v="18"/>
    <n v="1"/>
    <n v="0"/>
    <n v="0"/>
    <n v="0"/>
    <n v="0"/>
    <n v="1"/>
    <n v="0"/>
    <n v="0"/>
    <n v="0"/>
    <n v="0"/>
    <n v="1"/>
    <n v="0"/>
    <n v="0"/>
    <n v="0"/>
    <n v="0"/>
    <n v="0"/>
    <n v="0"/>
    <n v="0"/>
    <n v="0"/>
    <n v="1"/>
    <n v="0"/>
    <n v="0"/>
    <n v="-1.2241683151704823"/>
    <n v="0.29400211577066715"/>
    <x v="166"/>
    <n v="-0.25773983113971149"/>
    <n v="5.1621537889627908E-2"/>
    <x v="2"/>
    <n v="0"/>
    <x v="7"/>
    <x v="3"/>
    <x v="2"/>
  </r>
  <r>
    <n v="21"/>
    <n v="3.2"/>
    <n v="2.6"/>
    <n v="1.03"/>
    <n v="0"/>
    <n v="16"/>
    <n v="85"/>
    <n v="5"/>
    <n v="5.8"/>
    <n v="0"/>
    <n v="31"/>
    <n v="0"/>
    <n v="0"/>
    <n v="0"/>
    <n v="0"/>
    <n v="0"/>
    <n v="0"/>
    <n v="0"/>
    <n v="0"/>
    <n v="0"/>
    <n v="1"/>
    <n v="0"/>
    <n v="0"/>
    <n v="0"/>
    <n v="0"/>
    <n v="0"/>
    <n v="0"/>
    <n v="0"/>
    <n v="1"/>
    <n v="0"/>
    <n v="0"/>
    <n v="0"/>
    <n v="0"/>
    <n v="-1.4165624119071478"/>
    <n v="0.24254635992999635"/>
    <x v="167"/>
    <n v="-0.21716279010746473"/>
    <n v="3.8103451742800984E-2"/>
    <x v="0"/>
    <n v="0"/>
    <x v="4"/>
    <x v="5"/>
    <x v="0"/>
  </r>
  <r>
    <n v="49"/>
    <n v="3.5"/>
    <n v="3.1"/>
    <n v="1.04"/>
    <n v="0"/>
    <n v="1"/>
    <n v="80"/>
    <n v="3"/>
    <n v="3.9"/>
    <n v="1"/>
    <n v="10"/>
    <n v="0"/>
    <n v="0"/>
    <n v="0"/>
    <n v="0"/>
    <n v="1"/>
    <n v="0"/>
    <n v="0"/>
    <n v="0"/>
    <n v="0"/>
    <n v="0"/>
    <n v="0"/>
    <n v="1"/>
    <n v="0"/>
    <n v="0"/>
    <n v="0"/>
    <n v="0"/>
    <n v="0"/>
    <n v="0"/>
    <n v="0"/>
    <n v="0"/>
    <n v="1"/>
    <n v="0"/>
    <n v="-1.7705651769428838"/>
    <n v="0.17023674774669395"/>
    <x v="168"/>
    <n v="-0.15720607684141583"/>
    <n v="2.1162119585351715E-2"/>
    <x v="0"/>
    <n v="0"/>
    <x v="5"/>
    <x v="0"/>
    <x v="4"/>
  </r>
  <r>
    <n v="46"/>
    <n v="6.7"/>
    <n v="3.9"/>
    <n v="1.1100000000000001"/>
    <n v="0"/>
    <n v="43"/>
    <n v="64"/>
    <n v="3"/>
    <n v="1.8"/>
    <n v="0"/>
    <n v="16"/>
    <n v="1"/>
    <n v="0"/>
    <n v="0"/>
    <n v="0"/>
    <n v="0"/>
    <n v="0"/>
    <n v="0"/>
    <n v="0"/>
    <n v="0"/>
    <n v="0"/>
    <n v="0"/>
    <n v="0"/>
    <n v="0"/>
    <n v="0"/>
    <n v="0"/>
    <n v="0"/>
    <n v="0"/>
    <n v="0"/>
    <n v="0"/>
    <n v="0"/>
    <n v="0"/>
    <n v="0"/>
    <n v="-0.98624434752432966"/>
    <n v="0.37297482775604307"/>
    <x v="169"/>
    <n v="-0.31697979286397643"/>
    <n v="7.3796182173768904E-2"/>
    <x v="2"/>
    <n v="0"/>
    <x v="3"/>
    <x v="0"/>
    <x v="0"/>
  </r>
  <r>
    <n v="47"/>
    <n v="9"/>
    <n v="5"/>
    <n v="1.29"/>
    <n v="0"/>
    <n v="32"/>
    <n v="50"/>
    <n v="8"/>
    <n v="1.3"/>
    <n v="0"/>
    <n v="36"/>
    <n v="0"/>
    <n v="0"/>
    <n v="0"/>
    <n v="0"/>
    <n v="0"/>
    <n v="0"/>
    <n v="1"/>
    <n v="0"/>
    <n v="0"/>
    <n v="0"/>
    <n v="0"/>
    <n v="0"/>
    <n v="1"/>
    <n v="0"/>
    <n v="0"/>
    <n v="0"/>
    <n v="0"/>
    <n v="0"/>
    <n v="0"/>
    <n v="0"/>
    <n v="0"/>
    <n v="0"/>
    <n v="-1.3673111594050213"/>
    <n v="0.2547911320643178"/>
    <x v="170"/>
    <n v="-0.22696913009895558"/>
    <n v="4.1231177267526418E-2"/>
    <x v="2"/>
    <n v="0"/>
    <x v="2"/>
    <x v="0"/>
    <x v="1"/>
  </r>
  <r>
    <n v="21"/>
    <n v="0.8"/>
    <n v="0.8"/>
    <n v="0.75"/>
    <n v="1"/>
    <n v="23"/>
    <n v="60"/>
    <n v="11"/>
    <n v="2.9"/>
    <n v="0"/>
    <n v="23"/>
    <n v="1"/>
    <n v="0"/>
    <n v="0"/>
    <n v="1"/>
    <n v="0"/>
    <n v="0"/>
    <n v="0"/>
    <n v="1"/>
    <n v="0"/>
    <n v="0"/>
    <n v="0"/>
    <n v="1"/>
    <n v="0"/>
    <n v="0"/>
    <n v="0"/>
    <n v="0"/>
    <n v="0"/>
    <n v="0"/>
    <n v="0"/>
    <n v="0"/>
    <n v="0"/>
    <n v="1"/>
    <n v="-2.0465107198003403"/>
    <n v="0.12918488032882294"/>
    <x v="171"/>
    <n v="-0.1214960275881271"/>
    <n v="1.308860211871482E-2"/>
    <x v="0"/>
    <n v="0"/>
    <x v="5"/>
    <x v="0"/>
    <x v="3"/>
  </r>
  <r>
    <n v="32"/>
    <n v="1.5"/>
    <n v="1.2"/>
    <n v="1.0900000000000001"/>
    <n v="1"/>
    <n v="9"/>
    <n v="80"/>
    <n v="1"/>
    <n v="1.8"/>
    <n v="1"/>
    <n v="10"/>
    <n v="0"/>
    <n v="1"/>
    <n v="0"/>
    <n v="0"/>
    <n v="0"/>
    <n v="0"/>
    <n v="1"/>
    <n v="0"/>
    <n v="0"/>
    <n v="0"/>
    <n v="0"/>
    <n v="0"/>
    <n v="0"/>
    <n v="1"/>
    <n v="0"/>
    <n v="0"/>
    <n v="0"/>
    <n v="0"/>
    <n v="0"/>
    <n v="1"/>
    <n v="0"/>
    <n v="0"/>
    <n v="-3.0822118298412846"/>
    <n v="4.5857714931601769E-2"/>
    <x v="172"/>
    <n v="-4.4837328600056549E-2"/>
    <n v="1.9225587134732382E-3"/>
    <x v="1"/>
    <n v="0"/>
    <x v="0"/>
    <x v="3"/>
    <x v="1"/>
  </r>
  <r>
    <n v="33"/>
    <n v="2.9"/>
    <n v="2.7"/>
    <n v="0.94"/>
    <n v="0"/>
    <n v="15"/>
    <n v="76"/>
    <n v="5"/>
    <n v="0.8"/>
    <n v="0"/>
    <n v="6"/>
    <n v="1"/>
    <n v="0"/>
    <n v="0"/>
    <n v="0"/>
    <n v="0"/>
    <n v="0"/>
    <n v="0"/>
    <n v="0"/>
    <n v="0"/>
    <n v="1"/>
    <n v="0"/>
    <n v="0"/>
    <n v="0"/>
    <n v="0"/>
    <n v="0"/>
    <n v="0"/>
    <n v="0"/>
    <n v="0"/>
    <n v="0"/>
    <n v="0"/>
    <n v="0"/>
    <n v="0"/>
    <n v="-1.9014560456841001"/>
    <n v="0.14935099895111517"/>
    <x v="173"/>
    <n v="-0.13919743433231038"/>
    <n v="1.6885382704749489E-2"/>
    <x v="0"/>
    <n v="0"/>
    <x v="4"/>
    <x v="0"/>
    <x v="0"/>
  </r>
  <r>
    <n v="30"/>
    <n v="3.1"/>
    <n v="3.1"/>
    <n v="1"/>
    <n v="1"/>
    <n v="11"/>
    <n v="61"/>
    <n v="7"/>
    <n v="1.2"/>
    <n v="0"/>
    <n v="25"/>
    <n v="0"/>
    <n v="0"/>
    <n v="0"/>
    <n v="0"/>
    <n v="0"/>
    <n v="0"/>
    <n v="1"/>
    <n v="0"/>
    <n v="0"/>
    <n v="0"/>
    <n v="0"/>
    <n v="0"/>
    <n v="0"/>
    <n v="0"/>
    <n v="0"/>
    <n v="0"/>
    <n v="0"/>
    <n v="0"/>
    <n v="0"/>
    <n v="0"/>
    <n v="0"/>
    <n v="0"/>
    <n v="-2.8355080551347962"/>
    <n v="5.8688701162245026E-2"/>
    <x v="174"/>
    <n v="-5.7031067940590693E-2"/>
    <n v="3.0730699105711253E-3"/>
    <x v="1"/>
    <n v="0"/>
    <x v="3"/>
    <x v="0"/>
    <x v="1"/>
  </r>
  <r>
    <n v="54"/>
    <n v="6.6"/>
    <n v="5.8"/>
    <n v="0.89"/>
    <n v="0"/>
    <n v="27"/>
    <n v="61"/>
    <n v="5"/>
    <n v="2.1"/>
    <n v="1"/>
    <n v="38"/>
    <n v="0"/>
    <n v="0"/>
    <n v="1"/>
    <n v="0"/>
    <n v="0"/>
    <n v="0"/>
    <n v="1"/>
    <n v="0"/>
    <n v="0"/>
    <n v="1"/>
    <n v="0"/>
    <n v="0"/>
    <n v="0"/>
    <n v="0"/>
    <n v="0"/>
    <n v="0"/>
    <n v="0"/>
    <n v="0"/>
    <n v="0"/>
    <n v="0"/>
    <n v="1"/>
    <n v="0"/>
    <n v="-0.99877735077059726"/>
    <n v="0.3683295037649798"/>
    <x v="175"/>
    <n v="-0.31359065552224108"/>
    <n v="7.2458882742767239E-2"/>
    <x v="2"/>
    <n v="0"/>
    <x v="4"/>
    <x v="0"/>
    <x v="1"/>
  </r>
  <r>
    <n v="38"/>
    <n v="9"/>
    <n v="1.8"/>
    <n v="0.88"/>
    <n v="1"/>
    <n v="18"/>
    <n v="80"/>
    <n v="1"/>
    <n v="6.3"/>
    <n v="0"/>
    <n v="38"/>
    <n v="0"/>
    <n v="0"/>
    <n v="0"/>
    <n v="0"/>
    <n v="0"/>
    <n v="0"/>
    <n v="1"/>
    <n v="0"/>
    <n v="0"/>
    <n v="0"/>
    <n v="0"/>
    <n v="0"/>
    <n v="1"/>
    <n v="0"/>
    <n v="0"/>
    <n v="0"/>
    <n v="0"/>
    <n v="0"/>
    <n v="0"/>
    <n v="1"/>
    <n v="0"/>
    <n v="1"/>
    <n v="-4.0559101000848177"/>
    <n v="1.7319710338637873E-2"/>
    <x v="176"/>
    <n v="-1.7171433778437498E-2"/>
    <n v="2.8984534575708654E-4"/>
    <x v="1"/>
    <n v="0"/>
    <x v="2"/>
    <x v="3"/>
    <x v="1"/>
  </r>
  <r>
    <n v="38"/>
    <n v="9.4"/>
    <n v="2.6"/>
    <n v="1.18"/>
    <n v="0"/>
    <n v="9"/>
    <n v="58"/>
    <n v="7"/>
    <n v="0.6"/>
    <n v="1"/>
    <n v="25"/>
    <n v="1"/>
    <n v="0"/>
    <n v="0"/>
    <n v="0"/>
    <n v="1"/>
    <n v="0"/>
    <n v="0"/>
    <n v="0"/>
    <n v="0"/>
    <n v="0"/>
    <n v="0"/>
    <n v="0"/>
    <n v="0"/>
    <n v="1"/>
    <n v="0"/>
    <n v="0"/>
    <n v="0"/>
    <n v="0"/>
    <n v="0"/>
    <n v="0"/>
    <n v="0"/>
    <n v="0"/>
    <n v="-0.7251713624749947"/>
    <n v="0.48424158100923853"/>
    <x v="177"/>
    <n v="-0.39490392193375562"/>
    <n v="0.10644247625483373"/>
    <x v="3"/>
    <n v="0"/>
    <x v="0"/>
    <x v="0"/>
    <x v="4"/>
  </r>
  <r>
    <n v="43"/>
    <n v="0.8"/>
    <n v="0.8"/>
    <n v="1.1100000000000001"/>
    <n v="0"/>
    <n v="12"/>
    <n v="85"/>
    <n v="10"/>
    <n v="1"/>
    <n v="1"/>
    <n v="48"/>
    <n v="0"/>
    <n v="0"/>
    <n v="0"/>
    <n v="0"/>
    <n v="0"/>
    <n v="0"/>
    <n v="1"/>
    <n v="0"/>
    <n v="1"/>
    <n v="0"/>
    <n v="0"/>
    <n v="0"/>
    <n v="0"/>
    <n v="0"/>
    <n v="0"/>
    <n v="0"/>
    <n v="0"/>
    <n v="0"/>
    <n v="0"/>
    <n v="0"/>
    <n v="0"/>
    <n v="1"/>
    <n v="-2.40788221336883"/>
    <n v="9.0005705756330878E-2"/>
    <x v="178"/>
    <n v="-8.6182930866187279E-2"/>
    <n v="6.8184010247111715E-3"/>
    <x v="1"/>
    <n v="0"/>
    <x v="1"/>
    <x v="0"/>
    <x v="1"/>
  </r>
  <r>
    <n v="43"/>
    <n v="2"/>
    <n v="2"/>
    <n v="1.04"/>
    <n v="0"/>
    <n v="26"/>
    <n v="63"/>
    <n v="2"/>
    <n v="2.2000000000000002"/>
    <n v="0"/>
    <n v="23"/>
    <n v="1"/>
    <n v="0"/>
    <n v="0"/>
    <n v="0"/>
    <n v="0"/>
    <n v="0"/>
    <n v="1"/>
    <n v="0"/>
    <n v="0"/>
    <n v="0"/>
    <n v="0"/>
    <n v="1"/>
    <n v="0"/>
    <n v="0"/>
    <n v="0"/>
    <n v="0"/>
    <n v="0"/>
    <n v="0"/>
    <n v="0"/>
    <n v="1"/>
    <n v="0"/>
    <n v="0"/>
    <n v="-1.4367862147246739"/>
    <n v="0.23769041848028288"/>
    <x v="179"/>
    <n v="-0.21324707714281321"/>
    <n v="3.6880711663953743E-2"/>
    <x v="0"/>
    <n v="0"/>
    <x v="5"/>
    <x v="3"/>
    <x v="1"/>
  </r>
  <r>
    <n v="21"/>
    <n v="2.5"/>
    <n v="2.5"/>
    <n v="1.1499999999999999"/>
    <n v="0"/>
    <n v="30"/>
    <n v="83"/>
    <n v="3"/>
    <n v="1.5"/>
    <n v="0"/>
    <n v="22"/>
    <n v="0"/>
    <n v="0"/>
    <n v="0"/>
    <n v="0"/>
    <n v="0"/>
    <n v="0"/>
    <n v="0"/>
    <n v="1"/>
    <n v="0"/>
    <n v="0"/>
    <n v="1"/>
    <n v="0"/>
    <n v="0"/>
    <n v="0"/>
    <n v="0"/>
    <n v="1"/>
    <n v="0"/>
    <n v="0"/>
    <n v="0"/>
    <n v="0"/>
    <n v="0"/>
    <n v="0"/>
    <n v="-0.85042995724127324"/>
    <n v="0.42723120130469783"/>
    <x v="180"/>
    <n v="-0.35573634450535324"/>
    <n v="8.9606035256768371E-2"/>
    <x v="2"/>
    <n v="0"/>
    <x v="7"/>
    <x v="4"/>
    <x v="3"/>
  </r>
  <r>
    <n v="32"/>
    <n v="2"/>
    <n v="2"/>
    <n v="0.79"/>
    <n v="1"/>
    <n v="30"/>
    <n v="62"/>
    <n v="5"/>
    <n v="3.6"/>
    <n v="0"/>
    <n v="0"/>
    <n v="0"/>
    <n v="0"/>
    <n v="0"/>
    <n v="0"/>
    <n v="0"/>
    <n v="0"/>
    <n v="0"/>
    <n v="0"/>
    <n v="0"/>
    <n v="0"/>
    <n v="0"/>
    <n v="1"/>
    <n v="0"/>
    <n v="0"/>
    <n v="0"/>
    <n v="0"/>
    <n v="0"/>
    <n v="0"/>
    <n v="0"/>
    <n v="0"/>
    <n v="1"/>
    <n v="0"/>
    <n v="-2.4445590558372907"/>
    <n v="8.6764384717067045E-2"/>
    <x v="181"/>
    <n v="-8.3204827253791303E-2"/>
    <n v="6.3740018918342547E-3"/>
    <x v="1"/>
    <n v="0"/>
    <x v="5"/>
    <x v="0"/>
    <x v="0"/>
  </r>
  <r>
    <n v="25"/>
    <n v="5.3"/>
    <n v="1.7"/>
    <n v="0.88"/>
    <n v="0"/>
    <n v="23"/>
    <n v="55"/>
    <n v="4"/>
    <n v="2.2000000000000002"/>
    <n v="1"/>
    <n v="19"/>
    <n v="0"/>
    <n v="0"/>
    <n v="0"/>
    <n v="0"/>
    <n v="0"/>
    <n v="0"/>
    <n v="1"/>
    <n v="0"/>
    <n v="1"/>
    <n v="0"/>
    <n v="0"/>
    <n v="0"/>
    <n v="0"/>
    <n v="0"/>
    <n v="0"/>
    <n v="0"/>
    <n v="0"/>
    <n v="0"/>
    <n v="0"/>
    <n v="1"/>
    <n v="0"/>
    <n v="0"/>
    <n v="-1.3336747711686774"/>
    <n v="0.2635071514427873"/>
    <x v="182"/>
    <n v="-0.23389130785604359"/>
    <n v="4.3494005366546649E-2"/>
    <x v="2"/>
    <n v="0"/>
    <x v="1"/>
    <x v="3"/>
    <x v="1"/>
  </r>
  <r>
    <n v="42"/>
    <n v="5.7"/>
    <n v="1.9"/>
    <n v="0.78"/>
    <n v="0"/>
    <n v="14"/>
    <n v="62"/>
    <n v="3"/>
    <n v="0.8"/>
    <n v="0"/>
    <n v="34"/>
    <n v="1"/>
    <n v="0"/>
    <n v="1"/>
    <n v="0"/>
    <n v="0"/>
    <n v="1"/>
    <n v="0"/>
    <n v="0"/>
    <n v="0"/>
    <n v="0"/>
    <n v="0"/>
    <n v="0"/>
    <n v="0"/>
    <n v="0"/>
    <n v="1"/>
    <n v="0"/>
    <n v="0"/>
    <n v="0"/>
    <n v="0"/>
    <n v="0"/>
    <n v="0"/>
    <n v="0"/>
    <n v="-2.2399710378948292"/>
    <n v="0.1064615876863023"/>
    <x v="183"/>
    <n v="-0.1011671647561813"/>
    <n v="9.2579151144448202E-3"/>
    <x v="1"/>
    <n v="0"/>
    <x v="6"/>
    <x v="0"/>
    <x v="2"/>
  </r>
  <r>
    <n v="35"/>
    <n v="3.9"/>
    <n v="0.3"/>
    <n v="0.86"/>
    <n v="0"/>
    <n v="1"/>
    <n v="66"/>
    <n v="1"/>
    <n v="1.8"/>
    <n v="0"/>
    <n v="43"/>
    <n v="0"/>
    <n v="0"/>
    <n v="0"/>
    <n v="0"/>
    <n v="1"/>
    <n v="0"/>
    <n v="0"/>
    <n v="0"/>
    <n v="0"/>
    <n v="1"/>
    <n v="0"/>
    <n v="0"/>
    <n v="0"/>
    <n v="0"/>
    <n v="0"/>
    <n v="0"/>
    <n v="0"/>
    <n v="1"/>
    <n v="0"/>
    <n v="0"/>
    <n v="0"/>
    <n v="0"/>
    <n v="-1.5531852224948339"/>
    <n v="0.21157299235977989"/>
    <x v="184"/>
    <n v="-0.19191950903423605"/>
    <n v="3.0494484034319258E-2"/>
    <x v="0"/>
    <n v="0"/>
    <x v="4"/>
    <x v="5"/>
    <x v="4"/>
  </r>
  <r>
    <n v="38"/>
    <n v="3.7"/>
    <n v="0.2"/>
    <n v="1.02"/>
    <n v="0"/>
    <n v="19"/>
    <n v="67"/>
    <n v="3"/>
    <n v="3"/>
    <n v="0"/>
    <n v="14"/>
    <n v="1"/>
    <n v="0"/>
    <n v="1"/>
    <n v="0"/>
    <n v="0"/>
    <n v="1"/>
    <n v="0"/>
    <n v="0"/>
    <n v="0"/>
    <n v="0"/>
    <n v="0"/>
    <n v="0"/>
    <n v="0"/>
    <n v="0"/>
    <n v="0"/>
    <n v="0"/>
    <n v="0"/>
    <n v="0"/>
    <n v="0"/>
    <n v="0"/>
    <n v="0"/>
    <n v="0"/>
    <n v="-2.0356876529923671"/>
    <n v="0.13059065056932642"/>
    <x v="185"/>
    <n v="-0.12274019578326087"/>
    <n v="1.3341768213362751E-2"/>
    <x v="0"/>
    <n v="0"/>
    <x v="3"/>
    <x v="0"/>
    <x v="2"/>
  </r>
  <r>
    <n v="21"/>
    <n v="3"/>
    <n v="3"/>
    <n v="0.96"/>
    <n v="1"/>
    <n v="16"/>
    <n v="74"/>
    <n v="0"/>
    <n v="4.3"/>
    <n v="0"/>
    <n v="30"/>
    <n v="1"/>
    <n v="0"/>
    <n v="0"/>
    <n v="0"/>
    <n v="0"/>
    <n v="0"/>
    <n v="1"/>
    <n v="0"/>
    <n v="0"/>
    <n v="0"/>
    <n v="0"/>
    <n v="0"/>
    <n v="0"/>
    <n v="0"/>
    <n v="1"/>
    <n v="0"/>
    <n v="0"/>
    <n v="0"/>
    <n v="1"/>
    <n v="0"/>
    <n v="0"/>
    <n v="0"/>
    <n v="-2.66312392044959"/>
    <n v="6.973005001732098E-2"/>
    <x v="186"/>
    <n v="-6.7406326939975406E-2"/>
    <n v="4.249047262188688E-3"/>
    <x v="1"/>
    <n v="0"/>
    <x v="6"/>
    <x v="2"/>
    <x v="1"/>
  </r>
  <r>
    <n v="35"/>
    <n v="3.2"/>
    <n v="3.2"/>
    <n v="1"/>
    <n v="0"/>
    <n v="17"/>
    <n v="73"/>
    <n v="7"/>
    <n v="0.9"/>
    <n v="1"/>
    <n v="37"/>
    <n v="1"/>
    <n v="0"/>
    <n v="0"/>
    <n v="0"/>
    <n v="1"/>
    <n v="0"/>
    <n v="0"/>
    <n v="0"/>
    <n v="0"/>
    <n v="0"/>
    <n v="0"/>
    <n v="0"/>
    <n v="0"/>
    <n v="0"/>
    <n v="0"/>
    <n v="0"/>
    <n v="0"/>
    <n v="0"/>
    <n v="1"/>
    <n v="0"/>
    <n v="0"/>
    <n v="1"/>
    <n v="-0.11830063951906866"/>
    <n v="0.88842891561874215"/>
    <x v="187"/>
    <n v="-0.63574522180467519"/>
    <n v="0.22133193794755848"/>
    <x v="3"/>
    <n v="0"/>
    <x v="3"/>
    <x v="2"/>
    <x v="4"/>
  </r>
  <r>
    <n v="48"/>
    <n v="10.5"/>
    <n v="4"/>
    <n v="0.82"/>
    <n v="0"/>
    <n v="16"/>
    <n v="62"/>
    <n v="2"/>
    <n v="3.2"/>
    <n v="0"/>
    <n v="24"/>
    <n v="0"/>
    <n v="0"/>
    <n v="0"/>
    <n v="0"/>
    <n v="0"/>
    <n v="0"/>
    <n v="0"/>
    <n v="0"/>
    <n v="0"/>
    <n v="0"/>
    <n v="0"/>
    <n v="0"/>
    <n v="0"/>
    <n v="0"/>
    <n v="0"/>
    <n v="1"/>
    <n v="0"/>
    <n v="0"/>
    <n v="0"/>
    <n v="0"/>
    <n v="0"/>
    <n v="1"/>
    <n v="-1.2073350667375571"/>
    <n v="0.29899301509890214"/>
    <x v="188"/>
    <n v="-0.26158936053690185"/>
    <n v="5.2979573014141516E-2"/>
    <x v="2"/>
    <n v="0"/>
    <x v="3"/>
    <x v="4"/>
    <x v="0"/>
  </r>
  <r>
    <n v="51"/>
    <n v="6.3"/>
    <n v="0.9"/>
    <n v="1.1100000000000001"/>
    <n v="0"/>
    <n v="4"/>
    <n v="71"/>
    <n v="8"/>
    <n v="2.1"/>
    <n v="0"/>
    <n v="0"/>
    <n v="1"/>
    <n v="0"/>
    <n v="0"/>
    <n v="0"/>
    <n v="0"/>
    <n v="0"/>
    <n v="1"/>
    <n v="0"/>
    <n v="0"/>
    <n v="1"/>
    <n v="0"/>
    <n v="0"/>
    <n v="0"/>
    <n v="0"/>
    <n v="0"/>
    <n v="0"/>
    <n v="0"/>
    <n v="0"/>
    <n v="0"/>
    <n v="0"/>
    <n v="1"/>
    <n v="0"/>
    <n v="-2.9208646773855511"/>
    <n v="5.3887072217036577E-2"/>
    <x v="189"/>
    <n v="-5.2485302269971348E-2"/>
    <n v="2.6144541029208394E-3"/>
    <x v="1"/>
    <n v="0"/>
    <x v="4"/>
    <x v="0"/>
    <x v="1"/>
  </r>
  <r>
    <n v="44"/>
    <n v="3"/>
    <n v="3"/>
    <n v="1.03"/>
    <n v="1"/>
    <n v="21"/>
    <n v="56"/>
    <n v="4"/>
    <n v="5.7"/>
    <n v="0"/>
    <n v="27"/>
    <n v="0"/>
    <n v="0"/>
    <n v="0"/>
    <n v="0"/>
    <n v="1"/>
    <n v="0"/>
    <n v="0"/>
    <n v="0"/>
    <n v="0"/>
    <n v="0"/>
    <n v="0"/>
    <n v="1"/>
    <n v="0"/>
    <n v="0"/>
    <n v="0"/>
    <n v="0"/>
    <n v="0"/>
    <n v="0"/>
    <n v="0"/>
    <n v="1"/>
    <n v="0"/>
    <n v="1"/>
    <n v="-1.5836422364497351"/>
    <n v="0.20522625275839546"/>
    <x v="190"/>
    <n v="-0.18666731094283495"/>
    <n v="2.8995370641643779E-2"/>
    <x v="0"/>
    <n v="0"/>
    <x v="5"/>
    <x v="3"/>
    <x v="4"/>
  </r>
  <r>
    <n v="26"/>
    <n v="3.6"/>
    <n v="1.8"/>
    <n v="1.04"/>
    <n v="0"/>
    <n v="22"/>
    <n v="77"/>
    <n v="5"/>
    <n v="1.8"/>
    <n v="0"/>
    <n v="33"/>
    <n v="0"/>
    <n v="0"/>
    <n v="0"/>
    <n v="0"/>
    <n v="0"/>
    <n v="0"/>
    <n v="1"/>
    <n v="0"/>
    <n v="1"/>
    <n v="0"/>
    <n v="0"/>
    <n v="0"/>
    <n v="0"/>
    <n v="0"/>
    <n v="0"/>
    <n v="0"/>
    <n v="0"/>
    <n v="0"/>
    <n v="0"/>
    <n v="0"/>
    <n v="0"/>
    <n v="0"/>
    <n v="-2.5140954759167293"/>
    <n v="8.0936087747768504E-2"/>
    <x v="191"/>
    <n v="-7.7827413641662763E-2"/>
    <n v="5.6064039107202998E-3"/>
    <x v="1"/>
    <n v="0"/>
    <x v="1"/>
    <x v="0"/>
    <x v="1"/>
  </r>
  <r>
    <n v="49"/>
    <n v="5.3"/>
    <n v="1.5"/>
    <n v="0.82"/>
    <n v="0"/>
    <n v="22"/>
    <n v="66"/>
    <n v="1"/>
    <n v="0.8"/>
    <n v="1"/>
    <n v="13"/>
    <n v="0"/>
    <n v="0"/>
    <n v="1"/>
    <n v="0"/>
    <n v="0"/>
    <n v="0"/>
    <n v="0"/>
    <n v="0"/>
    <n v="1"/>
    <n v="0"/>
    <n v="0"/>
    <n v="0"/>
    <n v="0"/>
    <n v="0"/>
    <n v="0"/>
    <n v="0"/>
    <n v="0"/>
    <n v="1"/>
    <n v="0"/>
    <n v="0"/>
    <n v="0"/>
    <n v="0"/>
    <n v="-1.2053547671633091"/>
    <n v="0.29958569749006114"/>
    <x v="192"/>
    <n v="-0.26204551943527565"/>
    <n v="5.3141316052484615E-2"/>
    <x v="2"/>
    <n v="0"/>
    <x v="1"/>
    <x v="5"/>
    <x v="0"/>
  </r>
  <r>
    <n v="45"/>
    <n v="1.4"/>
    <n v="0.5"/>
    <n v="0.99"/>
    <n v="1"/>
    <n v="25"/>
    <n v="92"/>
    <n v="7"/>
    <n v="1.5"/>
    <n v="1"/>
    <n v="21"/>
    <n v="1"/>
    <n v="0"/>
    <n v="1"/>
    <n v="0"/>
    <n v="0"/>
    <n v="0"/>
    <n v="1"/>
    <n v="0"/>
    <n v="0"/>
    <n v="0"/>
    <n v="0"/>
    <n v="0"/>
    <n v="0"/>
    <n v="0"/>
    <n v="0"/>
    <n v="1"/>
    <n v="0"/>
    <n v="0"/>
    <n v="0"/>
    <n v="0"/>
    <n v="0"/>
    <n v="0"/>
    <n v="-2.1385532302426951"/>
    <n v="0.11782518568405702"/>
    <x v="193"/>
    <n v="-0.1113849990757956"/>
    <n v="1.1110369043595254E-2"/>
    <x v="0"/>
    <n v="0"/>
    <x v="3"/>
    <x v="4"/>
    <x v="1"/>
  </r>
  <r>
    <n v="37"/>
    <n v="4.3"/>
    <n v="1"/>
    <n v="0.88"/>
    <n v="0"/>
    <n v="21"/>
    <n v="56"/>
    <n v="22"/>
    <n v="0.4"/>
    <n v="0"/>
    <n v="10"/>
    <n v="1"/>
    <n v="0"/>
    <n v="1"/>
    <n v="0"/>
    <n v="1"/>
    <n v="0"/>
    <n v="0"/>
    <n v="0"/>
    <n v="0"/>
    <n v="0"/>
    <n v="1"/>
    <n v="0"/>
    <n v="0"/>
    <n v="0"/>
    <n v="0"/>
    <n v="0"/>
    <n v="0"/>
    <n v="0"/>
    <n v="1"/>
    <n v="0"/>
    <n v="0"/>
    <n v="1"/>
    <n v="-0.48645599634611564"/>
    <n v="0.61480139619491314"/>
    <x v="194"/>
    <n v="-0.96566797096643886"/>
    <n v="0.38349682038943927"/>
    <x v="3"/>
    <n v="1"/>
    <x v="7"/>
    <x v="2"/>
    <x v="4"/>
  </r>
  <r>
    <n v="21"/>
    <n v="6.1"/>
    <n v="3.1"/>
    <n v="0.93"/>
    <n v="0"/>
    <n v="12"/>
    <n v="47"/>
    <n v="3"/>
    <n v="0.6"/>
    <n v="0"/>
    <n v="0"/>
    <n v="1"/>
    <n v="0"/>
    <n v="0"/>
    <n v="0"/>
    <n v="0"/>
    <n v="1"/>
    <n v="0"/>
    <n v="0"/>
    <n v="0"/>
    <n v="0"/>
    <n v="1"/>
    <n v="0"/>
    <n v="0"/>
    <n v="0"/>
    <n v="0"/>
    <n v="0"/>
    <n v="0"/>
    <n v="0"/>
    <n v="0"/>
    <n v="1"/>
    <n v="1"/>
    <n v="0"/>
    <n v="-0.75064941922665895"/>
    <n v="0.47205988840726915"/>
    <x v="195"/>
    <n v="-0.38666270453835599"/>
    <n v="0.10283554188538883"/>
    <x v="3"/>
    <n v="0"/>
    <x v="7"/>
    <x v="3"/>
    <x v="2"/>
  </r>
  <r>
    <n v="47"/>
    <n v="5.5"/>
    <n v="2.7"/>
    <n v="1.05"/>
    <n v="0"/>
    <n v="15"/>
    <n v="79"/>
    <n v="5"/>
    <n v="3.7"/>
    <n v="0"/>
    <n v="36"/>
    <n v="0"/>
    <n v="0"/>
    <n v="0"/>
    <n v="0"/>
    <n v="0"/>
    <n v="0"/>
    <n v="0"/>
    <n v="1"/>
    <n v="0"/>
    <n v="0"/>
    <n v="0"/>
    <n v="0"/>
    <n v="1"/>
    <n v="0"/>
    <n v="0"/>
    <n v="0"/>
    <n v="0"/>
    <n v="0"/>
    <n v="0"/>
    <n v="1"/>
    <n v="0"/>
    <n v="0"/>
    <n v="-2.5058852144010357"/>
    <n v="8.1603329560987786E-2"/>
    <x v="196"/>
    <n v="-7.8444504668122361E-2"/>
    <n v="5.6921944455486659E-3"/>
    <x v="1"/>
    <n v="0"/>
    <x v="2"/>
    <x v="3"/>
    <x v="3"/>
  </r>
  <r>
    <n v="33"/>
    <n v="2.1"/>
    <n v="2.1"/>
    <n v="1.03"/>
    <n v="0"/>
    <n v="17"/>
    <n v="76"/>
    <n v="5"/>
    <n v="3.4"/>
    <n v="1"/>
    <n v="24"/>
    <n v="1"/>
    <n v="0"/>
    <n v="0"/>
    <n v="0"/>
    <n v="0"/>
    <n v="0"/>
    <n v="0"/>
    <n v="1"/>
    <n v="1"/>
    <n v="0"/>
    <n v="0"/>
    <n v="0"/>
    <n v="0"/>
    <n v="0"/>
    <n v="0"/>
    <n v="0"/>
    <n v="0"/>
    <n v="0"/>
    <n v="0"/>
    <n v="1"/>
    <n v="0"/>
    <n v="0"/>
    <n v="-0.9201256972701124"/>
    <n v="0.39846895147709144"/>
    <x v="197"/>
    <n v="-0.3353780321099506"/>
    <n v="8.1186406070042405E-2"/>
    <x v="2"/>
    <n v="0"/>
    <x v="1"/>
    <x v="3"/>
    <x v="3"/>
  </r>
  <r>
    <n v="41"/>
    <n v="2.4"/>
    <n v="0.2"/>
    <n v="0.92"/>
    <n v="0"/>
    <n v="17"/>
    <n v="60"/>
    <n v="1"/>
    <n v="3.8"/>
    <n v="0"/>
    <n v="43"/>
    <n v="0"/>
    <n v="0"/>
    <n v="1"/>
    <n v="0"/>
    <n v="0"/>
    <n v="0"/>
    <n v="1"/>
    <n v="0"/>
    <n v="1"/>
    <n v="0"/>
    <n v="0"/>
    <n v="0"/>
    <n v="0"/>
    <n v="0"/>
    <n v="0"/>
    <n v="0"/>
    <n v="0"/>
    <n v="0"/>
    <n v="0"/>
    <n v="0"/>
    <n v="0"/>
    <n v="0"/>
    <n v="-2.5326559681402578"/>
    <n v="7.9447729181362392E-2"/>
    <x v="198"/>
    <n v="-7.64495484769495E-2"/>
    <n v="5.4170113165146298E-3"/>
    <x v="1"/>
    <n v="0"/>
    <x v="1"/>
    <x v="0"/>
    <x v="1"/>
  </r>
  <r>
    <n v="39"/>
    <n v="0.5"/>
    <n v="0.5"/>
    <n v="1.04"/>
    <n v="0"/>
    <n v="25"/>
    <n v="50"/>
    <n v="2"/>
    <n v="1.7"/>
    <n v="0"/>
    <n v="34"/>
    <n v="0"/>
    <n v="0"/>
    <n v="0"/>
    <n v="0"/>
    <n v="0"/>
    <n v="0"/>
    <n v="0"/>
    <n v="0"/>
    <n v="0"/>
    <n v="0"/>
    <n v="0"/>
    <n v="0"/>
    <n v="0"/>
    <n v="0"/>
    <n v="1"/>
    <n v="0"/>
    <n v="0"/>
    <n v="0"/>
    <n v="0"/>
    <n v="0"/>
    <n v="0"/>
    <n v="0"/>
    <n v="-1.9860348197076334"/>
    <n v="0.13723852348179386"/>
    <x v="199"/>
    <n v="-0.12860297595237832"/>
    <n v="1.4562936245679959E-2"/>
    <x v="0"/>
    <n v="0"/>
    <x v="6"/>
    <x v="0"/>
    <x v="0"/>
  </r>
  <r>
    <n v="52"/>
    <n v="6.5"/>
    <n v="1.2"/>
    <n v="0.83"/>
    <n v="0"/>
    <n v="22"/>
    <n v="85"/>
    <n v="7"/>
    <n v="1.2"/>
    <n v="0"/>
    <n v="20"/>
    <n v="0"/>
    <n v="0"/>
    <n v="0"/>
    <n v="0"/>
    <n v="0"/>
    <n v="0"/>
    <n v="1"/>
    <n v="0"/>
    <n v="0"/>
    <n v="0"/>
    <n v="0"/>
    <n v="0"/>
    <n v="0"/>
    <n v="0"/>
    <n v="0"/>
    <n v="0"/>
    <n v="0"/>
    <n v="0"/>
    <n v="0"/>
    <n v="1"/>
    <n v="1"/>
    <n v="0"/>
    <n v="-3.4124090226734145"/>
    <n v="3.2961699173572105E-2"/>
    <x v="200"/>
    <n v="-3.2430112173812559E-2"/>
    <n v="1.0182413874145002E-3"/>
    <x v="1"/>
    <n v="0"/>
    <x v="3"/>
    <x v="3"/>
    <x v="1"/>
  </r>
  <r>
    <n v="37"/>
    <n v="13.4"/>
    <n v="2.7"/>
    <n v="1.1399999999999999"/>
    <n v="1"/>
    <n v="35"/>
    <n v="90"/>
    <n v="2"/>
    <n v="9.9"/>
    <n v="1"/>
    <n v="23"/>
    <n v="0"/>
    <n v="0"/>
    <n v="1"/>
    <n v="0"/>
    <n v="1"/>
    <n v="0"/>
    <n v="0"/>
    <n v="0"/>
    <n v="0"/>
    <n v="0"/>
    <n v="0"/>
    <n v="1"/>
    <n v="0"/>
    <n v="0"/>
    <n v="0"/>
    <n v="0"/>
    <n v="0"/>
    <n v="1"/>
    <n v="0"/>
    <n v="0"/>
    <n v="0"/>
    <n v="0"/>
    <n v="-1.8240710595450549"/>
    <n v="0.16136747530280438"/>
    <x v="201"/>
    <n v="-0.14959816883042332"/>
    <n v="1.9306017255802343E-2"/>
    <x v="0"/>
    <n v="0"/>
    <x v="5"/>
    <x v="5"/>
    <x v="4"/>
  </r>
  <r>
    <n v="38"/>
    <n v="1.8"/>
    <n v="1.8"/>
    <n v="0.96"/>
    <n v="0"/>
    <n v="36"/>
    <n v="38"/>
    <n v="4"/>
    <n v="2.9"/>
    <n v="1"/>
    <n v="31"/>
    <n v="0"/>
    <n v="0"/>
    <n v="0"/>
    <n v="0"/>
    <n v="1"/>
    <n v="0"/>
    <n v="0"/>
    <n v="0"/>
    <n v="0"/>
    <n v="1"/>
    <n v="0"/>
    <n v="0"/>
    <n v="0"/>
    <n v="0"/>
    <n v="0"/>
    <n v="0"/>
    <n v="0"/>
    <n v="0"/>
    <n v="0"/>
    <n v="1"/>
    <n v="0"/>
    <n v="1"/>
    <n v="0.46733753982608928"/>
    <n v="1.5957399383046604"/>
    <x v="202"/>
    <n v="-0.95387161597496362"/>
    <n v="0.3779217360457911"/>
    <x v="3"/>
    <n v="0"/>
    <x v="4"/>
    <x v="3"/>
    <x v="4"/>
  </r>
  <r>
    <n v="52"/>
    <n v="8"/>
    <n v="1.4"/>
    <n v="1.1299999999999999"/>
    <n v="0"/>
    <n v="17"/>
    <n v="67"/>
    <n v="5"/>
    <n v="1.1000000000000001"/>
    <n v="0"/>
    <n v="36"/>
    <n v="1"/>
    <n v="0"/>
    <n v="0"/>
    <n v="0"/>
    <n v="0"/>
    <n v="0"/>
    <n v="0"/>
    <n v="0"/>
    <n v="1"/>
    <n v="0"/>
    <n v="0"/>
    <n v="0"/>
    <n v="0"/>
    <n v="0"/>
    <n v="0"/>
    <n v="0"/>
    <n v="1"/>
    <n v="0"/>
    <n v="0"/>
    <n v="0"/>
    <n v="0"/>
    <n v="0"/>
    <n v="-1.9623500661146016"/>
    <n v="0.14052778298176169"/>
    <x v="203"/>
    <n v="-0.13149112279786521"/>
    <n v="1.5181428948351764E-2"/>
    <x v="0"/>
    <n v="0"/>
    <x v="1"/>
    <x v="1"/>
    <x v="0"/>
  </r>
  <r>
    <n v="32"/>
    <n v="12.7"/>
    <n v="2.2000000000000002"/>
    <n v="0.95"/>
    <n v="0"/>
    <n v="1"/>
    <n v="92"/>
    <n v="7"/>
    <n v="6.8"/>
    <n v="0"/>
    <n v="28"/>
    <n v="1"/>
    <n v="1"/>
    <n v="0"/>
    <n v="0"/>
    <n v="0"/>
    <n v="0"/>
    <n v="0"/>
    <n v="0"/>
    <n v="0"/>
    <n v="0"/>
    <n v="0"/>
    <n v="0"/>
    <n v="0"/>
    <n v="0"/>
    <n v="0"/>
    <n v="0"/>
    <n v="1"/>
    <n v="0"/>
    <n v="0"/>
    <n v="0"/>
    <n v="0"/>
    <n v="1"/>
    <n v="-2.9116995917602297"/>
    <n v="5.4383222002643838E-2"/>
    <x v="204"/>
    <n v="-5.2955972274787072E-2"/>
    <n v="2.6603139733236743E-3"/>
    <x v="1"/>
    <n v="0"/>
    <x v="3"/>
    <x v="1"/>
    <x v="0"/>
  </r>
  <r>
    <n v="45"/>
    <n v="2.7"/>
    <n v="2.7"/>
    <n v="0.94"/>
    <n v="0"/>
    <n v="27"/>
    <n v="62"/>
    <n v="4"/>
    <n v="6.2"/>
    <n v="0"/>
    <n v="37"/>
    <n v="1"/>
    <n v="0"/>
    <n v="0"/>
    <n v="0"/>
    <n v="0"/>
    <n v="0"/>
    <n v="1"/>
    <n v="0"/>
    <n v="0"/>
    <n v="0"/>
    <n v="0"/>
    <n v="1"/>
    <n v="0"/>
    <n v="0"/>
    <n v="0"/>
    <n v="0"/>
    <n v="0"/>
    <n v="0"/>
    <n v="0"/>
    <n v="1"/>
    <n v="0"/>
    <n v="0"/>
    <n v="-1.0850650515178011"/>
    <n v="0.33787980558560687"/>
    <x v="205"/>
    <n v="-0.29108612627006297"/>
    <n v="6.3780845844775141E-2"/>
    <x v="2"/>
    <n v="0"/>
    <x v="5"/>
    <x v="3"/>
    <x v="1"/>
  </r>
  <r>
    <n v="36"/>
    <n v="3.6"/>
    <n v="2.6"/>
    <n v="0.86"/>
    <n v="0"/>
    <n v="11"/>
    <n v="61"/>
    <n v="4"/>
    <n v="4.0999999999999996"/>
    <n v="0"/>
    <n v="20"/>
    <n v="0"/>
    <n v="0"/>
    <n v="0"/>
    <n v="1"/>
    <n v="0"/>
    <n v="0"/>
    <n v="1"/>
    <n v="0"/>
    <n v="0"/>
    <n v="0"/>
    <n v="0"/>
    <n v="1"/>
    <n v="0"/>
    <n v="0"/>
    <n v="0"/>
    <n v="0"/>
    <n v="0"/>
    <n v="0"/>
    <n v="0"/>
    <n v="0"/>
    <n v="0"/>
    <n v="0"/>
    <n v="-2.4198581254940041"/>
    <n v="8.8934234064901918E-2"/>
    <x v="206"/>
    <n v="-8.5199451002230725E-2"/>
    <n v="6.6701351760041789E-3"/>
    <x v="1"/>
    <n v="0"/>
    <x v="5"/>
    <x v="0"/>
    <x v="1"/>
  </r>
  <r>
    <n v="29"/>
    <n v="4.7"/>
    <n v="2"/>
    <n v="1.1100000000000001"/>
    <n v="0"/>
    <n v="9"/>
    <n v="69"/>
    <n v="20"/>
    <n v="2.2999999999999998"/>
    <n v="0"/>
    <n v="12"/>
    <n v="0"/>
    <n v="0"/>
    <n v="0"/>
    <n v="0"/>
    <n v="0"/>
    <n v="0"/>
    <n v="0"/>
    <n v="0"/>
    <n v="0"/>
    <n v="0"/>
    <n v="0"/>
    <n v="0"/>
    <n v="0"/>
    <n v="0"/>
    <n v="0"/>
    <n v="0"/>
    <n v="0"/>
    <n v="0"/>
    <n v="0"/>
    <n v="1"/>
    <n v="0"/>
    <n v="0"/>
    <n v="-2.0192655979598109"/>
    <n v="0.13275292330669872"/>
    <x v="207"/>
    <n v="-0.12465088527835412"/>
    <n v="1.3734656532580533E-2"/>
    <x v="0"/>
    <n v="0"/>
    <x v="3"/>
    <x v="3"/>
    <x v="0"/>
  </r>
  <r>
    <n v="38"/>
    <n v="5.4"/>
    <n v="0.9"/>
    <n v="0.93"/>
    <n v="0"/>
    <n v="12"/>
    <n v="59"/>
    <n v="9"/>
    <n v="1.3"/>
    <n v="1"/>
    <n v="23"/>
    <n v="1"/>
    <n v="0"/>
    <n v="0"/>
    <n v="1"/>
    <n v="0"/>
    <n v="0"/>
    <n v="0"/>
    <n v="0"/>
    <n v="0"/>
    <n v="0"/>
    <n v="0"/>
    <n v="1"/>
    <n v="0"/>
    <n v="0"/>
    <n v="0"/>
    <n v="0"/>
    <n v="0"/>
    <n v="0"/>
    <n v="0"/>
    <n v="0"/>
    <n v="1"/>
    <n v="0"/>
    <n v="-1.439656154074036"/>
    <n v="0.23700923933428475"/>
    <x v="208"/>
    <n v="-0.21269656252900881"/>
    <n v="3.6710023797900462E-2"/>
    <x v="0"/>
    <n v="0"/>
    <x v="5"/>
    <x v="0"/>
    <x v="0"/>
  </r>
  <r>
    <n v="44"/>
    <n v="4.9000000000000004"/>
    <n v="3.9"/>
    <n v="1.05"/>
    <n v="0"/>
    <n v="12"/>
    <n v="49"/>
    <n v="3"/>
    <n v="1.9"/>
    <n v="1"/>
    <n v="26"/>
    <n v="1"/>
    <n v="0"/>
    <n v="0"/>
    <n v="0"/>
    <n v="0"/>
    <n v="0"/>
    <n v="0"/>
    <n v="1"/>
    <n v="0"/>
    <n v="1"/>
    <n v="0"/>
    <n v="0"/>
    <n v="0"/>
    <n v="0"/>
    <n v="0"/>
    <n v="0"/>
    <n v="0"/>
    <n v="0"/>
    <n v="0"/>
    <n v="0"/>
    <n v="0"/>
    <n v="1"/>
    <n v="-0.23265866494180765"/>
    <n v="0.79242400946243785"/>
    <x v="209"/>
    <n v="-0.81622756392947726"/>
    <n v="0.31125654666102637"/>
    <x v="3"/>
    <n v="1"/>
    <x v="4"/>
    <x v="0"/>
    <x v="3"/>
  </r>
  <r>
    <n v="50"/>
    <n v="2.9"/>
    <n v="0.8"/>
    <n v="0.92"/>
    <n v="1"/>
    <n v="22"/>
    <n v="90"/>
    <n v="4"/>
    <n v="5.6"/>
    <n v="1"/>
    <n v="10"/>
    <n v="1"/>
    <n v="0"/>
    <n v="0"/>
    <n v="0"/>
    <n v="0"/>
    <n v="0"/>
    <n v="0"/>
    <n v="0"/>
    <n v="0"/>
    <n v="0"/>
    <n v="0"/>
    <n v="0"/>
    <n v="0"/>
    <n v="0"/>
    <n v="0"/>
    <n v="0"/>
    <n v="0"/>
    <n v="0"/>
    <n v="0"/>
    <n v="0"/>
    <n v="1"/>
    <n v="0"/>
    <n v="-2.9130113365118611"/>
    <n v="5.4311931864059894E-2"/>
    <x v="210"/>
    <n v="-2.9658996933814716"/>
    <n v="0.89962549966531091"/>
    <x v="1"/>
    <n v="1"/>
    <x v="3"/>
    <x v="0"/>
    <x v="0"/>
  </r>
  <r>
    <n v="51"/>
    <n v="6"/>
    <n v="5.3"/>
    <n v="0.83"/>
    <n v="0"/>
    <n v="2"/>
    <n v="42"/>
    <n v="15"/>
    <n v="1.5"/>
    <n v="0"/>
    <n v="8"/>
    <n v="0"/>
    <n v="0"/>
    <n v="1"/>
    <n v="0"/>
    <n v="0"/>
    <n v="0"/>
    <n v="0"/>
    <n v="0"/>
    <n v="0"/>
    <n v="0"/>
    <n v="0"/>
    <n v="0"/>
    <n v="1"/>
    <n v="0"/>
    <n v="0"/>
    <n v="0"/>
    <n v="0"/>
    <n v="0"/>
    <n v="1"/>
    <n v="0"/>
    <n v="0"/>
    <n v="1"/>
    <n v="-1.0581741233631847"/>
    <n v="0.34708897376308312"/>
    <x v="211"/>
    <n v="-0.29794594852303635"/>
    <n v="6.6387921526192134E-2"/>
    <x v="2"/>
    <n v="0"/>
    <x v="2"/>
    <x v="2"/>
    <x v="0"/>
  </r>
  <r>
    <n v="35"/>
    <n v="3"/>
    <n v="3"/>
    <n v="0.95"/>
    <n v="0"/>
    <n v="6"/>
    <n v="75"/>
    <n v="7"/>
    <n v="0.9"/>
    <n v="0"/>
    <n v="29"/>
    <n v="1"/>
    <n v="0"/>
    <n v="0"/>
    <n v="0"/>
    <n v="0"/>
    <n v="0"/>
    <n v="0"/>
    <n v="0"/>
    <n v="0"/>
    <n v="0"/>
    <n v="0"/>
    <n v="0"/>
    <n v="0"/>
    <n v="0"/>
    <n v="0"/>
    <n v="0"/>
    <n v="0"/>
    <n v="0"/>
    <n v="0"/>
    <n v="0"/>
    <n v="1"/>
    <n v="0"/>
    <n v="-1.8865703527573652"/>
    <n v="0.15159082135517393"/>
    <x v="212"/>
    <n v="-0.14114430938300709"/>
    <n v="1.7328039238308533E-2"/>
    <x v="0"/>
    <n v="0"/>
    <x v="3"/>
    <x v="0"/>
    <x v="0"/>
  </r>
  <r>
    <n v="29"/>
    <n v="5.0999999999999996"/>
    <n v="1.2"/>
    <n v="0.86"/>
    <n v="0"/>
    <n v="19"/>
    <n v="78"/>
    <n v="10"/>
    <n v="4"/>
    <n v="0"/>
    <n v="19"/>
    <n v="1"/>
    <n v="0"/>
    <n v="0"/>
    <n v="0"/>
    <n v="0"/>
    <n v="1"/>
    <n v="0"/>
    <n v="0"/>
    <n v="0"/>
    <n v="1"/>
    <n v="0"/>
    <n v="0"/>
    <n v="0"/>
    <n v="0"/>
    <n v="0"/>
    <n v="0"/>
    <n v="0"/>
    <n v="0"/>
    <n v="0"/>
    <n v="1"/>
    <n v="0"/>
    <n v="1"/>
    <n v="-1.8000401616826602"/>
    <n v="0.16529224967340223"/>
    <x v="213"/>
    <n v="-1.9530120753294522"/>
    <n v="0.73642798544729238"/>
    <x v="0"/>
    <n v="1"/>
    <x v="4"/>
    <x v="3"/>
    <x v="2"/>
  </r>
  <r>
    <n v="35"/>
    <n v="3.8"/>
    <n v="1"/>
    <n v="0.97"/>
    <n v="0"/>
    <n v="22"/>
    <n v="55"/>
    <n v="3"/>
    <n v="2.5"/>
    <n v="1"/>
    <n v="22"/>
    <n v="1"/>
    <n v="0"/>
    <n v="0"/>
    <n v="0"/>
    <n v="0"/>
    <n v="0"/>
    <n v="1"/>
    <n v="0"/>
    <n v="0"/>
    <n v="0"/>
    <n v="0"/>
    <n v="0"/>
    <n v="1"/>
    <n v="0"/>
    <n v="0"/>
    <n v="0"/>
    <n v="1"/>
    <n v="0"/>
    <n v="0"/>
    <n v="0"/>
    <n v="1"/>
    <n v="0"/>
    <n v="-1.1521633778572982"/>
    <n v="0.31595250483163212"/>
    <x v="214"/>
    <n v="-1.426724119555673"/>
    <n v="0.57745689307581827"/>
    <x v="2"/>
    <n v="1"/>
    <x v="2"/>
    <x v="1"/>
    <x v="1"/>
  </r>
  <r>
    <n v="27"/>
    <n v="0.7"/>
    <n v="0.7"/>
    <n v="0.84"/>
    <n v="0"/>
    <n v="22"/>
    <n v="56"/>
    <n v="3"/>
    <n v="1.5"/>
    <n v="0"/>
    <n v="20"/>
    <n v="1"/>
    <n v="0"/>
    <n v="0"/>
    <n v="0"/>
    <n v="0"/>
    <n v="0"/>
    <n v="0"/>
    <n v="0"/>
    <n v="0"/>
    <n v="1"/>
    <n v="0"/>
    <n v="0"/>
    <n v="0"/>
    <n v="0"/>
    <n v="0"/>
    <n v="0"/>
    <n v="0"/>
    <n v="0"/>
    <n v="0"/>
    <n v="1"/>
    <n v="1"/>
    <n v="0"/>
    <n v="-1.1552320836113472"/>
    <n v="0.31498442569675122"/>
    <x v="215"/>
    <n v="-0.2738248219829772"/>
    <n v="5.7376881897170592E-2"/>
    <x v="2"/>
    <n v="0"/>
    <x v="4"/>
    <x v="3"/>
    <x v="0"/>
  </r>
  <r>
    <n v="36"/>
    <n v="8.8000000000000007"/>
    <n v="0.2"/>
    <n v="1.1399999999999999"/>
    <n v="1"/>
    <n v="9"/>
    <n v="92"/>
    <n v="12"/>
    <n v="1.6"/>
    <n v="0"/>
    <n v="42"/>
    <n v="1"/>
    <n v="0"/>
    <n v="1"/>
    <n v="0"/>
    <n v="1"/>
    <n v="0"/>
    <n v="0"/>
    <n v="0"/>
    <n v="0"/>
    <n v="0"/>
    <n v="1"/>
    <n v="0"/>
    <n v="0"/>
    <n v="0"/>
    <n v="0"/>
    <n v="0"/>
    <n v="0"/>
    <n v="0"/>
    <n v="0"/>
    <n v="1"/>
    <n v="0"/>
    <n v="0"/>
    <n v="-3.3857640568120617"/>
    <n v="3.385176778833817E-2"/>
    <x v="216"/>
    <n v="-3.3291407771134006E-2"/>
    <n v="1.0721268113430985E-3"/>
    <x v="1"/>
    <n v="0"/>
    <x v="7"/>
    <x v="3"/>
    <x v="4"/>
  </r>
  <r>
    <n v="35"/>
    <n v="2.4"/>
    <n v="2.4"/>
    <n v="0.99"/>
    <n v="0"/>
    <n v="7"/>
    <n v="78"/>
    <n v="4"/>
    <n v="0.3"/>
    <n v="0"/>
    <n v="39"/>
    <n v="0"/>
    <n v="0"/>
    <n v="1"/>
    <n v="0"/>
    <n v="0"/>
    <n v="0"/>
    <n v="1"/>
    <n v="0"/>
    <n v="0"/>
    <n v="0"/>
    <n v="0"/>
    <n v="0"/>
    <n v="1"/>
    <n v="0"/>
    <n v="0"/>
    <n v="0"/>
    <n v="0"/>
    <n v="0"/>
    <n v="0"/>
    <n v="1"/>
    <n v="0"/>
    <n v="0"/>
    <n v="-2.9678282388374226"/>
    <n v="5.1414849943667934E-2"/>
    <x v="217"/>
    <n v="-5.0136733274999554E-2"/>
    <n v="2.3912717436991603E-3"/>
    <x v="1"/>
    <n v="0"/>
    <x v="2"/>
    <x v="3"/>
    <x v="1"/>
  </r>
  <r>
    <n v="45"/>
    <n v="9.3000000000000007"/>
    <n v="0.2"/>
    <n v="0.96"/>
    <n v="0"/>
    <n v="11"/>
    <n v="65"/>
    <n v="4"/>
    <n v="1.7"/>
    <n v="1"/>
    <n v="9"/>
    <n v="0"/>
    <n v="0"/>
    <n v="1"/>
    <n v="0"/>
    <n v="0"/>
    <n v="0"/>
    <n v="1"/>
    <n v="0"/>
    <n v="0"/>
    <n v="0"/>
    <n v="0"/>
    <n v="0"/>
    <n v="0"/>
    <n v="0"/>
    <n v="0"/>
    <n v="0"/>
    <n v="0"/>
    <n v="0"/>
    <n v="0"/>
    <n v="0"/>
    <n v="0"/>
    <n v="0"/>
    <n v="-3.0215049960529017"/>
    <n v="4.8727827960985785E-2"/>
    <x v="218"/>
    <n v="-4.7577837179835374E-2"/>
    <n v="2.1588800945941855E-3"/>
    <x v="1"/>
    <n v="0"/>
    <x v="3"/>
    <x v="0"/>
    <x v="1"/>
  </r>
  <r>
    <n v="21"/>
    <n v="7.8"/>
    <n v="1.9"/>
    <n v="1.0900000000000001"/>
    <n v="1"/>
    <n v="18"/>
    <n v="91"/>
    <n v="3"/>
    <n v="5.3"/>
    <n v="0"/>
    <n v="18"/>
    <n v="1"/>
    <n v="0"/>
    <n v="1"/>
    <n v="0"/>
    <n v="0"/>
    <n v="0"/>
    <n v="0"/>
    <n v="0"/>
    <n v="0"/>
    <n v="0"/>
    <n v="0"/>
    <n v="0"/>
    <n v="0"/>
    <n v="0"/>
    <n v="1"/>
    <n v="0"/>
    <n v="0"/>
    <n v="0"/>
    <n v="0"/>
    <n v="0"/>
    <n v="0"/>
    <n v="0"/>
    <n v="-3.8821173942927167"/>
    <n v="2.0607145502204268E-2"/>
    <x v="219"/>
    <n v="-2.0397690899145511E-2"/>
    <n v="4.0767911722568872E-4"/>
    <x v="1"/>
    <n v="0"/>
    <x v="6"/>
    <x v="0"/>
    <x v="0"/>
  </r>
  <r>
    <n v="31"/>
    <n v="4.5999999999999996"/>
    <n v="1.8"/>
    <n v="1.08"/>
    <n v="1"/>
    <n v="29"/>
    <n v="87"/>
    <n v="9"/>
    <n v="1.2"/>
    <n v="0"/>
    <n v="34"/>
    <n v="0"/>
    <n v="0"/>
    <n v="0"/>
    <n v="0"/>
    <n v="0"/>
    <n v="0"/>
    <n v="0"/>
    <n v="1"/>
    <n v="0"/>
    <n v="0"/>
    <n v="0"/>
    <n v="0"/>
    <n v="0"/>
    <n v="0"/>
    <n v="0"/>
    <n v="0"/>
    <n v="0"/>
    <n v="0"/>
    <n v="1"/>
    <n v="0"/>
    <n v="1"/>
    <n v="0"/>
    <n v="-2.829393798500992"/>
    <n v="5.9048638195023678E-2"/>
    <x v="220"/>
    <n v="-5.7370993982933369E-2"/>
    <n v="3.108765475019263E-3"/>
    <x v="1"/>
    <n v="0"/>
    <x v="3"/>
    <x v="2"/>
    <x v="3"/>
  </r>
  <r>
    <n v="31"/>
    <n v="5.6"/>
    <n v="1.5"/>
    <n v="1.04"/>
    <n v="0"/>
    <n v="1"/>
    <n v="75"/>
    <n v="5"/>
    <n v="11"/>
    <n v="0"/>
    <n v="31"/>
    <n v="1"/>
    <n v="0"/>
    <n v="0"/>
    <n v="0"/>
    <n v="0"/>
    <n v="0"/>
    <n v="0"/>
    <n v="0"/>
    <n v="0"/>
    <n v="0"/>
    <n v="0"/>
    <n v="0"/>
    <n v="0"/>
    <n v="0"/>
    <n v="0"/>
    <n v="0"/>
    <n v="0"/>
    <n v="0"/>
    <n v="0"/>
    <n v="0"/>
    <n v="0"/>
    <n v="1"/>
    <n v="-2.1434817335245615"/>
    <n v="0.11724591251713071"/>
    <x v="221"/>
    <n v="-0.11086665030347899"/>
    <n v="1.101280306887235E-2"/>
    <x v="0"/>
    <n v="0"/>
    <x v="3"/>
    <x v="0"/>
    <x v="0"/>
  </r>
  <r>
    <n v="49"/>
    <n v="6.1"/>
    <n v="3"/>
    <n v="0.96"/>
    <n v="0"/>
    <n v="14"/>
    <n v="61"/>
    <n v="2"/>
    <n v="2.6"/>
    <n v="0"/>
    <n v="24"/>
    <n v="0"/>
    <n v="0"/>
    <n v="1"/>
    <n v="0"/>
    <n v="0"/>
    <n v="0"/>
    <n v="0"/>
    <n v="0"/>
    <n v="0"/>
    <n v="0"/>
    <n v="0"/>
    <n v="1"/>
    <n v="0"/>
    <n v="0"/>
    <n v="0"/>
    <n v="0"/>
    <n v="0"/>
    <n v="0"/>
    <n v="0"/>
    <n v="1"/>
    <n v="0"/>
    <n v="0"/>
    <n v="-2.0368062207173021"/>
    <n v="0.13044465774907182"/>
    <x v="222"/>
    <n v="-0.12261105775527828"/>
    <n v="1.3315392835191772E-2"/>
    <x v="0"/>
    <n v="0"/>
    <x v="5"/>
    <x v="3"/>
    <x v="0"/>
  </r>
  <r>
    <n v="28"/>
    <n v="3.4"/>
    <n v="1.2"/>
    <n v="0.79"/>
    <n v="1"/>
    <n v="4"/>
    <n v="67"/>
    <n v="3"/>
    <n v="0.7"/>
    <n v="1"/>
    <n v="10"/>
    <n v="0"/>
    <n v="0"/>
    <n v="0"/>
    <n v="1"/>
    <n v="0"/>
    <n v="0"/>
    <n v="0"/>
    <n v="1"/>
    <n v="0"/>
    <n v="0"/>
    <n v="0"/>
    <n v="0"/>
    <n v="0"/>
    <n v="1"/>
    <n v="0"/>
    <n v="0"/>
    <n v="0"/>
    <n v="0"/>
    <n v="0"/>
    <n v="1"/>
    <n v="0"/>
    <n v="0"/>
    <n v="-2.9371860978937647"/>
    <n v="5.301469721685767E-2"/>
    <x v="223"/>
    <n v="-5.1657190525333865E-2"/>
    <n v="2.5346833098137509E-3"/>
    <x v="1"/>
    <n v="0"/>
    <x v="0"/>
    <x v="3"/>
    <x v="3"/>
  </r>
  <r>
    <n v="40"/>
    <n v="3.5"/>
    <n v="2.4"/>
    <n v="0.91"/>
    <n v="0"/>
    <n v="1"/>
    <n v="75"/>
    <n v="11"/>
    <n v="3.1"/>
    <n v="0"/>
    <n v="16"/>
    <n v="0"/>
    <n v="1"/>
    <n v="0"/>
    <n v="0"/>
    <n v="0"/>
    <n v="0"/>
    <n v="0"/>
    <n v="0"/>
    <n v="0"/>
    <n v="1"/>
    <n v="0"/>
    <n v="0"/>
    <n v="0"/>
    <n v="0"/>
    <n v="0"/>
    <n v="0"/>
    <n v="0"/>
    <n v="0"/>
    <n v="0"/>
    <n v="0"/>
    <n v="0"/>
    <n v="0"/>
    <n v="-2.4448440413930785"/>
    <n v="8.6739661643692595E-2"/>
    <x v="224"/>
    <n v="-8.3182077746223743E-2"/>
    <n v="6.3706597821975661E-3"/>
    <x v="1"/>
    <n v="0"/>
    <x v="4"/>
    <x v="0"/>
    <x v="0"/>
  </r>
  <r>
    <n v="37"/>
    <n v="5.9"/>
    <n v="5.3"/>
    <n v="0.85"/>
    <n v="0"/>
    <n v="25"/>
    <n v="58"/>
    <n v="5"/>
    <n v="1.2"/>
    <n v="0"/>
    <n v="18"/>
    <n v="0"/>
    <n v="0"/>
    <n v="0"/>
    <n v="0"/>
    <n v="0"/>
    <n v="0"/>
    <n v="1"/>
    <n v="0"/>
    <n v="0"/>
    <n v="1"/>
    <n v="0"/>
    <n v="0"/>
    <n v="0"/>
    <n v="0"/>
    <n v="0"/>
    <n v="0"/>
    <n v="0"/>
    <n v="0"/>
    <n v="1"/>
    <n v="0"/>
    <n v="0"/>
    <n v="0"/>
    <n v="-1.1089385327662733"/>
    <n v="0.32990896283879068"/>
    <x v="225"/>
    <n v="-1.3940490236638059"/>
    <n v="0.56540048168005985"/>
    <x v="2"/>
    <n v="1"/>
    <x v="4"/>
    <x v="2"/>
    <x v="1"/>
  </r>
  <r>
    <n v="47"/>
    <n v="3.9"/>
    <n v="3.3"/>
    <n v="0.97"/>
    <n v="0"/>
    <n v="21"/>
    <n v="80"/>
    <n v="9"/>
    <n v="4.0999999999999996"/>
    <n v="0"/>
    <n v="27"/>
    <n v="0"/>
    <n v="0"/>
    <n v="0"/>
    <n v="0"/>
    <n v="0"/>
    <n v="0"/>
    <n v="0"/>
    <n v="0"/>
    <n v="1"/>
    <n v="0"/>
    <n v="0"/>
    <n v="0"/>
    <n v="0"/>
    <n v="0"/>
    <n v="0"/>
    <n v="1"/>
    <n v="0"/>
    <n v="0"/>
    <n v="0"/>
    <n v="0"/>
    <n v="0"/>
    <n v="0"/>
    <n v="-1.0865811738627913"/>
    <n v="0.33736792659607612"/>
    <x v="226"/>
    <n v="-0.29070344844204743"/>
    <n v="6.3636425499048049E-2"/>
    <x v="2"/>
    <n v="0"/>
    <x v="1"/>
    <x v="4"/>
    <x v="0"/>
  </r>
  <r>
    <n v="43"/>
    <n v="2.9"/>
    <n v="1.4"/>
    <n v="0.92"/>
    <n v="0"/>
    <n v="20"/>
    <n v="54"/>
    <n v="6"/>
    <n v="5.9"/>
    <n v="0"/>
    <n v="44"/>
    <n v="1"/>
    <n v="0"/>
    <n v="0"/>
    <n v="0"/>
    <n v="0"/>
    <n v="0"/>
    <n v="0"/>
    <n v="0"/>
    <n v="0"/>
    <n v="0"/>
    <n v="0"/>
    <n v="0"/>
    <n v="0"/>
    <n v="1"/>
    <n v="0"/>
    <n v="0"/>
    <n v="0"/>
    <n v="0"/>
    <n v="0"/>
    <n v="0"/>
    <n v="1"/>
    <n v="0"/>
    <n v="-1.0256565939569571"/>
    <n v="0.35856095913944508"/>
    <x v="227"/>
    <n v="-0.30642602126578544"/>
    <n v="6.965747721117567E-2"/>
    <x v="2"/>
    <n v="0"/>
    <x v="0"/>
    <x v="0"/>
    <x v="0"/>
  </r>
  <r>
    <n v="39"/>
    <n v="2.1"/>
    <n v="2.1"/>
    <n v="1.08"/>
    <n v="0"/>
    <n v="24"/>
    <n v="54"/>
    <n v="2"/>
    <n v="4.7"/>
    <n v="1"/>
    <n v="16"/>
    <n v="0"/>
    <n v="0"/>
    <n v="0"/>
    <n v="0"/>
    <n v="0"/>
    <n v="0"/>
    <n v="0"/>
    <n v="1"/>
    <n v="1"/>
    <n v="0"/>
    <n v="0"/>
    <n v="0"/>
    <n v="0"/>
    <n v="0"/>
    <n v="0"/>
    <n v="0"/>
    <n v="0"/>
    <n v="0"/>
    <n v="1"/>
    <n v="0"/>
    <n v="0"/>
    <n v="0"/>
    <n v="-0.35875080443389801"/>
    <n v="0.69854840482918645"/>
    <x v="228"/>
    <n v="-0.52977400678715936"/>
    <n v="0.1691364281706457"/>
    <x v="3"/>
    <n v="0"/>
    <x v="1"/>
    <x v="2"/>
    <x v="3"/>
  </r>
  <r>
    <n v="33"/>
    <n v="5.2"/>
    <n v="1.5"/>
    <n v="0.92"/>
    <n v="1"/>
    <n v="12"/>
    <n v="79"/>
    <n v="7"/>
    <n v="4.5999999999999996"/>
    <n v="1"/>
    <n v="12"/>
    <n v="1"/>
    <n v="0"/>
    <n v="0"/>
    <n v="0"/>
    <n v="0"/>
    <n v="0"/>
    <n v="0"/>
    <n v="0"/>
    <n v="0"/>
    <n v="0"/>
    <n v="0"/>
    <n v="0"/>
    <n v="0"/>
    <n v="0"/>
    <n v="0"/>
    <n v="1"/>
    <n v="0"/>
    <n v="0"/>
    <n v="0"/>
    <n v="0"/>
    <n v="0"/>
    <n v="0"/>
    <n v="-1.523619220112995"/>
    <n v="0.21792175119210636"/>
    <x v="229"/>
    <n v="-0.19714592353934962"/>
    <n v="3.2015654672038006E-2"/>
    <x v="0"/>
    <n v="0"/>
    <x v="3"/>
    <x v="4"/>
    <x v="0"/>
  </r>
  <r>
    <n v="21"/>
    <n v="2.4"/>
    <n v="1.8"/>
    <n v="0.95"/>
    <n v="0"/>
    <n v="12"/>
    <n v="66"/>
    <n v="4"/>
    <n v="1.9"/>
    <n v="0"/>
    <n v="23"/>
    <n v="0"/>
    <n v="1"/>
    <n v="0"/>
    <n v="0"/>
    <n v="0"/>
    <n v="1"/>
    <n v="0"/>
    <n v="0"/>
    <n v="0"/>
    <n v="0"/>
    <n v="0"/>
    <n v="0"/>
    <n v="0"/>
    <n v="0"/>
    <n v="1"/>
    <n v="0"/>
    <n v="0"/>
    <n v="0"/>
    <n v="0"/>
    <n v="0"/>
    <n v="0"/>
    <n v="0"/>
    <n v="-2.2303745092722282"/>
    <n v="0.10748816728155766"/>
    <x v="230"/>
    <n v="-0.10209453870992644"/>
    <n v="9.4198313310364778E-3"/>
    <x v="1"/>
    <n v="0"/>
    <x v="6"/>
    <x v="0"/>
    <x v="2"/>
  </r>
  <r>
    <n v="40"/>
    <n v="7"/>
    <n v="2.4"/>
    <n v="1.1200000000000001"/>
    <n v="0"/>
    <n v="36"/>
    <n v="60"/>
    <n v="3"/>
    <n v="1.2"/>
    <n v="1"/>
    <n v="36"/>
    <n v="1"/>
    <n v="0"/>
    <n v="1"/>
    <n v="0"/>
    <n v="0"/>
    <n v="0"/>
    <n v="0"/>
    <n v="0"/>
    <n v="0"/>
    <n v="0"/>
    <n v="0"/>
    <n v="0"/>
    <n v="0"/>
    <n v="1"/>
    <n v="0"/>
    <n v="0"/>
    <n v="0"/>
    <n v="0"/>
    <n v="0"/>
    <n v="1"/>
    <n v="0"/>
    <n v="0"/>
    <n v="-0.51207330133676443"/>
    <n v="0.59925186027316657"/>
    <x v="231"/>
    <n v="-0.46953593256341997"/>
    <n v="0.14040580139029873"/>
    <x v="3"/>
    <n v="0"/>
    <x v="0"/>
    <x v="3"/>
    <x v="0"/>
  </r>
  <r>
    <n v="43"/>
    <n v="7.3"/>
    <n v="0.5"/>
    <n v="1.05"/>
    <n v="0"/>
    <n v="14"/>
    <n v="51"/>
    <n v="3"/>
    <n v="3.8"/>
    <n v="0"/>
    <n v="7"/>
    <n v="0"/>
    <n v="0"/>
    <n v="1"/>
    <n v="0"/>
    <n v="0"/>
    <n v="0"/>
    <n v="0"/>
    <n v="0"/>
    <n v="0"/>
    <n v="0"/>
    <n v="0"/>
    <n v="0"/>
    <n v="0"/>
    <n v="0"/>
    <n v="0"/>
    <n v="0"/>
    <n v="0"/>
    <n v="0"/>
    <n v="0"/>
    <n v="0"/>
    <n v="0"/>
    <n v="0"/>
    <n v="-2.4894646642945211"/>
    <n v="8.2954363123088806E-2"/>
    <x v="232"/>
    <n v="-7.9692827817106945E-2"/>
    <n v="5.8675683333958414E-3"/>
    <x v="1"/>
    <n v="0"/>
    <x v="3"/>
    <x v="0"/>
    <x v="0"/>
  </r>
  <r>
    <n v="24"/>
    <n v="5.6"/>
    <n v="0.3"/>
    <n v="1.01"/>
    <n v="0"/>
    <n v="23"/>
    <n v="72"/>
    <n v="9"/>
    <n v="1.3"/>
    <n v="1"/>
    <n v="41"/>
    <n v="0"/>
    <n v="0"/>
    <n v="0"/>
    <n v="1"/>
    <n v="1"/>
    <n v="0"/>
    <n v="0"/>
    <n v="0"/>
    <n v="0"/>
    <n v="0"/>
    <n v="0"/>
    <n v="0"/>
    <n v="0"/>
    <n v="1"/>
    <n v="0"/>
    <n v="0"/>
    <n v="0"/>
    <n v="0"/>
    <n v="0"/>
    <n v="1"/>
    <n v="1"/>
    <n v="0"/>
    <n v="-1.4961599820515328"/>
    <n v="0.22398863118544055"/>
    <x v="233"/>
    <n v="-0.20211489579980918"/>
    <n v="3.3488614764141465E-2"/>
    <x v="0"/>
    <n v="0"/>
    <x v="0"/>
    <x v="3"/>
    <x v="4"/>
  </r>
  <r>
    <n v="27"/>
    <n v="6.4"/>
    <n v="0.8"/>
    <n v="0.88"/>
    <n v="0"/>
    <n v="16"/>
    <n v="66"/>
    <n v="5"/>
    <n v="1.9"/>
    <n v="1"/>
    <n v="22"/>
    <n v="1"/>
    <n v="0"/>
    <n v="0"/>
    <n v="0"/>
    <n v="0"/>
    <n v="0"/>
    <n v="1"/>
    <n v="0"/>
    <n v="0"/>
    <n v="1"/>
    <n v="0"/>
    <n v="0"/>
    <n v="0"/>
    <n v="0"/>
    <n v="0"/>
    <n v="0"/>
    <n v="0"/>
    <n v="0"/>
    <n v="0"/>
    <n v="0"/>
    <n v="0"/>
    <n v="0"/>
    <n v="-1.7571197123916207"/>
    <n v="0.17254111684504175"/>
    <x v="234"/>
    <n v="-0.15917328839511841"/>
    <n v="2.1653547057624279E-2"/>
    <x v="0"/>
    <n v="0"/>
    <x v="4"/>
    <x v="0"/>
    <x v="1"/>
  </r>
  <r>
    <n v="40"/>
    <n v="5.6"/>
    <n v="3.1"/>
    <n v="0.93"/>
    <n v="0"/>
    <n v="1"/>
    <n v="77"/>
    <n v="5"/>
    <n v="1.4"/>
    <n v="0"/>
    <n v="15"/>
    <n v="0"/>
    <n v="0"/>
    <n v="0"/>
    <n v="0"/>
    <n v="0"/>
    <n v="0"/>
    <n v="0"/>
    <n v="0"/>
    <n v="0"/>
    <n v="0"/>
    <n v="0"/>
    <n v="0"/>
    <n v="1"/>
    <n v="0"/>
    <n v="0"/>
    <n v="0"/>
    <n v="0"/>
    <n v="0"/>
    <n v="0"/>
    <n v="1"/>
    <n v="0"/>
    <n v="0"/>
    <n v="-2.9109424337591188"/>
    <n v="5.4424414286875208E-2"/>
    <x v="235"/>
    <n v="-5.2995039170721805E-2"/>
    <n v="2.6641374138475535E-3"/>
    <x v="1"/>
    <n v="0"/>
    <x v="2"/>
    <x v="3"/>
    <x v="0"/>
  </r>
  <r>
    <n v="41"/>
    <n v="6.7"/>
    <n v="3.4"/>
    <n v="0.86"/>
    <n v="0"/>
    <n v="1"/>
    <n v="65"/>
    <n v="13"/>
    <n v="1.5"/>
    <n v="1"/>
    <n v="5"/>
    <n v="1"/>
    <n v="0"/>
    <n v="0"/>
    <n v="0"/>
    <n v="0"/>
    <n v="1"/>
    <n v="0"/>
    <n v="0"/>
    <n v="0"/>
    <n v="0"/>
    <n v="1"/>
    <n v="0"/>
    <n v="0"/>
    <n v="0"/>
    <n v="0"/>
    <n v="0"/>
    <n v="0"/>
    <n v="0"/>
    <n v="0"/>
    <n v="1"/>
    <n v="1"/>
    <n v="0"/>
    <n v="-0.9358659525345292"/>
    <n v="0.39224605195868811"/>
    <x v="236"/>
    <n v="-1.266784260290865"/>
    <n v="0.5159029484898362"/>
    <x v="2"/>
    <n v="1"/>
    <x v="7"/>
    <x v="3"/>
    <x v="2"/>
  </r>
  <r>
    <n v="29"/>
    <n v="6.5"/>
    <n v="3.8"/>
    <n v="0.97"/>
    <n v="1"/>
    <n v="11"/>
    <n v="72"/>
    <n v="2"/>
    <n v="4"/>
    <n v="0"/>
    <n v="32"/>
    <n v="1"/>
    <n v="0"/>
    <n v="0"/>
    <n v="0"/>
    <n v="0"/>
    <n v="0"/>
    <n v="0"/>
    <n v="0"/>
    <n v="0"/>
    <n v="0"/>
    <n v="0"/>
    <n v="1"/>
    <n v="0"/>
    <n v="0"/>
    <n v="0"/>
    <n v="0"/>
    <n v="0"/>
    <n v="1"/>
    <n v="0"/>
    <n v="0"/>
    <n v="0"/>
    <n v="0"/>
    <n v="-1.5482162550968814"/>
    <n v="0.21262690792866756"/>
    <x v="237"/>
    <n v="-0.19278900468528451"/>
    <n v="3.0745534353123903E-2"/>
    <x v="0"/>
    <n v="0"/>
    <x v="5"/>
    <x v="5"/>
    <x v="0"/>
  </r>
  <r>
    <n v="33"/>
    <n v="5"/>
    <n v="0.9"/>
    <n v="1.1100000000000001"/>
    <n v="1"/>
    <n v="26"/>
    <n v="87"/>
    <n v="4"/>
    <n v="1.4"/>
    <n v="0"/>
    <n v="22"/>
    <n v="1"/>
    <n v="0"/>
    <n v="0"/>
    <n v="0"/>
    <n v="0"/>
    <n v="0"/>
    <n v="0"/>
    <n v="1"/>
    <n v="0"/>
    <n v="0"/>
    <n v="0"/>
    <n v="0"/>
    <n v="0"/>
    <n v="0"/>
    <n v="0"/>
    <n v="1"/>
    <n v="0"/>
    <n v="0"/>
    <n v="0"/>
    <n v="0"/>
    <n v="1"/>
    <n v="0"/>
    <n v="-2.1342858276487791"/>
    <n v="0.11832906755580612"/>
    <x v="238"/>
    <n v="-0.11183566734212597"/>
    <n v="1.1195504222395609E-2"/>
    <x v="0"/>
    <n v="0"/>
    <x v="3"/>
    <x v="4"/>
    <x v="3"/>
  </r>
  <r>
    <n v="21"/>
    <n v="7.9"/>
    <n v="2.2000000000000002"/>
    <n v="0.95"/>
    <n v="0"/>
    <n v="23"/>
    <n v="56"/>
    <n v="3"/>
    <n v="4"/>
    <n v="0"/>
    <n v="26"/>
    <n v="0"/>
    <n v="0"/>
    <n v="1"/>
    <n v="0"/>
    <n v="0"/>
    <n v="0"/>
    <n v="0"/>
    <n v="0"/>
    <n v="0"/>
    <n v="1"/>
    <n v="0"/>
    <n v="0"/>
    <n v="0"/>
    <n v="0"/>
    <n v="0"/>
    <n v="0"/>
    <n v="0"/>
    <n v="0"/>
    <n v="0"/>
    <n v="0"/>
    <n v="0"/>
    <n v="1"/>
    <n v="-1.8040047576516858"/>
    <n v="0.16463823000516375"/>
    <x v="239"/>
    <n v="-0.15241050660815242"/>
    <n v="1.9983856057349911E-2"/>
    <x v="0"/>
    <n v="0"/>
    <x v="4"/>
    <x v="0"/>
    <x v="0"/>
  </r>
  <r>
    <n v="50"/>
    <n v="3.5"/>
    <n v="1.4"/>
    <n v="0.83"/>
    <n v="1"/>
    <n v="24"/>
    <n v="78"/>
    <n v="6"/>
    <n v="5.8"/>
    <n v="0"/>
    <n v="13"/>
    <n v="0"/>
    <n v="1"/>
    <n v="0"/>
    <n v="0"/>
    <n v="0"/>
    <n v="1"/>
    <n v="0"/>
    <n v="0"/>
    <n v="1"/>
    <n v="0"/>
    <n v="0"/>
    <n v="0"/>
    <n v="0"/>
    <n v="0"/>
    <n v="0"/>
    <n v="0"/>
    <n v="0"/>
    <n v="1"/>
    <n v="0"/>
    <n v="0"/>
    <n v="0"/>
    <n v="0"/>
    <n v="-2.2100931057830282"/>
    <n v="0.10969043522619819"/>
    <x v="240"/>
    <n v="-0.10408108924437504"/>
    <n v="9.7708834714080942E-3"/>
    <x v="1"/>
    <n v="0"/>
    <x v="1"/>
    <x v="5"/>
    <x v="2"/>
  </r>
  <r>
    <n v="26"/>
    <n v="2.1"/>
    <n v="1.8"/>
    <n v="1.18"/>
    <n v="1"/>
    <n v="7"/>
    <n v="57"/>
    <n v="5"/>
    <n v="1.7"/>
    <n v="1"/>
    <n v="20"/>
    <n v="0"/>
    <n v="0"/>
    <n v="0"/>
    <n v="1"/>
    <n v="0"/>
    <n v="0"/>
    <n v="1"/>
    <n v="0"/>
    <n v="1"/>
    <n v="0"/>
    <n v="0"/>
    <n v="0"/>
    <n v="0"/>
    <n v="0"/>
    <n v="0"/>
    <n v="0"/>
    <n v="0"/>
    <n v="0"/>
    <n v="0"/>
    <n v="1"/>
    <n v="1"/>
    <n v="0"/>
    <n v="-2.419374720999226"/>
    <n v="8.8977235666134816E-2"/>
    <x v="241"/>
    <n v="-8.5238939844487258E-2"/>
    <n v="6.676059760448905E-3"/>
    <x v="1"/>
    <n v="0"/>
    <x v="1"/>
    <x v="3"/>
    <x v="1"/>
  </r>
  <r>
    <n v="43"/>
    <n v="2.1"/>
    <n v="1.4"/>
    <n v="0.97"/>
    <n v="0"/>
    <n v="31"/>
    <n v="58"/>
    <n v="3"/>
    <n v="1"/>
    <n v="0"/>
    <n v="18"/>
    <n v="1"/>
    <n v="0"/>
    <n v="1"/>
    <n v="0"/>
    <n v="0"/>
    <n v="0"/>
    <n v="1"/>
    <n v="0"/>
    <n v="1"/>
    <n v="0"/>
    <n v="0"/>
    <n v="0"/>
    <n v="0"/>
    <n v="0"/>
    <n v="0"/>
    <n v="0"/>
    <n v="0"/>
    <n v="0"/>
    <n v="0"/>
    <n v="1"/>
    <n v="1"/>
    <n v="0"/>
    <n v="-1.4698199577965378"/>
    <n v="0.22996688520447234"/>
    <x v="242"/>
    <n v="-0.20698724642391655"/>
    <n v="3.4957773809479058E-2"/>
    <x v="0"/>
    <n v="0"/>
    <x v="1"/>
    <x v="3"/>
    <x v="1"/>
  </r>
  <r>
    <n v="38"/>
    <n v="3.1"/>
    <n v="2.6"/>
    <n v="0.85"/>
    <n v="0"/>
    <n v="7"/>
    <n v="52"/>
    <n v="4"/>
    <n v="5.0999999999999996"/>
    <n v="0"/>
    <n v="23"/>
    <n v="0"/>
    <n v="0"/>
    <n v="1"/>
    <n v="0"/>
    <n v="0"/>
    <n v="1"/>
    <n v="0"/>
    <n v="0"/>
    <n v="0"/>
    <n v="0"/>
    <n v="0"/>
    <n v="0"/>
    <n v="0"/>
    <n v="1"/>
    <n v="0"/>
    <n v="0"/>
    <n v="0"/>
    <n v="0"/>
    <n v="0"/>
    <n v="0"/>
    <n v="0"/>
    <n v="0"/>
    <n v="-1.5639866684184214"/>
    <n v="0.20929999604669175"/>
    <x v="243"/>
    <n v="-0.1900416765400047"/>
    <n v="2.9955069900954642E-2"/>
    <x v="0"/>
    <n v="0"/>
    <x v="0"/>
    <x v="0"/>
    <x v="2"/>
  </r>
  <r>
    <n v="50"/>
    <n v="0.6"/>
    <n v="0.6"/>
    <n v="0.94"/>
    <n v="0"/>
    <n v="18"/>
    <n v="81"/>
    <n v="9"/>
    <n v="3.2"/>
    <n v="0"/>
    <n v="16"/>
    <n v="0"/>
    <n v="0"/>
    <n v="1"/>
    <n v="0"/>
    <n v="0"/>
    <n v="0"/>
    <n v="1"/>
    <n v="0"/>
    <n v="0"/>
    <n v="0"/>
    <n v="0"/>
    <n v="1"/>
    <n v="0"/>
    <n v="0"/>
    <n v="0"/>
    <n v="0"/>
    <n v="1"/>
    <n v="0"/>
    <n v="0"/>
    <n v="0"/>
    <n v="0"/>
    <n v="0"/>
    <n v="-2.9072394793732856"/>
    <n v="5.4626319001722302E-2"/>
    <x v="244"/>
    <n v="-2.9604259835593121"/>
    <n v="0.89908921771521633"/>
    <x v="1"/>
    <n v="1"/>
    <x v="5"/>
    <x v="1"/>
    <x v="1"/>
  </r>
  <r>
    <n v="31"/>
    <n v="4.5999999999999996"/>
    <n v="4.5999999999999996"/>
    <n v="1.04"/>
    <n v="0"/>
    <n v="16"/>
    <n v="68"/>
    <n v="10"/>
    <n v="1.4"/>
    <n v="0"/>
    <n v="6"/>
    <n v="0"/>
    <n v="0"/>
    <n v="0"/>
    <n v="0"/>
    <n v="0"/>
    <n v="0"/>
    <n v="1"/>
    <n v="0"/>
    <n v="1"/>
    <n v="0"/>
    <n v="0"/>
    <n v="0"/>
    <n v="0"/>
    <n v="0"/>
    <n v="0"/>
    <n v="0"/>
    <n v="0"/>
    <n v="1"/>
    <n v="0"/>
    <n v="0"/>
    <n v="0"/>
    <n v="0"/>
    <n v="-1.0639109417857451"/>
    <n v="0.34510348797522566"/>
    <x v="245"/>
    <n v="-0.29647095282637193"/>
    <n v="6.5824459208740707E-2"/>
    <x v="2"/>
    <n v="0"/>
    <x v="1"/>
    <x v="5"/>
    <x v="1"/>
  </r>
  <r>
    <n v="39"/>
    <n v="6.1"/>
    <n v="4.9000000000000004"/>
    <n v="1.1499999999999999"/>
    <n v="1"/>
    <n v="14"/>
    <n v="74"/>
    <n v="3"/>
    <n v="2"/>
    <n v="0"/>
    <n v="57"/>
    <n v="0"/>
    <n v="0"/>
    <n v="1"/>
    <n v="0"/>
    <n v="0"/>
    <n v="0"/>
    <n v="0"/>
    <n v="0"/>
    <n v="0"/>
    <n v="0"/>
    <n v="0"/>
    <n v="0"/>
    <n v="0"/>
    <n v="1"/>
    <n v="0"/>
    <n v="1"/>
    <n v="0"/>
    <n v="0"/>
    <n v="0"/>
    <n v="0"/>
    <n v="0"/>
    <n v="1"/>
    <n v="-1.6030432819914302"/>
    <n v="0.20128302394849393"/>
    <x v="246"/>
    <n v="-0.18339017224477208"/>
    <n v="2.8075249023132107E-2"/>
    <x v="0"/>
    <n v="0"/>
    <x v="0"/>
    <x v="4"/>
    <x v="0"/>
  </r>
  <r>
    <n v="23"/>
    <n v="7.3"/>
    <n v="3"/>
    <n v="0.86"/>
    <n v="0"/>
    <n v="28"/>
    <n v="50"/>
    <n v="23"/>
    <n v="3.4"/>
    <n v="0"/>
    <n v="8"/>
    <n v="0"/>
    <n v="0"/>
    <n v="0"/>
    <n v="0"/>
    <n v="1"/>
    <n v="0"/>
    <n v="0"/>
    <n v="0"/>
    <n v="1"/>
    <n v="0"/>
    <n v="0"/>
    <n v="0"/>
    <n v="0"/>
    <n v="0"/>
    <n v="0"/>
    <n v="0"/>
    <n v="0"/>
    <n v="0"/>
    <n v="1"/>
    <n v="0"/>
    <n v="0"/>
    <n v="0"/>
    <n v="-0.16044375482430751"/>
    <n v="0.85176572993781663"/>
    <x v="247"/>
    <n v="-0.77658338733311583"/>
    <n v="0.29162712409427155"/>
    <x v="3"/>
    <n v="1"/>
    <x v="1"/>
    <x v="2"/>
    <x v="4"/>
  </r>
  <r>
    <n v="21"/>
    <n v="0.9"/>
    <n v="0.9"/>
    <n v="1.06"/>
    <n v="0"/>
    <n v="10"/>
    <n v="68"/>
    <n v="1"/>
    <n v="0.6"/>
    <n v="0"/>
    <n v="26"/>
    <n v="0"/>
    <n v="0"/>
    <n v="1"/>
    <n v="0"/>
    <n v="0"/>
    <n v="1"/>
    <n v="0"/>
    <n v="0"/>
    <n v="1"/>
    <n v="0"/>
    <n v="0"/>
    <n v="0"/>
    <n v="0"/>
    <n v="0"/>
    <n v="0"/>
    <n v="0"/>
    <n v="0"/>
    <n v="0"/>
    <n v="0"/>
    <n v="0"/>
    <n v="1"/>
    <n v="0"/>
    <n v="-2.2054192395013255"/>
    <n v="0.11020431361679502"/>
    <x v="248"/>
    <n v="-2.3099633042088783"/>
    <n v="0.81132373100675181"/>
    <x v="1"/>
    <n v="1"/>
    <x v="1"/>
    <x v="0"/>
    <x v="2"/>
  </r>
  <r>
    <n v="43"/>
    <n v="2.1"/>
    <n v="0.4"/>
    <n v="1.1200000000000001"/>
    <n v="0"/>
    <n v="4"/>
    <n v="63"/>
    <n v="2"/>
    <n v="7.5"/>
    <n v="0"/>
    <n v="3"/>
    <n v="1"/>
    <n v="0"/>
    <n v="0"/>
    <n v="0"/>
    <n v="0"/>
    <n v="0"/>
    <n v="1"/>
    <n v="0"/>
    <n v="0"/>
    <n v="0"/>
    <n v="0"/>
    <n v="0"/>
    <n v="0"/>
    <n v="0"/>
    <n v="1"/>
    <n v="0"/>
    <n v="1"/>
    <n v="0"/>
    <n v="0"/>
    <n v="0"/>
    <n v="0"/>
    <n v="0"/>
    <n v="-2.63746068467495"/>
    <n v="7.1542708589749524E-2"/>
    <x v="249"/>
    <n v="-2.7065600785052948"/>
    <n v="0.87092554528489674"/>
    <x v="1"/>
    <n v="1"/>
    <x v="6"/>
    <x v="1"/>
    <x v="1"/>
  </r>
  <r>
    <n v="22"/>
    <n v="6.8"/>
    <n v="5.0999999999999996"/>
    <n v="0.9"/>
    <n v="0"/>
    <n v="16"/>
    <n v="74"/>
    <n v="3"/>
    <n v="4.8"/>
    <n v="1"/>
    <n v="0"/>
    <n v="1"/>
    <n v="0"/>
    <n v="0"/>
    <n v="0"/>
    <n v="0"/>
    <n v="1"/>
    <n v="0"/>
    <n v="0"/>
    <n v="0"/>
    <n v="0"/>
    <n v="1"/>
    <n v="0"/>
    <n v="0"/>
    <n v="0"/>
    <n v="0"/>
    <n v="0"/>
    <n v="0"/>
    <n v="0"/>
    <n v="0"/>
    <n v="1"/>
    <n v="0"/>
    <n v="1"/>
    <n v="-0.49506425845118218"/>
    <n v="0.60953173847239817"/>
    <x v="250"/>
    <n v="-0.47594329102324917"/>
    <n v="0.14341466366751687"/>
    <x v="3"/>
    <n v="0"/>
    <x v="7"/>
    <x v="3"/>
    <x v="2"/>
  </r>
  <r>
    <n v="36"/>
    <n v="3.4"/>
    <n v="2.8"/>
    <n v="1"/>
    <n v="0"/>
    <n v="12"/>
    <n v="60"/>
    <n v="2"/>
    <n v="2.6"/>
    <n v="0"/>
    <n v="25"/>
    <n v="0"/>
    <n v="0"/>
    <n v="0"/>
    <n v="0"/>
    <n v="0"/>
    <n v="0"/>
    <n v="0"/>
    <n v="0"/>
    <n v="0"/>
    <n v="0"/>
    <n v="0"/>
    <n v="0"/>
    <n v="0"/>
    <n v="1"/>
    <n v="0"/>
    <n v="0"/>
    <n v="0"/>
    <n v="0"/>
    <n v="0"/>
    <n v="0"/>
    <n v="0"/>
    <n v="0"/>
    <n v="-1.8185369878603541"/>
    <n v="0.16226297005935036"/>
    <x v="251"/>
    <n v="-0.15036894096647199"/>
    <n v="1.9490816800312751E-2"/>
    <x v="0"/>
    <n v="0"/>
    <x v="0"/>
    <x v="0"/>
    <x v="0"/>
  </r>
  <r>
    <n v="47"/>
    <n v="6"/>
    <n v="1.2"/>
    <n v="0.87"/>
    <n v="0"/>
    <n v="46"/>
    <n v="79"/>
    <n v="2"/>
    <n v="7.3"/>
    <n v="1"/>
    <n v="26"/>
    <n v="0"/>
    <n v="0"/>
    <n v="0"/>
    <n v="0"/>
    <n v="1"/>
    <n v="0"/>
    <n v="0"/>
    <n v="0"/>
    <n v="0"/>
    <n v="0"/>
    <n v="0"/>
    <n v="0"/>
    <n v="0"/>
    <n v="0"/>
    <n v="1"/>
    <n v="0"/>
    <n v="0"/>
    <n v="0"/>
    <n v="0"/>
    <n v="1"/>
    <n v="0"/>
    <n v="0"/>
    <n v="-1.6293247257356176"/>
    <n v="0.19606192500749114"/>
    <x v="252"/>
    <n v="-0.17903443095018606"/>
    <n v="2.6870713219422148E-2"/>
    <x v="0"/>
    <n v="0"/>
    <x v="6"/>
    <x v="3"/>
    <x v="4"/>
  </r>
  <r>
    <n v="45"/>
    <n v="1.3"/>
    <n v="1"/>
    <n v="0.98"/>
    <n v="1"/>
    <n v="22"/>
    <n v="57"/>
    <n v="10"/>
    <n v="6.5"/>
    <n v="1"/>
    <n v="39"/>
    <n v="0"/>
    <n v="0"/>
    <n v="0"/>
    <n v="0"/>
    <n v="0"/>
    <n v="0"/>
    <n v="0"/>
    <n v="0"/>
    <n v="0"/>
    <n v="0"/>
    <n v="1"/>
    <n v="0"/>
    <n v="0"/>
    <n v="0"/>
    <n v="0"/>
    <n v="0"/>
    <n v="0"/>
    <n v="0"/>
    <n v="0"/>
    <n v="1"/>
    <n v="0"/>
    <n v="0"/>
    <n v="-1.5261338293957722"/>
    <n v="0.21737445154442001"/>
    <x v="253"/>
    <n v="-1.7228302801717796"/>
    <n v="0.67476357983937285"/>
    <x v="0"/>
    <n v="1"/>
    <x v="7"/>
    <x v="3"/>
    <x v="0"/>
  </r>
  <r>
    <n v="32"/>
    <n v="9.3000000000000007"/>
    <n v="6.4"/>
    <n v="0.99"/>
    <n v="0"/>
    <n v="12"/>
    <n v="59"/>
    <n v="7"/>
    <n v="2.2000000000000002"/>
    <n v="1"/>
    <n v="29"/>
    <n v="1"/>
    <n v="0"/>
    <n v="0"/>
    <n v="0"/>
    <n v="0"/>
    <n v="0"/>
    <n v="1"/>
    <n v="0"/>
    <n v="0"/>
    <n v="1"/>
    <n v="0"/>
    <n v="0"/>
    <n v="0"/>
    <n v="0"/>
    <n v="0"/>
    <n v="0"/>
    <n v="0"/>
    <n v="0"/>
    <n v="0"/>
    <n v="0"/>
    <n v="0"/>
    <n v="0"/>
    <n v="-0.51770910838271966"/>
    <n v="0.59588409137857834"/>
    <x v="254"/>
    <n v="-0.98513698032354124"/>
    <n v="0.39264250252962019"/>
    <x v="3"/>
    <n v="1"/>
    <x v="4"/>
    <x v="0"/>
    <x v="1"/>
  </r>
  <r>
    <n v="24"/>
    <n v="1.2"/>
    <n v="1.2"/>
    <n v="1.03"/>
    <n v="0"/>
    <n v="6"/>
    <n v="92"/>
    <n v="5"/>
    <n v="2.1"/>
    <n v="0"/>
    <n v="22"/>
    <n v="0"/>
    <n v="0"/>
    <n v="1"/>
    <n v="0"/>
    <n v="0"/>
    <n v="0"/>
    <n v="0"/>
    <n v="0"/>
    <n v="0"/>
    <n v="0"/>
    <n v="0"/>
    <n v="0"/>
    <n v="0"/>
    <n v="0"/>
    <n v="0"/>
    <n v="0"/>
    <n v="0"/>
    <n v="0"/>
    <n v="0"/>
    <n v="0"/>
    <n v="0"/>
    <n v="0"/>
    <n v="-3.2044272782403587"/>
    <n v="4.0582137256524223E-2"/>
    <x v="255"/>
    <n v="-3.2442075821555627"/>
    <n v="0.92352204560486284"/>
    <x v="1"/>
    <n v="1"/>
    <x v="3"/>
    <x v="0"/>
    <x v="0"/>
  </r>
  <r>
    <n v="43"/>
    <n v="4.5"/>
    <n v="1.8"/>
    <n v="1.1200000000000001"/>
    <n v="0"/>
    <n v="1"/>
    <n v="67"/>
    <n v="3"/>
    <n v="2.2000000000000002"/>
    <n v="0"/>
    <n v="13"/>
    <n v="1"/>
    <n v="0"/>
    <n v="0"/>
    <n v="0"/>
    <n v="0"/>
    <n v="0"/>
    <n v="0"/>
    <n v="0"/>
    <n v="1"/>
    <n v="0"/>
    <n v="0"/>
    <n v="0"/>
    <n v="0"/>
    <n v="0"/>
    <n v="0"/>
    <n v="0"/>
    <n v="0"/>
    <n v="0"/>
    <n v="0"/>
    <n v="0"/>
    <n v="0"/>
    <n v="1"/>
    <n v="-2.1777772798472785"/>
    <n v="0.11329306977569099"/>
    <x v="256"/>
    <n v="-0.10732235279440082"/>
    <n v="1.0355895941461852E-2"/>
    <x v="0"/>
    <n v="0"/>
    <x v="1"/>
    <x v="0"/>
    <x v="0"/>
  </r>
  <r>
    <n v="50"/>
    <n v="4.5999999999999996"/>
    <n v="0.4"/>
    <n v="0.94"/>
    <n v="0"/>
    <n v="7"/>
    <n v="56"/>
    <n v="2"/>
    <n v="3.8"/>
    <n v="0"/>
    <n v="42"/>
    <n v="1"/>
    <n v="0"/>
    <n v="0"/>
    <n v="0"/>
    <n v="0"/>
    <n v="0"/>
    <n v="0"/>
    <n v="0"/>
    <n v="0"/>
    <n v="0"/>
    <n v="0"/>
    <n v="0"/>
    <n v="1"/>
    <n v="0"/>
    <n v="0"/>
    <n v="0"/>
    <n v="0"/>
    <n v="0"/>
    <n v="0"/>
    <n v="0"/>
    <n v="0"/>
    <n v="0"/>
    <n v="-2.1533522121841742"/>
    <n v="0.11609433191509147"/>
    <x v="257"/>
    <n v="-0.10983538719256764"/>
    <n v="1.081982479110624E-2"/>
    <x v="0"/>
    <n v="0"/>
    <x v="2"/>
    <x v="0"/>
    <x v="0"/>
  </r>
  <r>
    <n v="32"/>
    <n v="2.7"/>
    <n v="2.7"/>
    <n v="0.75"/>
    <n v="1"/>
    <n v="17"/>
    <n v="75"/>
    <n v="2"/>
    <n v="3.6"/>
    <n v="0"/>
    <n v="35"/>
    <n v="0"/>
    <n v="0"/>
    <n v="0"/>
    <n v="0"/>
    <n v="1"/>
    <n v="0"/>
    <n v="0"/>
    <n v="0"/>
    <n v="0"/>
    <n v="0"/>
    <n v="0"/>
    <n v="0"/>
    <n v="0"/>
    <n v="0"/>
    <n v="0"/>
    <n v="0"/>
    <n v="0"/>
    <n v="0"/>
    <n v="0"/>
    <n v="0"/>
    <n v="0"/>
    <n v="0"/>
    <n v="-2.5959261319495122"/>
    <n v="7.4576776146468265E-2"/>
    <x v="258"/>
    <n v="-7.1926887452833488E-2"/>
    <n v="4.8165082697541146E-3"/>
    <x v="1"/>
    <n v="0"/>
    <x v="3"/>
    <x v="0"/>
    <x v="4"/>
  </r>
  <r>
    <n v="31"/>
    <n v="5.5"/>
    <n v="0.7"/>
    <n v="1.02"/>
    <n v="0"/>
    <n v="29"/>
    <n v="62"/>
    <n v="10"/>
    <n v="0.4"/>
    <n v="0"/>
    <n v="9"/>
    <n v="1"/>
    <n v="0"/>
    <n v="0"/>
    <n v="0"/>
    <n v="0"/>
    <n v="0"/>
    <n v="1"/>
    <n v="0"/>
    <n v="0"/>
    <n v="0"/>
    <n v="0"/>
    <n v="1"/>
    <n v="0"/>
    <n v="0"/>
    <n v="0"/>
    <n v="0"/>
    <n v="0"/>
    <n v="0"/>
    <n v="0"/>
    <n v="0"/>
    <n v="1"/>
    <n v="0"/>
    <n v="-1.8596720861026825"/>
    <n v="0.15572368595738809"/>
    <x v="259"/>
    <n v="-0.14472671569050266"/>
    <n v="1.8155211879698856E-2"/>
    <x v="0"/>
    <n v="0"/>
    <x v="5"/>
    <x v="0"/>
    <x v="1"/>
  </r>
  <r>
    <n v="33"/>
    <n v="5.6"/>
    <n v="1.5"/>
    <n v="1.01"/>
    <n v="0"/>
    <n v="26"/>
    <n v="58"/>
    <n v="10"/>
    <n v="3.5"/>
    <n v="0"/>
    <n v="24"/>
    <n v="0"/>
    <n v="0"/>
    <n v="0"/>
    <n v="0"/>
    <n v="0"/>
    <n v="0"/>
    <n v="0"/>
    <n v="0"/>
    <n v="0"/>
    <n v="0"/>
    <n v="0"/>
    <n v="0"/>
    <n v="0"/>
    <n v="0"/>
    <n v="0"/>
    <n v="0"/>
    <n v="0"/>
    <n v="0"/>
    <n v="0"/>
    <n v="0"/>
    <n v="1"/>
    <n v="0"/>
    <n v="-1.7433096828417327"/>
    <n v="0.17494044402429629"/>
    <x v="260"/>
    <n v="-0.1612174603747776"/>
    <n v="2.2169134697863219E-2"/>
    <x v="0"/>
    <n v="0"/>
    <x v="3"/>
    <x v="0"/>
    <x v="0"/>
  </r>
  <r>
    <n v="43"/>
    <n v="5.2"/>
    <n v="1.8"/>
    <n v="1.01"/>
    <n v="1"/>
    <n v="18"/>
    <n v="64"/>
    <n v="4"/>
    <n v="3.5"/>
    <n v="0"/>
    <n v="26"/>
    <n v="1"/>
    <n v="0"/>
    <n v="1"/>
    <n v="0"/>
    <n v="0"/>
    <n v="1"/>
    <n v="0"/>
    <n v="0"/>
    <n v="1"/>
    <n v="0"/>
    <n v="0"/>
    <n v="0"/>
    <n v="0"/>
    <n v="0"/>
    <n v="0"/>
    <n v="0"/>
    <n v="0"/>
    <n v="0"/>
    <n v="1"/>
    <n v="0"/>
    <n v="0"/>
    <n v="0"/>
    <n v="-2.0112841865117903"/>
    <n v="0.13381671865549064"/>
    <x v="261"/>
    <n v="-0.1255895684824426"/>
    <n v="1.3929484337687916E-2"/>
    <x v="0"/>
    <n v="0"/>
    <x v="1"/>
    <x v="2"/>
    <x v="2"/>
  </r>
  <r>
    <n v="49"/>
    <n v="2.6"/>
    <n v="1"/>
    <n v="0.98"/>
    <n v="1"/>
    <n v="13"/>
    <n v="100"/>
    <n v="1"/>
    <n v="2.2000000000000002"/>
    <n v="0"/>
    <n v="20"/>
    <n v="0"/>
    <n v="0"/>
    <n v="0"/>
    <n v="0"/>
    <n v="0"/>
    <n v="0"/>
    <n v="0"/>
    <n v="0"/>
    <n v="0"/>
    <n v="1"/>
    <n v="0"/>
    <n v="0"/>
    <n v="0"/>
    <n v="0"/>
    <n v="0"/>
    <n v="1"/>
    <n v="0"/>
    <n v="0"/>
    <n v="0"/>
    <n v="0"/>
    <n v="1"/>
    <n v="0"/>
    <n v="-3.4102758313999608"/>
    <n v="3.3032087832151495E-2"/>
    <x v="262"/>
    <n v="-3.24982524161012E-2"/>
    <n v="1.0224555246868263E-3"/>
    <x v="1"/>
    <n v="0"/>
    <x v="4"/>
    <x v="4"/>
    <x v="0"/>
  </r>
  <r>
    <n v="27"/>
    <n v="2.2000000000000002"/>
    <n v="1.7"/>
    <n v="0.99"/>
    <n v="0"/>
    <n v="18"/>
    <n v="69"/>
    <n v="7"/>
    <n v="2.7"/>
    <n v="0"/>
    <n v="33"/>
    <n v="0"/>
    <n v="0"/>
    <n v="0"/>
    <n v="0"/>
    <n v="0"/>
    <n v="0"/>
    <n v="0"/>
    <n v="0"/>
    <n v="0"/>
    <n v="0"/>
    <n v="0"/>
    <n v="0"/>
    <n v="0"/>
    <n v="1"/>
    <n v="0"/>
    <n v="0"/>
    <n v="0"/>
    <n v="0"/>
    <n v="0"/>
    <n v="0"/>
    <n v="0"/>
    <n v="0"/>
    <n v="-1.9203661337202038"/>
    <n v="0.146553294203316"/>
    <x v="263"/>
    <n v="-0.13676030649478729"/>
    <n v="1.6338142396623952E-2"/>
    <x v="0"/>
    <n v="0"/>
    <x v="0"/>
    <x v="0"/>
    <x v="0"/>
  </r>
  <r>
    <n v="25"/>
    <n v="2.9"/>
    <n v="2"/>
    <n v="1.17"/>
    <n v="0"/>
    <n v="11"/>
    <n v="49"/>
    <n v="4"/>
    <n v="0.5"/>
    <n v="0"/>
    <n v="34"/>
    <n v="0"/>
    <n v="0"/>
    <n v="0"/>
    <n v="0"/>
    <n v="1"/>
    <n v="0"/>
    <n v="0"/>
    <n v="0"/>
    <n v="0"/>
    <n v="0"/>
    <n v="0"/>
    <n v="0"/>
    <n v="0"/>
    <n v="0"/>
    <n v="1"/>
    <n v="0"/>
    <n v="0"/>
    <n v="0"/>
    <n v="1"/>
    <n v="0"/>
    <n v="0"/>
    <n v="0"/>
    <n v="-1.1097085733367875"/>
    <n v="0.32965501733954544"/>
    <x v="264"/>
    <n v="-0.28491952312844748"/>
    <n v="6.1466916442953844E-2"/>
    <x v="2"/>
    <n v="0"/>
    <x v="6"/>
    <x v="2"/>
    <x v="4"/>
  </r>
  <r>
    <n v="59"/>
    <n v="2"/>
    <n v="1.7"/>
    <n v="1.03"/>
    <n v="1"/>
    <n v="31"/>
    <n v="91"/>
    <n v="9"/>
    <n v="0.9"/>
    <n v="0"/>
    <n v="22"/>
    <n v="0"/>
    <n v="0"/>
    <n v="0"/>
    <n v="0"/>
    <n v="1"/>
    <n v="0"/>
    <n v="0"/>
    <n v="0"/>
    <n v="0"/>
    <n v="0"/>
    <n v="0"/>
    <n v="0"/>
    <n v="1"/>
    <n v="0"/>
    <n v="0"/>
    <n v="0"/>
    <n v="0"/>
    <n v="0"/>
    <n v="0"/>
    <n v="1"/>
    <n v="0"/>
    <n v="0"/>
    <n v="-3.2239706791568183"/>
    <n v="3.9796724098715687E-2"/>
    <x v="265"/>
    <n v="-3.9025236451566872E-2"/>
    <n v="1.4648655269311843E-3"/>
    <x v="1"/>
    <n v="0"/>
    <x v="2"/>
    <x v="3"/>
    <x v="4"/>
  </r>
  <r>
    <n v="36"/>
    <n v="8.1"/>
    <n v="2.7"/>
    <n v="0.96"/>
    <n v="0"/>
    <n v="14"/>
    <n v="79"/>
    <n v="2"/>
    <n v="1.3"/>
    <n v="0"/>
    <n v="21"/>
    <n v="0"/>
    <n v="0"/>
    <n v="0"/>
    <n v="0"/>
    <n v="0"/>
    <n v="0"/>
    <n v="0"/>
    <n v="0"/>
    <n v="0"/>
    <n v="0"/>
    <n v="0"/>
    <n v="0"/>
    <n v="1"/>
    <n v="0"/>
    <n v="0"/>
    <n v="0"/>
    <n v="0"/>
    <n v="0"/>
    <n v="0"/>
    <n v="0"/>
    <n v="0"/>
    <n v="0"/>
    <n v="-3.0703495802534375"/>
    <n v="4.6404929774500878E-2"/>
    <x v="266"/>
    <n v="-4.5360412885636976E-2"/>
    <n v="1.9666572865945364E-3"/>
    <x v="1"/>
    <n v="0"/>
    <x v="2"/>
    <x v="0"/>
    <x v="0"/>
  </r>
  <r>
    <n v="40"/>
    <n v="3.1"/>
    <n v="3.1"/>
    <n v="0.87"/>
    <n v="0"/>
    <n v="15"/>
    <n v="55"/>
    <n v="5"/>
    <n v="3.9"/>
    <n v="0"/>
    <n v="42"/>
    <n v="1"/>
    <n v="0"/>
    <n v="1"/>
    <n v="0"/>
    <n v="0"/>
    <n v="0"/>
    <n v="0"/>
    <n v="0"/>
    <n v="0"/>
    <n v="0"/>
    <n v="0"/>
    <n v="0"/>
    <n v="1"/>
    <n v="0"/>
    <n v="0"/>
    <n v="0"/>
    <n v="0"/>
    <n v="0"/>
    <n v="0"/>
    <n v="0"/>
    <n v="0"/>
    <n v="0"/>
    <n v="-1.210916768171908"/>
    <n v="0.29792402692889264"/>
    <x v="267"/>
    <n v="-0.26076608569747678"/>
    <n v="5.2688097241555661E-2"/>
    <x v="2"/>
    <n v="0"/>
    <x v="2"/>
    <x v="0"/>
    <x v="0"/>
  </r>
  <r>
    <n v="32"/>
    <n v="4.4000000000000004"/>
    <n v="0.5"/>
    <n v="0.93"/>
    <n v="0"/>
    <n v="1"/>
    <n v="61"/>
    <n v="2"/>
    <n v="6"/>
    <n v="0"/>
    <n v="35"/>
    <n v="1"/>
    <n v="0"/>
    <n v="0"/>
    <n v="0"/>
    <n v="0"/>
    <n v="0"/>
    <n v="1"/>
    <n v="0"/>
    <n v="0"/>
    <n v="0"/>
    <n v="0"/>
    <n v="0"/>
    <n v="0"/>
    <n v="1"/>
    <n v="0"/>
    <n v="0"/>
    <n v="0"/>
    <n v="0"/>
    <n v="0"/>
    <n v="0"/>
    <n v="1"/>
    <n v="0"/>
    <n v="-2.2692596833485181"/>
    <n v="0.1033886921283927"/>
    <x v="268"/>
    <n v="-9.8386073596676935E-2"/>
    <n v="8.779888999066324E-3"/>
    <x v="1"/>
    <n v="0"/>
    <x v="0"/>
    <x v="0"/>
    <x v="1"/>
  </r>
  <r>
    <n v="42"/>
    <n v="6.8"/>
    <n v="2.2999999999999998"/>
    <n v="1.2"/>
    <n v="0"/>
    <n v="14"/>
    <n v="80"/>
    <n v="2"/>
    <n v="3.7"/>
    <n v="0"/>
    <n v="25"/>
    <n v="0"/>
    <n v="0"/>
    <n v="0"/>
    <n v="0"/>
    <n v="0"/>
    <n v="0"/>
    <n v="0"/>
    <n v="0"/>
    <n v="0"/>
    <n v="0"/>
    <n v="1"/>
    <n v="0"/>
    <n v="0"/>
    <n v="0"/>
    <n v="0"/>
    <n v="0"/>
    <n v="0"/>
    <n v="0"/>
    <n v="0"/>
    <n v="0"/>
    <n v="0"/>
    <n v="0"/>
    <n v="-2.68554721035831"/>
    <n v="6.8183872864493303E-2"/>
    <x v="269"/>
    <n v="-6.5959891322664624E-2"/>
    <n v="4.07447162463724E-3"/>
    <x v="1"/>
    <n v="0"/>
    <x v="7"/>
    <x v="0"/>
    <x v="0"/>
  </r>
  <r>
    <n v="47"/>
    <n v="1.9"/>
    <n v="0.7"/>
    <n v="1.01"/>
    <n v="1"/>
    <n v="24"/>
    <n v="74"/>
    <n v="2"/>
    <n v="2.9"/>
    <n v="0"/>
    <n v="4"/>
    <n v="1"/>
    <n v="0"/>
    <n v="0"/>
    <n v="0"/>
    <n v="0"/>
    <n v="0"/>
    <n v="1"/>
    <n v="0"/>
    <n v="0"/>
    <n v="0"/>
    <n v="0"/>
    <n v="0"/>
    <n v="0"/>
    <n v="0"/>
    <n v="1"/>
    <n v="0"/>
    <n v="0"/>
    <n v="0"/>
    <n v="0"/>
    <n v="0"/>
    <n v="0"/>
    <n v="1"/>
    <n v="-3.6806617724789232"/>
    <n v="2.5206288486536828E-2"/>
    <x v="270"/>
    <n v="-2.4893849400922225E-2"/>
    <n v="6.0449857589019293E-4"/>
    <x v="1"/>
    <n v="0"/>
    <x v="6"/>
    <x v="0"/>
    <x v="1"/>
  </r>
  <r>
    <n v="41"/>
    <n v="1.2"/>
    <n v="0.4"/>
    <n v="0.97"/>
    <n v="0"/>
    <n v="6"/>
    <n v="49"/>
    <n v="4"/>
    <n v="4.3"/>
    <n v="0"/>
    <n v="28"/>
    <n v="0"/>
    <n v="0"/>
    <n v="0"/>
    <n v="0"/>
    <n v="0"/>
    <n v="1"/>
    <n v="0"/>
    <n v="0"/>
    <n v="0"/>
    <n v="0"/>
    <n v="0"/>
    <n v="0"/>
    <n v="0"/>
    <n v="0"/>
    <n v="1"/>
    <n v="0"/>
    <n v="0"/>
    <n v="0"/>
    <n v="0"/>
    <n v="1"/>
    <n v="0"/>
    <n v="0"/>
    <n v="-2.0976600334181232"/>
    <n v="0.1227433077161089"/>
    <x v="271"/>
    <n v="-0.11577507234991764"/>
    <n v="1.1951837920691434E-2"/>
    <x v="0"/>
    <n v="0"/>
    <x v="6"/>
    <x v="3"/>
    <x v="2"/>
  </r>
  <r>
    <n v="54"/>
    <n v="2"/>
    <n v="2"/>
    <n v="0.94"/>
    <n v="1"/>
    <n v="9"/>
    <n v="98"/>
    <n v="11"/>
    <n v="0.2"/>
    <n v="0"/>
    <n v="32"/>
    <n v="0"/>
    <n v="0"/>
    <n v="1"/>
    <n v="0"/>
    <n v="0"/>
    <n v="0"/>
    <n v="1"/>
    <n v="0"/>
    <n v="0"/>
    <n v="0"/>
    <n v="0"/>
    <n v="0"/>
    <n v="0"/>
    <n v="0"/>
    <n v="1"/>
    <n v="0"/>
    <n v="0"/>
    <n v="0"/>
    <n v="0"/>
    <n v="1"/>
    <n v="1"/>
    <n v="0"/>
    <n v="-4.8012912453633687"/>
    <n v="8.2191272841379073E-3"/>
    <x v="272"/>
    <n v="-8.185534202498887E-3"/>
    <n v="6.6457124730517219E-5"/>
    <x v="1"/>
    <n v="0"/>
    <x v="6"/>
    <x v="3"/>
    <x v="1"/>
  </r>
  <r>
    <n v="35"/>
    <n v="4.7"/>
    <n v="2.5"/>
    <n v="1.1299999999999999"/>
    <n v="0"/>
    <n v="23"/>
    <n v="67"/>
    <n v="5"/>
    <n v="5.7"/>
    <n v="0"/>
    <n v="0"/>
    <n v="1"/>
    <n v="0"/>
    <n v="0"/>
    <n v="0"/>
    <n v="1"/>
    <n v="0"/>
    <n v="0"/>
    <n v="0"/>
    <n v="1"/>
    <n v="0"/>
    <n v="0"/>
    <n v="0"/>
    <n v="0"/>
    <n v="0"/>
    <n v="0"/>
    <n v="1"/>
    <n v="0"/>
    <n v="0"/>
    <n v="0"/>
    <n v="0"/>
    <n v="1"/>
    <n v="0"/>
    <n v="5.129332632507666E-2"/>
    <n v="1.0526316125658175"/>
    <x v="273"/>
    <n v="-0.7191226833414246"/>
    <n v="0.26298488655321905"/>
    <x v="3"/>
    <n v="0"/>
    <x v="1"/>
    <x v="4"/>
    <x v="4"/>
  </r>
  <r>
    <n v="36"/>
    <n v="4.5"/>
    <n v="0.4"/>
    <n v="1.24"/>
    <n v="1"/>
    <n v="3"/>
    <n v="95"/>
    <n v="8"/>
    <n v="2.4"/>
    <n v="0"/>
    <n v="27"/>
    <n v="0"/>
    <n v="0"/>
    <n v="0"/>
    <n v="0"/>
    <n v="0"/>
    <n v="0"/>
    <n v="0"/>
    <n v="0"/>
    <n v="0"/>
    <n v="0"/>
    <n v="0"/>
    <n v="0"/>
    <n v="0"/>
    <n v="1"/>
    <n v="0"/>
    <n v="0"/>
    <n v="0"/>
    <n v="0"/>
    <n v="0"/>
    <n v="0"/>
    <n v="0"/>
    <n v="0"/>
    <n v="-4.373480883115592"/>
    <n v="1.2607279634144939E-2"/>
    <x v="274"/>
    <n v="-1.252846957991921E-2"/>
    <n v="1.5501034437153608E-4"/>
    <x v="1"/>
    <n v="0"/>
    <x v="0"/>
    <x v="0"/>
    <x v="0"/>
  </r>
  <r>
    <n v="40"/>
    <n v="5.2"/>
    <n v="1.7"/>
    <n v="0.99"/>
    <n v="0"/>
    <n v="26"/>
    <n v="83"/>
    <n v="5"/>
    <n v="5.2"/>
    <n v="0"/>
    <n v="19"/>
    <n v="0"/>
    <n v="0"/>
    <n v="1"/>
    <n v="0"/>
    <n v="1"/>
    <n v="0"/>
    <n v="0"/>
    <n v="0"/>
    <n v="0"/>
    <n v="0"/>
    <n v="0"/>
    <n v="0"/>
    <n v="0"/>
    <n v="1"/>
    <n v="0"/>
    <n v="0"/>
    <n v="0"/>
    <n v="0"/>
    <n v="0"/>
    <n v="1"/>
    <n v="1"/>
    <n v="0"/>
    <n v="-2.1260323029602439"/>
    <n v="0.11930974087497091"/>
    <x v="275"/>
    <n v="-0.11271219252416803"/>
    <n v="1.1361907216904972E-2"/>
    <x v="0"/>
    <n v="0"/>
    <x v="0"/>
    <x v="3"/>
    <x v="4"/>
  </r>
  <r>
    <n v="42"/>
    <n v="3.6"/>
    <n v="0.9"/>
    <n v="0.98"/>
    <n v="1"/>
    <n v="11"/>
    <n v="65"/>
    <n v="3"/>
    <n v="4.0999999999999996"/>
    <n v="0"/>
    <n v="21"/>
    <n v="1"/>
    <n v="0"/>
    <n v="0"/>
    <n v="0"/>
    <n v="0"/>
    <n v="0"/>
    <n v="0"/>
    <n v="0"/>
    <n v="0"/>
    <n v="0"/>
    <n v="0"/>
    <n v="0"/>
    <n v="0"/>
    <n v="0"/>
    <n v="1"/>
    <n v="0"/>
    <n v="0"/>
    <n v="0"/>
    <n v="0"/>
    <n v="1"/>
    <n v="0"/>
    <n v="0"/>
    <n v="-3.1318089118046011"/>
    <n v="4.363878709597642E-2"/>
    <x v="276"/>
    <n v="-4.2713440220644612E-2"/>
    <n v="1.7484165940113571E-3"/>
    <x v="1"/>
    <n v="0"/>
    <x v="6"/>
    <x v="3"/>
    <x v="0"/>
  </r>
  <r>
    <n v="40"/>
    <n v="0.3"/>
    <n v="0.3"/>
    <n v="0.99"/>
    <n v="0"/>
    <n v="13"/>
    <n v="84"/>
    <n v="0"/>
    <n v="1.4"/>
    <n v="0"/>
    <n v="13"/>
    <n v="1"/>
    <n v="0"/>
    <n v="1"/>
    <n v="0"/>
    <n v="0"/>
    <n v="0"/>
    <n v="0"/>
    <n v="1"/>
    <n v="0"/>
    <n v="0"/>
    <n v="0"/>
    <n v="0"/>
    <n v="0"/>
    <n v="0"/>
    <n v="0"/>
    <n v="0"/>
    <n v="0"/>
    <n v="0"/>
    <n v="1"/>
    <n v="0"/>
    <n v="0"/>
    <n v="1"/>
    <n v="-2.2857769017826834"/>
    <n v="0.10169502436225999"/>
    <x v="277"/>
    <n v="-2.3826268268091093"/>
    <n v="0.82390516225039045"/>
    <x v="1"/>
    <n v="1"/>
    <x v="3"/>
    <x v="2"/>
    <x v="3"/>
  </r>
  <r>
    <n v="26"/>
    <n v="3.5"/>
    <n v="3.5"/>
    <n v="0.76"/>
    <n v="0"/>
    <n v="6"/>
    <n v="56"/>
    <n v="2"/>
    <n v="3.1"/>
    <n v="0"/>
    <n v="22"/>
    <n v="1"/>
    <n v="0"/>
    <n v="0"/>
    <n v="0"/>
    <n v="0"/>
    <n v="0"/>
    <n v="0"/>
    <n v="0"/>
    <n v="0"/>
    <n v="0"/>
    <n v="0"/>
    <n v="0"/>
    <n v="1"/>
    <n v="0"/>
    <n v="0"/>
    <n v="0"/>
    <n v="0"/>
    <n v="0"/>
    <n v="0"/>
    <n v="0"/>
    <n v="0"/>
    <n v="0"/>
    <n v="-1.3985153941292208"/>
    <n v="0.24696333513310958"/>
    <x v="278"/>
    <n v="-0.22071126380622363"/>
    <n v="3.9224516142688987E-2"/>
    <x v="0"/>
    <n v="0"/>
    <x v="2"/>
    <x v="0"/>
    <x v="0"/>
  </r>
  <r>
    <n v="41"/>
    <n v="7.4"/>
    <n v="3.3"/>
    <n v="1.1599999999999999"/>
    <n v="1"/>
    <n v="19"/>
    <n v="52"/>
    <n v="4"/>
    <n v="1.5"/>
    <n v="0"/>
    <n v="41"/>
    <n v="0"/>
    <n v="0"/>
    <n v="0"/>
    <n v="0"/>
    <n v="0"/>
    <n v="0"/>
    <n v="0"/>
    <n v="0"/>
    <n v="0"/>
    <n v="0"/>
    <n v="0"/>
    <n v="0"/>
    <n v="0"/>
    <n v="0"/>
    <n v="1"/>
    <n v="0"/>
    <n v="0"/>
    <n v="1"/>
    <n v="0"/>
    <n v="0"/>
    <n v="0"/>
    <n v="0"/>
    <n v="-1.9143559725174497"/>
    <n v="0.14743675533882653"/>
    <x v="279"/>
    <n v="-0.13753054626053024"/>
    <n v="1.6510263889597192E-2"/>
    <x v="0"/>
    <n v="0"/>
    <x v="6"/>
    <x v="5"/>
    <x v="0"/>
  </r>
  <r>
    <n v="35"/>
    <n v="8.6"/>
    <n v="1.4"/>
    <n v="1.01"/>
    <n v="0"/>
    <n v="38"/>
    <n v="63"/>
    <n v="5"/>
    <n v="3.6"/>
    <n v="0"/>
    <n v="19"/>
    <n v="1"/>
    <n v="0"/>
    <n v="1"/>
    <n v="0"/>
    <n v="0"/>
    <n v="0"/>
    <n v="1"/>
    <n v="0"/>
    <n v="1"/>
    <n v="0"/>
    <n v="0"/>
    <n v="0"/>
    <n v="0"/>
    <n v="0"/>
    <n v="0"/>
    <n v="0"/>
    <n v="1"/>
    <n v="0"/>
    <n v="0"/>
    <n v="0"/>
    <n v="0"/>
    <n v="0"/>
    <n v="-1.7000787079228248"/>
    <n v="0.18266914597786377"/>
    <x v="280"/>
    <n v="-1.8678525800734673"/>
    <n v="0.71494637128191063"/>
    <x v="0"/>
    <n v="1"/>
    <x v="1"/>
    <x v="1"/>
    <x v="1"/>
  </r>
  <r>
    <n v="33"/>
    <n v="4.2"/>
    <n v="4.2"/>
    <n v="1"/>
    <n v="1"/>
    <n v="23"/>
    <n v="79"/>
    <n v="9"/>
    <n v="8.1"/>
    <n v="1"/>
    <n v="36"/>
    <n v="0"/>
    <n v="0"/>
    <n v="1"/>
    <n v="0"/>
    <n v="0"/>
    <n v="0"/>
    <n v="1"/>
    <n v="0"/>
    <n v="0"/>
    <n v="0"/>
    <n v="1"/>
    <n v="0"/>
    <n v="0"/>
    <n v="0"/>
    <n v="0"/>
    <n v="0"/>
    <n v="0"/>
    <n v="0"/>
    <n v="0"/>
    <n v="1"/>
    <n v="0"/>
    <n v="1"/>
    <n v="-1.9848514448288979"/>
    <n v="0.13740102423356715"/>
    <x v="281"/>
    <n v="-0.128745856394436"/>
    <n v="1.4593273108359594E-2"/>
    <x v="0"/>
    <n v="0"/>
    <x v="7"/>
    <x v="3"/>
    <x v="1"/>
  </r>
  <r>
    <n v="38"/>
    <n v="4.5"/>
    <n v="4.5"/>
    <n v="0.93"/>
    <n v="0"/>
    <n v="8"/>
    <n v="63"/>
    <n v="1"/>
    <n v="3.6"/>
    <n v="0"/>
    <n v="14"/>
    <n v="0"/>
    <n v="0"/>
    <n v="0"/>
    <n v="0"/>
    <n v="0"/>
    <n v="0"/>
    <n v="1"/>
    <n v="0"/>
    <n v="0"/>
    <n v="0"/>
    <n v="0"/>
    <n v="0"/>
    <n v="0"/>
    <n v="1"/>
    <n v="0"/>
    <n v="0"/>
    <n v="0"/>
    <n v="0"/>
    <n v="0"/>
    <n v="1"/>
    <n v="0"/>
    <n v="0"/>
    <n v="-1.9698219601125913"/>
    <n v="0.13948168730842678"/>
    <x v="282"/>
    <n v="-0.13057349876132487"/>
    <n v="1.4983721241643285E-2"/>
    <x v="0"/>
    <n v="0"/>
    <x v="0"/>
    <x v="3"/>
    <x v="1"/>
  </r>
  <r>
    <n v="29"/>
    <n v="6"/>
    <n v="3.6"/>
    <n v="1"/>
    <n v="1"/>
    <n v="26"/>
    <n v="66"/>
    <n v="17"/>
    <n v="1.3"/>
    <n v="0"/>
    <n v="33"/>
    <n v="1"/>
    <n v="0"/>
    <n v="1"/>
    <n v="0"/>
    <n v="1"/>
    <n v="0"/>
    <n v="0"/>
    <n v="0"/>
    <n v="0"/>
    <n v="0"/>
    <n v="0"/>
    <n v="1"/>
    <n v="0"/>
    <n v="0"/>
    <n v="0"/>
    <n v="0"/>
    <n v="0"/>
    <n v="0"/>
    <n v="0"/>
    <n v="0"/>
    <n v="0"/>
    <n v="0"/>
    <n v="-1.3334546121946951"/>
    <n v="0.26356517129344698"/>
    <x v="283"/>
    <n v="-1.5673918386816759"/>
    <n v="0.62633215286072508"/>
    <x v="2"/>
    <n v="1"/>
    <x v="5"/>
    <x v="0"/>
    <x v="4"/>
  </r>
  <r>
    <n v="28"/>
    <n v="8.5"/>
    <n v="1.2"/>
    <n v="0.96"/>
    <n v="0"/>
    <n v="13"/>
    <n v="86"/>
    <n v="0"/>
    <n v="4.8"/>
    <n v="0"/>
    <n v="24"/>
    <n v="1"/>
    <n v="0"/>
    <n v="0"/>
    <n v="0"/>
    <n v="0"/>
    <n v="0"/>
    <n v="0"/>
    <n v="0"/>
    <n v="0"/>
    <n v="0"/>
    <n v="0"/>
    <n v="0"/>
    <n v="0"/>
    <n v="0"/>
    <n v="0"/>
    <n v="0"/>
    <n v="0"/>
    <n v="0"/>
    <n v="1"/>
    <n v="0"/>
    <n v="0"/>
    <n v="0"/>
    <n v="-2.4736457597262937"/>
    <n v="8.4277044379184027E-2"/>
    <x v="284"/>
    <n v="-8.0913446359030541E-2"/>
    <n v="6.041406607144484E-3"/>
    <x v="1"/>
    <n v="0"/>
    <x v="3"/>
    <x v="2"/>
    <x v="0"/>
  </r>
  <r>
    <n v="21"/>
    <n v="3.9"/>
    <n v="1.8"/>
    <n v="1.0900000000000001"/>
    <n v="0"/>
    <n v="28"/>
    <n v="69"/>
    <n v="4"/>
    <n v="1.3"/>
    <n v="0"/>
    <n v="28"/>
    <n v="0"/>
    <n v="0"/>
    <n v="0"/>
    <n v="0"/>
    <n v="0"/>
    <n v="0"/>
    <n v="1"/>
    <n v="0"/>
    <n v="0"/>
    <n v="0"/>
    <n v="0"/>
    <n v="1"/>
    <n v="0"/>
    <n v="0"/>
    <n v="0"/>
    <n v="0"/>
    <n v="0"/>
    <n v="0"/>
    <n v="0"/>
    <n v="0"/>
    <n v="0"/>
    <n v="0"/>
    <n v="-2.1220564769191133"/>
    <n v="0.11978503987668125"/>
    <x v="285"/>
    <n v="-0.11313673820480215"/>
    <n v="1.1442893115998831E-2"/>
    <x v="0"/>
    <n v="0"/>
    <x v="5"/>
    <x v="0"/>
    <x v="1"/>
  </r>
  <r>
    <n v="54"/>
    <n v="5.9"/>
    <n v="5.9"/>
    <n v="0.99"/>
    <n v="0"/>
    <n v="23"/>
    <n v="59"/>
    <n v="3"/>
    <n v="5.9"/>
    <n v="1"/>
    <n v="24"/>
    <n v="0"/>
    <n v="1"/>
    <n v="0"/>
    <n v="0"/>
    <n v="1"/>
    <n v="0"/>
    <n v="0"/>
    <n v="0"/>
    <n v="0"/>
    <n v="0"/>
    <n v="0"/>
    <n v="0"/>
    <n v="0"/>
    <n v="1"/>
    <n v="0"/>
    <n v="0"/>
    <n v="0"/>
    <n v="0"/>
    <n v="0"/>
    <n v="1"/>
    <n v="0"/>
    <n v="0"/>
    <n v="0.14467539609461433"/>
    <n v="1.1556643762067556"/>
    <x v="286"/>
    <n v="-0.76809897126605631"/>
    <n v="0.2874095289033346"/>
    <x v="3"/>
    <n v="0"/>
    <x v="0"/>
    <x v="3"/>
    <x v="4"/>
  </r>
  <r>
    <n v="43"/>
    <n v="2.5"/>
    <n v="1.5"/>
    <n v="1.25"/>
    <n v="0"/>
    <n v="1"/>
    <n v="80"/>
    <n v="2"/>
    <n v="1.1000000000000001"/>
    <n v="0"/>
    <n v="32"/>
    <n v="0"/>
    <n v="0"/>
    <n v="0"/>
    <n v="0"/>
    <n v="0"/>
    <n v="0"/>
    <n v="0"/>
    <n v="0"/>
    <n v="0"/>
    <n v="0"/>
    <n v="0"/>
    <n v="0"/>
    <n v="0"/>
    <n v="0"/>
    <n v="0"/>
    <n v="0"/>
    <n v="0"/>
    <n v="0"/>
    <n v="0"/>
    <n v="0"/>
    <n v="0"/>
    <n v="0"/>
    <n v="-2.9906602296520379"/>
    <n v="5.0254246424557412E-2"/>
    <x v="287"/>
    <n v="-4.9032274310365803E-2"/>
    <n v="2.2895842962307304E-3"/>
    <x v="1"/>
    <n v="0"/>
    <x v="3"/>
    <x v="0"/>
    <x v="0"/>
  </r>
  <r>
    <n v="37"/>
    <n v="1.4"/>
    <n v="1.4"/>
    <n v="1.02"/>
    <n v="0"/>
    <n v="7"/>
    <n v="74"/>
    <n v="13"/>
    <n v="5.4"/>
    <n v="0"/>
    <n v="0"/>
    <n v="1"/>
    <n v="0"/>
    <n v="1"/>
    <n v="0"/>
    <n v="1"/>
    <n v="0"/>
    <n v="0"/>
    <n v="0"/>
    <n v="0"/>
    <n v="0"/>
    <n v="1"/>
    <n v="0"/>
    <n v="0"/>
    <n v="0"/>
    <n v="0"/>
    <n v="0"/>
    <n v="0"/>
    <n v="0"/>
    <n v="0"/>
    <n v="0"/>
    <n v="0"/>
    <n v="0"/>
    <n v="-1.5097941986592349"/>
    <n v="0.22095544620758337"/>
    <x v="288"/>
    <n v="-0.19963370487032742"/>
    <n v="3.2749885697516828E-2"/>
    <x v="0"/>
    <n v="0"/>
    <x v="7"/>
    <x v="0"/>
    <x v="4"/>
  </r>
  <r>
    <n v="32"/>
    <n v="2.8"/>
    <n v="1"/>
    <n v="0.87"/>
    <n v="0"/>
    <n v="24"/>
    <n v="37"/>
    <n v="3"/>
    <n v="1.7"/>
    <n v="1"/>
    <n v="7"/>
    <n v="0"/>
    <n v="1"/>
    <n v="0"/>
    <n v="0"/>
    <n v="1"/>
    <n v="0"/>
    <n v="0"/>
    <n v="0"/>
    <n v="0"/>
    <n v="0"/>
    <n v="0"/>
    <n v="0"/>
    <n v="0"/>
    <n v="0"/>
    <n v="0"/>
    <n v="0"/>
    <n v="0"/>
    <n v="0"/>
    <n v="0"/>
    <n v="1"/>
    <n v="0"/>
    <n v="0"/>
    <n v="-7.9532685167683081E-2"/>
    <n v="0.92354783315948841"/>
    <x v="289"/>
    <n v="-0.7337039958407221"/>
    <n v="0.2702676211762533"/>
    <x v="3"/>
    <n v="1"/>
    <x v="3"/>
    <x v="3"/>
    <x v="4"/>
  </r>
  <r>
    <n v="21"/>
    <n v="9.6999999999999993"/>
    <n v="4.4000000000000004"/>
    <n v="1.02"/>
    <n v="0"/>
    <n v="17"/>
    <n v="74"/>
    <n v="1"/>
    <n v="3.9"/>
    <n v="0"/>
    <n v="29"/>
    <n v="1"/>
    <n v="0"/>
    <n v="0"/>
    <n v="0"/>
    <n v="0"/>
    <n v="0"/>
    <n v="0"/>
    <n v="0"/>
    <n v="0"/>
    <n v="0"/>
    <n v="0"/>
    <n v="1"/>
    <n v="0"/>
    <n v="0"/>
    <n v="0"/>
    <n v="0"/>
    <n v="0"/>
    <n v="1"/>
    <n v="0"/>
    <n v="0"/>
    <n v="0"/>
    <n v="0"/>
    <n v="-0.73021181679696823"/>
    <n v="0.4818069244814781"/>
    <x v="290"/>
    <n v="-0.39326223800979926"/>
    <n v="0.10572138278779246"/>
    <x v="3"/>
    <n v="0"/>
    <x v="5"/>
    <x v="5"/>
    <x v="0"/>
  </r>
  <r>
    <n v="31"/>
    <n v="6"/>
    <n v="0.9"/>
    <n v="0.96"/>
    <n v="0"/>
    <n v="7"/>
    <n v="77"/>
    <n v="1"/>
    <n v="4.8"/>
    <n v="0"/>
    <n v="0"/>
    <n v="0"/>
    <n v="0"/>
    <n v="1"/>
    <n v="0"/>
    <n v="0"/>
    <n v="0"/>
    <n v="0"/>
    <n v="0"/>
    <n v="0"/>
    <n v="0"/>
    <n v="0"/>
    <n v="1"/>
    <n v="0"/>
    <n v="0"/>
    <n v="0"/>
    <n v="0"/>
    <n v="0"/>
    <n v="0"/>
    <n v="0"/>
    <n v="0"/>
    <n v="1"/>
    <n v="0"/>
    <n v="-3.2007829191632329"/>
    <n v="4.0730302957325805E-2"/>
    <x v="291"/>
    <n v="-3.9922681098167268E-2"/>
    <n v="1.5316476914556936E-3"/>
    <x v="1"/>
    <n v="0"/>
    <x v="5"/>
    <x v="0"/>
    <x v="0"/>
  </r>
  <r>
    <n v="44"/>
    <n v="1.5"/>
    <n v="1.5"/>
    <n v="0.76"/>
    <n v="0"/>
    <n v="10"/>
    <n v="67"/>
    <n v="10"/>
    <n v="3.1"/>
    <n v="0"/>
    <n v="18"/>
    <n v="0"/>
    <n v="1"/>
    <n v="0"/>
    <n v="0"/>
    <n v="0"/>
    <n v="0"/>
    <n v="1"/>
    <n v="0"/>
    <n v="0"/>
    <n v="0"/>
    <n v="0"/>
    <n v="0"/>
    <n v="0"/>
    <n v="0"/>
    <n v="1"/>
    <n v="0"/>
    <n v="0"/>
    <n v="0"/>
    <n v="1"/>
    <n v="0"/>
    <n v="0"/>
    <n v="0"/>
    <n v="-2.5085313859829075"/>
    <n v="8.1387678599876181E-2"/>
    <x v="292"/>
    <n v="-7.8245103966952084E-2"/>
    <n v="5.6644074980598978E-3"/>
    <x v="1"/>
    <n v="0"/>
    <x v="6"/>
    <x v="2"/>
    <x v="1"/>
  </r>
  <r>
    <n v="46"/>
    <n v="6.2"/>
    <n v="3.2"/>
    <n v="1.17"/>
    <n v="0"/>
    <n v="1"/>
    <n v="80"/>
    <n v="1"/>
    <n v="1.9"/>
    <n v="1"/>
    <n v="23"/>
    <n v="0"/>
    <n v="0"/>
    <n v="0"/>
    <n v="0"/>
    <n v="0"/>
    <n v="0"/>
    <n v="1"/>
    <n v="0"/>
    <n v="0"/>
    <n v="0"/>
    <n v="0"/>
    <n v="0"/>
    <n v="0"/>
    <n v="1"/>
    <n v="0"/>
    <n v="0"/>
    <n v="0"/>
    <n v="0"/>
    <n v="0"/>
    <n v="1"/>
    <n v="0"/>
    <n v="0"/>
    <n v="-2.506561330011845"/>
    <n v="8.1548174923534375E-2"/>
    <x v="293"/>
    <n v="-7.8393509962156507E-2"/>
    <n v="5.685082272958164E-3"/>
    <x v="1"/>
    <n v="0"/>
    <x v="0"/>
    <x v="3"/>
    <x v="1"/>
  </r>
  <r>
    <n v="44"/>
    <n v="1.6"/>
    <n v="1.6"/>
    <n v="1.1100000000000001"/>
    <n v="0"/>
    <n v="15"/>
    <n v="64"/>
    <n v="1"/>
    <n v="3.2"/>
    <n v="0"/>
    <n v="14"/>
    <n v="1"/>
    <n v="0"/>
    <n v="0"/>
    <n v="0"/>
    <n v="0"/>
    <n v="1"/>
    <n v="0"/>
    <n v="0"/>
    <n v="0"/>
    <n v="0"/>
    <n v="0"/>
    <n v="1"/>
    <n v="0"/>
    <n v="0"/>
    <n v="0"/>
    <n v="0"/>
    <n v="0"/>
    <n v="0"/>
    <n v="0"/>
    <n v="0"/>
    <n v="0"/>
    <n v="0"/>
    <n v="-1.4604753481865718"/>
    <n v="0.23212590787113108"/>
    <x v="294"/>
    <n v="-0.20874105783682029"/>
    <n v="3.5492537635548625E-2"/>
    <x v="0"/>
    <n v="0"/>
    <x v="5"/>
    <x v="0"/>
    <x v="2"/>
  </r>
  <r>
    <n v="39"/>
    <n v="5.0999999999999996"/>
    <n v="2.5"/>
    <n v="1.02"/>
    <n v="0"/>
    <n v="36"/>
    <n v="72"/>
    <n v="5"/>
    <n v="2.4"/>
    <n v="0"/>
    <n v="16"/>
    <n v="0"/>
    <n v="0"/>
    <n v="0"/>
    <n v="0"/>
    <n v="0"/>
    <n v="0"/>
    <n v="0"/>
    <n v="0"/>
    <n v="0"/>
    <n v="0"/>
    <n v="0"/>
    <n v="0"/>
    <n v="0"/>
    <n v="0"/>
    <n v="0"/>
    <n v="0"/>
    <n v="0"/>
    <n v="0"/>
    <n v="0"/>
    <n v="0"/>
    <n v="0"/>
    <n v="1"/>
    <n v="-1.9826993953391545"/>
    <n v="0.13769703643987413"/>
    <x v="295"/>
    <n v="-0.12900607569055692"/>
    <n v="1.464859368888668E-2"/>
    <x v="0"/>
    <n v="0"/>
    <x v="3"/>
    <x v="0"/>
    <x v="0"/>
  </r>
  <r>
    <n v="50"/>
    <n v="1.9"/>
    <n v="1.6"/>
    <n v="1.03"/>
    <n v="0"/>
    <n v="23"/>
    <n v="53"/>
    <n v="3"/>
    <n v="2.7"/>
    <n v="1"/>
    <n v="27"/>
    <n v="0"/>
    <n v="0"/>
    <n v="1"/>
    <n v="0"/>
    <n v="0"/>
    <n v="0"/>
    <n v="0"/>
    <n v="0"/>
    <n v="0"/>
    <n v="0"/>
    <n v="0"/>
    <n v="0"/>
    <n v="0"/>
    <n v="0"/>
    <n v="1"/>
    <n v="0"/>
    <n v="0"/>
    <n v="0"/>
    <n v="0"/>
    <n v="1"/>
    <n v="1"/>
    <n v="0"/>
    <n v="-1.4584239759096487"/>
    <n v="0.23260257326522518"/>
    <x v="296"/>
    <n v="-0.20912784721640895"/>
    <n v="3.5610895084279455E-2"/>
    <x v="0"/>
    <n v="0"/>
    <x v="6"/>
    <x v="3"/>
    <x v="0"/>
  </r>
  <r>
    <n v="35"/>
    <n v="1.4"/>
    <n v="1.4"/>
    <n v="0.81"/>
    <n v="1"/>
    <n v="36"/>
    <n v="73"/>
    <n v="6"/>
    <n v="0.6"/>
    <n v="1"/>
    <n v="36"/>
    <n v="1"/>
    <n v="0"/>
    <n v="0"/>
    <n v="0"/>
    <n v="1"/>
    <n v="0"/>
    <n v="0"/>
    <n v="0"/>
    <n v="0"/>
    <n v="1"/>
    <n v="0"/>
    <n v="0"/>
    <n v="0"/>
    <n v="0"/>
    <n v="0"/>
    <n v="0"/>
    <n v="0"/>
    <n v="0"/>
    <n v="0"/>
    <n v="0"/>
    <n v="0"/>
    <n v="0"/>
    <n v="-1.2257765919539818"/>
    <n v="0.29352965901602451"/>
    <x v="297"/>
    <n v="-1.4831512436091385"/>
    <n v="0.59765040481706999"/>
    <x v="2"/>
    <n v="1"/>
    <x v="4"/>
    <x v="0"/>
    <x v="4"/>
  </r>
  <r>
    <n v="48"/>
    <n v="10.8"/>
    <n v="4.2"/>
    <n v="0.98"/>
    <n v="0"/>
    <n v="24"/>
    <n v="92"/>
    <n v="3"/>
    <n v="4.2"/>
    <n v="1"/>
    <n v="12"/>
    <n v="1"/>
    <n v="0"/>
    <n v="0"/>
    <n v="0"/>
    <n v="0"/>
    <n v="0"/>
    <n v="1"/>
    <n v="0"/>
    <n v="0"/>
    <n v="0"/>
    <n v="0"/>
    <n v="0"/>
    <n v="0"/>
    <n v="0"/>
    <n v="0"/>
    <n v="0"/>
    <n v="0"/>
    <n v="0"/>
    <n v="0"/>
    <n v="1"/>
    <n v="1"/>
    <n v="0"/>
    <n v="-2.1345027363767679"/>
    <n v="0.11830340373173283"/>
    <x v="298"/>
    <n v="-0.11181271871341392"/>
    <n v="1.1191162102427224E-2"/>
    <x v="0"/>
    <n v="0"/>
    <x v="3"/>
    <x v="3"/>
    <x v="1"/>
  </r>
  <r>
    <n v="35"/>
    <n v="3.1"/>
    <n v="3"/>
    <n v="1.08"/>
    <n v="0"/>
    <n v="25"/>
    <n v="56"/>
    <n v="8"/>
    <n v="3"/>
    <n v="0"/>
    <n v="17"/>
    <n v="0"/>
    <n v="0"/>
    <n v="1"/>
    <n v="0"/>
    <n v="0"/>
    <n v="0"/>
    <n v="1"/>
    <n v="0"/>
    <n v="0"/>
    <n v="0"/>
    <n v="0"/>
    <n v="1"/>
    <n v="0"/>
    <n v="0"/>
    <n v="0"/>
    <n v="0"/>
    <n v="0"/>
    <n v="0"/>
    <n v="0"/>
    <n v="0"/>
    <n v="0"/>
    <n v="0"/>
    <n v="-1.5778551986392548"/>
    <n v="0.20641734797521208"/>
    <x v="299"/>
    <n v="-0.18765509812109188"/>
    <n v="2.9275022716754889E-2"/>
    <x v="0"/>
    <n v="0"/>
    <x v="5"/>
    <x v="0"/>
    <x v="1"/>
  </r>
  <r>
    <n v="30"/>
    <n v="5.9"/>
    <n v="3.5"/>
    <n v="0.92"/>
    <n v="0"/>
    <n v="34"/>
    <n v="56"/>
    <n v="1"/>
    <n v="0.5"/>
    <n v="1"/>
    <n v="15"/>
    <n v="0"/>
    <n v="0"/>
    <n v="0"/>
    <n v="0"/>
    <n v="1"/>
    <n v="0"/>
    <n v="0"/>
    <n v="0"/>
    <n v="0"/>
    <n v="0"/>
    <n v="0"/>
    <n v="1"/>
    <n v="0"/>
    <n v="0"/>
    <n v="0"/>
    <n v="0"/>
    <n v="0"/>
    <n v="0"/>
    <n v="0"/>
    <n v="0"/>
    <n v="0"/>
    <n v="0"/>
    <n v="-0.35044983904321753"/>
    <n v="0.70437116479061512"/>
    <x v="300"/>
    <n v="-0.88364606344387431"/>
    <n v="0.34424817292277976"/>
    <x v="3"/>
    <n v="1"/>
    <x v="5"/>
    <x v="0"/>
    <x v="4"/>
  </r>
  <r>
    <n v="29"/>
    <n v="4"/>
    <n v="4"/>
    <n v="0.74"/>
    <n v="0"/>
    <n v="19"/>
    <n v="55"/>
    <n v="1"/>
    <n v="2"/>
    <n v="1"/>
    <n v="0"/>
    <n v="0"/>
    <n v="0"/>
    <n v="0"/>
    <n v="0"/>
    <n v="0"/>
    <n v="1"/>
    <n v="0"/>
    <n v="0"/>
    <n v="0"/>
    <n v="0"/>
    <n v="0"/>
    <n v="0"/>
    <n v="0"/>
    <n v="0"/>
    <n v="0"/>
    <n v="1"/>
    <n v="0"/>
    <n v="0"/>
    <n v="0"/>
    <n v="0"/>
    <n v="0"/>
    <n v="0"/>
    <n v="0.23226454101467131"/>
    <n v="1.261453390852715"/>
    <x v="301"/>
    <n v="-0.58374315887130168"/>
    <n v="0.19553509535763294"/>
    <x v="3"/>
    <n v="1"/>
    <x v="3"/>
    <x v="4"/>
    <x v="2"/>
  </r>
  <r>
    <n v="28"/>
    <n v="1.7"/>
    <n v="1.7"/>
    <n v="0.94"/>
    <n v="0"/>
    <n v="14"/>
    <n v="74"/>
    <n v="5"/>
    <n v="0.3"/>
    <n v="0"/>
    <n v="26"/>
    <n v="0"/>
    <n v="0"/>
    <n v="1"/>
    <n v="0"/>
    <n v="1"/>
    <n v="0"/>
    <n v="0"/>
    <n v="0"/>
    <n v="0"/>
    <n v="0"/>
    <n v="0"/>
    <n v="0"/>
    <n v="0"/>
    <n v="0"/>
    <n v="0"/>
    <n v="0"/>
    <n v="0"/>
    <n v="0"/>
    <n v="0"/>
    <n v="0"/>
    <n v="0"/>
    <n v="0"/>
    <n v="-2.047633813821351"/>
    <n v="0.12903987500466871"/>
    <x v="302"/>
    <n v="-0.12136760341421696"/>
    <n v="1.3062590324704044E-2"/>
    <x v="0"/>
    <n v="0"/>
    <x v="3"/>
    <x v="0"/>
    <x v="4"/>
  </r>
  <r>
    <n v="44"/>
    <n v="3.3"/>
    <n v="2.8"/>
    <n v="1.03"/>
    <n v="1"/>
    <n v="25"/>
    <n v="60"/>
    <n v="4"/>
    <n v="2.7"/>
    <n v="0"/>
    <n v="35"/>
    <n v="1"/>
    <n v="0"/>
    <n v="0"/>
    <n v="0"/>
    <n v="0"/>
    <n v="0"/>
    <n v="1"/>
    <n v="0"/>
    <n v="0"/>
    <n v="0"/>
    <n v="0"/>
    <n v="0"/>
    <n v="0"/>
    <n v="0"/>
    <n v="0"/>
    <n v="0"/>
    <n v="0"/>
    <n v="0"/>
    <n v="0"/>
    <n v="0"/>
    <n v="0"/>
    <n v="0"/>
    <n v="-2.1741714296439083"/>
    <n v="0.11370232502751533"/>
    <x v="303"/>
    <n v="-0.10768989307525308"/>
    <n v="1.0423184809627442E-2"/>
    <x v="0"/>
    <n v="0"/>
    <x v="3"/>
    <x v="0"/>
    <x v="1"/>
  </r>
  <r>
    <n v="31"/>
    <n v="1.7"/>
    <n v="1.5"/>
    <n v="1.06"/>
    <n v="1"/>
    <n v="29"/>
    <n v="78"/>
    <n v="3"/>
    <n v="3.8"/>
    <n v="0"/>
    <n v="36"/>
    <n v="0"/>
    <n v="0"/>
    <n v="0"/>
    <n v="0"/>
    <n v="0"/>
    <n v="0"/>
    <n v="1"/>
    <n v="0"/>
    <n v="0"/>
    <n v="0"/>
    <n v="0"/>
    <n v="0"/>
    <n v="1"/>
    <n v="0"/>
    <n v="0"/>
    <n v="0"/>
    <n v="0"/>
    <n v="0"/>
    <n v="0"/>
    <n v="0"/>
    <n v="0"/>
    <n v="1"/>
    <n v="-3.3583760878897424"/>
    <n v="3.4791711777205067E-2"/>
    <x v="304"/>
    <n v="-3.4200161805203487E-2"/>
    <n v="1.1304352997826288E-3"/>
    <x v="1"/>
    <n v="0"/>
    <x v="2"/>
    <x v="0"/>
    <x v="1"/>
  </r>
  <r>
    <n v="29"/>
    <n v="15.7"/>
    <n v="1"/>
    <n v="1.1100000000000001"/>
    <n v="0"/>
    <n v="12"/>
    <n v="82"/>
    <n v="7"/>
    <n v="1.5"/>
    <n v="0"/>
    <n v="14"/>
    <n v="1"/>
    <n v="1"/>
    <n v="0"/>
    <n v="0"/>
    <n v="0"/>
    <n v="1"/>
    <n v="0"/>
    <n v="0"/>
    <n v="1"/>
    <n v="0"/>
    <n v="0"/>
    <n v="0"/>
    <n v="0"/>
    <n v="0"/>
    <n v="0"/>
    <n v="0"/>
    <n v="0"/>
    <n v="0"/>
    <n v="0"/>
    <n v="0"/>
    <n v="0"/>
    <n v="1"/>
    <n v="-2.9272024621156953"/>
    <n v="5.3546627525737599E-2"/>
    <x v="305"/>
    <n v="-5.216221291792953E-2"/>
    <n v="2.5831922205833964E-3"/>
    <x v="1"/>
    <n v="0"/>
    <x v="1"/>
    <x v="0"/>
    <x v="2"/>
  </r>
  <r>
    <n v="44"/>
    <n v="6.6"/>
    <n v="1.2"/>
    <n v="1.05"/>
    <n v="1"/>
    <n v="10"/>
    <n v="83"/>
    <n v="11"/>
    <n v="1.4"/>
    <n v="1"/>
    <n v="9"/>
    <n v="0"/>
    <n v="0"/>
    <n v="0"/>
    <n v="0"/>
    <n v="0"/>
    <n v="0"/>
    <n v="1"/>
    <n v="0"/>
    <n v="0"/>
    <n v="0"/>
    <n v="0"/>
    <n v="0"/>
    <n v="0"/>
    <n v="1"/>
    <n v="0"/>
    <n v="0"/>
    <n v="0"/>
    <n v="0"/>
    <n v="0"/>
    <n v="0"/>
    <n v="0"/>
    <n v="1"/>
    <n v="-3.722376995330964"/>
    <n v="2.4176432225311878E-2"/>
    <x v="306"/>
    <n v="-2.3888808870907434E-2"/>
    <n v="5.5723048393914421E-4"/>
    <x v="1"/>
    <n v="0"/>
    <x v="0"/>
    <x v="0"/>
    <x v="1"/>
  </r>
  <r>
    <n v="41"/>
    <n v="4"/>
    <n v="0.2"/>
    <n v="1.02"/>
    <n v="1"/>
    <n v="17"/>
    <n v="56"/>
    <n v="7"/>
    <n v="1.9"/>
    <n v="0"/>
    <n v="24"/>
    <n v="1"/>
    <n v="1"/>
    <n v="0"/>
    <n v="0"/>
    <n v="0"/>
    <n v="1"/>
    <n v="0"/>
    <n v="0"/>
    <n v="0"/>
    <n v="0"/>
    <n v="1"/>
    <n v="0"/>
    <n v="0"/>
    <n v="0"/>
    <n v="0"/>
    <n v="0"/>
    <n v="0"/>
    <n v="0"/>
    <n v="0"/>
    <n v="1"/>
    <n v="0"/>
    <n v="0"/>
    <n v="-1.9973672461073868"/>
    <n v="0.13569205717326871"/>
    <x v="307"/>
    <n v="-0.12724220711912065"/>
    <n v="1.4275379962546818E-2"/>
    <x v="0"/>
    <n v="0"/>
    <x v="7"/>
    <x v="3"/>
    <x v="2"/>
  </r>
  <r>
    <n v="47"/>
    <n v="5.7"/>
    <n v="3.1"/>
    <n v="1.1399999999999999"/>
    <n v="1"/>
    <n v="23"/>
    <n v="86"/>
    <n v="3"/>
    <n v="1.4"/>
    <n v="1"/>
    <n v="34"/>
    <n v="0"/>
    <n v="0"/>
    <n v="0"/>
    <n v="0"/>
    <n v="0"/>
    <n v="0"/>
    <n v="0"/>
    <n v="0"/>
    <n v="0"/>
    <n v="0"/>
    <n v="0"/>
    <n v="0"/>
    <n v="0"/>
    <n v="0"/>
    <n v="1"/>
    <n v="0"/>
    <n v="0"/>
    <n v="0"/>
    <n v="0"/>
    <n v="1"/>
    <n v="0"/>
    <n v="1"/>
    <n v="-3.1645354907031535"/>
    <n v="4.2233755230391953E-2"/>
    <x v="308"/>
    <n v="-4.1366251406778888E-2"/>
    <n v="1.6420603999988646E-3"/>
    <x v="1"/>
    <n v="0"/>
    <x v="6"/>
    <x v="3"/>
    <x v="0"/>
  </r>
  <r>
    <n v="43"/>
    <n v="6.4"/>
    <n v="2.9"/>
    <n v="0.81"/>
    <n v="0"/>
    <n v="23"/>
    <n v="78"/>
    <n v="13"/>
    <n v="1.2"/>
    <n v="0"/>
    <n v="26"/>
    <n v="0"/>
    <n v="0"/>
    <n v="1"/>
    <n v="0"/>
    <n v="0"/>
    <n v="1"/>
    <n v="0"/>
    <n v="0"/>
    <n v="0"/>
    <n v="0"/>
    <n v="1"/>
    <n v="0"/>
    <n v="0"/>
    <n v="0"/>
    <n v="0"/>
    <n v="0"/>
    <n v="0"/>
    <n v="0"/>
    <n v="0"/>
    <n v="0"/>
    <n v="0"/>
    <n v="0"/>
    <n v="-2.192038124586404"/>
    <n v="0.11168888063089367"/>
    <x v="309"/>
    <n v="-0.10588037307634442"/>
    <n v="1.0093768807032782E-2"/>
    <x v="0"/>
    <n v="0"/>
    <x v="7"/>
    <x v="0"/>
    <x v="2"/>
  </r>
  <r>
    <n v="31"/>
    <n v="6.4"/>
    <n v="3.1"/>
    <n v="1.1100000000000001"/>
    <n v="0"/>
    <n v="3"/>
    <n v="79"/>
    <n v="1"/>
    <n v="0.4"/>
    <n v="0"/>
    <n v="27"/>
    <n v="0"/>
    <n v="0"/>
    <n v="0"/>
    <n v="0"/>
    <n v="1"/>
    <n v="0"/>
    <n v="0"/>
    <n v="0"/>
    <n v="0"/>
    <n v="0"/>
    <n v="0"/>
    <n v="0"/>
    <n v="0"/>
    <n v="1"/>
    <n v="0"/>
    <n v="0"/>
    <n v="0"/>
    <n v="0"/>
    <n v="0"/>
    <n v="0"/>
    <n v="1"/>
    <n v="0"/>
    <n v="-2.36015000662319"/>
    <n v="9.4406060599728017E-2"/>
    <x v="310"/>
    <n v="-9.0211805699514078E-2"/>
    <n v="7.441196489056885E-3"/>
    <x v="1"/>
    <n v="0"/>
    <x v="0"/>
    <x v="0"/>
    <x v="4"/>
  </r>
  <r>
    <n v="39"/>
    <n v="6.2"/>
    <n v="0.9"/>
    <n v="1.07"/>
    <n v="1"/>
    <n v="33"/>
    <n v="77"/>
    <n v="6"/>
    <n v="1.4"/>
    <n v="1"/>
    <n v="38"/>
    <n v="0"/>
    <n v="0"/>
    <n v="0"/>
    <n v="0"/>
    <n v="0"/>
    <n v="1"/>
    <n v="0"/>
    <n v="0"/>
    <n v="0"/>
    <n v="0"/>
    <n v="0"/>
    <n v="1"/>
    <n v="0"/>
    <n v="0"/>
    <n v="0"/>
    <n v="0"/>
    <n v="0"/>
    <n v="0"/>
    <n v="0"/>
    <n v="0"/>
    <n v="1"/>
    <n v="0"/>
    <n v="-2.4900724799427252"/>
    <n v="8.2903957483315915E-2"/>
    <x v="311"/>
    <n v="-7.9646282168850613E-2"/>
    <n v="5.8609854487064296E-3"/>
    <x v="1"/>
    <n v="0"/>
    <x v="5"/>
    <x v="0"/>
    <x v="2"/>
  </r>
  <r>
    <n v="39"/>
    <n v="5.9"/>
    <n v="1.2"/>
    <n v="0.78"/>
    <n v="0"/>
    <n v="10"/>
    <n v="70"/>
    <n v="4"/>
    <n v="0.7"/>
    <n v="0"/>
    <n v="15"/>
    <n v="1"/>
    <n v="0"/>
    <n v="1"/>
    <n v="0"/>
    <n v="0"/>
    <n v="0"/>
    <n v="1"/>
    <n v="0"/>
    <n v="0"/>
    <n v="0"/>
    <n v="0"/>
    <n v="1"/>
    <n v="0"/>
    <n v="0"/>
    <n v="0"/>
    <n v="0"/>
    <n v="0"/>
    <n v="0"/>
    <n v="0"/>
    <n v="0"/>
    <n v="0"/>
    <n v="0"/>
    <n v="-2.7601243402689684"/>
    <n v="6.3283899133380395E-2"/>
    <x v="312"/>
    <n v="-6.1362137204741304E-2"/>
    <n v="3.5423215739123471E-3"/>
    <x v="1"/>
    <n v="0"/>
    <x v="5"/>
    <x v="0"/>
    <x v="1"/>
  </r>
  <r>
    <n v="30"/>
    <n v="4.2"/>
    <n v="1.2"/>
    <n v="0.84"/>
    <n v="0"/>
    <n v="14"/>
    <n v="79"/>
    <n v="3"/>
    <n v="5.7"/>
    <n v="0"/>
    <n v="21"/>
    <n v="0"/>
    <n v="0"/>
    <n v="0"/>
    <n v="0"/>
    <n v="0"/>
    <n v="1"/>
    <n v="0"/>
    <n v="0"/>
    <n v="1"/>
    <n v="0"/>
    <n v="0"/>
    <n v="0"/>
    <n v="0"/>
    <n v="0"/>
    <n v="0"/>
    <n v="0"/>
    <n v="0"/>
    <n v="0"/>
    <n v="0"/>
    <n v="1"/>
    <n v="0"/>
    <n v="1"/>
    <n v="-2.4385900999832852"/>
    <n v="8.7283826218599161E-2"/>
    <x v="313"/>
    <n v="-8.3682683732597754E-2"/>
    <n v="6.4443882384373182E-3"/>
    <x v="1"/>
    <n v="0"/>
    <x v="1"/>
    <x v="3"/>
    <x v="2"/>
  </r>
  <r>
    <n v="28"/>
    <n v="10.3"/>
    <n v="4.7"/>
    <n v="0.91"/>
    <n v="0"/>
    <n v="8"/>
    <n v="92"/>
    <n v="2"/>
    <n v="6.4"/>
    <n v="1"/>
    <n v="44"/>
    <n v="1"/>
    <n v="0"/>
    <n v="1"/>
    <n v="0"/>
    <n v="0"/>
    <n v="0"/>
    <n v="0"/>
    <n v="0"/>
    <n v="0"/>
    <n v="0"/>
    <n v="0"/>
    <n v="0"/>
    <n v="0"/>
    <n v="0"/>
    <n v="1"/>
    <n v="0"/>
    <n v="0"/>
    <n v="0"/>
    <n v="0"/>
    <n v="0"/>
    <n v="1"/>
    <n v="0"/>
    <n v="-2.2694065939350518"/>
    <n v="0.10337350435064116"/>
    <x v="314"/>
    <n v="-9.8372308835094527E-2"/>
    <n v="8.7775512992075925E-3"/>
    <x v="1"/>
    <n v="0"/>
    <x v="6"/>
    <x v="0"/>
    <x v="0"/>
  </r>
  <r>
    <n v="32"/>
    <n v="4.4000000000000004"/>
    <n v="2.4"/>
    <n v="0.93"/>
    <n v="0"/>
    <n v="40"/>
    <n v="57"/>
    <n v="24"/>
    <n v="3.7"/>
    <n v="0"/>
    <n v="22"/>
    <n v="0"/>
    <n v="0"/>
    <n v="0"/>
    <n v="0"/>
    <n v="0"/>
    <n v="0"/>
    <n v="1"/>
    <n v="0"/>
    <n v="0"/>
    <n v="0"/>
    <n v="0"/>
    <n v="0"/>
    <n v="1"/>
    <n v="0"/>
    <n v="0"/>
    <n v="0"/>
    <n v="0"/>
    <n v="0"/>
    <n v="0"/>
    <n v="0"/>
    <n v="0"/>
    <n v="0"/>
    <n v="-1.3418622067562502"/>
    <n v="0.26135851154154616"/>
    <x v="315"/>
    <n v="-0.23218932390385644"/>
    <n v="4.293349187181926E-2"/>
    <x v="2"/>
    <n v="0"/>
    <x v="2"/>
    <x v="0"/>
    <x v="1"/>
  </r>
  <r>
    <n v="56"/>
    <n v="4.0999999999999996"/>
    <n v="2.1"/>
    <n v="1.07"/>
    <n v="0"/>
    <n v="18"/>
    <n v="85"/>
    <n v="3"/>
    <n v="5.5"/>
    <n v="0"/>
    <n v="9"/>
    <n v="1"/>
    <n v="0"/>
    <n v="0"/>
    <n v="0"/>
    <n v="0"/>
    <n v="0"/>
    <n v="1"/>
    <n v="0"/>
    <n v="0"/>
    <n v="0"/>
    <n v="0"/>
    <n v="0"/>
    <n v="0"/>
    <n v="1"/>
    <n v="0"/>
    <n v="1"/>
    <n v="0"/>
    <n v="0"/>
    <n v="0"/>
    <n v="0"/>
    <n v="0"/>
    <n v="0"/>
    <n v="-1.6141071302615082"/>
    <n v="0.19906833320477441"/>
    <x v="316"/>
    <n v="-0.1815448662519086"/>
    <n v="2.7562365846699806E-2"/>
    <x v="0"/>
    <n v="0"/>
    <x v="0"/>
    <x v="4"/>
    <x v="1"/>
  </r>
  <r>
    <n v="34"/>
    <n v="4.4000000000000004"/>
    <n v="3.7"/>
    <n v="0.96"/>
    <n v="0"/>
    <n v="8"/>
    <n v="68"/>
    <n v="0"/>
    <n v="1.3"/>
    <n v="0"/>
    <n v="16"/>
    <n v="1"/>
    <n v="0"/>
    <n v="1"/>
    <n v="0"/>
    <n v="0"/>
    <n v="0"/>
    <n v="1"/>
    <n v="0"/>
    <n v="0"/>
    <n v="1"/>
    <n v="0"/>
    <n v="0"/>
    <n v="0"/>
    <n v="0"/>
    <n v="0"/>
    <n v="0"/>
    <n v="0"/>
    <n v="0"/>
    <n v="0"/>
    <n v="0"/>
    <n v="0"/>
    <n v="1"/>
    <n v="-2.0668098585023609"/>
    <n v="0.12658897498353114"/>
    <x v="317"/>
    <n v="-0.11919446133395749"/>
    <n v="1.2625854288771506E-2"/>
    <x v="0"/>
    <n v="0"/>
    <x v="4"/>
    <x v="0"/>
    <x v="1"/>
  </r>
  <r>
    <n v="49"/>
    <n v="4.7"/>
    <n v="1.2"/>
    <n v="0.94"/>
    <n v="1"/>
    <n v="24"/>
    <n v="75"/>
    <n v="8"/>
    <n v="3.8"/>
    <n v="0"/>
    <n v="13"/>
    <n v="1"/>
    <n v="0"/>
    <n v="0"/>
    <n v="0"/>
    <n v="1"/>
    <n v="0"/>
    <n v="0"/>
    <n v="0"/>
    <n v="0"/>
    <n v="1"/>
    <n v="0"/>
    <n v="0"/>
    <n v="0"/>
    <n v="0"/>
    <n v="0"/>
    <n v="0"/>
    <n v="0"/>
    <n v="0"/>
    <n v="0"/>
    <n v="1"/>
    <n v="0"/>
    <n v="0"/>
    <n v="-2.3495507828983175"/>
    <n v="9.541201329818895E-2"/>
    <x v="318"/>
    <n v="-9.1130560349695189E-2"/>
    <n v="7.5866687294519576E-3"/>
    <x v="1"/>
    <n v="0"/>
    <x v="4"/>
    <x v="3"/>
    <x v="4"/>
  </r>
  <r>
    <n v="34"/>
    <n v="0.9"/>
    <n v="0.9"/>
    <n v="0.94"/>
    <n v="1"/>
    <n v="23"/>
    <n v="59"/>
    <n v="6"/>
    <n v="3.7"/>
    <n v="0"/>
    <n v="28"/>
    <n v="0"/>
    <n v="0"/>
    <n v="0"/>
    <n v="1"/>
    <n v="1"/>
    <n v="0"/>
    <n v="0"/>
    <n v="0"/>
    <n v="0"/>
    <n v="1"/>
    <n v="0"/>
    <n v="0"/>
    <n v="0"/>
    <n v="0"/>
    <n v="0"/>
    <n v="0"/>
    <n v="0"/>
    <n v="0"/>
    <n v="0"/>
    <n v="1"/>
    <n v="0"/>
    <n v="1"/>
    <n v="-2.1713400859510239"/>
    <n v="0.11402471156652742"/>
    <x v="319"/>
    <n v="-0.10797932399382341"/>
    <n v="1.0476309386482979E-2"/>
    <x v="0"/>
    <n v="0"/>
    <x v="4"/>
    <x v="3"/>
    <x v="4"/>
  </r>
  <r>
    <n v="46"/>
    <n v="2"/>
    <n v="2"/>
    <n v="1.1100000000000001"/>
    <n v="0"/>
    <n v="14"/>
    <n v="69"/>
    <n v="3"/>
    <n v="3.2"/>
    <n v="1"/>
    <n v="13"/>
    <n v="1"/>
    <n v="1"/>
    <n v="0"/>
    <n v="0"/>
    <n v="0"/>
    <n v="0"/>
    <n v="0"/>
    <n v="0"/>
    <n v="0"/>
    <n v="0"/>
    <n v="0"/>
    <n v="0"/>
    <n v="0"/>
    <n v="0"/>
    <n v="0"/>
    <n v="0"/>
    <n v="0"/>
    <n v="0"/>
    <n v="0"/>
    <n v="0"/>
    <n v="0"/>
    <n v="0"/>
    <n v="-1.1018296848007332"/>
    <n v="0.332262591379963"/>
    <x v="320"/>
    <n v="-0.28687869336417576"/>
    <n v="6.219897513327035E-2"/>
    <x v="2"/>
    <n v="0"/>
    <x v="3"/>
    <x v="0"/>
    <x v="0"/>
  </r>
  <r>
    <n v="46"/>
    <n v="3.6"/>
    <n v="3.6"/>
    <n v="1"/>
    <n v="1"/>
    <n v="24"/>
    <n v="62"/>
    <n v="3"/>
    <n v="1.9"/>
    <n v="1"/>
    <n v="27"/>
    <n v="1"/>
    <n v="0"/>
    <n v="0"/>
    <n v="0"/>
    <n v="0"/>
    <n v="0"/>
    <n v="0"/>
    <n v="0"/>
    <n v="0"/>
    <n v="0"/>
    <n v="0"/>
    <n v="0"/>
    <n v="1"/>
    <n v="0"/>
    <n v="0"/>
    <n v="1"/>
    <n v="0"/>
    <n v="0"/>
    <n v="0"/>
    <n v="0"/>
    <n v="0"/>
    <n v="0"/>
    <n v="-0.47424476028787121"/>
    <n v="0.62235490615828248"/>
    <x v="321"/>
    <n v="-0.48387873950076599"/>
    <n v="0.14715821189446893"/>
    <x v="3"/>
    <n v="0"/>
    <x v="2"/>
    <x v="4"/>
    <x v="0"/>
  </r>
  <r>
    <n v="47"/>
    <n v="0.8"/>
    <n v="0.8"/>
    <n v="0.98"/>
    <n v="0"/>
    <n v="9"/>
    <n v="66"/>
    <n v="4"/>
    <n v="2.6"/>
    <n v="0"/>
    <n v="15"/>
    <n v="0"/>
    <n v="0"/>
    <n v="0"/>
    <n v="0"/>
    <n v="0"/>
    <n v="1"/>
    <n v="0"/>
    <n v="0"/>
    <n v="0"/>
    <n v="0"/>
    <n v="0"/>
    <n v="0"/>
    <n v="0"/>
    <n v="0"/>
    <n v="0"/>
    <n v="0"/>
    <n v="0"/>
    <n v="0"/>
    <n v="0"/>
    <n v="1"/>
    <n v="0"/>
    <n v="0"/>
    <n v="-2.2452717086455696"/>
    <n v="0.10589876285474933"/>
    <x v="322"/>
    <n v="-0.10065836442122932"/>
    <n v="9.1696134612871405E-3"/>
    <x v="1"/>
    <n v="0"/>
    <x v="3"/>
    <x v="3"/>
    <x v="2"/>
  </r>
  <r>
    <n v="41"/>
    <n v="4"/>
    <n v="2.2000000000000002"/>
    <n v="0.96"/>
    <n v="0"/>
    <n v="12"/>
    <n v="59"/>
    <n v="8"/>
    <n v="3.1"/>
    <n v="1"/>
    <n v="0"/>
    <n v="1"/>
    <n v="1"/>
    <n v="0"/>
    <n v="0"/>
    <n v="0"/>
    <n v="0"/>
    <n v="0"/>
    <n v="0"/>
    <n v="0"/>
    <n v="0"/>
    <n v="1"/>
    <n v="0"/>
    <n v="0"/>
    <n v="0"/>
    <n v="0"/>
    <n v="0"/>
    <n v="0"/>
    <n v="0"/>
    <n v="0"/>
    <n v="0"/>
    <n v="0"/>
    <n v="0"/>
    <n v="-0.76455218535476366"/>
    <n v="0.46554236098905244"/>
    <x v="323"/>
    <n v="-1.146777571591354"/>
    <n v="0.46558957537541246"/>
    <x v="3"/>
    <n v="1"/>
    <x v="7"/>
    <x v="0"/>
    <x v="0"/>
  </r>
  <r>
    <n v="50"/>
    <n v="4.5999999999999996"/>
    <n v="3.1"/>
    <n v="1.1599999999999999"/>
    <n v="0"/>
    <n v="1"/>
    <n v="64"/>
    <n v="6"/>
    <n v="3.1"/>
    <n v="0"/>
    <n v="28"/>
    <n v="1"/>
    <n v="0"/>
    <n v="1"/>
    <n v="0"/>
    <n v="0"/>
    <n v="0"/>
    <n v="0"/>
    <n v="1"/>
    <n v="1"/>
    <n v="0"/>
    <n v="0"/>
    <n v="0"/>
    <n v="0"/>
    <n v="0"/>
    <n v="0"/>
    <n v="0"/>
    <n v="0"/>
    <n v="0"/>
    <n v="0"/>
    <n v="1"/>
    <n v="1"/>
    <n v="0"/>
    <n v="-1.5472663795494737"/>
    <n v="0.21282897298236367"/>
    <x v="324"/>
    <n v="-0.19295562495304849"/>
    <n v="3.079373530112911E-2"/>
    <x v="0"/>
    <n v="0"/>
    <x v="1"/>
    <x v="3"/>
    <x v="3"/>
  </r>
  <r>
    <n v="41"/>
    <n v="1.3"/>
    <n v="1.3"/>
    <n v="0.93"/>
    <n v="0"/>
    <n v="4"/>
    <n v="67"/>
    <n v="6"/>
    <n v="1.2"/>
    <n v="0"/>
    <n v="26"/>
    <n v="0"/>
    <n v="0"/>
    <n v="1"/>
    <n v="0"/>
    <n v="0"/>
    <n v="0"/>
    <n v="0"/>
    <n v="0"/>
    <n v="0"/>
    <n v="0"/>
    <n v="0"/>
    <n v="0"/>
    <n v="1"/>
    <n v="0"/>
    <n v="0"/>
    <n v="0"/>
    <n v="1"/>
    <n v="0"/>
    <n v="0"/>
    <n v="0"/>
    <n v="0"/>
    <n v="0"/>
    <n v="-2.5791841288733544"/>
    <n v="7.5835851071057822E-2"/>
    <x v="325"/>
    <n v="-7.3097895335255791E-2"/>
    <n v="4.9688639404301847E-3"/>
    <x v="1"/>
    <n v="0"/>
    <x v="2"/>
    <x v="1"/>
    <x v="0"/>
  </r>
  <r>
    <n v="53"/>
    <n v="2.4"/>
    <n v="2.4"/>
    <n v="1.19"/>
    <n v="0"/>
    <n v="32"/>
    <n v="69"/>
    <n v="6"/>
    <n v="6.1"/>
    <n v="1"/>
    <n v="30"/>
    <n v="0"/>
    <n v="0"/>
    <n v="1"/>
    <n v="0"/>
    <n v="0"/>
    <n v="0"/>
    <n v="0"/>
    <n v="0"/>
    <n v="0"/>
    <n v="0"/>
    <n v="0"/>
    <n v="0"/>
    <n v="0"/>
    <n v="0"/>
    <n v="0"/>
    <n v="0"/>
    <n v="0"/>
    <n v="0"/>
    <n v="1"/>
    <n v="0"/>
    <n v="0"/>
    <n v="0"/>
    <n v="-0.77043005562047806"/>
    <n v="0.46281398974934151"/>
    <x v="326"/>
    <n v="-1.1507920265466307"/>
    <n v="0.4673279862309821"/>
    <x v="3"/>
    <n v="1"/>
    <x v="3"/>
    <x v="2"/>
    <x v="0"/>
  </r>
  <r>
    <n v="23"/>
    <n v="8.9"/>
    <n v="6.5"/>
    <n v="1.06"/>
    <n v="1"/>
    <n v="31"/>
    <n v="51"/>
    <n v="8"/>
    <n v="2.7"/>
    <n v="1"/>
    <n v="16"/>
    <n v="0"/>
    <n v="0"/>
    <n v="0"/>
    <n v="0"/>
    <n v="0"/>
    <n v="0"/>
    <n v="1"/>
    <n v="0"/>
    <n v="0"/>
    <n v="0"/>
    <n v="0"/>
    <n v="0"/>
    <n v="0"/>
    <n v="0"/>
    <n v="0"/>
    <n v="0"/>
    <n v="0"/>
    <n v="0"/>
    <n v="0"/>
    <n v="1"/>
    <n v="0"/>
    <n v="0"/>
    <n v="-0.95452846512309208"/>
    <n v="0.38499363968747308"/>
    <x v="327"/>
    <n v="-1.2802240124684365"/>
    <n v="0.52132006653551777"/>
    <x v="2"/>
    <n v="1"/>
    <x v="3"/>
    <x v="3"/>
    <x v="1"/>
  </r>
  <r>
    <n v="41"/>
    <n v="5.7"/>
    <n v="2.5"/>
    <n v="0.96"/>
    <n v="0"/>
    <n v="17"/>
    <n v="55"/>
    <n v="10"/>
    <n v="4.4000000000000004"/>
    <n v="0"/>
    <n v="15"/>
    <n v="0"/>
    <n v="0"/>
    <n v="0"/>
    <n v="0"/>
    <n v="0"/>
    <n v="0"/>
    <n v="1"/>
    <n v="0"/>
    <n v="0"/>
    <n v="0"/>
    <n v="0"/>
    <n v="0"/>
    <n v="0"/>
    <n v="1"/>
    <n v="0"/>
    <n v="0"/>
    <n v="0"/>
    <n v="1"/>
    <n v="0"/>
    <n v="0"/>
    <n v="0"/>
    <n v="0"/>
    <n v="-1.1111539172078877"/>
    <n v="0.32917889664260735"/>
    <x v="328"/>
    <n v="-0.28456138063633962"/>
    <n v="6.1333407813684016E-2"/>
    <x v="2"/>
    <n v="0"/>
    <x v="0"/>
    <x v="5"/>
    <x v="1"/>
  </r>
  <r>
    <n v="41"/>
    <n v="5.5"/>
    <n v="5.5"/>
    <n v="1.3"/>
    <n v="0"/>
    <n v="31"/>
    <n v="69"/>
    <n v="2"/>
    <n v="1.7"/>
    <n v="0"/>
    <n v="29"/>
    <n v="1"/>
    <n v="0"/>
    <n v="1"/>
    <n v="0"/>
    <n v="0"/>
    <n v="0"/>
    <n v="0"/>
    <n v="0"/>
    <n v="0"/>
    <n v="1"/>
    <n v="0"/>
    <n v="0"/>
    <n v="0"/>
    <n v="0"/>
    <n v="0"/>
    <n v="0"/>
    <n v="0"/>
    <n v="0"/>
    <n v="0"/>
    <n v="0"/>
    <n v="0"/>
    <n v="0"/>
    <n v="-0.84368132619944114"/>
    <n v="0.43012417788784091"/>
    <x v="329"/>
    <n v="-0.35776127818544728"/>
    <n v="9.0456590279737611E-2"/>
    <x v="3"/>
    <n v="0"/>
    <x v="4"/>
    <x v="0"/>
    <x v="0"/>
  </r>
  <r>
    <n v="30"/>
    <n v="8.1999999999999993"/>
    <n v="1"/>
    <n v="0.86"/>
    <n v="0"/>
    <n v="15"/>
    <n v="57"/>
    <n v="5"/>
    <n v="3.6"/>
    <n v="0"/>
    <n v="42"/>
    <n v="1"/>
    <n v="0"/>
    <n v="0"/>
    <n v="0"/>
    <n v="0"/>
    <n v="0"/>
    <n v="1"/>
    <n v="0"/>
    <n v="0"/>
    <n v="0"/>
    <n v="0"/>
    <n v="0"/>
    <n v="0"/>
    <n v="1"/>
    <n v="0"/>
    <n v="0"/>
    <n v="0"/>
    <n v="0"/>
    <n v="0"/>
    <n v="1"/>
    <n v="0"/>
    <n v="0"/>
    <n v="-1.8685101953319097"/>
    <n v="0.15435344709105411"/>
    <x v="330"/>
    <n v="-0.14354040116668812"/>
    <n v="1.7879487141718959E-2"/>
    <x v="0"/>
    <n v="0"/>
    <x v="0"/>
    <x v="3"/>
    <x v="1"/>
  </r>
  <r>
    <n v="43"/>
    <n v="2"/>
    <n v="2"/>
    <n v="0.98"/>
    <n v="0"/>
    <n v="14"/>
    <n v="85"/>
    <n v="10"/>
    <n v="2.9"/>
    <n v="0"/>
    <n v="24"/>
    <n v="1"/>
    <n v="0"/>
    <n v="1"/>
    <n v="0"/>
    <n v="0"/>
    <n v="0"/>
    <n v="1"/>
    <n v="0"/>
    <n v="0"/>
    <n v="0"/>
    <n v="0"/>
    <n v="0"/>
    <n v="1"/>
    <n v="0"/>
    <n v="0"/>
    <n v="0"/>
    <n v="0"/>
    <n v="0"/>
    <n v="0"/>
    <n v="0"/>
    <n v="1"/>
    <n v="0"/>
    <n v="-2.7020976058612414"/>
    <n v="6.706468980945561E-2"/>
    <x v="331"/>
    <n v="-6.4911598232021195E-2"/>
    <n v="3.9500841038315566E-3"/>
    <x v="1"/>
    <n v="0"/>
    <x v="2"/>
    <x v="0"/>
    <x v="1"/>
  </r>
  <r>
    <n v="25"/>
    <n v="1.3"/>
    <n v="0.2"/>
    <n v="0.85"/>
    <n v="0"/>
    <n v="17"/>
    <n v="70"/>
    <n v="2"/>
    <n v="1.3"/>
    <n v="1"/>
    <n v="29"/>
    <n v="1"/>
    <n v="0"/>
    <n v="0"/>
    <n v="0"/>
    <n v="0"/>
    <n v="0"/>
    <n v="0"/>
    <n v="0"/>
    <n v="0"/>
    <n v="0"/>
    <n v="0"/>
    <n v="1"/>
    <n v="0"/>
    <n v="0"/>
    <n v="0"/>
    <n v="0"/>
    <n v="0"/>
    <n v="0"/>
    <n v="0"/>
    <n v="0"/>
    <n v="0"/>
    <n v="0"/>
    <n v="-1.3491612755698628"/>
    <n v="0.25945778299367245"/>
    <x v="332"/>
    <n v="-0.23068129738704521"/>
    <n v="4.2439101101568219E-2"/>
    <x v="2"/>
    <n v="0"/>
    <x v="5"/>
    <x v="0"/>
    <x v="0"/>
  </r>
  <r>
    <n v="32"/>
    <n v="7.5"/>
    <n v="2.1"/>
    <n v="1.07"/>
    <n v="0"/>
    <n v="15"/>
    <n v="79"/>
    <n v="12"/>
    <n v="2.6"/>
    <n v="0"/>
    <n v="20"/>
    <n v="0"/>
    <n v="0"/>
    <n v="0"/>
    <n v="0"/>
    <n v="0"/>
    <n v="0"/>
    <n v="0"/>
    <n v="1"/>
    <n v="0"/>
    <n v="0"/>
    <n v="0"/>
    <n v="1"/>
    <n v="0"/>
    <n v="0"/>
    <n v="0"/>
    <n v="0"/>
    <n v="0"/>
    <n v="0"/>
    <n v="0"/>
    <n v="1"/>
    <n v="1"/>
    <n v="0"/>
    <n v="-2.3651593760770266"/>
    <n v="9.3934328290674274E-2"/>
    <x v="333"/>
    <n v="-8.9780673213219406E-2"/>
    <n v="7.373372356181105E-3"/>
    <x v="1"/>
    <n v="0"/>
    <x v="5"/>
    <x v="3"/>
    <x v="3"/>
  </r>
  <r>
    <n v="21"/>
    <n v="3.7"/>
    <n v="1.5"/>
    <n v="1.19"/>
    <n v="0"/>
    <n v="14"/>
    <n v="89"/>
    <n v="2"/>
    <n v="2.1"/>
    <n v="1"/>
    <n v="5"/>
    <n v="0"/>
    <n v="0"/>
    <n v="1"/>
    <n v="0"/>
    <n v="0"/>
    <n v="0"/>
    <n v="0"/>
    <n v="1"/>
    <n v="0"/>
    <n v="0"/>
    <n v="0"/>
    <n v="1"/>
    <n v="0"/>
    <n v="0"/>
    <n v="0"/>
    <n v="1"/>
    <n v="0"/>
    <n v="0"/>
    <n v="0"/>
    <n v="0"/>
    <n v="1"/>
    <n v="0"/>
    <n v="-1.3116595376046996"/>
    <n v="0.26937265120016035"/>
    <x v="334"/>
    <n v="-0.23852280299149758"/>
    <n v="4.5032776791948531E-2"/>
    <x v="2"/>
    <n v="0"/>
    <x v="5"/>
    <x v="4"/>
    <x v="3"/>
  </r>
  <r>
    <n v="52"/>
    <n v="2"/>
    <n v="2"/>
    <n v="1.1000000000000001"/>
    <n v="0"/>
    <n v="26"/>
    <n v="64"/>
    <n v="6"/>
    <n v="2.2000000000000002"/>
    <n v="0"/>
    <n v="36"/>
    <n v="1"/>
    <n v="0"/>
    <n v="1"/>
    <n v="0"/>
    <n v="0"/>
    <n v="0"/>
    <n v="1"/>
    <n v="0"/>
    <n v="0"/>
    <n v="0"/>
    <n v="0"/>
    <n v="1"/>
    <n v="0"/>
    <n v="0"/>
    <n v="0"/>
    <n v="0"/>
    <n v="0"/>
    <n v="0"/>
    <n v="0"/>
    <n v="0"/>
    <n v="0"/>
    <n v="0"/>
    <n v="-1.5834871626541271"/>
    <n v="0.205258080440125"/>
    <x v="335"/>
    <n v="-0.1866937186496124"/>
    <n v="2.9002833043629977E-2"/>
    <x v="0"/>
    <n v="0"/>
    <x v="5"/>
    <x v="0"/>
    <x v="1"/>
  </r>
  <r>
    <n v="36"/>
    <n v="0.9"/>
    <n v="0.9"/>
    <n v="1.08"/>
    <n v="0"/>
    <n v="17"/>
    <n v="65"/>
    <n v="4"/>
    <n v="4.9000000000000004"/>
    <n v="0"/>
    <n v="35"/>
    <n v="1"/>
    <n v="0"/>
    <n v="1"/>
    <n v="0"/>
    <n v="0"/>
    <n v="0"/>
    <n v="0"/>
    <n v="0"/>
    <n v="0"/>
    <n v="0"/>
    <n v="0"/>
    <n v="0"/>
    <n v="0"/>
    <n v="0"/>
    <n v="1"/>
    <n v="0"/>
    <n v="0"/>
    <n v="0"/>
    <n v="0"/>
    <n v="1"/>
    <n v="1"/>
    <n v="0"/>
    <n v="-1.8748135153521013"/>
    <n v="0.15338356785866616"/>
    <x v="336"/>
    <n v="-2.0175133707519119"/>
    <n v="0.75171372616663712"/>
    <x v="0"/>
    <n v="1"/>
    <x v="6"/>
    <x v="3"/>
    <x v="0"/>
  </r>
  <r>
    <n v="58"/>
    <n v="4.5"/>
    <n v="2.1"/>
    <n v="0.97"/>
    <n v="0"/>
    <n v="22"/>
    <n v="82"/>
    <n v="3"/>
    <n v="2.4"/>
    <n v="0"/>
    <n v="33"/>
    <n v="0"/>
    <n v="0"/>
    <n v="0"/>
    <n v="0"/>
    <n v="0"/>
    <n v="0"/>
    <n v="1"/>
    <n v="0"/>
    <n v="0"/>
    <n v="0"/>
    <n v="0"/>
    <n v="0"/>
    <n v="1"/>
    <n v="0"/>
    <n v="0"/>
    <n v="0"/>
    <n v="0"/>
    <n v="0"/>
    <n v="0"/>
    <n v="1"/>
    <n v="0"/>
    <n v="1"/>
    <n v="-3.1206775495939594"/>
    <n v="4.4127259881562825E-2"/>
    <x v="337"/>
    <n v="-4.318137846995844E-2"/>
    <n v="1.7861052706567068E-3"/>
    <x v="1"/>
    <n v="0"/>
    <x v="2"/>
    <x v="3"/>
    <x v="1"/>
  </r>
  <r>
    <n v="45"/>
    <n v="3.4"/>
    <n v="3"/>
    <n v="0.96"/>
    <n v="0"/>
    <n v="25"/>
    <n v="74"/>
    <n v="6"/>
    <n v="4.7"/>
    <n v="0"/>
    <n v="22"/>
    <n v="0"/>
    <n v="0"/>
    <n v="0"/>
    <n v="0"/>
    <n v="1"/>
    <n v="0"/>
    <n v="0"/>
    <n v="0"/>
    <n v="0"/>
    <n v="0"/>
    <n v="0"/>
    <n v="0"/>
    <n v="0"/>
    <n v="1"/>
    <n v="0"/>
    <n v="0"/>
    <n v="0"/>
    <n v="0"/>
    <n v="0"/>
    <n v="0"/>
    <n v="0"/>
    <n v="0"/>
    <n v="-1.5192332554451817"/>
    <n v="0.21887964740709823"/>
    <x v="338"/>
    <n v="-1.7171653704771019"/>
    <n v="0.67309807621673579"/>
    <x v="0"/>
    <n v="1"/>
    <x v="0"/>
    <x v="0"/>
    <x v="4"/>
  </r>
  <r>
    <n v="42"/>
    <n v="3"/>
    <n v="0.2"/>
    <n v="0.81"/>
    <n v="1"/>
    <n v="19"/>
    <n v="70"/>
    <n v="10"/>
    <n v="3.9"/>
    <n v="0"/>
    <n v="31"/>
    <n v="1"/>
    <n v="0"/>
    <n v="0"/>
    <n v="0"/>
    <n v="1"/>
    <n v="0"/>
    <n v="0"/>
    <n v="0"/>
    <n v="0"/>
    <n v="0"/>
    <n v="0"/>
    <n v="1"/>
    <n v="0"/>
    <n v="0"/>
    <n v="0"/>
    <n v="0"/>
    <n v="0"/>
    <n v="0"/>
    <n v="0"/>
    <n v="0"/>
    <n v="0"/>
    <n v="1"/>
    <n v="-2.3056154386428678"/>
    <n v="9.9697424121412373E-2"/>
    <x v="339"/>
    <n v="-9.5035072985379637E-2"/>
    <n v="8.2190469187826357E-3"/>
    <x v="1"/>
    <n v="0"/>
    <x v="5"/>
    <x v="0"/>
    <x v="4"/>
  </r>
  <r>
    <n v="33"/>
    <n v="0.4"/>
    <n v="0.4"/>
    <n v="1.18"/>
    <n v="0"/>
    <n v="7"/>
    <n v="89"/>
    <n v="3"/>
    <n v="2.8"/>
    <n v="0"/>
    <n v="35"/>
    <n v="0"/>
    <n v="0"/>
    <n v="0"/>
    <n v="0"/>
    <n v="0"/>
    <n v="0"/>
    <n v="0"/>
    <n v="0"/>
    <n v="0"/>
    <n v="0"/>
    <n v="0"/>
    <n v="0"/>
    <n v="0"/>
    <n v="1"/>
    <n v="0"/>
    <n v="0"/>
    <n v="0"/>
    <n v="0"/>
    <n v="0"/>
    <n v="0"/>
    <n v="1"/>
    <n v="0"/>
    <n v="-3.0238219987674873"/>
    <n v="4.8615056148073946E-2"/>
    <x v="340"/>
    <n v="-3.0712922981537889"/>
    <n v="0.90942695394109618"/>
    <x v="1"/>
    <n v="1"/>
    <x v="0"/>
    <x v="0"/>
    <x v="0"/>
  </r>
  <r>
    <n v="29"/>
    <n v="10.199999999999999"/>
    <n v="1.3"/>
    <n v="1.03"/>
    <n v="0"/>
    <n v="4"/>
    <n v="69"/>
    <n v="11"/>
    <n v="5.0999999999999996"/>
    <n v="0"/>
    <n v="43"/>
    <n v="1"/>
    <n v="0"/>
    <n v="0"/>
    <n v="0"/>
    <n v="0"/>
    <n v="0"/>
    <n v="0"/>
    <n v="0"/>
    <n v="0"/>
    <n v="0"/>
    <n v="0"/>
    <n v="0"/>
    <n v="0"/>
    <n v="1"/>
    <n v="0"/>
    <n v="0"/>
    <n v="0"/>
    <n v="0"/>
    <n v="0"/>
    <n v="0"/>
    <n v="0"/>
    <n v="0"/>
    <n v="-2.1709356536075965"/>
    <n v="0.11407083617434782"/>
    <x v="341"/>
    <n v="-0.10802072671362484"/>
    <n v="1.0483918569814793E-2"/>
    <x v="0"/>
    <n v="0"/>
    <x v="0"/>
    <x v="0"/>
    <x v="0"/>
  </r>
  <r>
    <n v="43"/>
    <n v="1.1000000000000001"/>
    <n v="1.1000000000000001"/>
    <n v="0.96"/>
    <n v="0"/>
    <n v="17"/>
    <n v="72"/>
    <n v="2"/>
    <n v="4.9000000000000004"/>
    <n v="0"/>
    <n v="36"/>
    <n v="0"/>
    <n v="0"/>
    <n v="1"/>
    <n v="0"/>
    <n v="0"/>
    <n v="1"/>
    <n v="0"/>
    <n v="0"/>
    <n v="0"/>
    <n v="1"/>
    <n v="0"/>
    <n v="0"/>
    <n v="0"/>
    <n v="0"/>
    <n v="0"/>
    <n v="0"/>
    <n v="0"/>
    <n v="0"/>
    <n v="0"/>
    <n v="1"/>
    <n v="0"/>
    <n v="0"/>
    <n v="-2.0804042584731146"/>
    <n v="0.12487971830873221"/>
    <x v="342"/>
    <n v="-0.11767611288144263"/>
    <n v="1.2324566369071518E-2"/>
    <x v="0"/>
    <n v="0"/>
    <x v="4"/>
    <x v="3"/>
    <x v="2"/>
  </r>
  <r>
    <n v="37"/>
    <n v="3.2"/>
    <n v="0.8"/>
    <n v="1.1599999999999999"/>
    <n v="0"/>
    <n v="14"/>
    <n v="72"/>
    <n v="10"/>
    <n v="2.8"/>
    <n v="0"/>
    <n v="25"/>
    <n v="1"/>
    <n v="0"/>
    <n v="0"/>
    <n v="0"/>
    <n v="0"/>
    <n v="0"/>
    <n v="1"/>
    <n v="0"/>
    <n v="0"/>
    <n v="0"/>
    <n v="0"/>
    <n v="0"/>
    <n v="0"/>
    <n v="1"/>
    <n v="0"/>
    <n v="0"/>
    <n v="0"/>
    <n v="0"/>
    <n v="0"/>
    <n v="0"/>
    <n v="0"/>
    <n v="1"/>
    <n v="-2.1886414898542688"/>
    <n v="0.11206889197655232"/>
    <x v="343"/>
    <n v="-0.10622214712569344"/>
    <n v="1.0155627699845939E-2"/>
    <x v="0"/>
    <n v="0"/>
    <x v="0"/>
    <x v="0"/>
    <x v="1"/>
  </r>
  <r>
    <n v="26"/>
    <n v="2.8"/>
    <n v="2.4"/>
    <n v="0.89"/>
    <n v="1"/>
    <n v="17"/>
    <n v="61"/>
    <n v="5"/>
    <n v="3"/>
    <n v="0"/>
    <n v="8"/>
    <n v="1"/>
    <n v="0"/>
    <n v="0"/>
    <n v="0"/>
    <n v="0"/>
    <n v="0"/>
    <n v="1"/>
    <n v="0"/>
    <n v="0"/>
    <n v="0"/>
    <n v="0"/>
    <n v="0"/>
    <n v="0"/>
    <n v="1"/>
    <n v="0"/>
    <n v="0"/>
    <n v="0"/>
    <n v="0"/>
    <n v="0"/>
    <n v="0"/>
    <n v="0"/>
    <n v="0"/>
    <n v="-2.3655354353199174"/>
    <n v="9.3899010059585689E-2"/>
    <x v="344"/>
    <n v="-8.9748387178929162E-2"/>
    <n v="7.3683045628061489E-3"/>
    <x v="1"/>
    <n v="0"/>
    <x v="0"/>
    <x v="0"/>
    <x v="1"/>
  </r>
  <r>
    <n v="24"/>
    <n v="5.9"/>
    <n v="1.9"/>
    <n v="1.08"/>
    <n v="1"/>
    <n v="16"/>
    <n v="78"/>
    <n v="6"/>
    <n v="5.2"/>
    <n v="1"/>
    <n v="26"/>
    <n v="0"/>
    <n v="0"/>
    <n v="0"/>
    <n v="0"/>
    <n v="0"/>
    <n v="0"/>
    <n v="0"/>
    <n v="0"/>
    <n v="0"/>
    <n v="0"/>
    <n v="0"/>
    <n v="0"/>
    <n v="0"/>
    <n v="0"/>
    <n v="0"/>
    <n v="0"/>
    <n v="0"/>
    <n v="0"/>
    <n v="0"/>
    <n v="1"/>
    <n v="0"/>
    <n v="0"/>
    <n v="-2.5736254558362566"/>
    <n v="7.6258571565695696E-2"/>
    <x v="345"/>
    <n v="-7.3490741016772276E-2"/>
    <n v="5.0204666385807164E-3"/>
    <x v="1"/>
    <n v="0"/>
    <x v="3"/>
    <x v="3"/>
    <x v="0"/>
  </r>
  <r>
    <n v="29"/>
    <n v="0.9"/>
    <n v="0.9"/>
    <n v="0.99"/>
    <n v="1"/>
    <n v="39"/>
    <n v="90"/>
    <n v="1"/>
    <n v="4"/>
    <n v="1"/>
    <n v="27"/>
    <n v="1"/>
    <n v="0"/>
    <n v="1"/>
    <n v="0"/>
    <n v="0"/>
    <n v="0"/>
    <n v="0"/>
    <n v="0"/>
    <n v="0"/>
    <n v="0"/>
    <n v="0"/>
    <n v="0"/>
    <n v="0"/>
    <n v="0"/>
    <n v="0"/>
    <n v="0"/>
    <n v="0"/>
    <n v="0"/>
    <n v="0"/>
    <n v="1"/>
    <n v="0"/>
    <n v="1"/>
    <n v="-2.155416594030358"/>
    <n v="0.11585491609170684"/>
    <x v="346"/>
    <n v="-0.10962085200587669"/>
    <n v="1.0779868715802072E-2"/>
    <x v="0"/>
    <n v="0"/>
    <x v="3"/>
    <x v="3"/>
    <x v="0"/>
  </r>
  <r>
    <n v="54"/>
    <n v="5.4"/>
    <n v="1.3"/>
    <n v="1.05"/>
    <n v="0"/>
    <n v="4"/>
    <n v="77"/>
    <n v="3"/>
    <n v="6.1"/>
    <n v="1"/>
    <n v="33"/>
    <n v="1"/>
    <n v="0"/>
    <n v="0"/>
    <n v="0"/>
    <n v="0"/>
    <n v="0"/>
    <n v="0"/>
    <n v="0"/>
    <n v="0"/>
    <n v="0"/>
    <n v="0"/>
    <n v="1"/>
    <n v="0"/>
    <n v="0"/>
    <n v="0"/>
    <n v="0"/>
    <n v="0"/>
    <n v="0"/>
    <n v="0"/>
    <n v="0"/>
    <n v="0"/>
    <n v="0"/>
    <n v="-1.9105281898036282"/>
    <n v="0.14800219269757312"/>
    <x v="347"/>
    <n v="-0.13802320791085815"/>
    <n v="1.6620759453722982E-2"/>
    <x v="0"/>
    <n v="0"/>
    <x v="5"/>
    <x v="0"/>
    <x v="0"/>
  </r>
  <r>
    <n v="58"/>
    <n v="4.5"/>
    <n v="1.9"/>
    <n v="0.98"/>
    <n v="0"/>
    <n v="1"/>
    <n v="72"/>
    <n v="4"/>
    <n v="2.4"/>
    <n v="0"/>
    <n v="40"/>
    <n v="0"/>
    <n v="0"/>
    <n v="1"/>
    <n v="0"/>
    <n v="0"/>
    <n v="0"/>
    <n v="0"/>
    <n v="1"/>
    <n v="0"/>
    <n v="0"/>
    <n v="0"/>
    <n v="0"/>
    <n v="0"/>
    <n v="1"/>
    <n v="0"/>
    <n v="0"/>
    <n v="0"/>
    <n v="0"/>
    <n v="0"/>
    <n v="0"/>
    <n v="1"/>
    <n v="0"/>
    <n v="-2.7988547951992047"/>
    <n v="6.0879742492116681E-2"/>
    <x v="348"/>
    <n v="-5.909850965672369E-2"/>
    <n v="3.2931635537913309E-3"/>
    <x v="1"/>
    <n v="0"/>
    <x v="0"/>
    <x v="0"/>
    <x v="3"/>
  </r>
  <r>
    <n v="40"/>
    <n v="2.2999999999999998"/>
    <n v="0.2"/>
    <n v="0.8"/>
    <n v="0"/>
    <n v="19"/>
    <n v="65"/>
    <n v="10"/>
    <n v="1"/>
    <n v="1"/>
    <n v="23"/>
    <n v="0"/>
    <n v="0"/>
    <n v="0"/>
    <n v="1"/>
    <n v="1"/>
    <n v="0"/>
    <n v="0"/>
    <n v="0"/>
    <n v="0"/>
    <n v="0"/>
    <n v="0"/>
    <n v="0"/>
    <n v="0"/>
    <n v="0"/>
    <n v="0"/>
    <n v="0"/>
    <n v="0"/>
    <n v="0"/>
    <n v="0"/>
    <n v="0"/>
    <n v="0"/>
    <n v="0"/>
    <n v="-1.637907407029652"/>
    <n v="0.19438638857418494"/>
    <x v="349"/>
    <n v="-0.17763257114155939"/>
    <n v="2.6487563544788525E-2"/>
    <x v="0"/>
    <n v="0"/>
    <x v="3"/>
    <x v="0"/>
    <x v="4"/>
  </r>
  <r>
    <n v="39"/>
    <n v="5.3"/>
    <n v="3.8"/>
    <n v="1"/>
    <n v="0"/>
    <n v="13"/>
    <n v="73"/>
    <n v="4"/>
    <n v="1.5"/>
    <n v="0"/>
    <n v="49"/>
    <n v="0"/>
    <n v="0"/>
    <n v="1"/>
    <n v="0"/>
    <n v="0"/>
    <n v="1"/>
    <n v="0"/>
    <n v="0"/>
    <n v="0"/>
    <n v="0"/>
    <n v="0"/>
    <n v="0"/>
    <n v="0"/>
    <n v="1"/>
    <n v="0"/>
    <n v="1"/>
    <n v="0"/>
    <n v="0"/>
    <n v="0"/>
    <n v="0"/>
    <n v="0"/>
    <n v="0"/>
    <n v="-0.90581532274072862"/>
    <n v="0.40421218732782782"/>
    <x v="350"/>
    <n v="-0.33947642475992035"/>
    <n v="8.2861603135403139E-2"/>
    <x v="2"/>
    <n v="0"/>
    <x v="0"/>
    <x v="4"/>
    <x v="2"/>
  </r>
  <r>
    <n v="35"/>
    <n v="4"/>
    <n v="1"/>
    <n v="1.1499999999999999"/>
    <n v="0"/>
    <n v="19"/>
    <n v="81"/>
    <n v="2"/>
    <n v="0.4"/>
    <n v="0"/>
    <n v="3"/>
    <n v="1"/>
    <n v="0"/>
    <n v="0"/>
    <n v="1"/>
    <n v="0"/>
    <n v="0"/>
    <n v="1"/>
    <n v="0"/>
    <n v="0"/>
    <n v="0"/>
    <n v="0"/>
    <n v="0"/>
    <n v="0"/>
    <n v="0"/>
    <n v="1"/>
    <n v="0"/>
    <n v="0"/>
    <n v="1"/>
    <n v="0"/>
    <n v="0"/>
    <n v="0"/>
    <n v="0"/>
    <n v="-2.6088578282530293"/>
    <n v="7.3618580824612423E-2"/>
    <x v="351"/>
    <n v="-7.1034794112911456E-2"/>
    <n v="4.7019157603450578E-3"/>
    <x v="1"/>
    <n v="0"/>
    <x v="6"/>
    <x v="5"/>
    <x v="1"/>
  </r>
  <r>
    <n v="30"/>
    <n v="11.7"/>
    <n v="1.6"/>
    <n v="1.02"/>
    <n v="1"/>
    <n v="21"/>
    <n v="84"/>
    <n v="5"/>
    <n v="1.4"/>
    <n v="1"/>
    <n v="29"/>
    <n v="0"/>
    <n v="0"/>
    <n v="1"/>
    <n v="0"/>
    <n v="0"/>
    <n v="0"/>
    <n v="0"/>
    <n v="0"/>
    <n v="0"/>
    <n v="0"/>
    <n v="0"/>
    <n v="0"/>
    <n v="0"/>
    <n v="0"/>
    <n v="0"/>
    <n v="0"/>
    <n v="0"/>
    <n v="0"/>
    <n v="0"/>
    <n v="1"/>
    <n v="0"/>
    <n v="0"/>
    <n v="-3.4226886087464958"/>
    <n v="3.2624602127265687E-2"/>
    <x v="352"/>
    <n v="-3.2103718598209617E-2"/>
    <n v="9.9817229658056249E-4"/>
    <x v="1"/>
    <n v="0"/>
    <x v="3"/>
    <x v="3"/>
    <x v="0"/>
  </r>
  <r>
    <n v="50"/>
    <n v="3.4"/>
    <n v="3.4"/>
    <n v="1.1299999999999999"/>
    <n v="1"/>
    <n v="28"/>
    <n v="66"/>
    <n v="16"/>
    <n v="4"/>
    <n v="0"/>
    <n v="14"/>
    <n v="0"/>
    <n v="0"/>
    <n v="0"/>
    <n v="0"/>
    <n v="0"/>
    <n v="0"/>
    <n v="1"/>
    <n v="0"/>
    <n v="0"/>
    <n v="1"/>
    <n v="0"/>
    <n v="0"/>
    <n v="0"/>
    <n v="0"/>
    <n v="0"/>
    <n v="0"/>
    <n v="0"/>
    <n v="0"/>
    <n v="0"/>
    <n v="0"/>
    <n v="1"/>
    <n v="0"/>
    <n v="-2.4805909937789372"/>
    <n v="8.3693748488613134E-2"/>
    <x v="353"/>
    <n v="-8.0375343256752066E-2"/>
    <n v="5.9644843442273497E-3"/>
    <x v="1"/>
    <n v="0"/>
    <x v="4"/>
    <x v="0"/>
    <x v="1"/>
  </r>
  <r>
    <n v="55"/>
    <n v="1.8"/>
    <n v="1.8"/>
    <n v="0.88"/>
    <n v="1"/>
    <n v="2"/>
    <n v="76"/>
    <n v="6"/>
    <n v="2.4"/>
    <n v="1"/>
    <n v="1"/>
    <n v="0"/>
    <n v="0"/>
    <n v="0"/>
    <n v="0"/>
    <n v="0"/>
    <n v="0"/>
    <n v="0"/>
    <n v="0"/>
    <n v="0"/>
    <n v="0"/>
    <n v="0"/>
    <n v="1"/>
    <n v="0"/>
    <n v="0"/>
    <n v="0"/>
    <n v="0"/>
    <n v="0"/>
    <n v="0"/>
    <n v="0"/>
    <n v="1"/>
    <n v="0"/>
    <n v="0"/>
    <n v="-3.0318006734372105"/>
    <n v="4.8228715722810227E-2"/>
    <x v="354"/>
    <n v="-4.7101802281444817E-2"/>
    <n v="2.1168948626358965E-3"/>
    <x v="1"/>
    <n v="0"/>
    <x v="5"/>
    <x v="3"/>
    <x v="0"/>
  </r>
  <r>
    <n v="30"/>
    <n v="5.4"/>
    <n v="0.6"/>
    <n v="1.04"/>
    <n v="0"/>
    <n v="11"/>
    <n v="78"/>
    <n v="4"/>
    <n v="1.3"/>
    <n v="0"/>
    <n v="22"/>
    <n v="1"/>
    <n v="0"/>
    <n v="0"/>
    <n v="0"/>
    <n v="0"/>
    <n v="1"/>
    <n v="0"/>
    <n v="0"/>
    <n v="0"/>
    <n v="0"/>
    <n v="0"/>
    <n v="0"/>
    <n v="0"/>
    <n v="0"/>
    <n v="0"/>
    <n v="0"/>
    <n v="0"/>
    <n v="0"/>
    <n v="0"/>
    <n v="0"/>
    <n v="0"/>
    <n v="0"/>
    <n v="-2.4307656251939824"/>
    <n v="8.7969455161565804E-2"/>
    <x v="355"/>
    <n v="-8.431307373962893E-2"/>
    <n v="6.5377814567033751E-3"/>
    <x v="1"/>
    <n v="0"/>
    <x v="3"/>
    <x v="0"/>
    <x v="2"/>
  </r>
  <r>
    <n v="37"/>
    <n v="3.1"/>
    <n v="3.1"/>
    <n v="0.92"/>
    <n v="0"/>
    <n v="20"/>
    <n v="57"/>
    <n v="5"/>
    <n v="1.7"/>
    <n v="0"/>
    <n v="7"/>
    <n v="0"/>
    <n v="1"/>
    <n v="0"/>
    <n v="0"/>
    <n v="0"/>
    <n v="1"/>
    <n v="0"/>
    <n v="0"/>
    <n v="0"/>
    <n v="0"/>
    <n v="0"/>
    <n v="1"/>
    <n v="0"/>
    <n v="0"/>
    <n v="0"/>
    <n v="0"/>
    <n v="0"/>
    <n v="0"/>
    <n v="0"/>
    <n v="0"/>
    <n v="0"/>
    <n v="0"/>
    <n v="-1.2587515197534218"/>
    <n v="0.28400838410692592"/>
    <x v="356"/>
    <n v="-0.24998673492474238"/>
    <n v="4.8924523293936442E-2"/>
    <x v="2"/>
    <n v="0"/>
    <x v="5"/>
    <x v="0"/>
    <x v="2"/>
  </r>
  <r>
    <n v="34"/>
    <n v="3.9"/>
    <n v="1.7"/>
    <n v="1.1299999999999999"/>
    <n v="1"/>
    <n v="23"/>
    <n v="79"/>
    <n v="2"/>
    <n v="3.2"/>
    <n v="0"/>
    <n v="22"/>
    <n v="1"/>
    <n v="0"/>
    <n v="1"/>
    <n v="0"/>
    <n v="0"/>
    <n v="0"/>
    <n v="0"/>
    <n v="0"/>
    <n v="0"/>
    <n v="0"/>
    <n v="0"/>
    <n v="0"/>
    <n v="0"/>
    <n v="0"/>
    <n v="0"/>
    <n v="0"/>
    <n v="0"/>
    <n v="0"/>
    <n v="0"/>
    <n v="0"/>
    <n v="0"/>
    <n v="0"/>
    <n v="-2.8954726812018432"/>
    <n v="5.5272892461737611E-2"/>
    <x v="357"/>
    <n v="-5.379939932029864E-2"/>
    <n v="2.7434359137434214E-3"/>
    <x v="1"/>
    <n v="0"/>
    <x v="3"/>
    <x v="0"/>
    <x v="0"/>
  </r>
  <r>
    <n v="34"/>
    <n v="1.3"/>
    <n v="1.3"/>
    <n v="1"/>
    <n v="0"/>
    <n v="36"/>
    <n v="42"/>
    <n v="12"/>
    <n v="1.8"/>
    <n v="1"/>
    <n v="24"/>
    <n v="1"/>
    <n v="0"/>
    <n v="0"/>
    <n v="0"/>
    <n v="0"/>
    <n v="0"/>
    <n v="0"/>
    <n v="0"/>
    <n v="1"/>
    <n v="0"/>
    <n v="0"/>
    <n v="0"/>
    <n v="0"/>
    <n v="0"/>
    <n v="0"/>
    <n v="1"/>
    <n v="0"/>
    <n v="0"/>
    <n v="0"/>
    <n v="0"/>
    <n v="1"/>
    <n v="0"/>
    <n v="1.4112576294359214"/>
    <n v="4.1011098386605216"/>
    <x v="358"/>
    <n v="-1.6294581314791103"/>
    <n v="0.64635848156751485"/>
    <x v="3"/>
    <n v="0"/>
    <x v="1"/>
    <x v="4"/>
    <x v="0"/>
  </r>
  <r>
    <n v="49"/>
    <n v="5.9"/>
    <n v="3.7"/>
    <n v="1.1000000000000001"/>
    <n v="1"/>
    <n v="25"/>
    <n v="76"/>
    <n v="12"/>
    <n v="2.2000000000000002"/>
    <n v="0"/>
    <n v="37"/>
    <n v="1"/>
    <n v="0"/>
    <n v="1"/>
    <n v="0"/>
    <n v="0"/>
    <n v="0"/>
    <n v="1"/>
    <n v="0"/>
    <n v="0"/>
    <n v="0"/>
    <n v="0"/>
    <n v="0"/>
    <n v="0"/>
    <n v="0"/>
    <n v="0"/>
    <n v="0"/>
    <n v="0"/>
    <n v="0"/>
    <n v="0"/>
    <n v="1"/>
    <n v="1"/>
    <n v="0"/>
    <n v="-2.5193816464759058"/>
    <n v="8.0509374616395402E-2"/>
    <x v="359"/>
    <n v="-7.7432573110780181E-2"/>
    <n v="5.5518257621209634E-3"/>
    <x v="1"/>
    <n v="0"/>
    <x v="3"/>
    <x v="3"/>
    <x v="1"/>
  </r>
  <r>
    <n v="26"/>
    <n v="2.7"/>
    <n v="2.7"/>
    <n v="1.1599999999999999"/>
    <n v="0"/>
    <n v="15"/>
    <n v="80"/>
    <n v="2"/>
    <n v="0.7"/>
    <n v="0"/>
    <n v="6"/>
    <n v="1"/>
    <n v="0"/>
    <n v="0"/>
    <n v="0"/>
    <n v="0"/>
    <n v="1"/>
    <n v="0"/>
    <n v="0"/>
    <n v="0"/>
    <n v="0"/>
    <n v="0"/>
    <n v="0"/>
    <n v="0"/>
    <n v="1"/>
    <n v="0"/>
    <n v="0"/>
    <n v="0"/>
    <n v="0"/>
    <n v="0"/>
    <n v="1"/>
    <n v="1"/>
    <n v="0"/>
    <n v="-1.6469429888231981"/>
    <n v="0.19263790563671826"/>
    <x v="360"/>
    <n v="-0.17616758123389681"/>
    <n v="2.6089531420484726E-2"/>
    <x v="0"/>
    <n v="0"/>
    <x v="0"/>
    <x v="3"/>
    <x v="2"/>
  </r>
  <r>
    <n v="42"/>
    <n v="4.7"/>
    <n v="1.4"/>
    <n v="1.07"/>
    <n v="0"/>
    <n v="8"/>
    <n v="81"/>
    <n v="12"/>
    <n v="5.6"/>
    <n v="0"/>
    <n v="35"/>
    <n v="0"/>
    <n v="0"/>
    <n v="0"/>
    <n v="0"/>
    <n v="0"/>
    <n v="0"/>
    <n v="0"/>
    <n v="0"/>
    <n v="0"/>
    <n v="0"/>
    <n v="0"/>
    <n v="0"/>
    <n v="0"/>
    <n v="0"/>
    <n v="0"/>
    <n v="0"/>
    <n v="0"/>
    <n v="0"/>
    <n v="0"/>
    <n v="1"/>
    <n v="0"/>
    <n v="0"/>
    <n v="-2.6252927903542131"/>
    <n v="7.2418550476819513E-2"/>
    <x v="361"/>
    <n v="-6.9916425324815804E-2"/>
    <n v="4.5600648623471988E-3"/>
    <x v="1"/>
    <n v="0"/>
    <x v="3"/>
    <x v="3"/>
    <x v="0"/>
  </r>
  <r>
    <n v="45"/>
    <n v="13.6"/>
    <n v="1.9"/>
    <n v="1.04"/>
    <n v="0"/>
    <n v="11"/>
    <n v="67"/>
    <n v="5"/>
    <n v="6.1"/>
    <n v="0"/>
    <n v="25"/>
    <n v="0"/>
    <n v="0"/>
    <n v="0"/>
    <n v="1"/>
    <n v="0"/>
    <n v="0"/>
    <n v="1"/>
    <n v="0"/>
    <n v="0"/>
    <n v="0"/>
    <n v="0"/>
    <n v="0"/>
    <n v="0"/>
    <n v="1"/>
    <n v="0"/>
    <n v="0"/>
    <n v="0"/>
    <n v="0"/>
    <n v="0"/>
    <n v="0"/>
    <n v="0"/>
    <n v="0"/>
    <n v="-3.4058419287403527"/>
    <n v="3.3178874071713368E-2"/>
    <x v="362"/>
    <n v="-3.2640334945441322E-2"/>
    <n v="1.0312696897862561E-3"/>
    <x v="1"/>
    <n v="0"/>
    <x v="0"/>
    <x v="0"/>
    <x v="1"/>
  </r>
  <r>
    <n v="37"/>
    <n v="3.3"/>
    <n v="2.8"/>
    <n v="0.93"/>
    <n v="0"/>
    <n v="11"/>
    <n v="76"/>
    <n v="7"/>
    <n v="1.3"/>
    <n v="1"/>
    <n v="36"/>
    <n v="0"/>
    <n v="0"/>
    <n v="0"/>
    <n v="0"/>
    <n v="0"/>
    <n v="0"/>
    <n v="1"/>
    <n v="0"/>
    <n v="0"/>
    <n v="0"/>
    <n v="0"/>
    <n v="0"/>
    <n v="0"/>
    <n v="0"/>
    <n v="0"/>
    <n v="0"/>
    <n v="0"/>
    <n v="0"/>
    <n v="0"/>
    <n v="0"/>
    <n v="0"/>
    <n v="1"/>
    <n v="-2.0551965950604165"/>
    <n v="0.12806765563399009"/>
    <x v="363"/>
    <n v="-0.12050612967616227"/>
    <n v="1.2888685448906109E-2"/>
    <x v="0"/>
    <n v="0"/>
    <x v="3"/>
    <x v="0"/>
    <x v="1"/>
  </r>
  <r>
    <n v="46"/>
    <n v="6.5"/>
    <n v="3"/>
    <n v="1"/>
    <n v="0"/>
    <n v="22"/>
    <n v="89"/>
    <n v="4"/>
    <n v="2"/>
    <n v="0"/>
    <n v="19"/>
    <n v="0"/>
    <n v="0"/>
    <n v="1"/>
    <n v="0"/>
    <n v="0"/>
    <n v="0"/>
    <n v="1"/>
    <n v="0"/>
    <n v="1"/>
    <n v="0"/>
    <n v="0"/>
    <n v="0"/>
    <n v="0"/>
    <n v="0"/>
    <n v="0"/>
    <n v="0"/>
    <n v="0"/>
    <n v="0"/>
    <n v="0"/>
    <n v="1"/>
    <n v="1"/>
    <n v="0"/>
    <n v="-3.1018556900401313"/>
    <n v="4.4965682554794002E-2"/>
    <x v="364"/>
    <n v="-4.3984045217056712E-2"/>
    <n v="1.851647546537371E-3"/>
    <x v="1"/>
    <n v="0"/>
    <x v="1"/>
    <x v="3"/>
    <x v="1"/>
  </r>
  <r>
    <n v="39"/>
    <n v="3.4"/>
    <n v="2.4"/>
    <n v="0.9"/>
    <n v="1"/>
    <n v="18"/>
    <n v="94"/>
    <n v="5"/>
    <n v="0.4"/>
    <n v="0"/>
    <n v="8"/>
    <n v="1"/>
    <n v="0"/>
    <n v="1"/>
    <n v="0"/>
    <n v="0"/>
    <n v="0"/>
    <n v="0"/>
    <n v="0"/>
    <n v="0"/>
    <n v="0"/>
    <n v="0"/>
    <n v="0"/>
    <n v="0"/>
    <n v="1"/>
    <n v="0"/>
    <n v="0"/>
    <n v="0"/>
    <n v="0"/>
    <n v="0"/>
    <n v="1"/>
    <n v="0"/>
    <n v="0"/>
    <n v="-3.3578634837554606"/>
    <n v="3.4809550724269195E-2"/>
    <x v="365"/>
    <n v="-3.4217400823547441E-2"/>
    <n v="1.1315558111799078E-3"/>
    <x v="1"/>
    <n v="0"/>
    <x v="0"/>
    <x v="3"/>
    <x v="0"/>
  </r>
  <r>
    <n v="49"/>
    <n v="2.2999999999999998"/>
    <n v="2.2999999999999998"/>
    <n v="1.03"/>
    <n v="0"/>
    <n v="4"/>
    <n v="72"/>
    <n v="3"/>
    <n v="5.3"/>
    <n v="1"/>
    <n v="9"/>
    <n v="1"/>
    <n v="0"/>
    <n v="0"/>
    <n v="0"/>
    <n v="0"/>
    <n v="0"/>
    <n v="1"/>
    <n v="0"/>
    <n v="1"/>
    <n v="0"/>
    <n v="0"/>
    <n v="0"/>
    <n v="0"/>
    <n v="0"/>
    <n v="0"/>
    <n v="1"/>
    <n v="0"/>
    <n v="0"/>
    <n v="0"/>
    <n v="0"/>
    <n v="0"/>
    <n v="0"/>
    <n v="-0.68701329389624011"/>
    <n v="0.50307636873484984"/>
    <x v="366"/>
    <n v="-1.0945272142444127"/>
    <n v="0.44262700414579181"/>
    <x v="3"/>
    <n v="1"/>
    <x v="1"/>
    <x v="4"/>
    <x v="1"/>
  </r>
  <r>
    <n v="24"/>
    <n v="9.1"/>
    <n v="2.9"/>
    <n v="0.94"/>
    <n v="0"/>
    <n v="12"/>
    <n v="74"/>
    <n v="2"/>
    <n v="0.9"/>
    <n v="0"/>
    <n v="8"/>
    <n v="1"/>
    <n v="0"/>
    <n v="0"/>
    <n v="0"/>
    <n v="0"/>
    <n v="1"/>
    <n v="0"/>
    <n v="0"/>
    <n v="1"/>
    <n v="0"/>
    <n v="0"/>
    <n v="0"/>
    <n v="0"/>
    <n v="0"/>
    <n v="0"/>
    <n v="0"/>
    <n v="0"/>
    <n v="0"/>
    <n v="0"/>
    <n v="0"/>
    <n v="0"/>
    <n v="0"/>
    <n v="-2.0846747293307906"/>
    <n v="0.12434756020256557"/>
    <x v="367"/>
    <n v="-0.11720292093576376"/>
    <n v="1.2231321262977766E-2"/>
    <x v="0"/>
    <n v="0"/>
    <x v="1"/>
    <x v="0"/>
    <x v="2"/>
  </r>
  <r>
    <n v="35"/>
    <n v="0.6"/>
    <n v="0.6"/>
    <n v="0.9"/>
    <n v="0"/>
    <n v="24"/>
    <n v="85"/>
    <n v="2"/>
    <n v="2.5"/>
    <n v="0"/>
    <n v="30"/>
    <n v="0"/>
    <n v="0"/>
    <n v="0"/>
    <n v="0"/>
    <n v="0"/>
    <n v="0"/>
    <n v="0"/>
    <n v="0"/>
    <n v="0"/>
    <n v="1"/>
    <n v="0"/>
    <n v="0"/>
    <n v="0"/>
    <n v="0"/>
    <n v="0"/>
    <n v="1"/>
    <n v="0"/>
    <n v="0"/>
    <n v="0"/>
    <n v="0"/>
    <n v="0"/>
    <n v="1"/>
    <n v="-1.6377194293982864"/>
    <n v="0.19442293230167287"/>
    <x v="368"/>
    <n v="-0.17766316690922607"/>
    <n v="2.6495902181300868E-2"/>
    <x v="0"/>
    <n v="0"/>
    <x v="4"/>
    <x v="4"/>
    <x v="0"/>
  </r>
  <r>
    <n v="37"/>
    <n v="7.6"/>
    <n v="2.6"/>
    <n v="0.82"/>
    <n v="0"/>
    <n v="19"/>
    <n v="49"/>
    <n v="10"/>
    <n v="1.1000000000000001"/>
    <n v="0"/>
    <n v="42"/>
    <n v="1"/>
    <n v="0"/>
    <n v="1"/>
    <n v="0"/>
    <n v="0"/>
    <n v="0"/>
    <n v="0"/>
    <n v="0"/>
    <n v="0"/>
    <n v="0"/>
    <n v="0"/>
    <n v="1"/>
    <n v="0"/>
    <n v="0"/>
    <n v="0"/>
    <n v="0"/>
    <n v="0"/>
    <n v="0"/>
    <n v="0"/>
    <n v="0"/>
    <n v="1"/>
    <n v="0"/>
    <n v="-1.0771495673927607"/>
    <n v="0.34056490071732265"/>
    <x v="369"/>
    <n v="-0.29309109282761758"/>
    <n v="6.4539275343627883E-2"/>
    <x v="2"/>
    <n v="0"/>
    <x v="5"/>
    <x v="0"/>
    <x v="0"/>
  </r>
  <r>
    <n v="21"/>
    <n v="0.5"/>
    <n v="0.5"/>
    <n v="0.91"/>
    <n v="0"/>
    <n v="21"/>
    <n v="68"/>
    <n v="5"/>
    <n v="2.6"/>
    <n v="1"/>
    <n v="17"/>
    <n v="0"/>
    <n v="0"/>
    <n v="0"/>
    <n v="0"/>
    <n v="0"/>
    <n v="0"/>
    <n v="0"/>
    <n v="1"/>
    <n v="0"/>
    <n v="0"/>
    <n v="0"/>
    <n v="1"/>
    <n v="0"/>
    <n v="0"/>
    <n v="0"/>
    <n v="0"/>
    <n v="0"/>
    <n v="0"/>
    <n v="0"/>
    <n v="1"/>
    <n v="1"/>
    <n v="0"/>
    <n v="-1.2572221933406564"/>
    <n v="0.28444305792454322"/>
    <x v="370"/>
    <n v="-0.25032520643691814"/>
    <n v="4.9041186184010079E-2"/>
    <x v="2"/>
    <n v="0"/>
    <x v="5"/>
    <x v="3"/>
    <x v="3"/>
  </r>
  <r>
    <n v="28"/>
    <n v="7.1"/>
    <n v="1.1000000000000001"/>
    <n v="0.99"/>
    <n v="0"/>
    <n v="19"/>
    <n v="88"/>
    <n v="2"/>
    <n v="4.5999999999999996"/>
    <n v="1"/>
    <n v="32"/>
    <n v="1"/>
    <n v="0"/>
    <n v="0"/>
    <n v="0"/>
    <n v="0"/>
    <n v="0"/>
    <n v="0"/>
    <n v="0"/>
    <n v="0"/>
    <n v="0"/>
    <n v="0"/>
    <n v="1"/>
    <n v="0"/>
    <n v="0"/>
    <n v="0"/>
    <n v="0"/>
    <n v="0"/>
    <n v="0"/>
    <n v="0"/>
    <n v="0"/>
    <n v="0"/>
    <n v="0"/>
    <n v="-1.9792499758760689"/>
    <n v="0.1381728314138306"/>
    <x v="371"/>
    <n v="-0.12942419711973779"/>
    <n v="1.4737671945287719E-2"/>
    <x v="0"/>
    <n v="0"/>
    <x v="5"/>
    <x v="0"/>
    <x v="0"/>
  </r>
  <r>
    <n v="31"/>
    <n v="4"/>
    <n v="0.6"/>
    <n v="0.86"/>
    <n v="1"/>
    <n v="31"/>
    <n v="80"/>
    <n v="5"/>
    <n v="3.8"/>
    <n v="0"/>
    <n v="6"/>
    <n v="0"/>
    <n v="0"/>
    <n v="1"/>
    <n v="0"/>
    <n v="0"/>
    <n v="1"/>
    <n v="0"/>
    <n v="0"/>
    <n v="0"/>
    <n v="0"/>
    <n v="0"/>
    <n v="1"/>
    <n v="0"/>
    <n v="0"/>
    <n v="0"/>
    <n v="0"/>
    <n v="0"/>
    <n v="0"/>
    <n v="1"/>
    <n v="0"/>
    <n v="0"/>
    <n v="0"/>
    <n v="-2.935621998236976"/>
    <n v="5.3097682368184712E-2"/>
    <x v="372"/>
    <n v="-5.1735994631111275E-2"/>
    <n v="2.542224012126738E-3"/>
    <x v="1"/>
    <n v="0"/>
    <x v="5"/>
    <x v="2"/>
    <x v="2"/>
  </r>
  <r>
    <n v="47"/>
    <n v="1.8"/>
    <n v="1.8"/>
    <n v="0.95"/>
    <n v="0"/>
    <n v="18"/>
    <n v="76"/>
    <n v="1"/>
    <n v="4"/>
    <n v="0"/>
    <n v="26"/>
    <n v="0"/>
    <n v="0"/>
    <n v="0"/>
    <n v="0"/>
    <n v="0"/>
    <n v="0"/>
    <n v="0"/>
    <n v="0"/>
    <n v="0"/>
    <n v="0"/>
    <n v="0"/>
    <n v="0"/>
    <n v="1"/>
    <n v="0"/>
    <n v="0"/>
    <n v="0"/>
    <n v="0"/>
    <n v="0"/>
    <n v="0"/>
    <n v="0"/>
    <n v="1"/>
    <n v="0"/>
    <n v="-2.6417173181128515"/>
    <n v="7.1238824724077637E-2"/>
    <x v="373"/>
    <n v="-6.8815758879245278E-2"/>
    <n v="4.422429143034444E-3"/>
    <x v="1"/>
    <n v="0"/>
    <x v="2"/>
    <x v="0"/>
    <x v="0"/>
  </r>
  <r>
    <n v="32"/>
    <n v="2.9"/>
    <n v="0.4"/>
    <n v="1.2"/>
    <n v="0"/>
    <n v="13"/>
    <n v="54"/>
    <n v="2"/>
    <n v="0.8"/>
    <n v="1"/>
    <n v="32"/>
    <n v="1"/>
    <n v="0"/>
    <n v="1"/>
    <n v="0"/>
    <n v="0"/>
    <n v="0"/>
    <n v="0"/>
    <n v="0"/>
    <n v="0"/>
    <n v="0"/>
    <n v="0"/>
    <n v="1"/>
    <n v="0"/>
    <n v="0"/>
    <n v="0"/>
    <n v="0"/>
    <n v="0"/>
    <n v="0"/>
    <n v="0"/>
    <n v="1"/>
    <n v="0"/>
    <n v="0"/>
    <n v="-0.87677886682001061"/>
    <n v="0.41612113682451174"/>
    <x v="374"/>
    <n v="-1.2247004070373464"/>
    <n v="0.49865386539998136"/>
    <x v="2"/>
    <n v="1"/>
    <x v="5"/>
    <x v="3"/>
    <x v="0"/>
  </r>
  <r>
    <n v="31"/>
    <n v="6.2"/>
    <n v="1.8"/>
    <n v="1.1200000000000001"/>
    <n v="1"/>
    <n v="8"/>
    <n v="76"/>
    <n v="10"/>
    <n v="2.5"/>
    <n v="0"/>
    <n v="7"/>
    <n v="1"/>
    <n v="0"/>
    <n v="1"/>
    <n v="0"/>
    <n v="0"/>
    <n v="1"/>
    <n v="0"/>
    <n v="0"/>
    <n v="0"/>
    <n v="0"/>
    <n v="1"/>
    <n v="0"/>
    <n v="0"/>
    <n v="0"/>
    <n v="0"/>
    <n v="0"/>
    <n v="0"/>
    <n v="0"/>
    <n v="0"/>
    <n v="1"/>
    <n v="0"/>
    <n v="0"/>
    <n v="-2.7726053707267964"/>
    <n v="6.2498959478223134E-2"/>
    <x v="375"/>
    <n v="-6.0623642501341807E-2"/>
    <n v="3.4600991769799193E-3"/>
    <x v="1"/>
    <n v="0"/>
    <x v="7"/>
    <x v="3"/>
    <x v="2"/>
  </r>
  <r>
    <n v="45"/>
    <n v="12.8"/>
    <n v="1.5"/>
    <n v="1.17"/>
    <n v="0"/>
    <n v="18"/>
    <n v="65"/>
    <n v="3"/>
    <n v="8.6999999999999993"/>
    <n v="0"/>
    <n v="22"/>
    <n v="0"/>
    <n v="0"/>
    <n v="1"/>
    <n v="0"/>
    <n v="0"/>
    <n v="0"/>
    <n v="0"/>
    <n v="0"/>
    <n v="0"/>
    <n v="0"/>
    <n v="0"/>
    <n v="0"/>
    <n v="0"/>
    <n v="0"/>
    <n v="1"/>
    <n v="0"/>
    <n v="0"/>
    <n v="0"/>
    <n v="0"/>
    <n v="0"/>
    <n v="0"/>
    <n v="0"/>
    <n v="-3.2006730779182053"/>
    <n v="4.0734777070229558E-2"/>
    <x v="376"/>
    <n v="-3.9926980101736113E-2"/>
    <n v="1.5319710326416095E-3"/>
    <x v="1"/>
    <n v="0"/>
    <x v="6"/>
    <x v="0"/>
    <x v="0"/>
  </r>
  <r>
    <n v="23"/>
    <n v="0.9"/>
    <n v="0.9"/>
    <n v="1"/>
    <n v="0"/>
    <n v="1"/>
    <n v="76"/>
    <n v="10"/>
    <n v="3.1"/>
    <n v="0"/>
    <n v="33"/>
    <n v="0"/>
    <n v="0"/>
    <n v="1"/>
    <n v="0"/>
    <n v="0"/>
    <n v="0"/>
    <n v="1"/>
    <n v="0"/>
    <n v="0"/>
    <n v="0"/>
    <n v="0"/>
    <n v="1"/>
    <n v="0"/>
    <n v="0"/>
    <n v="0"/>
    <n v="0"/>
    <n v="0"/>
    <n v="0"/>
    <n v="0"/>
    <n v="0"/>
    <n v="1"/>
    <n v="0"/>
    <n v="-2.826079399234783"/>
    <n v="5.9244673648551523E-2"/>
    <x v="377"/>
    <n v="-5.7556082094189207E-2"/>
    <n v="3.1282830769175859E-3"/>
    <x v="1"/>
    <n v="0"/>
    <x v="5"/>
    <x v="0"/>
    <x v="1"/>
  </r>
  <r>
    <n v="21"/>
    <n v="1.9"/>
    <n v="1.6"/>
    <n v="1.18"/>
    <n v="1"/>
    <n v="14"/>
    <n v="67"/>
    <n v="4"/>
    <n v="2.6"/>
    <n v="0"/>
    <n v="0"/>
    <n v="1"/>
    <n v="0"/>
    <n v="0"/>
    <n v="0"/>
    <n v="0"/>
    <n v="0"/>
    <n v="0"/>
    <n v="0"/>
    <n v="0"/>
    <n v="0"/>
    <n v="0"/>
    <n v="0"/>
    <n v="0"/>
    <n v="0"/>
    <n v="1"/>
    <n v="1"/>
    <n v="0"/>
    <n v="0"/>
    <n v="0"/>
    <n v="0"/>
    <n v="0"/>
    <n v="0"/>
    <n v="-1.8189106372910115"/>
    <n v="0.16220235191864305"/>
    <x v="378"/>
    <n v="-0.15031678433488199"/>
    <n v="1.9478288513999728E-2"/>
    <x v="0"/>
    <n v="0"/>
    <x v="6"/>
    <x v="4"/>
    <x v="0"/>
  </r>
  <r>
    <n v="35"/>
    <n v="1.2"/>
    <n v="1.2"/>
    <n v="0.92"/>
    <n v="0"/>
    <n v="14"/>
    <n v="60"/>
    <n v="7"/>
    <n v="2.1"/>
    <n v="0"/>
    <n v="40"/>
    <n v="0"/>
    <n v="0"/>
    <n v="0"/>
    <n v="1"/>
    <n v="0"/>
    <n v="0"/>
    <n v="1"/>
    <n v="0"/>
    <n v="0"/>
    <n v="0"/>
    <n v="1"/>
    <n v="0"/>
    <n v="0"/>
    <n v="0"/>
    <n v="0"/>
    <n v="0"/>
    <n v="0"/>
    <n v="0"/>
    <n v="0"/>
    <n v="0"/>
    <n v="0"/>
    <n v="0"/>
    <n v="-2.2798344436466818"/>
    <n v="0.1023011419176298"/>
    <x v="379"/>
    <n v="-9.7399941927474157E-2"/>
    <n v="8.6131190154870065E-3"/>
    <x v="1"/>
    <n v="0"/>
    <x v="7"/>
    <x v="0"/>
    <x v="1"/>
  </r>
  <r>
    <n v="25"/>
    <n v="3.4"/>
    <n v="0.2"/>
    <n v="0.97"/>
    <n v="0"/>
    <n v="4"/>
    <n v="47"/>
    <n v="2"/>
    <n v="2.9"/>
    <n v="0"/>
    <n v="28"/>
    <n v="0"/>
    <n v="0"/>
    <n v="0"/>
    <n v="0"/>
    <n v="0"/>
    <n v="0"/>
    <n v="0"/>
    <n v="0"/>
    <n v="0"/>
    <n v="0"/>
    <n v="0"/>
    <n v="1"/>
    <n v="0"/>
    <n v="0"/>
    <n v="0"/>
    <n v="0"/>
    <n v="0"/>
    <n v="0"/>
    <n v="0"/>
    <n v="0"/>
    <n v="0"/>
    <n v="0"/>
    <n v="-1.9810438780449946"/>
    <n v="0.13792518506494417"/>
    <x v="380"/>
    <n v="-2.1102504691143156"/>
    <n v="0.77227607549606747"/>
    <x v="0"/>
    <n v="1"/>
    <x v="5"/>
    <x v="0"/>
    <x v="0"/>
  </r>
  <r>
    <n v="25"/>
    <n v="7.2"/>
    <n v="5.3"/>
    <n v="0.72"/>
    <n v="1"/>
    <n v="8"/>
    <n v="84"/>
    <n v="7"/>
    <n v="2.6"/>
    <n v="0"/>
    <n v="33"/>
    <n v="1"/>
    <n v="0"/>
    <n v="0"/>
    <n v="0"/>
    <n v="0"/>
    <n v="0"/>
    <n v="0"/>
    <n v="0"/>
    <n v="0"/>
    <n v="0"/>
    <n v="0"/>
    <n v="0"/>
    <n v="1"/>
    <n v="0"/>
    <n v="0"/>
    <n v="0"/>
    <n v="0"/>
    <n v="0"/>
    <n v="1"/>
    <n v="0"/>
    <n v="0"/>
    <n v="1"/>
    <n v="-2.4301138744615303"/>
    <n v="8.8026808006249846E-2"/>
    <x v="381"/>
    <n v="-8.4365787841824844E-2"/>
    <n v="6.5456188918229744E-3"/>
    <x v="1"/>
    <n v="0"/>
    <x v="2"/>
    <x v="2"/>
    <x v="0"/>
  </r>
  <r>
    <n v="43"/>
    <n v="1.1000000000000001"/>
    <n v="1.1000000000000001"/>
    <n v="1.1000000000000001"/>
    <n v="0"/>
    <n v="23"/>
    <n v="67"/>
    <n v="0"/>
    <n v="7.8"/>
    <n v="0"/>
    <n v="19"/>
    <n v="0"/>
    <n v="0"/>
    <n v="0"/>
    <n v="0"/>
    <n v="0"/>
    <n v="0"/>
    <n v="0"/>
    <n v="1"/>
    <n v="0"/>
    <n v="0"/>
    <n v="0"/>
    <n v="0"/>
    <n v="0"/>
    <n v="0"/>
    <n v="0"/>
    <n v="0"/>
    <n v="0"/>
    <n v="0"/>
    <n v="0"/>
    <n v="1"/>
    <n v="1"/>
    <n v="0"/>
    <n v="-1.8151979160937206"/>
    <n v="0.16280568333649231"/>
    <x v="382"/>
    <n v="-1.9660336934146423"/>
    <n v="0.73958093692796678"/>
    <x v="0"/>
    <n v="1"/>
    <x v="3"/>
    <x v="3"/>
    <x v="3"/>
  </r>
  <r>
    <n v="46"/>
    <n v="3.9"/>
    <n v="3.9"/>
    <n v="1.18"/>
    <n v="0"/>
    <n v="18"/>
    <n v="71"/>
    <n v="3"/>
    <n v="4.5"/>
    <n v="0"/>
    <n v="3"/>
    <n v="1"/>
    <n v="0"/>
    <n v="0"/>
    <n v="1"/>
    <n v="0"/>
    <n v="0"/>
    <n v="0"/>
    <n v="0"/>
    <n v="0"/>
    <n v="0"/>
    <n v="0"/>
    <n v="0"/>
    <n v="0"/>
    <n v="0"/>
    <n v="1"/>
    <n v="0"/>
    <n v="0"/>
    <n v="0"/>
    <n v="0"/>
    <n v="0"/>
    <n v="0"/>
    <n v="1"/>
    <n v="-2.1627080457329448"/>
    <n v="0.11501323782373783"/>
    <x v="383"/>
    <n v="-2.271574323062207"/>
    <n v="0.8043405300308043"/>
    <x v="0"/>
    <n v="1"/>
    <x v="6"/>
    <x v="0"/>
    <x v="0"/>
  </r>
  <r>
    <n v="45"/>
    <n v="7.1"/>
    <n v="2.2000000000000002"/>
    <n v="0.93"/>
    <n v="0"/>
    <n v="17"/>
    <n v="72"/>
    <n v="11"/>
    <n v="2.2999999999999998"/>
    <n v="0"/>
    <n v="30"/>
    <n v="0"/>
    <n v="0"/>
    <n v="1"/>
    <n v="0"/>
    <n v="0"/>
    <n v="0"/>
    <n v="1"/>
    <n v="0"/>
    <n v="0"/>
    <n v="0"/>
    <n v="0"/>
    <n v="0"/>
    <n v="1"/>
    <n v="0"/>
    <n v="0"/>
    <n v="0"/>
    <n v="0"/>
    <n v="0"/>
    <n v="0"/>
    <n v="1"/>
    <n v="0"/>
    <n v="0"/>
    <n v="-2.8934214481563201"/>
    <n v="5.5386386406747652E-2"/>
    <x v="384"/>
    <n v="-5.3906942916989699E-2"/>
    <n v="2.7541214445186367E-3"/>
    <x v="1"/>
    <n v="0"/>
    <x v="2"/>
    <x v="3"/>
    <x v="1"/>
  </r>
  <r>
    <n v="48"/>
    <n v="2.8"/>
    <n v="0.7"/>
    <n v="0.94"/>
    <n v="0"/>
    <n v="19"/>
    <n v="59"/>
    <n v="5"/>
    <n v="4.3"/>
    <n v="1"/>
    <n v="23"/>
    <n v="0"/>
    <n v="0"/>
    <n v="1"/>
    <n v="0"/>
    <n v="0"/>
    <n v="0"/>
    <n v="0"/>
    <n v="0"/>
    <n v="0"/>
    <n v="0"/>
    <n v="0"/>
    <n v="0"/>
    <n v="0"/>
    <n v="0"/>
    <n v="1"/>
    <n v="0"/>
    <n v="0"/>
    <n v="0"/>
    <n v="0"/>
    <n v="1"/>
    <n v="0"/>
    <n v="0"/>
    <n v="-1.9507802593060248"/>
    <n v="0.1421631042154439"/>
    <x v="385"/>
    <n v="-0.13292392434153408"/>
    <n v="1.5492358644485981E-2"/>
    <x v="0"/>
    <n v="0"/>
    <x v="6"/>
    <x v="3"/>
    <x v="0"/>
  </r>
  <r>
    <n v="49"/>
    <n v="4.5"/>
    <n v="4.5"/>
    <n v="0.96"/>
    <n v="0"/>
    <n v="17"/>
    <n v="54"/>
    <n v="2"/>
    <n v="1.4"/>
    <n v="0"/>
    <n v="24"/>
    <n v="0"/>
    <n v="1"/>
    <n v="0"/>
    <n v="0"/>
    <n v="0"/>
    <n v="0"/>
    <n v="1"/>
    <n v="0"/>
    <n v="0"/>
    <n v="0"/>
    <n v="1"/>
    <n v="0"/>
    <n v="0"/>
    <n v="0"/>
    <n v="0"/>
    <n v="0"/>
    <n v="1"/>
    <n v="0"/>
    <n v="0"/>
    <n v="0"/>
    <n v="0"/>
    <n v="0"/>
    <n v="-1.3306909109230904"/>
    <n v="0.26429459418170292"/>
    <x v="386"/>
    <n v="-0.23451433358640383"/>
    <n v="4.3699855259791795E-2"/>
    <x v="2"/>
    <n v="0"/>
    <x v="7"/>
    <x v="1"/>
    <x v="1"/>
  </r>
  <r>
    <n v="21"/>
    <n v="8.6"/>
    <n v="5.0999999999999996"/>
    <n v="1.02"/>
    <n v="0"/>
    <n v="27"/>
    <n v="53"/>
    <n v="10"/>
    <n v="2.5"/>
    <n v="1"/>
    <n v="37"/>
    <n v="1"/>
    <n v="0"/>
    <n v="1"/>
    <n v="0"/>
    <n v="0"/>
    <n v="0"/>
    <n v="0"/>
    <n v="0"/>
    <n v="0"/>
    <n v="1"/>
    <n v="0"/>
    <n v="0"/>
    <n v="0"/>
    <n v="0"/>
    <n v="0"/>
    <n v="1"/>
    <n v="0"/>
    <n v="0"/>
    <n v="0"/>
    <n v="0"/>
    <n v="0"/>
    <n v="0"/>
    <n v="1.250296981871265"/>
    <n v="3.4913796799809824"/>
    <x v="387"/>
    <n v="-0.25186295107476242"/>
    <n v="4.9572458785403832E-2"/>
    <x v="3"/>
    <n v="1"/>
    <x v="4"/>
    <x v="4"/>
    <x v="0"/>
  </r>
  <r>
    <n v="42"/>
    <n v="1.6"/>
    <n v="0.7"/>
    <n v="1.07"/>
    <n v="0"/>
    <n v="17"/>
    <n v="63"/>
    <n v="17"/>
    <n v="1.8"/>
    <n v="0"/>
    <n v="33"/>
    <n v="1"/>
    <n v="0"/>
    <n v="1"/>
    <n v="0"/>
    <n v="0"/>
    <n v="0"/>
    <n v="0"/>
    <n v="1"/>
    <n v="0"/>
    <n v="0"/>
    <n v="0"/>
    <n v="0"/>
    <n v="1"/>
    <n v="0"/>
    <n v="0"/>
    <n v="0"/>
    <n v="1"/>
    <n v="0"/>
    <n v="0"/>
    <n v="0"/>
    <n v="0"/>
    <n v="1"/>
    <n v="-1.4332012434734098"/>
    <n v="0.23854406102497411"/>
    <x v="388"/>
    <n v="-0.21393654543474791"/>
    <n v="3.7094907690109966E-2"/>
    <x v="0"/>
    <n v="0"/>
    <x v="2"/>
    <x v="1"/>
    <x v="3"/>
  </r>
  <r>
    <n v="33"/>
    <n v="0.7"/>
    <n v="0.7"/>
    <n v="0.85"/>
    <n v="0"/>
    <n v="3"/>
    <n v="71"/>
    <n v="4"/>
    <n v="4.0999999999999996"/>
    <n v="1"/>
    <n v="47"/>
    <n v="0"/>
    <n v="0"/>
    <n v="1"/>
    <n v="0"/>
    <n v="0"/>
    <n v="0"/>
    <n v="0"/>
    <n v="0"/>
    <n v="0"/>
    <n v="0"/>
    <n v="0"/>
    <n v="0"/>
    <n v="0"/>
    <n v="0"/>
    <n v="1"/>
    <n v="0"/>
    <n v="0"/>
    <n v="0"/>
    <n v="0"/>
    <n v="0"/>
    <n v="0"/>
    <n v="1"/>
    <n v="-2.4401856087519191"/>
    <n v="8.7144675146404532E-2"/>
    <x v="389"/>
    <n v="-8.3554695093470507E-2"/>
    <n v="6.425501429842894E-3"/>
    <x v="1"/>
    <n v="0"/>
    <x v="6"/>
    <x v="0"/>
    <x v="0"/>
  </r>
  <r>
    <n v="31"/>
    <n v="4.9000000000000004"/>
    <n v="1.2"/>
    <n v="1.03"/>
    <n v="1"/>
    <n v="31"/>
    <n v="63"/>
    <n v="1"/>
    <n v="2.4"/>
    <n v="0"/>
    <n v="26"/>
    <n v="1"/>
    <n v="0"/>
    <n v="0"/>
    <n v="0"/>
    <n v="0"/>
    <n v="0"/>
    <n v="0"/>
    <n v="0"/>
    <n v="1"/>
    <n v="0"/>
    <n v="0"/>
    <n v="0"/>
    <n v="0"/>
    <n v="0"/>
    <n v="0"/>
    <n v="0"/>
    <n v="0"/>
    <n v="0"/>
    <n v="0"/>
    <n v="1"/>
    <n v="0"/>
    <n v="0"/>
    <n v="-2.1358911020161826"/>
    <n v="0.11813926931662187"/>
    <x v="390"/>
    <n v="-0.11166593702534866"/>
    <n v="1.1163407042399431E-2"/>
    <x v="0"/>
    <n v="0"/>
    <x v="1"/>
    <x v="3"/>
    <x v="0"/>
  </r>
  <r>
    <n v="43"/>
    <n v="5"/>
    <n v="0.4"/>
    <n v="0.95"/>
    <n v="0"/>
    <n v="19"/>
    <n v="93"/>
    <n v="5"/>
    <n v="2.9"/>
    <n v="0"/>
    <n v="16"/>
    <n v="1"/>
    <n v="0"/>
    <n v="0"/>
    <n v="0"/>
    <n v="1"/>
    <n v="0"/>
    <n v="0"/>
    <n v="0"/>
    <n v="0"/>
    <n v="0"/>
    <n v="0"/>
    <n v="0"/>
    <n v="0"/>
    <n v="1"/>
    <n v="0"/>
    <n v="0"/>
    <n v="0"/>
    <n v="0"/>
    <n v="0"/>
    <n v="0"/>
    <n v="1"/>
    <n v="0"/>
    <n v="-2.5586734386912475"/>
    <n v="7.7407357970126767E-2"/>
    <x v="391"/>
    <n v="-7.4557560617370122E-2"/>
    <n v="5.1618409048032341E-3"/>
    <x v="1"/>
    <n v="0"/>
    <x v="0"/>
    <x v="0"/>
    <x v="4"/>
  </r>
  <r>
    <n v="22"/>
    <n v="2.7"/>
    <n v="1"/>
    <n v="0.96"/>
    <n v="0"/>
    <n v="11"/>
    <n v="84"/>
    <n v="8"/>
    <n v="2.2999999999999998"/>
    <n v="0"/>
    <n v="22"/>
    <n v="1"/>
    <n v="0"/>
    <n v="0"/>
    <n v="0"/>
    <n v="0"/>
    <n v="0"/>
    <n v="0"/>
    <n v="0"/>
    <n v="0"/>
    <n v="0"/>
    <n v="0"/>
    <n v="0"/>
    <n v="0"/>
    <n v="1"/>
    <n v="0"/>
    <n v="0"/>
    <n v="0"/>
    <n v="0"/>
    <n v="0"/>
    <n v="0"/>
    <n v="0"/>
    <n v="0"/>
    <n v="-2.2870431400161642"/>
    <n v="0.10156633572668754"/>
    <x v="392"/>
    <n v="-9.6733108530616424E-2"/>
    <n v="8.5011613356626922E-3"/>
    <x v="1"/>
    <n v="0"/>
    <x v="0"/>
    <x v="0"/>
    <x v="0"/>
  </r>
  <r>
    <n v="22"/>
    <n v="2.2999999999999998"/>
    <n v="2.2999999999999998"/>
    <n v="1.1000000000000001"/>
    <n v="1"/>
    <n v="5"/>
    <n v="87"/>
    <n v="4"/>
    <n v="3.3"/>
    <n v="0"/>
    <n v="29"/>
    <n v="1"/>
    <n v="0"/>
    <n v="0"/>
    <n v="0"/>
    <n v="0"/>
    <n v="0"/>
    <n v="1"/>
    <n v="0"/>
    <n v="0"/>
    <n v="0"/>
    <n v="0"/>
    <n v="0"/>
    <n v="0"/>
    <n v="0"/>
    <n v="1"/>
    <n v="0"/>
    <n v="0"/>
    <n v="0"/>
    <n v="0"/>
    <n v="1"/>
    <n v="0"/>
    <n v="1"/>
    <n v="-3.619085493724806"/>
    <n v="2.6807180621239095E-2"/>
    <x v="393"/>
    <n v="-3.6455396569185905"/>
    <n v="0.94846695788923918"/>
    <x v="1"/>
    <n v="1"/>
    <x v="6"/>
    <x v="3"/>
    <x v="1"/>
  </r>
  <r>
    <n v="44"/>
    <n v="4"/>
    <n v="4"/>
    <n v="0.94"/>
    <n v="0"/>
    <n v="20"/>
    <n v="68"/>
    <n v="0"/>
    <n v="4.2"/>
    <n v="0"/>
    <n v="36"/>
    <n v="1"/>
    <n v="0"/>
    <n v="0"/>
    <n v="0"/>
    <n v="0"/>
    <n v="0"/>
    <n v="0"/>
    <n v="0"/>
    <n v="0"/>
    <n v="0"/>
    <n v="1"/>
    <n v="0"/>
    <n v="0"/>
    <n v="0"/>
    <n v="0"/>
    <n v="0"/>
    <n v="0"/>
    <n v="0"/>
    <n v="0"/>
    <n v="0"/>
    <n v="0"/>
    <n v="0"/>
    <n v="-1.1723916148654947"/>
    <n v="0.30962554998958008"/>
    <x v="394"/>
    <n v="-1.44213287151599"/>
    <n v="0.58304989488472625"/>
    <x v="2"/>
    <n v="1"/>
    <x v="7"/>
    <x v="0"/>
    <x v="0"/>
  </r>
  <r>
    <n v="42"/>
    <n v="1.6"/>
    <n v="1.6"/>
    <n v="0.99"/>
    <n v="0"/>
    <n v="15"/>
    <n v="90"/>
    <n v="7"/>
    <n v="6.2"/>
    <n v="0"/>
    <n v="6"/>
    <n v="0"/>
    <n v="0"/>
    <n v="0"/>
    <n v="0"/>
    <n v="0"/>
    <n v="1"/>
    <n v="0"/>
    <n v="0"/>
    <n v="1"/>
    <n v="0"/>
    <n v="0"/>
    <n v="0"/>
    <n v="0"/>
    <n v="0"/>
    <n v="0"/>
    <n v="0"/>
    <n v="0"/>
    <n v="0"/>
    <n v="0"/>
    <n v="1"/>
    <n v="0"/>
    <n v="0"/>
    <n v="-2.5672629574192243"/>
    <n v="7.6745313411682267E-2"/>
    <x v="395"/>
    <n v="-7.3942892411087244E-2"/>
    <n v="5.0801641767270027E-3"/>
    <x v="1"/>
    <n v="0"/>
    <x v="1"/>
    <x v="3"/>
    <x v="2"/>
  </r>
  <r>
    <n v="39"/>
    <n v="1.6"/>
    <n v="1.6"/>
    <n v="1"/>
    <n v="1"/>
    <n v="30"/>
    <n v="70"/>
    <n v="2"/>
    <n v="2.1"/>
    <n v="0"/>
    <n v="24"/>
    <n v="1"/>
    <n v="0"/>
    <n v="0"/>
    <n v="0"/>
    <n v="0"/>
    <n v="0"/>
    <n v="0"/>
    <n v="0"/>
    <n v="0"/>
    <n v="0"/>
    <n v="0"/>
    <n v="0"/>
    <n v="0"/>
    <n v="0"/>
    <n v="1"/>
    <n v="0"/>
    <n v="1"/>
    <n v="0"/>
    <n v="0"/>
    <n v="0"/>
    <n v="0"/>
    <n v="0"/>
    <n v="-2.6007478843359952"/>
    <n v="7.4218050935188393E-2"/>
    <x v="396"/>
    <n v="-2.672340886757004"/>
    <n v="0.86659286343479891"/>
    <x v="1"/>
    <n v="1"/>
    <x v="6"/>
    <x v="1"/>
    <x v="0"/>
  </r>
  <r>
    <n v="30"/>
    <n v="6.2"/>
    <n v="4.8"/>
    <n v="1.1200000000000001"/>
    <n v="0"/>
    <n v="13"/>
    <n v="69"/>
    <n v="3"/>
    <n v="1.2"/>
    <n v="0"/>
    <n v="43"/>
    <n v="1"/>
    <n v="0"/>
    <n v="0"/>
    <n v="0"/>
    <n v="0"/>
    <n v="0"/>
    <n v="0"/>
    <n v="0"/>
    <n v="0"/>
    <n v="0"/>
    <n v="0"/>
    <n v="0"/>
    <n v="0"/>
    <n v="1"/>
    <n v="0"/>
    <n v="0"/>
    <n v="0"/>
    <n v="0"/>
    <n v="0"/>
    <n v="0"/>
    <n v="0"/>
    <n v="0"/>
    <n v="-1.2021247213594883"/>
    <n v="0.30055493751727591"/>
    <x v="397"/>
    <n v="-0.26279104839556211"/>
    <n v="5.3406034194120329E-2"/>
    <x v="2"/>
    <n v="0"/>
    <x v="0"/>
    <x v="0"/>
    <x v="0"/>
  </r>
  <r>
    <n v="45"/>
    <n v="1.5"/>
    <n v="1"/>
    <n v="1.04"/>
    <n v="0"/>
    <n v="8"/>
    <n v="74"/>
    <n v="1"/>
    <n v="3.4"/>
    <n v="0"/>
    <n v="21"/>
    <n v="0"/>
    <n v="1"/>
    <n v="0"/>
    <n v="0"/>
    <n v="0"/>
    <n v="0"/>
    <n v="1"/>
    <n v="0"/>
    <n v="0"/>
    <n v="0"/>
    <n v="0"/>
    <n v="0"/>
    <n v="1"/>
    <n v="0"/>
    <n v="0"/>
    <n v="0"/>
    <n v="0"/>
    <n v="0"/>
    <n v="0"/>
    <n v="0"/>
    <n v="0"/>
    <n v="0"/>
    <n v="-3.0937699177659255"/>
    <n v="4.5330738715641493E-2"/>
    <x v="398"/>
    <n v="-4.4333331720965152E-2"/>
    <n v="1.8805208380865861E-3"/>
    <x v="1"/>
    <n v="0"/>
    <x v="2"/>
    <x v="0"/>
    <x v="1"/>
  </r>
  <r>
    <n v="44"/>
    <n v="0.8"/>
    <n v="0.8"/>
    <n v="0.97"/>
    <n v="0"/>
    <n v="24"/>
    <n v="80"/>
    <n v="0"/>
    <n v="0.9"/>
    <n v="0"/>
    <n v="35"/>
    <n v="1"/>
    <n v="0"/>
    <n v="1"/>
    <n v="0"/>
    <n v="0"/>
    <n v="0"/>
    <n v="1"/>
    <n v="0"/>
    <n v="0"/>
    <n v="0"/>
    <n v="0"/>
    <n v="0"/>
    <n v="1"/>
    <n v="0"/>
    <n v="0"/>
    <n v="0"/>
    <n v="0"/>
    <n v="0"/>
    <n v="0"/>
    <n v="1"/>
    <n v="0"/>
    <n v="0"/>
    <n v="-2.597099316471235"/>
    <n v="7.4489335129266407E-2"/>
    <x v="399"/>
    <n v="-7.1845511624708522E-2"/>
    <n v="4.80600233319809E-3"/>
    <x v="1"/>
    <n v="0"/>
    <x v="2"/>
    <x v="3"/>
    <x v="1"/>
  </r>
  <r>
    <n v="39"/>
    <n v="2.2999999999999998"/>
    <n v="1.5"/>
    <n v="0.84"/>
    <n v="0"/>
    <n v="24"/>
    <n v="75"/>
    <n v="1"/>
    <n v="2.1"/>
    <n v="1"/>
    <n v="30"/>
    <n v="1"/>
    <n v="0"/>
    <n v="0"/>
    <n v="0"/>
    <n v="0"/>
    <n v="0"/>
    <n v="0"/>
    <n v="0"/>
    <n v="0"/>
    <n v="0"/>
    <n v="0"/>
    <n v="1"/>
    <n v="0"/>
    <n v="0"/>
    <n v="0"/>
    <n v="0"/>
    <n v="0"/>
    <n v="1"/>
    <n v="0"/>
    <n v="0"/>
    <n v="0"/>
    <n v="1"/>
    <n v="-0.42372723443256582"/>
    <n v="0.65460241055747703"/>
    <x v="400"/>
    <n v="-0.92728797908776439"/>
    <n v="0.36526889817358271"/>
    <x v="3"/>
    <n v="1"/>
    <x v="5"/>
    <x v="5"/>
    <x v="0"/>
  </r>
  <r>
    <n v="27"/>
    <n v="2.7"/>
    <n v="1.7"/>
    <n v="0.96"/>
    <n v="0"/>
    <n v="18"/>
    <n v="66"/>
    <n v="3"/>
    <n v="0.7"/>
    <n v="0"/>
    <n v="35"/>
    <n v="0"/>
    <n v="0"/>
    <n v="0"/>
    <n v="0"/>
    <n v="0"/>
    <n v="0"/>
    <n v="0"/>
    <n v="0"/>
    <n v="1"/>
    <n v="0"/>
    <n v="0"/>
    <n v="0"/>
    <n v="0"/>
    <n v="0"/>
    <n v="0"/>
    <n v="0"/>
    <n v="0"/>
    <n v="0"/>
    <n v="0"/>
    <n v="1"/>
    <n v="0"/>
    <n v="0"/>
    <n v="-1.8788662415001589"/>
    <n v="0.15276320419364753"/>
    <x v="401"/>
    <n v="-0.14216184655536035"/>
    <n v="1.7561326087570977E-2"/>
    <x v="0"/>
    <n v="0"/>
    <x v="1"/>
    <x v="3"/>
    <x v="0"/>
  </r>
  <r>
    <n v="34"/>
    <n v="5.4"/>
    <n v="0.2"/>
    <n v="1.08"/>
    <n v="0"/>
    <n v="22"/>
    <n v="66"/>
    <n v="3"/>
    <n v="12"/>
    <n v="0"/>
    <n v="14"/>
    <n v="1"/>
    <n v="0"/>
    <n v="0"/>
    <n v="0"/>
    <n v="1"/>
    <n v="0"/>
    <n v="0"/>
    <n v="0"/>
    <n v="0"/>
    <n v="0"/>
    <n v="0"/>
    <n v="0"/>
    <n v="0"/>
    <n v="1"/>
    <n v="0"/>
    <n v="0"/>
    <n v="0"/>
    <n v="0"/>
    <n v="0"/>
    <n v="1"/>
    <n v="0"/>
    <n v="0"/>
    <n v="-1.1865154000296365"/>
    <n v="0.30528320261542924"/>
    <x v="402"/>
    <n v="-1.4529354307586835"/>
    <n v="0.58693566697310928"/>
    <x v="2"/>
    <n v="1"/>
    <x v="0"/>
    <x v="3"/>
    <x v="4"/>
  </r>
  <r>
    <n v="46"/>
    <n v="2.4"/>
    <n v="1.2"/>
    <n v="1.01"/>
    <n v="0"/>
    <n v="16"/>
    <n v="80"/>
    <n v="12"/>
    <n v="5.6"/>
    <n v="0"/>
    <n v="14"/>
    <n v="0"/>
    <n v="0"/>
    <n v="0"/>
    <n v="0"/>
    <n v="0"/>
    <n v="0"/>
    <n v="1"/>
    <n v="0"/>
    <n v="0"/>
    <n v="0"/>
    <n v="0"/>
    <n v="0"/>
    <n v="0"/>
    <n v="0"/>
    <n v="1"/>
    <n v="0"/>
    <n v="0"/>
    <n v="0"/>
    <n v="0"/>
    <n v="0"/>
    <n v="0"/>
    <n v="0"/>
    <n v="-3.311559581319039"/>
    <n v="3.6459268197266949E-2"/>
    <x v="403"/>
    <n v="-3.581035467557666E-2"/>
    <n v="1.2374037157670071E-3"/>
    <x v="1"/>
    <n v="0"/>
    <x v="6"/>
    <x v="0"/>
    <x v="1"/>
  </r>
  <r>
    <n v="50"/>
    <n v="9.6"/>
    <n v="1.8"/>
    <n v="1.0900000000000001"/>
    <n v="1"/>
    <n v="18"/>
    <n v="86"/>
    <n v="2"/>
    <n v="5.3"/>
    <n v="0"/>
    <n v="24"/>
    <n v="0"/>
    <n v="0"/>
    <n v="0"/>
    <n v="1"/>
    <n v="0"/>
    <n v="0"/>
    <n v="1"/>
    <n v="0"/>
    <n v="0"/>
    <n v="0"/>
    <n v="1"/>
    <n v="0"/>
    <n v="0"/>
    <n v="0"/>
    <n v="0"/>
    <n v="0"/>
    <n v="0"/>
    <n v="0"/>
    <n v="0"/>
    <n v="0"/>
    <n v="0"/>
    <n v="0"/>
    <n v="-4.4960023539299669"/>
    <n v="1.1153495260404505E-2"/>
    <x v="404"/>
    <n v="-1.1091753697444903E-2"/>
    <n v="1.2167120221627047E-4"/>
    <x v="1"/>
    <n v="0"/>
    <x v="7"/>
    <x v="0"/>
    <x v="1"/>
  </r>
  <r>
    <n v="35"/>
    <n v="4.2"/>
    <n v="2.6"/>
    <n v="1.22"/>
    <n v="0"/>
    <n v="26"/>
    <n v="63"/>
    <n v="9"/>
    <n v="6.4"/>
    <n v="0"/>
    <n v="6"/>
    <n v="0"/>
    <n v="0"/>
    <n v="0"/>
    <n v="0"/>
    <n v="0"/>
    <n v="0"/>
    <n v="0"/>
    <n v="0"/>
    <n v="1"/>
    <n v="0"/>
    <n v="0"/>
    <n v="0"/>
    <n v="0"/>
    <n v="0"/>
    <n v="0"/>
    <n v="0"/>
    <n v="0"/>
    <n v="0"/>
    <n v="0"/>
    <n v="1"/>
    <n v="0"/>
    <n v="0"/>
    <n v="-1.372935121274119"/>
    <n v="0.25336221829752437"/>
    <x v="405"/>
    <n v="-1.5987648362562279"/>
    <n v="0.636570929796338"/>
    <x v="2"/>
    <n v="1"/>
    <x v="1"/>
    <x v="3"/>
    <x v="0"/>
  </r>
  <r>
    <n v="36"/>
    <n v="2"/>
    <n v="0.7"/>
    <n v="1.08"/>
    <n v="1"/>
    <n v="22"/>
    <n v="58"/>
    <n v="5"/>
    <n v="4.9000000000000004"/>
    <n v="1"/>
    <n v="21"/>
    <n v="0"/>
    <n v="0"/>
    <n v="0"/>
    <n v="0"/>
    <n v="0"/>
    <n v="1"/>
    <n v="0"/>
    <n v="0"/>
    <n v="0"/>
    <n v="0"/>
    <n v="0"/>
    <n v="0"/>
    <n v="0"/>
    <n v="1"/>
    <n v="0"/>
    <n v="0"/>
    <n v="0"/>
    <n v="0"/>
    <n v="0"/>
    <n v="0"/>
    <n v="0"/>
    <n v="0"/>
    <n v="-1.8332712950836316"/>
    <n v="0.15988966504697794"/>
    <x v="406"/>
    <n v="-0.14832488425561538"/>
    <n v="1.9002355027546235E-2"/>
    <x v="0"/>
    <n v="0"/>
    <x v="0"/>
    <x v="0"/>
    <x v="2"/>
  </r>
  <r>
    <n v="37"/>
    <n v="5.2"/>
    <n v="1"/>
    <n v="1.08"/>
    <n v="0"/>
    <n v="14"/>
    <n v="70"/>
    <n v="14"/>
    <n v="3.1"/>
    <n v="0"/>
    <n v="27"/>
    <n v="0"/>
    <n v="0"/>
    <n v="0"/>
    <n v="1"/>
    <n v="0"/>
    <n v="1"/>
    <n v="0"/>
    <n v="0"/>
    <n v="0"/>
    <n v="0"/>
    <n v="0"/>
    <n v="1"/>
    <n v="0"/>
    <n v="0"/>
    <n v="0"/>
    <n v="0"/>
    <n v="1"/>
    <n v="0"/>
    <n v="0"/>
    <n v="0"/>
    <n v="0"/>
    <n v="0"/>
    <n v="-2.2435852567165435"/>
    <n v="0.10607750670674011"/>
    <x v="407"/>
    <n v="-0.10081997904145787"/>
    <n v="9.197620483158404E-3"/>
    <x v="1"/>
    <n v="0"/>
    <x v="5"/>
    <x v="1"/>
    <x v="2"/>
  </r>
  <r>
    <n v="40"/>
    <n v="9.5"/>
    <n v="6.5"/>
    <n v="0.97"/>
    <n v="0"/>
    <n v="28"/>
    <n v="72"/>
    <n v="4"/>
    <n v="3.2"/>
    <n v="0"/>
    <n v="45"/>
    <n v="1"/>
    <n v="0"/>
    <n v="0"/>
    <n v="0"/>
    <n v="0"/>
    <n v="0"/>
    <n v="1"/>
    <n v="0"/>
    <n v="1"/>
    <n v="0"/>
    <n v="0"/>
    <n v="0"/>
    <n v="0"/>
    <n v="0"/>
    <n v="0"/>
    <n v="0"/>
    <n v="0"/>
    <n v="0"/>
    <n v="0"/>
    <n v="0"/>
    <n v="0"/>
    <n v="0"/>
    <n v="-1.1892971261620837"/>
    <n v="0.30443516839922763"/>
    <x v="408"/>
    <n v="-0.2657701259305294"/>
    <n v="5.4468403148277555E-2"/>
    <x v="2"/>
    <n v="0"/>
    <x v="1"/>
    <x v="0"/>
    <x v="1"/>
  </r>
  <r>
    <n v="33"/>
    <n v="6.1"/>
    <n v="4.5999999999999996"/>
    <n v="0.72"/>
    <n v="0"/>
    <n v="1"/>
    <n v="86"/>
    <n v="0"/>
    <n v="6"/>
    <n v="0"/>
    <n v="29"/>
    <n v="0"/>
    <n v="1"/>
    <n v="0"/>
    <n v="0"/>
    <n v="0"/>
    <n v="1"/>
    <n v="0"/>
    <n v="0"/>
    <n v="0"/>
    <n v="0"/>
    <n v="0"/>
    <n v="1"/>
    <n v="0"/>
    <n v="0"/>
    <n v="0"/>
    <n v="0"/>
    <n v="0"/>
    <n v="0"/>
    <n v="0"/>
    <n v="1"/>
    <n v="0"/>
    <n v="0"/>
    <n v="-2.2548641383621364"/>
    <n v="0.1048877929956494"/>
    <x v="409"/>
    <n v="-9.9743785013376579E-2"/>
    <n v="9.0118414772601928E-3"/>
    <x v="1"/>
    <n v="0"/>
    <x v="5"/>
    <x v="3"/>
    <x v="2"/>
  </r>
  <r>
    <n v="21"/>
    <n v="1"/>
    <n v="1"/>
    <n v="1.01"/>
    <n v="0"/>
    <n v="34"/>
    <n v="54"/>
    <n v="4"/>
    <n v="6.2"/>
    <n v="0"/>
    <n v="32"/>
    <n v="0"/>
    <n v="0"/>
    <n v="0"/>
    <n v="0"/>
    <n v="0"/>
    <n v="0"/>
    <n v="0"/>
    <n v="0"/>
    <n v="0"/>
    <n v="0"/>
    <n v="1"/>
    <n v="0"/>
    <n v="0"/>
    <n v="0"/>
    <n v="0"/>
    <n v="1"/>
    <n v="0"/>
    <n v="0"/>
    <n v="0"/>
    <n v="0"/>
    <n v="0"/>
    <n v="0"/>
    <n v="7.0341641515891951E-2"/>
    <n v="1.0728746571731964"/>
    <x v="410"/>
    <n v="-0.72893636716500299"/>
    <n v="0.26788715480658359"/>
    <x v="3"/>
    <n v="0"/>
    <x v="7"/>
    <x v="4"/>
    <x v="0"/>
  </r>
  <r>
    <n v="49"/>
    <n v="2.9"/>
    <n v="2"/>
    <n v="1.03"/>
    <n v="1"/>
    <n v="1"/>
    <n v="72"/>
    <n v="0"/>
    <n v="1.2"/>
    <n v="1"/>
    <n v="38"/>
    <n v="1"/>
    <n v="1"/>
    <n v="0"/>
    <n v="0"/>
    <n v="1"/>
    <n v="0"/>
    <n v="0"/>
    <n v="0"/>
    <n v="1"/>
    <n v="0"/>
    <n v="0"/>
    <n v="0"/>
    <n v="0"/>
    <n v="0"/>
    <n v="0"/>
    <n v="1"/>
    <n v="0"/>
    <n v="0"/>
    <n v="0"/>
    <n v="0"/>
    <n v="0"/>
    <n v="0"/>
    <n v="-0.8437897191094732"/>
    <n v="0.43007755800320263"/>
    <x v="411"/>
    <n v="-1.2015183982764266"/>
    <n v="0.48896842686310332"/>
    <x v="3"/>
    <n v="1"/>
    <x v="1"/>
    <x v="4"/>
    <x v="4"/>
  </r>
  <r>
    <n v="54"/>
    <n v="4.7"/>
    <n v="2.7"/>
    <n v="1"/>
    <n v="1"/>
    <n v="10"/>
    <n v="72"/>
    <n v="1"/>
    <n v="2.4"/>
    <n v="0"/>
    <n v="12"/>
    <n v="0"/>
    <n v="0"/>
    <n v="0"/>
    <n v="1"/>
    <n v="0"/>
    <n v="0"/>
    <n v="0"/>
    <n v="0"/>
    <n v="1"/>
    <n v="0"/>
    <n v="0"/>
    <n v="0"/>
    <n v="0"/>
    <n v="0"/>
    <n v="0"/>
    <n v="0"/>
    <n v="0"/>
    <n v="0"/>
    <n v="0"/>
    <n v="1"/>
    <n v="0"/>
    <n v="0"/>
    <n v="-3.5568977392237207"/>
    <n v="2.8527186354177558E-2"/>
    <x v="412"/>
    <n v="-2.8127862774827383E-2"/>
    <n v="7.6928333983671178E-4"/>
    <x v="1"/>
    <n v="0"/>
    <x v="1"/>
    <x v="3"/>
    <x v="0"/>
  </r>
  <r>
    <n v="32"/>
    <n v="5.9"/>
    <n v="3.3"/>
    <n v="0.98"/>
    <n v="1"/>
    <n v="16"/>
    <n v="90"/>
    <n v="4"/>
    <n v="2.8"/>
    <n v="0"/>
    <n v="22"/>
    <n v="1"/>
    <n v="0"/>
    <n v="0"/>
    <n v="0"/>
    <n v="1"/>
    <n v="0"/>
    <n v="0"/>
    <n v="0"/>
    <n v="0"/>
    <n v="0"/>
    <n v="0"/>
    <n v="0"/>
    <n v="0"/>
    <n v="0"/>
    <n v="0"/>
    <n v="0"/>
    <n v="0"/>
    <n v="1"/>
    <n v="0"/>
    <n v="0"/>
    <n v="0"/>
    <n v="0"/>
    <n v="-1.856828691532125"/>
    <n v="0.15616709994225891"/>
    <x v="413"/>
    <n v="-0.14511030992688467"/>
    <n v="1.8244748333411494E-2"/>
    <x v="0"/>
    <n v="0"/>
    <x v="3"/>
    <x v="5"/>
    <x v="4"/>
  </r>
  <r>
    <n v="28"/>
    <n v="3.4"/>
    <n v="3.4"/>
    <n v="0.89"/>
    <n v="0"/>
    <n v="15"/>
    <n v="64"/>
    <n v="4"/>
    <n v="5"/>
    <n v="0"/>
    <n v="53"/>
    <n v="1"/>
    <n v="0"/>
    <n v="0"/>
    <n v="1"/>
    <n v="0"/>
    <n v="0"/>
    <n v="1"/>
    <n v="0"/>
    <n v="0"/>
    <n v="0"/>
    <n v="0"/>
    <n v="0"/>
    <n v="0"/>
    <n v="0"/>
    <n v="0"/>
    <n v="0"/>
    <n v="0"/>
    <n v="0"/>
    <n v="1"/>
    <n v="0"/>
    <n v="0"/>
    <n v="0"/>
    <n v="-1.1562072517895672"/>
    <n v="0.31467741262719434"/>
    <x v="414"/>
    <n v="-0.27359132194393981"/>
    <n v="5.7291835778303594E-2"/>
    <x v="2"/>
    <n v="0"/>
    <x v="3"/>
    <x v="2"/>
    <x v="1"/>
  </r>
  <r>
    <n v="37"/>
    <n v="3.1"/>
    <n v="0.4"/>
    <n v="0.81"/>
    <n v="0"/>
    <n v="25"/>
    <n v="52"/>
    <n v="9"/>
    <n v="1.4"/>
    <n v="0"/>
    <n v="23"/>
    <n v="1"/>
    <n v="0"/>
    <n v="0"/>
    <n v="1"/>
    <n v="0"/>
    <n v="1"/>
    <n v="0"/>
    <n v="0"/>
    <n v="0"/>
    <n v="0"/>
    <n v="0"/>
    <n v="0"/>
    <n v="0"/>
    <n v="1"/>
    <n v="0"/>
    <n v="0"/>
    <n v="0"/>
    <n v="0"/>
    <n v="1"/>
    <n v="0"/>
    <n v="0"/>
    <n v="0"/>
    <n v="-0.96057069563893083"/>
    <n v="0.38267443301591303"/>
    <x v="415"/>
    <n v="-1.2845903142576547"/>
    <n v="0.52307038886279644"/>
    <x v="2"/>
    <n v="1"/>
    <x v="0"/>
    <x v="2"/>
    <x v="2"/>
  </r>
  <r>
    <n v="36"/>
    <n v="11.7"/>
    <n v="1.3"/>
    <n v="0.91"/>
    <n v="1"/>
    <n v="6"/>
    <n v="84"/>
    <n v="6"/>
    <n v="1.3"/>
    <n v="0"/>
    <n v="37"/>
    <n v="1"/>
    <n v="0"/>
    <n v="0"/>
    <n v="0"/>
    <n v="1"/>
    <n v="0"/>
    <n v="0"/>
    <n v="0"/>
    <n v="0"/>
    <n v="0"/>
    <n v="1"/>
    <n v="0"/>
    <n v="0"/>
    <n v="0"/>
    <n v="0"/>
    <n v="0"/>
    <n v="1"/>
    <n v="0"/>
    <n v="0"/>
    <n v="0"/>
    <n v="0"/>
    <n v="0"/>
    <n v="-3.2598484324330368"/>
    <n v="3.839421689460458E-2"/>
    <x v="416"/>
    <n v="-3.7675497705844031E-2"/>
    <n v="1.3671214783330843E-3"/>
    <x v="1"/>
    <n v="0"/>
    <x v="7"/>
    <x v="1"/>
    <x v="4"/>
  </r>
  <r>
    <n v="47"/>
    <n v="6.2"/>
    <n v="2.5"/>
    <n v="1.05"/>
    <n v="0"/>
    <n v="18"/>
    <n v="67"/>
    <n v="13"/>
    <n v="0.8"/>
    <n v="0"/>
    <n v="36"/>
    <n v="1"/>
    <n v="1"/>
    <n v="0"/>
    <n v="0"/>
    <n v="0"/>
    <n v="0"/>
    <n v="0"/>
    <n v="0"/>
    <n v="0"/>
    <n v="0"/>
    <n v="1"/>
    <n v="0"/>
    <n v="0"/>
    <n v="0"/>
    <n v="0"/>
    <n v="0"/>
    <n v="0"/>
    <n v="0"/>
    <n v="0"/>
    <n v="1"/>
    <n v="0"/>
    <n v="0"/>
    <n v="-1.2464660238807246"/>
    <n v="0.28751908915710611"/>
    <x v="417"/>
    <n v="-0.25271717997563342"/>
    <n v="4.9868466606421753E-2"/>
    <x v="2"/>
    <n v="0"/>
    <x v="7"/>
    <x v="3"/>
    <x v="0"/>
  </r>
  <r>
    <n v="38"/>
    <n v="5.3"/>
    <n v="2.2000000000000002"/>
    <n v="1.17"/>
    <n v="0"/>
    <n v="11"/>
    <n v="57"/>
    <n v="9"/>
    <n v="1.8"/>
    <n v="0"/>
    <n v="6"/>
    <n v="0"/>
    <n v="0"/>
    <n v="0"/>
    <n v="0"/>
    <n v="0"/>
    <n v="0"/>
    <n v="0"/>
    <n v="0"/>
    <n v="0"/>
    <n v="0"/>
    <n v="0"/>
    <n v="0"/>
    <n v="1"/>
    <n v="0"/>
    <n v="0"/>
    <n v="0"/>
    <n v="0"/>
    <n v="0"/>
    <n v="0"/>
    <n v="1"/>
    <n v="0"/>
    <n v="0"/>
    <n v="-2.0700877017802761"/>
    <n v="0.12617471547260892"/>
    <x v="418"/>
    <n v="-0.11882668239882403"/>
    <n v="1.2552583621232799E-2"/>
    <x v="0"/>
    <n v="0"/>
    <x v="2"/>
    <x v="3"/>
    <x v="0"/>
  </r>
  <r>
    <n v="31"/>
    <n v="2.5"/>
    <n v="1"/>
    <n v="0.93"/>
    <n v="0"/>
    <n v="19"/>
    <n v="61"/>
    <n v="8"/>
    <n v="2"/>
    <n v="1"/>
    <n v="28"/>
    <n v="1"/>
    <n v="0"/>
    <n v="0"/>
    <n v="0"/>
    <n v="0"/>
    <n v="1"/>
    <n v="0"/>
    <n v="0"/>
    <n v="0"/>
    <n v="0"/>
    <n v="0"/>
    <n v="0"/>
    <n v="1"/>
    <n v="0"/>
    <n v="0"/>
    <n v="0"/>
    <n v="0"/>
    <n v="0"/>
    <n v="0"/>
    <n v="0"/>
    <n v="0"/>
    <n v="0"/>
    <n v="-0.90405191036858401"/>
    <n v="0.40492560894331231"/>
    <x v="419"/>
    <n v="-0.3399843540126396"/>
    <n v="8.3069927261340562E-2"/>
    <x v="2"/>
    <n v="0"/>
    <x v="2"/>
    <x v="0"/>
    <x v="2"/>
  </r>
  <r>
    <n v="26"/>
    <n v="1.5"/>
    <n v="1.5"/>
    <n v="1.05"/>
    <n v="0"/>
    <n v="15"/>
    <n v="93"/>
    <n v="16"/>
    <n v="7.1"/>
    <n v="0"/>
    <n v="26"/>
    <n v="0"/>
    <n v="0"/>
    <n v="0"/>
    <n v="0"/>
    <n v="0"/>
    <n v="0"/>
    <n v="0"/>
    <n v="0"/>
    <n v="0"/>
    <n v="0"/>
    <n v="0"/>
    <n v="0"/>
    <n v="0"/>
    <n v="0"/>
    <n v="1"/>
    <n v="0"/>
    <n v="0"/>
    <n v="0"/>
    <n v="0"/>
    <n v="0"/>
    <n v="0"/>
    <n v="0"/>
    <n v="-2.9571973142156347"/>
    <n v="5.1964353025545203E-2"/>
    <x v="420"/>
    <n v="-5.065922878470392E-2"/>
    <n v="2.4401077373487749E-3"/>
    <x v="1"/>
    <n v="0"/>
    <x v="6"/>
    <x v="0"/>
    <x v="0"/>
  </r>
  <r>
    <n v="46"/>
    <n v="5.3"/>
    <n v="1.3"/>
    <n v="1.1499999999999999"/>
    <n v="0"/>
    <n v="17"/>
    <n v="77"/>
    <n v="8"/>
    <n v="4.5999999999999996"/>
    <n v="1"/>
    <n v="28"/>
    <n v="0"/>
    <n v="0"/>
    <n v="0"/>
    <n v="0"/>
    <n v="0"/>
    <n v="0"/>
    <n v="0"/>
    <n v="0"/>
    <n v="0"/>
    <n v="0"/>
    <n v="0"/>
    <n v="0"/>
    <n v="0"/>
    <n v="0"/>
    <n v="1"/>
    <n v="0"/>
    <n v="0"/>
    <n v="0"/>
    <n v="0"/>
    <n v="0"/>
    <n v="0"/>
    <n v="0"/>
    <n v="-2.4935336348973598"/>
    <n v="8.2617510045558201E-2"/>
    <x v="421"/>
    <n v="-7.938172931751801E-2"/>
    <n v="5.8236344952378944E-3"/>
    <x v="1"/>
    <n v="0"/>
    <x v="6"/>
    <x v="0"/>
    <x v="0"/>
  </r>
  <r>
    <n v="43"/>
    <n v="6.6"/>
    <n v="2.1"/>
    <n v="0.89"/>
    <n v="1"/>
    <n v="11"/>
    <n v="73"/>
    <n v="11"/>
    <n v="5"/>
    <n v="0"/>
    <n v="15"/>
    <n v="0"/>
    <n v="0"/>
    <n v="0"/>
    <n v="0"/>
    <n v="1"/>
    <n v="0"/>
    <n v="0"/>
    <n v="0"/>
    <n v="0"/>
    <n v="0"/>
    <n v="0"/>
    <n v="1"/>
    <n v="0"/>
    <n v="0"/>
    <n v="0"/>
    <n v="0"/>
    <n v="0"/>
    <n v="0"/>
    <n v="0"/>
    <n v="0"/>
    <n v="0"/>
    <n v="0"/>
    <n v="-2.9218922969735344"/>
    <n v="5.3831725248772187E-2"/>
    <x v="422"/>
    <n v="-5.2432783909036648E-2"/>
    <n v="2.6093603566458585E-3"/>
    <x v="1"/>
    <n v="0"/>
    <x v="5"/>
    <x v="0"/>
    <x v="4"/>
  </r>
  <r>
    <n v="48"/>
    <n v="3.9"/>
    <n v="3"/>
    <n v="1.05"/>
    <n v="0"/>
    <n v="11"/>
    <n v="69"/>
    <n v="1"/>
    <n v="1.1000000000000001"/>
    <n v="1"/>
    <n v="11"/>
    <n v="0"/>
    <n v="0"/>
    <n v="0"/>
    <n v="1"/>
    <n v="0"/>
    <n v="0"/>
    <n v="0"/>
    <n v="0"/>
    <n v="0"/>
    <n v="0"/>
    <n v="0"/>
    <n v="0"/>
    <n v="0"/>
    <n v="1"/>
    <n v="0"/>
    <n v="0"/>
    <n v="0"/>
    <n v="0"/>
    <n v="0"/>
    <n v="0"/>
    <n v="0"/>
    <n v="0"/>
    <n v="-2.028039207656561"/>
    <n v="0.13159329547115284"/>
    <x v="423"/>
    <n v="-0.12362663560548286"/>
    <n v="1.352342804984488E-2"/>
    <x v="0"/>
    <n v="0"/>
    <x v="0"/>
    <x v="0"/>
    <x v="0"/>
  </r>
  <r>
    <n v="29"/>
    <n v="6.2"/>
    <n v="1.4"/>
    <n v="0.87"/>
    <n v="0"/>
    <n v="19"/>
    <n v="71"/>
    <n v="3"/>
    <n v="2.2999999999999998"/>
    <n v="0"/>
    <n v="18"/>
    <n v="1"/>
    <n v="0"/>
    <n v="0"/>
    <n v="0"/>
    <n v="0"/>
    <n v="0"/>
    <n v="0"/>
    <n v="1"/>
    <n v="0"/>
    <n v="0"/>
    <n v="0"/>
    <n v="1"/>
    <n v="0"/>
    <n v="0"/>
    <n v="0"/>
    <n v="0"/>
    <n v="0"/>
    <n v="0"/>
    <n v="0"/>
    <n v="0"/>
    <n v="0"/>
    <n v="0"/>
    <n v="-1.952224528444829"/>
    <n v="0.14195793062995229"/>
    <x v="424"/>
    <n v="-0.13274427222773322"/>
    <n v="1.5453224354239063E-2"/>
    <x v="0"/>
    <n v="0"/>
    <x v="5"/>
    <x v="0"/>
    <x v="3"/>
  </r>
  <r>
    <n v="55"/>
    <n v="6.3"/>
    <n v="3.8"/>
    <n v="1.1100000000000001"/>
    <n v="0"/>
    <n v="24"/>
    <n v="72"/>
    <n v="6"/>
    <n v="4.3"/>
    <n v="1"/>
    <n v="23"/>
    <n v="0"/>
    <n v="0"/>
    <n v="1"/>
    <n v="0"/>
    <n v="0"/>
    <n v="0"/>
    <n v="0"/>
    <n v="1"/>
    <n v="0"/>
    <n v="0"/>
    <n v="0"/>
    <n v="0"/>
    <n v="0"/>
    <n v="0"/>
    <n v="0"/>
    <n v="0"/>
    <n v="0"/>
    <n v="1"/>
    <n v="0"/>
    <n v="0"/>
    <n v="0"/>
    <n v="0"/>
    <n v="-0.59966298018891429"/>
    <n v="0.54899662765910462"/>
    <x v="425"/>
    <n v="-1.0372703645128865"/>
    <n v="0.41677250039947406"/>
    <x v="3"/>
    <n v="1"/>
    <x v="3"/>
    <x v="5"/>
    <x v="3"/>
  </r>
  <r>
    <n v="22"/>
    <n v="6.9"/>
    <n v="4.3"/>
    <n v="1"/>
    <n v="0"/>
    <n v="11"/>
    <n v="73"/>
    <n v="5"/>
    <n v="2.9"/>
    <n v="0"/>
    <n v="38"/>
    <n v="1"/>
    <n v="0"/>
    <n v="1"/>
    <n v="0"/>
    <n v="1"/>
    <n v="0"/>
    <n v="0"/>
    <n v="0"/>
    <n v="0"/>
    <n v="0"/>
    <n v="0"/>
    <n v="0"/>
    <n v="0"/>
    <n v="1"/>
    <n v="0"/>
    <n v="0"/>
    <n v="1"/>
    <n v="0"/>
    <n v="0"/>
    <n v="0"/>
    <n v="1"/>
    <n v="0"/>
    <n v="-0.93491835425602143"/>
    <n v="0.39261791980511485"/>
    <x v="426"/>
    <n v="-0.33118537132023507"/>
    <n v="7.9483370829882924E-2"/>
    <x v="2"/>
    <n v="0"/>
    <x v="0"/>
    <x v="1"/>
    <x v="4"/>
  </r>
  <r>
    <n v="44"/>
    <n v="1"/>
    <n v="1"/>
    <n v="1.01"/>
    <n v="1"/>
    <n v="8"/>
    <n v="78"/>
    <n v="2"/>
    <n v="3.8"/>
    <n v="0"/>
    <n v="46"/>
    <n v="0"/>
    <n v="0"/>
    <n v="0"/>
    <n v="0"/>
    <n v="0"/>
    <n v="0"/>
    <n v="0"/>
    <n v="1"/>
    <n v="1"/>
    <n v="0"/>
    <n v="0"/>
    <n v="0"/>
    <n v="0"/>
    <n v="0"/>
    <n v="0"/>
    <n v="0"/>
    <n v="0"/>
    <n v="0"/>
    <n v="0"/>
    <n v="0"/>
    <n v="0"/>
    <n v="0"/>
    <n v="-3.3542522148139922"/>
    <n v="3.4935484627401349E-2"/>
    <x v="427"/>
    <n v="-3.4339091081174992E-2"/>
    <n v="1.1394807397505794E-3"/>
    <x v="1"/>
    <n v="0"/>
    <x v="1"/>
    <x v="0"/>
    <x v="3"/>
  </r>
  <r>
    <n v="21"/>
    <n v="3"/>
    <n v="1.3"/>
    <n v="0.89"/>
    <n v="0"/>
    <n v="22"/>
    <n v="77"/>
    <n v="8"/>
    <n v="0.9"/>
    <n v="0"/>
    <n v="41"/>
    <n v="1"/>
    <n v="0"/>
    <n v="0"/>
    <n v="0"/>
    <n v="0"/>
    <n v="0"/>
    <n v="1"/>
    <n v="0"/>
    <n v="0"/>
    <n v="0"/>
    <n v="0"/>
    <n v="0"/>
    <n v="0"/>
    <n v="1"/>
    <n v="0"/>
    <n v="0"/>
    <n v="0"/>
    <n v="0"/>
    <n v="0"/>
    <n v="0"/>
    <n v="1"/>
    <n v="0"/>
    <n v="-2.0121857089192647"/>
    <n v="0.13369613424806767"/>
    <x v="428"/>
    <n v="-0.1254832101812032"/>
    <n v="1.3907349491261095E-2"/>
    <x v="0"/>
    <n v="0"/>
    <x v="0"/>
    <x v="0"/>
    <x v="1"/>
  </r>
  <r>
    <n v="31"/>
    <n v="5.5"/>
    <n v="0.8"/>
    <n v="1.07"/>
    <n v="0"/>
    <n v="16"/>
    <n v="72"/>
    <n v="9"/>
    <n v="2.8"/>
    <n v="0"/>
    <n v="34"/>
    <n v="1"/>
    <n v="0"/>
    <n v="0"/>
    <n v="0"/>
    <n v="0"/>
    <n v="1"/>
    <n v="0"/>
    <n v="0"/>
    <n v="0"/>
    <n v="0"/>
    <n v="0"/>
    <n v="1"/>
    <n v="0"/>
    <n v="0"/>
    <n v="0"/>
    <n v="0"/>
    <n v="1"/>
    <n v="0"/>
    <n v="0"/>
    <n v="0"/>
    <n v="0"/>
    <n v="1"/>
    <n v="-1.628470937020404"/>
    <n v="0.19622939194706418"/>
    <x v="429"/>
    <n v="-0.17917443642415135"/>
    <n v="2.6909100342540893E-2"/>
    <x v="0"/>
    <n v="0"/>
    <x v="5"/>
    <x v="1"/>
    <x v="2"/>
  </r>
  <r>
    <n v="52"/>
    <n v="4.0999999999999996"/>
    <n v="2"/>
    <n v="1.24"/>
    <n v="0"/>
    <n v="23"/>
    <n v="60"/>
    <n v="4"/>
    <n v="4.4000000000000004"/>
    <n v="0"/>
    <n v="12"/>
    <n v="0"/>
    <n v="0"/>
    <n v="0"/>
    <n v="0"/>
    <n v="0"/>
    <n v="0"/>
    <n v="0"/>
    <n v="0"/>
    <n v="0"/>
    <n v="1"/>
    <n v="0"/>
    <n v="0"/>
    <n v="0"/>
    <n v="0"/>
    <n v="0"/>
    <n v="0"/>
    <n v="1"/>
    <n v="0"/>
    <n v="0"/>
    <n v="0"/>
    <n v="0"/>
    <n v="1"/>
    <n v="-1.7080204509746579"/>
    <n v="0.18122417992620743"/>
    <x v="430"/>
    <n v="-0.16655134132339203"/>
    <n v="2.3537895442801899E-2"/>
    <x v="0"/>
    <n v="0"/>
    <x v="4"/>
    <x v="1"/>
    <x v="0"/>
  </r>
  <r>
    <n v="45"/>
    <n v="6.3"/>
    <n v="2.6"/>
    <n v="0.85"/>
    <n v="0"/>
    <n v="8"/>
    <n v="60"/>
    <n v="4"/>
    <n v="1.2"/>
    <n v="0"/>
    <n v="19"/>
    <n v="1"/>
    <n v="0"/>
    <n v="0"/>
    <n v="0"/>
    <n v="0"/>
    <n v="0"/>
    <n v="1"/>
    <n v="0"/>
    <n v="0"/>
    <n v="0"/>
    <n v="0"/>
    <n v="0"/>
    <n v="0"/>
    <n v="0"/>
    <n v="1"/>
    <n v="0"/>
    <n v="0"/>
    <n v="0"/>
    <n v="1"/>
    <n v="0"/>
    <n v="0"/>
    <n v="1"/>
    <n v="-2.2178175581495925"/>
    <n v="0.10884640073310244"/>
    <x v="431"/>
    <n v="-0.10332019628092554"/>
    <n v="9.6357464355468769E-3"/>
    <x v="1"/>
    <n v="0"/>
    <x v="6"/>
    <x v="2"/>
    <x v="1"/>
  </r>
  <r>
    <n v="33"/>
    <n v="5.3"/>
    <n v="1.5"/>
    <n v="0.95"/>
    <n v="0"/>
    <n v="1"/>
    <n v="48"/>
    <n v="3"/>
    <n v="0.5"/>
    <n v="0"/>
    <n v="27"/>
    <n v="0"/>
    <n v="0"/>
    <n v="0"/>
    <n v="0"/>
    <n v="0"/>
    <n v="0"/>
    <n v="0"/>
    <n v="0"/>
    <n v="0"/>
    <n v="0"/>
    <n v="0"/>
    <n v="0"/>
    <n v="0"/>
    <n v="0"/>
    <n v="0"/>
    <n v="0"/>
    <n v="0"/>
    <n v="0"/>
    <n v="1"/>
    <n v="0"/>
    <n v="0"/>
    <n v="1"/>
    <n v="-1.763733680492106"/>
    <n v="0.17140370096469273"/>
    <x v="432"/>
    <n v="-0.1582027741057169"/>
    <n v="2.1410519566732896E-2"/>
    <x v="0"/>
    <n v="0"/>
    <x v="3"/>
    <x v="2"/>
    <x v="0"/>
  </r>
  <r>
    <n v="33"/>
    <n v="0.4"/>
    <n v="0.4"/>
    <n v="1.02"/>
    <n v="0"/>
    <n v="11"/>
    <n v="96"/>
    <n v="8"/>
    <n v="1.1000000000000001"/>
    <n v="0"/>
    <n v="16"/>
    <n v="1"/>
    <n v="0"/>
    <n v="0"/>
    <n v="0"/>
    <n v="0"/>
    <n v="0"/>
    <n v="1"/>
    <n v="0"/>
    <n v="0"/>
    <n v="0"/>
    <n v="0"/>
    <n v="1"/>
    <n v="0"/>
    <n v="0"/>
    <n v="0"/>
    <n v="0"/>
    <n v="0"/>
    <n v="0"/>
    <n v="1"/>
    <n v="0"/>
    <n v="0"/>
    <n v="0"/>
    <n v="-2.6882238736536275"/>
    <n v="6.800161162946125E-2"/>
    <x v="433"/>
    <n v="-6.5789249553213983E-2"/>
    <n v="4.0541012885849884E-3"/>
    <x v="1"/>
    <n v="0"/>
    <x v="5"/>
    <x v="2"/>
    <x v="1"/>
  </r>
  <r>
    <n v="39"/>
    <n v="8"/>
    <n v="1.3"/>
    <n v="1.05"/>
    <n v="0"/>
    <n v="9"/>
    <n v="82"/>
    <n v="3"/>
    <n v="5.9"/>
    <n v="0"/>
    <n v="31"/>
    <n v="1"/>
    <n v="0"/>
    <n v="0"/>
    <n v="1"/>
    <n v="0"/>
    <n v="0"/>
    <n v="0"/>
    <n v="0"/>
    <n v="0"/>
    <n v="0"/>
    <n v="0"/>
    <n v="1"/>
    <n v="0"/>
    <n v="0"/>
    <n v="0"/>
    <n v="0"/>
    <n v="0"/>
    <n v="0"/>
    <n v="0"/>
    <n v="0"/>
    <n v="0"/>
    <n v="1"/>
    <n v="-2.8414457872213914"/>
    <n v="5.8341255917435296E-2"/>
    <x v="434"/>
    <n v="-5.6702829554764099E-2"/>
    <n v="3.0387858537591936E-3"/>
    <x v="1"/>
    <n v="0"/>
    <x v="5"/>
    <x v="0"/>
    <x v="0"/>
  </r>
  <r>
    <n v="43"/>
    <n v="2.7"/>
    <n v="1.3"/>
    <n v="0.99"/>
    <n v="0"/>
    <n v="15"/>
    <n v="62"/>
    <n v="5"/>
    <n v="1"/>
    <n v="1"/>
    <n v="33"/>
    <n v="0"/>
    <n v="0"/>
    <n v="0"/>
    <n v="0"/>
    <n v="1"/>
    <n v="0"/>
    <n v="0"/>
    <n v="0"/>
    <n v="0"/>
    <n v="0"/>
    <n v="0"/>
    <n v="0"/>
    <n v="1"/>
    <n v="0"/>
    <n v="0"/>
    <n v="0"/>
    <n v="0"/>
    <n v="0"/>
    <n v="0"/>
    <n v="0"/>
    <n v="1"/>
    <n v="0"/>
    <n v="-1.3441391603320345"/>
    <n v="0.2607640873391035"/>
    <x v="435"/>
    <n v="-0.23171795568907369"/>
    <n v="4.2778731304573346E-2"/>
    <x v="2"/>
    <n v="0"/>
    <x v="2"/>
    <x v="0"/>
    <x v="4"/>
  </r>
  <r>
    <n v="49"/>
    <n v="1.9"/>
    <n v="1.9"/>
    <n v="0.72"/>
    <n v="0"/>
    <n v="10"/>
    <n v="64"/>
    <n v="11"/>
    <n v="2.7"/>
    <n v="0"/>
    <n v="30"/>
    <n v="1"/>
    <n v="0"/>
    <n v="0"/>
    <n v="0"/>
    <n v="0"/>
    <n v="0"/>
    <n v="0"/>
    <n v="0"/>
    <n v="0"/>
    <n v="0"/>
    <n v="0"/>
    <n v="1"/>
    <n v="0"/>
    <n v="0"/>
    <n v="0"/>
    <n v="1"/>
    <n v="0"/>
    <n v="0"/>
    <n v="0"/>
    <n v="0"/>
    <n v="1"/>
    <n v="0"/>
    <n v="-0.52195028571563584"/>
    <n v="0.59336219296660597"/>
    <x v="436"/>
    <n v="-0.98779665612740464"/>
    <n v="0.39388639815163667"/>
    <x v="3"/>
    <n v="1"/>
    <x v="5"/>
    <x v="4"/>
    <x v="0"/>
  </r>
  <r>
    <n v="34"/>
    <n v="7.8"/>
    <n v="1.4"/>
    <n v="1.1299999999999999"/>
    <n v="1"/>
    <n v="23"/>
    <n v="69"/>
    <n v="6"/>
    <n v="0.5"/>
    <n v="0"/>
    <n v="36"/>
    <n v="0"/>
    <n v="0"/>
    <n v="0"/>
    <n v="0"/>
    <n v="0"/>
    <n v="0"/>
    <n v="1"/>
    <n v="0"/>
    <n v="0"/>
    <n v="0"/>
    <n v="0"/>
    <n v="0"/>
    <n v="0"/>
    <n v="0"/>
    <n v="1"/>
    <n v="0"/>
    <n v="0"/>
    <n v="0"/>
    <n v="0"/>
    <n v="0"/>
    <n v="0"/>
    <n v="0"/>
    <n v="-3.9444657106531"/>
    <n v="1.9361558280973967E-2"/>
    <x v="437"/>
    <n v="-1.9176508070492874E-2"/>
    <n v="3.6076476322494089E-4"/>
    <x v="1"/>
    <n v="0"/>
    <x v="6"/>
    <x v="0"/>
    <x v="1"/>
  </r>
  <r>
    <n v="23"/>
    <n v="6"/>
    <n v="1.9"/>
    <n v="1.05"/>
    <n v="1"/>
    <n v="13"/>
    <n v="96"/>
    <n v="5"/>
    <n v="1.3"/>
    <n v="1"/>
    <n v="13"/>
    <n v="0"/>
    <n v="0"/>
    <n v="0"/>
    <n v="0"/>
    <n v="0"/>
    <n v="0"/>
    <n v="0"/>
    <n v="0"/>
    <n v="0"/>
    <n v="0"/>
    <n v="0"/>
    <n v="0"/>
    <n v="1"/>
    <n v="0"/>
    <n v="0"/>
    <n v="0"/>
    <n v="1"/>
    <n v="0"/>
    <n v="0"/>
    <n v="0"/>
    <n v="1"/>
    <n v="0"/>
    <n v="-3.5822276578767918"/>
    <n v="2.7813669851140262E-2"/>
    <x v="438"/>
    <n v="-2.7433895595680696E-2"/>
    <n v="7.3229793854347473E-4"/>
    <x v="1"/>
    <n v="0"/>
    <x v="2"/>
    <x v="1"/>
    <x v="0"/>
  </r>
  <r>
    <n v="39"/>
    <n v="8.5"/>
    <n v="2.8"/>
    <n v="0.86"/>
    <n v="1"/>
    <n v="17"/>
    <n v="55"/>
    <n v="3"/>
    <n v="3.1"/>
    <n v="0"/>
    <n v="35"/>
    <n v="1"/>
    <n v="0"/>
    <n v="0"/>
    <n v="0"/>
    <n v="0"/>
    <n v="0"/>
    <n v="1"/>
    <n v="0"/>
    <n v="0"/>
    <n v="0"/>
    <n v="0"/>
    <n v="1"/>
    <n v="0"/>
    <n v="0"/>
    <n v="0"/>
    <n v="0"/>
    <n v="0"/>
    <n v="0"/>
    <n v="0"/>
    <n v="1"/>
    <n v="0"/>
    <n v="1"/>
    <n v="-2.3512301857242326"/>
    <n v="9.5251912567868122E-2"/>
    <x v="439"/>
    <n v="-9.0984393948984027E-2"/>
    <n v="7.5634400490290901E-3"/>
    <x v="1"/>
    <n v="0"/>
    <x v="5"/>
    <x v="3"/>
    <x v="1"/>
  </r>
  <r>
    <n v="34"/>
    <n v="4.7"/>
    <n v="2.5"/>
    <n v="0.95"/>
    <n v="0"/>
    <n v="17"/>
    <n v="73"/>
    <n v="4"/>
    <n v="2.6"/>
    <n v="0"/>
    <n v="16"/>
    <n v="0"/>
    <n v="0"/>
    <n v="0"/>
    <n v="1"/>
    <n v="0"/>
    <n v="0"/>
    <n v="0"/>
    <n v="1"/>
    <n v="0"/>
    <n v="0"/>
    <n v="0"/>
    <n v="1"/>
    <n v="0"/>
    <n v="0"/>
    <n v="0"/>
    <n v="1"/>
    <n v="0"/>
    <n v="0"/>
    <n v="0"/>
    <n v="0"/>
    <n v="0"/>
    <n v="0"/>
    <n v="-1.3831058945522026"/>
    <n v="0.25079838878350463"/>
    <x v="440"/>
    <n v="-0.22378205845193844"/>
    <n v="4.0204517823270711E-2"/>
    <x v="2"/>
    <n v="0"/>
    <x v="5"/>
    <x v="4"/>
    <x v="3"/>
  </r>
  <r>
    <n v="26"/>
    <n v="3"/>
    <n v="1.3"/>
    <n v="1.1399999999999999"/>
    <n v="0"/>
    <n v="18"/>
    <n v="71"/>
    <n v="2"/>
    <n v="5.3"/>
    <n v="1"/>
    <n v="13"/>
    <n v="0"/>
    <n v="0"/>
    <n v="0"/>
    <n v="0"/>
    <n v="1"/>
    <n v="0"/>
    <n v="0"/>
    <n v="0"/>
    <n v="1"/>
    <n v="0"/>
    <n v="0"/>
    <n v="0"/>
    <n v="0"/>
    <n v="0"/>
    <n v="0"/>
    <n v="0"/>
    <n v="0"/>
    <n v="0"/>
    <n v="0"/>
    <n v="0"/>
    <n v="0"/>
    <n v="0"/>
    <n v="-1.210361863738951"/>
    <n v="0.29808939216882896"/>
    <x v="441"/>
    <n v="-0.26089348506987087"/>
    <n v="5.2733165362064044E-2"/>
    <x v="2"/>
    <n v="0"/>
    <x v="1"/>
    <x v="0"/>
    <x v="4"/>
  </r>
  <r>
    <n v="41"/>
    <n v="4.3"/>
    <n v="4.3"/>
    <n v="1.19"/>
    <n v="0"/>
    <n v="16"/>
    <n v="79"/>
    <n v="5"/>
    <n v="3.5"/>
    <n v="0"/>
    <n v="30"/>
    <n v="1"/>
    <n v="1"/>
    <n v="0"/>
    <n v="0"/>
    <n v="0"/>
    <n v="0"/>
    <n v="1"/>
    <n v="0"/>
    <n v="0"/>
    <n v="0"/>
    <n v="0"/>
    <n v="0"/>
    <n v="0"/>
    <n v="1"/>
    <n v="0"/>
    <n v="0"/>
    <n v="0"/>
    <n v="0"/>
    <n v="0"/>
    <n v="1"/>
    <n v="0"/>
    <n v="0"/>
    <n v="-1.5157237970513966"/>
    <n v="0.21964914589460188"/>
    <x v="442"/>
    <n v="-0.19856323205228005"/>
    <n v="3.2433155607292249E-2"/>
    <x v="0"/>
    <n v="0"/>
    <x v="0"/>
    <x v="3"/>
    <x v="1"/>
  </r>
  <r>
    <n v="36"/>
    <n v="1.6"/>
    <n v="1.6"/>
    <n v="1.1100000000000001"/>
    <n v="0"/>
    <n v="21"/>
    <n v="71"/>
    <n v="3"/>
    <n v="1.2"/>
    <n v="0"/>
    <n v="39"/>
    <n v="1"/>
    <n v="0"/>
    <n v="0"/>
    <n v="0"/>
    <n v="0"/>
    <n v="0"/>
    <n v="0"/>
    <n v="0"/>
    <n v="0"/>
    <n v="0"/>
    <n v="0"/>
    <n v="0"/>
    <n v="0"/>
    <n v="1"/>
    <n v="0"/>
    <n v="0"/>
    <n v="0"/>
    <n v="0"/>
    <n v="0"/>
    <n v="1"/>
    <n v="0"/>
    <n v="0"/>
    <n v="-1.4312268227630978"/>
    <n v="0.23901551262813192"/>
    <x v="443"/>
    <n v="-0.21431712284960547"/>
    <n v="3.7213343297454689E-2"/>
    <x v="0"/>
    <n v="0"/>
    <x v="0"/>
    <x v="3"/>
    <x v="0"/>
  </r>
  <r>
    <n v="41"/>
    <n v="1.2"/>
    <n v="1.2"/>
    <n v="0.99"/>
    <n v="1"/>
    <n v="9"/>
    <n v="56"/>
    <n v="3"/>
    <n v="2.2000000000000002"/>
    <n v="1"/>
    <n v="30"/>
    <n v="1"/>
    <n v="0"/>
    <n v="0"/>
    <n v="0"/>
    <n v="0"/>
    <n v="1"/>
    <n v="0"/>
    <n v="0"/>
    <n v="0"/>
    <n v="0"/>
    <n v="0"/>
    <n v="0"/>
    <n v="0"/>
    <n v="0"/>
    <n v="1"/>
    <n v="0"/>
    <n v="0"/>
    <n v="0"/>
    <n v="1"/>
    <n v="0"/>
    <n v="1"/>
    <n v="0"/>
    <n v="-1.628454741343409"/>
    <n v="0.1962325700406487"/>
    <x v="444"/>
    <n v="-0.17917709317994093"/>
    <n v="2.6909828992784476E-2"/>
    <x v="0"/>
    <n v="0"/>
    <x v="6"/>
    <x v="2"/>
    <x v="2"/>
  </r>
  <r>
    <n v="30"/>
    <n v="2.4"/>
    <n v="0.7"/>
    <n v="1"/>
    <n v="1"/>
    <n v="29"/>
    <n v="70"/>
    <n v="4"/>
    <n v="1.9"/>
    <n v="0"/>
    <n v="24"/>
    <n v="1"/>
    <n v="0"/>
    <n v="0"/>
    <n v="0"/>
    <n v="0"/>
    <n v="0"/>
    <n v="0"/>
    <n v="0"/>
    <n v="1"/>
    <n v="0"/>
    <n v="0"/>
    <n v="0"/>
    <n v="0"/>
    <n v="0"/>
    <n v="0"/>
    <n v="0"/>
    <n v="0"/>
    <n v="0"/>
    <n v="0"/>
    <n v="0"/>
    <n v="0"/>
    <n v="1"/>
    <n v="-2.4320072040924328"/>
    <n v="8.7860301917533079E-2"/>
    <x v="445"/>
    <n v="-8.4212741217041504E-2"/>
    <n v="6.5228760351455708E-3"/>
    <x v="1"/>
    <n v="0"/>
    <x v="1"/>
    <x v="0"/>
    <x v="0"/>
  </r>
  <r>
    <n v="42"/>
    <n v="10.199999999999999"/>
    <n v="2.2999999999999998"/>
    <n v="0.96"/>
    <n v="1"/>
    <n v="14"/>
    <n v="65"/>
    <n v="14"/>
    <n v="0.3"/>
    <n v="0"/>
    <n v="28"/>
    <n v="0"/>
    <n v="0"/>
    <n v="0"/>
    <n v="0"/>
    <n v="0"/>
    <n v="0"/>
    <n v="1"/>
    <n v="0"/>
    <n v="1"/>
    <n v="0"/>
    <n v="0"/>
    <n v="0"/>
    <n v="0"/>
    <n v="0"/>
    <n v="0"/>
    <n v="0"/>
    <n v="0"/>
    <n v="1"/>
    <n v="0"/>
    <n v="0"/>
    <n v="1"/>
    <n v="0"/>
    <n v="-2.6562882872056601"/>
    <n v="7.0208331882685993E-2"/>
    <x v="446"/>
    <n v="-6.7853332215804335E-2"/>
    <n v="4.3036867545715009E-3"/>
    <x v="1"/>
    <n v="0"/>
    <x v="1"/>
    <x v="5"/>
    <x v="1"/>
  </r>
  <r>
    <n v="26"/>
    <n v="2.6"/>
    <n v="1.1000000000000001"/>
    <n v="1.1299999999999999"/>
    <n v="0"/>
    <n v="4"/>
    <n v="73"/>
    <n v="6"/>
    <n v="7.2"/>
    <n v="0"/>
    <n v="26"/>
    <n v="0"/>
    <n v="1"/>
    <n v="0"/>
    <n v="0"/>
    <n v="0"/>
    <n v="1"/>
    <n v="0"/>
    <n v="0"/>
    <n v="0"/>
    <n v="0"/>
    <n v="0"/>
    <n v="0"/>
    <n v="1"/>
    <n v="0"/>
    <n v="0"/>
    <n v="0"/>
    <n v="1"/>
    <n v="0"/>
    <n v="0"/>
    <n v="0"/>
    <n v="0"/>
    <n v="0"/>
    <n v="-2.1426279298702124"/>
    <n v="0.11734606025286289"/>
    <x v="447"/>
    <n v="-2.2535842141981752"/>
    <n v="0.8009853925027367"/>
    <x v="0"/>
    <n v="1"/>
    <x v="2"/>
    <x v="1"/>
    <x v="2"/>
  </r>
  <r>
    <n v="31"/>
    <n v="0.8"/>
    <n v="0.8"/>
    <n v="0.89"/>
    <n v="1"/>
    <n v="18"/>
    <n v="89"/>
    <n v="1"/>
    <n v="2.7"/>
    <n v="0"/>
    <n v="10"/>
    <n v="1"/>
    <n v="0"/>
    <n v="0"/>
    <n v="0"/>
    <n v="0"/>
    <n v="0"/>
    <n v="0"/>
    <n v="1"/>
    <n v="0"/>
    <n v="0"/>
    <n v="0"/>
    <n v="0"/>
    <n v="0"/>
    <n v="1"/>
    <n v="0"/>
    <n v="1"/>
    <n v="0"/>
    <n v="0"/>
    <n v="0"/>
    <n v="0"/>
    <n v="0"/>
    <n v="0"/>
    <n v="-2.1750133089078769"/>
    <n v="0.11360664168037396"/>
    <x v="448"/>
    <n v="-0.10760397473286736"/>
    <n v="1.0407437676055722E-2"/>
    <x v="0"/>
    <n v="0"/>
    <x v="0"/>
    <x v="4"/>
    <x v="3"/>
  </r>
  <r>
    <n v="36"/>
    <n v="3.5"/>
    <n v="1.6"/>
    <n v="0.97"/>
    <n v="1"/>
    <n v="8"/>
    <n v="56"/>
    <n v="3"/>
    <n v="3.1"/>
    <n v="0"/>
    <n v="9"/>
    <n v="1"/>
    <n v="0"/>
    <n v="0"/>
    <n v="0"/>
    <n v="0"/>
    <n v="0"/>
    <n v="1"/>
    <n v="0"/>
    <n v="0"/>
    <n v="0"/>
    <n v="0"/>
    <n v="1"/>
    <n v="0"/>
    <n v="0"/>
    <n v="0"/>
    <n v="1"/>
    <n v="0"/>
    <n v="0"/>
    <n v="0"/>
    <n v="0"/>
    <n v="1"/>
    <n v="0"/>
    <n v="-1.6282616354748982"/>
    <n v="0.19627046736049616"/>
    <x v="449"/>
    <n v="-0.17920877323991008"/>
    <n v="2.6918518277189503E-2"/>
    <x v="0"/>
    <n v="0"/>
    <x v="5"/>
    <x v="4"/>
    <x v="1"/>
  </r>
  <r>
    <n v="54"/>
    <n v="2.5"/>
    <n v="1.2"/>
    <n v="1.07"/>
    <n v="0"/>
    <n v="22"/>
    <n v="62"/>
    <n v="3"/>
    <n v="4.2"/>
    <n v="0"/>
    <n v="23"/>
    <n v="1"/>
    <n v="0"/>
    <n v="0"/>
    <n v="0"/>
    <n v="0"/>
    <n v="0"/>
    <n v="0"/>
    <n v="0"/>
    <n v="0"/>
    <n v="0"/>
    <n v="0"/>
    <n v="0"/>
    <n v="0"/>
    <n v="0"/>
    <n v="1"/>
    <n v="0"/>
    <n v="0"/>
    <n v="0"/>
    <n v="0"/>
    <n v="1"/>
    <n v="0"/>
    <n v="0"/>
    <n v="-1.9208556846245832"/>
    <n v="0.14648156646422128"/>
    <x v="450"/>
    <n v="-0.13669774509168911"/>
    <n v="1.6324195921922208E-2"/>
    <x v="0"/>
    <n v="0"/>
    <x v="6"/>
    <x v="3"/>
    <x v="0"/>
  </r>
  <r>
    <n v="45"/>
    <n v="8.1"/>
    <n v="3.8"/>
    <n v="1.04"/>
    <n v="0"/>
    <n v="36"/>
    <n v="58"/>
    <n v="3"/>
    <n v="4.2"/>
    <n v="0"/>
    <n v="25"/>
    <n v="1"/>
    <n v="1"/>
    <n v="0"/>
    <n v="0"/>
    <n v="0"/>
    <n v="0"/>
    <n v="1"/>
    <n v="0"/>
    <n v="0"/>
    <n v="0"/>
    <n v="0"/>
    <n v="0"/>
    <n v="0"/>
    <n v="0"/>
    <n v="0"/>
    <n v="0"/>
    <n v="0"/>
    <n v="0"/>
    <n v="0"/>
    <n v="0"/>
    <n v="1"/>
    <n v="0"/>
    <n v="-1.0847986815152728"/>
    <n v="0.33796981861812858"/>
    <x v="451"/>
    <n v="-0.29115340436502135"/>
    <n v="6.3806247402215382E-2"/>
    <x v="2"/>
    <n v="0"/>
    <x v="3"/>
    <x v="0"/>
    <x v="1"/>
  </r>
  <r>
    <n v="48"/>
    <n v="9.6999999999999993"/>
    <n v="0.2"/>
    <n v="1.1499999999999999"/>
    <n v="1"/>
    <n v="9"/>
    <n v="72"/>
    <n v="3"/>
    <n v="4.5"/>
    <n v="0"/>
    <n v="24"/>
    <n v="1"/>
    <n v="0"/>
    <n v="0"/>
    <n v="1"/>
    <n v="0"/>
    <n v="1"/>
    <n v="0"/>
    <n v="0"/>
    <n v="0"/>
    <n v="0"/>
    <n v="0"/>
    <n v="0"/>
    <n v="0"/>
    <n v="1"/>
    <n v="0"/>
    <n v="0"/>
    <n v="0"/>
    <n v="0"/>
    <n v="0"/>
    <n v="0"/>
    <n v="0"/>
    <n v="0"/>
    <n v="-3.6676246871798615"/>
    <n v="2.553705645983163E-2"/>
    <x v="452"/>
    <n v="-3.6928411200742066"/>
    <n v="0.95081775893005127"/>
    <x v="1"/>
    <n v="1"/>
    <x v="0"/>
    <x v="0"/>
    <x v="2"/>
  </r>
  <r>
    <n v="51"/>
    <n v="2.8"/>
    <n v="2.1"/>
    <n v="0.93"/>
    <n v="0"/>
    <n v="19"/>
    <n v="81"/>
    <n v="4"/>
    <n v="2"/>
    <n v="0"/>
    <n v="32"/>
    <n v="0"/>
    <n v="0"/>
    <n v="0"/>
    <n v="0"/>
    <n v="0"/>
    <n v="0"/>
    <n v="1"/>
    <n v="0"/>
    <n v="1"/>
    <n v="0"/>
    <n v="0"/>
    <n v="0"/>
    <n v="0"/>
    <n v="0"/>
    <n v="0"/>
    <n v="0"/>
    <n v="1"/>
    <n v="0"/>
    <n v="0"/>
    <n v="0"/>
    <n v="0"/>
    <n v="0"/>
    <n v="-2.7147087314138463"/>
    <n v="6.6224239238732344E-2"/>
    <x v="453"/>
    <n v="-6.4123659380643169E-2"/>
    <n v="3.8577746334480106E-3"/>
    <x v="1"/>
    <n v="0"/>
    <x v="1"/>
    <x v="1"/>
    <x v="1"/>
  </r>
  <r>
    <n v="62"/>
    <n v="4.7"/>
    <n v="3.2"/>
    <n v="1.02"/>
    <n v="0"/>
    <n v="1"/>
    <n v="67"/>
    <n v="2"/>
    <n v="1.8"/>
    <n v="1"/>
    <n v="21"/>
    <n v="1"/>
    <n v="0"/>
    <n v="1"/>
    <n v="0"/>
    <n v="1"/>
    <n v="0"/>
    <n v="0"/>
    <n v="0"/>
    <n v="0"/>
    <n v="0"/>
    <n v="0"/>
    <n v="1"/>
    <n v="0"/>
    <n v="0"/>
    <n v="0"/>
    <n v="1"/>
    <n v="0"/>
    <n v="0"/>
    <n v="0"/>
    <n v="0"/>
    <n v="0"/>
    <n v="0"/>
    <n v="-9.7616027312389608E-2"/>
    <n v="0.9069970990146714"/>
    <x v="454"/>
    <n v="-0.74314583269966217"/>
    <n v="0.2749792576810815"/>
    <x v="3"/>
    <n v="1"/>
    <x v="5"/>
    <x v="4"/>
    <x v="4"/>
  </r>
  <r>
    <n v="38"/>
    <n v="5"/>
    <n v="5"/>
    <n v="0.88"/>
    <n v="0"/>
    <n v="20"/>
    <n v="69"/>
    <n v="2"/>
    <n v="5.4"/>
    <n v="0"/>
    <n v="31"/>
    <n v="0"/>
    <n v="0"/>
    <n v="0"/>
    <n v="0"/>
    <n v="0"/>
    <n v="1"/>
    <n v="0"/>
    <n v="0"/>
    <n v="0"/>
    <n v="0"/>
    <n v="0"/>
    <n v="0"/>
    <n v="0"/>
    <n v="1"/>
    <n v="0"/>
    <n v="0"/>
    <n v="0"/>
    <n v="0"/>
    <n v="0"/>
    <n v="0"/>
    <n v="0"/>
    <n v="0"/>
    <n v="-1.3637607997223189"/>
    <n v="0.25569733995719285"/>
    <x v="455"/>
    <n v="-1.5914518673583982"/>
    <n v="0.63420556931880889"/>
    <x v="2"/>
    <n v="1"/>
    <x v="0"/>
    <x v="0"/>
    <x v="2"/>
  </r>
  <r>
    <n v="51"/>
    <n v="3.8"/>
    <n v="1.3"/>
    <n v="1.03"/>
    <n v="0"/>
    <n v="8"/>
    <n v="64"/>
    <n v="3"/>
    <n v="7.4"/>
    <n v="0"/>
    <n v="22"/>
    <n v="1"/>
    <n v="0"/>
    <n v="0"/>
    <n v="0"/>
    <n v="0"/>
    <n v="0"/>
    <n v="1"/>
    <n v="0"/>
    <n v="0"/>
    <n v="0"/>
    <n v="0"/>
    <n v="1"/>
    <n v="0"/>
    <n v="0"/>
    <n v="0"/>
    <n v="0"/>
    <n v="0"/>
    <n v="0"/>
    <n v="0"/>
    <n v="1"/>
    <n v="0"/>
    <n v="0"/>
    <n v="-2.0236530612302559"/>
    <n v="0.13217175060088618"/>
    <x v="456"/>
    <n v="-0.12413769141785799"/>
    <n v="1.3628644263762923E-2"/>
    <x v="0"/>
    <n v="0"/>
    <x v="5"/>
    <x v="3"/>
    <x v="1"/>
  </r>
  <r>
    <n v="47"/>
    <n v="3.3"/>
    <n v="2.7"/>
    <n v="0.76"/>
    <n v="1"/>
    <n v="10"/>
    <n v="75"/>
    <n v="3"/>
    <n v="0.5"/>
    <n v="1"/>
    <n v="46"/>
    <n v="0"/>
    <n v="0"/>
    <n v="0"/>
    <n v="0"/>
    <n v="0"/>
    <n v="0"/>
    <n v="1"/>
    <n v="0"/>
    <n v="0"/>
    <n v="0"/>
    <n v="0"/>
    <n v="0"/>
    <n v="0"/>
    <n v="1"/>
    <n v="0"/>
    <n v="0"/>
    <n v="0"/>
    <n v="0"/>
    <n v="0"/>
    <n v="0"/>
    <n v="0"/>
    <n v="0"/>
    <n v="-3.0000552580024413"/>
    <n v="4.978431730992821E-2"/>
    <x v="457"/>
    <n v="-4.8584730983697408E-2"/>
    <n v="2.248976673566471E-3"/>
    <x v="1"/>
    <n v="0"/>
    <x v="0"/>
    <x v="0"/>
    <x v="1"/>
  </r>
  <r>
    <n v="47"/>
    <n v="1.8"/>
    <n v="0.2"/>
    <n v="0.92"/>
    <n v="0"/>
    <n v="6"/>
    <n v="81"/>
    <n v="2"/>
    <n v="5.3"/>
    <n v="0"/>
    <n v="25"/>
    <n v="0"/>
    <n v="0"/>
    <n v="0"/>
    <n v="0"/>
    <n v="0"/>
    <n v="0"/>
    <n v="0"/>
    <n v="0"/>
    <n v="0"/>
    <n v="0"/>
    <n v="0"/>
    <n v="1"/>
    <n v="0"/>
    <n v="0"/>
    <n v="0"/>
    <n v="0"/>
    <n v="0"/>
    <n v="0"/>
    <n v="0"/>
    <n v="0"/>
    <n v="0"/>
    <n v="0"/>
    <n v="-3.1191018250428"/>
    <n v="4.4196847099078916E-2"/>
    <x v="458"/>
    <n v="-4.3248022548154193E-2"/>
    <n v="1.7915041671007718E-3"/>
    <x v="1"/>
    <n v="0"/>
    <x v="5"/>
    <x v="0"/>
    <x v="0"/>
  </r>
  <r>
    <n v="54"/>
    <n v="0.7"/>
    <n v="0.7"/>
    <n v="0.81"/>
    <n v="0"/>
    <n v="23"/>
    <n v="58"/>
    <n v="7"/>
    <n v="2.2000000000000002"/>
    <n v="1"/>
    <n v="52"/>
    <n v="1"/>
    <n v="1"/>
    <n v="0"/>
    <n v="0"/>
    <n v="0"/>
    <n v="0"/>
    <n v="1"/>
    <n v="0"/>
    <n v="0"/>
    <n v="0"/>
    <n v="0"/>
    <n v="1"/>
    <n v="0"/>
    <n v="0"/>
    <n v="0"/>
    <n v="0"/>
    <n v="0"/>
    <n v="0"/>
    <n v="0"/>
    <n v="1"/>
    <n v="1"/>
    <n v="0"/>
    <n v="-0.71868029040109049"/>
    <n v="0.48739505164297653"/>
    <x v="459"/>
    <n v="-1.115706592832395"/>
    <n v="0.45200926351278237"/>
    <x v="3"/>
    <n v="1"/>
    <x v="5"/>
    <x v="3"/>
    <x v="1"/>
  </r>
  <r>
    <n v="34"/>
    <n v="1.8"/>
    <n v="1.8"/>
    <n v="1.04"/>
    <n v="1"/>
    <n v="25"/>
    <n v="82"/>
    <n v="3"/>
    <n v="2.5"/>
    <n v="0"/>
    <n v="28"/>
    <n v="1"/>
    <n v="0"/>
    <n v="0"/>
    <n v="0"/>
    <n v="0"/>
    <n v="0"/>
    <n v="0"/>
    <n v="0"/>
    <n v="0"/>
    <n v="0"/>
    <n v="0"/>
    <n v="1"/>
    <n v="0"/>
    <n v="0"/>
    <n v="0"/>
    <n v="0"/>
    <n v="0"/>
    <n v="0"/>
    <n v="0"/>
    <n v="0"/>
    <n v="1"/>
    <n v="0"/>
    <n v="-2.6104036175923149"/>
    <n v="7.3504869916397583E-2"/>
    <x v="460"/>
    <n v="-7.0928874811176074E-2"/>
    <n v="4.6883949426644068E-3"/>
    <x v="1"/>
    <n v="0"/>
    <x v="5"/>
    <x v="0"/>
    <x v="0"/>
  </r>
  <r>
    <n v="34"/>
    <n v="3.7"/>
    <n v="3.7"/>
    <n v="1.07"/>
    <n v="0"/>
    <n v="16"/>
    <n v="70"/>
    <n v="4"/>
    <n v="0.2"/>
    <n v="0"/>
    <n v="21"/>
    <n v="1"/>
    <n v="0"/>
    <n v="1"/>
    <n v="0"/>
    <n v="0"/>
    <n v="0"/>
    <n v="1"/>
    <n v="0"/>
    <n v="0"/>
    <n v="0"/>
    <n v="0"/>
    <n v="0"/>
    <n v="0"/>
    <n v="0"/>
    <n v="0"/>
    <n v="0"/>
    <n v="0"/>
    <n v="0"/>
    <n v="0"/>
    <n v="0"/>
    <n v="0"/>
    <n v="0"/>
    <n v="-1.8610868631265474"/>
    <n v="0.15550352743875326"/>
    <x v="461"/>
    <n v="-0.14453620346563376"/>
    <n v="1.8110812684607444E-2"/>
    <x v="0"/>
    <n v="0"/>
    <x v="3"/>
    <x v="0"/>
    <x v="1"/>
  </r>
  <r>
    <n v="41"/>
    <n v="1.1000000000000001"/>
    <n v="1.1000000000000001"/>
    <n v="0.82"/>
    <n v="0"/>
    <n v="8"/>
    <n v="80"/>
    <n v="3"/>
    <n v="2.7"/>
    <n v="0"/>
    <n v="13"/>
    <n v="1"/>
    <n v="0"/>
    <n v="1"/>
    <n v="0"/>
    <n v="1"/>
    <n v="0"/>
    <n v="0"/>
    <n v="0"/>
    <n v="0"/>
    <n v="0"/>
    <n v="0"/>
    <n v="0"/>
    <n v="1"/>
    <n v="0"/>
    <n v="0"/>
    <n v="0"/>
    <n v="0"/>
    <n v="0"/>
    <n v="0"/>
    <n v="0"/>
    <n v="0"/>
    <n v="0"/>
    <n v="-2.3351347327345326"/>
    <n v="9.6797439864074505E-2"/>
    <x v="462"/>
    <n v="-9.2394515076586234E-2"/>
    <n v="7.7888777247364172E-3"/>
    <x v="1"/>
    <n v="0"/>
    <x v="2"/>
    <x v="0"/>
    <x v="4"/>
  </r>
  <r>
    <n v="36"/>
    <n v="4.5"/>
    <n v="0.3"/>
    <n v="1.17"/>
    <n v="0"/>
    <n v="30"/>
    <n v="66"/>
    <n v="2"/>
    <n v="1.7"/>
    <n v="1"/>
    <n v="7"/>
    <n v="1"/>
    <n v="0"/>
    <n v="0"/>
    <n v="0"/>
    <n v="0"/>
    <n v="0"/>
    <n v="1"/>
    <n v="0"/>
    <n v="0"/>
    <n v="0"/>
    <n v="0"/>
    <n v="0"/>
    <n v="0"/>
    <n v="0"/>
    <n v="0"/>
    <n v="0"/>
    <n v="0"/>
    <n v="0"/>
    <n v="0"/>
    <n v="1"/>
    <n v="0"/>
    <n v="0"/>
    <n v="-1.5051150666268853"/>
    <n v="0.22199174852057255"/>
    <x v="463"/>
    <n v="-0.20048210828844912"/>
    <n v="3.3001761180599248E-2"/>
    <x v="0"/>
    <n v="0"/>
    <x v="3"/>
    <x v="3"/>
    <x v="1"/>
  </r>
  <r>
    <n v="41"/>
    <n v="4.0999999999999996"/>
    <n v="4.0999999999999996"/>
    <n v="1.28"/>
    <n v="1"/>
    <n v="9"/>
    <n v="79"/>
    <n v="2"/>
    <n v="0.3"/>
    <n v="0"/>
    <n v="12"/>
    <n v="1"/>
    <n v="0"/>
    <n v="0"/>
    <n v="0"/>
    <n v="0"/>
    <n v="0"/>
    <n v="0"/>
    <n v="1"/>
    <n v="1"/>
    <n v="0"/>
    <n v="0"/>
    <n v="0"/>
    <n v="0"/>
    <n v="0"/>
    <n v="0"/>
    <n v="0"/>
    <n v="0"/>
    <n v="0"/>
    <n v="0"/>
    <n v="0"/>
    <n v="0"/>
    <n v="0"/>
    <n v="-2.6126477284454417"/>
    <n v="7.3340101788181053E-2"/>
    <x v="464"/>
    <n v="-2.6834231053275994"/>
    <n v="0.86801111963510957"/>
    <x v="1"/>
    <n v="1"/>
    <x v="1"/>
    <x v="0"/>
    <x v="3"/>
  </r>
  <r>
    <n v="52"/>
    <n v="2.6"/>
    <n v="0.3"/>
    <n v="0.99"/>
    <n v="0"/>
    <n v="1"/>
    <n v="72"/>
    <n v="7"/>
    <n v="5.8"/>
    <n v="1"/>
    <n v="13"/>
    <n v="1"/>
    <n v="0"/>
    <n v="1"/>
    <n v="0"/>
    <n v="1"/>
    <n v="0"/>
    <n v="0"/>
    <n v="0"/>
    <n v="0"/>
    <n v="0"/>
    <n v="0"/>
    <n v="0"/>
    <n v="0"/>
    <n v="1"/>
    <n v="0"/>
    <n v="0"/>
    <n v="0"/>
    <n v="0"/>
    <n v="0"/>
    <n v="0"/>
    <n v="0"/>
    <n v="0"/>
    <n v="-1.5553257322630052"/>
    <n v="0.21112060264798035"/>
    <x v="465"/>
    <n v="-0.19154604891696025"/>
    <n v="3.0386903711329179E-2"/>
    <x v="0"/>
    <n v="0"/>
    <x v="0"/>
    <x v="0"/>
    <x v="4"/>
  </r>
  <r>
    <n v="34"/>
    <n v="3.2"/>
    <n v="0.6"/>
    <n v="0.94"/>
    <n v="1"/>
    <n v="20"/>
    <n v="76"/>
    <n v="2"/>
    <n v="3.1"/>
    <n v="0"/>
    <n v="29"/>
    <n v="1"/>
    <n v="0"/>
    <n v="1"/>
    <n v="0"/>
    <n v="0"/>
    <n v="0"/>
    <n v="0"/>
    <n v="1"/>
    <n v="0"/>
    <n v="0"/>
    <n v="1"/>
    <n v="0"/>
    <n v="0"/>
    <n v="0"/>
    <n v="0"/>
    <n v="0"/>
    <n v="0"/>
    <n v="0"/>
    <n v="0"/>
    <n v="0"/>
    <n v="1"/>
    <n v="0"/>
    <n v="-2.8529519448479457"/>
    <n v="5.7673819409122869E-2"/>
    <x v="466"/>
    <n v="-5.6071986666894738E-2"/>
    <n v="2.9734039747109928E-3"/>
    <x v="1"/>
    <n v="0"/>
    <x v="7"/>
    <x v="0"/>
    <x v="3"/>
  </r>
  <r>
    <n v="35"/>
    <n v="1.2"/>
    <n v="1.2"/>
    <n v="1.31"/>
    <n v="0"/>
    <n v="6"/>
    <n v="75"/>
    <n v="2"/>
    <n v="3.4"/>
    <n v="0"/>
    <n v="18"/>
    <n v="1"/>
    <n v="0"/>
    <n v="0"/>
    <n v="0"/>
    <n v="0"/>
    <n v="0"/>
    <n v="0"/>
    <n v="0"/>
    <n v="0"/>
    <n v="0"/>
    <n v="0"/>
    <n v="0"/>
    <n v="0"/>
    <n v="0"/>
    <n v="1"/>
    <n v="0"/>
    <n v="0"/>
    <n v="0"/>
    <n v="0"/>
    <n v="0"/>
    <n v="0"/>
    <n v="0"/>
    <n v="-2.5391353443763354"/>
    <n v="7.8934621556688567E-2"/>
    <x v="467"/>
    <n v="-7.5974092741162666E-2"/>
    <n v="5.3523536821282027E-3"/>
    <x v="1"/>
    <n v="0"/>
    <x v="6"/>
    <x v="0"/>
    <x v="0"/>
  </r>
  <r>
    <n v="40"/>
    <n v="6.8"/>
    <n v="1.9"/>
    <n v="0.88"/>
    <n v="1"/>
    <n v="25"/>
    <n v="74"/>
    <n v="9"/>
    <n v="5.8"/>
    <n v="0"/>
    <n v="26"/>
    <n v="0"/>
    <n v="0"/>
    <n v="1"/>
    <n v="0"/>
    <n v="0"/>
    <n v="1"/>
    <n v="0"/>
    <n v="0"/>
    <n v="0"/>
    <n v="1"/>
    <n v="0"/>
    <n v="0"/>
    <n v="0"/>
    <n v="0"/>
    <n v="0"/>
    <n v="0"/>
    <n v="0"/>
    <n v="0"/>
    <n v="0"/>
    <n v="0"/>
    <n v="0"/>
    <n v="0"/>
    <n v="-3.0206642164017543"/>
    <n v="4.8768814555112665E-2"/>
    <x v="468"/>
    <n v="-4.7616918619396501E-2"/>
    <n v="2.1623444118106377E-3"/>
    <x v="1"/>
    <n v="0"/>
    <x v="4"/>
    <x v="0"/>
    <x v="2"/>
  </r>
  <r>
    <n v="36"/>
    <n v="6.7"/>
    <n v="1.2"/>
    <n v="1.02"/>
    <n v="1"/>
    <n v="13"/>
    <n v="62"/>
    <n v="3"/>
    <n v="4.3"/>
    <n v="0"/>
    <n v="39"/>
    <n v="1"/>
    <n v="0"/>
    <n v="0"/>
    <n v="0"/>
    <n v="0"/>
    <n v="0"/>
    <n v="1"/>
    <n v="0"/>
    <n v="1"/>
    <n v="0"/>
    <n v="0"/>
    <n v="0"/>
    <n v="0"/>
    <n v="0"/>
    <n v="0"/>
    <n v="0"/>
    <n v="0"/>
    <n v="0"/>
    <n v="0"/>
    <n v="0"/>
    <n v="0"/>
    <n v="0"/>
    <n v="-2.8926257251009098"/>
    <n v="5.5430476170661817E-2"/>
    <x v="469"/>
    <n v="-5.394871798966637E-2"/>
    <n v="2.7582775057997653E-3"/>
    <x v="1"/>
    <n v="0"/>
    <x v="1"/>
    <x v="0"/>
    <x v="1"/>
  </r>
  <r>
    <n v="21"/>
    <n v="1.5"/>
    <n v="1.5"/>
    <n v="1.02"/>
    <n v="0"/>
    <n v="21"/>
    <n v="89"/>
    <n v="4"/>
    <n v="0.8"/>
    <n v="0"/>
    <n v="23"/>
    <n v="1"/>
    <n v="0"/>
    <n v="0"/>
    <n v="0"/>
    <n v="0"/>
    <n v="0"/>
    <n v="1"/>
    <n v="0"/>
    <n v="0"/>
    <n v="0"/>
    <n v="0"/>
    <n v="1"/>
    <n v="0"/>
    <n v="0"/>
    <n v="0"/>
    <n v="0"/>
    <n v="0"/>
    <n v="0"/>
    <n v="0"/>
    <n v="0"/>
    <n v="0"/>
    <n v="1"/>
    <n v="-2.4106305026343668"/>
    <n v="8.9758683640959458E-2"/>
    <x v="470"/>
    <n v="-8.595628057532978E-2"/>
    <n v="6.784100499416597E-3"/>
    <x v="1"/>
    <n v="0"/>
    <x v="5"/>
    <x v="0"/>
    <x v="1"/>
  </r>
  <r>
    <n v="33"/>
    <n v="1.5"/>
    <n v="1.5"/>
    <n v="1.1200000000000001"/>
    <n v="0"/>
    <n v="29"/>
    <n v="46"/>
    <n v="3"/>
    <n v="4.9000000000000004"/>
    <n v="1"/>
    <n v="49"/>
    <n v="1"/>
    <n v="0"/>
    <n v="0"/>
    <n v="0"/>
    <n v="0"/>
    <n v="0"/>
    <n v="1"/>
    <n v="0"/>
    <n v="1"/>
    <n v="0"/>
    <n v="0"/>
    <n v="0"/>
    <n v="0"/>
    <n v="0"/>
    <n v="0"/>
    <n v="0"/>
    <n v="1"/>
    <n v="0"/>
    <n v="0"/>
    <n v="0"/>
    <n v="0"/>
    <n v="0"/>
    <n v="8.3741198561544494E-2"/>
    <n v="1.0873474503071652"/>
    <x v="471"/>
    <n v="-0.73589409737540201"/>
    <n v="0.27136084901916796"/>
    <x v="3"/>
    <n v="0"/>
    <x v="1"/>
    <x v="1"/>
    <x v="1"/>
  </r>
  <r>
    <n v="44"/>
    <n v="1.8"/>
    <n v="1.8"/>
    <n v="1.02"/>
    <n v="0"/>
    <n v="5"/>
    <n v="64"/>
    <n v="4"/>
    <n v="0.6"/>
    <n v="0"/>
    <n v="10"/>
    <n v="0"/>
    <n v="0"/>
    <n v="1"/>
    <n v="0"/>
    <n v="0"/>
    <n v="1"/>
    <n v="0"/>
    <n v="0"/>
    <n v="0"/>
    <n v="0"/>
    <n v="0"/>
    <n v="1"/>
    <n v="0"/>
    <n v="0"/>
    <n v="0"/>
    <n v="0"/>
    <n v="0"/>
    <n v="0"/>
    <n v="0"/>
    <n v="0"/>
    <n v="0"/>
    <n v="1"/>
    <n v="-2.2837468939556178"/>
    <n v="0.10190167573867846"/>
    <x v="472"/>
    <n v="-9.7037483282448447E-2"/>
    <n v="8.5521825938476969E-3"/>
    <x v="1"/>
    <n v="0"/>
    <x v="5"/>
    <x v="0"/>
    <x v="2"/>
  </r>
  <r>
    <n v="51"/>
    <n v="5.7"/>
    <n v="2.4"/>
    <n v="0.93"/>
    <n v="0"/>
    <n v="11"/>
    <n v="71"/>
    <n v="12"/>
    <n v="4"/>
    <n v="0"/>
    <n v="22"/>
    <n v="0"/>
    <n v="0"/>
    <n v="0"/>
    <n v="1"/>
    <n v="0"/>
    <n v="0"/>
    <n v="0"/>
    <n v="0"/>
    <n v="1"/>
    <n v="0"/>
    <n v="0"/>
    <n v="0"/>
    <n v="0"/>
    <n v="0"/>
    <n v="0"/>
    <n v="0"/>
    <n v="0"/>
    <n v="0"/>
    <n v="0"/>
    <n v="0"/>
    <n v="0"/>
    <n v="0"/>
    <n v="-2.6271737626144485"/>
    <n v="7.2282461222426667E-2"/>
    <x v="473"/>
    <n v="-6.978951788752441E-2"/>
    <n v="4.5440955911310969E-3"/>
    <x v="1"/>
    <n v="0"/>
    <x v="1"/>
    <x v="0"/>
    <x v="0"/>
  </r>
  <r>
    <n v="28"/>
    <n v="5"/>
    <n v="2.5"/>
    <n v="0.89"/>
    <n v="1"/>
    <n v="15"/>
    <n v="77"/>
    <n v="2"/>
    <n v="8.4"/>
    <n v="0"/>
    <n v="18"/>
    <n v="0"/>
    <n v="0"/>
    <n v="0"/>
    <n v="1"/>
    <n v="0"/>
    <n v="0"/>
    <n v="0"/>
    <n v="0"/>
    <n v="0"/>
    <n v="0"/>
    <n v="0"/>
    <n v="0"/>
    <n v="0"/>
    <n v="0"/>
    <n v="0"/>
    <n v="0"/>
    <n v="0"/>
    <n v="0"/>
    <n v="0"/>
    <n v="0"/>
    <n v="1"/>
    <n v="0"/>
    <n v="-3.4129077216940678"/>
    <n v="3.2945265304592949E-2"/>
    <x v="474"/>
    <n v="-3.24142025813072E-2"/>
    <n v="1.0172586695823404E-3"/>
    <x v="1"/>
    <n v="0"/>
    <x v="3"/>
    <x v="0"/>
    <x v="0"/>
  </r>
  <r>
    <n v="28"/>
    <n v="7.8"/>
    <n v="4.5"/>
    <n v="0.97"/>
    <n v="0"/>
    <n v="30"/>
    <n v="84"/>
    <n v="7"/>
    <n v="4.0999999999999996"/>
    <n v="1"/>
    <n v="35"/>
    <n v="1"/>
    <n v="1"/>
    <n v="0"/>
    <n v="0"/>
    <n v="0"/>
    <n v="0"/>
    <n v="1"/>
    <n v="0"/>
    <n v="1"/>
    <n v="0"/>
    <n v="0"/>
    <n v="0"/>
    <n v="0"/>
    <n v="0"/>
    <n v="0"/>
    <n v="0"/>
    <n v="0"/>
    <n v="0"/>
    <n v="0"/>
    <n v="0"/>
    <n v="1"/>
    <n v="0"/>
    <n v="-1.0003613443296988"/>
    <n v="0.3677465340354284"/>
    <x v="475"/>
    <n v="-1.3135258642253569"/>
    <n v="0.53455051730102299"/>
    <x v="2"/>
    <n v="1"/>
    <x v="1"/>
    <x v="0"/>
    <x v="1"/>
  </r>
  <r>
    <n v="38"/>
    <n v="8.3000000000000007"/>
    <n v="1.9"/>
    <n v="0.91"/>
    <n v="0"/>
    <n v="10"/>
    <n v="50"/>
    <n v="7"/>
    <n v="2"/>
    <n v="0"/>
    <n v="0"/>
    <n v="0"/>
    <n v="0"/>
    <n v="0"/>
    <n v="1"/>
    <n v="0"/>
    <n v="1"/>
    <n v="0"/>
    <n v="0"/>
    <n v="0"/>
    <n v="0"/>
    <n v="0"/>
    <n v="1"/>
    <n v="0"/>
    <n v="0"/>
    <n v="0"/>
    <n v="1"/>
    <n v="0"/>
    <n v="0"/>
    <n v="0"/>
    <n v="0"/>
    <n v="0"/>
    <n v="0"/>
    <n v="-1.1808841138153838"/>
    <n v="0.30700718928110116"/>
    <x v="476"/>
    <n v="-1.4486240490399696"/>
    <n v="0.58538831218136878"/>
    <x v="2"/>
    <n v="1"/>
    <x v="5"/>
    <x v="4"/>
    <x v="2"/>
  </r>
  <r>
    <n v="21"/>
    <n v="1"/>
    <n v="0.9"/>
    <n v="1"/>
    <n v="1"/>
    <n v="11"/>
    <n v="71"/>
    <n v="7"/>
    <n v="8.1999999999999993"/>
    <n v="0"/>
    <n v="7"/>
    <n v="1"/>
    <n v="1"/>
    <n v="0"/>
    <n v="0"/>
    <n v="0"/>
    <n v="0"/>
    <n v="1"/>
    <n v="0"/>
    <n v="0"/>
    <n v="0"/>
    <n v="0"/>
    <n v="0"/>
    <n v="0"/>
    <n v="0"/>
    <n v="0"/>
    <n v="0"/>
    <n v="0"/>
    <n v="0"/>
    <n v="0"/>
    <n v="0"/>
    <n v="0"/>
    <n v="0"/>
    <n v="-2.6699778277364361"/>
    <n v="6.9253760804960568E-2"/>
    <x v="477"/>
    <n v="-6.6960985355039318E-2"/>
    <n v="4.194934193047832E-3"/>
    <x v="1"/>
    <n v="0"/>
    <x v="3"/>
    <x v="0"/>
    <x v="1"/>
  </r>
  <r>
    <n v="34"/>
    <n v="5.6"/>
    <n v="3.7"/>
    <n v="0.94"/>
    <n v="0"/>
    <n v="20"/>
    <n v="43"/>
    <n v="12"/>
    <n v="3.1"/>
    <n v="0"/>
    <n v="23"/>
    <n v="1"/>
    <n v="0"/>
    <n v="0"/>
    <n v="0"/>
    <n v="0"/>
    <n v="1"/>
    <n v="0"/>
    <n v="0"/>
    <n v="1"/>
    <n v="0"/>
    <n v="0"/>
    <n v="0"/>
    <n v="0"/>
    <n v="0"/>
    <n v="0"/>
    <n v="0"/>
    <n v="0"/>
    <n v="0"/>
    <n v="0"/>
    <n v="0"/>
    <n v="1"/>
    <n v="0"/>
    <n v="-0.1972172332472949"/>
    <n v="0.82101226277944173"/>
    <x v="478"/>
    <n v="-0.79660976806094408"/>
    <n v="0.30156036428811894"/>
    <x v="3"/>
    <n v="1"/>
    <x v="1"/>
    <x v="0"/>
    <x v="2"/>
  </r>
  <r>
    <n v="22"/>
    <n v="8.1"/>
    <n v="1.6"/>
    <n v="0.84"/>
    <n v="1"/>
    <n v="11"/>
    <n v="72"/>
    <n v="0"/>
    <n v="1.2"/>
    <n v="0"/>
    <n v="43"/>
    <n v="0"/>
    <n v="0"/>
    <n v="0"/>
    <n v="0"/>
    <n v="0"/>
    <n v="0"/>
    <n v="0"/>
    <n v="0"/>
    <n v="0"/>
    <n v="0"/>
    <n v="0"/>
    <n v="0"/>
    <n v="0"/>
    <n v="0"/>
    <n v="0"/>
    <n v="0"/>
    <n v="0"/>
    <n v="0"/>
    <n v="0"/>
    <n v="0"/>
    <n v="0"/>
    <n v="0"/>
    <n v="-3.6066264014597564"/>
    <n v="2.7143263051502123E-2"/>
    <x v="479"/>
    <n v="-2.6781417859833026E-2"/>
    <n v="6.9833219898740313E-4"/>
    <x v="1"/>
    <n v="0"/>
    <x v="3"/>
    <x v="0"/>
    <x v="0"/>
  </r>
  <r>
    <n v="50"/>
    <n v="3"/>
    <n v="2.6"/>
    <n v="1.1200000000000001"/>
    <n v="0"/>
    <n v="17"/>
    <n v="75"/>
    <n v="1"/>
    <n v="1.6"/>
    <n v="0"/>
    <n v="27"/>
    <n v="0"/>
    <n v="0"/>
    <n v="0"/>
    <n v="0"/>
    <n v="0"/>
    <n v="1"/>
    <n v="0"/>
    <n v="0"/>
    <n v="0"/>
    <n v="0"/>
    <n v="0"/>
    <n v="0"/>
    <n v="0"/>
    <n v="0"/>
    <n v="0"/>
    <n v="0"/>
    <n v="0"/>
    <n v="0"/>
    <n v="0"/>
    <n v="1"/>
    <n v="0"/>
    <n v="0"/>
    <n v="-2.1458887888577123"/>
    <n v="0.11696403450220388"/>
    <x v="480"/>
    <n v="-0.11061432127164521"/>
    <n v="1.0965446030770903E-2"/>
    <x v="0"/>
    <n v="0"/>
    <x v="3"/>
    <x v="3"/>
    <x v="2"/>
  </r>
  <r>
    <n v="31"/>
    <n v="3.9"/>
    <n v="0.2"/>
    <n v="0.92"/>
    <n v="0"/>
    <n v="2"/>
    <n v="91"/>
    <n v="2"/>
    <n v="1.5"/>
    <n v="1"/>
    <n v="8"/>
    <n v="0"/>
    <n v="0"/>
    <n v="0"/>
    <n v="0"/>
    <n v="0"/>
    <n v="0"/>
    <n v="0"/>
    <n v="0"/>
    <n v="0"/>
    <n v="0"/>
    <n v="0"/>
    <n v="0"/>
    <n v="1"/>
    <n v="0"/>
    <n v="0"/>
    <n v="0"/>
    <n v="0"/>
    <n v="0"/>
    <n v="0"/>
    <n v="0"/>
    <n v="1"/>
    <n v="0"/>
    <n v="-3.4213109318808845"/>
    <n v="3.2669579261731148E-2"/>
    <x v="481"/>
    <n v="-3.2147273782626287E-2"/>
    <n v="1.0008392196029924E-3"/>
    <x v="1"/>
    <n v="0"/>
    <x v="2"/>
    <x v="0"/>
    <x v="0"/>
  </r>
  <r>
    <n v="53"/>
    <n v="3.4"/>
    <n v="1.8"/>
    <n v="0.81"/>
    <n v="0"/>
    <n v="36"/>
    <n v="64"/>
    <n v="3"/>
    <n v="9.4"/>
    <n v="1"/>
    <n v="10"/>
    <n v="0"/>
    <n v="0"/>
    <n v="0"/>
    <n v="0"/>
    <n v="0"/>
    <n v="0"/>
    <n v="1"/>
    <n v="0"/>
    <n v="0"/>
    <n v="0"/>
    <n v="0"/>
    <n v="0"/>
    <n v="0"/>
    <n v="1"/>
    <n v="0"/>
    <n v="0"/>
    <n v="0"/>
    <n v="0"/>
    <n v="0"/>
    <n v="1"/>
    <n v="0"/>
    <n v="0"/>
    <n v="-1.3235250469178723"/>
    <n v="0.26619529525026181"/>
    <x v="482"/>
    <n v="-0.23601657347595514"/>
    <n v="4.4197668472194293E-2"/>
    <x v="2"/>
    <n v="0"/>
    <x v="0"/>
    <x v="3"/>
    <x v="1"/>
  </r>
  <r>
    <n v="48"/>
    <n v="3.6"/>
    <n v="1.3"/>
    <n v="0.96"/>
    <n v="0"/>
    <n v="4"/>
    <n v="85"/>
    <n v="5"/>
    <n v="4"/>
    <n v="0"/>
    <n v="44"/>
    <n v="1"/>
    <n v="0"/>
    <n v="0"/>
    <n v="1"/>
    <n v="1"/>
    <n v="0"/>
    <n v="0"/>
    <n v="0"/>
    <n v="0"/>
    <n v="0"/>
    <n v="0"/>
    <n v="0"/>
    <n v="0"/>
    <n v="0"/>
    <n v="0"/>
    <n v="0"/>
    <n v="0"/>
    <n v="0"/>
    <n v="0"/>
    <n v="0"/>
    <n v="0"/>
    <n v="1"/>
    <n v="-2.4643328773823248"/>
    <n v="8.5065572614057991E-2"/>
    <x v="483"/>
    <n v="-8.1640420755259818E-2"/>
    <n v="6.1460443681260043E-3"/>
    <x v="1"/>
    <n v="0"/>
    <x v="3"/>
    <x v="0"/>
    <x v="4"/>
  </r>
  <r>
    <n v="32"/>
    <n v="6.8"/>
    <n v="0.2"/>
    <n v="1.02"/>
    <n v="0"/>
    <n v="13"/>
    <n v="79"/>
    <n v="2"/>
    <n v="4.0999999999999996"/>
    <n v="0"/>
    <n v="17"/>
    <n v="0"/>
    <n v="0"/>
    <n v="0"/>
    <n v="0"/>
    <n v="0"/>
    <n v="0"/>
    <n v="0"/>
    <n v="0"/>
    <n v="0"/>
    <n v="0"/>
    <n v="0"/>
    <n v="0"/>
    <n v="0"/>
    <n v="0"/>
    <n v="0"/>
    <n v="0"/>
    <n v="0"/>
    <n v="0"/>
    <n v="0"/>
    <n v="0"/>
    <n v="0"/>
    <n v="0"/>
    <n v="-3.2544283447473301"/>
    <n v="3.8602881897267904E-2"/>
    <x v="484"/>
    <n v="-3.7876427214591793E-2"/>
    <n v="1.3814666643609205E-3"/>
    <x v="1"/>
    <n v="0"/>
    <x v="3"/>
    <x v="0"/>
    <x v="0"/>
  </r>
  <r>
    <n v="28"/>
    <n v="11.4"/>
    <n v="1.9"/>
    <n v="0.79"/>
    <n v="1"/>
    <n v="16"/>
    <n v="67"/>
    <n v="2"/>
    <n v="3.7"/>
    <n v="0"/>
    <n v="13"/>
    <n v="0"/>
    <n v="0"/>
    <n v="0"/>
    <n v="0"/>
    <n v="0"/>
    <n v="0"/>
    <n v="0"/>
    <n v="0"/>
    <n v="1"/>
    <n v="0"/>
    <n v="0"/>
    <n v="0"/>
    <n v="0"/>
    <n v="0"/>
    <n v="0"/>
    <n v="0"/>
    <n v="0"/>
    <n v="0"/>
    <n v="0"/>
    <n v="1"/>
    <n v="0"/>
    <n v="0"/>
    <n v="-3.4409470117591621"/>
    <n v="3.2034334067569982E-2"/>
    <x v="485"/>
    <n v="-3.1531935951275056E-2"/>
    <n v="9.6348089850217822E-4"/>
    <x v="1"/>
    <n v="0"/>
    <x v="1"/>
    <x v="3"/>
    <x v="0"/>
  </r>
  <r>
    <n v="36"/>
    <n v="9.4"/>
    <n v="1.9"/>
    <n v="1.03"/>
    <n v="0"/>
    <n v="33"/>
    <n v="51"/>
    <n v="5"/>
    <n v="3.2"/>
    <n v="0"/>
    <n v="42"/>
    <n v="0"/>
    <n v="0"/>
    <n v="0"/>
    <n v="1"/>
    <n v="0"/>
    <n v="0"/>
    <n v="0"/>
    <n v="0"/>
    <n v="0"/>
    <n v="0"/>
    <n v="0"/>
    <n v="1"/>
    <n v="0"/>
    <n v="0"/>
    <n v="0"/>
    <n v="0"/>
    <n v="0"/>
    <n v="0"/>
    <n v="0"/>
    <n v="1"/>
    <n v="0"/>
    <n v="0"/>
    <n v="-1.6034279953607817"/>
    <n v="0.2012056025716317"/>
    <x v="486"/>
    <n v="-0.18332572126170857"/>
    <n v="2.8057271888651154E-2"/>
    <x v="0"/>
    <n v="0"/>
    <x v="5"/>
    <x v="3"/>
    <x v="0"/>
  </r>
  <r>
    <n v="37"/>
    <n v="2.6"/>
    <n v="2.6"/>
    <n v="0.9"/>
    <n v="1"/>
    <n v="4"/>
    <n v="80"/>
    <n v="6"/>
    <n v="1.8"/>
    <n v="0"/>
    <n v="36"/>
    <n v="0"/>
    <n v="1"/>
    <n v="0"/>
    <n v="0"/>
    <n v="0"/>
    <n v="0"/>
    <n v="1"/>
    <n v="0"/>
    <n v="0"/>
    <n v="0"/>
    <n v="1"/>
    <n v="0"/>
    <n v="0"/>
    <n v="0"/>
    <n v="0"/>
    <n v="0"/>
    <n v="0"/>
    <n v="0"/>
    <n v="0"/>
    <n v="1"/>
    <n v="0"/>
    <n v="0"/>
    <n v="-3.340755394948383"/>
    <n v="3.5410198930749821E-2"/>
    <x v="487"/>
    <n v="-3.4797675669669383E-2"/>
    <n v="1.169585178610024E-3"/>
    <x v="1"/>
    <n v="0"/>
    <x v="7"/>
    <x v="3"/>
    <x v="1"/>
  </r>
  <r>
    <n v="41"/>
    <n v="4.7"/>
    <n v="4.7"/>
    <n v="1.2"/>
    <n v="0"/>
    <n v="34"/>
    <n v="47"/>
    <n v="4"/>
    <n v="1"/>
    <n v="0"/>
    <n v="39"/>
    <n v="0"/>
    <n v="0"/>
    <n v="0"/>
    <n v="0"/>
    <n v="0"/>
    <n v="0"/>
    <n v="0"/>
    <n v="0"/>
    <n v="1"/>
    <n v="0"/>
    <n v="0"/>
    <n v="0"/>
    <n v="0"/>
    <n v="0"/>
    <n v="0"/>
    <n v="0"/>
    <n v="0"/>
    <n v="0"/>
    <n v="0"/>
    <n v="0"/>
    <n v="0"/>
    <n v="0"/>
    <n v="-0.51812181352776632"/>
    <n v="0.59563821768837333"/>
    <x v="488"/>
    <n v="-0.98539560621305966"/>
    <n v="0.39276351730348585"/>
    <x v="3"/>
    <n v="1"/>
    <x v="1"/>
    <x v="0"/>
    <x v="0"/>
  </r>
  <r>
    <n v="31"/>
    <n v="2.1"/>
    <n v="2.1"/>
    <n v="1.03"/>
    <n v="0"/>
    <n v="23"/>
    <n v="88"/>
    <n v="7"/>
    <n v="3.4"/>
    <n v="0"/>
    <n v="13"/>
    <n v="0"/>
    <n v="0"/>
    <n v="1"/>
    <n v="0"/>
    <n v="0"/>
    <n v="0"/>
    <n v="0"/>
    <n v="0"/>
    <n v="1"/>
    <n v="0"/>
    <n v="0"/>
    <n v="0"/>
    <n v="0"/>
    <n v="0"/>
    <n v="0"/>
    <n v="0"/>
    <n v="0"/>
    <n v="0"/>
    <n v="0"/>
    <n v="1"/>
    <n v="0"/>
    <n v="0"/>
    <n v="-2.4329671777082398"/>
    <n v="8.7775998816665812E-2"/>
    <x v="489"/>
    <n v="-8.4135243796281345E-2"/>
    <n v="6.5113736230877697E-3"/>
    <x v="1"/>
    <n v="0"/>
    <x v="1"/>
    <x v="3"/>
    <x v="0"/>
  </r>
  <r>
    <n v="45"/>
    <n v="2.2999999999999998"/>
    <n v="1.3"/>
    <n v="0.99"/>
    <n v="0"/>
    <n v="20"/>
    <n v="70"/>
    <n v="1"/>
    <n v="8"/>
    <n v="0"/>
    <n v="6"/>
    <n v="1"/>
    <n v="0"/>
    <n v="0"/>
    <n v="0"/>
    <n v="0"/>
    <n v="0"/>
    <n v="0"/>
    <n v="0"/>
    <n v="0"/>
    <n v="0"/>
    <n v="0"/>
    <n v="0"/>
    <n v="0"/>
    <n v="1"/>
    <n v="0"/>
    <n v="0"/>
    <n v="0"/>
    <n v="0"/>
    <n v="0"/>
    <n v="0"/>
    <n v="0"/>
    <n v="0"/>
    <n v="-1.7863378981238442"/>
    <n v="0.16757271573610541"/>
    <x v="490"/>
    <n v="-0.15492699190713535"/>
    <n v="2.0598649160660027E-2"/>
    <x v="0"/>
    <n v="0"/>
    <x v="0"/>
    <x v="0"/>
    <x v="0"/>
  </r>
  <r>
    <n v="40"/>
    <n v="3.7"/>
    <n v="2.4"/>
    <n v="0.95"/>
    <n v="0"/>
    <n v="7"/>
    <n v="86"/>
    <n v="2"/>
    <n v="3.3"/>
    <n v="0"/>
    <n v="26"/>
    <n v="1"/>
    <n v="0"/>
    <n v="1"/>
    <n v="0"/>
    <n v="0"/>
    <n v="0"/>
    <n v="0"/>
    <n v="0"/>
    <n v="0"/>
    <n v="0"/>
    <n v="0"/>
    <n v="0"/>
    <n v="0"/>
    <n v="0"/>
    <n v="0"/>
    <n v="0"/>
    <n v="0"/>
    <n v="0"/>
    <n v="0"/>
    <n v="1"/>
    <n v="0"/>
    <n v="0"/>
    <n v="-2.462876324708752"/>
    <n v="8.5189565380354271E-2"/>
    <x v="491"/>
    <n v="-2.5446310110766213"/>
    <n v="0.84915854002568913"/>
    <x v="1"/>
    <n v="1"/>
    <x v="3"/>
    <x v="3"/>
    <x v="0"/>
  </r>
  <r>
    <n v="35"/>
    <n v="2.2000000000000002"/>
    <n v="2.2000000000000002"/>
    <n v="0.95"/>
    <n v="0"/>
    <n v="21"/>
    <n v="66"/>
    <n v="2"/>
    <n v="6.2"/>
    <n v="0"/>
    <n v="28"/>
    <n v="1"/>
    <n v="0"/>
    <n v="0"/>
    <n v="0"/>
    <n v="0"/>
    <n v="0"/>
    <n v="0"/>
    <n v="0"/>
    <n v="0"/>
    <n v="0"/>
    <n v="1"/>
    <n v="0"/>
    <n v="0"/>
    <n v="0"/>
    <n v="0"/>
    <n v="0"/>
    <n v="0"/>
    <n v="0"/>
    <n v="0"/>
    <n v="1"/>
    <n v="1"/>
    <n v="0"/>
    <n v="-1.0772305249105525"/>
    <n v="0.34053733054433505"/>
    <x v="492"/>
    <n v="-0.29307052653016924"/>
    <n v="6.4531480603175054E-2"/>
    <x v="2"/>
    <n v="0"/>
    <x v="7"/>
    <x v="3"/>
    <x v="0"/>
  </r>
  <r>
    <n v="32"/>
    <n v="2.5"/>
    <n v="1.4"/>
    <n v="1.04"/>
    <n v="0"/>
    <n v="9"/>
    <n v="75"/>
    <n v="3"/>
    <n v="0.5"/>
    <n v="1"/>
    <n v="28"/>
    <n v="0"/>
    <n v="0"/>
    <n v="1"/>
    <n v="0"/>
    <n v="1"/>
    <n v="0"/>
    <n v="0"/>
    <n v="0"/>
    <n v="0"/>
    <n v="1"/>
    <n v="0"/>
    <n v="0"/>
    <n v="0"/>
    <n v="0"/>
    <n v="0"/>
    <n v="0"/>
    <n v="0"/>
    <n v="0"/>
    <n v="0"/>
    <n v="0"/>
    <n v="1"/>
    <n v="0"/>
    <n v="-1.699179641950745"/>
    <n v="0.18283345144081911"/>
    <x v="493"/>
    <n v="-0.1679127901661194"/>
    <n v="2.3892638877715214E-2"/>
    <x v="0"/>
    <n v="0"/>
    <x v="4"/>
    <x v="0"/>
    <x v="4"/>
  </r>
  <r>
    <n v="36"/>
    <n v="4.5999999999999996"/>
    <n v="0.4"/>
    <n v="1.03"/>
    <n v="1"/>
    <n v="27"/>
    <n v="76"/>
    <n v="4"/>
    <n v="3.3"/>
    <n v="0"/>
    <n v="42"/>
    <n v="0"/>
    <n v="0"/>
    <n v="0"/>
    <n v="0"/>
    <n v="0"/>
    <n v="0"/>
    <n v="1"/>
    <n v="0"/>
    <n v="0"/>
    <n v="0"/>
    <n v="0"/>
    <n v="0"/>
    <n v="0"/>
    <n v="1"/>
    <n v="0"/>
    <n v="0"/>
    <n v="0"/>
    <n v="0"/>
    <n v="0"/>
    <n v="1"/>
    <n v="0"/>
    <n v="1"/>
    <n v="-3.4431293018362181"/>
    <n v="3.1964502082746926E-2"/>
    <x v="494"/>
    <n v="-3.1464269261132986E-2"/>
    <n v="9.5941470455020931E-4"/>
    <x v="1"/>
    <n v="0"/>
    <x v="0"/>
    <x v="3"/>
    <x v="1"/>
  </r>
  <r>
    <n v="31"/>
    <n v="5.5"/>
    <n v="1.7"/>
    <n v="0.97"/>
    <n v="0"/>
    <n v="7"/>
    <n v="71"/>
    <n v="1"/>
    <n v="1.7"/>
    <n v="0"/>
    <n v="3"/>
    <n v="1"/>
    <n v="0"/>
    <n v="0"/>
    <n v="0"/>
    <n v="0"/>
    <n v="0"/>
    <n v="1"/>
    <n v="0"/>
    <n v="0"/>
    <n v="0"/>
    <n v="0"/>
    <n v="0"/>
    <n v="0"/>
    <n v="1"/>
    <n v="0"/>
    <n v="0"/>
    <n v="0"/>
    <n v="0"/>
    <n v="0"/>
    <n v="1"/>
    <n v="0"/>
    <n v="0"/>
    <n v="-2.4940988643251005"/>
    <n v="8.2570825392646527E-2"/>
    <x v="495"/>
    <n v="-7.9338606368668907E-2"/>
    <n v="5.8175565545210721E-3"/>
    <x v="1"/>
    <n v="0"/>
    <x v="0"/>
    <x v="3"/>
    <x v="1"/>
  </r>
  <r>
    <n v="39"/>
    <n v="5.4"/>
    <n v="5"/>
    <n v="0.94"/>
    <n v="1"/>
    <n v="15"/>
    <n v="69"/>
    <n v="3"/>
    <n v="1.1000000000000001"/>
    <n v="0"/>
    <n v="34"/>
    <n v="0"/>
    <n v="1"/>
    <n v="0"/>
    <n v="0"/>
    <n v="0"/>
    <n v="0"/>
    <n v="1"/>
    <n v="0"/>
    <n v="0"/>
    <n v="0"/>
    <n v="0"/>
    <n v="0"/>
    <n v="0"/>
    <n v="0"/>
    <n v="0"/>
    <n v="0"/>
    <n v="0"/>
    <n v="0"/>
    <n v="0"/>
    <n v="0"/>
    <n v="0"/>
    <n v="0"/>
    <n v="-2.7640138558953415"/>
    <n v="6.3038233488694431E-2"/>
    <x v="496"/>
    <n v="-6.113106624704398E-2"/>
    <n v="3.5164973905168419E-3"/>
    <x v="1"/>
    <n v="0"/>
    <x v="3"/>
    <x v="0"/>
    <x v="1"/>
  </r>
  <r>
    <n v="39"/>
    <n v="5.5"/>
    <n v="0.4"/>
    <n v="0.89"/>
    <n v="0"/>
    <n v="11"/>
    <n v="72"/>
    <n v="2"/>
    <n v="6.9"/>
    <n v="0"/>
    <n v="11"/>
    <n v="0"/>
    <n v="0"/>
    <n v="0"/>
    <n v="0"/>
    <n v="0"/>
    <n v="0"/>
    <n v="0"/>
    <n v="0"/>
    <n v="0"/>
    <n v="0"/>
    <n v="0"/>
    <n v="1"/>
    <n v="0"/>
    <n v="0"/>
    <n v="0"/>
    <n v="0"/>
    <n v="0"/>
    <n v="1"/>
    <n v="0"/>
    <n v="0"/>
    <n v="0"/>
    <n v="0"/>
    <n v="-2.0436624234281893"/>
    <n v="0.12955336167772727"/>
    <x v="497"/>
    <n v="-0.12182229943788847"/>
    <n v="1.3154788452958853E-2"/>
    <x v="0"/>
    <n v="0"/>
    <x v="5"/>
    <x v="5"/>
    <x v="0"/>
  </r>
  <r>
    <n v="40"/>
    <n v="1.3"/>
    <n v="0.8"/>
    <n v="0.96"/>
    <n v="1"/>
    <n v="7"/>
    <n v="66"/>
    <n v="1"/>
    <n v="1.9"/>
    <n v="0"/>
    <n v="34"/>
    <n v="0"/>
    <n v="0"/>
    <n v="1"/>
    <n v="0"/>
    <n v="0"/>
    <n v="0"/>
    <n v="0"/>
    <n v="0"/>
    <n v="1"/>
    <n v="0"/>
    <n v="0"/>
    <n v="0"/>
    <n v="0"/>
    <n v="0"/>
    <n v="0"/>
    <n v="0"/>
    <n v="1"/>
    <n v="0"/>
    <n v="0"/>
    <n v="0"/>
    <n v="0"/>
    <n v="1"/>
    <n v="-3.1776394842691031"/>
    <n v="4.168393466383484E-2"/>
    <x v="498"/>
    <n v="-4.0838571660135034E-2"/>
    <n v="1.6012733670433799E-3"/>
    <x v="1"/>
    <n v="0"/>
    <x v="1"/>
    <x v="1"/>
    <x v="0"/>
  </r>
  <r>
    <n v="54"/>
    <n v="2.1"/>
    <n v="1"/>
    <n v="0.74"/>
    <n v="0"/>
    <n v="23"/>
    <n v="52"/>
    <n v="7"/>
    <n v="4"/>
    <n v="1"/>
    <n v="18"/>
    <n v="0"/>
    <n v="0"/>
    <n v="0"/>
    <n v="1"/>
    <n v="0"/>
    <n v="1"/>
    <n v="0"/>
    <n v="0"/>
    <n v="1"/>
    <n v="0"/>
    <n v="0"/>
    <n v="0"/>
    <n v="0"/>
    <n v="0"/>
    <n v="0"/>
    <n v="0"/>
    <n v="0"/>
    <n v="0"/>
    <n v="0"/>
    <n v="0"/>
    <n v="0"/>
    <n v="0"/>
    <n v="-1.2707602352998413"/>
    <n v="0.28061820480003125"/>
    <x v="499"/>
    <n v="-0.24734293383787179"/>
    <n v="4.8016703536003812E-2"/>
    <x v="2"/>
    <n v="0"/>
    <x v="1"/>
    <x v="0"/>
    <x v="2"/>
  </r>
  <r>
    <n v="37"/>
    <n v="4"/>
    <n v="0.8"/>
    <n v="1.0900000000000001"/>
    <n v="0"/>
    <n v="21"/>
    <n v="87"/>
    <n v="4"/>
    <n v="2.5"/>
    <n v="1"/>
    <n v="14"/>
    <n v="1"/>
    <n v="0"/>
    <n v="1"/>
    <n v="0"/>
    <n v="0"/>
    <n v="0"/>
    <n v="1"/>
    <n v="0"/>
    <n v="0"/>
    <n v="0"/>
    <n v="0"/>
    <n v="0"/>
    <n v="1"/>
    <n v="0"/>
    <n v="0"/>
    <n v="0"/>
    <n v="0"/>
    <n v="1"/>
    <n v="0"/>
    <n v="0"/>
    <n v="0"/>
    <n v="0"/>
    <n v="-1.6967086887973872"/>
    <n v="0.18328578294903278"/>
    <x v="500"/>
    <n v="-0.16829513058848677"/>
    <n v="2.3992652561612624E-2"/>
    <x v="0"/>
    <n v="0"/>
    <x v="2"/>
    <x v="5"/>
    <x v="1"/>
  </r>
  <r>
    <n v="47"/>
    <n v="7.9"/>
    <n v="3.5"/>
    <n v="1.03"/>
    <n v="1"/>
    <n v="27"/>
    <n v="79"/>
    <n v="3"/>
    <n v="0.8"/>
    <n v="0"/>
    <n v="17"/>
    <n v="0"/>
    <n v="0"/>
    <n v="0"/>
    <n v="0"/>
    <n v="0"/>
    <n v="0"/>
    <n v="0"/>
    <n v="0"/>
    <n v="0"/>
    <n v="0"/>
    <n v="0"/>
    <n v="0"/>
    <n v="0"/>
    <n v="0"/>
    <n v="0"/>
    <n v="0"/>
    <n v="0"/>
    <n v="0"/>
    <n v="0"/>
    <n v="0"/>
    <n v="0"/>
    <n v="1"/>
    <n v="-3.3437421724873433"/>
    <n v="3.5304594331163168E-2"/>
    <x v="501"/>
    <n v="-3.469567746110689E-2"/>
    <n v="1.1628566173924704E-3"/>
    <x v="1"/>
    <n v="0"/>
    <x v="3"/>
    <x v="0"/>
    <x v="0"/>
  </r>
  <r>
    <n v="40"/>
    <n v="15.4"/>
    <n v="1.1000000000000001"/>
    <n v="0.96"/>
    <n v="0"/>
    <n v="1"/>
    <n v="73"/>
    <n v="13"/>
    <n v="4.4000000000000004"/>
    <n v="0"/>
    <n v="7"/>
    <n v="0"/>
    <n v="0"/>
    <n v="0"/>
    <n v="1"/>
    <n v="1"/>
    <n v="0"/>
    <n v="0"/>
    <n v="0"/>
    <n v="0"/>
    <n v="0"/>
    <n v="1"/>
    <n v="0"/>
    <n v="0"/>
    <n v="0"/>
    <n v="0"/>
    <n v="1"/>
    <n v="0"/>
    <n v="0"/>
    <n v="0"/>
    <n v="0"/>
    <n v="0"/>
    <n v="0"/>
    <n v="-2.2765790539768513"/>
    <n v="0.10263471465827924"/>
    <x v="502"/>
    <n v="-9.7702511040493295E-2"/>
    <n v="8.6641354995107903E-3"/>
    <x v="1"/>
    <n v="0"/>
    <x v="7"/>
    <x v="4"/>
    <x v="4"/>
  </r>
  <r>
    <n v="36"/>
    <n v="4.9000000000000004"/>
    <n v="3.6"/>
    <n v="1.2"/>
    <n v="1"/>
    <n v="26"/>
    <n v="90"/>
    <n v="1"/>
    <n v="2"/>
    <n v="0"/>
    <n v="24"/>
    <n v="1"/>
    <n v="0"/>
    <n v="0"/>
    <n v="0"/>
    <n v="0"/>
    <n v="0"/>
    <n v="0"/>
    <n v="0"/>
    <n v="0"/>
    <n v="0"/>
    <n v="0"/>
    <n v="0"/>
    <n v="0"/>
    <n v="0"/>
    <n v="1"/>
    <n v="0"/>
    <n v="1"/>
    <n v="0"/>
    <n v="0"/>
    <n v="0"/>
    <n v="1"/>
    <n v="0"/>
    <n v="-3.0727503137309204"/>
    <n v="4.6293657527019139E-2"/>
    <x v="503"/>
    <n v="-3.1180043833062863"/>
    <n v="0.91346689902591627"/>
    <x v="1"/>
    <n v="1"/>
    <x v="6"/>
    <x v="1"/>
    <x v="0"/>
  </r>
  <r>
    <n v="37"/>
    <n v="6.4"/>
    <n v="2.1"/>
    <n v="1.04"/>
    <n v="0"/>
    <n v="39"/>
    <n v="65"/>
    <n v="14"/>
    <n v="4.9000000000000004"/>
    <n v="1"/>
    <n v="15"/>
    <n v="0"/>
    <n v="0"/>
    <n v="0"/>
    <n v="0"/>
    <n v="0"/>
    <n v="0"/>
    <n v="0"/>
    <n v="0"/>
    <n v="0"/>
    <n v="0"/>
    <n v="0"/>
    <n v="0"/>
    <n v="1"/>
    <n v="0"/>
    <n v="0"/>
    <n v="0"/>
    <n v="0"/>
    <n v="0"/>
    <n v="0"/>
    <n v="1"/>
    <n v="1"/>
    <n v="0"/>
    <n v="-1.0513313081717259"/>
    <n v="0.34947218410018333"/>
    <x v="504"/>
    <n v="-0.2997135412591817"/>
    <n v="6.7065220092015917E-2"/>
    <x v="2"/>
    <n v="0"/>
    <x v="2"/>
    <x v="3"/>
    <x v="0"/>
  </r>
  <r>
    <n v="37"/>
    <n v="1.2"/>
    <n v="0.3"/>
    <n v="0.93"/>
    <n v="1"/>
    <n v="12"/>
    <n v="93"/>
    <n v="4"/>
    <n v="1.3"/>
    <n v="0"/>
    <n v="33"/>
    <n v="1"/>
    <n v="0"/>
    <n v="0"/>
    <n v="0"/>
    <n v="0"/>
    <n v="0"/>
    <n v="0"/>
    <n v="0"/>
    <n v="0"/>
    <n v="1"/>
    <n v="0"/>
    <n v="0"/>
    <n v="0"/>
    <n v="0"/>
    <n v="0"/>
    <n v="0"/>
    <n v="0"/>
    <n v="0"/>
    <n v="0"/>
    <n v="0"/>
    <n v="0"/>
    <n v="0"/>
    <n v="-3.6267420277188069"/>
    <n v="2.6602714282127179E-2"/>
    <x v="505"/>
    <n v="-2.6255015093548443E-2"/>
    <n v="6.7150164945869171E-4"/>
    <x v="1"/>
    <n v="0"/>
    <x v="4"/>
    <x v="0"/>
    <x v="0"/>
  </r>
  <r>
    <n v="41"/>
    <n v="6.3"/>
    <n v="1.4"/>
    <n v="1.1399999999999999"/>
    <n v="0"/>
    <n v="33"/>
    <n v="70"/>
    <n v="2"/>
    <n v="1.8"/>
    <n v="0"/>
    <n v="32"/>
    <n v="0"/>
    <n v="0"/>
    <n v="0"/>
    <n v="0"/>
    <n v="0"/>
    <n v="0"/>
    <n v="1"/>
    <n v="0"/>
    <n v="1"/>
    <n v="0"/>
    <n v="0"/>
    <n v="0"/>
    <n v="0"/>
    <n v="0"/>
    <n v="0"/>
    <n v="0"/>
    <n v="0"/>
    <n v="1"/>
    <n v="0"/>
    <n v="0"/>
    <n v="0"/>
    <n v="1"/>
    <n v="-1.6423111723155868"/>
    <n v="0.19353223866237659"/>
    <x v="506"/>
    <n v="-1.8192283506137765"/>
    <n v="0.70199123794336471"/>
    <x v="0"/>
    <n v="1"/>
    <x v="1"/>
    <x v="5"/>
    <x v="1"/>
  </r>
  <r>
    <n v="29"/>
    <n v="12.9"/>
    <n v="4.4000000000000004"/>
    <n v="1.05"/>
    <n v="0"/>
    <n v="14"/>
    <n v="57"/>
    <n v="3"/>
    <n v="3.9"/>
    <n v="0"/>
    <n v="44"/>
    <n v="0"/>
    <n v="0"/>
    <n v="1"/>
    <n v="0"/>
    <n v="0"/>
    <n v="0"/>
    <n v="1"/>
    <n v="0"/>
    <n v="0"/>
    <n v="0"/>
    <n v="0"/>
    <n v="0"/>
    <n v="0"/>
    <n v="0"/>
    <n v="1"/>
    <n v="0"/>
    <n v="0"/>
    <n v="0"/>
    <n v="0"/>
    <n v="0"/>
    <n v="0"/>
    <n v="0"/>
    <n v="-2.6052274445291372"/>
    <n v="7.3886330244711487E-2"/>
    <x v="507"/>
    <n v="-7.1284152724485586E-2"/>
    <n v="4.7338180918906712E-3"/>
    <x v="1"/>
    <n v="0"/>
    <x v="6"/>
    <x v="0"/>
    <x v="1"/>
  </r>
  <r>
    <n v="25"/>
    <n v="2.1"/>
    <n v="2.1"/>
    <n v="0.98"/>
    <n v="0"/>
    <n v="4"/>
    <n v="94"/>
    <n v="3"/>
    <n v="1.4"/>
    <n v="0"/>
    <n v="28"/>
    <n v="1"/>
    <n v="0"/>
    <n v="0"/>
    <n v="0"/>
    <n v="0"/>
    <n v="0"/>
    <n v="1"/>
    <n v="0"/>
    <n v="1"/>
    <n v="0"/>
    <n v="0"/>
    <n v="0"/>
    <n v="0"/>
    <n v="0"/>
    <n v="0"/>
    <n v="0"/>
    <n v="0"/>
    <n v="0"/>
    <n v="0"/>
    <n v="0"/>
    <n v="0"/>
    <n v="0"/>
    <n v="-2.8923688444284252"/>
    <n v="5.5444717017677544E-2"/>
    <x v="508"/>
    <n v="-5.3962210826250759E-2"/>
    <n v="2.7596204950263862E-3"/>
    <x v="1"/>
    <n v="0"/>
    <x v="1"/>
    <x v="0"/>
    <x v="1"/>
  </r>
  <r>
    <n v="44"/>
    <n v="2.5"/>
    <n v="1.5"/>
    <n v="0.97"/>
    <n v="1"/>
    <n v="13"/>
    <n v="89"/>
    <n v="15"/>
    <n v="4.4000000000000004"/>
    <n v="1"/>
    <n v="30"/>
    <n v="1"/>
    <n v="0"/>
    <n v="0"/>
    <n v="0"/>
    <n v="0"/>
    <n v="0"/>
    <n v="1"/>
    <n v="0"/>
    <n v="0"/>
    <n v="0"/>
    <n v="0"/>
    <n v="0"/>
    <n v="1"/>
    <n v="0"/>
    <n v="0"/>
    <n v="0"/>
    <n v="0"/>
    <n v="0"/>
    <n v="0"/>
    <n v="0"/>
    <n v="0"/>
    <n v="0"/>
    <n v="-2.9843251247800726"/>
    <n v="5.0573622919571258E-2"/>
    <x v="509"/>
    <n v="-4.9336322540241929E-2"/>
    <n v="2.3173687541518553E-3"/>
    <x v="1"/>
    <n v="0"/>
    <x v="2"/>
    <x v="0"/>
    <x v="1"/>
  </r>
  <r>
    <n v="46"/>
    <n v="6.9"/>
    <n v="5"/>
    <n v="1.08"/>
    <n v="0"/>
    <n v="25"/>
    <n v="64"/>
    <n v="5"/>
    <n v="0.4"/>
    <n v="0"/>
    <n v="41"/>
    <n v="0"/>
    <n v="0"/>
    <n v="1"/>
    <n v="0"/>
    <n v="0"/>
    <n v="1"/>
    <n v="0"/>
    <n v="0"/>
    <n v="0"/>
    <n v="0"/>
    <n v="0"/>
    <n v="0"/>
    <n v="0"/>
    <n v="0"/>
    <n v="0"/>
    <n v="0"/>
    <n v="1"/>
    <n v="0"/>
    <n v="0"/>
    <n v="0"/>
    <n v="0"/>
    <n v="0"/>
    <n v="-1.2648840056288477"/>
    <n v="0.28227203620898872"/>
    <x v="510"/>
    <n v="-0.24863353271881689"/>
    <n v="4.8459102863402242E-2"/>
    <x v="2"/>
    <n v="0"/>
    <x v="3"/>
    <x v="1"/>
    <x v="2"/>
  </r>
  <r>
    <n v="45"/>
    <n v="4"/>
    <n v="0.7"/>
    <n v="0.97"/>
    <n v="0"/>
    <n v="8"/>
    <n v="81"/>
    <n v="2"/>
    <n v="1"/>
    <n v="0"/>
    <n v="16"/>
    <n v="0"/>
    <n v="0"/>
    <n v="1"/>
    <n v="0"/>
    <n v="0"/>
    <n v="0"/>
    <n v="1"/>
    <n v="0"/>
    <n v="0"/>
    <n v="0"/>
    <n v="0"/>
    <n v="0"/>
    <n v="0"/>
    <n v="1"/>
    <n v="0"/>
    <n v="0"/>
    <n v="0"/>
    <n v="1"/>
    <n v="0"/>
    <n v="0"/>
    <n v="0"/>
    <n v="0"/>
    <n v="-2.8130265005857087"/>
    <n v="6.002305739968896E-2"/>
    <x v="511"/>
    <n v="-5.8290660151256272E-2"/>
    <n v="3.2063106870996953E-3"/>
    <x v="1"/>
    <n v="0"/>
    <x v="0"/>
    <x v="5"/>
    <x v="1"/>
  </r>
  <r>
    <n v="39"/>
    <n v="0.6"/>
    <n v="0.6"/>
    <n v="1.1100000000000001"/>
    <n v="0"/>
    <n v="11"/>
    <n v="67"/>
    <n v="7"/>
    <n v="2.8"/>
    <n v="0"/>
    <n v="6"/>
    <n v="0"/>
    <n v="0"/>
    <n v="1"/>
    <n v="0"/>
    <n v="0"/>
    <n v="0"/>
    <n v="0"/>
    <n v="1"/>
    <n v="1"/>
    <n v="0"/>
    <n v="0"/>
    <n v="0"/>
    <n v="0"/>
    <n v="0"/>
    <n v="0"/>
    <n v="0"/>
    <n v="0"/>
    <n v="0"/>
    <n v="0"/>
    <n v="0"/>
    <n v="1"/>
    <n v="0"/>
    <n v="-2.3359693498896563"/>
    <n v="9.6716684764675293E-2"/>
    <x v="512"/>
    <n v="-9.2320884277013113E-2"/>
    <n v="7.7770322818962092E-3"/>
    <x v="1"/>
    <n v="0"/>
    <x v="1"/>
    <x v="0"/>
    <x v="3"/>
  </r>
  <r>
    <n v="45"/>
    <n v="2.7"/>
    <n v="2.7"/>
    <n v="0.82"/>
    <n v="0"/>
    <n v="21"/>
    <n v="77"/>
    <n v="3"/>
    <n v="4.0999999999999996"/>
    <n v="0"/>
    <n v="26"/>
    <n v="1"/>
    <n v="0"/>
    <n v="0"/>
    <n v="0"/>
    <n v="1"/>
    <n v="0"/>
    <n v="0"/>
    <n v="0"/>
    <n v="0"/>
    <n v="0"/>
    <n v="0"/>
    <n v="0"/>
    <n v="0"/>
    <n v="0"/>
    <n v="1"/>
    <n v="0"/>
    <n v="1"/>
    <n v="0"/>
    <n v="0"/>
    <n v="0"/>
    <n v="0"/>
    <n v="1"/>
    <n v="-1.6593975160515755"/>
    <n v="0.19025357030091317"/>
    <x v="513"/>
    <n v="-0.17416636871068764"/>
    <n v="2.554974942747049E-2"/>
    <x v="0"/>
    <n v="0"/>
    <x v="6"/>
    <x v="1"/>
    <x v="4"/>
  </r>
  <r>
    <n v="44"/>
    <n v="9.6999999999999993"/>
    <n v="3.5"/>
    <n v="0.97"/>
    <n v="0"/>
    <n v="16"/>
    <n v="40"/>
    <n v="0"/>
    <n v="2.9"/>
    <n v="1"/>
    <n v="7"/>
    <n v="1"/>
    <n v="0"/>
    <n v="1"/>
    <n v="0"/>
    <n v="0"/>
    <n v="0"/>
    <n v="0"/>
    <n v="0"/>
    <n v="0"/>
    <n v="0"/>
    <n v="0"/>
    <n v="1"/>
    <n v="0"/>
    <n v="0"/>
    <n v="0"/>
    <n v="0"/>
    <n v="0"/>
    <n v="0"/>
    <n v="0"/>
    <n v="0"/>
    <n v="0"/>
    <n v="0"/>
    <n v="-0.57495991203325136"/>
    <n v="0.56272742695317779"/>
    <x v="514"/>
    <n v="-0.44643264528660681"/>
    <n v="0.12966706985180038"/>
    <x v="3"/>
    <n v="0"/>
    <x v="5"/>
    <x v="0"/>
    <x v="0"/>
  </r>
  <r>
    <n v="45"/>
    <n v="3.2"/>
    <n v="0.6"/>
    <n v="1.22"/>
    <n v="1"/>
    <n v="21"/>
    <n v="65"/>
    <n v="7"/>
    <n v="3.8"/>
    <n v="0"/>
    <n v="53"/>
    <n v="1"/>
    <n v="0"/>
    <n v="0"/>
    <n v="0"/>
    <n v="1"/>
    <n v="0"/>
    <n v="0"/>
    <n v="0"/>
    <n v="0"/>
    <n v="0"/>
    <n v="0"/>
    <n v="1"/>
    <n v="0"/>
    <n v="0"/>
    <n v="0"/>
    <n v="0"/>
    <n v="0"/>
    <n v="0"/>
    <n v="1"/>
    <n v="0"/>
    <n v="0"/>
    <n v="0"/>
    <n v="-1.4651242591155049"/>
    <n v="0.23104927971438266"/>
    <x v="515"/>
    <n v="-0.20786687866293374"/>
    <n v="3.5225596915244725E-2"/>
    <x v="0"/>
    <n v="0"/>
    <x v="5"/>
    <x v="2"/>
    <x v="4"/>
  </r>
  <r>
    <n v="30"/>
    <n v="3.2"/>
    <n v="3"/>
    <n v="0.93"/>
    <n v="0"/>
    <n v="18"/>
    <n v="84"/>
    <n v="7"/>
    <n v="1.9"/>
    <n v="0"/>
    <n v="41"/>
    <n v="0"/>
    <n v="0"/>
    <n v="0"/>
    <n v="0"/>
    <n v="0"/>
    <n v="0"/>
    <n v="1"/>
    <n v="0"/>
    <n v="0"/>
    <n v="0"/>
    <n v="0"/>
    <n v="0"/>
    <n v="0"/>
    <n v="1"/>
    <n v="0"/>
    <n v="0"/>
    <n v="0"/>
    <n v="0"/>
    <n v="0"/>
    <n v="1"/>
    <n v="0"/>
    <n v="0"/>
    <n v="-2.4034988729246201"/>
    <n v="9.0401097341468631E-2"/>
    <x v="516"/>
    <n v="-8.6545607765663113E-2"/>
    <n v="6.8734510586013348E-3"/>
    <x v="1"/>
    <n v="0"/>
    <x v="0"/>
    <x v="3"/>
    <x v="1"/>
  </r>
  <r>
    <n v="28"/>
    <n v="6.7"/>
    <n v="1.1000000000000001"/>
    <n v="0.86"/>
    <n v="1"/>
    <n v="20"/>
    <n v="69"/>
    <n v="3"/>
    <n v="0.3"/>
    <n v="1"/>
    <n v="50"/>
    <n v="0"/>
    <n v="0"/>
    <n v="1"/>
    <n v="0"/>
    <n v="0"/>
    <n v="1"/>
    <n v="0"/>
    <n v="0"/>
    <n v="0"/>
    <n v="0"/>
    <n v="0"/>
    <n v="0"/>
    <n v="0"/>
    <n v="0"/>
    <n v="1"/>
    <n v="0"/>
    <n v="0"/>
    <n v="0"/>
    <n v="0"/>
    <n v="0"/>
    <n v="1"/>
    <n v="0"/>
    <n v="-3.0694366620439668"/>
    <n v="4.6447313023177388E-2"/>
    <x v="517"/>
    <n v="-4.5400915743713265E-2"/>
    <n v="1.9700917660312976E-3"/>
    <x v="1"/>
    <n v="0"/>
    <x v="6"/>
    <x v="0"/>
    <x v="2"/>
  </r>
  <r>
    <n v="35"/>
    <n v="5"/>
    <n v="0.2"/>
    <n v="0.94"/>
    <n v="1"/>
    <n v="12"/>
    <n v="79"/>
    <n v="2"/>
    <n v="2.1"/>
    <n v="1"/>
    <n v="25"/>
    <n v="0"/>
    <n v="0"/>
    <n v="0"/>
    <n v="1"/>
    <n v="0"/>
    <n v="0"/>
    <n v="0"/>
    <n v="0"/>
    <n v="1"/>
    <n v="0"/>
    <n v="0"/>
    <n v="0"/>
    <n v="0"/>
    <n v="0"/>
    <n v="0"/>
    <n v="0"/>
    <n v="0"/>
    <n v="0"/>
    <n v="0"/>
    <n v="0"/>
    <n v="0"/>
    <n v="0"/>
    <n v="-3.6183574833534493"/>
    <n v="2.6826703632373217E-2"/>
    <x v="518"/>
    <n v="-2.6473176330725896E-2"/>
    <n v="6.8255918318976762E-4"/>
    <x v="1"/>
    <n v="0"/>
    <x v="1"/>
    <x v="0"/>
    <x v="0"/>
  </r>
  <r>
    <n v="38"/>
    <n v="3"/>
    <n v="1.5"/>
    <n v="0.9"/>
    <n v="1"/>
    <n v="18"/>
    <n v="61"/>
    <n v="8"/>
    <n v="2.2000000000000002"/>
    <n v="0"/>
    <n v="31"/>
    <n v="0"/>
    <n v="0"/>
    <n v="1"/>
    <n v="0"/>
    <n v="0"/>
    <n v="1"/>
    <n v="0"/>
    <n v="0"/>
    <n v="0"/>
    <n v="1"/>
    <n v="0"/>
    <n v="0"/>
    <n v="0"/>
    <n v="0"/>
    <n v="0"/>
    <n v="0"/>
    <n v="0"/>
    <n v="0"/>
    <n v="0"/>
    <n v="0"/>
    <n v="0"/>
    <n v="0"/>
    <n v="-2.634743896591722"/>
    <n v="7.1737339233281461E-2"/>
    <x v="519"/>
    <n v="-6.9281013254520879E-2"/>
    <n v="4.480369224839382E-3"/>
    <x v="1"/>
    <n v="0"/>
    <x v="4"/>
    <x v="0"/>
    <x v="2"/>
  </r>
  <r>
    <n v="36"/>
    <n v="2.4"/>
    <n v="2.4"/>
    <n v="0.75"/>
    <n v="0"/>
    <n v="8"/>
    <n v="89"/>
    <n v="2"/>
    <n v="5.8"/>
    <n v="0"/>
    <n v="18"/>
    <n v="1"/>
    <n v="0"/>
    <n v="0"/>
    <n v="0"/>
    <n v="1"/>
    <n v="0"/>
    <n v="0"/>
    <n v="0"/>
    <n v="0"/>
    <n v="0"/>
    <n v="0"/>
    <n v="0"/>
    <n v="0"/>
    <n v="0"/>
    <n v="0"/>
    <n v="0"/>
    <n v="0"/>
    <n v="0"/>
    <n v="0"/>
    <n v="0"/>
    <n v="0"/>
    <n v="0"/>
    <n v="-2.0681547932066353"/>
    <n v="0.12641883551678035"/>
    <x v="520"/>
    <n v="-0.1190434281539736"/>
    <n v="1.2595742200585085E-2"/>
    <x v="0"/>
    <n v="0"/>
    <x v="3"/>
    <x v="0"/>
    <x v="4"/>
  </r>
  <r>
    <n v="21"/>
    <n v="18"/>
    <n v="4.4000000000000004"/>
    <n v="0.97"/>
    <n v="0"/>
    <n v="28"/>
    <n v="79"/>
    <n v="9"/>
    <n v="4.3"/>
    <n v="0"/>
    <n v="35"/>
    <n v="1"/>
    <n v="0"/>
    <n v="1"/>
    <n v="0"/>
    <n v="0"/>
    <n v="1"/>
    <n v="0"/>
    <n v="0"/>
    <n v="0"/>
    <n v="0"/>
    <n v="0"/>
    <n v="0"/>
    <n v="0"/>
    <n v="1"/>
    <n v="0"/>
    <n v="1"/>
    <n v="0"/>
    <n v="0"/>
    <n v="0"/>
    <n v="0"/>
    <n v="0"/>
    <n v="0"/>
    <n v="-0.80407276879442913"/>
    <n v="0.44750267268955835"/>
    <x v="521"/>
    <n v="-0.36983977688096553"/>
    <n v="9.5576807153855706E-2"/>
    <x v="3"/>
    <n v="0"/>
    <x v="0"/>
    <x v="4"/>
    <x v="2"/>
  </r>
  <r>
    <n v="53"/>
    <n v="8.6999999999999993"/>
    <n v="2"/>
    <n v="0.98"/>
    <n v="0"/>
    <n v="10"/>
    <n v="70"/>
    <n v="2"/>
    <n v="1"/>
    <n v="0"/>
    <n v="9"/>
    <n v="1"/>
    <n v="0"/>
    <n v="0"/>
    <n v="1"/>
    <n v="0"/>
    <n v="0"/>
    <n v="0"/>
    <n v="0"/>
    <n v="1"/>
    <n v="0"/>
    <n v="0"/>
    <n v="0"/>
    <n v="0"/>
    <n v="0"/>
    <n v="0"/>
    <n v="0"/>
    <n v="0"/>
    <n v="0"/>
    <n v="0"/>
    <n v="0"/>
    <n v="0"/>
    <n v="0"/>
    <n v="-2.7942418195484748"/>
    <n v="6.1161228005608623E-2"/>
    <x v="522"/>
    <n v="-5.9363806622292618E-2"/>
    <n v="3.3219236462007184E-3"/>
    <x v="1"/>
    <n v="0"/>
    <x v="1"/>
    <x v="0"/>
    <x v="0"/>
  </r>
  <r>
    <n v="36"/>
    <n v="5.5"/>
    <n v="0.3"/>
    <n v="1.05"/>
    <n v="1"/>
    <n v="26"/>
    <n v="68"/>
    <n v="4"/>
    <n v="0.2"/>
    <n v="0"/>
    <n v="0"/>
    <n v="1"/>
    <n v="0"/>
    <n v="0"/>
    <n v="0"/>
    <n v="1"/>
    <n v="0"/>
    <n v="0"/>
    <n v="0"/>
    <n v="0"/>
    <n v="0"/>
    <n v="0"/>
    <n v="0"/>
    <n v="0"/>
    <n v="0"/>
    <n v="1"/>
    <n v="0"/>
    <n v="0"/>
    <n v="0"/>
    <n v="1"/>
    <n v="0"/>
    <n v="0"/>
    <n v="0"/>
    <n v="-2.6399649701682373"/>
    <n v="7.1363769373436831E-2"/>
    <x v="523"/>
    <n v="-6.8932387739720893E-2"/>
    <n v="4.4369205374556013E-3"/>
    <x v="1"/>
    <n v="0"/>
    <x v="6"/>
    <x v="2"/>
    <x v="4"/>
  </r>
  <r>
    <n v="40"/>
    <n v="5.7"/>
    <n v="0.2"/>
    <n v="1.03"/>
    <n v="0"/>
    <n v="14"/>
    <n v="84"/>
    <n v="6"/>
    <n v="2.4"/>
    <n v="0"/>
    <n v="15"/>
    <n v="1"/>
    <n v="0"/>
    <n v="0"/>
    <n v="0"/>
    <n v="0"/>
    <n v="0"/>
    <n v="0"/>
    <n v="0"/>
    <n v="0"/>
    <n v="0"/>
    <n v="0"/>
    <n v="0"/>
    <n v="0"/>
    <n v="0"/>
    <n v="1"/>
    <n v="0"/>
    <n v="0"/>
    <n v="0"/>
    <n v="0"/>
    <n v="1"/>
    <n v="1"/>
    <n v="0"/>
    <n v="-3.186542176224429"/>
    <n v="4.1314482433899298E-2"/>
    <x v="524"/>
    <n v="-4.048384048916813E-2"/>
    <n v="1.5741307978453022E-3"/>
    <x v="1"/>
    <n v="0"/>
    <x v="6"/>
    <x v="3"/>
    <x v="0"/>
  </r>
  <r>
    <n v="49"/>
    <n v="3.6"/>
    <n v="2.1"/>
    <n v="0.98"/>
    <n v="0"/>
    <n v="18"/>
    <n v="96"/>
    <n v="5"/>
    <n v="1.7"/>
    <n v="0"/>
    <n v="7"/>
    <n v="1"/>
    <n v="0"/>
    <n v="1"/>
    <n v="0"/>
    <n v="0"/>
    <n v="0"/>
    <n v="0"/>
    <n v="0"/>
    <n v="0"/>
    <n v="0"/>
    <n v="0"/>
    <n v="0"/>
    <n v="0"/>
    <n v="1"/>
    <n v="0"/>
    <n v="0"/>
    <n v="0"/>
    <n v="0"/>
    <n v="0"/>
    <n v="1"/>
    <n v="0"/>
    <n v="0"/>
    <n v="-2.7298818685177197"/>
    <n v="6.5226994574576341E-2"/>
    <x v="525"/>
    <n v="-6.3187916895802318E-2"/>
    <n v="3.7494745424654237E-3"/>
    <x v="1"/>
    <n v="0"/>
    <x v="0"/>
    <x v="3"/>
    <x v="0"/>
  </r>
  <r>
    <n v="21"/>
    <n v="4.9000000000000004"/>
    <n v="2.8"/>
    <n v="1.1200000000000001"/>
    <n v="0"/>
    <n v="12"/>
    <n v="83"/>
    <n v="2"/>
    <n v="7.6"/>
    <n v="1"/>
    <n v="42"/>
    <n v="1"/>
    <n v="0"/>
    <n v="0"/>
    <n v="0"/>
    <n v="0"/>
    <n v="0"/>
    <n v="0"/>
    <n v="0"/>
    <n v="0"/>
    <n v="0"/>
    <n v="0"/>
    <n v="0"/>
    <n v="0"/>
    <n v="1"/>
    <n v="0"/>
    <n v="0"/>
    <n v="0"/>
    <n v="0"/>
    <n v="0"/>
    <n v="0"/>
    <n v="0"/>
    <n v="0"/>
    <n v="-1.1944420343574447"/>
    <n v="0.30287289971696102"/>
    <x v="526"/>
    <n v="-0.26457174903879471"/>
    <n v="5.4040172879514098E-2"/>
    <x v="2"/>
    <n v="0"/>
    <x v="0"/>
    <x v="0"/>
    <x v="0"/>
  </r>
  <r>
    <n v="33"/>
    <n v="3.3"/>
    <n v="3.3"/>
    <n v="0.96"/>
    <n v="1"/>
    <n v="7"/>
    <n v="100"/>
    <n v="6"/>
    <n v="5.9"/>
    <n v="0"/>
    <n v="46"/>
    <n v="1"/>
    <n v="0"/>
    <n v="0"/>
    <n v="1"/>
    <n v="0"/>
    <n v="0"/>
    <n v="0"/>
    <n v="0"/>
    <n v="0"/>
    <n v="0"/>
    <n v="1"/>
    <n v="0"/>
    <n v="0"/>
    <n v="0"/>
    <n v="0"/>
    <n v="0"/>
    <n v="0"/>
    <n v="1"/>
    <n v="0"/>
    <n v="0"/>
    <n v="0"/>
    <n v="0"/>
    <n v="-2.4614023623046393"/>
    <n v="8.5315224182372404E-2"/>
    <x v="527"/>
    <n v="-8.187047399733044E-2"/>
    <n v="6.1793284862208487E-3"/>
    <x v="1"/>
    <n v="0"/>
    <x v="7"/>
    <x v="5"/>
    <x v="0"/>
  </r>
  <r>
    <n v="35"/>
    <n v="1.9"/>
    <n v="1.9"/>
    <n v="0.96"/>
    <n v="1"/>
    <n v="1"/>
    <n v="66"/>
    <n v="7"/>
    <n v="0.8"/>
    <n v="0"/>
    <n v="7"/>
    <n v="0"/>
    <n v="0"/>
    <n v="0"/>
    <n v="0"/>
    <n v="0"/>
    <n v="1"/>
    <n v="0"/>
    <n v="0"/>
    <n v="0"/>
    <n v="0"/>
    <n v="0"/>
    <n v="1"/>
    <n v="0"/>
    <n v="0"/>
    <n v="0"/>
    <n v="0"/>
    <n v="0"/>
    <n v="0"/>
    <n v="0"/>
    <n v="1"/>
    <n v="0"/>
    <n v="0"/>
    <n v="-2.9109993144815931"/>
    <n v="5.4421318674911484E-2"/>
    <x v="528"/>
    <n v="-5.2992103335335293E-2"/>
    <n v="2.663849996168594E-3"/>
    <x v="1"/>
    <n v="0"/>
    <x v="5"/>
    <x v="3"/>
    <x v="2"/>
  </r>
  <r>
    <n v="35"/>
    <n v="5.0999999999999996"/>
    <n v="3.5"/>
    <n v="0.98"/>
    <n v="1"/>
    <n v="7"/>
    <n v="64"/>
    <n v="2"/>
    <n v="4.2"/>
    <n v="0"/>
    <n v="40"/>
    <n v="1"/>
    <n v="0"/>
    <n v="1"/>
    <n v="0"/>
    <n v="0"/>
    <n v="0"/>
    <n v="1"/>
    <n v="0"/>
    <n v="0"/>
    <n v="0"/>
    <n v="0"/>
    <n v="0"/>
    <n v="0"/>
    <n v="0"/>
    <n v="1"/>
    <n v="0"/>
    <n v="1"/>
    <n v="0"/>
    <n v="0"/>
    <n v="0"/>
    <n v="0"/>
    <n v="0"/>
    <n v="-2.8999040389748512"/>
    <n v="5.5028500394360101E-2"/>
    <x v="529"/>
    <n v="-5.3567781154952879E-2"/>
    <n v="2.7204889868362079E-3"/>
    <x v="1"/>
    <n v="0"/>
    <x v="6"/>
    <x v="1"/>
    <x v="1"/>
  </r>
  <r>
    <n v="36"/>
    <n v="3.1"/>
    <n v="2.6"/>
    <n v="1.0900000000000001"/>
    <n v="0"/>
    <n v="13"/>
    <n v="58"/>
    <n v="6"/>
    <n v="3.8"/>
    <n v="0"/>
    <n v="35"/>
    <n v="1"/>
    <n v="0"/>
    <n v="1"/>
    <n v="0"/>
    <n v="0"/>
    <n v="0"/>
    <n v="0"/>
    <n v="0"/>
    <n v="0"/>
    <n v="0"/>
    <n v="0"/>
    <n v="0"/>
    <n v="0"/>
    <n v="0"/>
    <n v="1"/>
    <n v="0"/>
    <n v="0"/>
    <n v="0"/>
    <n v="1"/>
    <n v="0"/>
    <n v="0"/>
    <n v="1"/>
    <n v="-1.2387392884304185"/>
    <n v="0.28974927804005512"/>
    <x v="530"/>
    <n v="-1.4931871298055299"/>
    <n v="0.60115908273034446"/>
    <x v="2"/>
    <n v="1"/>
    <x v="6"/>
    <x v="2"/>
    <x v="0"/>
  </r>
  <r>
    <n v="51"/>
    <n v="5.3"/>
    <n v="4.9000000000000004"/>
    <n v="1.1599999999999999"/>
    <n v="0"/>
    <n v="18"/>
    <n v="74"/>
    <n v="4"/>
    <n v="3.7"/>
    <n v="1"/>
    <n v="5"/>
    <n v="0"/>
    <n v="0"/>
    <n v="0"/>
    <n v="0"/>
    <n v="0"/>
    <n v="0"/>
    <n v="1"/>
    <n v="0"/>
    <n v="1"/>
    <n v="0"/>
    <n v="0"/>
    <n v="0"/>
    <n v="0"/>
    <n v="0"/>
    <n v="0"/>
    <n v="0"/>
    <n v="0"/>
    <n v="0"/>
    <n v="0"/>
    <n v="0"/>
    <n v="1"/>
    <n v="0"/>
    <n v="-1.6706872687928311"/>
    <n v="0.18811773375316637"/>
    <x v="531"/>
    <n v="-0.17237031851595649"/>
    <n v="2.5069202590994582E-2"/>
    <x v="0"/>
    <n v="0"/>
    <x v="1"/>
    <x v="0"/>
    <x v="1"/>
  </r>
  <r>
    <n v="44"/>
    <n v="5.9"/>
    <n v="1.3"/>
    <n v="1.02"/>
    <n v="1"/>
    <n v="25"/>
    <n v="75"/>
    <n v="2"/>
    <n v="12"/>
    <n v="1"/>
    <n v="19"/>
    <n v="1"/>
    <n v="0"/>
    <n v="1"/>
    <n v="0"/>
    <n v="0"/>
    <n v="0"/>
    <n v="1"/>
    <n v="0"/>
    <n v="1"/>
    <n v="0"/>
    <n v="0"/>
    <n v="0"/>
    <n v="0"/>
    <n v="0"/>
    <n v="0"/>
    <n v="0"/>
    <n v="0"/>
    <n v="0"/>
    <n v="0"/>
    <n v="0"/>
    <n v="0"/>
    <n v="0"/>
    <n v="-2.4621534329059234"/>
    <n v="8.525117048308338E-2"/>
    <x v="532"/>
    <n v="-8.1811453734725217E-2"/>
    <n v="6.1707815897245376E-3"/>
    <x v="1"/>
    <n v="0"/>
    <x v="1"/>
    <x v="0"/>
    <x v="1"/>
  </r>
  <r>
    <n v="47"/>
    <n v="5.4"/>
    <n v="2.1"/>
    <n v="0.98"/>
    <n v="1"/>
    <n v="12"/>
    <n v="75"/>
    <n v="5"/>
    <n v="2.5"/>
    <n v="0"/>
    <n v="17"/>
    <n v="1"/>
    <n v="0"/>
    <n v="0"/>
    <n v="0"/>
    <n v="0"/>
    <n v="0"/>
    <n v="0"/>
    <n v="0"/>
    <n v="0"/>
    <n v="0"/>
    <n v="0"/>
    <n v="0"/>
    <n v="0"/>
    <n v="0"/>
    <n v="0"/>
    <n v="0"/>
    <n v="1"/>
    <n v="0"/>
    <n v="0"/>
    <n v="0"/>
    <n v="1"/>
    <n v="0"/>
    <n v="-2.9255158567148891"/>
    <n v="5.3637015760132807E-2"/>
    <x v="533"/>
    <n v="-5.2248003479885154E-2"/>
    <n v="2.5914758990194446E-3"/>
    <x v="1"/>
    <n v="0"/>
    <x v="3"/>
    <x v="1"/>
    <x v="0"/>
  </r>
  <r>
    <n v="38"/>
    <n v="1.8"/>
    <n v="0.3"/>
    <n v="0.99"/>
    <n v="0"/>
    <n v="8"/>
    <n v="82"/>
    <n v="8"/>
    <n v="4.5999999999999996"/>
    <n v="0"/>
    <n v="33"/>
    <n v="1"/>
    <n v="0"/>
    <n v="0"/>
    <n v="0"/>
    <n v="0"/>
    <n v="0"/>
    <n v="0"/>
    <n v="0"/>
    <n v="0"/>
    <n v="0"/>
    <n v="0"/>
    <n v="0"/>
    <n v="0"/>
    <n v="0"/>
    <n v="1"/>
    <n v="0"/>
    <n v="1"/>
    <n v="0"/>
    <n v="0"/>
    <n v="0"/>
    <n v="1"/>
    <n v="0"/>
    <n v="-2.6944960947623824"/>
    <n v="6.7576425310799534E-2"/>
    <x v="534"/>
    <n v="-6.5391056355002503E-2"/>
    <n v="4.0067521550543848E-3"/>
    <x v="1"/>
    <n v="0"/>
    <x v="6"/>
    <x v="1"/>
    <x v="0"/>
  </r>
  <r>
    <n v="25"/>
    <n v="2.8"/>
    <n v="1.2"/>
    <n v="0.88"/>
    <n v="0"/>
    <n v="3"/>
    <n v="82"/>
    <n v="3"/>
    <n v="5"/>
    <n v="0"/>
    <n v="9"/>
    <n v="1"/>
    <n v="0"/>
    <n v="0"/>
    <n v="0"/>
    <n v="0"/>
    <n v="0"/>
    <n v="0"/>
    <n v="0"/>
    <n v="1"/>
    <n v="0"/>
    <n v="0"/>
    <n v="0"/>
    <n v="0"/>
    <n v="0"/>
    <n v="0"/>
    <n v="0"/>
    <n v="0"/>
    <n v="0"/>
    <n v="0"/>
    <n v="1"/>
    <n v="0"/>
    <n v="0"/>
    <n v="-2.3740700190974691"/>
    <n v="9.3101031144223564E-2"/>
    <x v="535"/>
    <n v="-8.9018639638243038E-2"/>
    <n v="7.2541807766476453E-3"/>
    <x v="1"/>
    <n v="0"/>
    <x v="1"/>
    <x v="3"/>
    <x v="0"/>
  </r>
  <r>
    <n v="21"/>
    <n v="3.1"/>
    <n v="3.1"/>
    <n v="0.96"/>
    <n v="0"/>
    <n v="20"/>
    <n v="51"/>
    <n v="6"/>
    <n v="3.4"/>
    <n v="1"/>
    <n v="23"/>
    <n v="1"/>
    <n v="0"/>
    <n v="0"/>
    <n v="0"/>
    <n v="0"/>
    <n v="0"/>
    <n v="0"/>
    <n v="0"/>
    <n v="0"/>
    <n v="0"/>
    <n v="0"/>
    <n v="0"/>
    <n v="0"/>
    <n v="0"/>
    <n v="1"/>
    <n v="0"/>
    <n v="0"/>
    <n v="0"/>
    <n v="0"/>
    <n v="0"/>
    <n v="1"/>
    <n v="0"/>
    <n v="-0.46442243331621774"/>
    <n v="0.62849799988716792"/>
    <x v="536"/>
    <n v="-0.95208055085628829"/>
    <n v="0.37707309096750152"/>
    <x v="3"/>
    <n v="1"/>
    <x v="6"/>
    <x v="0"/>
    <x v="0"/>
  </r>
  <r>
    <n v="24"/>
    <n v="7.4"/>
    <n v="3.4"/>
    <n v="0.79"/>
    <n v="0"/>
    <n v="28"/>
    <n v="53"/>
    <n v="3"/>
    <n v="7.6"/>
    <n v="1"/>
    <n v="16"/>
    <n v="1"/>
    <n v="0"/>
    <n v="1"/>
    <n v="0"/>
    <n v="0"/>
    <n v="0"/>
    <n v="1"/>
    <n v="0"/>
    <n v="0"/>
    <n v="1"/>
    <n v="0"/>
    <n v="0"/>
    <n v="0"/>
    <n v="0"/>
    <n v="0"/>
    <n v="0"/>
    <n v="0"/>
    <n v="0"/>
    <n v="0"/>
    <n v="1"/>
    <n v="0"/>
    <n v="1"/>
    <n v="-0.42998203734255042"/>
    <n v="0.6505207797002992"/>
    <x v="537"/>
    <n v="-0.93107289951703132"/>
    <n v="0.36707770453933891"/>
    <x v="3"/>
    <n v="1"/>
    <x v="4"/>
    <x v="3"/>
    <x v="1"/>
  </r>
  <r>
    <n v="41"/>
    <n v="7.2"/>
    <n v="0.2"/>
    <n v="0.78"/>
    <n v="0"/>
    <n v="27"/>
    <n v="73"/>
    <n v="7"/>
    <n v="3.1"/>
    <n v="0"/>
    <n v="30"/>
    <n v="1"/>
    <n v="0"/>
    <n v="0"/>
    <n v="1"/>
    <n v="0"/>
    <n v="0"/>
    <n v="0"/>
    <n v="0"/>
    <n v="0"/>
    <n v="0"/>
    <n v="0"/>
    <n v="0"/>
    <n v="0"/>
    <n v="1"/>
    <n v="0"/>
    <n v="0"/>
    <n v="0"/>
    <n v="0"/>
    <n v="0"/>
    <n v="0"/>
    <n v="0"/>
    <n v="1"/>
    <n v="-2.4884615029019033"/>
    <n v="8.3037621491331273E-2"/>
    <x v="538"/>
    <n v="-7.9769705634638047E-2"/>
    <n v="5.8784484727243212E-3"/>
    <x v="1"/>
    <n v="0"/>
    <x v="0"/>
    <x v="0"/>
    <x v="0"/>
  </r>
  <r>
    <n v="38"/>
    <n v="2.2000000000000002"/>
    <n v="2.2000000000000002"/>
    <n v="1.01"/>
    <n v="1"/>
    <n v="22"/>
    <n v="71"/>
    <n v="9"/>
    <n v="4.8"/>
    <n v="0"/>
    <n v="21"/>
    <n v="1"/>
    <n v="0"/>
    <n v="0"/>
    <n v="0"/>
    <n v="0"/>
    <n v="0"/>
    <n v="1"/>
    <n v="0"/>
    <n v="0"/>
    <n v="0"/>
    <n v="0"/>
    <n v="1"/>
    <n v="0"/>
    <n v="0"/>
    <n v="0"/>
    <n v="0"/>
    <n v="0"/>
    <n v="0"/>
    <n v="0"/>
    <n v="0"/>
    <n v="0"/>
    <n v="0"/>
    <n v="-2.4374175407794212"/>
    <n v="8.7386231698891412E-2"/>
    <x v="539"/>
    <n v="-8.377686397846551E-2"/>
    <n v="6.4583022229388783E-3"/>
    <x v="1"/>
    <n v="0"/>
    <x v="5"/>
    <x v="0"/>
    <x v="1"/>
  </r>
  <r>
    <n v="36"/>
    <n v="1.3"/>
    <n v="1.3"/>
    <n v="0.93"/>
    <n v="0"/>
    <n v="22"/>
    <n v="62"/>
    <n v="5"/>
    <n v="1.5"/>
    <n v="0"/>
    <n v="18"/>
    <n v="0"/>
    <n v="0"/>
    <n v="0"/>
    <n v="0"/>
    <n v="0"/>
    <n v="0"/>
    <n v="1"/>
    <n v="0"/>
    <n v="1"/>
    <n v="0"/>
    <n v="0"/>
    <n v="0"/>
    <n v="0"/>
    <n v="0"/>
    <n v="0"/>
    <n v="0"/>
    <n v="0"/>
    <n v="0"/>
    <n v="0"/>
    <n v="1"/>
    <n v="0"/>
    <n v="0"/>
    <n v="-2.0622719870978679"/>
    <n v="0.12716472482460328"/>
    <x v="540"/>
    <n v="-0.11970538659934545"/>
    <n v="1.272795214983866E-2"/>
    <x v="0"/>
    <n v="0"/>
    <x v="1"/>
    <x v="3"/>
    <x v="1"/>
  </r>
  <r>
    <n v="35"/>
    <n v="15.8"/>
    <n v="2.4"/>
    <n v="1.04"/>
    <n v="0"/>
    <n v="31"/>
    <n v="80"/>
    <n v="7"/>
    <n v="1"/>
    <n v="0"/>
    <n v="21"/>
    <n v="0"/>
    <n v="0"/>
    <n v="0"/>
    <n v="0"/>
    <n v="1"/>
    <n v="0"/>
    <n v="0"/>
    <n v="0"/>
    <n v="0"/>
    <n v="0"/>
    <n v="0"/>
    <n v="0"/>
    <n v="0"/>
    <n v="0"/>
    <n v="0"/>
    <n v="0"/>
    <n v="0"/>
    <n v="0"/>
    <n v="0"/>
    <n v="0"/>
    <n v="0"/>
    <n v="0"/>
    <n v="-2.6480697500592179"/>
    <n v="7.0787719263417148E-2"/>
    <x v="541"/>
    <n v="-6.8394563849150297E-2"/>
    <n v="4.3702781246431491E-3"/>
    <x v="1"/>
    <n v="0"/>
    <x v="3"/>
    <x v="0"/>
    <x v="4"/>
  </r>
  <r>
    <n v="56"/>
    <n v="5.3"/>
    <n v="1.2"/>
    <n v="0.98"/>
    <n v="0"/>
    <n v="19"/>
    <n v="57"/>
    <n v="8"/>
    <n v="3.9"/>
    <n v="0"/>
    <n v="48"/>
    <n v="1"/>
    <n v="0"/>
    <n v="1"/>
    <n v="0"/>
    <n v="0"/>
    <n v="0"/>
    <n v="1"/>
    <n v="0"/>
    <n v="0"/>
    <n v="1"/>
    <n v="0"/>
    <n v="0"/>
    <n v="0"/>
    <n v="0"/>
    <n v="0"/>
    <n v="0"/>
    <n v="0"/>
    <n v="0"/>
    <n v="0"/>
    <n v="1"/>
    <n v="0"/>
    <n v="0"/>
    <n v="-1.7298499057275101"/>
    <n v="0.17731102134147331"/>
    <x v="542"/>
    <n v="-0.16323304259856147"/>
    <n v="2.2682402017898406E-2"/>
    <x v="0"/>
    <n v="0"/>
    <x v="4"/>
    <x v="3"/>
    <x v="1"/>
  </r>
  <r>
    <n v="31"/>
    <n v="1.1000000000000001"/>
    <n v="1.1000000000000001"/>
    <n v="0.89"/>
    <n v="1"/>
    <n v="22"/>
    <n v="68"/>
    <n v="3"/>
    <n v="2.6"/>
    <n v="0"/>
    <n v="19"/>
    <n v="0"/>
    <n v="0"/>
    <n v="0"/>
    <n v="1"/>
    <n v="0"/>
    <n v="0"/>
    <n v="0"/>
    <n v="0"/>
    <n v="0"/>
    <n v="0"/>
    <n v="0"/>
    <n v="0"/>
    <n v="1"/>
    <n v="0"/>
    <n v="0"/>
    <n v="0"/>
    <n v="0"/>
    <n v="0"/>
    <n v="1"/>
    <n v="0"/>
    <n v="0"/>
    <n v="0"/>
    <n v="-2.9624921573674161"/>
    <n v="5.1689937062644409E-2"/>
    <x v="543"/>
    <n v="-5.0398334239673069E-2"/>
    <n v="2.4156642372534782E-3"/>
    <x v="1"/>
    <n v="0"/>
    <x v="2"/>
    <x v="2"/>
    <x v="0"/>
  </r>
  <r>
    <n v="46"/>
    <n v="2.5"/>
    <n v="2.2999999999999998"/>
    <n v="1.02"/>
    <n v="0"/>
    <n v="13"/>
    <n v="76"/>
    <n v="3"/>
    <n v="2.7"/>
    <n v="0"/>
    <n v="12"/>
    <n v="0"/>
    <n v="0"/>
    <n v="1"/>
    <n v="0"/>
    <n v="0"/>
    <n v="0"/>
    <n v="0"/>
    <n v="1"/>
    <n v="0"/>
    <n v="0"/>
    <n v="0"/>
    <n v="0"/>
    <n v="0"/>
    <n v="0"/>
    <n v="0"/>
    <n v="0"/>
    <n v="1"/>
    <n v="0"/>
    <n v="0"/>
    <n v="0"/>
    <n v="1"/>
    <n v="0"/>
    <n v="-2.4038421566547337"/>
    <n v="9.037006944155819E-2"/>
    <x v="544"/>
    <n v="-8.6517151868606978E-2"/>
    <n v="6.8691245134562982E-3"/>
    <x v="1"/>
    <n v="0"/>
    <x v="3"/>
    <x v="1"/>
    <x v="3"/>
  </r>
  <r>
    <n v="38"/>
    <n v="7.6"/>
    <n v="3.3"/>
    <n v="0.84"/>
    <n v="0"/>
    <n v="4"/>
    <n v="57"/>
    <n v="6"/>
    <n v="2.1"/>
    <n v="1"/>
    <n v="31"/>
    <n v="0"/>
    <n v="0"/>
    <n v="0"/>
    <n v="0"/>
    <n v="0"/>
    <n v="0"/>
    <n v="0"/>
    <n v="0"/>
    <n v="0"/>
    <n v="0"/>
    <n v="0"/>
    <n v="0"/>
    <n v="0"/>
    <n v="1"/>
    <n v="0"/>
    <n v="0"/>
    <n v="0"/>
    <n v="0"/>
    <n v="1"/>
    <n v="0"/>
    <n v="0"/>
    <n v="0"/>
    <n v="-1.0815999293876621"/>
    <n v="0.33905263119574031"/>
    <x v="545"/>
    <n v="-0.29196237228140109"/>
    <n v="6.4111943693674969E-2"/>
    <x v="2"/>
    <n v="0"/>
    <x v="0"/>
    <x v="2"/>
    <x v="0"/>
  </r>
  <r>
    <n v="37"/>
    <n v="13.5"/>
    <n v="2.7"/>
    <n v="1.1399999999999999"/>
    <n v="0"/>
    <n v="10"/>
    <n v="81"/>
    <n v="10"/>
    <n v="4.8"/>
    <n v="0"/>
    <n v="22"/>
    <n v="1"/>
    <n v="0"/>
    <n v="0"/>
    <n v="0"/>
    <n v="0"/>
    <n v="1"/>
    <n v="0"/>
    <n v="0"/>
    <n v="0"/>
    <n v="0"/>
    <n v="0"/>
    <n v="1"/>
    <n v="0"/>
    <n v="0"/>
    <n v="0"/>
    <n v="0"/>
    <n v="1"/>
    <n v="0"/>
    <n v="0"/>
    <n v="0"/>
    <n v="0"/>
    <n v="0"/>
    <n v="-2.223831980455099"/>
    <n v="0.10819371723722102"/>
    <x v="546"/>
    <n v="-0.10273140809486912"/>
    <n v="9.5317516245348784E-3"/>
    <x v="1"/>
    <n v="0"/>
    <x v="5"/>
    <x v="1"/>
    <x v="2"/>
  </r>
  <r>
    <n v="49"/>
    <n v="12.1"/>
    <n v="1.3"/>
    <n v="0.86"/>
    <n v="1"/>
    <n v="16"/>
    <n v="65"/>
    <n v="1"/>
    <n v="3.1"/>
    <n v="1"/>
    <n v="7"/>
    <n v="0"/>
    <n v="0"/>
    <n v="0"/>
    <n v="0"/>
    <n v="0"/>
    <n v="0"/>
    <n v="1"/>
    <n v="0"/>
    <n v="0"/>
    <n v="0"/>
    <n v="0"/>
    <n v="0"/>
    <n v="1"/>
    <n v="0"/>
    <n v="0"/>
    <n v="0"/>
    <n v="0"/>
    <n v="0"/>
    <n v="0"/>
    <n v="0"/>
    <n v="0"/>
    <n v="0"/>
    <n v="-3.8571786284582625"/>
    <n v="2.1127524108337254E-2"/>
    <x v="547"/>
    <n v="-2.0907432566509173E-2"/>
    <n v="4.2809213277748479E-4"/>
    <x v="1"/>
    <n v="0"/>
    <x v="2"/>
    <x v="0"/>
    <x v="1"/>
  </r>
  <r>
    <n v="51"/>
    <n v="5.0999999999999996"/>
    <n v="0.8"/>
    <n v="0.92"/>
    <n v="0"/>
    <n v="17"/>
    <n v="89"/>
    <n v="6"/>
    <n v="10.199999999999999"/>
    <n v="1"/>
    <n v="51"/>
    <n v="1"/>
    <n v="0"/>
    <n v="1"/>
    <n v="0"/>
    <n v="1"/>
    <n v="0"/>
    <n v="0"/>
    <n v="0"/>
    <n v="0"/>
    <n v="0"/>
    <n v="0"/>
    <n v="0"/>
    <n v="0"/>
    <n v="0"/>
    <n v="0"/>
    <n v="0"/>
    <n v="1"/>
    <n v="0"/>
    <n v="0"/>
    <n v="0"/>
    <n v="0"/>
    <n v="1"/>
    <n v="-1.4360273048793324"/>
    <n v="0.23787087254453299"/>
    <x v="548"/>
    <n v="-0.21339286554661785"/>
    <n v="3.692596411373119E-2"/>
    <x v="0"/>
    <n v="0"/>
    <x v="3"/>
    <x v="1"/>
    <x v="4"/>
  </r>
  <r>
    <n v="36"/>
    <n v="3.9"/>
    <n v="0.8"/>
    <n v="0.81"/>
    <n v="0"/>
    <n v="33"/>
    <n v="61"/>
    <n v="10"/>
    <n v="3"/>
    <n v="1"/>
    <n v="20"/>
    <n v="1"/>
    <n v="0"/>
    <n v="0"/>
    <n v="0"/>
    <n v="0"/>
    <n v="0"/>
    <n v="1"/>
    <n v="0"/>
    <n v="0"/>
    <n v="0"/>
    <n v="0"/>
    <n v="0"/>
    <n v="0"/>
    <n v="0"/>
    <n v="1"/>
    <n v="0"/>
    <n v="0"/>
    <n v="1"/>
    <n v="0"/>
    <n v="0"/>
    <n v="0"/>
    <n v="1"/>
    <n v="-0.65938128346061076"/>
    <n v="0.51717121790913068"/>
    <x v="549"/>
    <n v="-1.0762288435814598"/>
    <n v="0.43444100500364086"/>
    <x v="3"/>
    <n v="1"/>
    <x v="6"/>
    <x v="5"/>
    <x v="1"/>
  </r>
  <r>
    <n v="45"/>
    <n v="1.7"/>
    <n v="1.7"/>
    <n v="1.07"/>
    <n v="0"/>
    <n v="17"/>
    <n v="80"/>
    <n v="4"/>
    <n v="3.6"/>
    <n v="0"/>
    <n v="19"/>
    <n v="0"/>
    <n v="0"/>
    <n v="1"/>
    <n v="0"/>
    <n v="0"/>
    <n v="0"/>
    <n v="0"/>
    <n v="1"/>
    <n v="0"/>
    <n v="0"/>
    <n v="0"/>
    <n v="0"/>
    <n v="0"/>
    <n v="0"/>
    <n v="0"/>
    <n v="0"/>
    <n v="0"/>
    <n v="0"/>
    <n v="1"/>
    <n v="0"/>
    <n v="0"/>
    <n v="0"/>
    <n v="-2.1884352152161064"/>
    <n v="0.11209201133108029"/>
    <x v="550"/>
    <n v="-2.2946781516241708"/>
    <n v="0.80857173908239754"/>
    <x v="0"/>
    <n v="1"/>
    <x v="3"/>
    <x v="2"/>
    <x v="3"/>
  </r>
  <r>
    <n v="41"/>
    <n v="4.2"/>
    <n v="4.2"/>
    <n v="0.98"/>
    <n v="0"/>
    <n v="27"/>
    <n v="74"/>
    <n v="4"/>
    <n v="5.2"/>
    <n v="0"/>
    <n v="26"/>
    <n v="1"/>
    <n v="0"/>
    <n v="1"/>
    <n v="0"/>
    <n v="0"/>
    <n v="0"/>
    <n v="1"/>
    <n v="0"/>
    <n v="0"/>
    <n v="0"/>
    <n v="0"/>
    <n v="0"/>
    <n v="0"/>
    <n v="0"/>
    <n v="1"/>
    <n v="0"/>
    <n v="0"/>
    <n v="0"/>
    <n v="0"/>
    <n v="1"/>
    <n v="0"/>
    <n v="0"/>
    <n v="-1.8960802858463828"/>
    <n v="0.15015603595708624"/>
    <x v="551"/>
    <n v="-0.13989761661193778"/>
    <n v="1.7044021107777016E-2"/>
    <x v="0"/>
    <n v="0"/>
    <x v="6"/>
    <x v="3"/>
    <x v="1"/>
  </r>
  <r>
    <n v="38"/>
    <n v="1.9"/>
    <n v="1.9"/>
    <n v="1"/>
    <n v="0"/>
    <n v="12"/>
    <n v="64"/>
    <n v="4"/>
    <n v="3.9"/>
    <n v="1"/>
    <n v="45"/>
    <n v="0"/>
    <n v="0"/>
    <n v="1"/>
    <n v="0"/>
    <n v="0"/>
    <n v="1"/>
    <n v="0"/>
    <n v="0"/>
    <n v="0"/>
    <n v="0"/>
    <n v="0"/>
    <n v="0"/>
    <n v="0"/>
    <n v="0"/>
    <n v="0"/>
    <n v="0"/>
    <n v="0"/>
    <n v="0"/>
    <n v="0"/>
    <n v="0"/>
    <n v="0"/>
    <n v="1"/>
    <n v="-1.2783068621078444"/>
    <n v="0.27850845469401775"/>
    <x v="552"/>
    <n v="-0.24569412870652499"/>
    <n v="4.7453642985352928E-2"/>
    <x v="2"/>
    <n v="0"/>
    <x v="3"/>
    <x v="0"/>
    <x v="2"/>
  </r>
  <r>
    <n v="40"/>
    <n v="2.9"/>
    <n v="2.9"/>
    <n v="1.1000000000000001"/>
    <n v="0"/>
    <n v="13"/>
    <n v="47"/>
    <n v="4"/>
    <n v="1"/>
    <n v="0"/>
    <n v="4"/>
    <n v="1"/>
    <n v="0"/>
    <n v="1"/>
    <n v="0"/>
    <n v="0"/>
    <n v="1"/>
    <n v="0"/>
    <n v="0"/>
    <n v="0"/>
    <n v="0"/>
    <n v="0"/>
    <n v="0"/>
    <n v="0"/>
    <n v="0"/>
    <n v="0"/>
    <n v="0"/>
    <n v="0"/>
    <n v="0"/>
    <n v="0"/>
    <n v="0"/>
    <n v="0"/>
    <n v="0"/>
    <n v="-0.94538591267544592"/>
    <n v="0.38852960346768323"/>
    <x v="553"/>
    <n v="-0.32824534800390187"/>
    <n v="7.8295705725031001E-2"/>
    <x v="2"/>
    <n v="0"/>
    <x v="3"/>
    <x v="0"/>
    <x v="2"/>
  </r>
  <r>
    <n v="32"/>
    <n v="6.9"/>
    <n v="1.8"/>
    <n v="1.03"/>
    <n v="0"/>
    <n v="4"/>
    <n v="76"/>
    <n v="2"/>
    <n v="2.2999999999999998"/>
    <n v="0"/>
    <n v="27"/>
    <n v="0"/>
    <n v="0"/>
    <n v="0"/>
    <n v="1"/>
    <n v="0"/>
    <n v="0"/>
    <n v="0"/>
    <n v="0"/>
    <n v="0"/>
    <n v="0"/>
    <n v="0"/>
    <n v="0"/>
    <n v="0"/>
    <n v="0"/>
    <n v="1"/>
    <n v="0"/>
    <n v="0"/>
    <n v="0"/>
    <n v="0"/>
    <n v="0"/>
    <n v="0"/>
    <n v="0"/>
    <n v="-3.6537531564255259"/>
    <n v="2.5893762835872615E-2"/>
    <x v="554"/>
    <n v="-2.5564196393148577E-2"/>
    <n v="6.3706765092487396E-4"/>
    <x v="1"/>
    <n v="0"/>
    <x v="6"/>
    <x v="0"/>
    <x v="0"/>
  </r>
  <r>
    <n v="35"/>
    <n v="3.3"/>
    <n v="3.3"/>
    <n v="1.05"/>
    <n v="0"/>
    <n v="9"/>
    <n v="70"/>
    <n v="4"/>
    <n v="1.5"/>
    <n v="0"/>
    <n v="49"/>
    <n v="0"/>
    <n v="0"/>
    <n v="0"/>
    <n v="1"/>
    <n v="0"/>
    <n v="0"/>
    <n v="0"/>
    <n v="0"/>
    <n v="0"/>
    <n v="0"/>
    <n v="0"/>
    <n v="0"/>
    <n v="0"/>
    <n v="1"/>
    <n v="0"/>
    <n v="0"/>
    <n v="0"/>
    <n v="0"/>
    <n v="1"/>
    <n v="0"/>
    <n v="1"/>
    <n v="0"/>
    <n v="-1.768934285254816"/>
    <n v="0.17051461196523118"/>
    <x v="555"/>
    <n v="-0.1574434913952423"/>
    <n v="2.1221179705560096E-2"/>
    <x v="0"/>
    <n v="0"/>
    <x v="0"/>
    <x v="2"/>
    <x v="0"/>
  </r>
  <r>
    <n v="33"/>
    <n v="3.1"/>
    <n v="3.1"/>
    <n v="0.9"/>
    <n v="0"/>
    <n v="21"/>
    <n v="76"/>
    <n v="2"/>
    <n v="3.7"/>
    <n v="0"/>
    <n v="26"/>
    <n v="1"/>
    <n v="0"/>
    <n v="0"/>
    <n v="0"/>
    <n v="0"/>
    <n v="0"/>
    <n v="1"/>
    <n v="0"/>
    <n v="0"/>
    <n v="0"/>
    <n v="0"/>
    <n v="1"/>
    <n v="0"/>
    <n v="0"/>
    <n v="0"/>
    <n v="0"/>
    <n v="0"/>
    <n v="0"/>
    <n v="0"/>
    <n v="0"/>
    <n v="0"/>
    <n v="1"/>
    <n v="-1.8227187304683636"/>
    <n v="0.16158584485215474"/>
    <x v="556"/>
    <n v="-1.9725049095769953"/>
    <n v="0.74113509325544102"/>
    <x v="0"/>
    <n v="1"/>
    <x v="5"/>
    <x v="0"/>
    <x v="1"/>
  </r>
  <r>
    <n v="46"/>
    <n v="3.8"/>
    <n v="3.8"/>
    <n v="0.9"/>
    <n v="0"/>
    <n v="16"/>
    <n v="66"/>
    <n v="7"/>
    <n v="3.3"/>
    <n v="1"/>
    <n v="9"/>
    <n v="0"/>
    <n v="0"/>
    <n v="0"/>
    <n v="0"/>
    <n v="0"/>
    <n v="0"/>
    <n v="0"/>
    <n v="0"/>
    <n v="0"/>
    <n v="0"/>
    <n v="0"/>
    <n v="1"/>
    <n v="0"/>
    <n v="0"/>
    <n v="0"/>
    <n v="0"/>
    <n v="1"/>
    <n v="0"/>
    <n v="0"/>
    <n v="0"/>
    <n v="0"/>
    <n v="0"/>
    <n v="-1.0862993808790495"/>
    <n v="0.33746300790672434"/>
    <x v="557"/>
    <n v="-0.29077454176571271"/>
    <n v="6.3663247496479156E-2"/>
    <x v="2"/>
    <n v="0"/>
    <x v="5"/>
    <x v="1"/>
    <x v="0"/>
  </r>
  <r>
    <n v="37"/>
    <n v="17.3"/>
    <n v="0.7"/>
    <n v="0.95"/>
    <n v="0"/>
    <n v="24"/>
    <n v="67"/>
    <n v="1"/>
    <n v="4.9000000000000004"/>
    <n v="1"/>
    <n v="17"/>
    <n v="1"/>
    <n v="0"/>
    <n v="0"/>
    <n v="0"/>
    <n v="0"/>
    <n v="1"/>
    <n v="0"/>
    <n v="0"/>
    <n v="0"/>
    <n v="0"/>
    <n v="0"/>
    <n v="0"/>
    <n v="1"/>
    <n v="0"/>
    <n v="0"/>
    <n v="0"/>
    <n v="0"/>
    <n v="0"/>
    <n v="0"/>
    <n v="0"/>
    <n v="1"/>
    <n v="0"/>
    <n v="-2.256404639874277"/>
    <n v="0.10472633758501639"/>
    <x v="558"/>
    <n v="-9.9597646003233661E-2"/>
    <n v="8.9867449395362609E-3"/>
    <x v="1"/>
    <n v="0"/>
    <x v="2"/>
    <x v="0"/>
    <x v="2"/>
  </r>
  <r>
    <n v="26"/>
    <n v="1.5"/>
    <n v="1.5"/>
    <n v="0.98"/>
    <n v="0"/>
    <n v="18"/>
    <n v="96"/>
    <n v="8"/>
    <n v="5.4"/>
    <n v="0"/>
    <n v="26"/>
    <n v="0"/>
    <n v="0"/>
    <n v="1"/>
    <n v="0"/>
    <n v="0"/>
    <n v="1"/>
    <n v="0"/>
    <n v="0"/>
    <n v="0"/>
    <n v="0"/>
    <n v="0"/>
    <n v="0"/>
    <n v="0"/>
    <n v="0"/>
    <n v="0"/>
    <n v="0"/>
    <n v="0"/>
    <n v="0"/>
    <n v="0"/>
    <n v="1"/>
    <n v="0"/>
    <n v="1"/>
    <n v="-2.6097175141864506"/>
    <n v="7.3555319162715668E-2"/>
    <x v="559"/>
    <n v="-7.0975868599784248E-2"/>
    <n v="4.6943915709454524E-3"/>
    <x v="1"/>
    <n v="0"/>
    <x v="3"/>
    <x v="3"/>
    <x v="2"/>
  </r>
  <r>
    <n v="31"/>
    <n v="4.8"/>
    <n v="1.5"/>
    <n v="1.1299999999999999"/>
    <n v="0"/>
    <n v="13"/>
    <n v="54"/>
    <n v="9"/>
    <n v="1.4"/>
    <n v="0"/>
    <n v="40"/>
    <n v="0"/>
    <n v="1"/>
    <n v="0"/>
    <n v="0"/>
    <n v="0"/>
    <n v="0"/>
    <n v="0"/>
    <n v="0"/>
    <n v="0"/>
    <n v="0"/>
    <n v="0"/>
    <n v="0"/>
    <n v="1"/>
    <n v="0"/>
    <n v="0"/>
    <n v="0"/>
    <n v="0"/>
    <n v="0"/>
    <n v="0"/>
    <n v="0"/>
    <n v="0"/>
    <n v="0"/>
    <n v="-1.7977084356537385"/>
    <n v="0.1656781156063368"/>
    <x v="560"/>
    <n v="-1.9510114268141758"/>
    <n v="0.73594051736202315"/>
    <x v="0"/>
    <n v="1"/>
    <x v="2"/>
    <x v="0"/>
    <x v="0"/>
  </r>
  <r>
    <n v="21"/>
    <n v="11.4"/>
    <n v="0.2"/>
    <n v="1"/>
    <n v="0"/>
    <n v="35"/>
    <n v="77"/>
    <n v="5"/>
    <n v="5.3"/>
    <n v="0"/>
    <n v="20"/>
    <n v="0"/>
    <n v="1"/>
    <n v="0"/>
    <n v="0"/>
    <n v="0"/>
    <n v="0"/>
    <n v="0"/>
    <n v="0"/>
    <n v="0"/>
    <n v="1"/>
    <n v="0"/>
    <n v="0"/>
    <n v="0"/>
    <n v="0"/>
    <n v="0"/>
    <n v="0"/>
    <n v="0"/>
    <n v="0"/>
    <n v="0"/>
    <n v="0"/>
    <n v="0"/>
    <n v="1"/>
    <n v="-2.6501475635211307"/>
    <n v="7.0640788287835224E-2"/>
    <x v="561"/>
    <n v="-6.8257336782923769E-2"/>
    <n v="4.3533491933994617E-3"/>
    <x v="1"/>
    <n v="0"/>
    <x v="4"/>
    <x v="0"/>
    <x v="0"/>
  </r>
  <r>
    <n v="34"/>
    <n v="3.8"/>
    <n v="3.8"/>
    <n v="1.07"/>
    <n v="1"/>
    <n v="15"/>
    <n v="67"/>
    <n v="13"/>
    <n v="5.9"/>
    <n v="0"/>
    <n v="34"/>
    <n v="1"/>
    <n v="1"/>
    <n v="0"/>
    <n v="0"/>
    <n v="0"/>
    <n v="0"/>
    <n v="1"/>
    <n v="0"/>
    <n v="0"/>
    <n v="0"/>
    <n v="0"/>
    <n v="1"/>
    <n v="0"/>
    <n v="0"/>
    <n v="0"/>
    <n v="0"/>
    <n v="0"/>
    <n v="0"/>
    <n v="0"/>
    <n v="0"/>
    <n v="1"/>
    <n v="0"/>
    <n v="-1.8288346626937444"/>
    <n v="0.16060061265415101"/>
    <x v="562"/>
    <n v="-0.14893764065132184"/>
    <n v="1.914823745125812E-2"/>
    <x v="0"/>
    <n v="0"/>
    <x v="5"/>
    <x v="0"/>
    <x v="1"/>
  </r>
  <r>
    <n v="38"/>
    <n v="8.6"/>
    <n v="4.2"/>
    <n v="0.8"/>
    <n v="0"/>
    <n v="26"/>
    <n v="56"/>
    <n v="6"/>
    <n v="1.2"/>
    <n v="0"/>
    <n v="7"/>
    <n v="0"/>
    <n v="0"/>
    <n v="1"/>
    <n v="0"/>
    <n v="0"/>
    <n v="0"/>
    <n v="0"/>
    <n v="0"/>
    <n v="0"/>
    <n v="0"/>
    <n v="0"/>
    <n v="1"/>
    <n v="0"/>
    <n v="0"/>
    <n v="0"/>
    <n v="0"/>
    <n v="0"/>
    <n v="0"/>
    <n v="0"/>
    <n v="1"/>
    <n v="0"/>
    <n v="0"/>
    <n v="-1.5477617280280209"/>
    <n v="0.21272357458103008"/>
    <x v="563"/>
    <n v="-0.19286871823853025"/>
    <n v="3.07685906775069E-2"/>
    <x v="0"/>
    <n v="0"/>
    <x v="5"/>
    <x v="3"/>
    <x v="0"/>
  </r>
  <r>
    <n v="37"/>
    <n v="1.2"/>
    <n v="1.2"/>
    <n v="1.21"/>
    <n v="0"/>
    <n v="12"/>
    <n v="68"/>
    <n v="5"/>
    <n v="3.6"/>
    <n v="0"/>
    <n v="7"/>
    <n v="0"/>
    <n v="0"/>
    <n v="0"/>
    <n v="0"/>
    <n v="0"/>
    <n v="1"/>
    <n v="0"/>
    <n v="0"/>
    <n v="0"/>
    <n v="0"/>
    <n v="0"/>
    <n v="0"/>
    <n v="0"/>
    <n v="1"/>
    <n v="0"/>
    <n v="0"/>
    <n v="0"/>
    <n v="0"/>
    <n v="0"/>
    <n v="0"/>
    <n v="0"/>
    <n v="0"/>
    <n v="-2.0712683925201363"/>
    <n v="0.12602583006555251"/>
    <x v="564"/>
    <n v="-2.1899628616419782"/>
    <n v="0.78868447880055303"/>
    <x v="0"/>
    <n v="1"/>
    <x v="0"/>
    <x v="0"/>
    <x v="2"/>
  </r>
  <r>
    <n v="56"/>
    <n v="3.4"/>
    <n v="0.9"/>
    <n v="0.98"/>
    <n v="0"/>
    <n v="22"/>
    <n v="62"/>
    <n v="1"/>
    <n v="6.6"/>
    <n v="0"/>
    <n v="18"/>
    <n v="1"/>
    <n v="0"/>
    <n v="0"/>
    <n v="0"/>
    <n v="0"/>
    <n v="0"/>
    <n v="0"/>
    <n v="0"/>
    <n v="0"/>
    <n v="0"/>
    <n v="0"/>
    <n v="0"/>
    <n v="0"/>
    <n v="0"/>
    <n v="0"/>
    <n v="1"/>
    <n v="0"/>
    <n v="0"/>
    <n v="0"/>
    <n v="0"/>
    <n v="0"/>
    <n v="0"/>
    <n v="-0.73515326331664665"/>
    <n v="0.47943197400932003"/>
    <x v="565"/>
    <n v="-0.39165821276038282"/>
    <n v="0.10501805910323593"/>
    <x v="3"/>
    <n v="0"/>
    <x v="3"/>
    <x v="4"/>
    <x v="0"/>
  </r>
  <r>
    <n v="43"/>
    <n v="2"/>
    <n v="0.2"/>
    <n v="1.01"/>
    <n v="0"/>
    <n v="24"/>
    <n v="79"/>
    <n v="9"/>
    <n v="2.2999999999999998"/>
    <n v="1"/>
    <n v="41"/>
    <n v="0"/>
    <n v="0"/>
    <n v="0"/>
    <n v="0"/>
    <n v="0"/>
    <n v="0"/>
    <n v="1"/>
    <n v="0"/>
    <n v="0"/>
    <n v="0"/>
    <n v="0"/>
    <n v="0"/>
    <n v="0"/>
    <n v="1"/>
    <n v="0"/>
    <n v="0"/>
    <n v="0"/>
    <n v="0"/>
    <n v="0"/>
    <n v="0"/>
    <n v="0"/>
    <n v="0"/>
    <n v="-2.2200930346166197"/>
    <n v="0.10859900488817228"/>
    <x v="566"/>
    <n v="-0.10309706037387731"/>
    <n v="9.5962758316156162E-3"/>
    <x v="1"/>
    <n v="0"/>
    <x v="0"/>
    <x v="0"/>
    <x v="1"/>
  </r>
  <r>
    <n v="43"/>
    <n v="3.7"/>
    <n v="0.2"/>
    <n v="0.87"/>
    <n v="1"/>
    <n v="18"/>
    <n v="89"/>
    <n v="2"/>
    <n v="2.7"/>
    <n v="0"/>
    <n v="25"/>
    <n v="0"/>
    <n v="0"/>
    <n v="1"/>
    <n v="0"/>
    <n v="1"/>
    <n v="0"/>
    <n v="0"/>
    <n v="0"/>
    <n v="0"/>
    <n v="0"/>
    <n v="0"/>
    <n v="0"/>
    <n v="0"/>
    <n v="1"/>
    <n v="0"/>
    <n v="0"/>
    <n v="1"/>
    <n v="0"/>
    <n v="0"/>
    <n v="0"/>
    <n v="0"/>
    <n v="0"/>
    <n v="-3.6573148056431659"/>
    <n v="2.5801702376576093E-2"/>
    <x v="567"/>
    <n v="-2.5474455531583888E-2"/>
    <n v="6.3265929305113429E-4"/>
    <x v="1"/>
    <n v="0"/>
    <x v="0"/>
    <x v="1"/>
    <x v="4"/>
  </r>
  <r>
    <n v="23"/>
    <n v="3.8"/>
    <n v="1.2"/>
    <n v="1"/>
    <n v="0"/>
    <n v="1"/>
    <n v="78"/>
    <n v="2"/>
    <n v="3.6"/>
    <n v="1"/>
    <n v="27"/>
    <n v="0"/>
    <n v="0"/>
    <n v="0"/>
    <n v="0"/>
    <n v="0"/>
    <n v="0"/>
    <n v="1"/>
    <n v="0"/>
    <n v="1"/>
    <n v="0"/>
    <n v="0"/>
    <n v="0"/>
    <n v="0"/>
    <n v="0"/>
    <n v="0"/>
    <n v="0"/>
    <n v="0"/>
    <n v="0"/>
    <n v="0"/>
    <n v="0"/>
    <n v="0"/>
    <n v="0"/>
    <n v="-2.5776992875168974"/>
    <n v="7.594853892011548E-2"/>
    <x v="568"/>
    <n v="-7.3202634313459011E-2"/>
    <n v="4.9825979679573966E-3"/>
    <x v="1"/>
    <n v="0"/>
    <x v="1"/>
    <x v="0"/>
    <x v="1"/>
  </r>
  <r>
    <n v="35"/>
    <n v="4.0999999999999996"/>
    <n v="3.5"/>
    <n v="0.88"/>
    <n v="0"/>
    <n v="16"/>
    <n v="65"/>
    <n v="5"/>
    <n v="3"/>
    <n v="0"/>
    <n v="27"/>
    <n v="1"/>
    <n v="0"/>
    <n v="0"/>
    <n v="0"/>
    <n v="0"/>
    <n v="0"/>
    <n v="0"/>
    <n v="0"/>
    <n v="0"/>
    <n v="0"/>
    <n v="1"/>
    <n v="0"/>
    <n v="0"/>
    <n v="0"/>
    <n v="0"/>
    <n v="0"/>
    <n v="0"/>
    <n v="0"/>
    <n v="0"/>
    <n v="1"/>
    <n v="0"/>
    <n v="1"/>
    <n v="-1.0765947783791627"/>
    <n v="0.34075389480373153"/>
    <x v="569"/>
    <n v="-0.29323206382072547"/>
    <n v="6.4592712484162415E-2"/>
    <x v="2"/>
    <n v="0"/>
    <x v="7"/>
    <x v="3"/>
    <x v="0"/>
  </r>
  <r>
    <n v="34"/>
    <n v="6.9"/>
    <n v="1.5"/>
    <n v="1.08"/>
    <n v="0"/>
    <n v="27"/>
    <n v="56"/>
    <n v="2"/>
    <n v="3.2"/>
    <n v="1"/>
    <n v="37"/>
    <n v="0"/>
    <n v="0"/>
    <n v="1"/>
    <n v="0"/>
    <n v="0"/>
    <n v="0"/>
    <n v="1"/>
    <n v="0"/>
    <n v="0"/>
    <n v="0"/>
    <n v="0"/>
    <n v="0"/>
    <n v="0"/>
    <n v="1"/>
    <n v="0"/>
    <n v="0"/>
    <n v="0"/>
    <n v="0"/>
    <n v="0"/>
    <n v="0"/>
    <n v="1"/>
    <n v="0"/>
    <n v="-1.5545432698392072"/>
    <n v="0.21128586123232662"/>
    <x v="570"/>
    <n v="-0.19168249058112091"/>
    <n v="3.0426190227005809E-2"/>
    <x v="0"/>
    <n v="0"/>
    <x v="0"/>
    <x v="0"/>
    <x v="1"/>
  </r>
  <r>
    <n v="31"/>
    <n v="0.4"/>
    <n v="0.4"/>
    <n v="0.97"/>
    <n v="1"/>
    <n v="21"/>
    <n v="83"/>
    <n v="4"/>
    <n v="4.2"/>
    <n v="0"/>
    <n v="17"/>
    <n v="1"/>
    <n v="0"/>
    <n v="0"/>
    <n v="0"/>
    <n v="0"/>
    <n v="0"/>
    <n v="0"/>
    <n v="0"/>
    <n v="0"/>
    <n v="0"/>
    <n v="0"/>
    <n v="0"/>
    <n v="0"/>
    <n v="0"/>
    <n v="1"/>
    <n v="1"/>
    <n v="0"/>
    <n v="0"/>
    <n v="0"/>
    <n v="0"/>
    <n v="0"/>
    <n v="0"/>
    <n v="-2.3742887724816093"/>
    <n v="9.3080667206015225E-2"/>
    <x v="571"/>
    <n v="-8.9000009953231596E-2"/>
    <n v="7.2512778906403388E-3"/>
    <x v="1"/>
    <n v="0"/>
    <x v="6"/>
    <x v="4"/>
    <x v="0"/>
  </r>
  <r>
    <n v="31"/>
    <n v="2.4"/>
    <n v="2.4"/>
    <n v="1.03"/>
    <n v="1"/>
    <n v="20"/>
    <n v="100"/>
    <n v="10"/>
    <n v="4.3"/>
    <n v="1"/>
    <n v="32"/>
    <n v="1"/>
    <n v="0"/>
    <n v="0"/>
    <n v="0"/>
    <n v="0"/>
    <n v="0"/>
    <n v="1"/>
    <n v="0"/>
    <n v="0"/>
    <n v="0"/>
    <n v="0"/>
    <n v="0"/>
    <n v="0"/>
    <n v="1"/>
    <n v="0"/>
    <n v="0"/>
    <n v="0"/>
    <n v="0"/>
    <n v="0"/>
    <n v="0"/>
    <n v="1"/>
    <n v="0"/>
    <n v="-2.7160119801815297"/>
    <n v="6.6137988795653246E-2"/>
    <x v="572"/>
    <n v="-6.4042762765619543E-2"/>
    <n v="3.8483550339518048E-3"/>
    <x v="1"/>
    <n v="0"/>
    <x v="0"/>
    <x v="0"/>
    <x v="1"/>
  </r>
  <r>
    <n v="22"/>
    <n v="4.5999999999999996"/>
    <n v="3.5"/>
    <n v="1.07"/>
    <n v="0"/>
    <n v="1"/>
    <n v="64"/>
    <n v="12"/>
    <n v="2.6"/>
    <n v="1"/>
    <n v="14"/>
    <n v="0"/>
    <n v="0"/>
    <n v="1"/>
    <n v="0"/>
    <n v="0"/>
    <n v="1"/>
    <n v="0"/>
    <n v="0"/>
    <n v="0"/>
    <n v="0"/>
    <n v="0"/>
    <n v="0"/>
    <n v="0"/>
    <n v="0"/>
    <n v="0"/>
    <n v="0"/>
    <n v="0"/>
    <n v="0"/>
    <n v="0"/>
    <n v="1"/>
    <n v="0"/>
    <n v="0"/>
    <n v="-1.1219133461055173"/>
    <n v="0.32565610530572331"/>
    <x v="573"/>
    <n v="-0.28190751069572867"/>
    <n v="6.0347140554152821E-2"/>
    <x v="2"/>
    <n v="0"/>
    <x v="3"/>
    <x v="3"/>
    <x v="2"/>
  </r>
  <r>
    <n v="27"/>
    <n v="0.6"/>
    <n v="0.2"/>
    <n v="0.9"/>
    <n v="0"/>
    <n v="10"/>
    <n v="67"/>
    <n v="3"/>
    <n v="8.1"/>
    <n v="0"/>
    <n v="48"/>
    <n v="0"/>
    <n v="0"/>
    <n v="0"/>
    <n v="0"/>
    <n v="0"/>
    <n v="0"/>
    <n v="0"/>
    <n v="0"/>
    <n v="0"/>
    <n v="0"/>
    <n v="0"/>
    <n v="0"/>
    <n v="0"/>
    <n v="0"/>
    <n v="1"/>
    <n v="0"/>
    <n v="0"/>
    <n v="1"/>
    <n v="0"/>
    <n v="0"/>
    <n v="0"/>
    <n v="0"/>
    <n v="-1.72041764782016"/>
    <n v="0.17899137694020698"/>
    <x v="574"/>
    <n v="-0.1646593076524967"/>
    <n v="2.3048515595394916E-2"/>
    <x v="0"/>
    <n v="0"/>
    <x v="6"/>
    <x v="5"/>
    <x v="0"/>
  </r>
  <r>
    <n v="46"/>
    <n v="6"/>
    <n v="1"/>
    <n v="0.93"/>
    <n v="0"/>
    <n v="20"/>
    <n v="65"/>
    <n v="4"/>
    <n v="1.4"/>
    <n v="0"/>
    <n v="14"/>
    <n v="0"/>
    <n v="0"/>
    <n v="1"/>
    <n v="0"/>
    <n v="1"/>
    <n v="0"/>
    <n v="0"/>
    <n v="0"/>
    <n v="1"/>
    <n v="0"/>
    <n v="0"/>
    <n v="0"/>
    <n v="0"/>
    <n v="0"/>
    <n v="0"/>
    <n v="0"/>
    <n v="0"/>
    <n v="0"/>
    <n v="0"/>
    <n v="0"/>
    <n v="0"/>
    <n v="0"/>
    <n v="-2.2353164160227488"/>
    <n v="0.10695828118433391"/>
    <x v="575"/>
    <n v="-0.10161596664266846"/>
    <n v="9.3361178086188486E-3"/>
    <x v="1"/>
    <n v="0"/>
    <x v="1"/>
    <x v="0"/>
    <x v="4"/>
  </r>
  <r>
    <n v="37"/>
    <n v="2.4"/>
    <n v="2.4"/>
    <n v="1.05"/>
    <n v="1"/>
    <n v="20"/>
    <n v="71"/>
    <n v="12"/>
    <n v="4.8"/>
    <n v="0"/>
    <n v="13"/>
    <n v="1"/>
    <n v="0"/>
    <n v="0"/>
    <n v="0"/>
    <n v="1"/>
    <n v="0"/>
    <n v="0"/>
    <n v="0"/>
    <n v="0"/>
    <n v="1"/>
    <n v="0"/>
    <n v="0"/>
    <n v="0"/>
    <n v="0"/>
    <n v="0"/>
    <n v="0"/>
    <n v="0"/>
    <n v="0"/>
    <n v="0"/>
    <n v="0"/>
    <n v="0"/>
    <n v="0"/>
    <n v="-1.7416336431470114"/>
    <n v="0.17523389700341885"/>
    <x v="576"/>
    <n v="-0.1614671890655601"/>
    <n v="2.223246514536641E-2"/>
    <x v="0"/>
    <n v="0"/>
    <x v="4"/>
    <x v="0"/>
    <x v="4"/>
  </r>
  <r>
    <n v="33"/>
    <n v="3.4"/>
    <n v="3.4"/>
    <n v="1.22"/>
    <n v="0"/>
    <n v="27"/>
    <n v="32"/>
    <n v="8"/>
    <n v="0.3"/>
    <n v="0"/>
    <n v="31"/>
    <n v="0"/>
    <n v="0"/>
    <n v="0"/>
    <n v="0"/>
    <n v="0"/>
    <n v="0"/>
    <n v="1"/>
    <n v="0"/>
    <n v="1"/>
    <n v="0"/>
    <n v="0"/>
    <n v="0"/>
    <n v="0"/>
    <n v="0"/>
    <n v="0"/>
    <n v="1"/>
    <n v="0"/>
    <n v="0"/>
    <n v="0"/>
    <n v="0"/>
    <n v="0"/>
    <n v="0"/>
    <n v="0.50118488823797769"/>
    <n v="1.6506759789682077"/>
    <x v="577"/>
    <n v="-0.47362980563424545"/>
    <n v="0.142326809873215"/>
    <x v="3"/>
    <n v="1"/>
    <x v="1"/>
    <x v="4"/>
    <x v="1"/>
  </r>
  <r>
    <n v="38"/>
    <n v="7.1"/>
    <n v="4.8"/>
    <n v="1.01"/>
    <n v="1"/>
    <n v="15"/>
    <n v="79"/>
    <n v="2"/>
    <n v="2.9"/>
    <n v="1"/>
    <n v="25"/>
    <n v="1"/>
    <n v="0"/>
    <n v="1"/>
    <n v="0"/>
    <n v="0"/>
    <n v="0"/>
    <n v="1"/>
    <n v="0"/>
    <n v="0"/>
    <n v="0"/>
    <n v="0"/>
    <n v="0"/>
    <n v="0"/>
    <n v="1"/>
    <n v="0"/>
    <n v="0"/>
    <n v="0"/>
    <n v="0"/>
    <n v="0"/>
    <n v="1"/>
    <n v="0"/>
    <n v="0"/>
    <n v="-2.2102229254591643"/>
    <n v="0.10967619617369649"/>
    <x v="578"/>
    <n v="-0.1040682576082672"/>
    <n v="9.7685975858264659E-3"/>
    <x v="1"/>
    <n v="0"/>
    <x v="0"/>
    <x v="3"/>
    <x v="1"/>
  </r>
  <r>
    <n v="49"/>
    <n v="8.8000000000000007"/>
    <n v="2.6"/>
    <n v="1.05"/>
    <n v="1"/>
    <n v="20"/>
    <n v="67"/>
    <n v="3"/>
    <n v="0.2"/>
    <n v="0"/>
    <n v="28"/>
    <n v="1"/>
    <n v="0"/>
    <n v="1"/>
    <n v="0"/>
    <n v="0"/>
    <n v="0"/>
    <n v="1"/>
    <n v="0"/>
    <n v="0"/>
    <n v="1"/>
    <n v="0"/>
    <n v="0"/>
    <n v="0"/>
    <n v="0"/>
    <n v="0"/>
    <n v="0"/>
    <n v="0"/>
    <n v="0"/>
    <n v="0"/>
    <n v="0"/>
    <n v="1"/>
    <n v="0"/>
    <n v="-3.1457474622163346"/>
    <n v="4.3034745176075383E-2"/>
    <x v="579"/>
    <n v="-4.2134488192518409E-2"/>
    <n v="1.7023188961899009E-3"/>
    <x v="1"/>
    <n v="0"/>
    <x v="4"/>
    <x v="0"/>
    <x v="1"/>
  </r>
  <r>
    <n v="38"/>
    <n v="6.1"/>
    <n v="5.2"/>
    <n v="1.02"/>
    <n v="0"/>
    <n v="16"/>
    <n v="50"/>
    <n v="8"/>
    <n v="3"/>
    <n v="1"/>
    <n v="27"/>
    <n v="1"/>
    <n v="0"/>
    <n v="0"/>
    <n v="0"/>
    <n v="0"/>
    <n v="0"/>
    <n v="0"/>
    <n v="0"/>
    <n v="0"/>
    <n v="0"/>
    <n v="0"/>
    <n v="0"/>
    <n v="0"/>
    <n v="1"/>
    <n v="0"/>
    <n v="0"/>
    <n v="0"/>
    <n v="0"/>
    <n v="0"/>
    <n v="1"/>
    <n v="1"/>
    <n v="0"/>
    <n v="0.25014892702561653"/>
    <n v="1.2842166570139377"/>
    <x v="580"/>
    <n v="-0.57587421885689438"/>
    <n v="0.19165732028639881"/>
    <x v="3"/>
    <n v="1"/>
    <x v="0"/>
    <x v="3"/>
    <x v="0"/>
  </r>
  <r>
    <n v="43"/>
    <n v="1.5"/>
    <n v="1.5"/>
    <n v="1.18"/>
    <n v="0"/>
    <n v="7"/>
    <n v="81"/>
    <n v="1"/>
    <n v="3.8"/>
    <n v="0"/>
    <n v="11"/>
    <n v="1"/>
    <n v="0"/>
    <n v="0"/>
    <n v="0"/>
    <n v="0"/>
    <n v="0"/>
    <n v="0"/>
    <n v="0"/>
    <n v="1"/>
    <n v="0"/>
    <n v="0"/>
    <n v="0"/>
    <n v="0"/>
    <n v="0"/>
    <n v="0"/>
    <n v="0"/>
    <n v="0"/>
    <n v="0"/>
    <n v="0"/>
    <n v="0"/>
    <n v="0"/>
    <n v="0"/>
    <n v="-2.3540268973230951"/>
    <n v="9.4985892603127869E-2"/>
    <x v="581"/>
    <n v="-9.074147971800843E-2"/>
    <n v="7.5249075504119573E-3"/>
    <x v="1"/>
    <n v="0"/>
    <x v="1"/>
    <x v="0"/>
    <x v="0"/>
  </r>
  <r>
    <n v="30"/>
    <n v="5.9"/>
    <n v="0.4"/>
    <n v="0.78"/>
    <n v="1"/>
    <n v="1"/>
    <n v="59"/>
    <n v="9"/>
    <n v="2.1"/>
    <n v="0"/>
    <n v="43"/>
    <n v="0"/>
    <n v="0"/>
    <n v="1"/>
    <n v="0"/>
    <n v="0"/>
    <n v="0"/>
    <n v="1"/>
    <n v="0"/>
    <n v="0"/>
    <n v="0"/>
    <n v="0"/>
    <n v="0"/>
    <n v="0"/>
    <n v="1"/>
    <n v="0"/>
    <n v="0"/>
    <n v="0"/>
    <n v="0"/>
    <n v="0"/>
    <n v="0"/>
    <n v="0"/>
    <n v="0"/>
    <n v="-3.6803227335009012"/>
    <n v="2.521483584968779E-2"/>
    <x v="582"/>
    <n v="-2.4902186579123776E-2"/>
    <n v="6.0489852567379755E-4"/>
    <x v="1"/>
    <n v="0"/>
    <x v="0"/>
    <x v="0"/>
    <x v="1"/>
  </r>
  <r>
    <n v="32"/>
    <n v="6.2"/>
    <n v="3.4"/>
    <n v="1.03"/>
    <n v="1"/>
    <n v="20"/>
    <n v="70"/>
    <n v="11"/>
    <n v="2.8"/>
    <n v="1"/>
    <n v="35"/>
    <n v="1"/>
    <n v="0"/>
    <n v="1"/>
    <n v="0"/>
    <n v="0"/>
    <n v="0"/>
    <n v="0"/>
    <n v="0"/>
    <n v="0"/>
    <n v="0"/>
    <n v="1"/>
    <n v="0"/>
    <n v="0"/>
    <n v="0"/>
    <n v="0"/>
    <n v="0"/>
    <n v="0"/>
    <n v="0"/>
    <n v="0"/>
    <n v="0"/>
    <n v="0"/>
    <n v="0"/>
    <n v="-1.5266258629316374"/>
    <n v="0.21726752233295613"/>
    <x v="583"/>
    <n v="-0.19660861099284424"/>
    <n v="3.185793001635711E-2"/>
    <x v="0"/>
    <n v="0"/>
    <x v="7"/>
    <x v="0"/>
    <x v="0"/>
  </r>
  <r>
    <n v="41"/>
    <n v="5.4"/>
    <n v="4.9000000000000004"/>
    <n v="0.82"/>
    <n v="1"/>
    <n v="18"/>
    <n v="87"/>
    <n v="3"/>
    <n v="4.5999999999999996"/>
    <n v="0"/>
    <n v="40"/>
    <n v="1"/>
    <n v="0"/>
    <n v="0"/>
    <n v="0"/>
    <n v="0"/>
    <n v="0"/>
    <n v="0"/>
    <n v="1"/>
    <n v="0"/>
    <n v="0"/>
    <n v="0"/>
    <n v="0"/>
    <n v="0"/>
    <n v="0"/>
    <n v="0"/>
    <n v="0"/>
    <n v="1"/>
    <n v="0"/>
    <n v="0"/>
    <n v="0"/>
    <n v="0"/>
    <n v="0"/>
    <n v="-2.3479637899041887"/>
    <n v="9.5563551708241726E-2"/>
    <x v="584"/>
    <n v="-9.1268889971179559E-2"/>
    <n v="7.6086816615990038E-3"/>
    <x v="1"/>
    <n v="0"/>
    <x v="3"/>
    <x v="1"/>
    <x v="3"/>
  </r>
  <r>
    <n v="55"/>
    <n v="9.8000000000000007"/>
    <n v="7.3"/>
    <n v="0.72"/>
    <n v="0"/>
    <n v="10"/>
    <n v="47"/>
    <n v="12"/>
    <n v="0.2"/>
    <n v="0"/>
    <n v="18"/>
    <n v="0"/>
    <n v="0"/>
    <n v="1"/>
    <n v="0"/>
    <n v="0"/>
    <n v="0"/>
    <n v="0"/>
    <n v="0"/>
    <n v="0"/>
    <n v="1"/>
    <n v="0"/>
    <n v="0"/>
    <n v="0"/>
    <n v="0"/>
    <n v="0"/>
    <n v="0"/>
    <n v="0"/>
    <n v="0"/>
    <n v="0"/>
    <n v="0"/>
    <n v="0"/>
    <n v="0"/>
    <n v="-1.1841960696762761"/>
    <n v="0.30599207695273972"/>
    <x v="585"/>
    <n v="-1.451159033860306"/>
    <n v="0.58629867885881171"/>
    <x v="2"/>
    <n v="1"/>
    <x v="4"/>
    <x v="0"/>
    <x v="0"/>
  </r>
  <r>
    <n v="51"/>
    <n v="4.2"/>
    <n v="1.2"/>
    <n v="1.06"/>
    <n v="0"/>
    <n v="1"/>
    <n v="54"/>
    <n v="6"/>
    <n v="1.9"/>
    <n v="0"/>
    <n v="29"/>
    <n v="1"/>
    <n v="0"/>
    <n v="0"/>
    <n v="0"/>
    <n v="0"/>
    <n v="0"/>
    <n v="1"/>
    <n v="0"/>
    <n v="0"/>
    <n v="0"/>
    <n v="0"/>
    <n v="1"/>
    <n v="0"/>
    <n v="0"/>
    <n v="0"/>
    <n v="0"/>
    <n v="0"/>
    <n v="0"/>
    <n v="0"/>
    <n v="1"/>
    <n v="0"/>
    <n v="0"/>
    <n v="-1.9540213855104827"/>
    <n v="0.14170308155152705"/>
    <x v="586"/>
    <n v="-0.13252107878691713"/>
    <n v="1.5404664457162123E-2"/>
    <x v="0"/>
    <n v="0"/>
    <x v="5"/>
    <x v="3"/>
    <x v="1"/>
  </r>
  <r>
    <n v="43"/>
    <n v="9.5"/>
    <n v="0.6"/>
    <n v="1"/>
    <n v="0"/>
    <n v="22"/>
    <n v="75"/>
    <n v="1"/>
    <n v="6.7"/>
    <n v="0"/>
    <n v="26"/>
    <n v="1"/>
    <n v="0"/>
    <n v="0"/>
    <n v="0"/>
    <n v="0"/>
    <n v="0"/>
    <n v="0"/>
    <n v="0"/>
    <n v="0"/>
    <n v="0"/>
    <n v="0"/>
    <n v="1"/>
    <n v="0"/>
    <n v="0"/>
    <n v="0"/>
    <n v="0"/>
    <n v="0"/>
    <n v="1"/>
    <n v="0"/>
    <n v="0"/>
    <n v="0"/>
    <n v="1"/>
    <n v="-1.6038854531648044"/>
    <n v="0.2011135805482234"/>
    <x v="587"/>
    <n v="-0.18324911027337709"/>
    <n v="2.8035908980368073E-2"/>
    <x v="0"/>
    <n v="0"/>
    <x v="5"/>
    <x v="5"/>
    <x v="0"/>
  </r>
  <r>
    <n v="39"/>
    <n v="9.5"/>
    <n v="3.9"/>
    <n v="0.96"/>
    <n v="0"/>
    <n v="14"/>
    <n v="83"/>
    <n v="5"/>
    <n v="1"/>
    <n v="1"/>
    <n v="38"/>
    <n v="0"/>
    <n v="1"/>
    <n v="0"/>
    <n v="0"/>
    <n v="0"/>
    <n v="0"/>
    <n v="0"/>
    <n v="0"/>
    <n v="0"/>
    <n v="0"/>
    <n v="0"/>
    <n v="1"/>
    <n v="0"/>
    <n v="0"/>
    <n v="0"/>
    <n v="0"/>
    <n v="0"/>
    <n v="0"/>
    <n v="0"/>
    <n v="0"/>
    <n v="1"/>
    <n v="0"/>
    <n v="-1.9550594140924029"/>
    <n v="0.14155606601909354"/>
    <x v="588"/>
    <n v="-0.13239230187362352"/>
    <n v="1.537667647926602E-2"/>
    <x v="0"/>
    <n v="0"/>
    <x v="5"/>
    <x v="0"/>
    <x v="0"/>
  </r>
  <r>
    <n v="51"/>
    <n v="6.3"/>
    <n v="2.9"/>
    <n v="1.03"/>
    <n v="0"/>
    <n v="21"/>
    <n v="53"/>
    <n v="2"/>
    <n v="1.6"/>
    <n v="1"/>
    <n v="38"/>
    <n v="1"/>
    <n v="0"/>
    <n v="0"/>
    <n v="0"/>
    <n v="0"/>
    <n v="0"/>
    <n v="1"/>
    <n v="0"/>
    <n v="0"/>
    <n v="1"/>
    <n v="0"/>
    <n v="0"/>
    <n v="0"/>
    <n v="0"/>
    <n v="0"/>
    <n v="0"/>
    <n v="0"/>
    <n v="0"/>
    <n v="0"/>
    <n v="1"/>
    <n v="0"/>
    <n v="0"/>
    <n v="-0.78394107892067977"/>
    <n v="0.45660295236951193"/>
    <x v="589"/>
    <n v="-0.37610697969067947"/>
    <n v="9.8264140274183398E-2"/>
    <x v="3"/>
    <n v="0"/>
    <x v="4"/>
    <x v="3"/>
    <x v="1"/>
  </r>
  <r>
    <n v="45"/>
    <n v="4.8"/>
    <n v="2.7"/>
    <n v="1.35"/>
    <n v="1"/>
    <n v="33"/>
    <n v="78"/>
    <n v="5"/>
    <n v="0.4"/>
    <n v="0"/>
    <n v="26"/>
    <n v="0"/>
    <n v="1"/>
    <n v="0"/>
    <n v="0"/>
    <n v="0"/>
    <n v="0"/>
    <n v="1"/>
    <n v="0"/>
    <n v="0"/>
    <n v="0"/>
    <n v="0"/>
    <n v="1"/>
    <n v="0"/>
    <n v="0"/>
    <n v="0"/>
    <n v="0"/>
    <n v="1"/>
    <n v="0"/>
    <n v="0"/>
    <n v="0"/>
    <n v="0"/>
    <n v="0"/>
    <n v="-2.8466412161150254"/>
    <n v="5.8038934096547035E-2"/>
    <x v="590"/>
    <n v="-5.6417132472197241E-2"/>
    <n v="3.009092630962564E-3"/>
    <x v="1"/>
    <n v="0"/>
    <x v="5"/>
    <x v="1"/>
    <x v="1"/>
  </r>
  <r>
    <n v="21"/>
    <n v="5.4"/>
    <n v="5.2"/>
    <n v="1.02"/>
    <n v="0"/>
    <n v="1"/>
    <n v="76"/>
    <n v="1"/>
    <n v="1.9"/>
    <n v="0"/>
    <n v="6"/>
    <n v="0"/>
    <n v="0"/>
    <n v="0"/>
    <n v="0"/>
    <n v="0"/>
    <n v="0"/>
    <n v="0"/>
    <n v="1"/>
    <n v="0"/>
    <n v="0"/>
    <n v="0"/>
    <n v="0"/>
    <n v="0"/>
    <n v="0"/>
    <n v="0"/>
    <n v="0"/>
    <n v="0"/>
    <n v="0"/>
    <n v="0"/>
    <n v="0"/>
    <n v="0"/>
    <n v="1"/>
    <n v="-2.1818545870522139"/>
    <n v="0.11283207956402264"/>
    <x v="591"/>
    <n v="-0.10690818900096394"/>
    <n v="1.028030292366836E-2"/>
    <x v="0"/>
    <n v="0"/>
    <x v="3"/>
    <x v="0"/>
    <x v="3"/>
  </r>
  <r>
    <n v="29"/>
    <n v="11.1"/>
    <n v="3.9"/>
    <n v="1.05"/>
    <n v="0"/>
    <n v="10"/>
    <n v="44"/>
    <n v="13"/>
    <n v="2.5"/>
    <n v="0"/>
    <n v="45"/>
    <n v="1"/>
    <n v="0"/>
    <n v="0"/>
    <n v="0"/>
    <n v="0"/>
    <n v="0"/>
    <n v="0"/>
    <n v="0"/>
    <n v="0"/>
    <n v="1"/>
    <n v="0"/>
    <n v="0"/>
    <n v="0"/>
    <n v="0"/>
    <n v="0"/>
    <n v="0"/>
    <n v="0"/>
    <n v="0"/>
    <n v="0"/>
    <n v="0"/>
    <n v="1"/>
    <n v="0"/>
    <n v="-0.74488888927220032"/>
    <n v="0.47478705094403717"/>
    <x v="592"/>
    <n v="-0.38851360712777727"/>
    <n v="0.10364279111338746"/>
    <x v="3"/>
    <n v="0"/>
    <x v="4"/>
    <x v="0"/>
    <x v="0"/>
  </r>
  <r>
    <n v="41"/>
    <n v="7.9"/>
    <n v="3.1"/>
    <n v="0.96"/>
    <n v="1"/>
    <n v="14"/>
    <n v="84"/>
    <n v="7"/>
    <n v="12"/>
    <n v="0"/>
    <n v="31"/>
    <n v="1"/>
    <n v="0"/>
    <n v="0"/>
    <n v="0"/>
    <n v="1"/>
    <n v="0"/>
    <n v="0"/>
    <n v="0"/>
    <n v="0"/>
    <n v="0"/>
    <n v="1"/>
    <n v="0"/>
    <n v="0"/>
    <n v="0"/>
    <n v="0"/>
    <n v="0"/>
    <n v="0"/>
    <n v="0"/>
    <n v="1"/>
    <n v="0"/>
    <n v="0"/>
    <n v="0"/>
    <n v="-1.9050725285331538"/>
    <n v="0.14881184912559389"/>
    <x v="593"/>
    <n v="-0.13872823360890332"/>
    <n v="1.6779430390065533E-2"/>
    <x v="0"/>
    <n v="0"/>
    <x v="7"/>
    <x v="2"/>
    <x v="4"/>
  </r>
  <r>
    <n v="22"/>
    <n v="1.6"/>
    <n v="1.3"/>
    <n v="1"/>
    <n v="1"/>
    <n v="29"/>
    <n v="84"/>
    <n v="3"/>
    <n v="3.7"/>
    <n v="0"/>
    <n v="17"/>
    <n v="1"/>
    <n v="1"/>
    <n v="0"/>
    <n v="0"/>
    <n v="0"/>
    <n v="0"/>
    <n v="1"/>
    <n v="0"/>
    <n v="1"/>
    <n v="0"/>
    <n v="0"/>
    <n v="0"/>
    <n v="0"/>
    <n v="0"/>
    <n v="0"/>
    <n v="0"/>
    <n v="0"/>
    <n v="0"/>
    <n v="1"/>
    <n v="0"/>
    <n v="0"/>
    <n v="0"/>
    <n v="-2.4027058402964405"/>
    <n v="9.0472816795458488E-2"/>
    <x v="594"/>
    <n v="-8.6611379063628466E-2"/>
    <n v="6.8834559233087447E-3"/>
    <x v="1"/>
    <n v="0"/>
    <x v="1"/>
    <x v="2"/>
    <x v="1"/>
  </r>
  <r>
    <n v="30"/>
    <n v="5.2"/>
    <n v="3.7"/>
    <n v="0.95"/>
    <n v="1"/>
    <n v="1"/>
    <n v="70"/>
    <n v="5"/>
    <n v="1.9"/>
    <n v="0"/>
    <n v="29"/>
    <n v="1"/>
    <n v="0"/>
    <n v="0"/>
    <n v="0"/>
    <n v="0"/>
    <n v="0"/>
    <n v="1"/>
    <n v="0"/>
    <n v="0"/>
    <n v="0"/>
    <n v="0"/>
    <n v="0"/>
    <n v="0"/>
    <n v="1"/>
    <n v="0"/>
    <n v="0"/>
    <n v="0"/>
    <n v="0"/>
    <n v="0"/>
    <n v="0"/>
    <n v="0"/>
    <n v="0"/>
    <n v="-2.8214848713866347"/>
    <n v="5.9517501228499275E-2"/>
    <x v="595"/>
    <n v="-5.781361697440441E-2"/>
    <n v="3.1555357842604896E-3"/>
    <x v="1"/>
    <n v="0"/>
    <x v="0"/>
    <x v="0"/>
    <x v="1"/>
  </r>
  <r>
    <n v="32"/>
    <n v="2"/>
    <n v="0.6"/>
    <n v="0.88"/>
    <n v="1"/>
    <n v="33"/>
    <n v="83"/>
    <n v="4"/>
    <n v="0.6"/>
    <n v="1"/>
    <n v="6"/>
    <n v="1"/>
    <n v="0"/>
    <n v="1"/>
    <n v="0"/>
    <n v="0"/>
    <n v="0"/>
    <n v="0"/>
    <n v="0"/>
    <n v="0"/>
    <n v="0"/>
    <n v="0"/>
    <n v="0"/>
    <n v="0"/>
    <n v="0"/>
    <n v="0"/>
    <n v="0"/>
    <n v="0"/>
    <n v="0"/>
    <n v="0"/>
    <n v="0"/>
    <n v="0"/>
    <n v="0"/>
    <n v="-2.546157850588795"/>
    <n v="7.8382244492177192E-2"/>
    <x v="596"/>
    <n v="-7.54619963632258E-2"/>
    <n v="5.2831134108284137E-3"/>
    <x v="1"/>
    <n v="0"/>
    <x v="3"/>
    <x v="0"/>
    <x v="0"/>
  </r>
  <r>
    <n v="36"/>
    <n v="2.2999999999999998"/>
    <n v="2.2999999999999998"/>
    <n v="1.25"/>
    <n v="0"/>
    <n v="17"/>
    <n v="86"/>
    <n v="13"/>
    <n v="1.6"/>
    <n v="0"/>
    <n v="37"/>
    <n v="1"/>
    <n v="0"/>
    <n v="0"/>
    <n v="0"/>
    <n v="1"/>
    <n v="0"/>
    <n v="0"/>
    <n v="0"/>
    <n v="0"/>
    <n v="1"/>
    <n v="0"/>
    <n v="0"/>
    <n v="0"/>
    <n v="0"/>
    <n v="0"/>
    <n v="0"/>
    <n v="0"/>
    <n v="0"/>
    <n v="0"/>
    <n v="0"/>
    <n v="1"/>
    <n v="0"/>
    <n v="-1.380801012860208"/>
    <n v="0.25137711609097491"/>
    <x v="597"/>
    <n v="-0.22424463776874695"/>
    <n v="4.0352928830674061E-2"/>
    <x v="2"/>
    <n v="0"/>
    <x v="4"/>
    <x v="0"/>
    <x v="4"/>
  </r>
  <r>
    <n v="35"/>
    <n v="3"/>
    <n v="2"/>
    <n v="1.1000000000000001"/>
    <n v="0"/>
    <n v="15"/>
    <n v="73"/>
    <n v="4"/>
    <n v="1.3"/>
    <n v="0"/>
    <n v="6"/>
    <n v="1"/>
    <n v="0"/>
    <n v="1"/>
    <n v="0"/>
    <n v="1"/>
    <n v="0"/>
    <n v="0"/>
    <n v="0"/>
    <n v="0"/>
    <n v="1"/>
    <n v="0"/>
    <n v="0"/>
    <n v="0"/>
    <n v="0"/>
    <n v="0"/>
    <n v="0"/>
    <n v="0"/>
    <n v="0"/>
    <n v="0"/>
    <n v="0"/>
    <n v="0"/>
    <n v="0"/>
    <n v="-1.5941614980257086"/>
    <n v="0.20307873905526355"/>
    <x v="598"/>
    <n v="-0.18488388709940129"/>
    <n v="2.8493172829387865E-2"/>
    <x v="0"/>
    <n v="0"/>
    <x v="4"/>
    <x v="0"/>
    <x v="4"/>
  </r>
  <r>
    <n v="35"/>
    <n v="1.1000000000000001"/>
    <n v="0.3"/>
    <n v="1.01"/>
    <n v="0"/>
    <n v="14"/>
    <n v="67"/>
    <n v="5"/>
    <n v="0.3"/>
    <n v="0"/>
    <n v="21"/>
    <n v="0"/>
    <n v="0"/>
    <n v="0"/>
    <n v="0"/>
    <n v="0"/>
    <n v="1"/>
    <n v="0"/>
    <n v="0"/>
    <n v="0"/>
    <n v="0"/>
    <n v="0"/>
    <n v="1"/>
    <n v="0"/>
    <n v="0"/>
    <n v="0"/>
    <n v="0"/>
    <n v="0"/>
    <n v="0"/>
    <n v="0"/>
    <n v="0"/>
    <n v="0"/>
    <n v="0"/>
    <n v="-2.2395386416227172"/>
    <n v="0.10650763123375273"/>
    <x v="599"/>
    <n v="-0.10120877721699949"/>
    <n v="9.2651536294769566E-3"/>
    <x v="1"/>
    <n v="0"/>
    <x v="5"/>
    <x v="0"/>
    <x v="2"/>
  </r>
  <r>
    <n v="45"/>
    <n v="1.8"/>
    <n v="1.8"/>
    <n v="0.72"/>
    <n v="0"/>
    <n v="12"/>
    <n v="55"/>
    <n v="1"/>
    <n v="1"/>
    <n v="0"/>
    <n v="27"/>
    <n v="1"/>
    <n v="0"/>
    <n v="0"/>
    <n v="0"/>
    <n v="0"/>
    <n v="0"/>
    <n v="0"/>
    <n v="0"/>
    <n v="0"/>
    <n v="1"/>
    <n v="0"/>
    <n v="0"/>
    <n v="0"/>
    <n v="0"/>
    <n v="0"/>
    <n v="0"/>
    <n v="0"/>
    <n v="0"/>
    <n v="0"/>
    <n v="1"/>
    <n v="1"/>
    <n v="0"/>
    <n v="-1.3916231625997113"/>
    <n v="0.24867134284919859"/>
    <x v="600"/>
    <n v="-0.22208006028740365"/>
    <n v="3.9660226463857313E-2"/>
    <x v="0"/>
    <n v="0"/>
    <x v="4"/>
    <x v="3"/>
    <x v="0"/>
  </r>
  <r>
    <n v="36"/>
    <n v="10.1"/>
    <n v="1.2"/>
    <n v="0.98"/>
    <n v="0"/>
    <n v="25"/>
    <n v="68"/>
    <n v="5"/>
    <n v="2"/>
    <n v="0"/>
    <n v="36"/>
    <n v="0"/>
    <n v="0"/>
    <n v="0"/>
    <n v="0"/>
    <n v="0"/>
    <n v="0"/>
    <n v="0"/>
    <n v="0"/>
    <n v="0"/>
    <n v="0"/>
    <n v="1"/>
    <n v="0"/>
    <n v="0"/>
    <n v="0"/>
    <n v="0"/>
    <n v="0"/>
    <n v="0"/>
    <n v="1"/>
    <n v="0"/>
    <n v="0"/>
    <n v="0"/>
    <n v="0"/>
    <n v="-1.6240691436687045"/>
    <n v="0.19709505702158517"/>
    <x v="601"/>
    <n v="-0.17989783613925872"/>
    <n v="2.7107794849935547E-2"/>
    <x v="0"/>
    <n v="0"/>
    <x v="7"/>
    <x v="5"/>
    <x v="0"/>
  </r>
  <r>
    <n v="35"/>
    <n v="2.2999999999999998"/>
    <n v="2.2999999999999998"/>
    <n v="1.29"/>
    <n v="0"/>
    <n v="6"/>
    <n v="79"/>
    <n v="6"/>
    <n v="2.2000000000000002"/>
    <n v="0"/>
    <n v="25"/>
    <n v="0"/>
    <n v="0"/>
    <n v="0"/>
    <n v="1"/>
    <n v="0"/>
    <n v="0"/>
    <n v="0"/>
    <n v="0"/>
    <n v="0"/>
    <n v="1"/>
    <n v="0"/>
    <n v="0"/>
    <n v="0"/>
    <n v="0"/>
    <n v="0"/>
    <n v="0"/>
    <n v="0"/>
    <n v="0"/>
    <n v="0"/>
    <n v="0"/>
    <n v="1"/>
    <n v="0"/>
    <n v="-2.6783825560873042"/>
    <n v="6.8674140943857306E-2"/>
    <x v="602"/>
    <n v="-6.6418759515870118E-2"/>
    <n v="4.1294847766558517E-3"/>
    <x v="1"/>
    <n v="0"/>
    <x v="4"/>
    <x v="0"/>
    <x v="0"/>
  </r>
  <r>
    <n v="26"/>
    <n v="6.9"/>
    <n v="0.8"/>
    <n v="0.94"/>
    <n v="1"/>
    <n v="19"/>
    <n v="73"/>
    <n v="2"/>
    <n v="4.5"/>
    <n v="0"/>
    <n v="32"/>
    <n v="1"/>
    <n v="0"/>
    <n v="0"/>
    <n v="0"/>
    <n v="0"/>
    <n v="0"/>
    <n v="0"/>
    <n v="0"/>
    <n v="0"/>
    <n v="0"/>
    <n v="0"/>
    <n v="1"/>
    <n v="0"/>
    <n v="0"/>
    <n v="0"/>
    <n v="0"/>
    <n v="1"/>
    <n v="0"/>
    <n v="0"/>
    <n v="0"/>
    <n v="0"/>
    <n v="1"/>
    <n v="-2.749729761480781"/>
    <n v="6.3945139311756521E-2"/>
    <x v="603"/>
    <n v="-6.1983828792927742E-2"/>
    <n v="3.6122400719003369E-3"/>
    <x v="1"/>
    <n v="0"/>
    <x v="5"/>
    <x v="1"/>
    <x v="0"/>
  </r>
  <r>
    <n v="47"/>
    <n v="4.4000000000000004"/>
    <n v="3.9"/>
    <n v="1.1399999999999999"/>
    <n v="0"/>
    <n v="13"/>
    <n v="43"/>
    <n v="7"/>
    <n v="6.9"/>
    <n v="0"/>
    <n v="24"/>
    <n v="1"/>
    <n v="1"/>
    <n v="0"/>
    <n v="0"/>
    <n v="1"/>
    <n v="0"/>
    <n v="0"/>
    <n v="0"/>
    <n v="0"/>
    <n v="0"/>
    <n v="0"/>
    <n v="1"/>
    <n v="0"/>
    <n v="0"/>
    <n v="0"/>
    <n v="0"/>
    <n v="0"/>
    <n v="0"/>
    <n v="0"/>
    <n v="0"/>
    <n v="0"/>
    <n v="0"/>
    <n v="0.17215463390303798"/>
    <n v="1.1878615026732042"/>
    <x v="604"/>
    <n v="-0.78292458396086639"/>
    <n v="0.2947758918147374"/>
    <x v="3"/>
    <n v="0"/>
    <x v="5"/>
    <x v="0"/>
    <x v="4"/>
  </r>
  <r>
    <n v="32"/>
    <n v="5.7"/>
    <n v="5.7"/>
    <n v="1.1200000000000001"/>
    <n v="0"/>
    <n v="9"/>
    <n v="84"/>
    <n v="0"/>
    <n v="2.2000000000000002"/>
    <n v="0"/>
    <n v="24"/>
    <n v="1"/>
    <n v="0"/>
    <n v="0"/>
    <n v="0"/>
    <n v="0"/>
    <n v="0"/>
    <n v="1"/>
    <n v="0"/>
    <n v="0"/>
    <n v="0"/>
    <n v="0"/>
    <n v="0"/>
    <n v="0"/>
    <n v="1"/>
    <n v="0"/>
    <n v="0"/>
    <n v="0"/>
    <n v="0"/>
    <n v="0"/>
    <n v="0"/>
    <n v="0"/>
    <n v="0"/>
    <n v="-1.997143760985693"/>
    <n v="0.13572238571804199"/>
    <x v="605"/>
    <n v="-0.12726891166427323"/>
    <n v="1.4280999303250139E-2"/>
    <x v="0"/>
    <n v="0"/>
    <x v="0"/>
    <x v="0"/>
    <x v="1"/>
  </r>
  <r>
    <n v="28"/>
    <n v="5.9"/>
    <n v="0.6"/>
    <n v="1"/>
    <n v="1"/>
    <n v="39"/>
    <n v="75"/>
    <n v="4"/>
    <n v="5"/>
    <n v="0"/>
    <n v="25"/>
    <n v="1"/>
    <n v="0"/>
    <n v="0"/>
    <n v="1"/>
    <n v="1"/>
    <n v="0"/>
    <n v="0"/>
    <n v="0"/>
    <n v="0"/>
    <n v="1"/>
    <n v="0"/>
    <n v="0"/>
    <n v="0"/>
    <n v="0"/>
    <n v="0"/>
    <n v="0"/>
    <n v="0"/>
    <n v="0"/>
    <n v="0"/>
    <n v="1"/>
    <n v="0"/>
    <n v="0"/>
    <n v="-2.2409611082213465"/>
    <n v="0.10635623538911768"/>
    <x v="606"/>
    <n v="-2.3420330529407352"/>
    <n v="0.81697736506985796"/>
    <x v="1"/>
    <n v="1"/>
    <x v="4"/>
    <x v="3"/>
    <x v="4"/>
  </r>
  <r>
    <n v="40"/>
    <n v="1.8"/>
    <n v="0.8"/>
    <n v="0.84"/>
    <n v="1"/>
    <n v="20"/>
    <n v="67"/>
    <n v="1"/>
    <n v="1.9"/>
    <n v="0"/>
    <n v="22"/>
    <n v="0"/>
    <n v="0"/>
    <n v="0"/>
    <n v="1"/>
    <n v="0"/>
    <n v="1"/>
    <n v="0"/>
    <n v="0"/>
    <n v="0"/>
    <n v="0"/>
    <n v="0"/>
    <n v="0"/>
    <n v="0"/>
    <n v="1"/>
    <n v="0"/>
    <n v="0"/>
    <n v="0"/>
    <n v="0"/>
    <n v="0"/>
    <n v="0"/>
    <n v="0"/>
    <n v="1"/>
    <n v="-3.2309933800703261"/>
    <n v="3.9518222668757444E-2"/>
    <x v="607"/>
    <n v="-3.8757358387152802E-2"/>
    <n v="1.4452087894091586E-3"/>
    <x v="1"/>
    <n v="0"/>
    <x v="0"/>
    <x v="0"/>
    <x v="2"/>
  </r>
  <r>
    <n v="31"/>
    <n v="6.9"/>
    <n v="0.5"/>
    <n v="0.72"/>
    <n v="0"/>
    <n v="22"/>
    <n v="77"/>
    <n v="5"/>
    <n v="1.2"/>
    <n v="0"/>
    <n v="4"/>
    <n v="0"/>
    <n v="0"/>
    <n v="0"/>
    <n v="0"/>
    <n v="0"/>
    <n v="0"/>
    <n v="0"/>
    <n v="0"/>
    <n v="0"/>
    <n v="0"/>
    <n v="0"/>
    <n v="0"/>
    <n v="0"/>
    <n v="1"/>
    <n v="0"/>
    <n v="0"/>
    <n v="0"/>
    <n v="0"/>
    <n v="0"/>
    <n v="0"/>
    <n v="0"/>
    <n v="0"/>
    <n v="-3.072048857865842"/>
    <n v="4.6326141876444141E-2"/>
    <x v="608"/>
    <n v="-4.528511616054768E-2"/>
    <n v="1.9602800210674906E-3"/>
    <x v="1"/>
    <n v="0"/>
    <x v="0"/>
    <x v="0"/>
    <x v="0"/>
  </r>
  <r>
    <n v="33"/>
    <n v="1.3"/>
    <n v="1.3"/>
    <n v="1.08"/>
    <n v="0"/>
    <n v="26"/>
    <n v="86"/>
    <n v="3"/>
    <n v="4.4000000000000004"/>
    <n v="0"/>
    <n v="15"/>
    <n v="1"/>
    <n v="0"/>
    <n v="0"/>
    <n v="0"/>
    <n v="0"/>
    <n v="0"/>
    <n v="1"/>
    <n v="0"/>
    <n v="0"/>
    <n v="0"/>
    <n v="0"/>
    <n v="0"/>
    <n v="1"/>
    <n v="0"/>
    <n v="0"/>
    <n v="0"/>
    <n v="0"/>
    <n v="1"/>
    <n v="0"/>
    <n v="0"/>
    <n v="0"/>
    <n v="0"/>
    <n v="-1.6743403511640076"/>
    <n v="0.18743177786580734"/>
    <x v="609"/>
    <n v="-0.17179280505806477"/>
    <n v="2.4915471765123594E-2"/>
    <x v="0"/>
    <n v="0"/>
    <x v="2"/>
    <x v="5"/>
    <x v="1"/>
  </r>
  <r>
    <n v="40"/>
    <n v="2.2000000000000002"/>
    <n v="2.2000000000000002"/>
    <n v="0.85"/>
    <n v="1"/>
    <n v="3"/>
    <n v="38"/>
    <n v="6"/>
    <n v="1.9"/>
    <n v="0"/>
    <n v="27"/>
    <n v="0"/>
    <n v="0"/>
    <n v="1"/>
    <n v="0"/>
    <n v="0"/>
    <n v="1"/>
    <n v="0"/>
    <n v="0"/>
    <n v="0"/>
    <n v="0"/>
    <n v="0"/>
    <n v="1"/>
    <n v="0"/>
    <n v="0"/>
    <n v="0"/>
    <n v="0"/>
    <n v="0"/>
    <n v="0"/>
    <n v="0"/>
    <n v="0"/>
    <n v="0"/>
    <n v="0"/>
    <n v="-2.0482293834849186"/>
    <n v="0.12896304565061262"/>
    <x v="610"/>
    <n v="-0.12129955270145391"/>
    <n v="1.3048816064279377E-2"/>
    <x v="0"/>
    <n v="0"/>
    <x v="5"/>
    <x v="0"/>
    <x v="2"/>
  </r>
  <r>
    <n v="35"/>
    <n v="5.8"/>
    <n v="3.5"/>
    <n v="0.97"/>
    <n v="0"/>
    <n v="32"/>
    <n v="70"/>
    <n v="4"/>
    <n v="1.4"/>
    <n v="0"/>
    <n v="21"/>
    <n v="1"/>
    <n v="0"/>
    <n v="0"/>
    <n v="0"/>
    <n v="0"/>
    <n v="0"/>
    <n v="1"/>
    <n v="0"/>
    <n v="0"/>
    <n v="0"/>
    <n v="0"/>
    <n v="0"/>
    <n v="0"/>
    <n v="0"/>
    <n v="1"/>
    <n v="0"/>
    <n v="0"/>
    <n v="0"/>
    <n v="0"/>
    <n v="1"/>
    <n v="0"/>
    <n v="0"/>
    <n v="-1.9385167381596322"/>
    <n v="0.14391725851996937"/>
    <x v="611"/>
    <n v="-2.0729753020329951"/>
    <n v="0.76420658454568702"/>
    <x v="0"/>
    <n v="1"/>
    <x v="6"/>
    <x v="3"/>
    <x v="1"/>
  </r>
  <r>
    <n v="59"/>
    <n v="1.7"/>
    <n v="1.7"/>
    <n v="0.86"/>
    <n v="0"/>
    <n v="1"/>
    <n v="50"/>
    <n v="6"/>
    <n v="1.2"/>
    <n v="0"/>
    <n v="22"/>
    <n v="1"/>
    <n v="0"/>
    <n v="0"/>
    <n v="0"/>
    <n v="0"/>
    <n v="0"/>
    <n v="1"/>
    <n v="0"/>
    <n v="0"/>
    <n v="0"/>
    <n v="0"/>
    <n v="0"/>
    <n v="0"/>
    <n v="0"/>
    <n v="0"/>
    <n v="0"/>
    <n v="0"/>
    <n v="0"/>
    <n v="0"/>
    <n v="0"/>
    <n v="0"/>
    <n v="0"/>
    <n v="-1.9436125006113891"/>
    <n v="0.14318575572298453"/>
    <x v="612"/>
    <n v="-0.13381888755150687"/>
    <n v="1.568794373920384E-2"/>
    <x v="0"/>
    <n v="0"/>
    <x v="3"/>
    <x v="0"/>
    <x v="1"/>
  </r>
  <r>
    <n v="37"/>
    <n v="0.6"/>
    <n v="0.6"/>
    <n v="0.95"/>
    <n v="0"/>
    <n v="9"/>
    <n v="78"/>
    <n v="5"/>
    <n v="0.6"/>
    <n v="1"/>
    <n v="20"/>
    <n v="1"/>
    <n v="0"/>
    <n v="1"/>
    <n v="0"/>
    <n v="0"/>
    <n v="0"/>
    <n v="0"/>
    <n v="0"/>
    <n v="0"/>
    <n v="0"/>
    <n v="0"/>
    <n v="1"/>
    <n v="0"/>
    <n v="0"/>
    <n v="0"/>
    <n v="0"/>
    <n v="0"/>
    <n v="0"/>
    <n v="0"/>
    <n v="0"/>
    <n v="0"/>
    <n v="0"/>
    <n v="-1.8207287083506312"/>
    <n v="0.16190772442483217"/>
    <x v="613"/>
    <n v="-0.15006324428237924"/>
    <n v="1.9417434998172233E-2"/>
    <x v="0"/>
    <n v="0"/>
    <x v="5"/>
    <x v="0"/>
    <x v="0"/>
  </r>
  <r>
    <n v="44"/>
    <n v="5"/>
    <n v="1.9"/>
    <n v="1.06"/>
    <n v="1"/>
    <n v="12"/>
    <n v="79"/>
    <n v="9"/>
    <n v="2.8"/>
    <n v="0"/>
    <n v="14"/>
    <n v="0"/>
    <n v="0"/>
    <n v="1"/>
    <n v="0"/>
    <n v="0"/>
    <n v="0"/>
    <n v="0"/>
    <n v="0"/>
    <n v="0"/>
    <n v="0"/>
    <n v="0"/>
    <n v="0"/>
    <n v="0"/>
    <n v="0"/>
    <n v="1"/>
    <n v="0"/>
    <n v="0"/>
    <n v="0"/>
    <n v="0"/>
    <n v="1"/>
    <n v="1"/>
    <n v="0"/>
    <n v="-3.9760954745906689"/>
    <n v="1.8758740511140189E-2"/>
    <x v="614"/>
    <n v="-1.8584965178967496E-2"/>
    <n v="3.3905070837626067E-4"/>
    <x v="1"/>
    <n v="0"/>
    <x v="6"/>
    <x v="3"/>
    <x v="0"/>
  </r>
  <r>
    <n v="21"/>
    <n v="0.9"/>
    <n v="0.9"/>
    <n v="1.08"/>
    <n v="0"/>
    <n v="21"/>
    <n v="80"/>
    <n v="9"/>
    <n v="1.7"/>
    <n v="0"/>
    <n v="18"/>
    <n v="1"/>
    <n v="0"/>
    <n v="0"/>
    <n v="0"/>
    <n v="0"/>
    <n v="0"/>
    <n v="1"/>
    <n v="0"/>
    <n v="1"/>
    <n v="0"/>
    <n v="0"/>
    <n v="0"/>
    <n v="0"/>
    <n v="0"/>
    <n v="0"/>
    <n v="0"/>
    <n v="1"/>
    <n v="0"/>
    <n v="0"/>
    <n v="0"/>
    <n v="0"/>
    <n v="0"/>
    <n v="-1.9440415423413433"/>
    <n v="0.14312433623534812"/>
    <x v="615"/>
    <n v="-0.13376515950484585"/>
    <n v="1.5676172357820945E-2"/>
    <x v="0"/>
    <n v="0"/>
    <x v="1"/>
    <x v="1"/>
    <x v="1"/>
  </r>
  <r>
    <n v="30"/>
    <n v="6.2"/>
    <n v="0.8"/>
    <n v="0.85"/>
    <n v="0"/>
    <n v="18"/>
    <n v="61"/>
    <n v="2"/>
    <n v="5.0999999999999996"/>
    <n v="0"/>
    <n v="20"/>
    <n v="0"/>
    <n v="0"/>
    <n v="0"/>
    <n v="0"/>
    <n v="0"/>
    <n v="0"/>
    <n v="0"/>
    <n v="1"/>
    <n v="0"/>
    <n v="0"/>
    <n v="0"/>
    <n v="1"/>
    <n v="0"/>
    <n v="0"/>
    <n v="0"/>
    <n v="0"/>
    <n v="0"/>
    <n v="0"/>
    <n v="0"/>
    <n v="0"/>
    <n v="0"/>
    <n v="0"/>
    <n v="-2.1916311187311441"/>
    <n v="0.11173434791137492"/>
    <x v="616"/>
    <n v="-0.10592127152510032"/>
    <n v="1.0101162320562108E-2"/>
    <x v="0"/>
    <n v="0"/>
    <x v="5"/>
    <x v="0"/>
    <x v="3"/>
  </r>
  <r>
    <n v="28"/>
    <n v="3.1"/>
    <n v="1.8"/>
    <n v="1.1499999999999999"/>
    <n v="1"/>
    <n v="14"/>
    <n v="55"/>
    <n v="9"/>
    <n v="8.1999999999999993"/>
    <n v="0"/>
    <n v="24"/>
    <n v="1"/>
    <n v="0"/>
    <n v="0"/>
    <n v="0"/>
    <n v="0"/>
    <n v="0"/>
    <n v="1"/>
    <n v="0"/>
    <n v="0"/>
    <n v="0"/>
    <n v="1"/>
    <n v="0"/>
    <n v="0"/>
    <n v="0"/>
    <n v="0"/>
    <n v="0"/>
    <n v="0"/>
    <n v="0"/>
    <n v="0"/>
    <n v="1"/>
    <n v="1"/>
    <n v="0"/>
    <n v="-1.7900577711231704"/>
    <n v="0.16695052446912395"/>
    <x v="617"/>
    <n v="-0.15439395692080685"/>
    <n v="2.0467777553988743E-2"/>
    <x v="0"/>
    <n v="0"/>
    <x v="7"/>
    <x v="3"/>
    <x v="1"/>
  </r>
  <r>
    <n v="29"/>
    <n v="5"/>
    <n v="0.8"/>
    <n v="0.96"/>
    <n v="0"/>
    <n v="16"/>
    <n v="67"/>
    <n v="6"/>
    <n v="1.2"/>
    <n v="0"/>
    <n v="29"/>
    <n v="1"/>
    <n v="0"/>
    <n v="0"/>
    <n v="0"/>
    <n v="0"/>
    <n v="0"/>
    <n v="1"/>
    <n v="0"/>
    <n v="0"/>
    <n v="0"/>
    <n v="0"/>
    <n v="0"/>
    <n v="0"/>
    <n v="0"/>
    <n v="1"/>
    <n v="0"/>
    <n v="0"/>
    <n v="1"/>
    <n v="0"/>
    <n v="0"/>
    <n v="0"/>
    <n v="0"/>
    <n v="-1.843006500603233"/>
    <n v="0.15834065847973267"/>
    <x v="618"/>
    <n v="-0.14698851419604531"/>
    <n v="1.8685825641986956E-2"/>
    <x v="0"/>
    <n v="0"/>
    <x v="6"/>
    <x v="5"/>
    <x v="1"/>
  </r>
  <r>
    <n v="42"/>
    <n v="4.9000000000000004"/>
    <n v="2.7"/>
    <n v="0.8"/>
    <n v="0"/>
    <n v="7"/>
    <n v="72"/>
    <n v="10"/>
    <n v="0.8"/>
    <n v="1"/>
    <n v="22"/>
    <n v="0"/>
    <n v="0"/>
    <n v="0"/>
    <n v="0"/>
    <n v="0"/>
    <n v="0"/>
    <n v="1"/>
    <n v="0"/>
    <n v="0"/>
    <n v="0"/>
    <n v="0"/>
    <n v="0"/>
    <n v="1"/>
    <n v="0"/>
    <n v="0"/>
    <n v="1"/>
    <n v="0"/>
    <n v="0"/>
    <n v="0"/>
    <n v="0"/>
    <n v="0"/>
    <n v="0"/>
    <n v="-1.3779476504321839"/>
    <n v="0.25209541039894595"/>
    <x v="619"/>
    <n v="-1.6027661265954658"/>
    <n v="0.63785968306466978"/>
    <x v="2"/>
    <n v="1"/>
    <x v="2"/>
    <x v="4"/>
    <x v="1"/>
  </r>
  <r>
    <n v="47"/>
    <n v="6.5"/>
    <n v="0.8"/>
    <n v="0.94"/>
    <n v="1"/>
    <n v="3"/>
    <n v="89"/>
    <n v="2"/>
    <n v="7.1"/>
    <n v="0"/>
    <n v="12"/>
    <n v="0"/>
    <n v="1"/>
    <n v="0"/>
    <n v="0"/>
    <n v="0"/>
    <n v="0"/>
    <n v="0"/>
    <n v="0"/>
    <n v="0"/>
    <n v="1"/>
    <n v="0"/>
    <n v="0"/>
    <n v="0"/>
    <n v="0"/>
    <n v="0"/>
    <n v="0"/>
    <n v="0"/>
    <n v="0"/>
    <n v="0"/>
    <n v="0"/>
    <n v="0"/>
    <n v="1"/>
    <n v="-4.3562876337780052"/>
    <n v="1.2825913866997125E-2"/>
    <x v="620"/>
    <n v="-1.274435844201831E-2"/>
    <n v="1.6036405487412236E-4"/>
    <x v="1"/>
    <n v="0"/>
    <x v="4"/>
    <x v="0"/>
    <x v="0"/>
  </r>
  <r>
    <n v="41"/>
    <n v="6"/>
    <n v="1.3"/>
    <n v="1"/>
    <n v="1"/>
    <n v="23"/>
    <n v="63"/>
    <n v="1"/>
    <n v="3"/>
    <n v="1"/>
    <n v="7"/>
    <n v="0"/>
    <n v="0"/>
    <n v="0"/>
    <n v="0"/>
    <n v="1"/>
    <n v="0"/>
    <n v="0"/>
    <n v="0"/>
    <n v="0"/>
    <n v="1"/>
    <n v="0"/>
    <n v="0"/>
    <n v="0"/>
    <n v="0"/>
    <n v="0"/>
    <n v="1"/>
    <n v="0"/>
    <n v="0"/>
    <n v="0"/>
    <n v="0"/>
    <n v="1"/>
    <n v="0"/>
    <n v="-1.1160656176599542"/>
    <n v="0.32756603270193091"/>
    <x v="621"/>
    <n v="-0.28334721504520449"/>
    <n v="6.0881515931992834E-2"/>
    <x v="2"/>
    <n v="0"/>
    <x v="4"/>
    <x v="4"/>
    <x v="4"/>
  </r>
  <r>
    <n v="36"/>
    <n v="1.7"/>
    <n v="1.7"/>
    <n v="1.01"/>
    <n v="1"/>
    <n v="22"/>
    <n v="89"/>
    <n v="1"/>
    <n v="2.9"/>
    <n v="0"/>
    <n v="55"/>
    <n v="1"/>
    <n v="0"/>
    <n v="0"/>
    <n v="0"/>
    <n v="0"/>
    <n v="0"/>
    <n v="1"/>
    <n v="0"/>
    <n v="0"/>
    <n v="0"/>
    <n v="0"/>
    <n v="0"/>
    <n v="0"/>
    <n v="1"/>
    <n v="0"/>
    <n v="0"/>
    <n v="0"/>
    <n v="0"/>
    <n v="0"/>
    <n v="1"/>
    <n v="0"/>
    <n v="0"/>
    <n v="-3.0151725715998356"/>
    <n v="4.9037372298995414E-2"/>
    <x v="622"/>
    <n v="-3.0630455269751851"/>
    <n v="0.90869487633688062"/>
    <x v="1"/>
    <n v="1"/>
    <x v="0"/>
    <x v="3"/>
    <x v="1"/>
  </r>
  <r>
    <n v="32"/>
    <n v="3.3"/>
    <n v="3.3"/>
    <n v="1.1399999999999999"/>
    <n v="0"/>
    <n v="30"/>
    <n v="57"/>
    <n v="12"/>
    <n v="3.4"/>
    <n v="0"/>
    <n v="10"/>
    <n v="1"/>
    <n v="0"/>
    <n v="1"/>
    <n v="0"/>
    <n v="0"/>
    <n v="0"/>
    <n v="0"/>
    <n v="1"/>
    <n v="0"/>
    <n v="0"/>
    <n v="0"/>
    <n v="0"/>
    <n v="0"/>
    <n v="1"/>
    <n v="0"/>
    <n v="1"/>
    <n v="0"/>
    <n v="0"/>
    <n v="0"/>
    <n v="0"/>
    <n v="0"/>
    <n v="1"/>
    <n v="0.54651328317658088"/>
    <n v="1.7272201789231401"/>
    <x v="623"/>
    <n v="-0.45676955777339689"/>
    <n v="0.13444962547220621"/>
    <x v="3"/>
    <n v="1"/>
    <x v="0"/>
    <x v="4"/>
    <x v="3"/>
  </r>
  <r>
    <n v="48"/>
    <n v="5"/>
    <n v="4.8"/>
    <n v="0.99"/>
    <n v="1"/>
    <n v="9"/>
    <n v="78"/>
    <n v="10"/>
    <n v="5.7"/>
    <n v="0"/>
    <n v="18"/>
    <n v="1"/>
    <n v="0"/>
    <n v="0"/>
    <n v="0"/>
    <n v="0"/>
    <n v="0"/>
    <n v="0"/>
    <n v="0"/>
    <n v="0"/>
    <n v="0"/>
    <n v="0"/>
    <n v="0"/>
    <n v="0"/>
    <n v="0"/>
    <n v="0"/>
    <n v="0"/>
    <n v="0"/>
    <n v="0"/>
    <n v="0"/>
    <n v="1"/>
    <n v="0"/>
    <n v="0"/>
    <n v="-2.3185364563053898"/>
    <n v="9.841751859133574E-2"/>
    <x v="624"/>
    <n v="-9.3870524535383873E-2"/>
    <n v="8.0280472558893323E-3"/>
    <x v="1"/>
    <n v="0"/>
    <x v="3"/>
    <x v="3"/>
    <x v="0"/>
  </r>
  <r>
    <n v="57"/>
    <n v="9.6"/>
    <n v="2"/>
    <n v="0.96"/>
    <n v="0"/>
    <n v="22"/>
    <n v="66"/>
    <n v="9"/>
    <n v="5.7"/>
    <n v="0"/>
    <n v="30"/>
    <n v="0"/>
    <n v="0"/>
    <n v="0"/>
    <n v="0"/>
    <n v="0"/>
    <n v="0"/>
    <n v="1"/>
    <n v="0"/>
    <n v="0"/>
    <n v="0"/>
    <n v="0"/>
    <n v="0"/>
    <n v="0"/>
    <n v="1"/>
    <n v="0"/>
    <n v="0"/>
    <n v="0"/>
    <n v="0"/>
    <n v="0"/>
    <n v="0"/>
    <n v="0"/>
    <n v="0"/>
    <n v="-2.6485950064142081"/>
    <n v="7.0750547327271249E-2"/>
    <x v="625"/>
    <n v="-6.8359848675735427E-2"/>
    <n v="4.3659926244110896E-3"/>
    <x v="1"/>
    <n v="0"/>
    <x v="0"/>
    <x v="0"/>
    <x v="1"/>
  </r>
  <r>
    <n v="39"/>
    <n v="6"/>
    <n v="1.2"/>
    <n v="0.84"/>
    <n v="0"/>
    <n v="13"/>
    <n v="69"/>
    <n v="1"/>
    <n v="4.2"/>
    <n v="0"/>
    <n v="28"/>
    <n v="1"/>
    <n v="0"/>
    <n v="0"/>
    <n v="0"/>
    <n v="0"/>
    <n v="0"/>
    <n v="0"/>
    <n v="0"/>
    <n v="0"/>
    <n v="0"/>
    <n v="0"/>
    <n v="0"/>
    <n v="0"/>
    <n v="1"/>
    <n v="0"/>
    <n v="0"/>
    <n v="0"/>
    <n v="0"/>
    <n v="0"/>
    <n v="1"/>
    <n v="0"/>
    <n v="1"/>
    <n v="-2.0501616956570965"/>
    <n v="0.12871408939580492"/>
    <x v="626"/>
    <n v="-0.12107901075420015"/>
    <n v="1.3004219297636456E-2"/>
    <x v="0"/>
    <n v="0"/>
    <x v="0"/>
    <x v="3"/>
    <x v="0"/>
  </r>
  <r>
    <n v="46"/>
    <n v="9.1"/>
    <n v="3.1"/>
    <n v="1.0900000000000001"/>
    <n v="1"/>
    <n v="27"/>
    <n v="81"/>
    <n v="9"/>
    <n v="1"/>
    <n v="0"/>
    <n v="30"/>
    <n v="1"/>
    <n v="0"/>
    <n v="0"/>
    <n v="0"/>
    <n v="0"/>
    <n v="0"/>
    <n v="1"/>
    <n v="0"/>
    <n v="0"/>
    <n v="0"/>
    <n v="0"/>
    <n v="0"/>
    <n v="1"/>
    <n v="0"/>
    <n v="0"/>
    <n v="0"/>
    <n v="0"/>
    <n v="0"/>
    <n v="0"/>
    <n v="1"/>
    <n v="0"/>
    <n v="0"/>
    <n v="-3.2014142711778701"/>
    <n v="4.0704595914447479E-2"/>
    <x v="627"/>
    <n v="-3.9897979828006358E-2"/>
    <n v="1.5297904679449597E-3"/>
    <x v="1"/>
    <n v="0"/>
    <x v="2"/>
    <x v="3"/>
    <x v="1"/>
  </r>
  <r>
    <n v="41"/>
    <n v="5.0999999999999996"/>
    <n v="0.9"/>
    <n v="1.03"/>
    <n v="0"/>
    <n v="25"/>
    <n v="53"/>
    <n v="1"/>
    <n v="0.4"/>
    <n v="1"/>
    <n v="19"/>
    <n v="1"/>
    <n v="0"/>
    <n v="0"/>
    <n v="1"/>
    <n v="1"/>
    <n v="0"/>
    <n v="0"/>
    <n v="0"/>
    <n v="0"/>
    <n v="0"/>
    <n v="0"/>
    <n v="1"/>
    <n v="0"/>
    <n v="0"/>
    <n v="0"/>
    <n v="0"/>
    <n v="0"/>
    <n v="0"/>
    <n v="0"/>
    <n v="1"/>
    <n v="0"/>
    <n v="0"/>
    <n v="-0.61683196956158781"/>
    <n v="0.5396513643174371"/>
    <x v="628"/>
    <n v="-1.0483879735509054"/>
    <n v="0.42184724549380193"/>
    <x v="3"/>
    <n v="1"/>
    <x v="5"/>
    <x v="3"/>
    <x v="4"/>
  </r>
  <r>
    <n v="45"/>
    <n v="8"/>
    <n v="3.6"/>
    <n v="0.92"/>
    <n v="0"/>
    <n v="18"/>
    <n v="61"/>
    <n v="0"/>
    <n v="1"/>
    <n v="0"/>
    <n v="27"/>
    <n v="1"/>
    <n v="0"/>
    <n v="1"/>
    <n v="0"/>
    <n v="0"/>
    <n v="0"/>
    <n v="0"/>
    <n v="0"/>
    <n v="0"/>
    <n v="1"/>
    <n v="0"/>
    <n v="0"/>
    <n v="0"/>
    <n v="0"/>
    <n v="0"/>
    <n v="0"/>
    <n v="0"/>
    <n v="1"/>
    <n v="0"/>
    <n v="0"/>
    <n v="0"/>
    <n v="1"/>
    <n v="-0.81990001532756784"/>
    <n v="0.44047569312226043"/>
    <x v="629"/>
    <n v="-0.364973401482871"/>
    <n v="9.3504395451041028E-2"/>
    <x v="3"/>
    <n v="0"/>
    <x v="4"/>
    <x v="5"/>
    <x v="0"/>
  </r>
  <r>
    <n v="28"/>
    <n v="4.7"/>
    <n v="1.1000000000000001"/>
    <n v="0.82"/>
    <n v="0"/>
    <n v="13"/>
    <n v="69"/>
    <n v="3"/>
    <n v="0.6"/>
    <n v="0"/>
    <n v="25"/>
    <n v="1"/>
    <n v="1"/>
    <n v="0"/>
    <n v="0"/>
    <n v="0"/>
    <n v="0"/>
    <n v="1"/>
    <n v="0"/>
    <n v="0"/>
    <n v="0"/>
    <n v="0"/>
    <n v="0"/>
    <n v="1"/>
    <n v="0"/>
    <n v="0"/>
    <n v="0"/>
    <n v="0"/>
    <n v="1"/>
    <n v="0"/>
    <n v="0"/>
    <n v="0"/>
    <n v="1"/>
    <n v="-1.6287503458595645"/>
    <n v="0.19617457137948333"/>
    <x v="630"/>
    <n v="-1.807878953428363"/>
    <n v="0.69889328595257194"/>
    <x v="0"/>
    <n v="1"/>
    <x v="2"/>
    <x v="5"/>
    <x v="1"/>
  </r>
  <r>
    <n v="34"/>
    <n v="7.7"/>
    <n v="1.7"/>
    <n v="1.1100000000000001"/>
    <n v="1"/>
    <n v="25"/>
    <n v="100"/>
    <n v="4"/>
    <n v="4.5999999999999996"/>
    <n v="0"/>
    <n v="20"/>
    <n v="1"/>
    <n v="0"/>
    <n v="1"/>
    <n v="0"/>
    <n v="0"/>
    <n v="0"/>
    <n v="0"/>
    <n v="0"/>
    <n v="1"/>
    <n v="0"/>
    <n v="0"/>
    <n v="0"/>
    <n v="0"/>
    <n v="0"/>
    <n v="0"/>
    <n v="0"/>
    <n v="0"/>
    <n v="0"/>
    <n v="0"/>
    <n v="0"/>
    <n v="0"/>
    <n v="0"/>
    <n v="-3.6924874232058347"/>
    <n v="2.4909963295197176E-2"/>
    <x v="631"/>
    <n v="-2.4604768044539864E-2"/>
    <n v="5.9071057430414887E-4"/>
    <x v="1"/>
    <n v="0"/>
    <x v="1"/>
    <x v="0"/>
    <x v="0"/>
  </r>
  <r>
    <n v="42"/>
    <n v="3"/>
    <n v="3"/>
    <n v="0.85"/>
    <n v="0"/>
    <n v="22"/>
    <n v="57"/>
    <n v="11"/>
    <n v="1.6"/>
    <n v="1"/>
    <n v="27"/>
    <n v="0"/>
    <n v="0"/>
    <n v="0"/>
    <n v="0"/>
    <n v="0"/>
    <n v="0"/>
    <n v="1"/>
    <n v="0"/>
    <n v="0"/>
    <n v="0"/>
    <n v="0"/>
    <n v="0"/>
    <n v="0"/>
    <n v="1"/>
    <n v="0"/>
    <n v="0"/>
    <n v="0"/>
    <n v="0"/>
    <n v="0"/>
    <n v="0"/>
    <n v="1"/>
    <n v="0"/>
    <n v="-1.0914463069657951"/>
    <n v="0.33573057292987651"/>
    <x v="632"/>
    <n v="-0.28947838780828111"/>
    <n v="6.3174825394631998E-2"/>
    <x v="2"/>
    <n v="0"/>
    <x v="0"/>
    <x v="0"/>
    <x v="1"/>
  </r>
  <r>
    <n v="49"/>
    <n v="10.3"/>
    <n v="0.2"/>
    <n v="0.93"/>
    <n v="0"/>
    <n v="10"/>
    <n v="96"/>
    <n v="2"/>
    <n v="4.2"/>
    <n v="1"/>
    <n v="37"/>
    <n v="1"/>
    <n v="0"/>
    <n v="0"/>
    <n v="1"/>
    <n v="0"/>
    <n v="1"/>
    <n v="0"/>
    <n v="0"/>
    <n v="0"/>
    <n v="0"/>
    <n v="0"/>
    <n v="0"/>
    <n v="0"/>
    <n v="0"/>
    <n v="0"/>
    <n v="0"/>
    <n v="0"/>
    <n v="0"/>
    <n v="0"/>
    <n v="1"/>
    <n v="0"/>
    <n v="0"/>
    <n v="-3.0914819836485021"/>
    <n v="4.5434571194959153E-2"/>
    <x v="633"/>
    <n v="-4.4432656574798134E-2"/>
    <n v="1.8887703304835734E-3"/>
    <x v="1"/>
    <n v="0"/>
    <x v="3"/>
    <x v="3"/>
    <x v="2"/>
  </r>
  <r>
    <n v="31"/>
    <n v="5.5"/>
    <n v="1.2"/>
    <n v="1.02"/>
    <n v="0"/>
    <n v="4"/>
    <n v="96"/>
    <n v="19"/>
    <n v="2.7"/>
    <n v="1"/>
    <n v="24"/>
    <n v="1"/>
    <n v="0"/>
    <n v="0"/>
    <n v="0"/>
    <n v="0"/>
    <n v="1"/>
    <n v="0"/>
    <n v="0"/>
    <n v="0"/>
    <n v="0"/>
    <n v="0"/>
    <n v="1"/>
    <n v="0"/>
    <n v="0"/>
    <n v="0"/>
    <n v="0"/>
    <n v="0"/>
    <n v="0"/>
    <n v="0"/>
    <n v="1"/>
    <n v="1"/>
    <n v="0"/>
    <n v="-1.9311623168149346"/>
    <n v="0.14497958830007693"/>
    <x v="634"/>
    <n v="-0.13538681003514355"/>
    <n v="1.6033127095301716E-2"/>
    <x v="0"/>
    <n v="0"/>
    <x v="5"/>
    <x v="3"/>
    <x v="2"/>
  </r>
  <r>
    <n v="21"/>
    <n v="1.1000000000000001"/>
    <n v="1.1000000000000001"/>
    <n v="0.85"/>
    <n v="1"/>
    <n v="13"/>
    <n v="71"/>
    <n v="5"/>
    <n v="1.6"/>
    <n v="1"/>
    <n v="24"/>
    <n v="1"/>
    <n v="0"/>
    <n v="0"/>
    <n v="0"/>
    <n v="0"/>
    <n v="0"/>
    <n v="0"/>
    <n v="0"/>
    <n v="0"/>
    <n v="0"/>
    <n v="0"/>
    <n v="0"/>
    <n v="0"/>
    <n v="1"/>
    <n v="0"/>
    <n v="0"/>
    <n v="0"/>
    <n v="0"/>
    <n v="1"/>
    <n v="0"/>
    <n v="1"/>
    <n v="0"/>
    <n v="-1.6053550126882836"/>
    <n v="0.2008182492272553"/>
    <x v="635"/>
    <n v="-0.18300319877930774"/>
    <n v="2.79673806995136E-2"/>
    <x v="0"/>
    <n v="0"/>
    <x v="0"/>
    <x v="2"/>
    <x v="0"/>
  </r>
  <r>
    <n v="34"/>
    <n v="5.0999999999999996"/>
    <n v="3.3"/>
    <n v="0.89"/>
    <n v="0"/>
    <n v="30"/>
    <n v="56"/>
    <n v="4"/>
    <n v="1.2"/>
    <n v="0"/>
    <n v="37"/>
    <n v="1"/>
    <n v="0"/>
    <n v="0"/>
    <n v="0"/>
    <n v="0"/>
    <n v="0"/>
    <n v="0"/>
    <n v="0"/>
    <n v="0"/>
    <n v="0"/>
    <n v="0"/>
    <n v="0"/>
    <n v="0"/>
    <n v="0"/>
    <n v="0"/>
    <n v="0"/>
    <n v="0"/>
    <n v="0"/>
    <n v="0"/>
    <n v="1"/>
    <n v="0"/>
    <n v="0"/>
    <n v="-0.73175194814335798"/>
    <n v="0.48106544966504533"/>
    <x v="636"/>
    <n v="-1.1245136753391365"/>
    <n v="0.45588100640318713"/>
    <x v="3"/>
    <n v="1"/>
    <x v="3"/>
    <x v="3"/>
    <x v="0"/>
  </r>
  <r>
    <n v="47"/>
    <n v="6"/>
    <n v="2.9"/>
    <n v="0.74"/>
    <n v="0"/>
    <n v="26"/>
    <n v="55"/>
    <n v="4"/>
    <n v="1.5"/>
    <n v="1"/>
    <n v="36"/>
    <n v="1"/>
    <n v="0"/>
    <n v="1"/>
    <n v="0"/>
    <n v="0"/>
    <n v="0"/>
    <n v="0"/>
    <n v="0"/>
    <n v="0"/>
    <n v="1"/>
    <n v="0"/>
    <n v="0"/>
    <n v="0"/>
    <n v="0"/>
    <n v="0"/>
    <n v="0"/>
    <n v="0"/>
    <n v="0"/>
    <n v="0"/>
    <n v="0"/>
    <n v="0"/>
    <n v="1"/>
    <n v="-0.67131116905709243"/>
    <n v="0.51103808099647985"/>
    <x v="637"/>
    <n v="-0.41279688548558563"/>
    <n v="0.11438147910419473"/>
    <x v="3"/>
    <n v="0"/>
    <x v="4"/>
    <x v="0"/>
    <x v="0"/>
  </r>
  <r>
    <n v="24"/>
    <n v="7"/>
    <n v="1.7"/>
    <n v="1.1499999999999999"/>
    <n v="1"/>
    <n v="6"/>
    <n v="76"/>
    <n v="1"/>
    <n v="0.8"/>
    <n v="0"/>
    <n v="43"/>
    <n v="0"/>
    <n v="0"/>
    <n v="0"/>
    <n v="0"/>
    <n v="0"/>
    <n v="0"/>
    <n v="0"/>
    <n v="1"/>
    <n v="0"/>
    <n v="1"/>
    <n v="0"/>
    <n v="0"/>
    <n v="0"/>
    <n v="0"/>
    <n v="0"/>
    <n v="0"/>
    <n v="0"/>
    <n v="0"/>
    <n v="0"/>
    <n v="1"/>
    <n v="0"/>
    <n v="1"/>
    <n v="-3.3901709909783815"/>
    <n v="3.3702913512687026E-2"/>
    <x v="638"/>
    <n v="-3.3147417116613904E-2"/>
    <n v="1.0630248356186943E-3"/>
    <x v="1"/>
    <n v="0"/>
    <x v="4"/>
    <x v="3"/>
    <x v="3"/>
  </r>
  <r>
    <n v="27"/>
    <n v="12.6"/>
    <n v="4"/>
    <n v="0.95"/>
    <n v="0"/>
    <n v="5"/>
    <n v="52"/>
    <n v="3"/>
    <n v="8.3000000000000007"/>
    <n v="1"/>
    <n v="3"/>
    <n v="0"/>
    <n v="0"/>
    <n v="1"/>
    <n v="0"/>
    <n v="0"/>
    <n v="1"/>
    <n v="0"/>
    <n v="0"/>
    <n v="0"/>
    <n v="0"/>
    <n v="0"/>
    <n v="0"/>
    <n v="0"/>
    <n v="1"/>
    <n v="0"/>
    <n v="0"/>
    <n v="0"/>
    <n v="0"/>
    <n v="0"/>
    <n v="1"/>
    <n v="0"/>
    <n v="0"/>
    <n v="-1.170175901947158"/>
    <n v="0.31031235191751"/>
    <x v="639"/>
    <n v="-1.4404414473169869"/>
    <n v="0.5824388423432757"/>
    <x v="2"/>
    <n v="1"/>
    <x v="0"/>
    <x v="3"/>
    <x v="2"/>
  </r>
  <r>
    <n v="39"/>
    <n v="2.6"/>
    <n v="0.8"/>
    <n v="1.33"/>
    <n v="0"/>
    <n v="27"/>
    <n v="67"/>
    <n v="5"/>
    <n v="2.5"/>
    <n v="0"/>
    <n v="35"/>
    <n v="1"/>
    <n v="1"/>
    <n v="0"/>
    <n v="0"/>
    <n v="0"/>
    <n v="0"/>
    <n v="1"/>
    <n v="0"/>
    <n v="0"/>
    <n v="0"/>
    <n v="0"/>
    <n v="1"/>
    <n v="0"/>
    <n v="0"/>
    <n v="0"/>
    <n v="0"/>
    <n v="0"/>
    <n v="0"/>
    <n v="0"/>
    <n v="1"/>
    <n v="0"/>
    <n v="0"/>
    <n v="-1.4449364651442718"/>
    <n v="0.23576105512465156"/>
    <x v="640"/>
    <n v="-0.21168701925000694"/>
    <n v="3.6397799160589141E-2"/>
    <x v="0"/>
    <n v="0"/>
    <x v="5"/>
    <x v="3"/>
    <x v="1"/>
  </r>
  <r>
    <n v="37"/>
    <n v="12.7"/>
    <n v="0.7"/>
    <n v="0.91"/>
    <n v="0"/>
    <n v="6"/>
    <n v="90"/>
    <n v="9"/>
    <n v="2.7"/>
    <n v="0"/>
    <n v="31"/>
    <n v="1"/>
    <n v="0"/>
    <n v="1"/>
    <n v="0"/>
    <n v="0"/>
    <n v="1"/>
    <n v="0"/>
    <n v="0"/>
    <n v="0"/>
    <n v="0"/>
    <n v="1"/>
    <n v="0"/>
    <n v="0"/>
    <n v="0"/>
    <n v="0"/>
    <n v="0"/>
    <n v="0"/>
    <n v="0"/>
    <n v="0"/>
    <n v="1"/>
    <n v="1"/>
    <n v="0"/>
    <n v="-3.1702180964695579"/>
    <n v="4.1994438065934496E-2"/>
    <x v="641"/>
    <n v="-4.1136605568306027E-2"/>
    <n v="1.624249519429822E-3"/>
    <x v="1"/>
    <n v="0"/>
    <x v="7"/>
    <x v="3"/>
    <x v="2"/>
  </r>
  <r>
    <n v="43"/>
    <n v="3.9"/>
    <n v="2.7"/>
    <n v="0.97"/>
    <n v="0"/>
    <n v="21"/>
    <n v="65"/>
    <n v="3"/>
    <n v="2.6"/>
    <n v="1"/>
    <n v="13"/>
    <n v="1"/>
    <n v="0"/>
    <n v="0"/>
    <n v="0"/>
    <n v="0"/>
    <n v="0"/>
    <n v="1"/>
    <n v="0"/>
    <n v="0"/>
    <n v="1"/>
    <n v="0"/>
    <n v="0"/>
    <n v="0"/>
    <n v="0"/>
    <n v="0"/>
    <n v="0"/>
    <n v="0"/>
    <n v="0"/>
    <n v="0"/>
    <n v="0"/>
    <n v="1"/>
    <n v="0"/>
    <n v="-1.209779315614788"/>
    <n v="0.29826309417504643"/>
    <x v="642"/>
    <n v="-0.26102728971110534"/>
    <n v="5.2780513934830159E-2"/>
    <x v="2"/>
    <n v="0"/>
    <x v="4"/>
    <x v="0"/>
    <x v="1"/>
  </r>
  <r>
    <n v="27"/>
    <n v="2.2000000000000002"/>
    <n v="0.7"/>
    <n v="0.91"/>
    <n v="0"/>
    <n v="10"/>
    <n v="69"/>
    <n v="5"/>
    <n v="4.5"/>
    <n v="0"/>
    <n v="27"/>
    <n v="0"/>
    <n v="0"/>
    <n v="1"/>
    <n v="0"/>
    <n v="0"/>
    <n v="0"/>
    <n v="1"/>
    <n v="0"/>
    <n v="0"/>
    <n v="0"/>
    <n v="1"/>
    <n v="0"/>
    <n v="0"/>
    <n v="0"/>
    <n v="0"/>
    <n v="0"/>
    <n v="0"/>
    <n v="0"/>
    <n v="0"/>
    <n v="0"/>
    <n v="1"/>
    <n v="0"/>
    <n v="-2.6520875641742632"/>
    <n v="7.0503877958422945E-2"/>
    <x v="643"/>
    <n v="-6.8129451608458749E-2"/>
    <n v="4.3376002067058578E-3"/>
    <x v="1"/>
    <n v="0"/>
    <x v="7"/>
    <x v="0"/>
    <x v="1"/>
  </r>
  <r>
    <n v="35"/>
    <n v="2.7"/>
    <n v="2.7"/>
    <n v="0.99"/>
    <n v="0"/>
    <n v="31"/>
    <n v="48"/>
    <n v="8"/>
    <n v="1.3"/>
    <n v="0"/>
    <n v="37"/>
    <n v="0"/>
    <n v="0"/>
    <n v="0"/>
    <n v="0"/>
    <n v="1"/>
    <n v="0"/>
    <n v="0"/>
    <n v="0"/>
    <n v="0"/>
    <n v="0"/>
    <n v="0"/>
    <n v="1"/>
    <n v="0"/>
    <n v="0"/>
    <n v="0"/>
    <n v="0"/>
    <n v="0"/>
    <n v="0"/>
    <n v="0"/>
    <n v="0"/>
    <n v="0"/>
    <n v="0"/>
    <n v="-0.40612776158833019"/>
    <n v="0.6662250440174422"/>
    <x v="644"/>
    <n v="-0.51056061506475181"/>
    <n v="0.1598728042561709"/>
    <x v="3"/>
    <n v="0"/>
    <x v="5"/>
    <x v="0"/>
    <x v="4"/>
  </r>
  <r>
    <n v="49"/>
    <n v="5.8"/>
    <n v="1.2"/>
    <n v="0.93"/>
    <n v="0"/>
    <n v="9"/>
    <n v="76"/>
    <n v="3"/>
    <n v="5.9"/>
    <n v="1"/>
    <n v="14"/>
    <n v="0"/>
    <n v="0"/>
    <n v="0"/>
    <n v="0"/>
    <n v="0"/>
    <n v="0"/>
    <n v="1"/>
    <n v="0"/>
    <n v="1"/>
    <n v="0"/>
    <n v="0"/>
    <n v="0"/>
    <n v="0"/>
    <n v="0"/>
    <n v="0"/>
    <n v="0"/>
    <n v="0"/>
    <n v="0"/>
    <n v="0"/>
    <n v="0"/>
    <n v="1"/>
    <n v="0"/>
    <n v="-2.7207346222903199"/>
    <n v="6.5826379134391433E-2"/>
    <x v="645"/>
    <n v="-6.3750441122567586E-2"/>
    <n v="3.8144067656359763E-3"/>
    <x v="1"/>
    <n v="0"/>
    <x v="1"/>
    <x v="0"/>
    <x v="1"/>
  </r>
  <r>
    <n v="27"/>
    <n v="1.9"/>
    <n v="1.9"/>
    <n v="1.07"/>
    <n v="0"/>
    <n v="26"/>
    <n v="71"/>
    <n v="9"/>
    <n v="2.1"/>
    <n v="0"/>
    <n v="29"/>
    <n v="1"/>
    <n v="0"/>
    <n v="0"/>
    <n v="1"/>
    <n v="0"/>
    <n v="0"/>
    <n v="0"/>
    <n v="0"/>
    <n v="0"/>
    <n v="0"/>
    <n v="0"/>
    <n v="0"/>
    <n v="0"/>
    <n v="0"/>
    <n v="0"/>
    <n v="0"/>
    <n v="0"/>
    <n v="0"/>
    <n v="0"/>
    <n v="0"/>
    <n v="0"/>
    <n v="1"/>
    <n v="-1.539939534382831"/>
    <n v="0.21439406450449139"/>
    <x v="646"/>
    <n v="-0.19424524005216837"/>
    <n v="3.1167806841656494E-2"/>
    <x v="0"/>
    <n v="0"/>
    <x v="3"/>
    <x v="0"/>
    <x v="0"/>
  </r>
  <r>
    <n v="51"/>
    <n v="3"/>
    <n v="0.6"/>
    <n v="0.84"/>
    <n v="0"/>
    <n v="18"/>
    <n v="68"/>
    <n v="7"/>
    <n v="2"/>
    <n v="0"/>
    <n v="34"/>
    <n v="1"/>
    <n v="0"/>
    <n v="0"/>
    <n v="1"/>
    <n v="0"/>
    <n v="1"/>
    <n v="0"/>
    <n v="0"/>
    <n v="0"/>
    <n v="0"/>
    <n v="0"/>
    <n v="0"/>
    <n v="1"/>
    <n v="0"/>
    <n v="0"/>
    <n v="0"/>
    <n v="1"/>
    <n v="0"/>
    <n v="0"/>
    <n v="0"/>
    <n v="0"/>
    <n v="0"/>
    <n v="-2.1286020334242948"/>
    <n v="0.11900354059378164"/>
    <x v="647"/>
    <n v="-0.11243859339429245"/>
    <n v="1.1309849976298537E-2"/>
    <x v="0"/>
    <n v="0"/>
    <x v="2"/>
    <x v="1"/>
    <x v="2"/>
  </r>
  <r>
    <n v="28"/>
    <n v="5"/>
    <n v="5"/>
    <n v="0.85"/>
    <n v="0"/>
    <n v="18"/>
    <n v="61"/>
    <n v="8"/>
    <n v="6.5"/>
    <n v="0"/>
    <n v="11"/>
    <n v="0"/>
    <n v="0"/>
    <n v="1"/>
    <n v="0"/>
    <n v="0"/>
    <n v="0"/>
    <n v="1"/>
    <n v="0"/>
    <n v="0"/>
    <n v="0"/>
    <n v="0"/>
    <n v="0"/>
    <n v="0"/>
    <n v="0"/>
    <n v="1"/>
    <n v="0"/>
    <n v="0"/>
    <n v="0"/>
    <n v="0"/>
    <n v="0"/>
    <n v="0"/>
    <n v="0"/>
    <n v="-2.0305441655718619"/>
    <n v="0.13126407232128059"/>
    <x v="648"/>
    <n v="-0.12333565557564888"/>
    <n v="1.3463679288628216E-2"/>
    <x v="0"/>
    <n v="0"/>
    <x v="6"/>
    <x v="0"/>
    <x v="1"/>
  </r>
  <r>
    <n v="46"/>
    <n v="10.3"/>
    <n v="2.1"/>
    <n v="0.85"/>
    <n v="0"/>
    <n v="1"/>
    <n v="63"/>
    <n v="1"/>
    <n v="1.3"/>
    <n v="0"/>
    <n v="22"/>
    <n v="1"/>
    <n v="0"/>
    <n v="0"/>
    <n v="0"/>
    <n v="0"/>
    <n v="0"/>
    <n v="1"/>
    <n v="0"/>
    <n v="0"/>
    <n v="0"/>
    <n v="0"/>
    <n v="0"/>
    <n v="0"/>
    <n v="1"/>
    <n v="0"/>
    <n v="0"/>
    <n v="0"/>
    <n v="1"/>
    <n v="0"/>
    <n v="0"/>
    <n v="1"/>
    <n v="0"/>
    <n v="-1.9505808074740427"/>
    <n v="0.14219146173490554"/>
    <x v="649"/>
    <n v="-2.0835295594144845"/>
    <n v="0.76651768856316038"/>
    <x v="0"/>
    <n v="1"/>
    <x v="0"/>
    <x v="5"/>
    <x v="1"/>
  </r>
  <r>
    <n v="35"/>
    <n v="6.9"/>
    <n v="1.2"/>
    <n v="0.78"/>
    <n v="0"/>
    <n v="1"/>
    <n v="73"/>
    <n v="3"/>
    <n v="3.6"/>
    <n v="0"/>
    <n v="28"/>
    <n v="1"/>
    <n v="0"/>
    <n v="0"/>
    <n v="0"/>
    <n v="1"/>
    <n v="0"/>
    <n v="0"/>
    <n v="0"/>
    <n v="0"/>
    <n v="0"/>
    <n v="0"/>
    <n v="1"/>
    <n v="0"/>
    <n v="0"/>
    <n v="0"/>
    <n v="0"/>
    <n v="0"/>
    <n v="0"/>
    <n v="0"/>
    <n v="0"/>
    <n v="0"/>
    <n v="0"/>
    <n v="-2.149423332488599"/>
    <n v="0.11655134977473788"/>
    <x v="650"/>
    <n v="-0.11024478297782596"/>
    <n v="1.0896253864961996E-2"/>
    <x v="0"/>
    <n v="0"/>
    <x v="5"/>
    <x v="0"/>
    <x v="4"/>
  </r>
  <r>
    <n v="28"/>
    <n v="4"/>
    <n v="1.6"/>
    <n v="0.93"/>
    <n v="0"/>
    <n v="14"/>
    <n v="72"/>
    <n v="3"/>
    <n v="2.6"/>
    <n v="1"/>
    <n v="14"/>
    <n v="0"/>
    <n v="0"/>
    <n v="0"/>
    <n v="0"/>
    <n v="0"/>
    <n v="0"/>
    <n v="0"/>
    <n v="0"/>
    <n v="0"/>
    <n v="0"/>
    <n v="0"/>
    <n v="0"/>
    <n v="0"/>
    <n v="0"/>
    <n v="0"/>
    <n v="0"/>
    <n v="0"/>
    <n v="0"/>
    <n v="0"/>
    <n v="0"/>
    <n v="0"/>
    <n v="1"/>
    <n v="-1.9591968964955431"/>
    <n v="0.14097159024977859"/>
    <x v="651"/>
    <n v="-0.13188017157764736"/>
    <n v="1.5265587967968897E-2"/>
    <x v="0"/>
    <n v="0"/>
    <x v="3"/>
    <x v="0"/>
    <x v="0"/>
  </r>
  <r>
    <n v="34"/>
    <n v="5.7"/>
    <n v="1"/>
    <n v="0.95"/>
    <n v="1"/>
    <n v="18"/>
    <n v="81"/>
    <n v="0"/>
    <n v="1.5"/>
    <n v="0"/>
    <n v="13"/>
    <n v="0"/>
    <n v="0"/>
    <n v="0"/>
    <n v="0"/>
    <n v="0"/>
    <n v="0"/>
    <n v="0"/>
    <n v="0"/>
    <n v="0"/>
    <n v="0"/>
    <n v="0"/>
    <n v="0"/>
    <n v="0"/>
    <n v="0"/>
    <n v="0"/>
    <n v="0"/>
    <n v="0"/>
    <n v="0"/>
    <n v="0"/>
    <n v="1"/>
    <n v="0"/>
    <n v="0"/>
    <n v="-3.8338623359935715"/>
    <n v="2.162592751983031E-2"/>
    <x v="652"/>
    <n v="-2.1395404740523358E-2"/>
    <n v="4.4809043527493789E-4"/>
    <x v="1"/>
    <n v="0"/>
    <x v="3"/>
    <x v="3"/>
    <x v="0"/>
  </r>
  <r>
    <n v="43"/>
    <n v="4.7"/>
    <n v="1.7"/>
    <n v="0.96"/>
    <n v="1"/>
    <n v="6"/>
    <n v="80"/>
    <n v="9"/>
    <n v="4"/>
    <n v="1"/>
    <n v="22"/>
    <n v="1"/>
    <n v="0"/>
    <n v="0"/>
    <n v="0"/>
    <n v="0"/>
    <n v="0"/>
    <n v="0"/>
    <n v="0"/>
    <n v="0"/>
    <n v="0"/>
    <n v="0"/>
    <n v="0"/>
    <n v="1"/>
    <n v="0"/>
    <n v="0"/>
    <n v="0"/>
    <n v="0"/>
    <n v="0"/>
    <n v="0"/>
    <n v="0"/>
    <n v="0"/>
    <n v="0"/>
    <n v="-2.8246822772847526"/>
    <n v="5.9327503530778272E-2"/>
    <x v="653"/>
    <n v="-5.7634276156361054E-2"/>
    <n v="3.1365459298159592E-3"/>
    <x v="1"/>
    <n v="0"/>
    <x v="2"/>
    <x v="0"/>
    <x v="0"/>
  </r>
  <r>
    <n v="38"/>
    <n v="1.5"/>
    <n v="0.6"/>
    <n v="1.1100000000000001"/>
    <n v="0"/>
    <n v="6"/>
    <n v="85"/>
    <n v="1"/>
    <n v="0.9"/>
    <n v="0"/>
    <n v="34"/>
    <n v="1"/>
    <n v="1"/>
    <n v="0"/>
    <n v="0"/>
    <n v="1"/>
    <n v="0"/>
    <n v="0"/>
    <n v="0"/>
    <n v="0"/>
    <n v="0"/>
    <n v="0"/>
    <n v="0"/>
    <n v="0"/>
    <n v="1"/>
    <n v="0"/>
    <n v="0"/>
    <n v="0"/>
    <n v="1"/>
    <n v="0"/>
    <n v="0"/>
    <n v="0"/>
    <n v="0"/>
    <n v="-1.2332347933721639"/>
    <n v="0.2913485991986538"/>
    <x v="654"/>
    <n v="-0.25568709803204265"/>
    <n v="5.0902472406263007E-2"/>
    <x v="2"/>
    <n v="0"/>
    <x v="0"/>
    <x v="5"/>
    <x v="4"/>
  </r>
  <r>
    <n v="48"/>
    <n v="11.4"/>
    <n v="1.2"/>
    <n v="1.19"/>
    <n v="1"/>
    <n v="21"/>
    <n v="85"/>
    <n v="11"/>
    <n v="1.5"/>
    <n v="0"/>
    <n v="32"/>
    <n v="1"/>
    <n v="0"/>
    <n v="1"/>
    <n v="0"/>
    <n v="0"/>
    <n v="1"/>
    <n v="0"/>
    <n v="0"/>
    <n v="0"/>
    <n v="0"/>
    <n v="0"/>
    <n v="1"/>
    <n v="0"/>
    <n v="0"/>
    <n v="0"/>
    <n v="0"/>
    <n v="0"/>
    <n v="0"/>
    <n v="0"/>
    <n v="0"/>
    <n v="0"/>
    <n v="0"/>
    <n v="-3.4621997146173067"/>
    <n v="3.1360701496004874E-2"/>
    <x v="655"/>
    <n v="-3.0878999810703817E-2"/>
    <n v="9.2459252700074677E-4"/>
    <x v="1"/>
    <n v="0"/>
    <x v="5"/>
    <x v="0"/>
    <x v="2"/>
  </r>
  <r>
    <n v="51"/>
    <n v="10.4"/>
    <n v="3.9"/>
    <n v="1.02"/>
    <n v="1"/>
    <n v="21"/>
    <n v="76"/>
    <n v="4"/>
    <n v="2.9"/>
    <n v="1"/>
    <n v="14"/>
    <n v="0"/>
    <n v="0"/>
    <n v="1"/>
    <n v="0"/>
    <n v="0"/>
    <n v="0"/>
    <n v="1"/>
    <n v="0"/>
    <n v="0"/>
    <n v="0"/>
    <n v="1"/>
    <n v="0"/>
    <n v="0"/>
    <n v="0"/>
    <n v="0"/>
    <n v="0"/>
    <n v="0"/>
    <n v="0"/>
    <n v="0"/>
    <n v="0"/>
    <n v="0"/>
    <n v="1"/>
    <n v="-3.097723876907521"/>
    <n v="4.5151856706030384E-2"/>
    <x v="656"/>
    <n v="-4.4162192281259144E-2"/>
    <n v="1.8663471795361294E-3"/>
    <x v="1"/>
    <n v="0"/>
    <x v="7"/>
    <x v="0"/>
    <x v="1"/>
  </r>
  <r>
    <n v="27"/>
    <n v="3.7"/>
    <n v="2.4"/>
    <n v="0.81"/>
    <n v="0"/>
    <n v="15"/>
    <n v="85"/>
    <n v="6"/>
    <n v="7.5"/>
    <n v="0"/>
    <n v="32"/>
    <n v="0"/>
    <n v="0"/>
    <n v="0"/>
    <n v="0"/>
    <n v="0"/>
    <n v="0"/>
    <n v="0"/>
    <n v="0"/>
    <n v="0"/>
    <n v="0"/>
    <n v="0"/>
    <n v="0"/>
    <n v="0"/>
    <n v="1"/>
    <n v="0"/>
    <n v="0"/>
    <n v="0"/>
    <n v="1"/>
    <n v="0"/>
    <n v="0"/>
    <n v="0"/>
    <n v="0"/>
    <n v="-1.5500472328126036"/>
    <n v="0.21223794899472218"/>
    <x v="657"/>
    <n v="-1.7425154287433953"/>
    <n v="0.68049391977942009"/>
    <x v="0"/>
    <n v="1"/>
    <x v="0"/>
    <x v="5"/>
    <x v="0"/>
  </r>
  <r>
    <n v="27"/>
    <n v="2.8"/>
    <n v="0.8"/>
    <n v="0.94"/>
    <n v="1"/>
    <n v="23"/>
    <n v="82"/>
    <n v="3"/>
    <n v="7.1"/>
    <n v="0"/>
    <n v="14"/>
    <n v="1"/>
    <n v="0"/>
    <n v="0"/>
    <n v="0"/>
    <n v="0"/>
    <n v="0"/>
    <n v="0"/>
    <n v="0"/>
    <n v="0"/>
    <n v="0"/>
    <n v="0"/>
    <n v="0"/>
    <n v="0"/>
    <n v="0"/>
    <n v="0"/>
    <n v="0"/>
    <n v="0"/>
    <n v="0"/>
    <n v="0"/>
    <n v="0"/>
    <n v="0"/>
    <n v="0"/>
    <n v="-2.9314891738401174"/>
    <n v="5.3317579851142105E-2"/>
    <x v="658"/>
    <n v="-5.1944782981348123E-2"/>
    <n v="2.5622540652938549E-3"/>
    <x v="1"/>
    <n v="0"/>
    <x v="3"/>
    <x v="0"/>
    <x v="0"/>
  </r>
  <r>
    <n v="26"/>
    <n v="1.5"/>
    <n v="1.5"/>
    <n v="0.96"/>
    <n v="1"/>
    <n v="5"/>
    <n v="93"/>
    <n v="9"/>
    <n v="3.6"/>
    <n v="0"/>
    <n v="5"/>
    <n v="0"/>
    <n v="0"/>
    <n v="0"/>
    <n v="0"/>
    <n v="0"/>
    <n v="0"/>
    <n v="0"/>
    <n v="0"/>
    <n v="0"/>
    <n v="0"/>
    <n v="0"/>
    <n v="0"/>
    <n v="0"/>
    <n v="0"/>
    <n v="0"/>
    <n v="0"/>
    <n v="0"/>
    <n v="0"/>
    <n v="0"/>
    <n v="0"/>
    <n v="0"/>
    <n v="0"/>
    <n v="-3.9480281871499825"/>
    <n v="1.9292705899968007E-2"/>
    <x v="659"/>
    <n v="-1.9108961177189958E-2"/>
    <n v="3.5825186097087388E-4"/>
    <x v="1"/>
    <n v="0"/>
    <x v="3"/>
    <x v="0"/>
    <x v="0"/>
  </r>
  <r>
    <n v="30"/>
    <n v="6"/>
    <n v="4.9000000000000004"/>
    <n v="0.96"/>
    <n v="0"/>
    <n v="13"/>
    <n v="76"/>
    <n v="4"/>
    <n v="2.1"/>
    <n v="0"/>
    <n v="20"/>
    <n v="0"/>
    <n v="0"/>
    <n v="1"/>
    <n v="0"/>
    <n v="0"/>
    <n v="0"/>
    <n v="1"/>
    <n v="0"/>
    <n v="0"/>
    <n v="0"/>
    <n v="0"/>
    <n v="0"/>
    <n v="0"/>
    <n v="1"/>
    <n v="0"/>
    <n v="0"/>
    <n v="0"/>
    <n v="0"/>
    <n v="0"/>
    <n v="0"/>
    <n v="0"/>
    <n v="0"/>
    <n v="-2.3910853011640931"/>
    <n v="9.1530292019732548E-2"/>
    <x v="660"/>
    <n v="-8.758064927483214E-2"/>
    <n v="7.0316640030443755E-3"/>
    <x v="1"/>
    <n v="0"/>
    <x v="0"/>
    <x v="0"/>
    <x v="1"/>
  </r>
  <r>
    <n v="48"/>
    <n v="6"/>
    <n v="1.3"/>
    <n v="0.9"/>
    <n v="0"/>
    <n v="31"/>
    <n v="46"/>
    <n v="7"/>
    <n v="0.3"/>
    <n v="0"/>
    <n v="37"/>
    <n v="1"/>
    <n v="0"/>
    <n v="0"/>
    <n v="0"/>
    <n v="0"/>
    <n v="0"/>
    <n v="1"/>
    <n v="0"/>
    <n v="1"/>
    <n v="0"/>
    <n v="0"/>
    <n v="0"/>
    <n v="0"/>
    <n v="0"/>
    <n v="0"/>
    <n v="0"/>
    <n v="0"/>
    <n v="0"/>
    <n v="0"/>
    <n v="1"/>
    <n v="0"/>
    <n v="0"/>
    <n v="-1.1958938251233553"/>
    <n v="0.30243351066556595"/>
    <x v="661"/>
    <n v="-0.26423444586876454"/>
    <n v="5.3919852819837036E-2"/>
    <x v="2"/>
    <n v="0"/>
    <x v="1"/>
    <x v="3"/>
    <x v="1"/>
  </r>
  <r>
    <n v="43"/>
    <n v="2"/>
    <n v="0.7"/>
    <n v="0.91"/>
    <n v="0"/>
    <n v="17"/>
    <n v="88"/>
    <n v="10"/>
    <n v="5"/>
    <n v="0"/>
    <n v="32"/>
    <n v="0"/>
    <n v="0"/>
    <n v="0"/>
    <n v="0"/>
    <n v="0"/>
    <n v="1"/>
    <n v="0"/>
    <n v="0"/>
    <n v="0"/>
    <n v="0"/>
    <n v="0"/>
    <n v="0"/>
    <n v="0"/>
    <n v="0"/>
    <n v="0"/>
    <n v="0"/>
    <n v="0"/>
    <n v="0"/>
    <n v="0"/>
    <n v="0"/>
    <n v="1"/>
    <n v="0"/>
    <n v="-2.7274766599678584"/>
    <n v="6.5384067920963906E-2"/>
    <x v="662"/>
    <n v="-6.3335361306879487E-2"/>
    <n v="3.7664436842744066E-3"/>
    <x v="1"/>
    <n v="0"/>
    <x v="3"/>
    <x v="0"/>
    <x v="2"/>
  </r>
  <r>
    <n v="33"/>
    <n v="4.7"/>
    <n v="3.2"/>
    <n v="0.92"/>
    <n v="0"/>
    <n v="17"/>
    <n v="71"/>
    <n v="7"/>
    <n v="5.5"/>
    <n v="0"/>
    <n v="24"/>
    <n v="1"/>
    <n v="0"/>
    <n v="0"/>
    <n v="0"/>
    <n v="0"/>
    <n v="0"/>
    <n v="0"/>
    <n v="0"/>
    <n v="0"/>
    <n v="1"/>
    <n v="0"/>
    <n v="0"/>
    <n v="0"/>
    <n v="0"/>
    <n v="0"/>
    <n v="0"/>
    <n v="0"/>
    <n v="0"/>
    <n v="0"/>
    <n v="0"/>
    <n v="0"/>
    <n v="0"/>
    <n v="-1.4263944928157448"/>
    <n v="0.24017330962321751"/>
    <x v="663"/>
    <n v="-0.21525113567578788"/>
    <n v="3.7504616122442658E-2"/>
    <x v="0"/>
    <n v="0"/>
    <x v="4"/>
    <x v="0"/>
    <x v="0"/>
  </r>
  <r>
    <n v="38"/>
    <n v="6.8"/>
    <n v="0.2"/>
    <n v="0.94"/>
    <n v="0"/>
    <n v="37"/>
    <n v="67"/>
    <n v="3"/>
    <n v="3.6"/>
    <n v="0"/>
    <n v="19"/>
    <n v="0"/>
    <n v="0"/>
    <n v="0"/>
    <n v="0"/>
    <n v="0"/>
    <n v="0"/>
    <n v="0"/>
    <n v="1"/>
    <n v="0"/>
    <n v="0"/>
    <n v="0"/>
    <n v="1"/>
    <n v="0"/>
    <n v="0"/>
    <n v="0"/>
    <n v="0"/>
    <n v="1"/>
    <n v="0"/>
    <n v="0"/>
    <n v="0"/>
    <n v="0"/>
    <n v="1"/>
    <n v="-2.0812514689204815"/>
    <n v="0.12477396371124233"/>
    <x v="664"/>
    <n v="-0.11758209432346367"/>
    <n v="1.2306014818598141E-2"/>
    <x v="0"/>
    <n v="0"/>
    <x v="5"/>
    <x v="1"/>
    <x v="3"/>
  </r>
  <r>
    <n v="51"/>
    <n v="2.6"/>
    <n v="1.6"/>
    <n v="1.04"/>
    <n v="0"/>
    <n v="3"/>
    <n v="75"/>
    <n v="4"/>
    <n v="2.2000000000000002"/>
    <n v="1"/>
    <n v="19"/>
    <n v="0"/>
    <n v="0"/>
    <n v="1"/>
    <n v="0"/>
    <n v="0"/>
    <n v="1"/>
    <n v="0"/>
    <n v="0"/>
    <n v="0"/>
    <n v="1"/>
    <n v="0"/>
    <n v="0"/>
    <n v="0"/>
    <n v="0"/>
    <n v="0"/>
    <n v="0"/>
    <n v="0"/>
    <n v="1"/>
    <n v="0"/>
    <n v="0"/>
    <n v="0"/>
    <n v="0"/>
    <n v="-1.3545966382698622"/>
    <n v="0.25805136150572261"/>
    <x v="665"/>
    <n v="-0.22956398535079228"/>
    <n v="4.2074170779932349E-2"/>
    <x v="2"/>
    <n v="0"/>
    <x v="4"/>
    <x v="5"/>
    <x v="2"/>
  </r>
  <r>
    <n v="55"/>
    <n v="3.4"/>
    <n v="3.4"/>
    <n v="1"/>
    <n v="0"/>
    <n v="23"/>
    <n v="65"/>
    <n v="8"/>
    <n v="4.7"/>
    <n v="1"/>
    <n v="25"/>
    <n v="1"/>
    <n v="0"/>
    <n v="1"/>
    <n v="0"/>
    <n v="0"/>
    <n v="0"/>
    <n v="0"/>
    <n v="0"/>
    <n v="0"/>
    <n v="1"/>
    <n v="0"/>
    <n v="0"/>
    <n v="0"/>
    <n v="0"/>
    <n v="0"/>
    <n v="0"/>
    <n v="0"/>
    <n v="0"/>
    <n v="0"/>
    <n v="0"/>
    <n v="1"/>
    <n v="0"/>
    <n v="-0.64083661810943149"/>
    <n v="0.52685146613453393"/>
    <x v="666"/>
    <n v="-1.0640443679281113"/>
    <n v="0.42894975006197605"/>
    <x v="3"/>
    <n v="1"/>
    <x v="4"/>
    <x v="0"/>
    <x v="0"/>
  </r>
  <r>
    <n v="40"/>
    <n v="3.4"/>
    <n v="1.7"/>
    <n v="0.89"/>
    <n v="1"/>
    <n v="31"/>
    <n v="71"/>
    <n v="4"/>
    <n v="2.6"/>
    <n v="0"/>
    <n v="11"/>
    <n v="0"/>
    <n v="0"/>
    <n v="0"/>
    <n v="0"/>
    <n v="0"/>
    <n v="1"/>
    <n v="0"/>
    <n v="0"/>
    <n v="0"/>
    <n v="1"/>
    <n v="0"/>
    <n v="0"/>
    <n v="0"/>
    <n v="0"/>
    <n v="0"/>
    <n v="0"/>
    <n v="0"/>
    <n v="0"/>
    <n v="0"/>
    <n v="0"/>
    <n v="0"/>
    <n v="1"/>
    <n v="-2.7974357671572099"/>
    <n v="6.0966193877865907E-2"/>
    <x v="667"/>
    <n v="-5.9179996615145308E-2"/>
    <n v="3.3019848304470423E-3"/>
    <x v="1"/>
    <n v="0"/>
    <x v="4"/>
    <x v="0"/>
    <x v="2"/>
  </r>
  <r>
    <n v="21"/>
    <n v="2.1"/>
    <n v="2.1"/>
    <n v="1.1000000000000001"/>
    <n v="1"/>
    <n v="13"/>
    <n v="70"/>
    <n v="4"/>
    <n v="2.2999999999999998"/>
    <n v="0"/>
    <n v="20"/>
    <n v="0"/>
    <n v="0"/>
    <n v="0"/>
    <n v="0"/>
    <n v="1"/>
    <n v="0"/>
    <n v="0"/>
    <n v="0"/>
    <n v="0"/>
    <n v="1"/>
    <n v="0"/>
    <n v="0"/>
    <n v="0"/>
    <n v="0"/>
    <n v="0"/>
    <n v="0"/>
    <n v="0"/>
    <n v="0"/>
    <n v="0"/>
    <n v="0"/>
    <n v="0"/>
    <n v="0"/>
    <n v="-2.4198329776689875"/>
    <n v="8.8936470595579992E-2"/>
    <x v="668"/>
    <n v="-2.5050344825403235"/>
    <n v="0.84332487995923455"/>
    <x v="1"/>
    <n v="1"/>
    <x v="4"/>
    <x v="0"/>
    <x v="4"/>
  </r>
  <r>
    <n v="41"/>
    <n v="3.4"/>
    <n v="0.7"/>
    <n v="0.87"/>
    <n v="0"/>
    <n v="24"/>
    <n v="82"/>
    <n v="6"/>
    <n v="0.6"/>
    <n v="0"/>
    <n v="21"/>
    <n v="0"/>
    <n v="0"/>
    <n v="0"/>
    <n v="1"/>
    <n v="0"/>
    <n v="1"/>
    <n v="0"/>
    <n v="0"/>
    <n v="0"/>
    <n v="0"/>
    <n v="1"/>
    <n v="0"/>
    <n v="0"/>
    <n v="0"/>
    <n v="0"/>
    <n v="0"/>
    <n v="0"/>
    <n v="0"/>
    <n v="0"/>
    <n v="1"/>
    <n v="0"/>
    <n v="0"/>
    <n v="-2.7469643929578389"/>
    <n v="6.4122215915391384E-2"/>
    <x v="669"/>
    <n v="-6.2150248905156441E-2"/>
    <n v="3.6310650057356448E-3"/>
    <x v="1"/>
    <n v="0"/>
    <x v="7"/>
    <x v="3"/>
    <x v="2"/>
  </r>
  <r>
    <n v="46"/>
    <n v="0.9"/>
    <n v="0.9"/>
    <n v="0.84"/>
    <n v="0"/>
    <n v="7"/>
    <n v="66"/>
    <n v="3"/>
    <n v="4.5"/>
    <n v="0"/>
    <n v="8"/>
    <n v="1"/>
    <n v="0"/>
    <n v="0"/>
    <n v="0"/>
    <n v="0"/>
    <n v="0"/>
    <n v="0"/>
    <n v="0"/>
    <n v="0"/>
    <n v="1"/>
    <n v="0"/>
    <n v="0"/>
    <n v="0"/>
    <n v="0"/>
    <n v="0"/>
    <n v="0"/>
    <n v="0"/>
    <n v="0"/>
    <n v="0"/>
    <n v="0"/>
    <n v="0"/>
    <n v="0"/>
    <n v="-2.0485643315498727"/>
    <n v="0.12891985696140906"/>
    <x v="670"/>
    <n v="-0.12126129678556134"/>
    <n v="1.304107539853961E-2"/>
    <x v="0"/>
    <n v="0"/>
    <x v="4"/>
    <x v="0"/>
    <x v="0"/>
  </r>
  <r>
    <n v="40"/>
    <n v="3.2"/>
    <n v="1.5"/>
    <n v="1.02"/>
    <n v="0"/>
    <n v="10"/>
    <n v="67"/>
    <n v="4"/>
    <n v="2.9"/>
    <n v="1"/>
    <n v="14"/>
    <n v="0"/>
    <n v="0"/>
    <n v="1"/>
    <n v="0"/>
    <n v="0"/>
    <n v="1"/>
    <n v="0"/>
    <n v="0"/>
    <n v="1"/>
    <n v="0"/>
    <n v="0"/>
    <n v="0"/>
    <n v="0"/>
    <n v="0"/>
    <n v="0"/>
    <n v="0"/>
    <n v="1"/>
    <n v="0"/>
    <n v="0"/>
    <n v="0"/>
    <n v="0"/>
    <n v="0"/>
    <n v="-1.5976218029530469"/>
    <n v="0.2023772390957192"/>
    <x v="671"/>
    <n v="-0.18430062971634947"/>
    <n v="2.8329691199043033E-2"/>
    <x v="0"/>
    <n v="0"/>
    <x v="1"/>
    <x v="1"/>
    <x v="2"/>
  </r>
  <r>
    <n v="45"/>
    <n v="3.3"/>
    <n v="3"/>
    <n v="0.9"/>
    <n v="0"/>
    <n v="19"/>
    <n v="61"/>
    <n v="5"/>
    <n v="7"/>
    <n v="1"/>
    <n v="29"/>
    <n v="0"/>
    <n v="0"/>
    <n v="1"/>
    <n v="0"/>
    <n v="0"/>
    <n v="1"/>
    <n v="0"/>
    <n v="0"/>
    <n v="0"/>
    <n v="0"/>
    <n v="0"/>
    <n v="1"/>
    <n v="0"/>
    <n v="0"/>
    <n v="0"/>
    <n v="0"/>
    <n v="0"/>
    <n v="0"/>
    <n v="0"/>
    <n v="1"/>
    <n v="0"/>
    <n v="0"/>
    <n v="-0.75692270674969653"/>
    <n v="0.46910779036055172"/>
    <x v="672"/>
    <n v="-0.38465527119180493"/>
    <n v="0.10196191111447121"/>
    <x v="3"/>
    <n v="0"/>
    <x v="5"/>
    <x v="3"/>
    <x v="2"/>
  </r>
  <r>
    <n v="41"/>
    <n v="3.7"/>
    <n v="2.2000000000000002"/>
    <n v="0.99"/>
    <n v="0"/>
    <n v="23"/>
    <n v="75"/>
    <n v="5"/>
    <n v="1.6"/>
    <n v="0"/>
    <n v="24"/>
    <n v="1"/>
    <n v="0"/>
    <n v="1"/>
    <n v="0"/>
    <n v="0"/>
    <n v="1"/>
    <n v="0"/>
    <n v="0"/>
    <n v="0"/>
    <n v="0"/>
    <n v="0"/>
    <n v="0"/>
    <n v="0"/>
    <n v="0"/>
    <n v="0"/>
    <n v="0"/>
    <n v="0"/>
    <n v="0"/>
    <n v="0"/>
    <n v="0"/>
    <n v="0"/>
    <n v="0"/>
    <n v="-1.770563665425837"/>
    <n v="0.17023700506263464"/>
    <x v="673"/>
    <n v="-0.15720629672505296"/>
    <n v="2.1162174252823681E-2"/>
    <x v="0"/>
    <n v="0"/>
    <x v="3"/>
    <x v="0"/>
    <x v="2"/>
  </r>
  <r>
    <n v="27"/>
    <n v="5.5"/>
    <n v="5.5"/>
    <n v="0.74"/>
    <n v="0"/>
    <n v="26"/>
    <n v="62"/>
    <n v="5"/>
    <n v="1.3"/>
    <n v="1"/>
    <n v="20"/>
    <n v="0"/>
    <n v="0"/>
    <n v="0"/>
    <n v="0"/>
    <n v="0"/>
    <n v="1"/>
    <n v="0"/>
    <n v="0"/>
    <n v="0"/>
    <n v="0"/>
    <n v="0"/>
    <n v="0"/>
    <n v="0"/>
    <n v="1"/>
    <n v="0"/>
    <n v="0"/>
    <n v="0"/>
    <n v="0"/>
    <n v="0"/>
    <n v="1"/>
    <n v="0"/>
    <n v="0"/>
    <n v="-0.31289679199594572"/>
    <n v="0.7313253873075547"/>
    <x v="674"/>
    <n v="-0.86178402701659462"/>
    <n v="0.33361272323162472"/>
    <x v="3"/>
    <n v="1"/>
    <x v="0"/>
    <x v="3"/>
    <x v="2"/>
  </r>
  <r>
    <n v="30"/>
    <n v="1.4"/>
    <n v="1.3"/>
    <n v="1.1499999999999999"/>
    <n v="0"/>
    <n v="30"/>
    <n v="73"/>
    <n v="3"/>
    <n v="5.5"/>
    <n v="0"/>
    <n v="13"/>
    <n v="0"/>
    <n v="0"/>
    <n v="0"/>
    <n v="0"/>
    <n v="0"/>
    <n v="0"/>
    <n v="0"/>
    <n v="0"/>
    <n v="1"/>
    <n v="0"/>
    <n v="0"/>
    <n v="0"/>
    <n v="0"/>
    <n v="0"/>
    <n v="0"/>
    <n v="0"/>
    <n v="0"/>
    <n v="0"/>
    <n v="0"/>
    <n v="0"/>
    <n v="0"/>
    <n v="0"/>
    <n v="-1.9129102705430046"/>
    <n v="0.14765005909680634"/>
    <x v="675"/>
    <n v="-0.13771642485758576"/>
    <n v="1.6551916375165895E-2"/>
    <x v="0"/>
    <n v="0"/>
    <x v="1"/>
    <x v="0"/>
    <x v="0"/>
  </r>
  <r>
    <n v="35"/>
    <n v="1.6"/>
    <n v="1.6"/>
    <n v="1.05"/>
    <n v="1"/>
    <n v="15"/>
    <n v="65"/>
    <n v="5"/>
    <n v="6.3"/>
    <n v="0"/>
    <n v="43"/>
    <n v="1"/>
    <n v="0"/>
    <n v="1"/>
    <n v="0"/>
    <n v="1"/>
    <n v="0"/>
    <n v="0"/>
    <n v="0"/>
    <n v="0"/>
    <n v="0"/>
    <n v="0"/>
    <n v="1"/>
    <n v="0"/>
    <n v="0"/>
    <n v="0"/>
    <n v="0"/>
    <n v="0"/>
    <n v="0"/>
    <n v="0"/>
    <n v="0"/>
    <n v="0"/>
    <n v="0"/>
    <n v="-1.7139955509115685"/>
    <n v="0.18014457592305291"/>
    <x v="676"/>
    <n v="-0.16563695294105885"/>
    <n v="2.330086003530395E-2"/>
    <x v="0"/>
    <n v="0"/>
    <x v="5"/>
    <x v="0"/>
    <x v="4"/>
  </r>
  <r>
    <n v="48"/>
    <n v="2.1"/>
    <n v="1.6"/>
    <n v="0.83"/>
    <n v="0"/>
    <n v="27"/>
    <n v="44"/>
    <n v="11"/>
    <n v="2.7"/>
    <n v="1"/>
    <n v="14"/>
    <n v="1"/>
    <n v="0"/>
    <n v="0"/>
    <n v="0"/>
    <n v="0"/>
    <n v="0"/>
    <n v="0"/>
    <n v="0"/>
    <n v="0"/>
    <n v="0"/>
    <n v="0"/>
    <n v="0"/>
    <n v="0"/>
    <n v="1"/>
    <n v="0"/>
    <n v="0"/>
    <n v="0"/>
    <n v="0"/>
    <n v="0"/>
    <n v="0"/>
    <n v="1"/>
    <n v="0"/>
    <n v="-0.11878101529604879"/>
    <n v="0.88800223837902048"/>
    <x v="677"/>
    <n v="-0.75430026860076327"/>
    <n v="0.28054012766850406"/>
    <x v="3"/>
    <n v="1"/>
    <x v="0"/>
    <x v="0"/>
    <x v="0"/>
  </r>
  <r>
    <n v="31"/>
    <n v="1.3"/>
    <n v="1.3"/>
    <n v="0.84"/>
    <n v="1"/>
    <n v="13"/>
    <n v="80"/>
    <n v="4"/>
    <n v="4.8"/>
    <n v="0"/>
    <n v="27"/>
    <n v="1"/>
    <n v="1"/>
    <n v="0"/>
    <n v="0"/>
    <n v="0"/>
    <n v="0"/>
    <n v="0"/>
    <n v="0"/>
    <n v="1"/>
    <n v="0"/>
    <n v="0"/>
    <n v="0"/>
    <n v="0"/>
    <n v="0"/>
    <n v="0"/>
    <n v="0"/>
    <n v="0"/>
    <n v="0"/>
    <n v="0"/>
    <n v="0"/>
    <n v="0"/>
    <n v="0"/>
    <n v="-2.7106974034972833"/>
    <n v="6.6490419890362709E-2"/>
    <x v="678"/>
    <n v="-6.4373276132582327E-2"/>
    <n v="3.8869077542365662E-3"/>
    <x v="1"/>
    <n v="0"/>
    <x v="1"/>
    <x v="0"/>
    <x v="0"/>
  </r>
  <r>
    <n v="42"/>
    <n v="5.9"/>
    <n v="1.9"/>
    <n v="1.1599999999999999"/>
    <n v="0"/>
    <n v="24"/>
    <n v="90"/>
    <n v="5"/>
    <n v="2.1"/>
    <n v="0"/>
    <n v="18"/>
    <n v="0"/>
    <n v="0"/>
    <n v="0"/>
    <n v="0"/>
    <n v="0"/>
    <n v="0"/>
    <n v="1"/>
    <n v="0"/>
    <n v="0"/>
    <n v="0"/>
    <n v="0"/>
    <n v="0"/>
    <n v="0"/>
    <n v="0"/>
    <n v="1"/>
    <n v="0"/>
    <n v="0"/>
    <n v="0"/>
    <n v="0"/>
    <n v="1"/>
    <n v="0"/>
    <n v="0"/>
    <n v="-3.5905857268809918"/>
    <n v="2.7582170072487838E-2"/>
    <x v="679"/>
    <n v="-2.7208635064220266E-2"/>
    <n v="7.2048300982632037E-4"/>
    <x v="1"/>
    <n v="0"/>
    <x v="6"/>
    <x v="3"/>
    <x v="1"/>
  </r>
  <r>
    <n v="41"/>
    <n v="2.5"/>
    <n v="0.9"/>
    <n v="0.87"/>
    <n v="0"/>
    <n v="18"/>
    <n v="55"/>
    <n v="4"/>
    <n v="2.2000000000000002"/>
    <n v="0"/>
    <n v="24"/>
    <n v="0"/>
    <n v="0"/>
    <n v="0"/>
    <n v="0"/>
    <n v="0"/>
    <n v="0"/>
    <n v="0"/>
    <n v="0"/>
    <n v="0"/>
    <n v="0"/>
    <n v="0"/>
    <n v="0"/>
    <n v="0"/>
    <n v="0"/>
    <n v="1"/>
    <n v="0"/>
    <n v="0"/>
    <n v="0"/>
    <n v="0"/>
    <n v="1"/>
    <n v="0"/>
    <n v="0"/>
    <n v="-2.3083838140237845"/>
    <n v="9.9421805910294841E-2"/>
    <x v="680"/>
    <n v="-9.4784410621287007E-2"/>
    <n v="8.177764540365489E-3"/>
    <x v="1"/>
    <n v="0"/>
    <x v="6"/>
    <x v="3"/>
    <x v="0"/>
  </r>
  <r>
    <n v="52"/>
    <n v="3.8"/>
    <n v="3.7"/>
    <n v="0.96"/>
    <n v="0"/>
    <n v="20"/>
    <n v="88"/>
    <n v="11"/>
    <n v="3.6"/>
    <n v="0"/>
    <n v="29"/>
    <n v="1"/>
    <n v="0"/>
    <n v="1"/>
    <n v="0"/>
    <n v="0"/>
    <n v="0"/>
    <n v="0"/>
    <n v="1"/>
    <n v="0"/>
    <n v="1"/>
    <n v="0"/>
    <n v="0"/>
    <n v="0"/>
    <n v="0"/>
    <n v="0"/>
    <n v="0"/>
    <n v="0"/>
    <n v="0"/>
    <n v="0"/>
    <n v="0"/>
    <n v="0"/>
    <n v="0"/>
    <n v="-1.8648993036346135"/>
    <n v="0.154911808155586"/>
    <x v="681"/>
    <n v="-0.14402398448319498"/>
    <n v="1.7991666936789212E-2"/>
    <x v="0"/>
    <n v="0"/>
    <x v="4"/>
    <x v="0"/>
    <x v="3"/>
  </r>
  <r>
    <n v="38"/>
    <n v="2"/>
    <n v="1.1000000000000001"/>
    <n v="0.73"/>
    <n v="0"/>
    <n v="20"/>
    <n v="70"/>
    <n v="4"/>
    <n v="2.1"/>
    <n v="0"/>
    <n v="8"/>
    <n v="0"/>
    <n v="0"/>
    <n v="1"/>
    <n v="0"/>
    <n v="0"/>
    <n v="0"/>
    <n v="1"/>
    <n v="0"/>
    <n v="0"/>
    <n v="1"/>
    <n v="0"/>
    <n v="0"/>
    <n v="0"/>
    <n v="0"/>
    <n v="0"/>
    <n v="0"/>
    <n v="0"/>
    <n v="0"/>
    <n v="1"/>
    <n v="0"/>
    <n v="0"/>
    <n v="0"/>
    <n v="-2.4287635721472816"/>
    <n v="8.8145751095308256E-2"/>
    <x v="682"/>
    <n v="-8.4475101865365262E-2"/>
    <n v="6.5618851424996917E-3"/>
    <x v="1"/>
    <n v="0"/>
    <x v="4"/>
    <x v="2"/>
    <x v="1"/>
  </r>
  <r>
    <n v="22"/>
    <n v="3"/>
    <n v="1"/>
    <n v="0.96"/>
    <n v="0"/>
    <n v="2"/>
    <n v="72"/>
    <n v="2"/>
    <n v="3.2"/>
    <n v="0"/>
    <n v="24"/>
    <n v="0"/>
    <n v="0"/>
    <n v="1"/>
    <n v="0"/>
    <n v="0"/>
    <n v="1"/>
    <n v="0"/>
    <n v="0"/>
    <n v="0"/>
    <n v="0"/>
    <n v="0"/>
    <n v="0"/>
    <n v="0"/>
    <n v="0"/>
    <n v="0"/>
    <n v="0"/>
    <n v="0"/>
    <n v="0"/>
    <n v="0"/>
    <n v="0"/>
    <n v="1"/>
    <n v="0"/>
    <n v="-2.6463527878691515"/>
    <n v="7.0909363500307632E-2"/>
    <x v="683"/>
    <n v="-6.8508159966920917E-2"/>
    <n v="4.38431493009535E-3"/>
    <x v="1"/>
    <n v="0"/>
    <x v="3"/>
    <x v="0"/>
    <x v="2"/>
  </r>
  <r>
    <n v="44"/>
    <n v="4.8"/>
    <n v="0.4"/>
    <n v="1.01"/>
    <n v="0"/>
    <n v="6"/>
    <n v="67"/>
    <n v="7"/>
    <n v="2.9"/>
    <n v="0"/>
    <n v="38"/>
    <n v="1"/>
    <n v="0"/>
    <n v="1"/>
    <n v="0"/>
    <n v="0"/>
    <n v="0"/>
    <n v="0"/>
    <n v="0"/>
    <n v="1"/>
    <n v="0"/>
    <n v="0"/>
    <n v="0"/>
    <n v="0"/>
    <n v="0"/>
    <n v="0"/>
    <n v="0"/>
    <n v="0"/>
    <n v="0"/>
    <n v="0"/>
    <n v="0"/>
    <n v="0"/>
    <n v="1"/>
    <n v="-2.2822182978994237"/>
    <n v="0.10205756135104473"/>
    <x v="684"/>
    <n v="-9.7178942897492918E-2"/>
    <n v="8.5759416238800207E-3"/>
    <x v="1"/>
    <n v="0"/>
    <x v="1"/>
    <x v="0"/>
    <x v="0"/>
  </r>
  <r>
    <n v="57"/>
    <n v="5"/>
    <n v="1.2"/>
    <n v="1.18"/>
    <n v="0"/>
    <n v="17"/>
    <n v="55"/>
    <n v="3"/>
    <n v="1"/>
    <n v="1"/>
    <n v="45"/>
    <n v="0"/>
    <n v="0"/>
    <n v="0"/>
    <n v="0"/>
    <n v="0"/>
    <n v="1"/>
    <n v="0"/>
    <n v="0"/>
    <n v="0"/>
    <n v="0"/>
    <n v="0"/>
    <n v="0"/>
    <n v="0"/>
    <n v="0"/>
    <n v="0"/>
    <n v="0"/>
    <n v="0"/>
    <n v="0"/>
    <n v="0"/>
    <n v="0"/>
    <n v="1"/>
    <n v="0"/>
    <n v="-1.3852998673274619"/>
    <n v="0.25024874711633743"/>
    <x v="685"/>
    <n v="-0.22334252920986508"/>
    <n v="4.0063691926245967E-2"/>
    <x v="2"/>
    <n v="0"/>
    <x v="3"/>
    <x v="0"/>
    <x v="2"/>
  </r>
  <r>
    <n v="44"/>
    <n v="1.7"/>
    <n v="1.1000000000000001"/>
    <n v="0.81"/>
    <n v="0"/>
    <n v="1"/>
    <n v="79"/>
    <n v="7"/>
    <n v="3.2"/>
    <n v="0"/>
    <n v="22"/>
    <n v="0"/>
    <n v="0"/>
    <n v="0"/>
    <n v="0"/>
    <n v="0"/>
    <n v="1"/>
    <n v="0"/>
    <n v="0"/>
    <n v="0"/>
    <n v="0"/>
    <n v="0"/>
    <n v="0"/>
    <n v="0"/>
    <n v="0"/>
    <n v="0"/>
    <n v="0"/>
    <n v="0"/>
    <n v="0"/>
    <n v="0"/>
    <n v="1"/>
    <n v="1"/>
    <n v="0"/>
    <n v="-2.7496079047768083"/>
    <n v="6.3952931930449902E-2"/>
    <x v="686"/>
    <n v="-6.1991153033499849E-2"/>
    <n v="3.6130676041836863E-3"/>
    <x v="1"/>
    <n v="0"/>
    <x v="3"/>
    <x v="3"/>
    <x v="2"/>
  </r>
  <r>
    <n v="31"/>
    <n v="3.7"/>
    <n v="0.2"/>
    <n v="0.85"/>
    <n v="0"/>
    <n v="23"/>
    <n v="58"/>
    <n v="3"/>
    <n v="1"/>
    <n v="1"/>
    <n v="25"/>
    <n v="1"/>
    <n v="0"/>
    <n v="1"/>
    <n v="0"/>
    <n v="0"/>
    <n v="0"/>
    <n v="0"/>
    <n v="0"/>
    <n v="0"/>
    <n v="0"/>
    <n v="1"/>
    <n v="0"/>
    <n v="0"/>
    <n v="0"/>
    <n v="0"/>
    <n v="0"/>
    <n v="0"/>
    <n v="0"/>
    <n v="1"/>
    <n v="0"/>
    <n v="0"/>
    <n v="0"/>
    <n v="-0.70986464045314368"/>
    <n v="0.49171075070095455"/>
    <x v="687"/>
    <n v="-1.1097882566176949"/>
    <n v="0.44939761230001479"/>
    <x v="3"/>
    <n v="1"/>
    <x v="7"/>
    <x v="2"/>
    <x v="0"/>
  </r>
  <r>
    <n v="28"/>
    <n v="2"/>
    <n v="1.7"/>
    <n v="1.03"/>
    <n v="0"/>
    <n v="24"/>
    <n v="63"/>
    <n v="2"/>
    <n v="4.5999999999999996"/>
    <n v="1"/>
    <n v="51"/>
    <n v="0"/>
    <n v="0"/>
    <n v="0"/>
    <n v="0"/>
    <n v="0"/>
    <n v="0"/>
    <n v="1"/>
    <n v="0"/>
    <n v="0"/>
    <n v="0"/>
    <n v="0"/>
    <n v="0"/>
    <n v="0"/>
    <n v="0"/>
    <n v="1"/>
    <n v="0"/>
    <n v="0"/>
    <n v="0"/>
    <n v="0"/>
    <n v="1"/>
    <n v="0"/>
    <n v="0"/>
    <n v="-1.5898624611397769"/>
    <n v="0.20395366135933418"/>
    <x v="688"/>
    <n v="-0.18561085890289847"/>
    <n v="2.8697460625314263E-2"/>
    <x v="0"/>
    <n v="0"/>
    <x v="6"/>
    <x v="3"/>
    <x v="1"/>
  </r>
  <r>
    <n v="29"/>
    <n v="3.6"/>
    <n v="3.6"/>
    <n v="1.1000000000000001"/>
    <n v="1"/>
    <n v="19"/>
    <n v="86"/>
    <n v="4"/>
    <n v="5.5"/>
    <n v="0"/>
    <n v="38"/>
    <n v="0"/>
    <n v="0"/>
    <n v="0"/>
    <n v="1"/>
    <n v="0"/>
    <n v="0"/>
    <n v="1"/>
    <n v="0"/>
    <n v="0"/>
    <n v="1"/>
    <n v="0"/>
    <n v="0"/>
    <n v="0"/>
    <n v="0"/>
    <n v="0"/>
    <n v="0"/>
    <n v="0"/>
    <n v="0"/>
    <n v="1"/>
    <n v="0"/>
    <n v="1"/>
    <n v="0"/>
    <n v="-3.0177431925454661"/>
    <n v="4.8911477685636889E-2"/>
    <x v="689"/>
    <n v="-4.7752938518398132E-2"/>
    <n v="2.1744222930190891E-3"/>
    <x v="1"/>
    <n v="0"/>
    <x v="4"/>
    <x v="2"/>
    <x v="1"/>
  </r>
  <r>
    <n v="56"/>
    <n v="2.4"/>
    <n v="0.4"/>
    <n v="0.81"/>
    <n v="0"/>
    <n v="6"/>
    <n v="44"/>
    <n v="1"/>
    <n v="2.4"/>
    <n v="0"/>
    <n v="17"/>
    <n v="1"/>
    <n v="0"/>
    <n v="1"/>
    <n v="0"/>
    <n v="0"/>
    <n v="0"/>
    <n v="0"/>
    <n v="0"/>
    <n v="0"/>
    <n v="0"/>
    <n v="1"/>
    <n v="0"/>
    <n v="0"/>
    <n v="0"/>
    <n v="0"/>
    <n v="0"/>
    <n v="0"/>
    <n v="0"/>
    <n v="0"/>
    <n v="0"/>
    <n v="0"/>
    <n v="1"/>
    <n v="-1.7132457823976028"/>
    <n v="0.18027969330108987"/>
    <x v="690"/>
    <n v="-0.16575143861208522"/>
    <n v="2.3330484124206408E-2"/>
    <x v="0"/>
    <n v="0"/>
    <x v="7"/>
    <x v="0"/>
    <x v="0"/>
  </r>
  <r>
    <n v="35"/>
    <n v="11.9"/>
    <n v="2"/>
    <n v="1.08"/>
    <n v="0"/>
    <n v="28"/>
    <n v="50"/>
    <n v="6"/>
    <n v="7.5"/>
    <n v="1"/>
    <n v="17"/>
    <n v="0"/>
    <n v="1"/>
    <n v="0"/>
    <n v="0"/>
    <n v="0"/>
    <n v="0"/>
    <n v="0"/>
    <n v="0"/>
    <n v="0"/>
    <n v="0"/>
    <n v="0"/>
    <n v="0"/>
    <n v="0"/>
    <n v="1"/>
    <n v="0"/>
    <n v="0"/>
    <n v="0"/>
    <n v="0"/>
    <n v="0"/>
    <n v="0"/>
    <n v="0"/>
    <n v="1"/>
    <n v="-0.98038322061923988"/>
    <n v="0.37516729945489685"/>
    <x v="691"/>
    <n v="-0.31857539604789104"/>
    <n v="7.4428433955392267E-2"/>
    <x v="2"/>
    <n v="0"/>
    <x v="0"/>
    <x v="0"/>
    <x v="0"/>
  </r>
  <r>
    <n v="32"/>
    <n v="6.8"/>
    <n v="1.6"/>
    <n v="1"/>
    <n v="0"/>
    <n v="34"/>
    <n v="68"/>
    <n v="8"/>
    <n v="6.2"/>
    <n v="0"/>
    <n v="35"/>
    <n v="1"/>
    <n v="0"/>
    <n v="1"/>
    <n v="0"/>
    <n v="0"/>
    <n v="0"/>
    <n v="0"/>
    <n v="0"/>
    <n v="0"/>
    <n v="0"/>
    <n v="0"/>
    <n v="0"/>
    <n v="0"/>
    <n v="1"/>
    <n v="0"/>
    <n v="0"/>
    <n v="0"/>
    <n v="0"/>
    <n v="0"/>
    <n v="1"/>
    <n v="0"/>
    <n v="0"/>
    <n v="-1.2702268166092354"/>
    <n v="0.28076793172541586"/>
    <x v="692"/>
    <n v="-0.24745984469595761"/>
    <n v="4.8056718866617561E-2"/>
    <x v="2"/>
    <n v="0"/>
    <x v="0"/>
    <x v="3"/>
    <x v="0"/>
  </r>
  <r>
    <n v="37"/>
    <n v="5.2"/>
    <n v="3.4"/>
    <n v="1.08"/>
    <n v="0"/>
    <n v="17"/>
    <n v="73"/>
    <n v="15"/>
    <n v="3.2"/>
    <n v="0"/>
    <n v="12"/>
    <n v="1"/>
    <n v="0"/>
    <n v="0"/>
    <n v="0"/>
    <n v="0"/>
    <n v="0"/>
    <n v="0"/>
    <n v="0"/>
    <n v="0"/>
    <n v="1"/>
    <n v="0"/>
    <n v="0"/>
    <n v="0"/>
    <n v="0"/>
    <n v="0"/>
    <n v="0"/>
    <n v="0"/>
    <n v="0"/>
    <n v="0"/>
    <n v="1"/>
    <n v="0"/>
    <n v="0"/>
    <n v="-1.3312498738510667"/>
    <n v="0.26414690458184176"/>
    <x v="693"/>
    <n v="-0.23439751095071992"/>
    <n v="4.3661229406799305E-2"/>
    <x v="2"/>
    <n v="0"/>
    <x v="4"/>
    <x v="3"/>
    <x v="0"/>
  </r>
  <r>
    <n v="35"/>
    <n v="3.2"/>
    <n v="3.2"/>
    <n v="1.02"/>
    <n v="0"/>
    <n v="21"/>
    <n v="75"/>
    <n v="3"/>
    <n v="2.2000000000000002"/>
    <n v="1"/>
    <n v="37"/>
    <n v="0"/>
    <n v="0"/>
    <n v="0"/>
    <n v="0"/>
    <n v="0"/>
    <n v="0"/>
    <n v="0"/>
    <n v="0"/>
    <n v="0"/>
    <n v="0"/>
    <n v="0"/>
    <n v="1"/>
    <n v="0"/>
    <n v="0"/>
    <n v="0"/>
    <n v="0"/>
    <n v="0"/>
    <n v="0"/>
    <n v="0"/>
    <n v="0"/>
    <n v="0"/>
    <n v="0"/>
    <n v="-1.3433304704672526"/>
    <n v="0.26097504990378056"/>
    <x v="694"/>
    <n v="-1.5752157412937675"/>
    <n v="0.62890784606676442"/>
    <x v="2"/>
    <n v="1"/>
    <x v="5"/>
    <x v="0"/>
    <x v="0"/>
  </r>
  <r>
    <n v="52"/>
    <n v="6.9"/>
    <n v="6.9"/>
    <n v="0.78"/>
    <n v="0"/>
    <n v="18"/>
    <n v="60"/>
    <n v="2"/>
    <n v="5.2"/>
    <n v="0"/>
    <n v="28"/>
    <n v="1"/>
    <n v="0"/>
    <n v="1"/>
    <n v="0"/>
    <n v="1"/>
    <n v="0"/>
    <n v="0"/>
    <n v="0"/>
    <n v="0"/>
    <n v="0"/>
    <n v="0"/>
    <n v="0"/>
    <n v="0"/>
    <n v="0"/>
    <n v="0"/>
    <n v="0"/>
    <n v="1"/>
    <n v="0"/>
    <n v="0"/>
    <n v="0"/>
    <n v="0"/>
    <n v="0"/>
    <n v="-0.25347299500016529"/>
    <n v="0.77610070324150859"/>
    <x v="695"/>
    <n v="-0.57442034523808916"/>
    <n v="0.19094178643072718"/>
    <x v="3"/>
    <n v="0"/>
    <x v="3"/>
    <x v="1"/>
    <x v="4"/>
  </r>
  <r>
    <n v="29"/>
    <n v="3.8"/>
    <n v="2.5"/>
    <n v="1"/>
    <n v="0"/>
    <n v="21"/>
    <n v="100"/>
    <n v="8"/>
    <n v="7.6"/>
    <n v="1"/>
    <n v="30"/>
    <n v="0"/>
    <n v="0"/>
    <n v="1"/>
    <n v="0"/>
    <n v="1"/>
    <n v="0"/>
    <n v="0"/>
    <n v="0"/>
    <n v="0"/>
    <n v="0"/>
    <n v="1"/>
    <n v="0"/>
    <n v="0"/>
    <n v="0"/>
    <n v="0"/>
    <n v="0"/>
    <n v="0"/>
    <n v="0"/>
    <n v="0"/>
    <n v="0"/>
    <n v="0"/>
    <n v="0"/>
    <n v="-1.7147617837269276"/>
    <n v="0.18000659610655417"/>
    <x v="696"/>
    <n v="-0.16552002838275842"/>
    <n v="2.3270620792508641E-2"/>
    <x v="0"/>
    <n v="0"/>
    <x v="7"/>
    <x v="0"/>
    <x v="4"/>
  </r>
  <r>
    <n v="49"/>
    <n v="11.1"/>
    <n v="0.9"/>
    <n v="1.1000000000000001"/>
    <n v="0"/>
    <n v="15"/>
    <n v="69"/>
    <n v="8"/>
    <n v="3.4"/>
    <n v="0"/>
    <n v="21"/>
    <n v="0"/>
    <n v="0"/>
    <n v="0"/>
    <n v="0"/>
    <n v="0"/>
    <n v="0"/>
    <n v="0"/>
    <n v="0"/>
    <n v="0"/>
    <n v="0"/>
    <n v="0"/>
    <n v="0"/>
    <n v="0"/>
    <n v="0"/>
    <n v="0"/>
    <n v="0"/>
    <n v="0"/>
    <n v="0"/>
    <n v="0"/>
    <n v="0"/>
    <n v="0"/>
    <n v="1"/>
    <n v="-3.0395515399948412"/>
    <n v="4.7856346339896667E-2"/>
    <x v="697"/>
    <n v="-4.6746502400184915E-2"/>
    <n v="2.0858140155533018E-3"/>
    <x v="1"/>
    <n v="0"/>
    <x v="3"/>
    <x v="0"/>
    <x v="0"/>
  </r>
  <r>
    <n v="39"/>
    <n v="7.3"/>
    <n v="1.2"/>
    <n v="0.89"/>
    <n v="1"/>
    <n v="16"/>
    <n v="69"/>
    <n v="8"/>
    <n v="1.8"/>
    <n v="1"/>
    <n v="16"/>
    <n v="1"/>
    <n v="0"/>
    <n v="0"/>
    <n v="0"/>
    <n v="0"/>
    <n v="0"/>
    <n v="0"/>
    <n v="1"/>
    <n v="0"/>
    <n v="1"/>
    <n v="0"/>
    <n v="0"/>
    <n v="0"/>
    <n v="0"/>
    <n v="0"/>
    <n v="0"/>
    <n v="0"/>
    <n v="0"/>
    <n v="0"/>
    <n v="1"/>
    <n v="0"/>
    <n v="1"/>
    <n v="-2.2208738409421973"/>
    <n v="0.10851424319374406"/>
    <x v="698"/>
    <n v="-0.103020599061364"/>
    <n v="9.5827671705555825E-3"/>
    <x v="1"/>
    <n v="0"/>
    <x v="4"/>
    <x v="3"/>
    <x v="3"/>
  </r>
  <r>
    <n v="49"/>
    <n v="3"/>
    <n v="1.3"/>
    <n v="0.97"/>
    <n v="0"/>
    <n v="24"/>
    <n v="62"/>
    <n v="15"/>
    <n v="4.3"/>
    <n v="0"/>
    <n v="42"/>
    <n v="1"/>
    <n v="0"/>
    <n v="0"/>
    <n v="0"/>
    <n v="0"/>
    <n v="0"/>
    <n v="1"/>
    <n v="0"/>
    <n v="0"/>
    <n v="0"/>
    <n v="0"/>
    <n v="0"/>
    <n v="0"/>
    <n v="1"/>
    <n v="0"/>
    <n v="0"/>
    <n v="0"/>
    <n v="0"/>
    <n v="0"/>
    <n v="1"/>
    <n v="0"/>
    <n v="1"/>
    <n v="-1.3322201500977473"/>
    <n v="0.26389073341318919"/>
    <x v="699"/>
    <n v="-0.23419484690357184"/>
    <n v="4.3594251048680775E-2"/>
    <x v="2"/>
    <n v="0"/>
    <x v="0"/>
    <x v="3"/>
    <x v="1"/>
  </r>
  <r>
    <n v="52"/>
    <n v="10.3"/>
    <n v="1.1000000000000001"/>
    <n v="0.95"/>
    <n v="1"/>
    <n v="37"/>
    <n v="74"/>
    <n v="4"/>
    <n v="2.7"/>
    <n v="1"/>
    <n v="21"/>
    <n v="1"/>
    <n v="0"/>
    <n v="0"/>
    <n v="0"/>
    <n v="0"/>
    <n v="0"/>
    <n v="0"/>
    <n v="1"/>
    <n v="0"/>
    <n v="0"/>
    <n v="0"/>
    <n v="0"/>
    <n v="0"/>
    <n v="0"/>
    <n v="0"/>
    <n v="0"/>
    <n v="0"/>
    <n v="0"/>
    <n v="0"/>
    <n v="0"/>
    <n v="0"/>
    <n v="0"/>
    <n v="-2.4755769954437463"/>
    <n v="8.4114442602634495E-2"/>
    <x v="700"/>
    <n v="-8.0763471801548137E-2"/>
    <n v="6.0199222532303686E-3"/>
    <x v="1"/>
    <n v="0"/>
    <x v="3"/>
    <x v="0"/>
    <x v="3"/>
  </r>
  <r>
    <n v="39"/>
    <n v="3.2"/>
    <n v="3.2"/>
    <n v="0.72"/>
    <n v="1"/>
    <n v="3"/>
    <n v="76"/>
    <n v="18"/>
    <n v="1.2"/>
    <n v="0"/>
    <n v="19"/>
    <n v="0"/>
    <n v="0"/>
    <n v="0"/>
    <n v="0"/>
    <n v="0"/>
    <n v="0"/>
    <n v="0"/>
    <n v="0"/>
    <n v="0"/>
    <n v="0"/>
    <n v="0"/>
    <n v="1"/>
    <n v="0"/>
    <n v="0"/>
    <n v="0"/>
    <n v="0"/>
    <n v="0"/>
    <n v="0"/>
    <n v="0"/>
    <n v="0"/>
    <n v="0"/>
    <n v="0"/>
    <n v="-3.1089082572216808"/>
    <n v="4.464967470083938E-2"/>
    <x v="701"/>
    <n v="-4.3681589690716463E-2"/>
    <n v="1.8268178713587674E-3"/>
    <x v="1"/>
    <n v="0"/>
    <x v="5"/>
    <x v="0"/>
    <x v="0"/>
  </r>
  <r>
    <n v="35"/>
    <n v="12.3"/>
    <n v="3.4"/>
    <n v="1.1599999999999999"/>
    <n v="0"/>
    <n v="15"/>
    <n v="83"/>
    <n v="3"/>
    <n v="1.9"/>
    <n v="0"/>
    <n v="23"/>
    <n v="1"/>
    <n v="0"/>
    <n v="0"/>
    <n v="0"/>
    <n v="0"/>
    <n v="0"/>
    <n v="0"/>
    <n v="0"/>
    <n v="0"/>
    <n v="0"/>
    <n v="1"/>
    <n v="0"/>
    <n v="0"/>
    <n v="0"/>
    <n v="0"/>
    <n v="0"/>
    <n v="0"/>
    <n v="0"/>
    <n v="0"/>
    <n v="1"/>
    <n v="0"/>
    <n v="0"/>
    <n v="-2.3030524297212018"/>
    <n v="9.9953277245764277E-2"/>
    <x v="702"/>
    <n v="-9.5267703671103252E-2"/>
    <n v="8.2574433034954334E-3"/>
    <x v="1"/>
    <n v="0"/>
    <x v="7"/>
    <x v="3"/>
    <x v="0"/>
  </r>
  <r>
    <n v="39"/>
    <n v="10.7"/>
    <n v="3"/>
    <n v="0.87"/>
    <n v="1"/>
    <n v="5"/>
    <n v="54"/>
    <n v="2"/>
    <n v="5.5"/>
    <n v="0"/>
    <n v="26"/>
    <n v="1"/>
    <n v="0"/>
    <n v="0"/>
    <n v="0"/>
    <n v="0"/>
    <n v="0"/>
    <n v="0"/>
    <n v="0"/>
    <n v="0"/>
    <n v="0"/>
    <n v="0"/>
    <n v="1"/>
    <n v="0"/>
    <n v="0"/>
    <n v="0"/>
    <n v="0"/>
    <n v="0"/>
    <n v="0"/>
    <n v="0"/>
    <n v="1"/>
    <n v="0"/>
    <n v="0"/>
    <n v="-2.3856037276852193"/>
    <n v="9.203339969205207E-2"/>
    <x v="703"/>
    <n v="-8.8041462653559777E-2"/>
    <n v="7.102628297582095E-3"/>
    <x v="1"/>
    <n v="0"/>
    <x v="5"/>
    <x v="3"/>
    <x v="0"/>
  </r>
  <r>
    <n v="37"/>
    <n v="4.8"/>
    <n v="0.7"/>
    <n v="0.99"/>
    <n v="0"/>
    <n v="30"/>
    <n v="65"/>
    <n v="2"/>
    <n v="2.4"/>
    <n v="0"/>
    <n v="12"/>
    <n v="0"/>
    <n v="0"/>
    <n v="1"/>
    <n v="0"/>
    <n v="0"/>
    <n v="0"/>
    <n v="0"/>
    <n v="0"/>
    <n v="0"/>
    <n v="0"/>
    <n v="0"/>
    <n v="1"/>
    <n v="0"/>
    <n v="0"/>
    <n v="0"/>
    <n v="1"/>
    <n v="0"/>
    <n v="0"/>
    <n v="0"/>
    <n v="0"/>
    <n v="0"/>
    <n v="0"/>
    <n v="-1.2631649940075684"/>
    <n v="0.28275768241574034"/>
    <x v="704"/>
    <n v="-0.24901219984226444"/>
    <n v="4.8589180918697517E-2"/>
    <x v="2"/>
    <n v="0"/>
    <x v="5"/>
    <x v="4"/>
    <x v="0"/>
  </r>
  <r>
    <n v="23"/>
    <n v="1"/>
    <n v="1"/>
    <n v="1.03"/>
    <n v="0"/>
    <n v="11"/>
    <n v="77"/>
    <n v="2"/>
    <n v="1.7"/>
    <n v="1"/>
    <n v="17"/>
    <n v="1"/>
    <n v="0"/>
    <n v="0"/>
    <n v="0"/>
    <n v="1"/>
    <n v="0"/>
    <n v="0"/>
    <n v="0"/>
    <n v="1"/>
    <n v="0"/>
    <n v="0"/>
    <n v="0"/>
    <n v="0"/>
    <n v="0"/>
    <n v="0"/>
    <n v="1"/>
    <n v="0"/>
    <n v="0"/>
    <n v="0"/>
    <n v="0"/>
    <n v="0"/>
    <n v="0"/>
    <n v="-4.2025875798496592E-2"/>
    <n v="0.95884496937226416"/>
    <x v="705"/>
    <n v="-0.714380873993959"/>
    <n v="0.26061527627258901"/>
    <x v="3"/>
    <n v="1"/>
    <x v="1"/>
    <x v="4"/>
    <x v="4"/>
  </r>
  <r>
    <n v="52"/>
    <n v="4.5999999999999996"/>
    <n v="4.5999999999999996"/>
    <n v="1.1200000000000001"/>
    <n v="0"/>
    <n v="3"/>
    <n v="76"/>
    <n v="16"/>
    <n v="6.4"/>
    <n v="0"/>
    <n v="17"/>
    <n v="0"/>
    <n v="0"/>
    <n v="0"/>
    <n v="0"/>
    <n v="0"/>
    <n v="0"/>
    <n v="1"/>
    <n v="0"/>
    <n v="0"/>
    <n v="0"/>
    <n v="1"/>
    <n v="0"/>
    <n v="0"/>
    <n v="0"/>
    <n v="0"/>
    <n v="0"/>
    <n v="0"/>
    <n v="0"/>
    <n v="0"/>
    <n v="0"/>
    <n v="0"/>
    <n v="0"/>
    <n v="-2.2195356942963222"/>
    <n v="0.10865954836243309"/>
    <x v="706"/>
    <n v="-0.10315167148288576"/>
    <n v="9.6059293402634156E-3"/>
    <x v="1"/>
    <n v="0"/>
    <x v="7"/>
    <x v="0"/>
    <x v="1"/>
  </r>
  <r>
    <n v="40"/>
    <n v="1.5"/>
    <n v="1.5"/>
    <n v="1.08"/>
    <n v="0"/>
    <n v="22"/>
    <n v="72"/>
    <n v="10"/>
    <n v="5.4"/>
    <n v="1"/>
    <n v="34"/>
    <n v="0"/>
    <n v="0"/>
    <n v="1"/>
    <n v="0"/>
    <n v="0"/>
    <n v="0"/>
    <n v="0"/>
    <n v="0"/>
    <n v="0"/>
    <n v="0"/>
    <n v="0"/>
    <n v="0"/>
    <n v="0"/>
    <n v="0"/>
    <n v="1"/>
    <n v="0"/>
    <n v="0"/>
    <n v="0"/>
    <n v="1"/>
    <n v="0"/>
    <n v="0"/>
    <n v="0"/>
    <n v="-1.4709226479067254"/>
    <n v="0.22971344275440891"/>
    <x v="707"/>
    <n v="-0.20678116887141545"/>
    <n v="3.4895142824017733E-2"/>
    <x v="0"/>
    <n v="0"/>
    <x v="6"/>
    <x v="2"/>
    <x v="0"/>
  </r>
  <r>
    <n v="28"/>
    <n v="2.4"/>
    <n v="1.2"/>
    <n v="1.01"/>
    <n v="0"/>
    <n v="32"/>
    <n v="75"/>
    <n v="15"/>
    <n v="2"/>
    <n v="0"/>
    <n v="13"/>
    <n v="1"/>
    <n v="0"/>
    <n v="1"/>
    <n v="0"/>
    <n v="0"/>
    <n v="0"/>
    <n v="1"/>
    <n v="0"/>
    <n v="0"/>
    <n v="1"/>
    <n v="0"/>
    <n v="0"/>
    <n v="0"/>
    <n v="0"/>
    <n v="0"/>
    <n v="0"/>
    <n v="1"/>
    <n v="0"/>
    <n v="0"/>
    <n v="0"/>
    <n v="0"/>
    <n v="0"/>
    <n v="-1.667785327806584"/>
    <n v="0.18866443317605766"/>
    <x v="708"/>
    <n v="-0.1728303517829001"/>
    <n v="2.5191935407906801E-2"/>
    <x v="0"/>
    <n v="0"/>
    <x v="4"/>
    <x v="1"/>
    <x v="1"/>
  </r>
  <r>
    <n v="21"/>
    <n v="2.6"/>
    <n v="2.6"/>
    <n v="0.86"/>
    <n v="0"/>
    <n v="22"/>
    <n v="57"/>
    <n v="1"/>
    <n v="8.6999999999999993"/>
    <n v="1"/>
    <n v="3"/>
    <n v="1"/>
    <n v="0"/>
    <n v="0"/>
    <n v="1"/>
    <n v="0"/>
    <n v="0"/>
    <n v="1"/>
    <n v="0"/>
    <n v="0"/>
    <n v="0"/>
    <n v="0"/>
    <n v="0"/>
    <n v="1"/>
    <n v="0"/>
    <n v="0"/>
    <n v="0"/>
    <n v="0"/>
    <n v="0"/>
    <n v="0"/>
    <n v="0"/>
    <n v="0"/>
    <n v="0"/>
    <n v="-1.041767618792254"/>
    <n v="0.35283046067590507"/>
    <x v="709"/>
    <n v="-0.30219903511093565"/>
    <n v="6.8021373446274097E-2"/>
    <x v="2"/>
    <n v="0"/>
    <x v="2"/>
    <x v="0"/>
    <x v="1"/>
  </r>
  <r>
    <n v="21"/>
    <n v="1.5"/>
    <n v="1.1000000000000001"/>
    <n v="1.05"/>
    <n v="1"/>
    <n v="18"/>
    <n v="96"/>
    <n v="1"/>
    <n v="2.5"/>
    <n v="0"/>
    <n v="0"/>
    <n v="0"/>
    <n v="0"/>
    <n v="0"/>
    <n v="0"/>
    <n v="0"/>
    <n v="0"/>
    <n v="0"/>
    <n v="0"/>
    <n v="0"/>
    <n v="0"/>
    <n v="0"/>
    <n v="0"/>
    <n v="0"/>
    <n v="0"/>
    <n v="1"/>
    <n v="0"/>
    <n v="0"/>
    <n v="0"/>
    <n v="0"/>
    <n v="0"/>
    <n v="1"/>
    <n v="0"/>
    <n v="-4.4217861616927454"/>
    <n v="1.2012756385439189E-2"/>
    <x v="710"/>
    <n v="-1.1941175909781684E-2"/>
    <n v="1.4090076985921434E-4"/>
    <x v="1"/>
    <n v="0"/>
    <x v="6"/>
    <x v="0"/>
    <x v="0"/>
  </r>
  <r>
    <n v="45"/>
    <n v="4.5999999999999996"/>
    <n v="0.9"/>
    <n v="0.87"/>
    <n v="0"/>
    <n v="20"/>
    <n v="79"/>
    <n v="3"/>
    <n v="3.4"/>
    <n v="0"/>
    <n v="6"/>
    <n v="0"/>
    <n v="0"/>
    <n v="0"/>
    <n v="0"/>
    <n v="1"/>
    <n v="0"/>
    <n v="0"/>
    <n v="0"/>
    <n v="0"/>
    <n v="0"/>
    <n v="0"/>
    <n v="0"/>
    <n v="0"/>
    <n v="0"/>
    <n v="0"/>
    <n v="0"/>
    <n v="0"/>
    <n v="0"/>
    <n v="0"/>
    <n v="0"/>
    <n v="1"/>
    <n v="0"/>
    <n v="-2.6118492021434081"/>
    <n v="7.3398689177125095E-2"/>
    <x v="711"/>
    <n v="-7.0829959572147883E-2"/>
    <n v="4.6757844972031568E-3"/>
    <x v="1"/>
    <n v="0"/>
    <x v="3"/>
    <x v="0"/>
    <x v="4"/>
  </r>
  <r>
    <n v="32"/>
    <n v="2.2000000000000002"/>
    <n v="0.8"/>
    <n v="1.1200000000000001"/>
    <n v="0"/>
    <n v="29"/>
    <n v="52"/>
    <n v="3"/>
    <n v="2.9"/>
    <n v="0"/>
    <n v="40"/>
    <n v="0"/>
    <n v="0"/>
    <n v="0"/>
    <n v="0"/>
    <n v="0"/>
    <n v="0"/>
    <n v="1"/>
    <n v="0"/>
    <n v="0"/>
    <n v="0"/>
    <n v="0"/>
    <n v="0"/>
    <n v="0"/>
    <n v="1"/>
    <n v="0"/>
    <n v="0"/>
    <n v="0"/>
    <n v="0"/>
    <n v="0"/>
    <n v="0"/>
    <n v="0"/>
    <n v="0"/>
    <n v="-1.6421640138705498"/>
    <n v="0.19356072066131461"/>
    <x v="712"/>
    <n v="-1.8191050555032848"/>
    <n v="0.70195773503934444"/>
    <x v="0"/>
    <n v="1"/>
    <x v="0"/>
    <x v="0"/>
    <x v="1"/>
  </r>
  <r>
    <n v="34"/>
    <n v="3.3"/>
    <n v="1.9"/>
    <n v="0.88"/>
    <n v="0"/>
    <n v="8"/>
    <n v="54"/>
    <n v="5"/>
    <n v="1.4"/>
    <n v="1"/>
    <n v="24"/>
    <n v="1"/>
    <n v="0"/>
    <n v="0"/>
    <n v="0"/>
    <n v="0"/>
    <n v="0"/>
    <n v="0"/>
    <n v="0"/>
    <n v="0"/>
    <n v="0"/>
    <n v="0"/>
    <n v="0"/>
    <n v="0"/>
    <n v="1"/>
    <n v="0"/>
    <n v="0"/>
    <n v="1"/>
    <n v="0"/>
    <n v="0"/>
    <n v="0"/>
    <n v="0"/>
    <n v="0"/>
    <n v="-0.67447084985815753"/>
    <n v="0.50942591209417465"/>
    <x v="713"/>
    <n v="-0.41172938786992858"/>
    <n v="0.11390386504257109"/>
    <x v="3"/>
    <n v="0"/>
    <x v="0"/>
    <x v="1"/>
    <x v="0"/>
  </r>
  <r>
    <n v="42"/>
    <n v="2.6"/>
    <n v="2.5"/>
    <n v="1.1499999999999999"/>
    <n v="0"/>
    <n v="15"/>
    <n v="59"/>
    <n v="5"/>
    <n v="2.4"/>
    <n v="0"/>
    <n v="30"/>
    <n v="1"/>
    <n v="0"/>
    <n v="0"/>
    <n v="0"/>
    <n v="1"/>
    <n v="0"/>
    <n v="0"/>
    <n v="0"/>
    <n v="0"/>
    <n v="0"/>
    <n v="1"/>
    <n v="0"/>
    <n v="0"/>
    <n v="0"/>
    <n v="0"/>
    <n v="1"/>
    <n v="0"/>
    <n v="0"/>
    <n v="0"/>
    <n v="0"/>
    <n v="0"/>
    <n v="0"/>
    <n v="0.36147307869228951"/>
    <n v="1.4354423774781997"/>
    <x v="714"/>
    <n v="-0.52865533587047964"/>
    <n v="0.16859484164201127"/>
    <x v="3"/>
    <n v="1"/>
    <x v="7"/>
    <x v="4"/>
    <x v="4"/>
  </r>
  <r>
    <n v="33"/>
    <n v="5.5"/>
    <n v="4.2"/>
    <n v="1"/>
    <n v="0"/>
    <n v="12"/>
    <n v="77"/>
    <n v="2"/>
    <n v="2.6"/>
    <n v="0"/>
    <n v="30"/>
    <n v="1"/>
    <n v="0"/>
    <n v="0"/>
    <n v="0"/>
    <n v="0"/>
    <n v="0"/>
    <n v="0"/>
    <n v="1"/>
    <n v="1"/>
    <n v="0"/>
    <n v="0"/>
    <n v="0"/>
    <n v="0"/>
    <n v="0"/>
    <n v="0"/>
    <n v="0"/>
    <n v="1"/>
    <n v="0"/>
    <n v="0"/>
    <n v="0"/>
    <n v="1"/>
    <n v="0"/>
    <n v="-1.4343893354140373"/>
    <n v="0.23826081704185062"/>
    <x v="715"/>
    <n v="-0.21370782819757961"/>
    <n v="3.702380009862017E-2"/>
    <x v="0"/>
    <n v="0"/>
    <x v="1"/>
    <x v="1"/>
    <x v="3"/>
  </r>
  <r>
    <n v="43"/>
    <n v="5.2"/>
    <n v="3.1"/>
    <n v="1.0900000000000001"/>
    <n v="0"/>
    <n v="5"/>
    <n v="54"/>
    <n v="3"/>
    <n v="0.5"/>
    <n v="0"/>
    <n v="25"/>
    <n v="0"/>
    <n v="0"/>
    <n v="0"/>
    <n v="0"/>
    <n v="1"/>
    <n v="0"/>
    <n v="0"/>
    <n v="0"/>
    <n v="0"/>
    <n v="0"/>
    <n v="0"/>
    <n v="0"/>
    <n v="0"/>
    <n v="0"/>
    <n v="1"/>
    <n v="0"/>
    <n v="0"/>
    <n v="0"/>
    <n v="0"/>
    <n v="0"/>
    <n v="0"/>
    <n v="0"/>
    <n v="-1.9789071558598612"/>
    <n v="0.13822020794648321"/>
    <x v="716"/>
    <n v="-0.12946582133123397"/>
    <n v="1.4746552469718149E-2"/>
    <x v="0"/>
    <n v="0"/>
    <x v="6"/>
    <x v="0"/>
    <x v="4"/>
  </r>
  <r>
    <n v="39"/>
    <n v="3.1"/>
    <n v="3.1"/>
    <n v="0.99"/>
    <n v="0"/>
    <n v="13"/>
    <n v="65"/>
    <n v="4"/>
    <n v="3.3"/>
    <n v="0"/>
    <n v="23"/>
    <n v="1"/>
    <n v="0"/>
    <n v="0"/>
    <n v="0"/>
    <n v="0"/>
    <n v="0"/>
    <n v="1"/>
    <n v="0"/>
    <n v="1"/>
    <n v="0"/>
    <n v="0"/>
    <n v="0"/>
    <n v="0"/>
    <n v="0"/>
    <n v="0"/>
    <n v="0"/>
    <n v="0"/>
    <n v="0"/>
    <n v="0"/>
    <n v="1"/>
    <n v="0"/>
    <n v="0"/>
    <n v="-1.5423343137691441"/>
    <n v="0.2138812522993972"/>
    <x v="717"/>
    <n v="-0.19382287261370776"/>
    <n v="3.1045097524903066E-2"/>
    <x v="0"/>
    <n v="0"/>
    <x v="1"/>
    <x v="3"/>
    <x v="1"/>
  </r>
  <r>
    <n v="37"/>
    <n v="5.7"/>
    <n v="5.2"/>
    <n v="0.75"/>
    <n v="1"/>
    <n v="26"/>
    <n v="70"/>
    <n v="1"/>
    <n v="4.9000000000000004"/>
    <n v="0"/>
    <n v="37"/>
    <n v="1"/>
    <n v="0"/>
    <n v="1"/>
    <n v="0"/>
    <n v="0"/>
    <n v="0"/>
    <n v="0"/>
    <n v="1"/>
    <n v="0"/>
    <n v="0"/>
    <n v="0"/>
    <n v="1"/>
    <n v="0"/>
    <n v="0"/>
    <n v="0"/>
    <n v="0"/>
    <n v="0"/>
    <n v="0"/>
    <n v="0"/>
    <n v="0"/>
    <n v="0"/>
    <n v="1"/>
    <n v="-1.7573542830868218"/>
    <n v="0.17250064850184188"/>
    <x v="718"/>
    <n v="-0.15913877443139973"/>
    <n v="2.1644884914961082E-2"/>
    <x v="0"/>
    <n v="0"/>
    <x v="5"/>
    <x v="0"/>
    <x v="3"/>
  </r>
  <r>
    <n v="24"/>
    <n v="8.6"/>
    <n v="0.8"/>
    <n v="0.87"/>
    <n v="0"/>
    <n v="21"/>
    <n v="66"/>
    <n v="4"/>
    <n v="1"/>
    <n v="0"/>
    <n v="26"/>
    <n v="1"/>
    <n v="0"/>
    <n v="0"/>
    <n v="0"/>
    <n v="0"/>
    <n v="0"/>
    <n v="0"/>
    <n v="0"/>
    <n v="0"/>
    <n v="0"/>
    <n v="0"/>
    <n v="0"/>
    <n v="1"/>
    <n v="0"/>
    <n v="0"/>
    <n v="0"/>
    <n v="0"/>
    <n v="0"/>
    <n v="0"/>
    <n v="0"/>
    <n v="0"/>
    <n v="1"/>
    <n v="-2.3102353333205663"/>
    <n v="9.9237894828128947E-2"/>
    <x v="719"/>
    <n v="-9.4617116808121612E-2"/>
    <n v="8.1502644837881388E-3"/>
    <x v="1"/>
    <n v="0"/>
    <x v="2"/>
    <x v="0"/>
    <x v="0"/>
  </r>
  <r>
    <n v="31"/>
    <n v="0.5"/>
    <n v="0.4"/>
    <n v="1.08"/>
    <n v="0"/>
    <n v="22"/>
    <n v="75"/>
    <n v="2"/>
    <n v="4.4000000000000004"/>
    <n v="1"/>
    <n v="41"/>
    <n v="0"/>
    <n v="0"/>
    <n v="1"/>
    <n v="0"/>
    <n v="0"/>
    <n v="0"/>
    <n v="0"/>
    <n v="0"/>
    <n v="1"/>
    <n v="0"/>
    <n v="0"/>
    <n v="0"/>
    <n v="0"/>
    <n v="0"/>
    <n v="0"/>
    <n v="0"/>
    <n v="0"/>
    <n v="0"/>
    <n v="0"/>
    <n v="1"/>
    <n v="0"/>
    <n v="0"/>
    <n v="-1.5921511728311339"/>
    <n v="0.20348740399795223"/>
    <x v="720"/>
    <n v="-0.18522351204409387"/>
    <n v="2.858853917116079E-2"/>
    <x v="0"/>
    <n v="0"/>
    <x v="1"/>
    <x v="3"/>
    <x v="0"/>
  </r>
  <r>
    <n v="43"/>
    <n v="2.5"/>
    <n v="2.5"/>
    <n v="0.98"/>
    <n v="0"/>
    <n v="17"/>
    <n v="59"/>
    <n v="4"/>
    <n v="5.7"/>
    <n v="0"/>
    <n v="31"/>
    <n v="1"/>
    <n v="0"/>
    <n v="0"/>
    <n v="0"/>
    <n v="0"/>
    <n v="0"/>
    <n v="0"/>
    <n v="0"/>
    <n v="0"/>
    <n v="1"/>
    <n v="0"/>
    <n v="0"/>
    <n v="0"/>
    <n v="0"/>
    <n v="0"/>
    <n v="0"/>
    <n v="0"/>
    <n v="0"/>
    <n v="0"/>
    <n v="0"/>
    <n v="0"/>
    <n v="0"/>
    <n v="-1.1085663773500696"/>
    <n v="0.33003176309513821"/>
    <x v="721"/>
    <n v="-0.28520282397491103"/>
    <n v="6.1572594454937062E-2"/>
    <x v="2"/>
    <n v="0"/>
    <x v="4"/>
    <x v="0"/>
    <x v="0"/>
  </r>
  <r>
    <n v="32"/>
    <n v="1.8"/>
    <n v="1.8"/>
    <n v="1.1299999999999999"/>
    <n v="1"/>
    <n v="21"/>
    <n v="84"/>
    <n v="2"/>
    <n v="0.2"/>
    <n v="0"/>
    <n v="17"/>
    <n v="1"/>
    <n v="0"/>
    <n v="0"/>
    <n v="0"/>
    <n v="0"/>
    <n v="0"/>
    <n v="0"/>
    <n v="0"/>
    <n v="0"/>
    <n v="0"/>
    <n v="0"/>
    <n v="1"/>
    <n v="0"/>
    <n v="0"/>
    <n v="0"/>
    <n v="0"/>
    <n v="0"/>
    <n v="0"/>
    <n v="0"/>
    <n v="1"/>
    <n v="0"/>
    <n v="1"/>
    <n v="-2.7510963952878953"/>
    <n v="6.3857809410162475E-2"/>
    <x v="722"/>
    <n v="-6.1901744216726208E-2"/>
    <n v="3.6029717821600958E-3"/>
    <x v="1"/>
    <n v="0"/>
    <x v="5"/>
    <x v="3"/>
    <x v="0"/>
  </r>
  <r>
    <n v="49"/>
    <n v="2.2999999999999998"/>
    <n v="2.2999999999999998"/>
    <n v="1.01"/>
    <n v="0"/>
    <n v="9"/>
    <n v="65"/>
    <n v="9"/>
    <n v="2.4"/>
    <n v="0"/>
    <n v="18"/>
    <n v="0"/>
    <n v="0"/>
    <n v="0"/>
    <n v="0"/>
    <n v="1"/>
    <n v="0"/>
    <n v="0"/>
    <n v="0"/>
    <n v="0"/>
    <n v="0"/>
    <n v="0"/>
    <n v="0"/>
    <n v="1"/>
    <n v="0"/>
    <n v="0"/>
    <n v="0"/>
    <n v="0"/>
    <n v="0"/>
    <n v="0"/>
    <n v="1"/>
    <n v="0"/>
    <n v="0"/>
    <n v="-1.7959745253078305"/>
    <n v="0.16596563580016205"/>
    <x v="723"/>
    <n v="-0.15354961562449571"/>
    <n v="2.0261185210162198E-2"/>
    <x v="0"/>
    <n v="0"/>
    <x v="2"/>
    <x v="3"/>
    <x v="4"/>
  </r>
  <r>
    <n v="59"/>
    <n v="0.4"/>
    <n v="0.4"/>
    <n v="0.87"/>
    <n v="0"/>
    <n v="13"/>
    <n v="63"/>
    <n v="6"/>
    <n v="8.6"/>
    <n v="0"/>
    <n v="15"/>
    <n v="0"/>
    <n v="0"/>
    <n v="0"/>
    <n v="0"/>
    <n v="0"/>
    <n v="0"/>
    <n v="1"/>
    <n v="0"/>
    <n v="0"/>
    <n v="0"/>
    <n v="0"/>
    <n v="0"/>
    <n v="0"/>
    <n v="0"/>
    <n v="0"/>
    <n v="0"/>
    <n v="1"/>
    <n v="0"/>
    <n v="0"/>
    <n v="0"/>
    <n v="0"/>
    <n v="0"/>
    <n v="-2.4428205328575361"/>
    <n v="8.6915357790775055E-2"/>
    <x v="724"/>
    <n v="-8.3343737389446046E-2"/>
    <n v="6.3944264163344816E-3"/>
    <x v="1"/>
    <n v="0"/>
    <x v="3"/>
    <x v="1"/>
    <x v="1"/>
  </r>
  <r>
    <n v="44"/>
    <n v="0.4"/>
    <n v="0.4"/>
    <n v="0.94"/>
    <n v="1"/>
    <n v="18"/>
    <n v="80"/>
    <n v="6"/>
    <n v="3.3"/>
    <n v="0"/>
    <n v="39"/>
    <n v="0"/>
    <n v="1"/>
    <n v="0"/>
    <n v="0"/>
    <n v="1"/>
    <n v="0"/>
    <n v="0"/>
    <n v="0"/>
    <n v="0"/>
    <n v="0"/>
    <n v="0"/>
    <n v="0"/>
    <n v="0"/>
    <n v="0"/>
    <n v="1"/>
    <n v="0"/>
    <n v="0"/>
    <n v="0"/>
    <n v="0"/>
    <n v="0"/>
    <n v="0"/>
    <n v="1"/>
    <n v="-3.3159199207161008"/>
    <n v="3.6300639502559934E-2"/>
    <x v="725"/>
    <n v="-3.5657294309610135E-2"/>
    <n v="1.2270351947935285E-3"/>
    <x v="1"/>
    <n v="0"/>
    <x v="6"/>
    <x v="0"/>
    <x v="4"/>
  </r>
  <r>
    <n v="51"/>
    <n v="2.7"/>
    <n v="2.7"/>
    <n v="1.02"/>
    <n v="0"/>
    <n v="18"/>
    <n v="73"/>
    <n v="7"/>
    <n v="0.4"/>
    <n v="0"/>
    <n v="19"/>
    <n v="0"/>
    <n v="0"/>
    <n v="1"/>
    <n v="0"/>
    <n v="0"/>
    <n v="0"/>
    <n v="0"/>
    <n v="0"/>
    <n v="0"/>
    <n v="0"/>
    <n v="0"/>
    <n v="1"/>
    <n v="0"/>
    <n v="0"/>
    <n v="0"/>
    <n v="1"/>
    <n v="0"/>
    <n v="0"/>
    <n v="0"/>
    <n v="0"/>
    <n v="0"/>
    <n v="0"/>
    <n v="-1.2445019958793666"/>
    <n v="0.28808433960128565"/>
    <x v="726"/>
    <n v="-0.25315610659526988"/>
    <n v="5.0020807758663278E-2"/>
    <x v="2"/>
    <n v="0"/>
    <x v="5"/>
    <x v="4"/>
    <x v="0"/>
  </r>
  <r>
    <n v="44"/>
    <n v="2.6"/>
    <n v="2.2000000000000002"/>
    <n v="0.75"/>
    <n v="0"/>
    <n v="19"/>
    <n v="67"/>
    <n v="6"/>
    <n v="0.9"/>
    <n v="0"/>
    <n v="14"/>
    <n v="1"/>
    <n v="0"/>
    <n v="1"/>
    <n v="0"/>
    <n v="0"/>
    <n v="0"/>
    <n v="0"/>
    <n v="1"/>
    <n v="0"/>
    <n v="0"/>
    <n v="0"/>
    <n v="0"/>
    <n v="0"/>
    <n v="0"/>
    <n v="1"/>
    <n v="0"/>
    <n v="0"/>
    <n v="0"/>
    <n v="1"/>
    <n v="0"/>
    <n v="0"/>
    <n v="1"/>
    <n v="-1.7720348452219612"/>
    <n v="0.16998673995785557"/>
    <x v="727"/>
    <n v="-0.15699241537608741"/>
    <n v="2.110902676542907E-2"/>
    <x v="0"/>
    <n v="0"/>
    <x v="6"/>
    <x v="2"/>
    <x v="3"/>
  </r>
  <r>
    <n v="33"/>
    <n v="9.4"/>
    <n v="2"/>
    <n v="1.21"/>
    <n v="0"/>
    <n v="15"/>
    <n v="63"/>
    <n v="9"/>
    <n v="3.4"/>
    <n v="0"/>
    <n v="28"/>
    <n v="0"/>
    <n v="0"/>
    <n v="0"/>
    <n v="0"/>
    <n v="0"/>
    <n v="1"/>
    <n v="0"/>
    <n v="0"/>
    <n v="0"/>
    <n v="1"/>
    <n v="0"/>
    <n v="0"/>
    <n v="0"/>
    <n v="0"/>
    <n v="0"/>
    <n v="0"/>
    <n v="1"/>
    <n v="0"/>
    <n v="0"/>
    <n v="0"/>
    <n v="1"/>
    <n v="0"/>
    <n v="-1.8661652015281576"/>
    <n v="0.15471582969448852"/>
    <x v="728"/>
    <n v="-0.14385427880565962"/>
    <n v="1.7952265493628321E-2"/>
    <x v="0"/>
    <n v="0"/>
    <x v="4"/>
    <x v="1"/>
    <x v="2"/>
  </r>
  <r>
    <n v="40"/>
    <n v="4.3"/>
    <n v="4.3"/>
    <n v="1.06"/>
    <n v="0"/>
    <n v="13"/>
    <n v="65"/>
    <n v="5"/>
    <n v="4.2"/>
    <n v="0"/>
    <n v="23"/>
    <n v="1"/>
    <n v="1"/>
    <n v="0"/>
    <n v="0"/>
    <n v="0"/>
    <n v="0"/>
    <n v="1"/>
    <n v="0"/>
    <n v="0"/>
    <n v="1"/>
    <n v="0"/>
    <n v="0"/>
    <n v="0"/>
    <n v="0"/>
    <n v="0"/>
    <n v="1"/>
    <n v="0"/>
    <n v="0"/>
    <n v="0"/>
    <n v="0"/>
    <n v="0"/>
    <n v="0"/>
    <n v="-0.24510050012417894"/>
    <n v="0.78262588029121249"/>
    <x v="729"/>
    <n v="-0.57808749089205513"/>
    <n v="0.19274716360944527"/>
    <x v="3"/>
    <n v="0"/>
    <x v="4"/>
    <x v="4"/>
    <x v="1"/>
  </r>
  <r>
    <n v="56"/>
    <n v="5.6"/>
    <n v="4.9000000000000004"/>
    <n v="1.18"/>
    <n v="0"/>
    <n v="44"/>
    <n v="65"/>
    <n v="7"/>
    <n v="2.8"/>
    <n v="0"/>
    <n v="28"/>
    <n v="0"/>
    <n v="0"/>
    <n v="0"/>
    <n v="1"/>
    <n v="0"/>
    <n v="0"/>
    <n v="0"/>
    <n v="0"/>
    <n v="0"/>
    <n v="1"/>
    <n v="0"/>
    <n v="0"/>
    <n v="0"/>
    <n v="0"/>
    <n v="0"/>
    <n v="0"/>
    <n v="0"/>
    <n v="0"/>
    <n v="0"/>
    <n v="1"/>
    <n v="0"/>
    <n v="1"/>
    <n v="-1.1387054508576664"/>
    <n v="0.32023331135792604"/>
    <x v="730"/>
    <n v="-0.2778084720083886"/>
    <n v="5.8834442089999064E-2"/>
    <x v="2"/>
    <n v="0"/>
    <x v="4"/>
    <x v="3"/>
    <x v="0"/>
  </r>
  <r>
    <n v="33"/>
    <n v="18"/>
    <n v="3.6"/>
    <n v="0.81"/>
    <n v="1"/>
    <n v="24"/>
    <n v="52"/>
    <n v="6"/>
    <n v="3.2"/>
    <n v="1"/>
    <n v="47"/>
    <n v="0"/>
    <n v="0"/>
    <n v="0"/>
    <n v="0"/>
    <n v="0"/>
    <n v="0"/>
    <n v="1"/>
    <n v="0"/>
    <n v="0"/>
    <n v="0"/>
    <n v="0"/>
    <n v="0"/>
    <n v="0"/>
    <n v="0"/>
    <n v="1"/>
    <n v="0"/>
    <n v="0"/>
    <n v="0"/>
    <n v="0"/>
    <n v="0"/>
    <n v="1"/>
    <n v="0"/>
    <n v="-2.9636744708717551"/>
    <n v="5.1628859465565592E-2"/>
    <x v="731"/>
    <n v="-5.0340256883832604E-2"/>
    <n v="2.4102387849125671E-3"/>
    <x v="1"/>
    <n v="0"/>
    <x v="6"/>
    <x v="0"/>
    <x v="1"/>
  </r>
  <r>
    <n v="29"/>
    <n v="0.5"/>
    <n v="0.5"/>
    <n v="1.1200000000000001"/>
    <n v="0"/>
    <n v="20"/>
    <n v="66"/>
    <n v="6"/>
    <n v="2.9"/>
    <n v="1"/>
    <n v="35"/>
    <n v="1"/>
    <n v="0"/>
    <n v="0"/>
    <n v="0"/>
    <n v="0"/>
    <n v="0"/>
    <n v="1"/>
    <n v="0"/>
    <n v="0"/>
    <n v="0"/>
    <n v="0"/>
    <n v="0"/>
    <n v="0"/>
    <n v="0"/>
    <n v="0"/>
    <n v="1"/>
    <n v="0"/>
    <n v="0"/>
    <n v="0"/>
    <n v="0"/>
    <n v="0"/>
    <n v="0"/>
    <n v="-0.13394608961484056"/>
    <n v="0.87463721536151973"/>
    <x v="732"/>
    <n v="-0.76236124517602732"/>
    <n v="0.28455454794510937"/>
    <x v="3"/>
    <n v="1"/>
    <x v="3"/>
    <x v="4"/>
    <x v="1"/>
  </r>
  <r>
    <n v="28"/>
    <n v="11.2"/>
    <n v="2.1"/>
    <n v="1.21"/>
    <n v="1"/>
    <n v="14"/>
    <n v="82"/>
    <n v="1"/>
    <n v="1.6"/>
    <n v="1"/>
    <n v="24"/>
    <n v="0"/>
    <n v="0"/>
    <n v="0"/>
    <n v="0"/>
    <n v="0"/>
    <n v="0"/>
    <n v="0"/>
    <n v="0"/>
    <n v="0"/>
    <n v="0"/>
    <n v="0"/>
    <n v="0"/>
    <n v="0"/>
    <n v="0"/>
    <n v="0"/>
    <n v="1"/>
    <n v="0"/>
    <n v="0"/>
    <n v="0"/>
    <n v="0"/>
    <n v="1"/>
    <n v="0"/>
    <n v="-2.3584515637002044"/>
    <n v="9.4566540149340184E-2"/>
    <x v="733"/>
    <n v="-9.0358431152792754E-2"/>
    <n v="7.4643271224250672E-3"/>
    <x v="1"/>
    <n v="0"/>
    <x v="3"/>
    <x v="4"/>
    <x v="0"/>
  </r>
  <r>
    <n v="36"/>
    <n v="3.8"/>
    <n v="1.6"/>
    <n v="0.84"/>
    <n v="0"/>
    <n v="12"/>
    <n v="52"/>
    <n v="2"/>
    <n v="2.9"/>
    <n v="0"/>
    <n v="7"/>
    <n v="1"/>
    <n v="0"/>
    <n v="1"/>
    <n v="0"/>
    <n v="0"/>
    <n v="0"/>
    <n v="0"/>
    <n v="0"/>
    <n v="0"/>
    <n v="0"/>
    <n v="0"/>
    <n v="0"/>
    <n v="0"/>
    <n v="1"/>
    <n v="0"/>
    <n v="0"/>
    <n v="0"/>
    <n v="0"/>
    <n v="0"/>
    <n v="1"/>
    <n v="0"/>
    <n v="0"/>
    <n v="-1.4592678610921206"/>
    <n v="0.23240636620000327"/>
    <x v="734"/>
    <n v="-1.6682365145121139"/>
    <n v="0.65840350452721208"/>
    <x v="0"/>
    <n v="1"/>
    <x v="0"/>
    <x v="3"/>
    <x v="0"/>
  </r>
  <r>
    <n v="29"/>
    <n v="2.8"/>
    <n v="2.4"/>
    <n v="1.1100000000000001"/>
    <n v="1"/>
    <n v="15"/>
    <n v="91"/>
    <n v="5"/>
    <n v="0.7"/>
    <n v="0"/>
    <n v="18"/>
    <n v="0"/>
    <n v="0"/>
    <n v="0"/>
    <n v="0"/>
    <n v="0"/>
    <n v="1"/>
    <n v="0"/>
    <n v="0"/>
    <n v="0"/>
    <n v="0"/>
    <n v="0"/>
    <n v="0"/>
    <n v="0"/>
    <n v="0"/>
    <n v="1"/>
    <n v="1"/>
    <n v="0"/>
    <n v="0"/>
    <n v="0"/>
    <n v="0"/>
    <n v="0"/>
    <n v="0"/>
    <n v="-2.8533294953166219"/>
    <n v="5.7652048741596074E-2"/>
    <x v="735"/>
    <n v="-5.6051402918683386E-2"/>
    <n v="2.9712819197731796E-3"/>
    <x v="1"/>
    <n v="0"/>
    <x v="6"/>
    <x v="4"/>
    <x v="2"/>
  </r>
  <r>
    <n v="53"/>
    <n v="2.5"/>
    <n v="1.3"/>
    <n v="1.04"/>
    <n v="0"/>
    <n v="19"/>
    <n v="87"/>
    <n v="2"/>
    <n v="2.1"/>
    <n v="0"/>
    <n v="33"/>
    <n v="0"/>
    <n v="0"/>
    <n v="0"/>
    <n v="0"/>
    <n v="0"/>
    <n v="0"/>
    <n v="0"/>
    <n v="0"/>
    <n v="0"/>
    <n v="0"/>
    <n v="0"/>
    <n v="0"/>
    <n v="0"/>
    <n v="1"/>
    <n v="0"/>
    <n v="0"/>
    <n v="0"/>
    <n v="0"/>
    <n v="0"/>
    <n v="0"/>
    <n v="1"/>
    <n v="0"/>
    <n v="-2.9414733975523397"/>
    <n v="5.2787893857966728E-2"/>
    <x v="736"/>
    <n v="-5.144178252770934E-2"/>
    <n v="2.5141252220746602E-3"/>
    <x v="1"/>
    <n v="0"/>
    <x v="0"/>
    <x v="0"/>
    <x v="0"/>
  </r>
  <r>
    <n v="40"/>
    <n v="4.9000000000000004"/>
    <n v="0.6"/>
    <n v="0.86"/>
    <n v="0"/>
    <n v="1"/>
    <n v="52"/>
    <n v="4"/>
    <n v="4"/>
    <n v="0"/>
    <n v="10"/>
    <n v="1"/>
    <n v="0"/>
    <n v="0"/>
    <n v="0"/>
    <n v="0"/>
    <n v="0"/>
    <n v="0"/>
    <n v="0"/>
    <n v="0"/>
    <n v="0"/>
    <n v="0"/>
    <n v="0"/>
    <n v="0"/>
    <n v="0"/>
    <n v="1"/>
    <n v="0"/>
    <n v="0"/>
    <n v="0"/>
    <n v="0"/>
    <n v="0"/>
    <n v="0"/>
    <n v="0"/>
    <n v="-2.4499298643183236"/>
    <n v="8.6299638971128578E-2"/>
    <x v="737"/>
    <n v="-8.2777094110213389E-2"/>
    <n v="6.3112980094452795E-3"/>
    <x v="1"/>
    <n v="0"/>
    <x v="6"/>
    <x v="0"/>
    <x v="0"/>
  </r>
  <r>
    <n v="47"/>
    <n v="2.8"/>
    <n v="2"/>
    <n v="1"/>
    <n v="1"/>
    <n v="2"/>
    <n v="93"/>
    <n v="3"/>
    <n v="1.3"/>
    <n v="0"/>
    <n v="50"/>
    <n v="1"/>
    <n v="0"/>
    <n v="0"/>
    <n v="0"/>
    <n v="0"/>
    <n v="0"/>
    <n v="0"/>
    <n v="0"/>
    <n v="0"/>
    <n v="0"/>
    <n v="0"/>
    <n v="0"/>
    <n v="0"/>
    <n v="1"/>
    <n v="0"/>
    <n v="0"/>
    <n v="0"/>
    <n v="0"/>
    <n v="0"/>
    <n v="1"/>
    <n v="0"/>
    <n v="0"/>
    <n v="-3.4368587198827498"/>
    <n v="3.2165567853527061E-2"/>
    <x v="738"/>
    <n v="-3.1659088157814444E-2"/>
    <n v="9.7114417856074742E-4"/>
    <x v="1"/>
    <n v="0"/>
    <x v="0"/>
    <x v="3"/>
    <x v="0"/>
  </r>
  <r>
    <n v="35"/>
    <n v="1.5"/>
    <n v="1.5"/>
    <n v="1.1200000000000001"/>
    <n v="1"/>
    <n v="10"/>
    <n v="75"/>
    <n v="3"/>
    <n v="2.2000000000000002"/>
    <n v="0"/>
    <n v="24"/>
    <n v="1"/>
    <n v="0"/>
    <n v="0"/>
    <n v="0"/>
    <n v="0"/>
    <n v="0"/>
    <n v="0"/>
    <n v="0"/>
    <n v="0"/>
    <n v="0"/>
    <n v="0"/>
    <n v="0"/>
    <n v="0"/>
    <n v="1"/>
    <n v="0"/>
    <n v="0"/>
    <n v="0"/>
    <n v="0"/>
    <n v="0"/>
    <n v="0"/>
    <n v="0"/>
    <n v="0"/>
    <n v="-2.7755023545823887"/>
    <n v="6.231816301029252E-2"/>
    <x v="739"/>
    <n v="-6.0453466473999601E-2"/>
    <n v="3.4412804875269946E-3"/>
    <x v="1"/>
    <n v="0"/>
    <x v="0"/>
    <x v="0"/>
    <x v="0"/>
  </r>
  <r>
    <n v="28"/>
    <n v="2.6"/>
    <n v="2.6"/>
    <n v="0.88"/>
    <n v="0"/>
    <n v="18"/>
    <n v="72"/>
    <n v="5"/>
    <n v="3"/>
    <n v="0"/>
    <n v="25"/>
    <n v="1"/>
    <n v="0"/>
    <n v="1"/>
    <n v="0"/>
    <n v="0"/>
    <n v="1"/>
    <n v="0"/>
    <n v="0"/>
    <n v="0"/>
    <n v="0"/>
    <n v="0"/>
    <n v="0"/>
    <n v="0"/>
    <n v="1"/>
    <n v="0"/>
    <n v="0"/>
    <n v="0"/>
    <n v="0"/>
    <n v="0"/>
    <n v="0"/>
    <n v="0"/>
    <n v="0"/>
    <n v="-1.4118665803756181"/>
    <n v="0.24368799514028913"/>
    <x v="740"/>
    <n v="-0.21808115509441928"/>
    <n v="3.8392410930438235E-2"/>
    <x v="0"/>
    <n v="0"/>
    <x v="0"/>
    <x v="0"/>
    <x v="2"/>
  </r>
  <r>
    <n v="26"/>
    <n v="5"/>
    <n v="1"/>
    <n v="1.1599999999999999"/>
    <n v="1"/>
    <n v="14"/>
    <n v="71"/>
    <n v="3"/>
    <n v="8.3000000000000007"/>
    <n v="1"/>
    <n v="16"/>
    <n v="0"/>
    <n v="0"/>
    <n v="0"/>
    <n v="0"/>
    <n v="0"/>
    <n v="0"/>
    <n v="1"/>
    <n v="0"/>
    <n v="0"/>
    <n v="0"/>
    <n v="1"/>
    <n v="0"/>
    <n v="0"/>
    <n v="0"/>
    <n v="0"/>
    <n v="0"/>
    <n v="0"/>
    <n v="0"/>
    <n v="0"/>
    <n v="0"/>
    <n v="0"/>
    <n v="1"/>
    <n v="-2.8053098901568028"/>
    <n v="6.0488023624764395E-2"/>
    <x v="741"/>
    <n v="-5.8729201818581607E-2"/>
    <n v="3.2533235189344343E-3"/>
    <x v="1"/>
    <n v="0"/>
    <x v="7"/>
    <x v="0"/>
    <x v="1"/>
  </r>
  <r>
    <n v="30"/>
    <n v="6.2"/>
    <n v="2.1"/>
    <n v="0.81"/>
    <n v="1"/>
    <n v="29"/>
    <n v="79"/>
    <n v="11"/>
    <n v="5.4"/>
    <n v="1"/>
    <n v="30"/>
    <n v="1"/>
    <n v="0"/>
    <n v="0"/>
    <n v="0"/>
    <n v="0"/>
    <n v="0"/>
    <n v="1"/>
    <n v="0"/>
    <n v="0"/>
    <n v="0"/>
    <n v="0"/>
    <n v="0"/>
    <n v="1"/>
    <n v="0"/>
    <n v="0"/>
    <n v="0"/>
    <n v="0"/>
    <n v="0"/>
    <n v="0"/>
    <n v="0"/>
    <n v="0"/>
    <n v="0"/>
    <n v="-2.4163985990580708"/>
    <n v="8.9242437209783101E-2"/>
    <x v="742"/>
    <n v="-8.5482442874288314E-2"/>
    <n v="6.7126458996689328E-3"/>
    <x v="1"/>
    <n v="0"/>
    <x v="2"/>
    <x v="0"/>
    <x v="1"/>
  </r>
  <r>
    <n v="41"/>
    <n v="12"/>
    <n v="3.1"/>
    <n v="0.86"/>
    <n v="0"/>
    <n v="3"/>
    <n v="69"/>
    <n v="1"/>
    <n v="0.6"/>
    <n v="1"/>
    <n v="10"/>
    <n v="1"/>
    <n v="0"/>
    <n v="0"/>
    <n v="0"/>
    <n v="1"/>
    <n v="0"/>
    <n v="0"/>
    <n v="0"/>
    <n v="0"/>
    <n v="0"/>
    <n v="0"/>
    <n v="0"/>
    <n v="0"/>
    <n v="1"/>
    <n v="0"/>
    <n v="0"/>
    <n v="1"/>
    <n v="0"/>
    <n v="0"/>
    <n v="0"/>
    <n v="0"/>
    <n v="0"/>
    <n v="-1.4693244448248159"/>
    <n v="0.23008086501606306"/>
    <x v="743"/>
    <n v="-0.20707991113878807"/>
    <n v="3.4985950515376708E-2"/>
    <x v="0"/>
    <n v="0"/>
    <x v="0"/>
    <x v="1"/>
    <x v="4"/>
  </r>
  <r>
    <n v="43"/>
    <n v="4.2"/>
    <n v="3"/>
    <n v="0.97"/>
    <n v="0"/>
    <n v="9"/>
    <n v="62"/>
    <n v="7"/>
    <n v="9.6"/>
    <n v="1"/>
    <n v="50"/>
    <n v="1"/>
    <n v="0"/>
    <n v="1"/>
    <n v="0"/>
    <n v="0"/>
    <n v="0"/>
    <n v="0"/>
    <n v="0"/>
    <n v="0"/>
    <n v="1"/>
    <n v="0"/>
    <n v="0"/>
    <n v="0"/>
    <n v="0"/>
    <n v="0"/>
    <n v="0"/>
    <n v="0"/>
    <n v="0"/>
    <n v="0"/>
    <n v="1"/>
    <n v="1"/>
    <n v="0"/>
    <n v="-0.47793146999630515"/>
    <n v="0.6200646885614014"/>
    <x v="744"/>
    <n v="-0.48246607965780475"/>
    <n v="0.14649044136510853"/>
    <x v="3"/>
    <n v="0"/>
    <x v="4"/>
    <x v="3"/>
    <x v="0"/>
  </r>
  <r>
    <n v="43"/>
    <n v="8.9"/>
    <n v="6.3"/>
    <n v="1.04"/>
    <n v="0"/>
    <n v="30"/>
    <n v="51"/>
    <n v="8"/>
    <n v="6.7"/>
    <n v="0"/>
    <n v="40"/>
    <n v="0"/>
    <n v="0"/>
    <n v="1"/>
    <n v="0"/>
    <n v="0"/>
    <n v="0"/>
    <n v="0"/>
    <n v="0"/>
    <n v="1"/>
    <n v="0"/>
    <n v="0"/>
    <n v="0"/>
    <n v="0"/>
    <n v="0"/>
    <n v="0"/>
    <n v="0"/>
    <n v="0"/>
    <n v="0"/>
    <n v="0"/>
    <n v="0"/>
    <n v="0"/>
    <n v="1"/>
    <n v="-0.56863027220626217"/>
    <n v="0.5663005853597608"/>
    <x v="745"/>
    <n v="-1.0173467960300282"/>
    <n v="0.40761464532540953"/>
    <x v="3"/>
    <n v="1"/>
    <x v="1"/>
    <x v="0"/>
    <x v="0"/>
  </r>
  <r>
    <n v="25"/>
    <n v="3.4"/>
    <n v="1.6"/>
    <n v="0.88"/>
    <n v="0"/>
    <n v="17"/>
    <n v="49"/>
    <n v="12"/>
    <n v="3.2"/>
    <n v="0"/>
    <n v="36"/>
    <n v="1"/>
    <n v="0"/>
    <n v="0"/>
    <n v="0"/>
    <n v="1"/>
    <n v="0"/>
    <n v="0"/>
    <n v="0"/>
    <n v="0"/>
    <n v="0"/>
    <n v="0"/>
    <n v="0"/>
    <n v="0"/>
    <n v="1"/>
    <n v="0"/>
    <n v="0"/>
    <n v="0"/>
    <n v="0"/>
    <n v="0"/>
    <n v="0"/>
    <n v="1"/>
    <n v="0"/>
    <n v="-0.35783583004265418"/>
    <n v="0.69918785122457672"/>
    <x v="746"/>
    <n v="-0.53015040233687283"/>
    <n v="0.16931871293082509"/>
    <x v="3"/>
    <n v="0"/>
    <x v="0"/>
    <x v="0"/>
    <x v="4"/>
  </r>
  <r>
    <n v="38"/>
    <n v="3.7"/>
    <n v="0.9"/>
    <n v="1.07"/>
    <n v="0"/>
    <n v="24"/>
    <n v="74"/>
    <n v="5"/>
    <n v="4.8"/>
    <n v="1"/>
    <n v="7"/>
    <n v="1"/>
    <n v="0"/>
    <n v="0"/>
    <n v="0"/>
    <n v="0"/>
    <n v="0"/>
    <n v="0"/>
    <n v="0"/>
    <n v="0"/>
    <n v="0"/>
    <n v="0"/>
    <n v="0"/>
    <n v="0"/>
    <n v="0"/>
    <n v="0"/>
    <n v="0"/>
    <n v="0"/>
    <n v="0"/>
    <n v="0"/>
    <n v="0"/>
    <n v="0"/>
    <n v="0"/>
    <n v="-1.4376147036087359"/>
    <n v="0.23749357616281919"/>
    <x v="747"/>
    <n v="-0.21308802446769501"/>
    <n v="3.6831366137408332E-2"/>
    <x v="0"/>
    <n v="0"/>
    <x v="3"/>
    <x v="0"/>
    <x v="0"/>
  </r>
  <r>
    <n v="29"/>
    <n v="3.6"/>
    <n v="2.2000000000000002"/>
    <n v="1.03"/>
    <n v="0"/>
    <n v="34"/>
    <n v="75"/>
    <n v="7"/>
    <n v="1.5"/>
    <n v="1"/>
    <n v="26"/>
    <n v="0"/>
    <n v="0"/>
    <n v="0"/>
    <n v="0"/>
    <n v="0"/>
    <n v="0"/>
    <n v="1"/>
    <n v="0"/>
    <n v="1"/>
    <n v="0"/>
    <n v="0"/>
    <n v="0"/>
    <n v="0"/>
    <n v="0"/>
    <n v="0"/>
    <n v="0"/>
    <n v="0"/>
    <n v="0"/>
    <n v="0"/>
    <n v="0"/>
    <n v="0"/>
    <n v="0"/>
    <n v="-1.5732585817867175"/>
    <n v="0.20736835346502833"/>
    <x v="748"/>
    <n v="-0.18844307655551223"/>
    <n v="2.9498870140718676E-2"/>
    <x v="0"/>
    <n v="0"/>
    <x v="1"/>
    <x v="0"/>
    <x v="1"/>
  </r>
  <r>
    <n v="42"/>
    <n v="4.5999999999999996"/>
    <n v="1.7"/>
    <n v="1.04"/>
    <n v="0"/>
    <n v="10"/>
    <n v="80"/>
    <n v="11"/>
    <n v="2.6"/>
    <n v="1"/>
    <n v="39"/>
    <n v="1"/>
    <n v="0"/>
    <n v="0"/>
    <n v="0"/>
    <n v="0"/>
    <n v="0"/>
    <n v="0"/>
    <n v="0"/>
    <n v="0"/>
    <n v="0"/>
    <n v="0"/>
    <n v="0"/>
    <n v="0"/>
    <n v="0"/>
    <n v="0"/>
    <n v="0"/>
    <n v="0"/>
    <n v="0"/>
    <n v="0"/>
    <n v="0"/>
    <n v="1"/>
    <n v="0"/>
    <n v="-1.6328661749559386"/>
    <n v="0.19536880969678999"/>
    <x v="749"/>
    <n v="-0.17845476512917716"/>
    <n v="2.6712013253711073E-2"/>
    <x v="0"/>
    <n v="0"/>
    <x v="3"/>
    <x v="0"/>
    <x v="0"/>
  </r>
  <r>
    <n v="42"/>
    <n v="7"/>
    <n v="1.4"/>
    <n v="0.99"/>
    <n v="1"/>
    <n v="15"/>
    <n v="76"/>
    <n v="3"/>
    <n v="1.4"/>
    <n v="0"/>
    <n v="31"/>
    <n v="0"/>
    <n v="1"/>
    <n v="0"/>
    <n v="0"/>
    <n v="0"/>
    <n v="0"/>
    <n v="1"/>
    <n v="0"/>
    <n v="0"/>
    <n v="0"/>
    <n v="0"/>
    <n v="1"/>
    <n v="0"/>
    <n v="0"/>
    <n v="0"/>
    <n v="0"/>
    <n v="0"/>
    <n v="1"/>
    <n v="0"/>
    <n v="0"/>
    <n v="0"/>
    <n v="0"/>
    <n v="-2.9731783207996765"/>
    <n v="5.114051080520618E-2"/>
    <x v="750"/>
    <n v="-4.9875775447072564E-2"/>
    <n v="2.3670562310176353E-3"/>
    <x v="1"/>
    <n v="0"/>
    <x v="5"/>
    <x v="5"/>
    <x v="1"/>
  </r>
  <r>
    <n v="27"/>
    <n v="2.8"/>
    <n v="1.2"/>
    <n v="1.1200000000000001"/>
    <n v="0"/>
    <n v="14"/>
    <n v="58"/>
    <n v="5"/>
    <n v="4.2"/>
    <n v="0"/>
    <n v="12"/>
    <n v="0"/>
    <n v="0"/>
    <n v="1"/>
    <n v="0"/>
    <n v="0"/>
    <n v="0"/>
    <n v="0"/>
    <n v="0"/>
    <n v="1"/>
    <n v="0"/>
    <n v="0"/>
    <n v="0"/>
    <n v="0"/>
    <n v="0"/>
    <n v="0"/>
    <n v="0"/>
    <n v="0"/>
    <n v="0"/>
    <n v="0"/>
    <n v="0"/>
    <n v="0"/>
    <n v="0"/>
    <n v="-1.9407105788965404"/>
    <n v="0.14360187305471903"/>
    <x v="751"/>
    <n v="-0.13418281932294965"/>
    <n v="1.5767777872903673E-2"/>
    <x v="0"/>
    <n v="0"/>
    <x v="1"/>
    <x v="0"/>
    <x v="0"/>
  </r>
  <r>
    <n v="47"/>
    <n v="1.9"/>
    <n v="1.9"/>
    <n v="1.03"/>
    <n v="0"/>
    <n v="1"/>
    <n v="64"/>
    <n v="4"/>
    <n v="11.6"/>
    <n v="0"/>
    <n v="16"/>
    <n v="0"/>
    <n v="0"/>
    <n v="0"/>
    <n v="0"/>
    <n v="1"/>
    <n v="0"/>
    <n v="0"/>
    <n v="0"/>
    <n v="0"/>
    <n v="0"/>
    <n v="0"/>
    <n v="0"/>
    <n v="0"/>
    <n v="0"/>
    <n v="0"/>
    <n v="0"/>
    <n v="0"/>
    <n v="0"/>
    <n v="0"/>
    <n v="1"/>
    <n v="0"/>
    <n v="0"/>
    <n v="-1.6158747435847158"/>
    <n v="0.19871676817382672"/>
    <x v="752"/>
    <n v="-0.18125162476561793"/>
    <n v="2.7481211205694481E-2"/>
    <x v="0"/>
    <n v="0"/>
    <x v="3"/>
    <x v="3"/>
    <x v="4"/>
  </r>
  <r>
    <n v="59"/>
    <n v="7.3"/>
    <n v="1.1000000000000001"/>
    <n v="1.23"/>
    <n v="0"/>
    <n v="13"/>
    <n v="86"/>
    <n v="7"/>
    <n v="2"/>
    <n v="1"/>
    <n v="19"/>
    <n v="1"/>
    <n v="0"/>
    <n v="1"/>
    <n v="0"/>
    <n v="0"/>
    <n v="0"/>
    <n v="0"/>
    <n v="0"/>
    <n v="0"/>
    <n v="0"/>
    <n v="1"/>
    <n v="0"/>
    <n v="0"/>
    <n v="0"/>
    <n v="0"/>
    <n v="0"/>
    <n v="1"/>
    <n v="0"/>
    <n v="0"/>
    <n v="0"/>
    <n v="0"/>
    <n v="0"/>
    <n v="-2.1973903472694873"/>
    <n v="0.11109269375620091"/>
    <x v="753"/>
    <n v="-2.3027342871705172"/>
    <n v="0.81002685317111922"/>
    <x v="1"/>
    <n v="1"/>
    <x v="7"/>
    <x v="1"/>
    <x v="0"/>
  </r>
  <r>
    <n v="46"/>
    <n v="7"/>
    <n v="3.6"/>
    <n v="0.94"/>
    <n v="1"/>
    <n v="24"/>
    <n v="68"/>
    <n v="1"/>
    <n v="2.4"/>
    <n v="0"/>
    <n v="17"/>
    <n v="0"/>
    <n v="0"/>
    <n v="1"/>
    <n v="0"/>
    <n v="0"/>
    <n v="0"/>
    <n v="0"/>
    <n v="1"/>
    <n v="0"/>
    <n v="0"/>
    <n v="0"/>
    <n v="1"/>
    <n v="0"/>
    <n v="0"/>
    <n v="0"/>
    <n v="0"/>
    <n v="0"/>
    <n v="0"/>
    <n v="1"/>
    <n v="0"/>
    <n v="0"/>
    <n v="1"/>
    <n v="-2.4804793610030451"/>
    <n v="8.3703091975591726E-2"/>
    <x v="754"/>
    <n v="-8.0383965108370786E-2"/>
    <n v="5.9657132849075464E-3"/>
    <x v="1"/>
    <n v="0"/>
    <x v="5"/>
    <x v="2"/>
    <x v="3"/>
  </r>
  <r>
    <n v="37"/>
    <n v="9.8000000000000007"/>
    <n v="3.5"/>
    <n v="1.24"/>
    <n v="0"/>
    <n v="21"/>
    <n v="71"/>
    <n v="11"/>
    <n v="2.7"/>
    <n v="1"/>
    <n v="42"/>
    <n v="1"/>
    <n v="0"/>
    <n v="1"/>
    <n v="0"/>
    <n v="0"/>
    <n v="1"/>
    <n v="0"/>
    <n v="0"/>
    <n v="0"/>
    <n v="0"/>
    <n v="0"/>
    <n v="0"/>
    <n v="0"/>
    <n v="0"/>
    <n v="1"/>
    <n v="0"/>
    <n v="0"/>
    <n v="0"/>
    <n v="0"/>
    <n v="0"/>
    <n v="0"/>
    <n v="1"/>
    <n v="-1.2947116157740211"/>
    <n v="0.27397686354556416"/>
    <x v="755"/>
    <n v="-0.2421433965027793"/>
    <n v="4.6249250315318256E-2"/>
    <x v="2"/>
    <n v="0"/>
    <x v="6"/>
    <x v="0"/>
    <x v="2"/>
  </r>
  <r>
    <n v="35"/>
    <n v="2.4"/>
    <n v="2.4"/>
    <n v="1.02"/>
    <n v="0"/>
    <n v="22"/>
    <n v="59"/>
    <n v="5"/>
    <n v="2.1"/>
    <n v="1"/>
    <n v="1"/>
    <n v="1"/>
    <n v="0"/>
    <n v="0"/>
    <n v="0"/>
    <n v="0"/>
    <n v="0"/>
    <n v="0"/>
    <n v="1"/>
    <n v="0"/>
    <n v="0"/>
    <n v="0"/>
    <n v="0"/>
    <n v="0"/>
    <n v="0"/>
    <n v="0"/>
    <n v="0"/>
    <n v="0"/>
    <n v="0"/>
    <n v="0"/>
    <n v="1"/>
    <n v="0"/>
    <n v="0"/>
    <n v="-0.46039859230369712"/>
    <n v="0.63103207084556967"/>
    <x v="756"/>
    <n v="-0.48921298674756131"/>
    <n v="0.14968485553536917"/>
    <x v="3"/>
    <n v="0"/>
    <x v="3"/>
    <x v="3"/>
    <x v="3"/>
  </r>
  <r>
    <n v="36"/>
    <n v="3.3"/>
    <n v="0.8"/>
    <n v="0.84"/>
    <n v="1"/>
    <n v="13"/>
    <n v="76"/>
    <n v="4"/>
    <n v="4"/>
    <n v="0"/>
    <n v="32"/>
    <n v="1"/>
    <n v="0"/>
    <n v="0"/>
    <n v="0"/>
    <n v="0"/>
    <n v="0"/>
    <n v="0"/>
    <n v="0"/>
    <n v="0"/>
    <n v="0"/>
    <n v="0"/>
    <n v="0"/>
    <n v="0"/>
    <n v="0"/>
    <n v="0"/>
    <n v="0"/>
    <n v="0"/>
    <n v="0"/>
    <n v="0"/>
    <n v="0"/>
    <n v="0"/>
    <n v="0"/>
    <n v="-3.0698691594012306"/>
    <n v="4.6427229026493669E-2"/>
    <x v="757"/>
    <n v="-4.538172300541881E-2"/>
    <n v="1.9684639428574338E-3"/>
    <x v="1"/>
    <n v="0"/>
    <x v="3"/>
    <x v="0"/>
    <x v="0"/>
  </r>
  <r>
    <n v="31"/>
    <n v="7.5"/>
    <n v="2.5"/>
    <n v="1.1599999999999999"/>
    <n v="0"/>
    <n v="10"/>
    <n v="67"/>
    <n v="4"/>
    <n v="5.6"/>
    <n v="0"/>
    <n v="8"/>
    <n v="0"/>
    <n v="0"/>
    <n v="0"/>
    <n v="1"/>
    <n v="1"/>
    <n v="0"/>
    <n v="0"/>
    <n v="0"/>
    <n v="1"/>
    <n v="0"/>
    <n v="0"/>
    <n v="0"/>
    <n v="0"/>
    <n v="0"/>
    <n v="0"/>
    <n v="0"/>
    <n v="0"/>
    <n v="0"/>
    <n v="0"/>
    <n v="1"/>
    <n v="0"/>
    <n v="0"/>
    <n v="-2.0072562870056405"/>
    <n v="0.13435680592891197"/>
    <x v="758"/>
    <n v="-0.12606579949190888"/>
    <n v="1.4028782415410248E-2"/>
    <x v="0"/>
    <n v="0"/>
    <x v="1"/>
    <x v="3"/>
    <x v="4"/>
  </r>
  <r>
    <n v="40"/>
    <n v="2.7"/>
    <n v="2.7"/>
    <n v="1.03"/>
    <n v="0"/>
    <n v="27"/>
    <n v="81"/>
    <n v="9"/>
    <n v="1.7"/>
    <n v="0"/>
    <n v="12"/>
    <n v="1"/>
    <n v="0"/>
    <n v="1"/>
    <n v="0"/>
    <n v="0"/>
    <n v="0"/>
    <n v="1"/>
    <n v="0"/>
    <n v="0"/>
    <n v="0"/>
    <n v="0"/>
    <n v="0"/>
    <n v="0"/>
    <n v="0"/>
    <n v="1"/>
    <n v="0"/>
    <n v="0"/>
    <n v="0"/>
    <n v="0"/>
    <n v="0"/>
    <n v="0"/>
    <n v="0"/>
    <n v="-2.5373569346893454"/>
    <n v="7.9075124551215917E-2"/>
    <x v="759"/>
    <n v="-7.6104308088872946E-2"/>
    <n v="5.3700262320035266E-3"/>
    <x v="1"/>
    <n v="0"/>
    <x v="6"/>
    <x v="0"/>
    <x v="1"/>
  </r>
  <r>
    <n v="28"/>
    <n v="6.1"/>
    <n v="3.8"/>
    <n v="1.08"/>
    <n v="0"/>
    <n v="12"/>
    <n v="78"/>
    <n v="6"/>
    <n v="2.7"/>
    <n v="0"/>
    <n v="0"/>
    <n v="1"/>
    <n v="0"/>
    <n v="1"/>
    <n v="0"/>
    <n v="0"/>
    <n v="0"/>
    <n v="0"/>
    <n v="0"/>
    <n v="0"/>
    <n v="1"/>
    <n v="0"/>
    <n v="0"/>
    <n v="0"/>
    <n v="0"/>
    <n v="0"/>
    <n v="0"/>
    <n v="1"/>
    <n v="0"/>
    <n v="0"/>
    <n v="0"/>
    <n v="0"/>
    <n v="0"/>
    <n v="-1.800874482671684"/>
    <n v="0.16515440039344684"/>
    <x v="760"/>
    <n v="-0.15285361076256826"/>
    <n v="2.009154524735586E-2"/>
    <x v="0"/>
    <n v="0"/>
    <x v="4"/>
    <x v="1"/>
    <x v="0"/>
  </r>
  <r>
    <n v="21"/>
    <n v="3.4"/>
    <n v="3.4"/>
    <n v="1.1299999999999999"/>
    <n v="1"/>
    <n v="19"/>
    <n v="68"/>
    <n v="4"/>
    <n v="4.4000000000000004"/>
    <n v="0"/>
    <n v="17"/>
    <n v="1"/>
    <n v="1"/>
    <n v="0"/>
    <n v="0"/>
    <n v="0"/>
    <n v="1"/>
    <n v="0"/>
    <n v="0"/>
    <n v="0"/>
    <n v="0"/>
    <n v="1"/>
    <n v="0"/>
    <n v="0"/>
    <n v="0"/>
    <n v="0"/>
    <n v="0"/>
    <n v="0"/>
    <n v="0"/>
    <n v="0"/>
    <n v="0"/>
    <n v="0"/>
    <n v="1"/>
    <n v="-1.5365751204450622"/>
    <n v="0.21511658963856231"/>
    <x v="761"/>
    <n v="-0.19484003073904158"/>
    <n v="3.1340932055620406E-2"/>
    <x v="0"/>
    <n v="0"/>
    <x v="7"/>
    <x v="0"/>
    <x v="2"/>
  </r>
  <r>
    <n v="40"/>
    <n v="4.9000000000000004"/>
    <n v="2.1"/>
    <n v="1.03"/>
    <n v="0"/>
    <n v="17"/>
    <n v="70"/>
    <n v="4"/>
    <n v="1.3"/>
    <n v="1"/>
    <n v="42"/>
    <n v="0"/>
    <n v="0"/>
    <n v="0"/>
    <n v="0"/>
    <n v="1"/>
    <n v="0"/>
    <n v="0"/>
    <n v="0"/>
    <n v="0"/>
    <n v="1"/>
    <n v="0"/>
    <n v="0"/>
    <n v="0"/>
    <n v="0"/>
    <n v="0"/>
    <n v="0"/>
    <n v="0"/>
    <n v="0"/>
    <n v="0"/>
    <n v="1"/>
    <n v="0"/>
    <n v="0"/>
    <n v="-1.1373552265730766"/>
    <n v="0.32066599019265618"/>
    <x v="762"/>
    <n v="-0.27813614738650505"/>
    <n v="5.8954887398081843E-2"/>
    <x v="2"/>
    <n v="0"/>
    <x v="4"/>
    <x v="3"/>
    <x v="4"/>
  </r>
  <r>
    <n v="38"/>
    <n v="1.5"/>
    <n v="1.5"/>
    <n v="0.96"/>
    <n v="0"/>
    <n v="29"/>
    <n v="61"/>
    <n v="4"/>
    <n v="0.9"/>
    <n v="0"/>
    <n v="27"/>
    <n v="0"/>
    <n v="0"/>
    <n v="1"/>
    <n v="0"/>
    <n v="0"/>
    <n v="0"/>
    <n v="0"/>
    <n v="0"/>
    <n v="0"/>
    <n v="0"/>
    <n v="0"/>
    <n v="0"/>
    <n v="1"/>
    <n v="0"/>
    <n v="0"/>
    <n v="0"/>
    <n v="0"/>
    <n v="0"/>
    <n v="0"/>
    <n v="1"/>
    <n v="0"/>
    <n v="0"/>
    <n v="-1.8691066301377055"/>
    <n v="0.15426141277177843"/>
    <x v="763"/>
    <n v="-0.14346066996429094"/>
    <n v="1.7861019894589481E-2"/>
    <x v="0"/>
    <n v="0"/>
    <x v="2"/>
    <x v="3"/>
    <x v="0"/>
  </r>
  <r>
    <n v="33"/>
    <n v="4.2"/>
    <n v="4.2"/>
    <n v="1.08"/>
    <n v="0"/>
    <n v="25"/>
    <n v="48"/>
    <n v="7"/>
    <n v="1.7"/>
    <n v="1"/>
    <n v="10"/>
    <n v="0"/>
    <n v="1"/>
    <n v="0"/>
    <n v="0"/>
    <n v="0"/>
    <n v="0"/>
    <n v="0"/>
    <n v="0"/>
    <n v="0"/>
    <n v="0"/>
    <n v="0"/>
    <n v="1"/>
    <n v="0"/>
    <n v="0"/>
    <n v="0"/>
    <n v="0"/>
    <n v="0"/>
    <n v="0"/>
    <n v="1"/>
    <n v="0"/>
    <n v="0"/>
    <n v="0"/>
    <n v="0.26349008857779044"/>
    <n v="1.3014643955146035"/>
    <x v="764"/>
    <n v="-0.57005552545587301"/>
    <n v="0.1887954305673005"/>
    <x v="3"/>
    <n v="1"/>
    <x v="5"/>
    <x v="2"/>
    <x v="0"/>
  </r>
  <r>
    <n v="26"/>
    <n v="8.5"/>
    <n v="2.6"/>
    <n v="1"/>
    <n v="1"/>
    <n v="4"/>
    <n v="67"/>
    <n v="3"/>
    <n v="4.5"/>
    <n v="0"/>
    <n v="36"/>
    <n v="1"/>
    <n v="0"/>
    <n v="0"/>
    <n v="0"/>
    <n v="0"/>
    <n v="0"/>
    <n v="0"/>
    <n v="0"/>
    <n v="0"/>
    <n v="0"/>
    <n v="0"/>
    <n v="0"/>
    <n v="0"/>
    <n v="0"/>
    <n v="0"/>
    <n v="0"/>
    <n v="0"/>
    <n v="0"/>
    <n v="0"/>
    <n v="1"/>
    <n v="0"/>
    <n v="0"/>
    <n v="-2.6491932082738812"/>
    <n v="7.0708236874644628E-2"/>
    <x v="765"/>
    <n v="-6.8320333133391781E-2"/>
    <n v="4.3611169082326522E-3"/>
    <x v="1"/>
    <n v="0"/>
    <x v="3"/>
    <x v="3"/>
    <x v="0"/>
  </r>
  <r>
    <n v="41"/>
    <n v="6.6"/>
    <n v="2.6"/>
    <n v="1.1299999999999999"/>
    <n v="1"/>
    <n v="5"/>
    <n v="79"/>
    <n v="7"/>
    <n v="1.2"/>
    <n v="1"/>
    <n v="39"/>
    <n v="0"/>
    <n v="0"/>
    <n v="0"/>
    <n v="0"/>
    <n v="0"/>
    <n v="0"/>
    <n v="1"/>
    <n v="0"/>
    <n v="0"/>
    <n v="0"/>
    <n v="0"/>
    <n v="0"/>
    <n v="0"/>
    <n v="0"/>
    <n v="1"/>
    <n v="0"/>
    <n v="0"/>
    <n v="0"/>
    <n v="0"/>
    <n v="0"/>
    <n v="1"/>
    <n v="0"/>
    <n v="-3.7339628235899847"/>
    <n v="2.3897944603653982E-2"/>
    <x v="766"/>
    <n v="-2.3616858177587977E-2"/>
    <n v="5.4476319433403332E-4"/>
    <x v="1"/>
    <n v="0"/>
    <x v="6"/>
    <x v="0"/>
    <x v="1"/>
  </r>
  <r>
    <n v="29"/>
    <n v="1.8"/>
    <n v="1.8"/>
    <n v="0.8"/>
    <n v="0"/>
    <n v="21"/>
    <n v="71"/>
    <n v="2"/>
    <n v="1.8"/>
    <n v="0"/>
    <n v="25"/>
    <n v="1"/>
    <n v="1"/>
    <n v="0"/>
    <n v="0"/>
    <n v="0"/>
    <n v="0"/>
    <n v="0"/>
    <n v="0"/>
    <n v="0"/>
    <n v="0"/>
    <n v="0"/>
    <n v="0"/>
    <n v="0"/>
    <n v="0"/>
    <n v="1"/>
    <n v="0"/>
    <n v="0"/>
    <n v="0"/>
    <n v="0"/>
    <n v="0"/>
    <n v="0"/>
    <n v="0"/>
    <n v="-1.9905006123138687"/>
    <n v="0.13662701115824244"/>
    <x v="767"/>
    <n v="-0.12806511447466296"/>
    <n v="1.4448980022733931E-2"/>
    <x v="0"/>
    <n v="0"/>
    <x v="6"/>
    <x v="0"/>
    <x v="0"/>
  </r>
  <r>
    <n v="37"/>
    <n v="11.4"/>
    <n v="1.6"/>
    <n v="1.0900000000000001"/>
    <n v="1"/>
    <n v="15"/>
    <n v="79"/>
    <n v="2"/>
    <n v="2.7"/>
    <n v="0"/>
    <n v="48"/>
    <n v="0"/>
    <n v="0"/>
    <n v="0"/>
    <n v="0"/>
    <n v="0"/>
    <n v="0"/>
    <n v="0"/>
    <n v="0"/>
    <n v="0"/>
    <n v="0"/>
    <n v="1"/>
    <n v="0"/>
    <n v="0"/>
    <n v="0"/>
    <n v="0"/>
    <n v="0"/>
    <n v="0"/>
    <n v="0"/>
    <n v="0"/>
    <n v="0"/>
    <n v="0"/>
    <n v="0"/>
    <n v="-3.8026706539490336"/>
    <n v="2.2311106973554956E-2"/>
    <x v="768"/>
    <n v="-2.2065855412757841E-2"/>
    <n v="4.7629506147755824E-4"/>
    <x v="1"/>
    <n v="0"/>
    <x v="7"/>
    <x v="0"/>
    <x v="0"/>
  </r>
  <r>
    <n v="54"/>
    <n v="8.1999999999999993"/>
    <n v="0.2"/>
    <n v="0.93"/>
    <n v="0"/>
    <n v="12"/>
    <n v="68"/>
    <n v="4"/>
    <n v="3"/>
    <n v="0"/>
    <n v="34"/>
    <n v="0"/>
    <n v="0"/>
    <n v="0"/>
    <n v="0"/>
    <n v="0"/>
    <n v="0"/>
    <n v="0"/>
    <n v="0"/>
    <n v="0"/>
    <n v="0"/>
    <n v="0"/>
    <n v="0"/>
    <n v="0"/>
    <n v="0"/>
    <n v="1"/>
    <n v="1"/>
    <n v="0"/>
    <n v="0"/>
    <n v="0"/>
    <n v="0"/>
    <n v="0"/>
    <n v="0"/>
    <n v="-2.5059400529924716"/>
    <n v="8.1598854672037618E-2"/>
    <x v="769"/>
    <n v="-7.8440367385918322E-2"/>
    <n v="5.6916172713910628E-3"/>
    <x v="1"/>
    <n v="0"/>
    <x v="6"/>
    <x v="4"/>
    <x v="0"/>
  </r>
  <r>
    <n v="44"/>
    <n v="1.5"/>
    <n v="1.5"/>
    <n v="1.19"/>
    <n v="0"/>
    <n v="25"/>
    <n v="79"/>
    <n v="4"/>
    <n v="2.4"/>
    <n v="1"/>
    <n v="32"/>
    <n v="1"/>
    <n v="0"/>
    <n v="0"/>
    <n v="0"/>
    <n v="0"/>
    <n v="0"/>
    <n v="0"/>
    <n v="0"/>
    <n v="0"/>
    <n v="0"/>
    <n v="0"/>
    <n v="1"/>
    <n v="0"/>
    <n v="0"/>
    <n v="0"/>
    <n v="0"/>
    <n v="0"/>
    <n v="0"/>
    <n v="0"/>
    <n v="1"/>
    <n v="0"/>
    <n v="0"/>
    <n v="-1.0626707872804668"/>
    <n v="0.34553173511204704"/>
    <x v="770"/>
    <n v="-1.3594600642979167"/>
    <n v="0.55234713973415805"/>
    <x v="2"/>
    <n v="1"/>
    <x v="5"/>
    <x v="3"/>
    <x v="0"/>
  </r>
  <r>
    <n v="26"/>
    <n v="2.6"/>
    <n v="1.9"/>
    <n v="1.1000000000000001"/>
    <n v="0"/>
    <n v="18"/>
    <n v="73"/>
    <n v="2"/>
    <n v="2.7"/>
    <n v="0"/>
    <n v="14"/>
    <n v="0"/>
    <n v="0"/>
    <n v="0"/>
    <n v="0"/>
    <n v="0"/>
    <n v="0"/>
    <n v="1"/>
    <n v="0"/>
    <n v="0"/>
    <n v="0"/>
    <n v="0"/>
    <n v="0"/>
    <n v="0"/>
    <n v="0"/>
    <n v="1"/>
    <n v="0"/>
    <n v="0"/>
    <n v="0"/>
    <n v="0"/>
    <n v="1"/>
    <n v="0"/>
    <n v="0"/>
    <n v="-2.852733615572447"/>
    <n v="5.7686412667018114E-2"/>
    <x v="771"/>
    <n v="-5.6083893157056065E-2"/>
    <n v="2.9746317848023196E-3"/>
    <x v="1"/>
    <n v="0"/>
    <x v="6"/>
    <x v="3"/>
    <x v="1"/>
  </r>
  <r>
    <n v="27"/>
    <n v="1.6"/>
    <n v="1.6"/>
    <n v="1.07"/>
    <n v="0"/>
    <n v="16"/>
    <n v="80"/>
    <n v="2"/>
    <n v="0.7"/>
    <n v="0"/>
    <n v="32"/>
    <n v="0"/>
    <n v="0"/>
    <n v="0"/>
    <n v="0"/>
    <n v="0"/>
    <n v="1"/>
    <n v="0"/>
    <n v="0"/>
    <n v="0"/>
    <n v="0"/>
    <n v="0"/>
    <n v="1"/>
    <n v="0"/>
    <n v="0"/>
    <n v="0"/>
    <n v="0"/>
    <n v="0"/>
    <n v="0"/>
    <n v="0"/>
    <n v="0"/>
    <n v="0"/>
    <n v="1"/>
    <n v="-2.2726219530780907"/>
    <n v="0.10304165520128039"/>
    <x v="772"/>
    <n v="-2.3706934580047037"/>
    <n v="0.82189468723457682"/>
    <x v="1"/>
    <n v="1"/>
    <x v="5"/>
    <x v="0"/>
    <x v="2"/>
  </r>
  <r>
    <n v="39"/>
    <n v="5"/>
    <n v="3"/>
    <n v="0.99"/>
    <n v="1"/>
    <n v="23"/>
    <n v="56"/>
    <n v="2"/>
    <n v="1.6"/>
    <n v="0"/>
    <n v="27"/>
    <n v="0"/>
    <n v="0"/>
    <n v="0"/>
    <n v="0"/>
    <n v="0"/>
    <n v="0"/>
    <n v="0"/>
    <n v="1"/>
    <n v="0"/>
    <n v="0"/>
    <n v="0"/>
    <n v="0"/>
    <n v="0"/>
    <n v="1"/>
    <n v="0"/>
    <n v="1"/>
    <n v="0"/>
    <n v="0"/>
    <n v="0"/>
    <n v="0"/>
    <n v="0"/>
    <n v="1"/>
    <n v="-1.2327877540803305"/>
    <n v="0.29147887258660826"/>
    <x v="773"/>
    <n v="-0.25578797460199398"/>
    <n v="5.0937725685023187E-2"/>
    <x v="2"/>
    <n v="0"/>
    <x v="0"/>
    <x v="4"/>
    <x v="3"/>
  </r>
  <r>
    <n v="26"/>
    <n v="2.5"/>
    <n v="0.2"/>
    <n v="0.85"/>
    <n v="1"/>
    <n v="13"/>
    <n v="25"/>
    <n v="13"/>
    <n v="4.8"/>
    <n v="0"/>
    <n v="30"/>
    <n v="0"/>
    <n v="0"/>
    <n v="1"/>
    <n v="0"/>
    <n v="0"/>
    <n v="0"/>
    <n v="1"/>
    <n v="0"/>
    <n v="0"/>
    <n v="0"/>
    <n v="0"/>
    <n v="0"/>
    <n v="0"/>
    <n v="0"/>
    <n v="1"/>
    <n v="0"/>
    <n v="0"/>
    <n v="0"/>
    <n v="0"/>
    <n v="1"/>
    <n v="0"/>
    <n v="0"/>
    <n v="-2.3131929265678419"/>
    <n v="9.8944823107615779E-2"/>
    <x v="774"/>
    <n v="-9.4350467707609256E-2"/>
    <n v="8.1065184943786561E-3"/>
    <x v="1"/>
    <n v="0"/>
    <x v="6"/>
    <x v="3"/>
    <x v="1"/>
  </r>
  <r>
    <n v="21"/>
    <n v="0.6"/>
    <n v="0.6"/>
    <n v="1.22"/>
    <n v="1"/>
    <n v="30"/>
    <n v="76"/>
    <n v="2"/>
    <n v="1.5"/>
    <n v="0"/>
    <n v="16"/>
    <n v="0"/>
    <n v="0"/>
    <n v="0"/>
    <n v="0"/>
    <n v="0"/>
    <n v="0"/>
    <n v="0"/>
    <n v="0"/>
    <n v="0"/>
    <n v="1"/>
    <n v="0"/>
    <n v="0"/>
    <n v="0"/>
    <n v="0"/>
    <n v="0"/>
    <n v="0"/>
    <n v="0"/>
    <n v="0"/>
    <n v="1"/>
    <n v="0"/>
    <n v="1"/>
    <n v="0"/>
    <n v="-2.5508873102271448"/>
    <n v="7.8012414068875324E-2"/>
    <x v="775"/>
    <n v="-7.5118988254334773E-2"/>
    <n v="5.2369678801207084E-3"/>
    <x v="1"/>
    <n v="0"/>
    <x v="4"/>
    <x v="2"/>
    <x v="0"/>
  </r>
  <r>
    <n v="43"/>
    <n v="3.7"/>
    <n v="2"/>
    <n v="1.21"/>
    <n v="0"/>
    <n v="9"/>
    <n v="55"/>
    <n v="5"/>
    <n v="3.1"/>
    <n v="1"/>
    <n v="26"/>
    <n v="0"/>
    <n v="0"/>
    <n v="0"/>
    <n v="0"/>
    <n v="0"/>
    <n v="0"/>
    <n v="1"/>
    <n v="0"/>
    <n v="0"/>
    <n v="1"/>
    <n v="0"/>
    <n v="0"/>
    <n v="0"/>
    <n v="0"/>
    <n v="0"/>
    <n v="0"/>
    <n v="0"/>
    <n v="0"/>
    <n v="0"/>
    <n v="1"/>
    <n v="0"/>
    <n v="1"/>
    <n v="-1.4274022274602398"/>
    <n v="0.2399314005689667"/>
    <x v="776"/>
    <n v="-0.21505605596481939"/>
    <n v="3.7443709009672345E-2"/>
    <x v="0"/>
    <n v="0"/>
    <x v="4"/>
    <x v="3"/>
    <x v="1"/>
  </r>
  <r>
    <n v="41"/>
    <n v="7.2"/>
    <n v="1.6"/>
    <n v="1.02"/>
    <n v="0"/>
    <n v="22"/>
    <n v="69"/>
    <n v="2"/>
    <n v="2.9"/>
    <n v="0"/>
    <n v="14"/>
    <n v="0"/>
    <n v="0"/>
    <n v="1"/>
    <n v="0"/>
    <n v="0"/>
    <n v="0"/>
    <n v="0"/>
    <n v="0"/>
    <n v="0"/>
    <n v="0"/>
    <n v="0"/>
    <n v="0"/>
    <n v="1"/>
    <n v="0"/>
    <n v="0"/>
    <n v="0"/>
    <n v="0"/>
    <n v="0"/>
    <n v="0"/>
    <n v="0"/>
    <n v="0"/>
    <n v="0"/>
    <n v="-2.8406027216602903"/>
    <n v="5.8390462160220528E-2"/>
    <x v="777"/>
    <n v="-5.6749322213586986E-2"/>
    <n v="3.043630941133585E-3"/>
    <x v="1"/>
    <n v="0"/>
    <x v="2"/>
    <x v="0"/>
    <x v="0"/>
  </r>
  <r>
    <n v="42"/>
    <n v="4.2"/>
    <n v="0.3"/>
    <n v="1.1399999999999999"/>
    <n v="1"/>
    <n v="29"/>
    <n v="69"/>
    <n v="3"/>
    <n v="4.4000000000000004"/>
    <n v="1"/>
    <n v="0"/>
    <n v="1"/>
    <n v="0"/>
    <n v="1"/>
    <n v="0"/>
    <n v="0"/>
    <n v="0"/>
    <n v="0"/>
    <n v="0"/>
    <n v="0"/>
    <n v="0"/>
    <n v="0"/>
    <n v="0"/>
    <n v="1"/>
    <n v="0"/>
    <n v="0"/>
    <n v="0"/>
    <n v="0"/>
    <n v="0"/>
    <n v="0"/>
    <n v="0"/>
    <n v="0"/>
    <n v="0"/>
    <n v="-2.4863602029716541"/>
    <n v="8.3212291892759374E-2"/>
    <x v="778"/>
    <n v="-7.9930970870682613E-2"/>
    <n v="5.90130156782105E-3"/>
    <x v="1"/>
    <n v="0"/>
    <x v="2"/>
    <x v="0"/>
    <x v="0"/>
  </r>
  <r>
    <n v="40"/>
    <n v="5.7"/>
    <n v="5.7"/>
    <n v="0.92"/>
    <n v="0"/>
    <n v="4"/>
    <n v="88"/>
    <n v="8"/>
    <n v="4.9000000000000004"/>
    <n v="1"/>
    <n v="36"/>
    <n v="1"/>
    <n v="1"/>
    <n v="0"/>
    <n v="0"/>
    <n v="0"/>
    <n v="1"/>
    <n v="0"/>
    <n v="0"/>
    <n v="0"/>
    <n v="0"/>
    <n v="0"/>
    <n v="0"/>
    <n v="0"/>
    <n v="0"/>
    <n v="0"/>
    <n v="0"/>
    <n v="0"/>
    <n v="0"/>
    <n v="0"/>
    <n v="0"/>
    <n v="1"/>
    <n v="0"/>
    <n v="-0.96457071051656129"/>
    <n v="0.38114678693097037"/>
    <x v="779"/>
    <n v="-0.32291415909805166"/>
    <n v="7.6156127306853519E-2"/>
    <x v="2"/>
    <n v="0"/>
    <x v="3"/>
    <x v="0"/>
    <x v="2"/>
  </r>
  <r>
    <n v="37"/>
    <n v="4.5"/>
    <n v="1.4"/>
    <n v="0.87"/>
    <n v="0"/>
    <n v="13"/>
    <n v="72"/>
    <n v="4"/>
    <n v="5.8"/>
    <n v="0"/>
    <n v="6"/>
    <n v="1"/>
    <n v="0"/>
    <n v="0"/>
    <n v="0"/>
    <n v="1"/>
    <n v="0"/>
    <n v="0"/>
    <n v="0"/>
    <n v="0"/>
    <n v="0"/>
    <n v="0"/>
    <n v="0"/>
    <n v="1"/>
    <n v="0"/>
    <n v="0"/>
    <n v="1"/>
    <n v="0"/>
    <n v="0"/>
    <n v="0"/>
    <n v="0"/>
    <n v="1"/>
    <n v="0"/>
    <n v="-0.86398508886984138"/>
    <n v="0.42147909945877282"/>
    <x v="780"/>
    <n v="-1.2156830377111676"/>
    <n v="0.49490181101149316"/>
    <x v="2"/>
    <n v="1"/>
    <x v="2"/>
    <x v="4"/>
    <x v="4"/>
  </r>
  <r>
    <n v="32"/>
    <n v="6.4"/>
    <n v="3.4"/>
    <n v="1.07"/>
    <n v="0"/>
    <n v="26"/>
    <n v="67"/>
    <n v="3"/>
    <n v="7"/>
    <n v="0"/>
    <n v="25"/>
    <n v="0"/>
    <n v="0"/>
    <n v="0"/>
    <n v="0"/>
    <n v="0"/>
    <n v="1"/>
    <n v="0"/>
    <n v="0"/>
    <n v="0"/>
    <n v="0"/>
    <n v="0"/>
    <n v="0"/>
    <n v="0"/>
    <n v="0"/>
    <n v="0"/>
    <n v="0"/>
    <n v="0"/>
    <n v="0"/>
    <n v="0"/>
    <n v="1"/>
    <n v="1"/>
    <n v="0"/>
    <n v="-1.4005779260281761"/>
    <n v="0.24645449031125058"/>
    <x v="781"/>
    <n v="-1.6208810393642057"/>
    <n v="0.64364610734815542"/>
    <x v="0"/>
    <n v="1"/>
    <x v="3"/>
    <x v="3"/>
    <x v="2"/>
  </r>
  <r>
    <n v="43"/>
    <n v="4.8"/>
    <n v="0.9"/>
    <n v="1.05"/>
    <n v="1"/>
    <n v="26"/>
    <n v="83"/>
    <n v="3"/>
    <n v="1.2"/>
    <n v="1"/>
    <n v="28"/>
    <n v="1"/>
    <n v="0"/>
    <n v="0"/>
    <n v="0"/>
    <n v="0"/>
    <n v="0"/>
    <n v="0"/>
    <n v="0"/>
    <n v="0"/>
    <n v="1"/>
    <n v="0"/>
    <n v="0"/>
    <n v="0"/>
    <n v="0"/>
    <n v="0"/>
    <n v="0"/>
    <n v="0"/>
    <n v="0"/>
    <n v="0"/>
    <n v="0"/>
    <n v="1"/>
    <n v="0"/>
    <n v="-2.6071853566720016"/>
    <n v="7.3741808827819805E-2"/>
    <x v="782"/>
    <n v="-7.1149565721754043E-2"/>
    <n v="4.7165869498886131E-3"/>
    <x v="1"/>
    <n v="0"/>
    <x v="4"/>
    <x v="0"/>
    <x v="0"/>
  </r>
  <r>
    <n v="52"/>
    <n v="3.6"/>
    <n v="2.6"/>
    <n v="0.95"/>
    <n v="1"/>
    <n v="14"/>
    <n v="81"/>
    <n v="3"/>
    <n v="0.4"/>
    <n v="1"/>
    <n v="28"/>
    <n v="1"/>
    <n v="0"/>
    <n v="1"/>
    <n v="0"/>
    <n v="0"/>
    <n v="0"/>
    <n v="1"/>
    <n v="0"/>
    <n v="0"/>
    <n v="0"/>
    <n v="1"/>
    <n v="0"/>
    <n v="0"/>
    <n v="0"/>
    <n v="0"/>
    <n v="0"/>
    <n v="0"/>
    <n v="0"/>
    <n v="0"/>
    <n v="0"/>
    <n v="0"/>
    <n v="1"/>
    <n v="-2.7805084270672555"/>
    <n v="6.2006973338054376E-2"/>
    <x v="783"/>
    <n v="-2.8406689160971346"/>
    <n v="0.88663580039967038"/>
    <x v="1"/>
    <n v="1"/>
    <x v="7"/>
    <x v="0"/>
    <x v="1"/>
  </r>
  <r>
    <n v="33"/>
    <n v="4.2"/>
    <n v="1.6"/>
    <n v="1.08"/>
    <n v="1"/>
    <n v="9"/>
    <n v="72"/>
    <n v="6"/>
    <n v="2"/>
    <n v="0"/>
    <n v="21"/>
    <n v="1"/>
    <n v="0"/>
    <n v="0"/>
    <n v="1"/>
    <n v="0"/>
    <n v="0"/>
    <n v="1"/>
    <n v="0"/>
    <n v="0"/>
    <n v="1"/>
    <n v="0"/>
    <n v="0"/>
    <n v="0"/>
    <n v="0"/>
    <n v="0"/>
    <n v="0"/>
    <n v="0"/>
    <n v="0"/>
    <n v="0"/>
    <n v="0"/>
    <n v="0"/>
    <n v="0"/>
    <n v="-3.3592269957459564"/>
    <n v="3.4762119828119178E-2"/>
    <x v="784"/>
    <n v="-3.4171564386150169E-2"/>
    <n v="1.1285776902419515E-3"/>
    <x v="1"/>
    <n v="0"/>
    <x v="4"/>
    <x v="0"/>
    <x v="1"/>
  </r>
  <r>
    <n v="29"/>
    <n v="10.1"/>
    <n v="3.4"/>
    <n v="1.06"/>
    <n v="0"/>
    <n v="25"/>
    <n v="78"/>
    <n v="1"/>
    <n v="1.2"/>
    <n v="1"/>
    <n v="27"/>
    <n v="0"/>
    <n v="0"/>
    <n v="0"/>
    <n v="1"/>
    <n v="0"/>
    <n v="1"/>
    <n v="0"/>
    <n v="0"/>
    <n v="1"/>
    <n v="0"/>
    <n v="0"/>
    <n v="0"/>
    <n v="0"/>
    <n v="0"/>
    <n v="0"/>
    <n v="0"/>
    <n v="0"/>
    <n v="1"/>
    <n v="0"/>
    <n v="0"/>
    <n v="0"/>
    <n v="0"/>
    <n v="-1.1063827627864267"/>
    <n v="0.33075321265671598"/>
    <x v="785"/>
    <n v="-1.3921278700242337"/>
    <n v="0.56468331213490286"/>
    <x v="2"/>
    <n v="1"/>
    <x v="1"/>
    <x v="5"/>
    <x v="2"/>
  </r>
  <r>
    <n v="28"/>
    <n v="5.9"/>
    <n v="1.6"/>
    <n v="0.92"/>
    <n v="1"/>
    <n v="27"/>
    <n v="60"/>
    <n v="1"/>
    <n v="1.4"/>
    <n v="0"/>
    <n v="30"/>
    <n v="0"/>
    <n v="0"/>
    <n v="0"/>
    <n v="0"/>
    <n v="0"/>
    <n v="0"/>
    <n v="1"/>
    <n v="0"/>
    <n v="0"/>
    <n v="0"/>
    <n v="0"/>
    <n v="0"/>
    <n v="0"/>
    <n v="0"/>
    <n v="0"/>
    <n v="0"/>
    <n v="0"/>
    <n v="0"/>
    <n v="0"/>
    <n v="0"/>
    <n v="0"/>
    <n v="1"/>
    <n v="-3.0785364957210453"/>
    <n v="4.6026567460623939E-2"/>
    <x v="786"/>
    <n v="-4.4998764422114354E-2"/>
    <n v="1.936117653987884E-3"/>
    <x v="1"/>
    <n v="0"/>
    <x v="3"/>
    <x v="0"/>
    <x v="1"/>
  </r>
  <r>
    <n v="30"/>
    <n v="1.8"/>
    <n v="0.9"/>
    <n v="1.0900000000000001"/>
    <n v="0"/>
    <n v="6"/>
    <n v="76"/>
    <n v="6"/>
    <n v="3.9"/>
    <n v="0"/>
    <n v="33"/>
    <n v="1"/>
    <n v="0"/>
    <n v="0"/>
    <n v="0"/>
    <n v="0"/>
    <n v="0"/>
    <n v="1"/>
    <n v="0"/>
    <n v="0"/>
    <n v="0"/>
    <n v="0"/>
    <n v="0"/>
    <n v="0"/>
    <n v="1"/>
    <n v="0"/>
    <n v="0"/>
    <n v="0"/>
    <n v="0"/>
    <n v="0"/>
    <n v="0"/>
    <n v="0"/>
    <n v="0"/>
    <n v="-2.3286929840069384"/>
    <n v="9.742299732796901E-2"/>
    <x v="787"/>
    <n v="-9.2964701617773593E-2"/>
    <n v="7.8808826398684678E-3"/>
    <x v="1"/>
    <n v="0"/>
    <x v="0"/>
    <x v="0"/>
    <x v="1"/>
  </r>
  <r>
    <n v="40"/>
    <n v="4.0999999999999996"/>
    <n v="2"/>
    <n v="1.08"/>
    <n v="0"/>
    <n v="5"/>
    <n v="53"/>
    <n v="4"/>
    <n v="5.6"/>
    <n v="0"/>
    <n v="45"/>
    <n v="1"/>
    <n v="0"/>
    <n v="0"/>
    <n v="1"/>
    <n v="1"/>
    <n v="0"/>
    <n v="0"/>
    <n v="0"/>
    <n v="0"/>
    <n v="0"/>
    <n v="0"/>
    <n v="0"/>
    <n v="0"/>
    <n v="1"/>
    <n v="0"/>
    <n v="0"/>
    <n v="0"/>
    <n v="0"/>
    <n v="0"/>
    <n v="0"/>
    <n v="0"/>
    <n v="1"/>
    <n v="-1.043707720471146"/>
    <n v="0.35214659730352676"/>
    <x v="788"/>
    <n v="-0.30169340170089914"/>
    <n v="6.7826504110188784E-2"/>
    <x v="2"/>
    <n v="0"/>
    <x v="0"/>
    <x v="0"/>
    <x v="4"/>
  </r>
  <r>
    <n v="21"/>
    <n v="5"/>
    <n v="1.9"/>
    <n v="1.01"/>
    <n v="0"/>
    <n v="18"/>
    <n v="74"/>
    <n v="3"/>
    <n v="3.2"/>
    <n v="1"/>
    <n v="27"/>
    <n v="0"/>
    <n v="0"/>
    <n v="0"/>
    <n v="0"/>
    <n v="0"/>
    <n v="0"/>
    <n v="1"/>
    <n v="0"/>
    <n v="1"/>
    <n v="0"/>
    <n v="0"/>
    <n v="0"/>
    <n v="0"/>
    <n v="0"/>
    <n v="0"/>
    <n v="0"/>
    <n v="0"/>
    <n v="0"/>
    <n v="0"/>
    <n v="0"/>
    <n v="0"/>
    <n v="1"/>
    <n v="-1.9894876596625646"/>
    <n v="0.1367654779697571"/>
    <x v="789"/>
    <n v="-0.12818692961423789"/>
    <n v="1.4474755041205854E-2"/>
    <x v="0"/>
    <n v="0"/>
    <x v="1"/>
    <x v="0"/>
    <x v="1"/>
  </r>
  <r>
    <n v="42"/>
    <n v="3.5"/>
    <n v="2.5"/>
    <n v="1.1499999999999999"/>
    <n v="0"/>
    <n v="22"/>
    <n v="74"/>
    <n v="6"/>
    <n v="1.6"/>
    <n v="1"/>
    <n v="25"/>
    <n v="1"/>
    <n v="0"/>
    <n v="0"/>
    <n v="0"/>
    <n v="0"/>
    <n v="0"/>
    <n v="0"/>
    <n v="0"/>
    <n v="0"/>
    <n v="1"/>
    <n v="0"/>
    <n v="0"/>
    <n v="0"/>
    <n v="0"/>
    <n v="0"/>
    <n v="0"/>
    <n v="0"/>
    <n v="0"/>
    <n v="0"/>
    <n v="1"/>
    <n v="0"/>
    <n v="0"/>
    <n v="-0.93651050804698222"/>
    <n v="0.39199330906582286"/>
    <x v="790"/>
    <n v="-0.33073675519508855"/>
    <n v="7.9301794092169961E-2"/>
    <x v="2"/>
    <n v="0"/>
    <x v="4"/>
    <x v="3"/>
    <x v="0"/>
  </r>
  <r>
    <n v="44"/>
    <n v="0.6"/>
    <n v="0.6"/>
    <n v="0.85"/>
    <n v="1"/>
    <n v="13"/>
    <n v="92"/>
    <n v="3"/>
    <n v="3.3"/>
    <n v="0"/>
    <n v="13"/>
    <n v="1"/>
    <n v="0"/>
    <n v="1"/>
    <n v="0"/>
    <n v="0"/>
    <n v="0"/>
    <n v="1"/>
    <n v="0"/>
    <n v="0"/>
    <n v="0"/>
    <n v="0"/>
    <n v="0"/>
    <n v="0"/>
    <n v="0"/>
    <n v="0"/>
    <n v="0"/>
    <n v="0"/>
    <n v="1"/>
    <n v="0"/>
    <n v="0"/>
    <n v="0"/>
    <n v="1"/>
    <n v="-3.1922495503591302"/>
    <n v="4.107935683858846E-2"/>
    <x v="791"/>
    <n v="-4.0258018080480816E-2"/>
    <n v="1.5569676914191056E-3"/>
    <x v="1"/>
    <n v="0"/>
    <x v="3"/>
    <x v="5"/>
    <x v="1"/>
  </r>
  <r>
    <n v="22"/>
    <n v="1.9"/>
    <n v="0.7"/>
    <n v="1.05"/>
    <n v="0"/>
    <n v="22"/>
    <n v="53"/>
    <n v="8"/>
    <n v="4.5"/>
    <n v="0"/>
    <n v="29"/>
    <n v="0"/>
    <n v="0"/>
    <n v="0"/>
    <n v="0"/>
    <n v="0"/>
    <n v="0"/>
    <n v="1"/>
    <n v="0"/>
    <n v="0"/>
    <n v="0"/>
    <n v="0"/>
    <n v="0"/>
    <n v="0"/>
    <n v="1"/>
    <n v="0"/>
    <n v="0"/>
    <n v="0"/>
    <n v="0"/>
    <n v="0"/>
    <n v="0"/>
    <n v="0"/>
    <n v="0"/>
    <n v="-1.6670031654507944"/>
    <n v="0.18881205711898374"/>
    <x v="792"/>
    <n v="-0.17295453719017401"/>
    <n v="2.5225108655925824E-2"/>
    <x v="0"/>
    <n v="0"/>
    <x v="0"/>
    <x v="0"/>
    <x v="1"/>
  </r>
  <r>
    <n v="29"/>
    <n v="2.8"/>
    <n v="2.8"/>
    <n v="0.88"/>
    <n v="0"/>
    <n v="10"/>
    <n v="60"/>
    <n v="3"/>
    <n v="0.7"/>
    <n v="1"/>
    <n v="32"/>
    <n v="0"/>
    <n v="0"/>
    <n v="0"/>
    <n v="0"/>
    <n v="0"/>
    <n v="0"/>
    <n v="1"/>
    <n v="0"/>
    <n v="0"/>
    <n v="0"/>
    <n v="0"/>
    <n v="0"/>
    <n v="0"/>
    <n v="0"/>
    <n v="0"/>
    <n v="0"/>
    <n v="0"/>
    <n v="0"/>
    <n v="0"/>
    <n v="1"/>
    <n v="1"/>
    <n v="0"/>
    <n v="-1.4456873304249103"/>
    <n v="0.23558409677808512"/>
    <x v="793"/>
    <n v="-1.657231141554649"/>
    <n v="0.65502123615649965"/>
    <x v="0"/>
    <n v="1"/>
    <x v="3"/>
    <x v="3"/>
    <x v="1"/>
  </r>
  <r>
    <n v="39"/>
    <n v="12.2"/>
    <n v="0.6"/>
    <n v="0.9"/>
    <n v="0"/>
    <n v="1"/>
    <n v="82"/>
    <n v="2"/>
    <n v="2.1"/>
    <n v="1"/>
    <n v="22"/>
    <n v="0"/>
    <n v="0"/>
    <n v="1"/>
    <n v="0"/>
    <n v="1"/>
    <n v="0"/>
    <n v="0"/>
    <n v="0"/>
    <n v="0"/>
    <n v="0"/>
    <n v="0"/>
    <n v="1"/>
    <n v="0"/>
    <n v="0"/>
    <n v="0"/>
    <n v="0"/>
    <n v="0"/>
    <n v="0"/>
    <n v="0"/>
    <n v="0"/>
    <n v="0"/>
    <n v="0"/>
    <n v="-3.0434789044358688"/>
    <n v="4.7668765617040927E-2"/>
    <x v="794"/>
    <n v="-4.6567472597786985E-2"/>
    <n v="2.070235822941665E-3"/>
    <x v="1"/>
    <n v="0"/>
    <x v="5"/>
    <x v="0"/>
    <x v="4"/>
  </r>
  <r>
    <n v="37"/>
    <n v="5.5"/>
    <n v="3.3"/>
    <n v="0.88"/>
    <n v="0"/>
    <n v="12"/>
    <n v="68"/>
    <n v="21"/>
    <n v="2.2999999999999998"/>
    <n v="1"/>
    <n v="31"/>
    <n v="1"/>
    <n v="0"/>
    <n v="0"/>
    <n v="0"/>
    <n v="1"/>
    <n v="0"/>
    <n v="0"/>
    <n v="0"/>
    <n v="0"/>
    <n v="0"/>
    <n v="0"/>
    <n v="0"/>
    <n v="0"/>
    <n v="0"/>
    <n v="1"/>
    <n v="0"/>
    <n v="0"/>
    <n v="0"/>
    <n v="1"/>
    <n v="0"/>
    <n v="0"/>
    <n v="0"/>
    <n v="-0.39142547451495774"/>
    <n v="0.67609243473385328"/>
    <x v="795"/>
    <n v="-0.51646515252824876"/>
    <n v="0.16271074029061108"/>
    <x v="3"/>
    <n v="0"/>
    <x v="6"/>
    <x v="2"/>
    <x v="4"/>
  </r>
  <r>
    <n v="43"/>
    <n v="0.9"/>
    <n v="0.9"/>
    <n v="0.92"/>
    <n v="0"/>
    <n v="17"/>
    <n v="74"/>
    <n v="7"/>
    <n v="2.4"/>
    <n v="0"/>
    <n v="20"/>
    <n v="1"/>
    <n v="1"/>
    <n v="0"/>
    <n v="0"/>
    <n v="0"/>
    <n v="0"/>
    <n v="1"/>
    <n v="0"/>
    <n v="1"/>
    <n v="0"/>
    <n v="0"/>
    <n v="0"/>
    <n v="0"/>
    <n v="0"/>
    <n v="0"/>
    <n v="0"/>
    <n v="0"/>
    <n v="0"/>
    <n v="0"/>
    <n v="0"/>
    <n v="0"/>
    <n v="1"/>
    <n v="-2.1093924981769612"/>
    <n v="0.12131164109549138"/>
    <x v="796"/>
    <n v="-0.1144991082157816"/>
    <n v="1.170448458464364E-2"/>
    <x v="0"/>
    <n v="0"/>
    <x v="1"/>
    <x v="0"/>
    <x v="1"/>
  </r>
  <r>
    <n v="37"/>
    <n v="3.7"/>
    <n v="1.3"/>
    <n v="0.93"/>
    <n v="1"/>
    <n v="14"/>
    <n v="66"/>
    <n v="2"/>
    <n v="1.3"/>
    <n v="0"/>
    <n v="32"/>
    <n v="0"/>
    <n v="0"/>
    <n v="0"/>
    <n v="0"/>
    <n v="1"/>
    <n v="0"/>
    <n v="0"/>
    <n v="0"/>
    <n v="0"/>
    <n v="0"/>
    <n v="0"/>
    <n v="0"/>
    <n v="0"/>
    <n v="0"/>
    <n v="0"/>
    <n v="0"/>
    <n v="0"/>
    <n v="0"/>
    <n v="0"/>
    <n v="0"/>
    <n v="0"/>
    <n v="0"/>
    <n v="-2.8099285618592287"/>
    <n v="6.0209293478724182E-2"/>
    <x v="797"/>
    <n v="-5.846633531198759E-2"/>
    <n v="3.2251049251209277E-3"/>
    <x v="1"/>
    <n v="0"/>
    <x v="3"/>
    <x v="0"/>
    <x v="4"/>
  </r>
  <r>
    <n v="49"/>
    <n v="9.1"/>
    <n v="1"/>
    <n v="1"/>
    <n v="1"/>
    <n v="6"/>
    <n v="70"/>
    <n v="3"/>
    <n v="3.3"/>
    <n v="0"/>
    <n v="35"/>
    <n v="0"/>
    <n v="0"/>
    <n v="0"/>
    <n v="0"/>
    <n v="1"/>
    <n v="0"/>
    <n v="0"/>
    <n v="0"/>
    <n v="0"/>
    <n v="0"/>
    <n v="0"/>
    <n v="0"/>
    <n v="1"/>
    <n v="0"/>
    <n v="0"/>
    <n v="0"/>
    <n v="0"/>
    <n v="0"/>
    <n v="0"/>
    <n v="1"/>
    <n v="0"/>
    <n v="0"/>
    <n v="-3.5865713315191199"/>
    <n v="2.769311835423334E-2"/>
    <x v="798"/>
    <n v="-2.7316599464393864E-2"/>
    <n v="7.2613409091285171E-4"/>
    <x v="1"/>
    <n v="0"/>
    <x v="2"/>
    <x v="3"/>
    <x v="4"/>
  </r>
  <r>
    <n v="35"/>
    <n v="2.5"/>
    <n v="0.9"/>
    <n v="1.1100000000000001"/>
    <n v="1"/>
    <n v="1"/>
    <n v="92"/>
    <n v="3"/>
    <n v="3.6"/>
    <n v="0"/>
    <n v="35"/>
    <n v="0"/>
    <n v="0"/>
    <n v="0"/>
    <n v="0"/>
    <n v="1"/>
    <n v="0"/>
    <n v="0"/>
    <n v="0"/>
    <n v="1"/>
    <n v="0"/>
    <n v="0"/>
    <n v="0"/>
    <n v="0"/>
    <n v="0"/>
    <n v="0"/>
    <n v="0"/>
    <n v="0"/>
    <n v="0"/>
    <n v="0"/>
    <n v="0"/>
    <n v="1"/>
    <n v="0"/>
    <n v="-3.695241859396921"/>
    <n v="2.4841444799011431E-2"/>
    <x v="799"/>
    <n v="-2.4537912623984259E-2"/>
    <n v="5.8754392778586153E-4"/>
    <x v="1"/>
    <n v="0"/>
    <x v="1"/>
    <x v="0"/>
    <x v="4"/>
  </r>
  <r>
    <n v="29"/>
    <n v="7.7"/>
    <n v="2.2000000000000002"/>
    <n v="1.01"/>
    <n v="0"/>
    <n v="11"/>
    <n v="71"/>
    <n v="1"/>
    <n v="1.2"/>
    <n v="0"/>
    <n v="25"/>
    <n v="1"/>
    <n v="0"/>
    <n v="0"/>
    <n v="0"/>
    <n v="0"/>
    <n v="0"/>
    <n v="0"/>
    <n v="1"/>
    <n v="0"/>
    <n v="0"/>
    <n v="0"/>
    <n v="0"/>
    <n v="1"/>
    <n v="0"/>
    <n v="0"/>
    <n v="0"/>
    <n v="0"/>
    <n v="0"/>
    <n v="0"/>
    <n v="0"/>
    <n v="0"/>
    <n v="0"/>
    <n v="-2.2896420454383115"/>
    <n v="0.10130271713433445"/>
    <x v="800"/>
    <n v="-9.6493767392050608E-2"/>
    <n v="8.461137774791851E-3"/>
    <x v="1"/>
    <n v="0"/>
    <x v="2"/>
    <x v="0"/>
    <x v="3"/>
  </r>
  <r>
    <n v="28"/>
    <n v="1"/>
    <n v="1"/>
    <n v="0.87"/>
    <n v="1"/>
    <n v="24"/>
    <n v="77"/>
    <n v="3"/>
    <n v="6.5"/>
    <n v="0"/>
    <n v="12"/>
    <n v="1"/>
    <n v="0"/>
    <n v="0"/>
    <n v="0"/>
    <n v="0"/>
    <n v="0"/>
    <n v="1"/>
    <n v="0"/>
    <n v="0"/>
    <n v="1"/>
    <n v="0"/>
    <n v="0"/>
    <n v="0"/>
    <n v="0"/>
    <n v="0"/>
    <n v="0"/>
    <n v="0"/>
    <n v="0"/>
    <n v="0"/>
    <n v="1"/>
    <n v="1"/>
    <n v="0"/>
    <n v="-2.7462422297777502"/>
    <n v="6.4168539343274961E-2"/>
    <x v="801"/>
    <n v="-6.2193780013654075E-2"/>
    <n v="3.6359966660953016E-3"/>
    <x v="1"/>
    <n v="0"/>
    <x v="4"/>
    <x v="3"/>
    <x v="1"/>
  </r>
  <r>
    <n v="45"/>
    <n v="0.2"/>
    <n v="0.2"/>
    <n v="1.17"/>
    <n v="0"/>
    <n v="27"/>
    <n v="67"/>
    <n v="5"/>
    <n v="1"/>
    <n v="1"/>
    <n v="17"/>
    <n v="1"/>
    <n v="0"/>
    <n v="1"/>
    <n v="0"/>
    <n v="0"/>
    <n v="0"/>
    <n v="0"/>
    <n v="0"/>
    <n v="0"/>
    <n v="0"/>
    <n v="0"/>
    <n v="0"/>
    <n v="0"/>
    <n v="0"/>
    <n v="0"/>
    <n v="1"/>
    <n v="0"/>
    <n v="0"/>
    <n v="0"/>
    <n v="0"/>
    <n v="0"/>
    <n v="0"/>
    <n v="-0.17025909065205447"/>
    <n v="0.84344625924324246"/>
    <x v="802"/>
    <n v="-0.61163678678531708"/>
    <n v="0.20934079542665959"/>
    <x v="3"/>
    <n v="0"/>
    <x v="3"/>
    <x v="4"/>
    <x v="0"/>
  </r>
  <r>
    <n v="38"/>
    <n v="8.5"/>
    <n v="0.2"/>
    <n v="0.95"/>
    <n v="0"/>
    <n v="27"/>
    <n v="54"/>
    <n v="11"/>
    <n v="1.5"/>
    <n v="1"/>
    <n v="31"/>
    <n v="0"/>
    <n v="0"/>
    <n v="0"/>
    <n v="0"/>
    <n v="0"/>
    <n v="0"/>
    <n v="0"/>
    <n v="0"/>
    <n v="0"/>
    <n v="0"/>
    <n v="0"/>
    <n v="0"/>
    <n v="0"/>
    <n v="0"/>
    <n v="0"/>
    <n v="0"/>
    <n v="0"/>
    <n v="0"/>
    <n v="0"/>
    <n v="0"/>
    <n v="0"/>
    <n v="0"/>
    <n v="-1.5755719397487149"/>
    <n v="0.20688919068468184"/>
    <x v="803"/>
    <n v="-0.18804613233736184"/>
    <n v="2.938602246138073E-2"/>
    <x v="0"/>
    <n v="0"/>
    <x v="3"/>
    <x v="0"/>
    <x v="0"/>
  </r>
  <r>
    <n v="44"/>
    <n v="2.7"/>
    <n v="1.3"/>
    <n v="1"/>
    <n v="0"/>
    <n v="9"/>
    <n v="83"/>
    <n v="4"/>
    <n v="0.9"/>
    <n v="1"/>
    <n v="53"/>
    <n v="1"/>
    <n v="0"/>
    <n v="1"/>
    <n v="0"/>
    <n v="0"/>
    <n v="0"/>
    <n v="0"/>
    <n v="0"/>
    <n v="0"/>
    <n v="0"/>
    <n v="0"/>
    <n v="0"/>
    <n v="0"/>
    <n v="1"/>
    <n v="0"/>
    <n v="0"/>
    <n v="0"/>
    <n v="0"/>
    <n v="0"/>
    <n v="1"/>
    <n v="1"/>
    <n v="0"/>
    <n v="-1.7456353802715068"/>
    <n v="0.17453405823163612"/>
    <x v="804"/>
    <n v="-0.16087152276505029"/>
    <n v="2.2081529126069362E-2"/>
    <x v="0"/>
    <n v="0"/>
    <x v="0"/>
    <x v="3"/>
    <x v="0"/>
  </r>
  <r>
    <n v="44"/>
    <n v="2.9"/>
    <n v="1.2"/>
    <n v="1.05"/>
    <n v="0"/>
    <n v="6"/>
    <n v="78"/>
    <n v="3"/>
    <n v="0.8"/>
    <n v="0"/>
    <n v="20"/>
    <n v="1"/>
    <n v="0"/>
    <n v="0"/>
    <n v="0"/>
    <n v="0"/>
    <n v="0"/>
    <n v="1"/>
    <n v="0"/>
    <n v="0"/>
    <n v="0"/>
    <n v="0"/>
    <n v="0"/>
    <n v="1"/>
    <n v="0"/>
    <n v="0"/>
    <n v="0"/>
    <n v="0"/>
    <n v="0"/>
    <n v="0"/>
    <n v="1"/>
    <n v="0"/>
    <n v="0"/>
    <n v="-2.8904932366061047"/>
    <n v="5.5548807148238871E-2"/>
    <x v="805"/>
    <n v="-5.4060828021854773E-2"/>
    <n v="2.7694455832804896E-3"/>
    <x v="1"/>
    <n v="0"/>
    <x v="2"/>
    <x v="3"/>
    <x v="1"/>
  </r>
  <r>
    <n v="21"/>
    <n v="4.5"/>
    <n v="3"/>
    <n v="1.05"/>
    <n v="0"/>
    <n v="20"/>
    <n v="100"/>
    <n v="12"/>
    <n v="2.9"/>
    <n v="0"/>
    <n v="29"/>
    <n v="1"/>
    <n v="0"/>
    <n v="1"/>
    <n v="0"/>
    <n v="0"/>
    <n v="0"/>
    <n v="1"/>
    <n v="0"/>
    <n v="1"/>
    <n v="0"/>
    <n v="0"/>
    <n v="0"/>
    <n v="0"/>
    <n v="0"/>
    <n v="0"/>
    <n v="0"/>
    <n v="0"/>
    <n v="0"/>
    <n v="0"/>
    <n v="1"/>
    <n v="1"/>
    <n v="0"/>
    <n v="-2.3935846152562918"/>
    <n v="9.1301814708240045E-2"/>
    <x v="806"/>
    <n v="-8.7371309022210158E-2"/>
    <n v="6.9995329851682084E-3"/>
    <x v="1"/>
    <n v="0"/>
    <x v="1"/>
    <x v="3"/>
    <x v="1"/>
  </r>
  <r>
    <n v="28"/>
    <n v="5.4"/>
    <n v="3.1"/>
    <n v="1.1399999999999999"/>
    <n v="1"/>
    <n v="22"/>
    <n v="62"/>
    <n v="10"/>
    <n v="1.5"/>
    <n v="0"/>
    <n v="17"/>
    <n v="0"/>
    <n v="0"/>
    <n v="0"/>
    <n v="0"/>
    <n v="0"/>
    <n v="0"/>
    <n v="0"/>
    <n v="0"/>
    <n v="1"/>
    <n v="0"/>
    <n v="0"/>
    <n v="0"/>
    <n v="0"/>
    <n v="0"/>
    <n v="0"/>
    <n v="0"/>
    <n v="0"/>
    <n v="0"/>
    <n v="0"/>
    <n v="1"/>
    <n v="1"/>
    <n v="0"/>
    <n v="-2.2335040806820947"/>
    <n v="0.10715230121887673"/>
    <x v="807"/>
    <n v="-0.10179122440673989"/>
    <n v="9.3667358035331074E-3"/>
    <x v="1"/>
    <n v="0"/>
    <x v="1"/>
    <x v="3"/>
    <x v="0"/>
  </r>
  <r>
    <n v="29"/>
    <n v="0.2"/>
    <n v="0.2"/>
    <n v="1.04"/>
    <n v="1"/>
    <n v="20"/>
    <n v="87"/>
    <n v="5"/>
    <n v="4.9000000000000004"/>
    <n v="1"/>
    <n v="12"/>
    <n v="0"/>
    <n v="0"/>
    <n v="0"/>
    <n v="0"/>
    <n v="0"/>
    <n v="0"/>
    <n v="0"/>
    <n v="0"/>
    <n v="0"/>
    <n v="0"/>
    <n v="0"/>
    <n v="0"/>
    <n v="0"/>
    <n v="1"/>
    <n v="0"/>
    <n v="0"/>
    <n v="0"/>
    <n v="0"/>
    <n v="0"/>
    <n v="1"/>
    <n v="0"/>
    <n v="0"/>
    <n v="-2.8590818449814313"/>
    <n v="5.7321366011531587E-2"/>
    <x v="808"/>
    <n v="-5.5738696640247484E-2"/>
    <n v="2.9391316945500592E-3"/>
    <x v="1"/>
    <n v="0"/>
    <x v="0"/>
    <x v="3"/>
    <x v="0"/>
  </r>
  <r>
    <n v="31"/>
    <n v="2.2999999999999998"/>
    <n v="2.2999999999999998"/>
    <n v="0.92"/>
    <n v="0"/>
    <n v="1"/>
    <n v="56"/>
    <n v="4"/>
    <n v="1.3"/>
    <n v="1"/>
    <n v="16"/>
    <n v="1"/>
    <n v="0"/>
    <n v="1"/>
    <n v="0"/>
    <n v="1"/>
    <n v="0"/>
    <n v="0"/>
    <n v="0"/>
    <n v="0"/>
    <n v="0"/>
    <n v="0"/>
    <n v="1"/>
    <n v="0"/>
    <n v="0"/>
    <n v="0"/>
    <n v="0"/>
    <n v="0"/>
    <n v="0"/>
    <n v="0"/>
    <n v="0"/>
    <n v="1"/>
    <n v="0"/>
    <n v="-0.55788263828704432"/>
    <n v="0.57241980138301773"/>
    <x v="809"/>
    <n v="-0.45261570758155539"/>
    <n v="0.13252331434189624"/>
    <x v="3"/>
    <n v="0"/>
    <x v="5"/>
    <x v="0"/>
    <x v="4"/>
  </r>
  <r>
    <n v="34"/>
    <n v="4.0999999999999996"/>
    <n v="4.0999999999999996"/>
    <n v="1.24"/>
    <n v="0"/>
    <n v="8"/>
    <n v="71"/>
    <n v="6"/>
    <n v="1.6"/>
    <n v="0"/>
    <n v="0"/>
    <n v="0"/>
    <n v="0"/>
    <n v="0"/>
    <n v="0"/>
    <n v="0"/>
    <n v="0"/>
    <n v="1"/>
    <n v="0"/>
    <n v="1"/>
    <n v="0"/>
    <n v="0"/>
    <n v="0"/>
    <n v="0"/>
    <n v="0"/>
    <n v="0"/>
    <n v="0"/>
    <n v="0"/>
    <n v="0"/>
    <n v="0"/>
    <n v="0"/>
    <n v="0"/>
    <n v="0"/>
    <n v="-2.325042638195717"/>
    <n v="9.7779274830609372E-2"/>
    <x v="810"/>
    <n v="-9.3289298134720769E-2"/>
    <n v="7.9334770415096564E-3"/>
    <x v="1"/>
    <n v="0"/>
    <x v="1"/>
    <x v="0"/>
    <x v="1"/>
  </r>
  <r>
    <n v="47"/>
    <n v="5.3"/>
    <n v="1.3"/>
    <n v="1"/>
    <n v="1"/>
    <n v="16"/>
    <n v="89"/>
    <n v="3"/>
    <n v="4.5"/>
    <n v="0"/>
    <n v="40"/>
    <n v="1"/>
    <n v="0"/>
    <n v="0"/>
    <n v="0"/>
    <n v="0"/>
    <n v="0"/>
    <n v="1"/>
    <n v="0"/>
    <n v="0"/>
    <n v="0"/>
    <n v="0"/>
    <n v="0"/>
    <n v="0"/>
    <n v="0"/>
    <n v="1"/>
    <n v="0"/>
    <n v="0"/>
    <n v="0"/>
    <n v="0"/>
    <n v="0"/>
    <n v="1"/>
    <n v="0"/>
    <n v="-4.1824117470873343"/>
    <n v="1.52616558919829E-2"/>
    <x v="811"/>
    <n v="-1.5146368328002025E-2"/>
    <n v="2.2596821033266996E-4"/>
    <x v="1"/>
    <n v="0"/>
    <x v="6"/>
    <x v="0"/>
    <x v="1"/>
  </r>
  <r>
    <n v="49"/>
    <n v="1.8"/>
    <n v="0.9"/>
    <n v="1.02"/>
    <n v="0"/>
    <n v="20"/>
    <n v="47"/>
    <n v="4"/>
    <n v="1.1000000000000001"/>
    <n v="1"/>
    <n v="0"/>
    <n v="1"/>
    <n v="0"/>
    <n v="0"/>
    <n v="0"/>
    <n v="0"/>
    <n v="0"/>
    <n v="0"/>
    <n v="0"/>
    <n v="0"/>
    <n v="0"/>
    <n v="0"/>
    <n v="1"/>
    <n v="0"/>
    <n v="0"/>
    <n v="0"/>
    <n v="0"/>
    <n v="0"/>
    <n v="0"/>
    <n v="0"/>
    <n v="0"/>
    <n v="1"/>
    <n v="0"/>
    <n v="-0.69245493457401641"/>
    <n v="0.50034624282173945"/>
    <x v="812"/>
    <n v="-0.40569591001918037"/>
    <n v="0.11121370157134798"/>
    <x v="3"/>
    <n v="0"/>
    <x v="5"/>
    <x v="0"/>
    <x v="0"/>
  </r>
  <r>
    <n v="35"/>
    <n v="3.4"/>
    <n v="1.9"/>
    <n v="1.1100000000000001"/>
    <n v="1"/>
    <n v="23"/>
    <n v="75"/>
    <n v="2"/>
    <n v="1.9"/>
    <n v="1"/>
    <n v="21"/>
    <n v="0"/>
    <n v="0"/>
    <n v="1"/>
    <n v="0"/>
    <n v="1"/>
    <n v="0"/>
    <n v="0"/>
    <n v="0"/>
    <n v="1"/>
    <n v="0"/>
    <n v="0"/>
    <n v="0"/>
    <n v="0"/>
    <n v="0"/>
    <n v="0"/>
    <n v="1"/>
    <n v="0"/>
    <n v="0"/>
    <n v="0"/>
    <n v="0"/>
    <n v="0"/>
    <n v="0"/>
    <n v="-1.1237280363817634"/>
    <n v="0.32506567622301097"/>
    <x v="813"/>
    <n v="-0.28146202517054741"/>
    <n v="6.0182111432817854E-2"/>
    <x v="2"/>
    <n v="0"/>
    <x v="1"/>
    <x v="4"/>
    <x v="4"/>
  </r>
  <r>
    <n v="36"/>
    <n v="2.5"/>
    <n v="2.2999999999999998"/>
    <n v="1.0900000000000001"/>
    <n v="0"/>
    <n v="17"/>
    <n v="65"/>
    <n v="10"/>
    <n v="6.4"/>
    <n v="0"/>
    <n v="10"/>
    <n v="0"/>
    <n v="0"/>
    <n v="0"/>
    <n v="0"/>
    <n v="1"/>
    <n v="0"/>
    <n v="0"/>
    <n v="0"/>
    <n v="0"/>
    <n v="0"/>
    <n v="0"/>
    <n v="0"/>
    <n v="0"/>
    <n v="0"/>
    <n v="1"/>
    <n v="0"/>
    <n v="0"/>
    <n v="0"/>
    <n v="0"/>
    <n v="0"/>
    <n v="0"/>
    <n v="0"/>
    <n v="-1.7715729429781617"/>
    <n v="0.17006527535089908"/>
    <x v="814"/>
    <n v="-0.15705953815161483"/>
    <n v="2.1125700167604122E-2"/>
    <x v="0"/>
    <n v="0"/>
    <x v="6"/>
    <x v="0"/>
    <x v="4"/>
  </r>
  <r>
    <n v="32"/>
    <n v="4.5999999999999996"/>
    <n v="1.3"/>
    <n v="1"/>
    <n v="0"/>
    <n v="19"/>
    <n v="64"/>
    <n v="2"/>
    <n v="0.2"/>
    <n v="0"/>
    <n v="13"/>
    <n v="1"/>
    <n v="0"/>
    <n v="0"/>
    <n v="0"/>
    <n v="0"/>
    <n v="0"/>
    <n v="0"/>
    <n v="1"/>
    <n v="0"/>
    <n v="0"/>
    <n v="0"/>
    <n v="0"/>
    <n v="0"/>
    <n v="1"/>
    <n v="0"/>
    <n v="0"/>
    <n v="0"/>
    <n v="0"/>
    <n v="0"/>
    <n v="0"/>
    <n v="1"/>
    <n v="0"/>
    <n v="-1.7399353985958466"/>
    <n v="0.17553173984759546"/>
    <x v="815"/>
    <n v="-0.16172058977986462"/>
    <n v="2.2296802939148253E-2"/>
    <x v="0"/>
    <n v="0"/>
    <x v="0"/>
    <x v="0"/>
    <x v="3"/>
  </r>
  <r>
    <n v="39"/>
    <n v="8.3000000000000007"/>
    <n v="8.3000000000000007"/>
    <n v="1.26"/>
    <n v="0"/>
    <n v="17"/>
    <n v="74"/>
    <n v="5"/>
    <n v="0.7"/>
    <n v="0"/>
    <n v="41"/>
    <n v="0"/>
    <n v="1"/>
    <n v="0"/>
    <n v="0"/>
    <n v="0"/>
    <n v="0"/>
    <n v="0"/>
    <n v="0"/>
    <n v="0"/>
    <n v="0"/>
    <n v="0"/>
    <n v="0"/>
    <n v="0"/>
    <n v="0"/>
    <n v="0"/>
    <n v="0"/>
    <n v="0"/>
    <n v="0"/>
    <n v="0"/>
    <n v="0"/>
    <n v="0"/>
    <n v="0"/>
    <n v="-1.1126294317589223"/>
    <n v="0.32869354654933652"/>
    <x v="816"/>
    <n v="-0.28419616363737576"/>
    <n v="6.1197362255526688E-2"/>
    <x v="2"/>
    <n v="0"/>
    <x v="3"/>
    <x v="0"/>
    <x v="0"/>
  </r>
  <r>
    <n v="40"/>
    <n v="3"/>
    <n v="3"/>
    <n v="0.97"/>
    <n v="0"/>
    <n v="22"/>
    <n v="85"/>
    <n v="5"/>
    <n v="7.2"/>
    <n v="1"/>
    <n v="26"/>
    <n v="1"/>
    <n v="0"/>
    <n v="0"/>
    <n v="0"/>
    <n v="0"/>
    <n v="0"/>
    <n v="1"/>
    <n v="0"/>
    <n v="0"/>
    <n v="0"/>
    <n v="0"/>
    <n v="0"/>
    <n v="0"/>
    <n v="1"/>
    <n v="0"/>
    <n v="0"/>
    <n v="0"/>
    <n v="0"/>
    <n v="0"/>
    <n v="0"/>
    <n v="0"/>
    <n v="1"/>
    <n v="-1.4292233086273003"/>
    <n v="0.23949486361925498"/>
    <x v="817"/>
    <n v="-0.21470392857105292"/>
    <n v="3.7333864290224263E-2"/>
    <x v="0"/>
    <n v="0"/>
    <x v="0"/>
    <x v="0"/>
    <x v="1"/>
  </r>
  <r>
    <n v="45"/>
    <n v="1.2"/>
    <n v="1.2"/>
    <n v="1"/>
    <n v="0"/>
    <n v="19"/>
    <n v="70"/>
    <n v="11"/>
    <n v="3.6"/>
    <n v="0"/>
    <n v="12"/>
    <n v="0"/>
    <n v="0"/>
    <n v="0"/>
    <n v="0"/>
    <n v="0"/>
    <n v="0"/>
    <n v="1"/>
    <n v="0"/>
    <n v="0"/>
    <n v="0"/>
    <n v="0"/>
    <n v="1"/>
    <n v="0"/>
    <n v="0"/>
    <n v="0"/>
    <n v="1"/>
    <n v="0"/>
    <n v="0"/>
    <n v="0"/>
    <n v="0"/>
    <n v="0"/>
    <n v="0"/>
    <n v="-1.3605076228410635"/>
    <n v="0.25653052314347069"/>
    <x v="818"/>
    <n v="-0.22835436990181995"/>
    <n v="4.1680412469457362E-2"/>
    <x v="2"/>
    <n v="0"/>
    <x v="5"/>
    <x v="4"/>
    <x v="1"/>
  </r>
  <r>
    <n v="45"/>
    <n v="2.2000000000000002"/>
    <n v="0.7"/>
    <n v="1.02"/>
    <n v="1"/>
    <n v="17"/>
    <n v="79"/>
    <n v="3"/>
    <n v="3.3"/>
    <n v="0"/>
    <n v="17"/>
    <n v="0"/>
    <n v="0"/>
    <n v="0"/>
    <n v="0"/>
    <n v="0"/>
    <n v="0"/>
    <n v="0"/>
    <n v="0"/>
    <n v="0"/>
    <n v="0"/>
    <n v="1"/>
    <n v="0"/>
    <n v="0"/>
    <n v="0"/>
    <n v="0"/>
    <n v="0"/>
    <n v="0"/>
    <n v="0"/>
    <n v="0"/>
    <n v="0"/>
    <n v="1"/>
    <n v="0"/>
    <n v="-3.5355550064221219"/>
    <n v="2.9142578182093263E-2"/>
    <x v="819"/>
    <n v="-2.8726007197095439E-2"/>
    <n v="8.0187162840813131E-4"/>
    <x v="1"/>
    <n v="0"/>
    <x v="7"/>
    <x v="0"/>
    <x v="0"/>
  </r>
  <r>
    <n v="21"/>
    <n v="11.3"/>
    <n v="1.1000000000000001"/>
    <n v="1.1299999999999999"/>
    <n v="1"/>
    <n v="14"/>
    <n v="78"/>
    <n v="2"/>
    <n v="0.7"/>
    <n v="0"/>
    <n v="15"/>
    <n v="0"/>
    <n v="1"/>
    <n v="0"/>
    <n v="0"/>
    <n v="0"/>
    <n v="0"/>
    <n v="0"/>
    <n v="0"/>
    <n v="0"/>
    <n v="0"/>
    <n v="0"/>
    <n v="0"/>
    <n v="0"/>
    <n v="0"/>
    <n v="1"/>
    <n v="0"/>
    <n v="0"/>
    <n v="0"/>
    <n v="0"/>
    <n v="1"/>
    <n v="0"/>
    <n v="0"/>
    <n v="-4.2694900405581926"/>
    <n v="1.3988915114021434E-2"/>
    <x v="820"/>
    <n v="-1.3891973269022901E-2"/>
    <n v="1.9032754906217085E-4"/>
    <x v="1"/>
    <n v="0"/>
    <x v="6"/>
    <x v="3"/>
    <x v="0"/>
  </r>
  <r>
    <n v="37"/>
    <n v="1.9"/>
    <n v="1.9"/>
    <n v="0.8"/>
    <n v="0"/>
    <n v="17"/>
    <n v="67"/>
    <n v="7"/>
    <n v="2.9"/>
    <n v="0"/>
    <n v="23"/>
    <n v="0"/>
    <n v="0"/>
    <n v="0"/>
    <n v="0"/>
    <n v="0"/>
    <n v="0"/>
    <n v="0"/>
    <n v="0"/>
    <n v="0"/>
    <n v="0"/>
    <n v="0"/>
    <n v="1"/>
    <n v="0"/>
    <n v="0"/>
    <n v="0"/>
    <n v="0"/>
    <n v="0"/>
    <n v="0"/>
    <n v="0"/>
    <n v="0"/>
    <n v="0"/>
    <n v="0"/>
    <n v="-1.996792340585559"/>
    <n v="0.13577008971472604"/>
    <x v="821"/>
    <n v="-0.12731091400168523"/>
    <n v="1.4289839636603133E-2"/>
    <x v="0"/>
    <n v="0"/>
    <x v="5"/>
    <x v="0"/>
    <x v="0"/>
  </r>
  <r>
    <n v="50"/>
    <n v="1.4"/>
    <n v="1.4"/>
    <n v="0.75"/>
    <n v="0"/>
    <n v="20"/>
    <n v="54"/>
    <n v="6"/>
    <n v="1.2"/>
    <n v="0"/>
    <n v="26"/>
    <n v="1"/>
    <n v="0"/>
    <n v="1"/>
    <n v="0"/>
    <n v="0"/>
    <n v="0"/>
    <n v="1"/>
    <n v="0"/>
    <n v="0"/>
    <n v="0"/>
    <n v="1"/>
    <n v="0"/>
    <n v="0"/>
    <n v="0"/>
    <n v="0"/>
    <n v="0"/>
    <n v="0"/>
    <n v="1"/>
    <n v="0"/>
    <n v="0"/>
    <n v="1"/>
    <n v="0"/>
    <n v="-0.75089105846235527"/>
    <n v="0.47194583399719675"/>
    <x v="822"/>
    <n v="-0.38658522207338553"/>
    <n v="0.10280178512614911"/>
    <x v="3"/>
    <n v="0"/>
    <x v="7"/>
    <x v="5"/>
    <x v="1"/>
  </r>
  <r>
    <n v="34"/>
    <n v="2.9"/>
    <n v="2.9"/>
    <n v="0.95"/>
    <n v="0"/>
    <n v="18"/>
    <n v="85"/>
    <n v="15"/>
    <n v="5"/>
    <n v="0"/>
    <n v="47"/>
    <n v="1"/>
    <n v="0"/>
    <n v="1"/>
    <n v="0"/>
    <n v="0"/>
    <n v="0"/>
    <n v="1"/>
    <n v="0"/>
    <n v="0"/>
    <n v="0"/>
    <n v="0"/>
    <n v="0"/>
    <n v="0"/>
    <n v="1"/>
    <n v="0"/>
    <n v="0"/>
    <n v="0"/>
    <n v="0"/>
    <n v="1"/>
    <n v="0"/>
    <n v="0"/>
    <n v="1"/>
    <n v="-1.5007897311939609"/>
    <n v="0.22295401686272548"/>
    <x v="823"/>
    <n v="-0.20126925735773524"/>
    <n v="3.323612217828683E-2"/>
    <x v="0"/>
    <n v="0"/>
    <x v="0"/>
    <x v="2"/>
    <x v="1"/>
  </r>
  <r>
    <n v="48"/>
    <n v="3.7"/>
    <n v="0.9"/>
    <n v="0.78"/>
    <n v="0"/>
    <n v="19"/>
    <n v="71"/>
    <n v="5"/>
    <n v="5.2"/>
    <n v="0"/>
    <n v="1"/>
    <n v="0"/>
    <n v="0"/>
    <n v="1"/>
    <n v="0"/>
    <n v="0"/>
    <n v="0"/>
    <n v="1"/>
    <n v="0"/>
    <n v="0"/>
    <n v="0"/>
    <n v="0"/>
    <n v="0"/>
    <n v="0"/>
    <n v="0"/>
    <n v="0"/>
    <n v="0"/>
    <n v="0"/>
    <n v="0"/>
    <n v="0"/>
    <n v="1"/>
    <n v="0"/>
    <n v="1"/>
    <n v="-2.961390669096474"/>
    <n v="5.1746904290651645E-2"/>
    <x v="824"/>
    <n v="-5.0452500095192247E-2"/>
    <n v="2.420729498971238E-3"/>
    <x v="1"/>
    <n v="0"/>
    <x v="3"/>
    <x v="3"/>
    <x v="1"/>
  </r>
  <r>
    <n v="35"/>
    <n v="2.6"/>
    <n v="2.6"/>
    <n v="0.94"/>
    <n v="1"/>
    <n v="28"/>
    <n v="78"/>
    <n v="10"/>
    <n v="1.7"/>
    <n v="0"/>
    <n v="24"/>
    <n v="1"/>
    <n v="1"/>
    <n v="0"/>
    <n v="0"/>
    <n v="0"/>
    <n v="0"/>
    <n v="1"/>
    <n v="0"/>
    <n v="1"/>
    <n v="0"/>
    <n v="0"/>
    <n v="0"/>
    <n v="0"/>
    <n v="0"/>
    <n v="0"/>
    <n v="0"/>
    <n v="1"/>
    <n v="0"/>
    <n v="0"/>
    <n v="0"/>
    <n v="0"/>
    <n v="1"/>
    <n v="-2.2668413895278001"/>
    <n v="0.10363901892357429"/>
    <x v="825"/>
    <n v="-9.8612918774017927E-2"/>
    <n v="8.8184548039824708E-3"/>
    <x v="1"/>
    <n v="0"/>
    <x v="1"/>
    <x v="1"/>
    <x v="1"/>
  </r>
  <r>
    <n v="40"/>
    <n v="1"/>
    <n v="1"/>
    <n v="1.07"/>
    <n v="0"/>
    <n v="18"/>
    <n v="62"/>
    <n v="9"/>
    <n v="3.8"/>
    <n v="0"/>
    <n v="20"/>
    <n v="1"/>
    <n v="0"/>
    <n v="0"/>
    <n v="1"/>
    <n v="1"/>
    <n v="0"/>
    <n v="0"/>
    <n v="0"/>
    <n v="0"/>
    <n v="0"/>
    <n v="1"/>
    <n v="0"/>
    <n v="0"/>
    <n v="0"/>
    <n v="0"/>
    <n v="0"/>
    <n v="0"/>
    <n v="0"/>
    <n v="0"/>
    <n v="1"/>
    <n v="0"/>
    <n v="1"/>
    <n v="-0.99258135320948193"/>
    <n v="0.37061875725273558"/>
    <x v="826"/>
    <n v="-0.31526228550767632"/>
    <n v="7.3117519402346967E-2"/>
    <x v="2"/>
    <n v="0"/>
    <x v="7"/>
    <x v="3"/>
    <x v="4"/>
  </r>
  <r>
    <n v="28"/>
    <n v="4.9000000000000004"/>
    <n v="4.9000000000000004"/>
    <n v="0.87"/>
    <n v="0"/>
    <n v="10"/>
    <n v="58"/>
    <n v="2"/>
    <n v="3.4"/>
    <n v="0"/>
    <n v="35"/>
    <n v="0"/>
    <n v="0"/>
    <n v="0"/>
    <n v="0"/>
    <n v="0"/>
    <n v="0"/>
    <n v="0"/>
    <n v="1"/>
    <n v="0"/>
    <n v="0"/>
    <n v="1"/>
    <n v="0"/>
    <n v="0"/>
    <n v="0"/>
    <n v="0"/>
    <n v="0"/>
    <n v="0"/>
    <n v="1"/>
    <n v="0"/>
    <n v="0"/>
    <n v="0"/>
    <n v="0"/>
    <n v="-0.32948707164935082"/>
    <n v="0.71929258438572674"/>
    <x v="827"/>
    <n v="-0.54191291807536002"/>
    <n v="0.17502963449047848"/>
    <x v="3"/>
    <n v="0"/>
    <x v="7"/>
    <x v="5"/>
    <x v="3"/>
  </r>
  <r>
    <n v="28"/>
    <n v="4.5999999999999996"/>
    <n v="0.9"/>
    <n v="0.89"/>
    <n v="0"/>
    <n v="24"/>
    <n v="65"/>
    <n v="1"/>
    <n v="2.4"/>
    <n v="1"/>
    <n v="28"/>
    <n v="0"/>
    <n v="0"/>
    <n v="0"/>
    <n v="1"/>
    <n v="0"/>
    <n v="1"/>
    <n v="0"/>
    <n v="0"/>
    <n v="0"/>
    <n v="0"/>
    <n v="0"/>
    <n v="0"/>
    <n v="1"/>
    <n v="0"/>
    <n v="0"/>
    <n v="0"/>
    <n v="1"/>
    <n v="0"/>
    <n v="0"/>
    <n v="0"/>
    <n v="0"/>
    <n v="0"/>
    <n v="-1.7719071300651181"/>
    <n v="0.17000845122741012"/>
    <x v="828"/>
    <n v="-0.1570109720548678"/>
    <n v="2.1113635726988197E-2"/>
    <x v="0"/>
    <n v="0"/>
    <x v="2"/>
    <x v="1"/>
    <x v="2"/>
  </r>
  <r>
    <n v="45"/>
    <n v="6.3"/>
    <n v="0.6"/>
    <n v="1.05"/>
    <n v="0"/>
    <n v="4"/>
    <n v="54"/>
    <n v="3"/>
    <n v="1.3"/>
    <n v="0"/>
    <n v="31"/>
    <n v="0"/>
    <n v="0"/>
    <n v="0"/>
    <n v="0"/>
    <n v="0"/>
    <n v="0"/>
    <n v="0"/>
    <n v="0"/>
    <n v="0"/>
    <n v="0"/>
    <n v="0"/>
    <n v="0"/>
    <n v="0"/>
    <n v="1"/>
    <n v="0"/>
    <n v="0"/>
    <n v="0"/>
    <n v="0"/>
    <n v="1"/>
    <n v="0"/>
    <n v="0"/>
    <n v="0"/>
    <n v="-2.1316224361910274"/>
    <n v="0.11864464424912328"/>
    <x v="829"/>
    <n v="-0.11211781343418356"/>
    <n v="1.1248949873679307E-2"/>
    <x v="0"/>
    <n v="0"/>
    <x v="0"/>
    <x v="2"/>
    <x v="0"/>
  </r>
  <r>
    <n v="46"/>
    <n v="4.5"/>
    <n v="0.7"/>
    <n v="1.05"/>
    <n v="0"/>
    <n v="6"/>
    <n v="52"/>
    <n v="8"/>
    <n v="1.9"/>
    <n v="0"/>
    <n v="28"/>
    <n v="1"/>
    <n v="0"/>
    <n v="0"/>
    <n v="0"/>
    <n v="0"/>
    <n v="0"/>
    <n v="0"/>
    <n v="1"/>
    <n v="0"/>
    <n v="1"/>
    <n v="0"/>
    <n v="0"/>
    <n v="0"/>
    <n v="0"/>
    <n v="0"/>
    <n v="0"/>
    <n v="0"/>
    <n v="0"/>
    <n v="0"/>
    <n v="1"/>
    <n v="0"/>
    <n v="0"/>
    <n v="-1.4903296337653662"/>
    <n v="0.22529837734535565"/>
    <x v="830"/>
    <n v="-0.20318438768066702"/>
    <n v="3.3809006655501642E-2"/>
    <x v="0"/>
    <n v="0"/>
    <x v="4"/>
    <x v="3"/>
    <x v="3"/>
  </r>
  <r>
    <n v="38"/>
    <n v="10.7"/>
    <n v="2"/>
    <n v="0.78"/>
    <n v="0"/>
    <n v="19"/>
    <n v="60"/>
    <n v="11"/>
    <n v="4.9000000000000004"/>
    <n v="0"/>
    <n v="13"/>
    <n v="0"/>
    <n v="0"/>
    <n v="0"/>
    <n v="0"/>
    <n v="0"/>
    <n v="0"/>
    <n v="1"/>
    <n v="0"/>
    <n v="0"/>
    <n v="0"/>
    <n v="0"/>
    <n v="0"/>
    <n v="0"/>
    <n v="1"/>
    <n v="0"/>
    <n v="1"/>
    <n v="0"/>
    <n v="0"/>
    <n v="0"/>
    <n v="0"/>
    <n v="0"/>
    <n v="0"/>
    <n v="-1.502313302201898"/>
    <n v="0.22261458922324429"/>
    <x v="831"/>
    <n v="-0.20099167149012478"/>
    <n v="3.3153401860668119E-2"/>
    <x v="0"/>
    <n v="0"/>
    <x v="0"/>
    <x v="4"/>
    <x v="1"/>
  </r>
  <r>
    <n v="27"/>
    <n v="6.6"/>
    <n v="3.5"/>
    <n v="1.02"/>
    <n v="0"/>
    <n v="21"/>
    <n v="75"/>
    <n v="2"/>
    <n v="6.5"/>
    <n v="1"/>
    <n v="39"/>
    <n v="0"/>
    <n v="0"/>
    <n v="0"/>
    <n v="0"/>
    <n v="0"/>
    <n v="0"/>
    <n v="1"/>
    <n v="0"/>
    <n v="0"/>
    <n v="1"/>
    <n v="0"/>
    <n v="0"/>
    <n v="0"/>
    <n v="0"/>
    <n v="0"/>
    <n v="0"/>
    <n v="0"/>
    <n v="0"/>
    <n v="0"/>
    <n v="1"/>
    <n v="0"/>
    <n v="0"/>
    <n v="-1.5153961564175322"/>
    <n v="0.21972112367076876"/>
    <x v="832"/>
    <n v="-0.19862224546003177"/>
    <n v="3.2450585146171412E-2"/>
    <x v="0"/>
    <n v="0"/>
    <x v="4"/>
    <x v="3"/>
    <x v="1"/>
  </r>
  <r>
    <n v="38"/>
    <n v="5.7"/>
    <n v="3.3"/>
    <n v="1.07"/>
    <n v="1"/>
    <n v="5"/>
    <n v="66"/>
    <n v="6"/>
    <n v="2"/>
    <n v="0"/>
    <n v="34"/>
    <n v="1"/>
    <n v="0"/>
    <n v="1"/>
    <n v="0"/>
    <n v="0"/>
    <n v="0"/>
    <n v="1"/>
    <n v="0"/>
    <n v="0"/>
    <n v="1"/>
    <n v="0"/>
    <n v="0"/>
    <n v="0"/>
    <n v="0"/>
    <n v="0"/>
    <n v="0"/>
    <n v="0"/>
    <n v="0"/>
    <n v="0"/>
    <n v="0"/>
    <n v="0"/>
    <n v="0"/>
    <n v="-2.8049250992057102"/>
    <n v="6.051130334753077E-2"/>
    <x v="833"/>
    <n v="-5.8751153473607008E-2"/>
    <n v="3.255685242988064E-3"/>
    <x v="1"/>
    <n v="0"/>
    <x v="4"/>
    <x v="0"/>
    <x v="1"/>
  </r>
  <r>
    <n v="49"/>
    <n v="8.5"/>
    <n v="0.7"/>
    <n v="1.1299999999999999"/>
    <n v="0"/>
    <n v="13"/>
    <n v="60"/>
    <n v="7"/>
    <n v="6.9"/>
    <n v="1"/>
    <n v="35"/>
    <n v="0"/>
    <n v="0"/>
    <n v="1"/>
    <n v="0"/>
    <n v="0"/>
    <n v="1"/>
    <n v="0"/>
    <n v="0"/>
    <n v="0"/>
    <n v="0"/>
    <n v="0"/>
    <n v="0"/>
    <n v="0"/>
    <n v="1"/>
    <n v="0"/>
    <n v="0"/>
    <n v="0"/>
    <n v="0"/>
    <n v="0"/>
    <n v="0"/>
    <n v="0"/>
    <n v="1"/>
    <n v="-1.7432439860548725"/>
    <n v="0.17495193742689627"/>
    <x v="834"/>
    <n v="-0.16122724244198283"/>
    <n v="2.2171613998393284E-2"/>
    <x v="0"/>
    <n v="0"/>
    <x v="0"/>
    <x v="0"/>
    <x v="2"/>
  </r>
  <r>
    <n v="54"/>
    <n v="4.3"/>
    <n v="1.5"/>
    <n v="1.1200000000000001"/>
    <n v="1"/>
    <n v="11"/>
    <n v="67"/>
    <n v="2"/>
    <n v="3.6"/>
    <n v="0"/>
    <n v="39"/>
    <n v="1"/>
    <n v="0"/>
    <n v="0"/>
    <n v="1"/>
    <n v="0"/>
    <n v="0"/>
    <n v="1"/>
    <n v="0"/>
    <n v="0"/>
    <n v="0"/>
    <n v="0"/>
    <n v="0"/>
    <n v="0"/>
    <n v="1"/>
    <n v="0"/>
    <n v="0"/>
    <n v="0"/>
    <n v="1"/>
    <n v="0"/>
    <n v="0"/>
    <n v="1"/>
    <n v="0"/>
    <n v="-2.4122802481409082"/>
    <n v="8.9610726735127363E-2"/>
    <x v="835"/>
    <n v="-8.5820501018770895E-2"/>
    <n v="6.7635897733136002E-3"/>
    <x v="1"/>
    <n v="0"/>
    <x v="0"/>
    <x v="5"/>
    <x v="1"/>
  </r>
  <r>
    <n v="35"/>
    <n v="3.4"/>
    <n v="1.3"/>
    <n v="1.26"/>
    <n v="1"/>
    <n v="12"/>
    <n v="72"/>
    <n v="2"/>
    <n v="2.5"/>
    <n v="1"/>
    <n v="29"/>
    <n v="0"/>
    <n v="0"/>
    <n v="0"/>
    <n v="0"/>
    <n v="0"/>
    <n v="0"/>
    <n v="0"/>
    <n v="0"/>
    <n v="1"/>
    <n v="0"/>
    <n v="0"/>
    <n v="0"/>
    <n v="0"/>
    <n v="0"/>
    <n v="0"/>
    <n v="0"/>
    <n v="0"/>
    <n v="0"/>
    <n v="0"/>
    <n v="0"/>
    <n v="0"/>
    <n v="0"/>
    <n v="-2.6601043562643203"/>
    <n v="6.9940922590401106E-2"/>
    <x v="836"/>
    <n v="-6.7603434417211394E-2"/>
    <n v="4.2731005916940628E-3"/>
    <x v="1"/>
    <n v="0"/>
    <x v="1"/>
    <x v="0"/>
    <x v="0"/>
  </r>
  <r>
    <n v="23"/>
    <n v="4.9000000000000004"/>
    <n v="0.6"/>
    <n v="0.91"/>
    <n v="0"/>
    <n v="24"/>
    <n v="68"/>
    <n v="1"/>
    <n v="2.2999999999999998"/>
    <n v="0"/>
    <n v="42"/>
    <n v="1"/>
    <n v="0"/>
    <n v="0"/>
    <n v="0"/>
    <n v="0"/>
    <n v="0"/>
    <n v="0"/>
    <n v="0"/>
    <n v="0"/>
    <n v="0"/>
    <n v="0"/>
    <n v="0"/>
    <n v="0"/>
    <n v="1"/>
    <n v="0"/>
    <n v="0"/>
    <n v="0"/>
    <n v="0"/>
    <n v="0"/>
    <n v="1"/>
    <n v="0"/>
    <n v="1"/>
    <n v="-1.6496088775090922"/>
    <n v="0.19212503835089831"/>
    <x v="837"/>
    <n v="-0.17573746108713773"/>
    <n v="2.5973131550498369E-2"/>
    <x v="0"/>
    <n v="0"/>
    <x v="0"/>
    <x v="3"/>
    <x v="0"/>
  </r>
  <r>
    <n v="46"/>
    <n v="0.6"/>
    <n v="0.6"/>
    <n v="1.04"/>
    <n v="0"/>
    <n v="22"/>
    <n v="98"/>
    <n v="13"/>
    <n v="1.3"/>
    <n v="1"/>
    <n v="29"/>
    <n v="0"/>
    <n v="0"/>
    <n v="0"/>
    <n v="0"/>
    <n v="0"/>
    <n v="1"/>
    <n v="0"/>
    <n v="0"/>
    <n v="0"/>
    <n v="0"/>
    <n v="0"/>
    <n v="0"/>
    <n v="0"/>
    <n v="0"/>
    <n v="0"/>
    <n v="0"/>
    <n v="0"/>
    <n v="0"/>
    <n v="0"/>
    <n v="0"/>
    <n v="0"/>
    <n v="0"/>
    <n v="-2.3694195662825175"/>
    <n v="9.3535001393554751E-2"/>
    <x v="838"/>
    <n v="-8.9415569212777921E-2"/>
    <n v="7.3161556675748734E-3"/>
    <x v="1"/>
    <n v="0"/>
    <x v="3"/>
    <x v="0"/>
    <x v="2"/>
  </r>
  <r>
    <n v="36"/>
    <n v="4.3"/>
    <n v="4.3"/>
    <n v="0.94"/>
    <n v="1"/>
    <n v="16"/>
    <n v="87"/>
    <n v="5"/>
    <n v="4"/>
    <n v="0"/>
    <n v="21"/>
    <n v="0"/>
    <n v="0"/>
    <n v="0"/>
    <n v="1"/>
    <n v="0"/>
    <n v="0"/>
    <n v="0"/>
    <n v="0"/>
    <n v="0"/>
    <n v="0"/>
    <n v="0"/>
    <n v="0"/>
    <n v="0"/>
    <n v="0"/>
    <n v="0"/>
    <n v="0"/>
    <n v="0"/>
    <n v="0"/>
    <n v="0"/>
    <n v="0"/>
    <n v="0"/>
    <n v="1"/>
    <n v="-3.4109034371348175"/>
    <n v="3.3011363208520335E-2"/>
    <x v="839"/>
    <n v="-3.247819027885876E-2"/>
    <n v="1.0212139065609964E-3"/>
    <x v="1"/>
    <n v="0"/>
    <x v="3"/>
    <x v="0"/>
    <x v="0"/>
  </r>
  <r>
    <n v="46"/>
    <n v="3.7"/>
    <n v="0.5"/>
    <n v="1"/>
    <n v="0"/>
    <n v="11"/>
    <n v="84"/>
    <n v="2"/>
    <n v="7.7"/>
    <n v="0"/>
    <n v="24"/>
    <n v="1"/>
    <n v="0"/>
    <n v="0"/>
    <n v="0"/>
    <n v="0"/>
    <n v="0"/>
    <n v="0"/>
    <n v="0"/>
    <n v="0"/>
    <n v="0"/>
    <n v="0"/>
    <n v="1"/>
    <n v="0"/>
    <n v="0"/>
    <n v="0"/>
    <n v="0"/>
    <n v="0"/>
    <n v="1"/>
    <n v="0"/>
    <n v="0"/>
    <n v="0"/>
    <n v="0"/>
    <n v="-1.7373666440164017"/>
    <n v="0.17598321742746109"/>
    <x v="840"/>
    <n v="-0.16210457847958892"/>
    <n v="2.2394442692374849E-2"/>
    <x v="0"/>
    <n v="0"/>
    <x v="5"/>
    <x v="5"/>
    <x v="0"/>
  </r>
  <r>
    <n v="41"/>
    <n v="5.3"/>
    <n v="2.4"/>
    <n v="1.17"/>
    <n v="1"/>
    <n v="4"/>
    <n v="91"/>
    <n v="10"/>
    <n v="2.4"/>
    <n v="0"/>
    <n v="24"/>
    <n v="0"/>
    <n v="0"/>
    <n v="1"/>
    <n v="0"/>
    <n v="0"/>
    <n v="0"/>
    <n v="0"/>
    <n v="0"/>
    <n v="0"/>
    <n v="0"/>
    <n v="0"/>
    <n v="0"/>
    <n v="0"/>
    <n v="0"/>
    <n v="0"/>
    <n v="0"/>
    <n v="1"/>
    <n v="0"/>
    <n v="0"/>
    <n v="0"/>
    <n v="1"/>
    <n v="0"/>
    <n v="-3.8698965918734993"/>
    <n v="2.0860526461644466E-2"/>
    <x v="841"/>
    <n v="-2.064592501445485E-2"/>
    <n v="4.1755886325635822E-4"/>
    <x v="1"/>
    <n v="0"/>
    <x v="3"/>
    <x v="1"/>
    <x v="0"/>
  </r>
  <r>
    <n v="30"/>
    <n v="7.7"/>
    <n v="5.4"/>
    <n v="0.81"/>
    <n v="0"/>
    <n v="29"/>
    <n v="48"/>
    <n v="5"/>
    <n v="1.1000000000000001"/>
    <n v="1"/>
    <n v="18"/>
    <n v="1"/>
    <n v="0"/>
    <n v="0"/>
    <n v="0"/>
    <n v="0"/>
    <n v="0"/>
    <n v="0"/>
    <n v="0"/>
    <n v="0"/>
    <n v="1"/>
    <n v="0"/>
    <n v="0"/>
    <n v="0"/>
    <n v="0"/>
    <n v="0"/>
    <n v="0"/>
    <n v="0"/>
    <n v="0"/>
    <n v="0"/>
    <n v="1"/>
    <n v="0"/>
    <n v="1"/>
    <n v="0.33520357239853715"/>
    <n v="1.3982249962681925"/>
    <x v="842"/>
    <n v="-0.53952530643928365"/>
    <n v="0.17386819658916555"/>
    <x v="3"/>
    <n v="1"/>
    <x v="4"/>
    <x v="3"/>
    <x v="0"/>
  </r>
  <r>
    <n v="39"/>
    <n v="5.8"/>
    <n v="5.3"/>
    <n v="0.87"/>
    <n v="0"/>
    <n v="21"/>
    <n v="49"/>
    <n v="11"/>
    <n v="4.5"/>
    <n v="0"/>
    <n v="44"/>
    <n v="0"/>
    <n v="0"/>
    <n v="0"/>
    <n v="0"/>
    <n v="0"/>
    <n v="0"/>
    <n v="1"/>
    <n v="0"/>
    <n v="1"/>
    <n v="0"/>
    <n v="0"/>
    <n v="0"/>
    <n v="0"/>
    <n v="0"/>
    <n v="0"/>
    <n v="0"/>
    <n v="0"/>
    <n v="0"/>
    <n v="0"/>
    <n v="0"/>
    <n v="0"/>
    <n v="0"/>
    <n v="-0.90643610807131092"/>
    <n v="0.40396133620189767"/>
    <x v="843"/>
    <n v="-1.2457338749780071"/>
    <n v="0.50732901869233704"/>
    <x v="2"/>
    <n v="1"/>
    <x v="1"/>
    <x v="0"/>
    <x v="1"/>
  </r>
  <r>
    <n v="50"/>
    <n v="2.2000000000000002"/>
    <n v="2.2000000000000002"/>
    <n v="1.18"/>
    <n v="0"/>
    <n v="10"/>
    <n v="59"/>
    <n v="12"/>
    <n v="1.9"/>
    <n v="1"/>
    <n v="28"/>
    <n v="1"/>
    <n v="0"/>
    <n v="0"/>
    <n v="1"/>
    <n v="0"/>
    <n v="0"/>
    <n v="0"/>
    <n v="1"/>
    <n v="0"/>
    <n v="1"/>
    <n v="0"/>
    <n v="0"/>
    <n v="0"/>
    <n v="0"/>
    <n v="0"/>
    <n v="0"/>
    <n v="0"/>
    <n v="0"/>
    <n v="0"/>
    <n v="0"/>
    <n v="0"/>
    <n v="0"/>
    <n v="-0.84453642617413616"/>
    <n v="0.42975653592193269"/>
    <x v="844"/>
    <n v="-0.35750417517680927"/>
    <n v="9.0348469415480165E-2"/>
    <x v="3"/>
    <n v="0"/>
    <x v="4"/>
    <x v="0"/>
    <x v="3"/>
  </r>
  <r>
    <n v="37"/>
    <n v="6.9"/>
    <n v="2.6"/>
    <n v="1.1200000000000001"/>
    <n v="0"/>
    <n v="22"/>
    <n v="88"/>
    <n v="2"/>
    <n v="1.3"/>
    <n v="0"/>
    <n v="25"/>
    <n v="1"/>
    <n v="0"/>
    <n v="0"/>
    <n v="0"/>
    <n v="0"/>
    <n v="0"/>
    <n v="0"/>
    <n v="0"/>
    <n v="0"/>
    <n v="0"/>
    <n v="0"/>
    <n v="0"/>
    <n v="0"/>
    <n v="1"/>
    <n v="0"/>
    <n v="0"/>
    <n v="0"/>
    <n v="0"/>
    <n v="0"/>
    <n v="0"/>
    <n v="0"/>
    <n v="0"/>
    <n v="-2.3560421792311321"/>
    <n v="9.4794662008745978E-2"/>
    <x v="845"/>
    <n v="-9.0566822404091474E-2"/>
    <n v="7.4972574153443425E-3"/>
    <x v="1"/>
    <n v="0"/>
    <x v="0"/>
    <x v="0"/>
    <x v="0"/>
  </r>
  <r>
    <n v="29"/>
    <n v="10.8"/>
    <n v="2.9"/>
    <n v="0.99"/>
    <n v="0"/>
    <n v="15"/>
    <n v="65"/>
    <n v="10"/>
    <n v="0.7"/>
    <n v="0"/>
    <n v="29"/>
    <n v="0"/>
    <n v="0"/>
    <n v="0"/>
    <n v="0"/>
    <n v="0"/>
    <n v="0"/>
    <n v="0"/>
    <n v="0"/>
    <n v="0"/>
    <n v="0"/>
    <n v="0"/>
    <n v="1"/>
    <n v="0"/>
    <n v="0"/>
    <n v="0"/>
    <n v="0"/>
    <n v="0"/>
    <n v="0"/>
    <n v="0"/>
    <n v="0"/>
    <n v="0"/>
    <n v="0"/>
    <n v="-2.2224697842030219"/>
    <n v="0.10834119873990966"/>
    <x v="846"/>
    <n v="-0.10286448202196422"/>
    <n v="9.5552118256134709E-3"/>
    <x v="1"/>
    <n v="0"/>
    <x v="5"/>
    <x v="0"/>
    <x v="0"/>
  </r>
  <r>
    <n v="24"/>
    <n v="7.9"/>
    <n v="1.3"/>
    <n v="1.1000000000000001"/>
    <n v="0"/>
    <n v="13"/>
    <n v="57"/>
    <n v="10"/>
    <n v="3.9"/>
    <n v="1"/>
    <n v="60"/>
    <n v="0"/>
    <n v="0"/>
    <n v="0"/>
    <n v="0"/>
    <n v="0"/>
    <n v="0"/>
    <n v="0"/>
    <n v="0"/>
    <n v="1"/>
    <n v="0"/>
    <n v="0"/>
    <n v="0"/>
    <n v="0"/>
    <n v="0"/>
    <n v="0"/>
    <n v="0"/>
    <n v="0"/>
    <n v="0"/>
    <n v="0"/>
    <n v="0"/>
    <n v="0"/>
    <n v="0"/>
    <n v="-1.2265068417544329"/>
    <n v="0.29331538728656742"/>
    <x v="847"/>
    <n v="-0.25720898906144735"/>
    <n v="5.143524394481884E-2"/>
    <x v="2"/>
    <n v="0"/>
    <x v="1"/>
    <x v="0"/>
    <x v="0"/>
  </r>
  <r>
    <n v="31"/>
    <n v="1.3"/>
    <n v="0.5"/>
    <n v="1.04"/>
    <n v="0"/>
    <n v="20"/>
    <n v="67"/>
    <n v="6"/>
    <n v="5.8"/>
    <n v="0"/>
    <n v="10"/>
    <n v="1"/>
    <n v="0"/>
    <n v="1"/>
    <n v="0"/>
    <n v="0"/>
    <n v="1"/>
    <n v="0"/>
    <n v="0"/>
    <n v="0"/>
    <n v="0"/>
    <n v="0"/>
    <n v="0"/>
    <n v="0"/>
    <n v="1"/>
    <n v="0"/>
    <n v="0"/>
    <n v="0"/>
    <n v="0"/>
    <n v="0"/>
    <n v="1"/>
    <n v="0"/>
    <n v="0"/>
    <n v="-1.3966335761423245"/>
    <n v="0.24742851273177768"/>
    <x v="848"/>
    <n v="-0.22108424257815085"/>
    <n v="3.9343061895497904E-2"/>
    <x v="0"/>
    <n v="0"/>
    <x v="0"/>
    <x v="3"/>
    <x v="2"/>
  </r>
  <r>
    <n v="34"/>
    <n v="5.8"/>
    <n v="1.8"/>
    <n v="1.1100000000000001"/>
    <n v="0"/>
    <n v="9"/>
    <n v="69"/>
    <n v="7"/>
    <n v="0.9"/>
    <n v="1"/>
    <n v="14"/>
    <n v="1"/>
    <n v="1"/>
    <n v="0"/>
    <n v="0"/>
    <n v="0"/>
    <n v="0"/>
    <n v="1"/>
    <n v="0"/>
    <n v="0"/>
    <n v="0"/>
    <n v="0"/>
    <n v="0"/>
    <n v="0"/>
    <n v="0"/>
    <n v="0"/>
    <n v="0"/>
    <n v="0"/>
    <n v="0"/>
    <n v="0"/>
    <n v="0"/>
    <n v="0"/>
    <n v="0"/>
    <n v="-1.6847801739422548"/>
    <n v="0.18548520195536849"/>
    <x v="849"/>
    <n v="-0.17015214391093098"/>
    <n v="2.4480836878567076E-2"/>
    <x v="0"/>
    <n v="0"/>
    <x v="3"/>
    <x v="0"/>
    <x v="1"/>
  </r>
  <r>
    <n v="45"/>
    <n v="1.4"/>
    <n v="1.4"/>
    <n v="1"/>
    <n v="0"/>
    <n v="13"/>
    <n v="75"/>
    <n v="5"/>
    <n v="2.1"/>
    <n v="0"/>
    <n v="7"/>
    <n v="1"/>
    <n v="0"/>
    <n v="0"/>
    <n v="0"/>
    <n v="0"/>
    <n v="0"/>
    <n v="0"/>
    <n v="0"/>
    <n v="0"/>
    <n v="0"/>
    <n v="0"/>
    <n v="1"/>
    <n v="0"/>
    <n v="0"/>
    <n v="0"/>
    <n v="0"/>
    <n v="0"/>
    <n v="0"/>
    <n v="0"/>
    <n v="1"/>
    <n v="0"/>
    <n v="0"/>
    <n v="-1.9756394770226151"/>
    <n v="0.13867260593799274"/>
    <x v="850"/>
    <n v="-2.1055026802549244"/>
    <n v="0.77126256939344517"/>
    <x v="0"/>
    <n v="1"/>
    <x v="5"/>
    <x v="3"/>
    <x v="0"/>
  </r>
  <r>
    <n v="28"/>
    <n v="3.2"/>
    <n v="0.2"/>
    <n v="1.1100000000000001"/>
    <n v="0"/>
    <n v="17"/>
    <n v="75"/>
    <n v="1"/>
    <n v="2.2000000000000002"/>
    <n v="0"/>
    <n v="21"/>
    <n v="0"/>
    <n v="0"/>
    <n v="0"/>
    <n v="0"/>
    <n v="0"/>
    <n v="1"/>
    <n v="0"/>
    <n v="0"/>
    <n v="0"/>
    <n v="0"/>
    <n v="0"/>
    <n v="0"/>
    <n v="1"/>
    <n v="0"/>
    <n v="0"/>
    <n v="0"/>
    <n v="0"/>
    <n v="0"/>
    <n v="0"/>
    <n v="0"/>
    <n v="0"/>
    <n v="0"/>
    <n v="-2.7823603397041961"/>
    <n v="6.1892248103894945E-2"/>
    <x v="851"/>
    <n v="-6.0052456376434159E-2"/>
    <n v="3.3971256833163124E-3"/>
    <x v="1"/>
    <n v="0"/>
    <x v="2"/>
    <x v="0"/>
    <x v="2"/>
  </r>
  <r>
    <n v="52"/>
    <n v="5.0999999999999996"/>
    <n v="1.3"/>
    <n v="1.35"/>
    <n v="0"/>
    <n v="12"/>
    <n v="62"/>
    <n v="1"/>
    <n v="1.4"/>
    <n v="0"/>
    <n v="27"/>
    <n v="1"/>
    <n v="0"/>
    <n v="0"/>
    <n v="0"/>
    <n v="0"/>
    <n v="1"/>
    <n v="0"/>
    <n v="0"/>
    <n v="0"/>
    <n v="1"/>
    <n v="0"/>
    <n v="0"/>
    <n v="0"/>
    <n v="0"/>
    <n v="0"/>
    <n v="0"/>
    <n v="0"/>
    <n v="0"/>
    <n v="0"/>
    <n v="0"/>
    <n v="1"/>
    <n v="0"/>
    <n v="-1.7733326914106897"/>
    <n v="0.16976626641658674"/>
    <x v="852"/>
    <n v="-0.15680395655900656"/>
    <n v="2.10622425110405E-2"/>
    <x v="0"/>
    <n v="0"/>
    <x v="4"/>
    <x v="0"/>
    <x v="2"/>
  </r>
  <r>
    <n v="26"/>
    <n v="4.7"/>
    <n v="3.2"/>
    <n v="1.0900000000000001"/>
    <n v="0"/>
    <n v="22"/>
    <n v="77"/>
    <n v="13"/>
    <n v="6.8"/>
    <n v="0"/>
    <n v="18"/>
    <n v="1"/>
    <n v="0"/>
    <n v="0"/>
    <n v="0"/>
    <n v="0"/>
    <n v="1"/>
    <n v="0"/>
    <n v="0"/>
    <n v="1"/>
    <n v="0"/>
    <n v="0"/>
    <n v="0"/>
    <n v="0"/>
    <n v="0"/>
    <n v="0"/>
    <n v="0"/>
    <n v="0"/>
    <n v="0"/>
    <n v="0"/>
    <n v="0"/>
    <n v="0"/>
    <n v="0"/>
    <n v="-1.1070827560137064"/>
    <n v="0.3305217686620201"/>
    <x v="853"/>
    <n v="-0.28557117256596437"/>
    <n v="6.1710088213879841E-2"/>
    <x v="2"/>
    <n v="0"/>
    <x v="1"/>
    <x v="0"/>
    <x v="2"/>
  </r>
  <r>
    <n v="59"/>
    <n v="7.8"/>
    <n v="2.1"/>
    <n v="1.05"/>
    <n v="1"/>
    <n v="33"/>
    <n v="65"/>
    <n v="5"/>
    <n v="0.7"/>
    <n v="0"/>
    <n v="18"/>
    <n v="0"/>
    <n v="1"/>
    <n v="0"/>
    <n v="0"/>
    <n v="0"/>
    <n v="1"/>
    <n v="0"/>
    <n v="0"/>
    <n v="0"/>
    <n v="1"/>
    <n v="0"/>
    <n v="0"/>
    <n v="0"/>
    <n v="0"/>
    <n v="0"/>
    <n v="0"/>
    <n v="0"/>
    <n v="0"/>
    <n v="1"/>
    <n v="0"/>
    <n v="0"/>
    <n v="0"/>
    <n v="-2.3754754982262463"/>
    <n v="9.297027149958334E-2"/>
    <x v="854"/>
    <n v="-8.8899009830525344E-2"/>
    <n v="7.2355491774923255E-3"/>
    <x v="1"/>
    <n v="0"/>
    <x v="4"/>
    <x v="2"/>
    <x v="2"/>
  </r>
  <r>
    <n v="54"/>
    <n v="10.8"/>
    <n v="5.0999999999999996"/>
    <n v="1.1000000000000001"/>
    <n v="0"/>
    <n v="9"/>
    <n v="67"/>
    <n v="4"/>
    <n v="3.6"/>
    <n v="1"/>
    <n v="26"/>
    <n v="1"/>
    <n v="0"/>
    <n v="0"/>
    <n v="1"/>
    <n v="0"/>
    <n v="0"/>
    <n v="0"/>
    <n v="0"/>
    <n v="0"/>
    <n v="1"/>
    <n v="0"/>
    <n v="0"/>
    <n v="0"/>
    <n v="0"/>
    <n v="0"/>
    <n v="0"/>
    <n v="0"/>
    <n v="0"/>
    <n v="0"/>
    <n v="1"/>
    <n v="0"/>
    <n v="1"/>
    <n v="-1.2530486720840393"/>
    <n v="0.28563266777734642"/>
    <x v="855"/>
    <n v="-0.25125094564830691"/>
    <n v="4.9360773177162094E-2"/>
    <x v="2"/>
    <n v="0"/>
    <x v="4"/>
    <x v="3"/>
    <x v="0"/>
  </r>
  <r>
    <n v="39"/>
    <n v="5.5"/>
    <n v="4.3"/>
    <n v="0.94"/>
    <n v="0"/>
    <n v="1"/>
    <n v="77"/>
    <n v="7"/>
    <n v="4.0999999999999996"/>
    <n v="0"/>
    <n v="18"/>
    <n v="0"/>
    <n v="0"/>
    <n v="0"/>
    <n v="1"/>
    <n v="0"/>
    <n v="0"/>
    <n v="1"/>
    <n v="0"/>
    <n v="0"/>
    <n v="0"/>
    <n v="0"/>
    <n v="1"/>
    <n v="0"/>
    <n v="0"/>
    <n v="0"/>
    <n v="0"/>
    <n v="0"/>
    <n v="0"/>
    <n v="0"/>
    <n v="0"/>
    <n v="1"/>
    <n v="0"/>
    <n v="-2.8753290028805614"/>
    <n v="5.6397581484358777E-2"/>
    <x v="856"/>
    <n v="-5.4864612044390151E-2"/>
    <n v="2.8501398097564193E-3"/>
    <x v="1"/>
    <n v="0"/>
    <x v="5"/>
    <x v="0"/>
    <x v="1"/>
  </r>
  <r>
    <n v="23"/>
    <n v="3"/>
    <n v="0.4"/>
    <n v="1.27"/>
    <n v="0"/>
    <n v="1"/>
    <n v="64"/>
    <n v="2"/>
    <n v="1.4"/>
    <n v="0"/>
    <n v="28"/>
    <n v="0"/>
    <n v="0"/>
    <n v="0"/>
    <n v="0"/>
    <n v="0"/>
    <n v="0"/>
    <n v="0"/>
    <n v="0"/>
    <n v="0"/>
    <n v="0"/>
    <n v="0"/>
    <n v="0"/>
    <n v="0"/>
    <n v="1"/>
    <n v="0"/>
    <n v="0"/>
    <n v="0"/>
    <n v="0"/>
    <n v="0"/>
    <n v="1"/>
    <n v="0"/>
    <n v="1"/>
    <n v="-2.3646037390139805"/>
    <n v="9.3986536187943087E-2"/>
    <x v="857"/>
    <n v="-2.4544321359800341"/>
    <n v="0.83555693041519474"/>
    <x v="1"/>
    <n v="1"/>
    <x v="0"/>
    <x v="3"/>
    <x v="0"/>
  </r>
  <r>
    <n v="38"/>
    <n v="0.6"/>
    <n v="0.6"/>
    <n v="1.03"/>
    <n v="0"/>
    <n v="15"/>
    <n v="65"/>
    <n v="3"/>
    <n v="1.1000000000000001"/>
    <n v="0"/>
    <n v="37"/>
    <n v="0"/>
    <n v="0"/>
    <n v="1"/>
    <n v="0"/>
    <n v="0"/>
    <n v="1"/>
    <n v="0"/>
    <n v="0"/>
    <n v="0"/>
    <n v="0"/>
    <n v="0"/>
    <n v="0"/>
    <n v="0"/>
    <n v="0"/>
    <n v="0"/>
    <n v="0"/>
    <n v="0"/>
    <n v="1"/>
    <n v="0"/>
    <n v="0"/>
    <n v="0"/>
    <n v="0"/>
    <n v="-1.3095627281730731"/>
    <n v="0.26993806689313865"/>
    <x v="858"/>
    <n v="-0.23896813305551376"/>
    <n v="4.518176410945713E-2"/>
    <x v="2"/>
    <n v="0"/>
    <x v="3"/>
    <x v="5"/>
    <x v="2"/>
  </r>
  <r>
    <n v="35"/>
    <n v="9"/>
    <n v="1"/>
    <n v="0.94"/>
    <n v="0"/>
    <n v="10"/>
    <n v="79"/>
    <n v="4"/>
    <n v="1.6"/>
    <n v="0"/>
    <n v="32"/>
    <n v="1"/>
    <n v="0"/>
    <n v="0"/>
    <n v="0"/>
    <n v="0"/>
    <n v="0"/>
    <n v="1"/>
    <n v="0"/>
    <n v="0"/>
    <n v="0"/>
    <n v="0"/>
    <n v="1"/>
    <n v="0"/>
    <n v="0"/>
    <n v="0"/>
    <n v="1"/>
    <n v="0"/>
    <n v="0"/>
    <n v="0"/>
    <n v="0"/>
    <n v="0"/>
    <n v="0"/>
    <n v="-1.9716653492109983"/>
    <n v="0.13922480512626434"/>
    <x v="859"/>
    <n v="-2.102013384812321"/>
    <n v="0.77051506574867668"/>
    <x v="0"/>
    <n v="1"/>
    <x v="5"/>
    <x v="4"/>
    <x v="1"/>
  </r>
  <r>
    <n v="27"/>
    <n v="3.7"/>
    <n v="1"/>
    <n v="0.9"/>
    <n v="1"/>
    <n v="18"/>
    <n v="67"/>
    <n v="3"/>
    <n v="0.4"/>
    <n v="1"/>
    <n v="35"/>
    <n v="1"/>
    <n v="0"/>
    <n v="0"/>
    <n v="0"/>
    <n v="0"/>
    <n v="0"/>
    <n v="1"/>
    <n v="0"/>
    <n v="0"/>
    <n v="0"/>
    <n v="0"/>
    <n v="0"/>
    <n v="0"/>
    <n v="0"/>
    <n v="1"/>
    <n v="0"/>
    <n v="0"/>
    <n v="0"/>
    <n v="0"/>
    <n v="1"/>
    <n v="1"/>
    <n v="0"/>
    <n v="-2.6703025121143398"/>
    <n v="6.9231278840684918E-2"/>
    <x v="860"/>
    <n v="-6.6939959288585996E-2"/>
    <n v="4.1923873132399224E-3"/>
    <x v="1"/>
    <n v="0"/>
    <x v="6"/>
    <x v="3"/>
    <x v="1"/>
  </r>
  <r>
    <n v="41"/>
    <n v="3.8"/>
    <n v="0.5"/>
    <n v="1.1100000000000001"/>
    <n v="0"/>
    <n v="17"/>
    <n v="67"/>
    <n v="6"/>
    <n v="1.7"/>
    <n v="1"/>
    <n v="37"/>
    <n v="1"/>
    <n v="0"/>
    <n v="0"/>
    <n v="0"/>
    <n v="0"/>
    <n v="0"/>
    <n v="1"/>
    <n v="0"/>
    <n v="0"/>
    <n v="0"/>
    <n v="0"/>
    <n v="0"/>
    <n v="0"/>
    <n v="1"/>
    <n v="0"/>
    <n v="0"/>
    <n v="0"/>
    <n v="0"/>
    <n v="0"/>
    <n v="0"/>
    <n v="0"/>
    <n v="0"/>
    <n v="-1.5913459793965719"/>
    <n v="0.20365131670152795"/>
    <x v="861"/>
    <n v="-0.18535970087477452"/>
    <n v="2.8626816501808164E-2"/>
    <x v="0"/>
    <n v="0"/>
    <x v="0"/>
    <x v="0"/>
    <x v="1"/>
  </r>
  <r>
    <n v="31"/>
    <n v="4"/>
    <n v="2.5"/>
    <n v="1.1399999999999999"/>
    <n v="0"/>
    <n v="2"/>
    <n v="79"/>
    <n v="4"/>
    <n v="1.9"/>
    <n v="1"/>
    <n v="27"/>
    <n v="1"/>
    <n v="0"/>
    <n v="0"/>
    <n v="0"/>
    <n v="0"/>
    <n v="0"/>
    <n v="0"/>
    <n v="0"/>
    <n v="0"/>
    <n v="0"/>
    <n v="0"/>
    <n v="0"/>
    <n v="0"/>
    <n v="0"/>
    <n v="0"/>
    <n v="0"/>
    <n v="0"/>
    <n v="0"/>
    <n v="0"/>
    <n v="1"/>
    <n v="0"/>
    <n v="0"/>
    <n v="-1.5302107977184982"/>
    <n v="0.21649002690197994"/>
    <x v="862"/>
    <n v="-0.19596968501792933"/>
    <n v="3.1670774434671652E-2"/>
    <x v="0"/>
    <n v="0"/>
    <x v="3"/>
    <x v="3"/>
    <x v="0"/>
  </r>
  <r>
    <n v="32"/>
    <n v="5.3"/>
    <n v="5.0999999999999996"/>
    <n v="0.88"/>
    <n v="0"/>
    <n v="1"/>
    <n v="89"/>
    <n v="6"/>
    <n v="8.8000000000000007"/>
    <n v="1"/>
    <n v="22"/>
    <n v="1"/>
    <n v="0"/>
    <n v="0"/>
    <n v="0"/>
    <n v="0"/>
    <n v="0"/>
    <n v="1"/>
    <n v="0"/>
    <n v="0"/>
    <n v="0"/>
    <n v="0"/>
    <n v="0"/>
    <n v="0"/>
    <n v="1"/>
    <n v="0"/>
    <n v="1"/>
    <n v="0"/>
    <n v="0"/>
    <n v="0"/>
    <n v="0"/>
    <n v="0"/>
    <n v="0"/>
    <n v="-0.56578995279015443"/>
    <n v="0.56791134636269736"/>
    <x v="863"/>
    <n v="-0.4497443810203049"/>
    <n v="0.13119524209875488"/>
    <x v="3"/>
    <n v="0"/>
    <x v="0"/>
    <x v="4"/>
    <x v="1"/>
  </r>
  <r>
    <n v="36"/>
    <n v="5.4"/>
    <n v="2.7"/>
    <n v="1.1000000000000001"/>
    <n v="0"/>
    <n v="19"/>
    <n v="79"/>
    <n v="7"/>
    <n v="0.5"/>
    <n v="1"/>
    <n v="15"/>
    <n v="0"/>
    <n v="0"/>
    <n v="0"/>
    <n v="0"/>
    <n v="0"/>
    <n v="0"/>
    <n v="0"/>
    <n v="1"/>
    <n v="0"/>
    <n v="0"/>
    <n v="0"/>
    <n v="0"/>
    <n v="0"/>
    <n v="1"/>
    <n v="0"/>
    <n v="0"/>
    <n v="0"/>
    <n v="0"/>
    <n v="0"/>
    <n v="1"/>
    <n v="0"/>
    <n v="0"/>
    <n v="-1.6721505200681799"/>
    <n v="0.1878426715309881"/>
    <x v="864"/>
    <n v="-0.17213878079942282"/>
    <n v="2.5007522440983677E-2"/>
    <x v="0"/>
    <n v="0"/>
    <x v="0"/>
    <x v="3"/>
    <x v="3"/>
  </r>
  <r>
    <n v="33"/>
    <n v="3.2"/>
    <n v="0.5"/>
    <n v="0.81"/>
    <n v="1"/>
    <n v="17"/>
    <n v="78"/>
    <n v="10"/>
    <n v="2.4"/>
    <n v="0"/>
    <n v="19"/>
    <n v="1"/>
    <n v="0"/>
    <n v="1"/>
    <n v="0"/>
    <n v="0"/>
    <n v="1"/>
    <n v="0"/>
    <n v="0"/>
    <n v="0"/>
    <n v="0"/>
    <n v="0"/>
    <n v="0"/>
    <n v="0"/>
    <n v="0"/>
    <n v="0"/>
    <n v="0"/>
    <n v="0"/>
    <n v="1"/>
    <n v="0"/>
    <n v="0"/>
    <n v="0"/>
    <n v="0"/>
    <n v="-2.1719779575134548"/>
    <n v="0.11395200163786801"/>
    <x v="865"/>
    <n v="-0.10791405407582616"/>
    <n v="1.0464318749687203E-2"/>
    <x v="0"/>
    <n v="0"/>
    <x v="3"/>
    <x v="5"/>
    <x v="2"/>
  </r>
  <r>
    <n v="57"/>
    <n v="3.6"/>
    <n v="2"/>
    <n v="0.98"/>
    <n v="0"/>
    <n v="12"/>
    <n v="78"/>
    <n v="3"/>
    <n v="4.5"/>
    <n v="0"/>
    <n v="18"/>
    <n v="1"/>
    <n v="0"/>
    <n v="0"/>
    <n v="0"/>
    <n v="1"/>
    <n v="0"/>
    <n v="0"/>
    <n v="0"/>
    <n v="0"/>
    <n v="1"/>
    <n v="0"/>
    <n v="0"/>
    <n v="0"/>
    <n v="0"/>
    <n v="0"/>
    <n v="0"/>
    <n v="0"/>
    <n v="0"/>
    <n v="0"/>
    <n v="0"/>
    <n v="0"/>
    <n v="0"/>
    <n v="-1.8763327512434214"/>
    <n v="0.15315071895822605"/>
    <x v="866"/>
    <n v="-0.14249795170164167"/>
    <n v="1.763867391898211E-2"/>
    <x v="0"/>
    <n v="0"/>
    <x v="4"/>
    <x v="0"/>
    <x v="4"/>
  </r>
  <r>
    <n v="33"/>
    <n v="2.4"/>
    <n v="2.4"/>
    <n v="1.0900000000000001"/>
    <n v="0"/>
    <n v="1"/>
    <n v="59"/>
    <n v="2"/>
    <n v="7.9"/>
    <n v="1"/>
    <n v="33"/>
    <n v="1"/>
    <n v="0"/>
    <n v="1"/>
    <n v="0"/>
    <n v="0"/>
    <n v="0"/>
    <n v="0"/>
    <n v="0"/>
    <n v="0"/>
    <n v="1"/>
    <n v="0"/>
    <n v="0"/>
    <n v="0"/>
    <n v="0"/>
    <n v="0"/>
    <n v="0"/>
    <n v="0"/>
    <n v="0"/>
    <n v="0"/>
    <n v="0"/>
    <n v="0"/>
    <n v="0"/>
    <n v="-0.79392056854195925"/>
    <n v="0.45206894909308176"/>
    <x v="867"/>
    <n v="-1.1669099694184542"/>
    <n v="0.47426985651102821"/>
    <x v="3"/>
    <n v="1"/>
    <x v="4"/>
    <x v="0"/>
    <x v="0"/>
  </r>
  <r>
    <n v="42"/>
    <n v="2.2000000000000002"/>
    <n v="1.8"/>
    <n v="1.21"/>
    <n v="1"/>
    <n v="20"/>
    <n v="78"/>
    <n v="11"/>
    <n v="0.6"/>
    <n v="0"/>
    <n v="28"/>
    <n v="1"/>
    <n v="0"/>
    <n v="0"/>
    <n v="0"/>
    <n v="0"/>
    <n v="0"/>
    <n v="0"/>
    <n v="0"/>
    <n v="0"/>
    <n v="0"/>
    <n v="0"/>
    <n v="0"/>
    <n v="0"/>
    <n v="0"/>
    <n v="1"/>
    <n v="0"/>
    <n v="1"/>
    <n v="0"/>
    <n v="0"/>
    <n v="0"/>
    <n v="0"/>
    <n v="0"/>
    <n v="-2.882327213942296"/>
    <n v="5.6004277124391863E-2"/>
    <x v="868"/>
    <n v="-5.4492235583056506E-2"/>
    <n v="2.8126198499310419E-3"/>
    <x v="1"/>
    <n v="0"/>
    <x v="6"/>
    <x v="1"/>
    <x v="0"/>
  </r>
  <r>
    <n v="39"/>
    <n v="2.2000000000000002"/>
    <n v="2.2000000000000002"/>
    <n v="0.95"/>
    <n v="0"/>
    <n v="27"/>
    <n v="68"/>
    <n v="1"/>
    <n v="8.6"/>
    <n v="1"/>
    <n v="32"/>
    <n v="0"/>
    <n v="0"/>
    <n v="0"/>
    <n v="0"/>
    <n v="0"/>
    <n v="0"/>
    <n v="1"/>
    <n v="0"/>
    <n v="1"/>
    <n v="0"/>
    <n v="0"/>
    <n v="0"/>
    <n v="0"/>
    <n v="0"/>
    <n v="0"/>
    <n v="0"/>
    <n v="0"/>
    <n v="0"/>
    <n v="0"/>
    <n v="1"/>
    <n v="0"/>
    <n v="0"/>
    <n v="-1.2431050695419765"/>
    <n v="0.28848705341794467"/>
    <x v="869"/>
    <n v="-0.25346870326620197"/>
    <n v="5.0129403561338347E-2"/>
    <x v="2"/>
    <n v="0"/>
    <x v="1"/>
    <x v="3"/>
    <x v="1"/>
  </r>
  <r>
    <n v="41"/>
    <n v="3.6"/>
    <n v="1.1000000000000001"/>
    <n v="0.88"/>
    <n v="0"/>
    <n v="19"/>
    <n v="71"/>
    <n v="21"/>
    <n v="2.1"/>
    <n v="0"/>
    <n v="10"/>
    <n v="1"/>
    <n v="0"/>
    <n v="0"/>
    <n v="0"/>
    <n v="0"/>
    <n v="1"/>
    <n v="0"/>
    <n v="0"/>
    <n v="0"/>
    <n v="0"/>
    <n v="0"/>
    <n v="0"/>
    <n v="0"/>
    <n v="1"/>
    <n v="0"/>
    <n v="0"/>
    <n v="0"/>
    <n v="0"/>
    <n v="0"/>
    <n v="0"/>
    <n v="0"/>
    <n v="1"/>
    <n v="-1.5883118207404867"/>
    <n v="0.20427016547483601"/>
    <x v="870"/>
    <n v="-0.1858737116442403"/>
    <n v="2.8771468361868065E-2"/>
    <x v="0"/>
    <n v="0"/>
    <x v="0"/>
    <x v="0"/>
    <x v="2"/>
  </r>
  <r>
    <n v="42"/>
    <n v="1.9"/>
    <n v="1.7"/>
    <n v="0.96"/>
    <n v="0"/>
    <n v="8"/>
    <n v="73"/>
    <n v="3"/>
    <n v="2.1"/>
    <n v="0"/>
    <n v="41"/>
    <n v="0"/>
    <n v="0"/>
    <n v="0"/>
    <n v="0"/>
    <n v="0"/>
    <n v="0"/>
    <n v="0"/>
    <n v="0"/>
    <n v="0"/>
    <n v="0"/>
    <n v="1"/>
    <n v="0"/>
    <n v="0"/>
    <n v="0"/>
    <n v="0"/>
    <n v="0"/>
    <n v="0"/>
    <n v="0"/>
    <n v="0"/>
    <n v="0"/>
    <n v="0"/>
    <n v="0"/>
    <n v="-2.3835774987468357"/>
    <n v="9.2220069483806913E-2"/>
    <x v="871"/>
    <n v="-8.821238584983121E-2"/>
    <n v="7.1290323490038532E-3"/>
    <x v="1"/>
    <n v="0"/>
    <x v="7"/>
    <x v="0"/>
    <x v="0"/>
  </r>
  <r>
    <n v="46"/>
    <n v="0.2"/>
    <n v="0.2"/>
    <n v="0.87"/>
    <n v="1"/>
    <n v="16"/>
    <n v="77"/>
    <n v="4"/>
    <n v="0.9"/>
    <n v="0"/>
    <n v="19"/>
    <n v="0"/>
    <n v="0"/>
    <n v="1"/>
    <n v="0"/>
    <n v="0"/>
    <n v="0"/>
    <n v="0"/>
    <n v="0"/>
    <n v="0"/>
    <n v="0"/>
    <n v="0"/>
    <n v="0"/>
    <n v="0"/>
    <n v="0"/>
    <n v="0"/>
    <n v="0"/>
    <n v="1"/>
    <n v="0"/>
    <n v="0"/>
    <n v="0"/>
    <n v="0"/>
    <n v="0"/>
    <n v="-3.6152716991553779"/>
    <n v="2.6909612904800762E-2"/>
    <x v="872"/>
    <n v="-2.6553916269738496E-2"/>
    <n v="6.8667377644912706E-4"/>
    <x v="1"/>
    <n v="0"/>
    <x v="3"/>
    <x v="1"/>
    <x v="0"/>
  </r>
  <r>
    <n v="40"/>
    <n v="2.9"/>
    <n v="2.9"/>
    <n v="1.1399999999999999"/>
    <n v="0"/>
    <n v="4"/>
    <n v="68"/>
    <n v="1"/>
    <n v="2.8"/>
    <n v="0"/>
    <n v="11"/>
    <n v="0"/>
    <n v="0"/>
    <n v="1"/>
    <n v="0"/>
    <n v="0"/>
    <n v="1"/>
    <n v="0"/>
    <n v="0"/>
    <n v="0"/>
    <n v="0"/>
    <n v="0"/>
    <n v="0"/>
    <n v="0"/>
    <n v="1"/>
    <n v="0"/>
    <n v="0"/>
    <n v="0"/>
    <n v="0"/>
    <n v="0"/>
    <n v="0"/>
    <n v="0"/>
    <n v="0"/>
    <n v="-2.2039221993203229"/>
    <n v="0.11036941745510424"/>
    <x v="873"/>
    <n v="-0.10469276847388423"/>
    <n v="9.8801267773567705E-3"/>
    <x v="1"/>
    <n v="0"/>
    <x v="0"/>
    <x v="0"/>
    <x v="2"/>
  </r>
  <r>
    <n v="40"/>
    <n v="1.3"/>
    <n v="0.7"/>
    <n v="1.18"/>
    <n v="0"/>
    <n v="26"/>
    <n v="69"/>
    <n v="5"/>
    <n v="8.6999999999999993"/>
    <n v="1"/>
    <n v="19"/>
    <n v="1"/>
    <n v="0"/>
    <n v="0"/>
    <n v="0"/>
    <n v="0"/>
    <n v="0"/>
    <n v="1"/>
    <n v="0"/>
    <n v="0"/>
    <n v="0"/>
    <n v="0"/>
    <n v="1"/>
    <n v="0"/>
    <n v="0"/>
    <n v="0"/>
    <n v="0"/>
    <n v="0"/>
    <n v="0"/>
    <n v="0"/>
    <n v="0"/>
    <n v="0"/>
    <n v="0"/>
    <n v="-1.0969635297616378"/>
    <n v="0.33388337295224835"/>
    <x v="874"/>
    <n v="-0.28809451709897893"/>
    <n v="6.2654730499097824E-2"/>
    <x v="2"/>
    <n v="0"/>
    <x v="5"/>
    <x v="0"/>
    <x v="1"/>
  </r>
  <r>
    <n v="39"/>
    <n v="4.2"/>
    <n v="0.2"/>
    <n v="1.07"/>
    <n v="0"/>
    <n v="17"/>
    <n v="57"/>
    <n v="3"/>
    <n v="2.8"/>
    <n v="0"/>
    <n v="54"/>
    <n v="1"/>
    <n v="0"/>
    <n v="1"/>
    <n v="0"/>
    <n v="0"/>
    <n v="0"/>
    <n v="1"/>
    <n v="0"/>
    <n v="0"/>
    <n v="1"/>
    <n v="0"/>
    <n v="0"/>
    <n v="0"/>
    <n v="0"/>
    <n v="0"/>
    <n v="0"/>
    <n v="0"/>
    <n v="0"/>
    <n v="0"/>
    <n v="0"/>
    <n v="0"/>
    <n v="0"/>
    <n v="-1.9460471955459293"/>
    <n v="0.14283756612854648"/>
    <x v="875"/>
    <n v="-0.13351426284028692"/>
    <n v="1.5621253052265213E-2"/>
    <x v="0"/>
    <n v="0"/>
    <x v="4"/>
    <x v="0"/>
    <x v="1"/>
  </r>
  <r>
    <n v="37"/>
    <n v="2.4"/>
    <n v="2.4"/>
    <n v="1.1100000000000001"/>
    <n v="0"/>
    <n v="1"/>
    <n v="68"/>
    <n v="2"/>
    <n v="1.3"/>
    <n v="0"/>
    <n v="19"/>
    <n v="0"/>
    <n v="0"/>
    <n v="0"/>
    <n v="1"/>
    <n v="0"/>
    <n v="0"/>
    <n v="1"/>
    <n v="0"/>
    <n v="0"/>
    <n v="0"/>
    <n v="0"/>
    <n v="0"/>
    <n v="1"/>
    <n v="0"/>
    <n v="0"/>
    <n v="0"/>
    <n v="0"/>
    <n v="1"/>
    <n v="0"/>
    <n v="0"/>
    <n v="1"/>
    <n v="0"/>
    <n v="-2.2736062104253287"/>
    <n v="0.10294028559015281"/>
    <x v="876"/>
    <n v="-9.7979600628282745E-2"/>
    <n v="8.7109744074519973E-3"/>
    <x v="1"/>
    <n v="0"/>
    <x v="2"/>
    <x v="5"/>
    <x v="1"/>
  </r>
  <r>
    <n v="30"/>
    <n v="5.4"/>
    <n v="2.2999999999999998"/>
    <n v="1"/>
    <n v="0"/>
    <n v="13"/>
    <n v="89"/>
    <n v="1"/>
    <n v="1.5"/>
    <n v="0"/>
    <n v="20"/>
    <n v="0"/>
    <n v="0"/>
    <n v="0"/>
    <n v="0"/>
    <n v="0"/>
    <n v="0"/>
    <n v="0"/>
    <n v="0"/>
    <n v="0"/>
    <n v="0"/>
    <n v="0"/>
    <n v="0"/>
    <n v="0"/>
    <n v="0"/>
    <n v="0"/>
    <n v="0"/>
    <n v="0"/>
    <n v="1"/>
    <n v="0"/>
    <n v="0"/>
    <n v="0"/>
    <n v="1"/>
    <n v="-2.2532975047094719"/>
    <n v="0.10505224252435841"/>
    <x v="877"/>
    <n v="-9.989261215471916E-2"/>
    <n v="9.0374318373432263E-3"/>
    <x v="1"/>
    <n v="0"/>
    <x v="3"/>
    <x v="5"/>
    <x v="0"/>
  </r>
  <r>
    <n v="37"/>
    <n v="1.5"/>
    <n v="0.6"/>
    <n v="0.98"/>
    <n v="0"/>
    <n v="20"/>
    <n v="76"/>
    <n v="2"/>
    <n v="1.6"/>
    <n v="1"/>
    <n v="22"/>
    <n v="0"/>
    <n v="0"/>
    <n v="0"/>
    <n v="0"/>
    <n v="0"/>
    <n v="0"/>
    <n v="0"/>
    <n v="0"/>
    <n v="0"/>
    <n v="0"/>
    <n v="0"/>
    <n v="1"/>
    <n v="0"/>
    <n v="0"/>
    <n v="0"/>
    <n v="0"/>
    <n v="0"/>
    <n v="0"/>
    <n v="0"/>
    <n v="1"/>
    <n v="0"/>
    <n v="0"/>
    <n v="-1.8763031042489668"/>
    <n v="0.15315525948404785"/>
    <x v="878"/>
    <n v="-0.14250188918943757"/>
    <n v="1.7639580905509222E-2"/>
    <x v="0"/>
    <n v="0"/>
    <x v="5"/>
    <x v="3"/>
    <x v="0"/>
  </r>
  <r>
    <n v="40"/>
    <n v="0.7"/>
    <n v="0.7"/>
    <n v="0.9"/>
    <n v="0"/>
    <n v="13"/>
    <n v="72"/>
    <n v="7"/>
    <n v="7.2"/>
    <n v="0"/>
    <n v="22"/>
    <n v="1"/>
    <n v="0"/>
    <n v="1"/>
    <n v="0"/>
    <n v="0"/>
    <n v="0"/>
    <n v="1"/>
    <n v="0"/>
    <n v="0"/>
    <n v="1"/>
    <n v="0"/>
    <n v="0"/>
    <n v="0"/>
    <n v="0"/>
    <n v="0"/>
    <n v="0"/>
    <n v="0"/>
    <n v="0"/>
    <n v="0"/>
    <n v="1"/>
    <n v="0"/>
    <n v="0"/>
    <n v="-2.0813034655017697"/>
    <n v="0.12476747606036485"/>
    <x v="879"/>
    <n v="-0.11757632634714384"/>
    <n v="1.2304877091398925E-2"/>
    <x v="0"/>
    <n v="0"/>
    <x v="4"/>
    <x v="3"/>
    <x v="1"/>
  </r>
  <r>
    <n v="42"/>
    <n v="3.6"/>
    <n v="3.2"/>
    <n v="0.97"/>
    <n v="0"/>
    <n v="14"/>
    <n v="92"/>
    <n v="6"/>
    <n v="8.1999999999999993"/>
    <n v="0"/>
    <n v="15"/>
    <n v="0"/>
    <n v="0"/>
    <n v="0"/>
    <n v="0"/>
    <n v="0"/>
    <n v="0"/>
    <n v="1"/>
    <n v="0"/>
    <n v="0"/>
    <n v="1"/>
    <n v="0"/>
    <n v="0"/>
    <n v="0"/>
    <n v="0"/>
    <n v="0"/>
    <n v="0"/>
    <n v="0"/>
    <n v="0"/>
    <n v="0"/>
    <n v="0"/>
    <n v="1"/>
    <n v="0"/>
    <n v="-2.9317201428712654"/>
    <n v="5.3305266563429536E-2"/>
    <x v="880"/>
    <n v="-5.1933092908078793E-2"/>
    <n v="2.5611306148583856E-3"/>
    <x v="1"/>
    <n v="0"/>
    <x v="4"/>
    <x v="0"/>
    <x v="1"/>
  </r>
  <r>
    <n v="40"/>
    <n v="2.8"/>
    <n v="2.8"/>
    <n v="0.77"/>
    <n v="1"/>
    <n v="5"/>
    <n v="56"/>
    <n v="2"/>
    <n v="0.7"/>
    <n v="0"/>
    <n v="26"/>
    <n v="1"/>
    <n v="0"/>
    <n v="1"/>
    <n v="0"/>
    <n v="0"/>
    <n v="1"/>
    <n v="0"/>
    <n v="0"/>
    <n v="0"/>
    <n v="0"/>
    <n v="0"/>
    <n v="0"/>
    <n v="1"/>
    <n v="0"/>
    <n v="0"/>
    <n v="0"/>
    <n v="0"/>
    <n v="0"/>
    <n v="0"/>
    <n v="0"/>
    <n v="0"/>
    <n v="0"/>
    <n v="-2.4297208646210384"/>
    <n v="8.806141020708072E-2"/>
    <x v="881"/>
    <n v="-8.4397590045930518E-2"/>
    <n v="6.5503492553178654E-3"/>
    <x v="1"/>
    <n v="0"/>
    <x v="2"/>
    <x v="0"/>
    <x v="2"/>
  </r>
  <r>
    <n v="36"/>
    <n v="1.2"/>
    <n v="1.2"/>
    <n v="1.03"/>
    <n v="1"/>
    <n v="21"/>
    <n v="64"/>
    <n v="3"/>
    <n v="1"/>
    <n v="1"/>
    <n v="37"/>
    <n v="0"/>
    <n v="0"/>
    <n v="0"/>
    <n v="0"/>
    <n v="0"/>
    <n v="0"/>
    <n v="1"/>
    <n v="0"/>
    <n v="0"/>
    <n v="0"/>
    <n v="0"/>
    <n v="1"/>
    <n v="0"/>
    <n v="0"/>
    <n v="0"/>
    <n v="0"/>
    <n v="1"/>
    <n v="0"/>
    <n v="0"/>
    <n v="0"/>
    <n v="0"/>
    <n v="1"/>
    <n v="-2.2444055081596206"/>
    <n v="0.10599053215416349"/>
    <x v="882"/>
    <n v="-0.10074134262422881"/>
    <n v="9.1839884083044152E-3"/>
    <x v="1"/>
    <n v="0"/>
    <x v="5"/>
    <x v="1"/>
    <x v="1"/>
  </r>
  <r>
    <n v="37"/>
    <n v="6.6"/>
    <n v="6.6"/>
    <n v="1.02"/>
    <n v="1"/>
    <n v="10"/>
    <n v="95"/>
    <n v="9"/>
    <n v="1.1000000000000001"/>
    <n v="1"/>
    <n v="28"/>
    <n v="0"/>
    <n v="0"/>
    <n v="0"/>
    <n v="0"/>
    <n v="0"/>
    <n v="0"/>
    <n v="1"/>
    <n v="0"/>
    <n v="0"/>
    <n v="0"/>
    <n v="0"/>
    <n v="1"/>
    <n v="0"/>
    <n v="0"/>
    <n v="0"/>
    <n v="0"/>
    <n v="0"/>
    <n v="0"/>
    <n v="0"/>
    <n v="0"/>
    <n v="0"/>
    <n v="1"/>
    <n v="-2.8189045801624024"/>
    <n v="5.967127201599827E-2"/>
    <x v="883"/>
    <n v="-5.7958739286970727E-2"/>
    <n v="3.1709417953298792E-3"/>
    <x v="1"/>
    <n v="0"/>
    <x v="5"/>
    <x v="0"/>
    <x v="1"/>
  </r>
  <r>
    <n v="33"/>
    <n v="1.7"/>
    <n v="1.7"/>
    <n v="1.07"/>
    <n v="1"/>
    <n v="1"/>
    <n v="78"/>
    <n v="3"/>
    <n v="1.7"/>
    <n v="0"/>
    <n v="11"/>
    <n v="0"/>
    <n v="1"/>
    <n v="0"/>
    <n v="0"/>
    <n v="0"/>
    <n v="0"/>
    <n v="0"/>
    <n v="0"/>
    <n v="0"/>
    <n v="0"/>
    <n v="0"/>
    <n v="0"/>
    <n v="0"/>
    <n v="0"/>
    <n v="1"/>
    <n v="0"/>
    <n v="0"/>
    <n v="0"/>
    <n v="0"/>
    <n v="1"/>
    <n v="0"/>
    <n v="0"/>
    <n v="-3.8375466755435639"/>
    <n v="2.154639685870862E-2"/>
    <x v="884"/>
    <n v="-2.1317554565858276E-2"/>
    <n v="4.4486999692610067E-4"/>
    <x v="1"/>
    <n v="0"/>
    <x v="6"/>
    <x v="3"/>
    <x v="0"/>
  </r>
  <r>
    <n v="41"/>
    <n v="2.1"/>
    <n v="2.1"/>
    <n v="1.06"/>
    <n v="1"/>
    <n v="13"/>
    <n v="74"/>
    <n v="11"/>
    <n v="9.3000000000000007"/>
    <n v="1"/>
    <n v="20"/>
    <n v="0"/>
    <n v="0"/>
    <n v="0"/>
    <n v="0"/>
    <n v="0"/>
    <n v="0"/>
    <n v="0"/>
    <n v="0"/>
    <n v="0"/>
    <n v="1"/>
    <n v="0"/>
    <n v="0"/>
    <n v="0"/>
    <n v="0"/>
    <n v="0"/>
    <n v="0"/>
    <n v="0"/>
    <n v="0"/>
    <n v="0"/>
    <n v="1"/>
    <n v="1"/>
    <n v="0"/>
    <n v="-2.1026216855049524"/>
    <n v="0.12213580647841467"/>
    <x v="885"/>
    <n v="-0.11523383941787899"/>
    <n v="1.1846639361056441E-2"/>
    <x v="0"/>
    <n v="0"/>
    <x v="4"/>
    <x v="3"/>
    <x v="0"/>
  </r>
  <r>
    <n v="36"/>
    <n v="7.4"/>
    <n v="3.6"/>
    <n v="0.94"/>
    <n v="1"/>
    <n v="25"/>
    <n v="56"/>
    <n v="18"/>
    <n v="8.6"/>
    <n v="1"/>
    <n v="17"/>
    <n v="1"/>
    <n v="0"/>
    <n v="1"/>
    <n v="0"/>
    <n v="1"/>
    <n v="0"/>
    <n v="0"/>
    <n v="0"/>
    <n v="0"/>
    <n v="0"/>
    <n v="0"/>
    <n v="0"/>
    <n v="0"/>
    <n v="0"/>
    <n v="0"/>
    <n v="0"/>
    <n v="0"/>
    <n v="0"/>
    <n v="0"/>
    <n v="0"/>
    <n v="0"/>
    <n v="0"/>
    <n v="-0.55016662302844188"/>
    <n v="0.57685368526437353"/>
    <x v="886"/>
    <n v="-1.0055981462765478"/>
    <n v="0.40217697677926023"/>
    <x v="3"/>
    <n v="1"/>
    <x v="3"/>
    <x v="0"/>
    <x v="4"/>
  </r>
  <r>
    <n v="40"/>
    <n v="5.6"/>
    <n v="1.4"/>
    <n v="0.94"/>
    <n v="1"/>
    <n v="13"/>
    <n v="82"/>
    <n v="2"/>
    <n v="2.6"/>
    <n v="1"/>
    <n v="25"/>
    <n v="1"/>
    <n v="1"/>
    <n v="0"/>
    <n v="0"/>
    <n v="0"/>
    <n v="0"/>
    <n v="0"/>
    <n v="0"/>
    <n v="0"/>
    <n v="1"/>
    <n v="0"/>
    <n v="0"/>
    <n v="0"/>
    <n v="0"/>
    <n v="0"/>
    <n v="0"/>
    <n v="0"/>
    <n v="0"/>
    <n v="0"/>
    <n v="1"/>
    <n v="0"/>
    <n v="0"/>
    <n v="-2.54275566461699"/>
    <n v="7.8649369611832984E-2"/>
    <x v="887"/>
    <n v="-7.5709674811028624E-2"/>
    <n v="5.3165500179581764E-3"/>
    <x v="1"/>
    <n v="0"/>
    <x v="4"/>
    <x v="3"/>
    <x v="0"/>
  </r>
  <r>
    <n v="47"/>
    <n v="1.5"/>
    <n v="1.4"/>
    <n v="1.03"/>
    <n v="0"/>
    <n v="32"/>
    <n v="75"/>
    <n v="2"/>
    <n v="1.8"/>
    <n v="1"/>
    <n v="40"/>
    <n v="0"/>
    <n v="0"/>
    <n v="0"/>
    <n v="0"/>
    <n v="0"/>
    <n v="0"/>
    <n v="1"/>
    <n v="0"/>
    <n v="0"/>
    <n v="0"/>
    <n v="0"/>
    <n v="1"/>
    <n v="0"/>
    <n v="0"/>
    <n v="0"/>
    <n v="0"/>
    <n v="0"/>
    <n v="0"/>
    <n v="0"/>
    <n v="1"/>
    <n v="0"/>
    <n v="0"/>
    <n v="-1.6729807480981669"/>
    <n v="0.18768678399990851"/>
    <x v="888"/>
    <n v="-0.17200753634699939"/>
    <n v="2.49725871708497E-2"/>
    <x v="0"/>
    <n v="0"/>
    <x v="5"/>
    <x v="3"/>
    <x v="1"/>
  </r>
  <r>
    <n v="32"/>
    <n v="3"/>
    <n v="3"/>
    <n v="1.03"/>
    <n v="1"/>
    <n v="20"/>
    <n v="64"/>
    <n v="12"/>
    <n v="0.3"/>
    <n v="1"/>
    <n v="22"/>
    <n v="0"/>
    <n v="0"/>
    <n v="0"/>
    <n v="1"/>
    <n v="0"/>
    <n v="0"/>
    <n v="0"/>
    <n v="1"/>
    <n v="0"/>
    <n v="1"/>
    <n v="0"/>
    <n v="0"/>
    <n v="0"/>
    <n v="0"/>
    <n v="0"/>
    <n v="1"/>
    <n v="0"/>
    <n v="0"/>
    <n v="0"/>
    <n v="0"/>
    <n v="0"/>
    <n v="1"/>
    <n v="-0.88746984060921608"/>
    <n v="0.41169609281965081"/>
    <x v="889"/>
    <n v="-1.2322617248004686"/>
    <n v="0.50178488433932422"/>
    <x v="2"/>
    <n v="1"/>
    <x v="4"/>
    <x v="4"/>
    <x v="3"/>
  </r>
  <r>
    <n v="43"/>
    <n v="1.4"/>
    <n v="0.5"/>
    <n v="0.96"/>
    <n v="0"/>
    <n v="19"/>
    <n v="70"/>
    <n v="3"/>
    <n v="3.1"/>
    <n v="0"/>
    <n v="23"/>
    <n v="0"/>
    <n v="0"/>
    <n v="0"/>
    <n v="0"/>
    <n v="1"/>
    <n v="0"/>
    <n v="0"/>
    <n v="0"/>
    <n v="0"/>
    <n v="0"/>
    <n v="0"/>
    <n v="0"/>
    <n v="1"/>
    <n v="0"/>
    <n v="0"/>
    <n v="0"/>
    <n v="0"/>
    <n v="0"/>
    <n v="0"/>
    <n v="0"/>
    <n v="0"/>
    <n v="0"/>
    <n v="-2.2300522326453938"/>
    <n v="0.10752281378811354"/>
    <x v="890"/>
    <n v="-0.10212582208220287"/>
    <n v="9.4253151413863263E-3"/>
    <x v="1"/>
    <n v="0"/>
    <x v="2"/>
    <x v="0"/>
    <x v="4"/>
  </r>
  <r>
    <n v="38"/>
    <n v="7.1"/>
    <n v="1"/>
    <n v="1.01"/>
    <n v="1"/>
    <n v="15"/>
    <n v="73"/>
    <n v="9"/>
    <n v="2.8"/>
    <n v="1"/>
    <n v="45"/>
    <n v="0"/>
    <n v="0"/>
    <n v="0"/>
    <n v="0"/>
    <n v="0"/>
    <n v="0"/>
    <n v="0"/>
    <n v="0"/>
    <n v="0"/>
    <n v="0"/>
    <n v="0"/>
    <n v="0"/>
    <n v="0"/>
    <n v="0"/>
    <n v="1"/>
    <n v="0"/>
    <n v="0"/>
    <n v="0"/>
    <n v="0"/>
    <n v="0"/>
    <n v="1"/>
    <n v="0"/>
    <n v="-3.3057410115188537"/>
    <n v="3.6672027370927854E-2"/>
    <x v="891"/>
    <n v="-3.601560860702107E-2"/>
    <n v="1.2513738637180748E-3"/>
    <x v="1"/>
    <n v="0"/>
    <x v="6"/>
    <x v="0"/>
    <x v="0"/>
  </r>
  <r>
    <n v="56"/>
    <n v="7.1"/>
    <n v="1.8"/>
    <n v="1"/>
    <n v="0"/>
    <n v="15"/>
    <n v="75"/>
    <n v="5"/>
    <n v="0.9"/>
    <n v="1"/>
    <n v="35"/>
    <n v="1"/>
    <n v="0"/>
    <n v="0"/>
    <n v="0"/>
    <n v="0"/>
    <n v="1"/>
    <n v="0"/>
    <n v="0"/>
    <n v="0"/>
    <n v="0"/>
    <n v="0"/>
    <n v="0"/>
    <n v="0"/>
    <n v="0"/>
    <n v="1"/>
    <n v="0"/>
    <n v="0"/>
    <n v="0"/>
    <n v="0"/>
    <n v="1"/>
    <n v="0"/>
    <n v="1"/>
    <n v="-1.9994845244332666"/>
    <n v="0.13540506325183943"/>
    <x v="892"/>
    <n v="-0.12698947118777204"/>
    <n v="1.4222244994246316E-2"/>
    <x v="0"/>
    <n v="0"/>
    <x v="6"/>
    <x v="3"/>
    <x v="2"/>
  </r>
  <r>
    <n v="36"/>
    <n v="11.9"/>
    <n v="6.3"/>
    <n v="0.88"/>
    <n v="0"/>
    <n v="14"/>
    <n v="51"/>
    <n v="4"/>
    <n v="3.6"/>
    <n v="1"/>
    <n v="31"/>
    <n v="0"/>
    <n v="0"/>
    <n v="0"/>
    <n v="0"/>
    <n v="0"/>
    <n v="0"/>
    <n v="0"/>
    <n v="0"/>
    <n v="0"/>
    <n v="0"/>
    <n v="0"/>
    <n v="0"/>
    <n v="0"/>
    <n v="1"/>
    <n v="0"/>
    <n v="0"/>
    <n v="0"/>
    <n v="0"/>
    <n v="1"/>
    <n v="0"/>
    <n v="1"/>
    <n v="0"/>
    <n v="-0.27719188066894174"/>
    <n v="0.7579090550607136"/>
    <x v="893"/>
    <n v="-0.56412506587746103"/>
    <n v="0.18588373281877482"/>
    <x v="3"/>
    <n v="0"/>
    <x v="0"/>
    <x v="2"/>
    <x v="0"/>
  </r>
  <r>
    <n v="44"/>
    <n v="14.8"/>
    <n v="3.6"/>
    <n v="0.93"/>
    <n v="0"/>
    <n v="13"/>
    <n v="84"/>
    <n v="7"/>
    <n v="5.0999999999999996"/>
    <n v="0"/>
    <n v="47"/>
    <n v="1"/>
    <n v="0"/>
    <n v="0"/>
    <n v="0"/>
    <n v="0"/>
    <n v="0"/>
    <n v="1"/>
    <n v="0"/>
    <n v="0"/>
    <n v="0"/>
    <n v="0"/>
    <n v="0"/>
    <n v="0"/>
    <n v="0"/>
    <n v="0"/>
    <n v="0"/>
    <n v="0"/>
    <n v="0"/>
    <n v="0"/>
    <n v="0"/>
    <n v="0"/>
    <n v="1"/>
    <n v="-2.8863752602176014"/>
    <n v="5.577802746248451E-2"/>
    <x v="894"/>
    <n v="-2.9406532221397019"/>
    <n v="0.89712872252716369"/>
    <x v="1"/>
    <n v="1"/>
    <x v="3"/>
    <x v="0"/>
    <x v="1"/>
  </r>
  <r>
    <n v="38"/>
    <n v="2.4"/>
    <n v="2.2000000000000002"/>
    <n v="1.02"/>
    <n v="0"/>
    <n v="21"/>
    <n v="83"/>
    <n v="12"/>
    <n v="0.9"/>
    <n v="0"/>
    <n v="30"/>
    <n v="0"/>
    <n v="1"/>
    <n v="0"/>
    <n v="0"/>
    <n v="0"/>
    <n v="0"/>
    <n v="1"/>
    <n v="0"/>
    <n v="0"/>
    <n v="1"/>
    <n v="0"/>
    <n v="0"/>
    <n v="0"/>
    <n v="0"/>
    <n v="0"/>
    <n v="0"/>
    <n v="0"/>
    <n v="0"/>
    <n v="1"/>
    <n v="0"/>
    <n v="0"/>
    <n v="0"/>
    <n v="-2.071816296765157"/>
    <n v="0.12595679889124101"/>
    <x v="895"/>
    <n v="-0.11863316209980229"/>
    <n v="1.2514104413197644E-2"/>
    <x v="0"/>
    <n v="0"/>
    <x v="4"/>
    <x v="2"/>
    <x v="1"/>
  </r>
  <r>
    <n v="26"/>
    <n v="6.3"/>
    <n v="1.3"/>
    <n v="0.88"/>
    <n v="1"/>
    <n v="8"/>
    <n v="68"/>
    <n v="10"/>
    <n v="1.8"/>
    <n v="0"/>
    <n v="0"/>
    <n v="0"/>
    <n v="0"/>
    <n v="0"/>
    <n v="0"/>
    <n v="0"/>
    <n v="0"/>
    <n v="1"/>
    <n v="0"/>
    <n v="0"/>
    <n v="0"/>
    <n v="1"/>
    <n v="0"/>
    <n v="0"/>
    <n v="0"/>
    <n v="0"/>
    <n v="0"/>
    <n v="0"/>
    <n v="0"/>
    <n v="0"/>
    <n v="1"/>
    <n v="0"/>
    <n v="1"/>
    <n v="-3.5654797340079378"/>
    <n v="2.8283413713608201E-2"/>
    <x v="896"/>
    <n v="-2.7890823310228408E-2"/>
    <n v="7.5655061918374381E-4"/>
    <x v="1"/>
    <n v="0"/>
    <x v="7"/>
    <x v="3"/>
    <x v="1"/>
  </r>
  <r>
    <n v="33"/>
    <n v="0.6"/>
    <n v="0.6"/>
    <n v="1.03"/>
    <n v="0"/>
    <n v="6"/>
    <n v="69"/>
    <n v="4"/>
    <n v="4.9000000000000004"/>
    <n v="1"/>
    <n v="34"/>
    <n v="1"/>
    <n v="0"/>
    <n v="0"/>
    <n v="1"/>
    <n v="0"/>
    <n v="0"/>
    <n v="0"/>
    <n v="0"/>
    <n v="1"/>
    <n v="0"/>
    <n v="0"/>
    <n v="0"/>
    <n v="0"/>
    <n v="0"/>
    <n v="0"/>
    <n v="0"/>
    <n v="1"/>
    <n v="0"/>
    <n v="0"/>
    <n v="0"/>
    <n v="1"/>
    <n v="0"/>
    <n v="-1.3305064058757334"/>
    <n v="0.26434336236716849"/>
    <x v="897"/>
    <n v="-0.23455290627755979"/>
    <n v="4.371261156694662E-2"/>
    <x v="2"/>
    <n v="0"/>
    <x v="1"/>
    <x v="1"/>
    <x v="0"/>
  </r>
  <r>
    <n v="46"/>
    <n v="4.5"/>
    <n v="2"/>
    <n v="0.92"/>
    <n v="0"/>
    <n v="6"/>
    <n v="70"/>
    <n v="5"/>
    <n v="1.5"/>
    <n v="0"/>
    <n v="5"/>
    <n v="1"/>
    <n v="0"/>
    <n v="0"/>
    <n v="0"/>
    <n v="0"/>
    <n v="0"/>
    <n v="0"/>
    <n v="0"/>
    <n v="0"/>
    <n v="0"/>
    <n v="0"/>
    <n v="1"/>
    <n v="0"/>
    <n v="0"/>
    <n v="0"/>
    <n v="0"/>
    <n v="0"/>
    <n v="0"/>
    <n v="0"/>
    <n v="0"/>
    <n v="1"/>
    <n v="0"/>
    <n v="-2.2253865820659779"/>
    <n v="0.10802564978293323"/>
    <x v="898"/>
    <n v="-0.10257973768072967"/>
    <n v="9.5050443271302316E-3"/>
    <x v="1"/>
    <n v="0"/>
    <x v="5"/>
    <x v="0"/>
    <x v="0"/>
  </r>
  <r>
    <n v="34"/>
    <n v="5.3"/>
    <n v="1"/>
    <n v="1.1000000000000001"/>
    <n v="0"/>
    <n v="34"/>
    <n v="59"/>
    <n v="9"/>
    <n v="1.7"/>
    <n v="0"/>
    <n v="29"/>
    <n v="1"/>
    <n v="0"/>
    <n v="0"/>
    <n v="0"/>
    <n v="0"/>
    <n v="0"/>
    <n v="1"/>
    <n v="0"/>
    <n v="0"/>
    <n v="0"/>
    <n v="0"/>
    <n v="1"/>
    <n v="0"/>
    <n v="0"/>
    <n v="0"/>
    <n v="0"/>
    <n v="0"/>
    <n v="0"/>
    <n v="0"/>
    <n v="0"/>
    <n v="0"/>
    <n v="0"/>
    <n v="-1.4476617818686632"/>
    <n v="0.23511940632341066"/>
    <x v="899"/>
    <n v="-0.21116765068833379"/>
    <n v="3.6237569562309904E-2"/>
    <x v="0"/>
    <n v="0"/>
    <x v="5"/>
    <x v="0"/>
    <x v="1"/>
  </r>
  <r>
    <n v="21"/>
    <n v="1.8"/>
    <n v="1.8"/>
    <n v="1.2"/>
    <n v="0"/>
    <n v="21"/>
    <n v="67"/>
    <n v="5"/>
    <n v="1.8"/>
    <n v="1"/>
    <n v="3"/>
    <n v="0"/>
    <n v="0"/>
    <n v="0"/>
    <n v="0"/>
    <n v="0"/>
    <n v="0"/>
    <n v="1"/>
    <n v="0"/>
    <n v="0"/>
    <n v="1"/>
    <n v="0"/>
    <n v="0"/>
    <n v="0"/>
    <n v="0"/>
    <n v="0"/>
    <n v="0"/>
    <n v="0"/>
    <n v="0"/>
    <n v="0"/>
    <n v="0"/>
    <n v="0"/>
    <n v="0"/>
    <n v="-1.5808872049305729"/>
    <n v="0.20579243712306861"/>
    <x v="900"/>
    <n v="-0.18713697497112058"/>
    <n v="2.9128204138641367E-2"/>
    <x v="0"/>
    <n v="0"/>
    <x v="4"/>
    <x v="0"/>
    <x v="1"/>
  </r>
  <r>
    <n v="38"/>
    <n v="2.2999999999999998"/>
    <n v="0.6"/>
    <n v="0.9"/>
    <n v="0"/>
    <n v="19"/>
    <n v="69"/>
    <n v="14"/>
    <n v="3.7"/>
    <n v="0"/>
    <n v="18"/>
    <n v="1"/>
    <n v="0"/>
    <n v="1"/>
    <n v="0"/>
    <n v="1"/>
    <n v="0"/>
    <n v="0"/>
    <n v="0"/>
    <n v="0"/>
    <n v="0"/>
    <n v="0"/>
    <n v="1"/>
    <n v="0"/>
    <n v="0"/>
    <n v="0"/>
    <n v="0"/>
    <n v="0"/>
    <n v="0"/>
    <n v="0"/>
    <n v="0"/>
    <n v="0"/>
    <n v="0"/>
    <n v="-1.3507037981008643"/>
    <n v="0.25905787203268976"/>
    <x v="901"/>
    <n v="-0.23036372067193087"/>
    <n v="4.2335257158062592E-2"/>
    <x v="2"/>
    <n v="0"/>
    <x v="5"/>
    <x v="0"/>
    <x v="4"/>
  </r>
  <r>
    <n v="28"/>
    <n v="7.1"/>
    <n v="5.2"/>
    <n v="0.99"/>
    <n v="0"/>
    <n v="6"/>
    <n v="88"/>
    <n v="0"/>
    <n v="5.5"/>
    <n v="0"/>
    <n v="20"/>
    <n v="1"/>
    <n v="0"/>
    <n v="0"/>
    <n v="0"/>
    <n v="0"/>
    <n v="0"/>
    <n v="1"/>
    <n v="0"/>
    <n v="0"/>
    <n v="1"/>
    <n v="0"/>
    <n v="0"/>
    <n v="0"/>
    <n v="0"/>
    <n v="0"/>
    <n v="0"/>
    <n v="0"/>
    <n v="0"/>
    <n v="1"/>
    <n v="0"/>
    <n v="0"/>
    <n v="1"/>
    <n v="-1.9462074814128902"/>
    <n v="0.14281467312018684"/>
    <x v="902"/>
    <n v="-0.13349423091419826"/>
    <n v="1.5616871782180443E-2"/>
    <x v="0"/>
    <n v="0"/>
    <x v="4"/>
    <x v="2"/>
    <x v="1"/>
  </r>
  <r>
    <n v="39"/>
    <n v="5.4"/>
    <n v="2.1"/>
    <n v="0.93"/>
    <n v="0"/>
    <n v="22"/>
    <n v="83"/>
    <n v="2"/>
    <n v="7.6"/>
    <n v="0"/>
    <n v="15"/>
    <n v="1"/>
    <n v="0"/>
    <n v="1"/>
    <n v="0"/>
    <n v="1"/>
    <n v="0"/>
    <n v="0"/>
    <n v="0"/>
    <n v="0"/>
    <n v="0"/>
    <n v="0"/>
    <n v="0"/>
    <n v="0"/>
    <n v="0"/>
    <n v="0"/>
    <n v="0"/>
    <n v="0"/>
    <n v="0"/>
    <n v="0"/>
    <n v="0"/>
    <n v="0"/>
    <n v="1"/>
    <n v="-1.8577168422466415"/>
    <n v="0.15602846159584774"/>
    <x v="903"/>
    <n v="-0.14499039070475361"/>
    <n v="1.8216737477263049E-2"/>
    <x v="0"/>
    <n v="0"/>
    <x v="3"/>
    <x v="0"/>
    <x v="4"/>
  </r>
  <r>
    <n v="52"/>
    <n v="10.9"/>
    <n v="3.6"/>
    <n v="1.0900000000000001"/>
    <n v="0"/>
    <n v="15"/>
    <n v="80"/>
    <n v="7"/>
    <n v="5.3"/>
    <n v="0"/>
    <n v="20"/>
    <n v="0"/>
    <n v="1"/>
    <n v="0"/>
    <n v="0"/>
    <n v="0"/>
    <n v="0"/>
    <n v="1"/>
    <n v="0"/>
    <n v="0"/>
    <n v="0"/>
    <n v="0"/>
    <n v="0"/>
    <n v="0"/>
    <n v="1"/>
    <n v="0"/>
    <n v="0"/>
    <n v="0"/>
    <n v="0"/>
    <n v="0"/>
    <n v="1"/>
    <n v="0"/>
    <n v="0"/>
    <n v="-2.7675280949448355"/>
    <n v="6.28170908685632E-2"/>
    <x v="904"/>
    <n v="-6.092301575706454E-2"/>
    <n v="3.4933216913078011E-3"/>
    <x v="1"/>
    <n v="0"/>
    <x v="0"/>
    <x v="3"/>
    <x v="1"/>
  </r>
  <r>
    <n v="45"/>
    <n v="10.1"/>
    <n v="3.1"/>
    <n v="0.87"/>
    <n v="1"/>
    <n v="18"/>
    <n v="73"/>
    <n v="3"/>
    <n v="2.6"/>
    <n v="0"/>
    <n v="36"/>
    <n v="1"/>
    <n v="0"/>
    <n v="0"/>
    <n v="1"/>
    <n v="0"/>
    <n v="0"/>
    <n v="0"/>
    <n v="0"/>
    <n v="1"/>
    <n v="0"/>
    <n v="0"/>
    <n v="0"/>
    <n v="0"/>
    <n v="0"/>
    <n v="0"/>
    <n v="0"/>
    <n v="0"/>
    <n v="0"/>
    <n v="0"/>
    <n v="0"/>
    <n v="1"/>
    <n v="0"/>
    <n v="-3.1228065234627733"/>
    <n v="4.4033414031500448E-2"/>
    <x v="905"/>
    <n v="-4.3091494725572325E-2"/>
    <n v="1.7788360441024914E-3"/>
    <x v="1"/>
    <n v="0"/>
    <x v="1"/>
    <x v="0"/>
    <x v="0"/>
  </r>
  <r>
    <n v="52"/>
    <n v="0.8"/>
    <n v="0.8"/>
    <n v="1.0900000000000001"/>
    <n v="0"/>
    <n v="7"/>
    <n v="59"/>
    <n v="13"/>
    <n v="4.0999999999999996"/>
    <n v="1"/>
    <n v="15"/>
    <n v="1"/>
    <n v="0"/>
    <n v="0"/>
    <n v="0"/>
    <n v="0"/>
    <n v="0"/>
    <n v="0"/>
    <n v="1"/>
    <n v="0"/>
    <n v="0"/>
    <n v="0"/>
    <n v="0"/>
    <n v="0"/>
    <n v="0"/>
    <n v="1"/>
    <n v="0"/>
    <n v="0"/>
    <n v="0"/>
    <n v="0"/>
    <n v="1"/>
    <n v="0"/>
    <n v="0"/>
    <n v="-1.2633754208100678"/>
    <n v="0.2826981888804842"/>
    <x v="906"/>
    <n v="-0.24896581936389994"/>
    <n v="4.8573241780552633E-2"/>
    <x v="2"/>
    <n v="0"/>
    <x v="6"/>
    <x v="3"/>
    <x v="3"/>
  </r>
  <r>
    <n v="33"/>
    <n v="2.6"/>
    <n v="2.6"/>
    <n v="0.88"/>
    <n v="1"/>
    <n v="17"/>
    <n v="72"/>
    <n v="2"/>
    <n v="0.8"/>
    <n v="0"/>
    <n v="31"/>
    <n v="1"/>
    <n v="0"/>
    <n v="1"/>
    <n v="0"/>
    <n v="0"/>
    <n v="0"/>
    <n v="0"/>
    <n v="0"/>
    <n v="0"/>
    <n v="0"/>
    <n v="1"/>
    <n v="0"/>
    <n v="0"/>
    <n v="0"/>
    <n v="0"/>
    <n v="0"/>
    <n v="0"/>
    <n v="0"/>
    <n v="0"/>
    <n v="0"/>
    <n v="0"/>
    <n v="0"/>
    <n v="-2.475067454559003"/>
    <n v="8.415731327138963E-2"/>
    <x v="907"/>
    <n v="-8.0803015432225123E-2"/>
    <n v="6.0255836074918929E-3"/>
    <x v="1"/>
    <n v="0"/>
    <x v="7"/>
    <x v="0"/>
    <x v="0"/>
  </r>
  <r>
    <n v="37"/>
    <n v="1.6"/>
    <n v="1.6"/>
    <n v="1.01"/>
    <n v="1"/>
    <n v="12"/>
    <n v="89"/>
    <n v="5"/>
    <n v="10.1"/>
    <n v="1"/>
    <n v="12"/>
    <n v="1"/>
    <n v="0"/>
    <n v="0"/>
    <n v="0"/>
    <n v="0"/>
    <n v="0"/>
    <n v="0"/>
    <n v="0"/>
    <n v="0"/>
    <n v="1"/>
    <n v="0"/>
    <n v="0"/>
    <n v="0"/>
    <n v="0"/>
    <n v="0"/>
    <n v="0"/>
    <n v="0"/>
    <n v="0"/>
    <n v="0"/>
    <n v="0"/>
    <n v="0"/>
    <n v="0"/>
    <n v="-2.4552250679898142"/>
    <n v="8.5843872558932569E-2"/>
    <x v="908"/>
    <n v="-8.2357447418855062E-2"/>
    <n v="6.2500549028441967E-3"/>
    <x v="1"/>
    <n v="0"/>
    <x v="4"/>
    <x v="0"/>
    <x v="0"/>
  </r>
  <r>
    <n v="29"/>
    <n v="6.5"/>
    <n v="1.1000000000000001"/>
    <n v="0.87"/>
    <n v="0"/>
    <n v="9"/>
    <n v="52"/>
    <n v="2"/>
    <n v="1.3"/>
    <n v="0"/>
    <n v="22"/>
    <n v="1"/>
    <n v="0"/>
    <n v="1"/>
    <n v="0"/>
    <n v="0"/>
    <n v="0"/>
    <n v="0"/>
    <n v="0"/>
    <n v="0"/>
    <n v="0"/>
    <n v="0"/>
    <n v="0"/>
    <n v="0"/>
    <n v="1"/>
    <n v="0"/>
    <n v="0"/>
    <n v="0"/>
    <n v="0"/>
    <n v="0"/>
    <n v="0"/>
    <n v="0"/>
    <n v="1"/>
    <n v="-1.8320487892524848"/>
    <n v="0.16008525062273252"/>
    <x v="909"/>
    <n v="-0.14849349433402337"/>
    <n v="1.9042450271420035E-2"/>
    <x v="0"/>
    <n v="0"/>
    <x v="0"/>
    <x v="0"/>
    <x v="0"/>
  </r>
  <r>
    <n v="32"/>
    <n v="4.8"/>
    <n v="3.1"/>
    <n v="1.1399999999999999"/>
    <n v="0"/>
    <n v="23"/>
    <n v="77"/>
    <n v="4"/>
    <n v="3.9"/>
    <n v="1"/>
    <n v="28"/>
    <n v="1"/>
    <n v="0"/>
    <n v="0"/>
    <n v="0"/>
    <n v="0"/>
    <n v="0"/>
    <n v="0"/>
    <n v="0"/>
    <n v="0"/>
    <n v="0"/>
    <n v="0"/>
    <n v="0"/>
    <n v="0"/>
    <n v="0"/>
    <n v="0"/>
    <n v="1"/>
    <n v="0"/>
    <n v="0"/>
    <n v="0"/>
    <n v="0"/>
    <n v="1"/>
    <n v="0"/>
    <n v="5.0216652990335064E-2"/>
    <n v="1.0514988820770423"/>
    <x v="910"/>
    <n v="-0.66835403498007706"/>
    <n v="0.23760601505148754"/>
    <x v="3"/>
    <n v="1"/>
    <x v="3"/>
    <x v="4"/>
    <x v="0"/>
  </r>
  <r>
    <n v="30"/>
    <n v="1.7"/>
    <n v="0.3"/>
    <n v="0.9"/>
    <n v="0"/>
    <n v="2"/>
    <n v="100"/>
    <n v="1"/>
    <n v="2.9"/>
    <n v="0"/>
    <n v="12"/>
    <n v="1"/>
    <n v="1"/>
    <n v="0"/>
    <n v="0"/>
    <n v="0"/>
    <n v="1"/>
    <n v="0"/>
    <n v="0"/>
    <n v="0"/>
    <n v="1"/>
    <n v="0"/>
    <n v="0"/>
    <n v="0"/>
    <n v="0"/>
    <n v="0"/>
    <n v="0"/>
    <n v="0"/>
    <n v="0"/>
    <n v="0"/>
    <n v="0"/>
    <n v="0"/>
    <n v="0"/>
    <n v="-3.0798138096396031"/>
    <n v="4.5967814616284047E-2"/>
    <x v="911"/>
    <n v="-4.4942595204014418E-2"/>
    <n v="1.9313948639202183E-3"/>
    <x v="1"/>
    <n v="0"/>
    <x v="4"/>
    <x v="0"/>
    <x v="2"/>
  </r>
  <r>
    <n v="26"/>
    <n v="2"/>
    <n v="2"/>
    <n v="1.04"/>
    <n v="1"/>
    <n v="21"/>
    <n v="90"/>
    <n v="1"/>
    <n v="0.7"/>
    <n v="0"/>
    <n v="8"/>
    <n v="0"/>
    <n v="0"/>
    <n v="0"/>
    <n v="0"/>
    <n v="0"/>
    <n v="0"/>
    <n v="0"/>
    <n v="1"/>
    <n v="0"/>
    <n v="0"/>
    <n v="0"/>
    <n v="0"/>
    <n v="0"/>
    <n v="0"/>
    <n v="0"/>
    <n v="0"/>
    <n v="0"/>
    <n v="0"/>
    <n v="0"/>
    <n v="0"/>
    <n v="1"/>
    <n v="0"/>
    <n v="-3.5493619684591184"/>
    <n v="2.8742972728257099E-2"/>
    <x v="912"/>
    <n v="-2.8337642101979262E-2"/>
    <n v="7.806378460412177E-4"/>
    <x v="1"/>
    <n v="0"/>
    <x v="3"/>
    <x v="0"/>
    <x v="3"/>
  </r>
  <r>
    <n v="50"/>
    <n v="8.6999999999999993"/>
    <n v="4.5999999999999996"/>
    <n v="0.98"/>
    <n v="1"/>
    <n v="22"/>
    <n v="91"/>
    <n v="17"/>
    <n v="1.3"/>
    <n v="0"/>
    <n v="30"/>
    <n v="1"/>
    <n v="0"/>
    <n v="1"/>
    <n v="0"/>
    <n v="0"/>
    <n v="0"/>
    <n v="0"/>
    <n v="0"/>
    <n v="0"/>
    <n v="0"/>
    <n v="0"/>
    <n v="0"/>
    <n v="0"/>
    <n v="1"/>
    <n v="0"/>
    <n v="0"/>
    <n v="0"/>
    <n v="0"/>
    <n v="0"/>
    <n v="0"/>
    <n v="0"/>
    <n v="0"/>
    <n v="-2.8761298561384416"/>
    <n v="5.6352433378407368E-2"/>
    <x v="913"/>
    <n v="-5.4821873333571934E-2"/>
    <n v="2.845821619364774E-3"/>
    <x v="1"/>
    <n v="0"/>
    <x v="0"/>
    <x v="0"/>
    <x v="0"/>
  </r>
  <r>
    <n v="21"/>
    <n v="2.8"/>
    <n v="0.2"/>
    <n v="0.97"/>
    <n v="0"/>
    <n v="8"/>
    <n v="75"/>
    <n v="4"/>
    <n v="5.8"/>
    <n v="1"/>
    <n v="37"/>
    <n v="0"/>
    <n v="0"/>
    <n v="1"/>
    <n v="0"/>
    <n v="0"/>
    <n v="0"/>
    <n v="0"/>
    <n v="0"/>
    <n v="0"/>
    <n v="0"/>
    <n v="0"/>
    <n v="0"/>
    <n v="0"/>
    <n v="0"/>
    <n v="0"/>
    <n v="0"/>
    <n v="0"/>
    <n v="0"/>
    <n v="1"/>
    <n v="0"/>
    <n v="0"/>
    <n v="0"/>
    <n v="-1.7676516378900917"/>
    <n v="0.17073346240688239"/>
    <x v="914"/>
    <n v="-0.15763044334167142"/>
    <n v="2.1267734595657811E-2"/>
    <x v="0"/>
    <n v="0"/>
    <x v="3"/>
    <x v="2"/>
    <x v="0"/>
  </r>
  <r>
    <n v="50"/>
    <n v="0.5"/>
    <n v="0.5"/>
    <n v="0.99"/>
    <n v="0"/>
    <n v="9"/>
    <n v="84"/>
    <n v="3"/>
    <n v="2.4"/>
    <n v="0"/>
    <n v="23"/>
    <n v="0"/>
    <n v="0"/>
    <n v="0"/>
    <n v="0"/>
    <n v="0"/>
    <n v="0"/>
    <n v="1"/>
    <n v="0"/>
    <n v="0"/>
    <n v="0"/>
    <n v="0"/>
    <n v="0"/>
    <n v="0"/>
    <n v="1"/>
    <n v="0"/>
    <n v="0"/>
    <n v="0"/>
    <n v="0"/>
    <n v="0"/>
    <n v="1"/>
    <n v="0"/>
    <n v="0"/>
    <n v="-3.2737173630728567"/>
    <n v="3.7865405662924415E-2"/>
    <x v="915"/>
    <n v="-3.7166109344803473E-2"/>
    <n v="1.3310769270137109E-3"/>
    <x v="1"/>
    <n v="0"/>
    <x v="0"/>
    <x v="3"/>
    <x v="1"/>
  </r>
  <r>
    <n v="49"/>
    <n v="1.6"/>
    <n v="1.6"/>
    <n v="0.9"/>
    <n v="0"/>
    <n v="14"/>
    <n v="63"/>
    <n v="1"/>
    <n v="1.2"/>
    <n v="0"/>
    <n v="19"/>
    <n v="0"/>
    <n v="0"/>
    <n v="0"/>
    <n v="0"/>
    <n v="0"/>
    <n v="1"/>
    <n v="0"/>
    <n v="0"/>
    <n v="0"/>
    <n v="0"/>
    <n v="1"/>
    <n v="0"/>
    <n v="0"/>
    <n v="0"/>
    <n v="0"/>
    <n v="0"/>
    <n v="0"/>
    <n v="0"/>
    <n v="0"/>
    <n v="1"/>
    <n v="1"/>
    <n v="0"/>
    <n v="-1.9175392264080897"/>
    <n v="0.14696817291786105"/>
    <x v="916"/>
    <n v="-0.13712208965227476"/>
    <n v="1.6418892390744115E-2"/>
    <x v="0"/>
    <n v="0"/>
    <x v="7"/>
    <x v="3"/>
    <x v="2"/>
  </r>
  <r>
    <n v="42"/>
    <n v="12.4"/>
    <n v="2.7"/>
    <n v="1.02"/>
    <n v="0"/>
    <n v="19"/>
    <n v="82"/>
    <n v="2"/>
    <n v="2.1"/>
    <n v="1"/>
    <n v="26"/>
    <n v="0"/>
    <n v="0"/>
    <n v="0"/>
    <n v="0"/>
    <n v="0"/>
    <n v="0"/>
    <n v="1"/>
    <n v="0"/>
    <n v="1"/>
    <n v="0"/>
    <n v="0"/>
    <n v="0"/>
    <n v="0"/>
    <n v="0"/>
    <n v="0"/>
    <n v="0"/>
    <n v="0"/>
    <n v="0"/>
    <n v="0"/>
    <n v="1"/>
    <n v="1"/>
    <n v="0"/>
    <n v="-2.707528212454128"/>
    <n v="6.6701474993857604E-2"/>
    <x v="917"/>
    <n v="-6.4571153411874249E-2"/>
    <n v="3.9100749681373649E-3"/>
    <x v="1"/>
    <n v="0"/>
    <x v="1"/>
    <x v="3"/>
    <x v="1"/>
  </r>
  <r>
    <n v="28"/>
    <n v="7.6"/>
    <n v="0.6"/>
    <n v="1.21"/>
    <n v="0"/>
    <n v="15"/>
    <n v="80"/>
    <n v="16"/>
    <n v="1.2"/>
    <n v="0"/>
    <n v="25"/>
    <n v="1"/>
    <n v="0"/>
    <n v="1"/>
    <n v="0"/>
    <n v="0"/>
    <n v="0"/>
    <n v="0"/>
    <n v="0"/>
    <n v="0"/>
    <n v="0"/>
    <n v="0"/>
    <n v="0"/>
    <n v="0"/>
    <n v="0"/>
    <n v="1"/>
    <n v="0"/>
    <n v="0"/>
    <n v="0"/>
    <n v="0"/>
    <n v="0"/>
    <n v="1"/>
    <n v="0"/>
    <n v="-2.8967843966517224"/>
    <n v="5.5200437685149761E-2"/>
    <x v="918"/>
    <n v="-5.3730737209689343E-2"/>
    <n v="2.736623910587981E-3"/>
    <x v="1"/>
    <n v="0"/>
    <x v="6"/>
    <x v="0"/>
    <x v="0"/>
  </r>
  <r>
    <n v="24"/>
    <n v="1.3"/>
    <n v="0.6"/>
    <n v="0.86"/>
    <n v="0"/>
    <n v="20"/>
    <n v="70"/>
    <n v="5"/>
    <n v="1.7"/>
    <n v="1"/>
    <n v="27"/>
    <n v="1"/>
    <n v="0"/>
    <n v="1"/>
    <n v="0"/>
    <n v="0"/>
    <n v="0"/>
    <n v="0"/>
    <n v="0"/>
    <n v="0"/>
    <n v="1"/>
    <n v="0"/>
    <n v="0"/>
    <n v="0"/>
    <n v="0"/>
    <n v="0"/>
    <n v="0"/>
    <n v="0"/>
    <n v="0"/>
    <n v="0"/>
    <n v="1"/>
    <n v="0"/>
    <n v="0"/>
    <n v="-1.119644875296165"/>
    <n v="0.32639568521506046"/>
    <x v="919"/>
    <n v="-0.28246525238927533"/>
    <n v="6.0553969401318866E-2"/>
    <x v="2"/>
    <n v="0"/>
    <x v="4"/>
    <x v="3"/>
    <x v="0"/>
  </r>
  <r>
    <n v="33"/>
    <n v="4.5"/>
    <n v="1.8"/>
    <n v="1.1299999999999999"/>
    <n v="0"/>
    <n v="32"/>
    <n v="84"/>
    <n v="10"/>
    <n v="0.6"/>
    <n v="0"/>
    <n v="0"/>
    <n v="0"/>
    <n v="0"/>
    <n v="1"/>
    <n v="0"/>
    <n v="0"/>
    <n v="0"/>
    <n v="1"/>
    <n v="0"/>
    <n v="0"/>
    <n v="0"/>
    <n v="0"/>
    <n v="0"/>
    <n v="0"/>
    <n v="0"/>
    <n v="1"/>
    <n v="0"/>
    <n v="0"/>
    <n v="0"/>
    <n v="0"/>
    <n v="0"/>
    <n v="0"/>
    <n v="0"/>
    <n v="-3.3269953944378239"/>
    <n v="3.5900810956057197E-2"/>
    <x v="920"/>
    <n v="-3.5271396933294702E-2"/>
    <n v="1.2010806536316479E-3"/>
    <x v="1"/>
    <n v="0"/>
    <x v="6"/>
    <x v="0"/>
    <x v="1"/>
  </r>
  <r>
    <n v="44"/>
    <n v="7.3"/>
    <n v="1.4"/>
    <n v="1.18"/>
    <n v="0"/>
    <n v="11"/>
    <n v="66"/>
    <n v="3"/>
    <n v="2.6"/>
    <n v="1"/>
    <n v="11"/>
    <n v="1"/>
    <n v="0"/>
    <n v="0"/>
    <n v="0"/>
    <n v="1"/>
    <n v="0"/>
    <n v="0"/>
    <n v="0"/>
    <n v="0"/>
    <n v="0"/>
    <n v="0"/>
    <n v="0"/>
    <n v="0"/>
    <n v="1"/>
    <n v="0"/>
    <n v="0"/>
    <n v="0"/>
    <n v="0"/>
    <n v="0"/>
    <n v="0"/>
    <n v="0"/>
    <n v="0"/>
    <n v="-1.2117940272601175"/>
    <n v="0.29766278497386689"/>
    <x v="921"/>
    <n v="-0.26056478866922095"/>
    <n v="5.26169150593589E-2"/>
    <x v="2"/>
    <n v="0"/>
    <x v="0"/>
    <x v="0"/>
    <x v="4"/>
  </r>
  <r>
    <n v="38"/>
    <n v="0.8"/>
    <n v="0.8"/>
    <n v="0.92"/>
    <n v="0"/>
    <n v="1"/>
    <n v="70"/>
    <n v="14"/>
    <n v="2.9"/>
    <n v="1"/>
    <n v="14"/>
    <n v="0"/>
    <n v="0"/>
    <n v="0"/>
    <n v="1"/>
    <n v="0"/>
    <n v="0"/>
    <n v="1"/>
    <n v="0"/>
    <n v="1"/>
    <n v="0"/>
    <n v="0"/>
    <n v="0"/>
    <n v="0"/>
    <n v="0"/>
    <n v="0"/>
    <n v="0"/>
    <n v="0"/>
    <n v="0"/>
    <n v="0"/>
    <n v="1"/>
    <n v="0"/>
    <n v="1"/>
    <n v="-2.3197568682429126"/>
    <n v="9.8297481938765974E-2"/>
    <x v="922"/>
    <n v="-9.3761237119710683E-2"/>
    <n v="8.0102267436939715E-3"/>
    <x v="1"/>
    <n v="0"/>
    <x v="1"/>
    <x v="3"/>
    <x v="1"/>
  </r>
  <r>
    <n v="29"/>
    <n v="7.8"/>
    <n v="0.5"/>
    <n v="0.88"/>
    <n v="0"/>
    <n v="23"/>
    <n v="68"/>
    <n v="3"/>
    <n v="1.7"/>
    <n v="0"/>
    <n v="26"/>
    <n v="0"/>
    <n v="0"/>
    <n v="1"/>
    <n v="0"/>
    <n v="0"/>
    <n v="0"/>
    <n v="0"/>
    <n v="0"/>
    <n v="0"/>
    <n v="0"/>
    <n v="0"/>
    <n v="0"/>
    <n v="0"/>
    <n v="0"/>
    <n v="1"/>
    <n v="0"/>
    <n v="0"/>
    <n v="0"/>
    <n v="0"/>
    <n v="1"/>
    <n v="0"/>
    <n v="0"/>
    <n v="-3.0888608292174347"/>
    <n v="4.5553818437015406E-2"/>
    <x v="923"/>
    <n v="-4.4546714828566376E-2"/>
    <n v="1.8982647718193272E-3"/>
    <x v="1"/>
    <n v="0"/>
    <x v="6"/>
    <x v="3"/>
    <x v="0"/>
  </r>
  <r>
    <n v="48"/>
    <n v="5.3"/>
    <n v="2.1"/>
    <n v="1.03"/>
    <n v="0"/>
    <n v="31"/>
    <n v="56"/>
    <n v="2"/>
    <n v="5.8"/>
    <n v="0"/>
    <n v="26"/>
    <n v="0"/>
    <n v="0"/>
    <n v="1"/>
    <n v="0"/>
    <n v="0"/>
    <n v="1"/>
    <n v="0"/>
    <n v="0"/>
    <n v="0"/>
    <n v="0"/>
    <n v="0"/>
    <n v="0"/>
    <n v="0"/>
    <n v="1"/>
    <n v="0"/>
    <n v="0"/>
    <n v="0"/>
    <n v="0"/>
    <n v="0"/>
    <n v="0"/>
    <n v="0"/>
    <n v="0"/>
    <n v="-1.4893195435640216"/>
    <n v="0.22552606400136241"/>
    <x v="924"/>
    <n v="-0.20337019181483565"/>
    <n v="3.3864789209912649E-2"/>
    <x v="0"/>
    <n v="0"/>
    <x v="0"/>
    <x v="0"/>
    <x v="2"/>
  </r>
  <r>
    <n v="53"/>
    <n v="2.2000000000000002"/>
    <n v="2.2000000000000002"/>
    <n v="0.93"/>
    <n v="0"/>
    <n v="20"/>
    <n v="75"/>
    <n v="6"/>
    <n v="1.8"/>
    <n v="1"/>
    <n v="32"/>
    <n v="0"/>
    <n v="0"/>
    <n v="0"/>
    <n v="0"/>
    <n v="1"/>
    <n v="0"/>
    <n v="0"/>
    <n v="0"/>
    <n v="0"/>
    <n v="0"/>
    <n v="0"/>
    <n v="1"/>
    <n v="0"/>
    <n v="0"/>
    <n v="0"/>
    <n v="0"/>
    <n v="0"/>
    <n v="0"/>
    <n v="0"/>
    <n v="0"/>
    <n v="1"/>
    <n v="0"/>
    <n v="-1.2653510591435337"/>
    <n v="0.28214023084485501"/>
    <x v="925"/>
    <n v="-0.24853073695080161"/>
    <n v="4.8423812512517345E-2"/>
    <x v="2"/>
    <n v="0"/>
    <x v="5"/>
    <x v="0"/>
    <x v="4"/>
  </r>
  <r>
    <n v="36"/>
    <n v="5.9"/>
    <n v="0.6"/>
    <n v="1.22"/>
    <n v="1"/>
    <n v="6"/>
    <n v="56"/>
    <n v="1"/>
    <n v="2.4"/>
    <n v="0"/>
    <n v="27"/>
    <n v="1"/>
    <n v="0"/>
    <n v="0"/>
    <n v="0"/>
    <n v="0"/>
    <n v="0"/>
    <n v="1"/>
    <n v="0"/>
    <n v="0"/>
    <n v="1"/>
    <n v="0"/>
    <n v="0"/>
    <n v="0"/>
    <n v="0"/>
    <n v="0"/>
    <n v="1"/>
    <n v="0"/>
    <n v="0"/>
    <n v="0"/>
    <n v="0"/>
    <n v="0"/>
    <n v="0"/>
    <n v="-1.9724420171353338"/>
    <n v="0.13911671566609266"/>
    <x v="926"/>
    <n v="-0.13025315126614631"/>
    <n v="1.4914963073674625E-2"/>
    <x v="0"/>
    <n v="0"/>
    <x v="4"/>
    <x v="4"/>
    <x v="1"/>
  </r>
  <r>
    <n v="39"/>
    <n v="4.8"/>
    <n v="1.7"/>
    <n v="1.01"/>
    <n v="1"/>
    <n v="15"/>
    <n v="90"/>
    <n v="1"/>
    <n v="1.6"/>
    <n v="1"/>
    <n v="8"/>
    <n v="0"/>
    <n v="0"/>
    <n v="0"/>
    <n v="0"/>
    <n v="0"/>
    <n v="0"/>
    <n v="0"/>
    <n v="0"/>
    <n v="0"/>
    <n v="0"/>
    <n v="0"/>
    <n v="0"/>
    <n v="0"/>
    <n v="0"/>
    <n v="0"/>
    <n v="1"/>
    <n v="0"/>
    <n v="0"/>
    <n v="0"/>
    <n v="0"/>
    <n v="0"/>
    <n v="0"/>
    <n v="-2.50434942542448"/>
    <n v="8.1728751341019243E-2"/>
    <x v="927"/>
    <n v="-7.8560457074393422E-2"/>
    <n v="5.7083813891638177E-3"/>
    <x v="1"/>
    <n v="0"/>
    <x v="3"/>
    <x v="4"/>
    <x v="0"/>
  </r>
  <r>
    <n v="24"/>
    <n v="5.0999999999999996"/>
    <n v="3.3"/>
    <n v="0.9"/>
    <n v="0"/>
    <n v="6"/>
    <n v="70"/>
    <n v="13"/>
    <n v="1.9"/>
    <n v="1"/>
    <n v="41"/>
    <n v="1"/>
    <n v="0"/>
    <n v="0"/>
    <n v="0"/>
    <n v="0"/>
    <n v="0"/>
    <n v="1"/>
    <n v="0"/>
    <n v="0"/>
    <n v="0"/>
    <n v="0"/>
    <n v="0"/>
    <n v="0"/>
    <n v="0"/>
    <n v="0"/>
    <n v="0"/>
    <n v="0"/>
    <n v="0"/>
    <n v="0"/>
    <n v="0"/>
    <n v="1"/>
    <n v="0"/>
    <n v="-1.2122929495727288"/>
    <n v="0.29751431141027612"/>
    <x v="928"/>
    <n v="-1.4727433155584577"/>
    <n v="0.5939852854051908"/>
    <x v="2"/>
    <n v="1"/>
    <x v="3"/>
    <x v="0"/>
    <x v="1"/>
  </r>
  <r>
    <n v="34"/>
    <n v="4.4000000000000004"/>
    <n v="2.1"/>
    <n v="0.89"/>
    <n v="1"/>
    <n v="22"/>
    <n v="66"/>
    <n v="2"/>
    <n v="4.3"/>
    <n v="0"/>
    <n v="39"/>
    <n v="1"/>
    <n v="0"/>
    <n v="0"/>
    <n v="0"/>
    <n v="1"/>
    <n v="0"/>
    <n v="0"/>
    <n v="0"/>
    <n v="0"/>
    <n v="1"/>
    <n v="0"/>
    <n v="0"/>
    <n v="0"/>
    <n v="0"/>
    <n v="0"/>
    <n v="0"/>
    <n v="0"/>
    <n v="0"/>
    <n v="0"/>
    <n v="0"/>
    <n v="1"/>
    <n v="0"/>
    <n v="-1.8238195638970787"/>
    <n v="0.16140806362424712"/>
    <x v="929"/>
    <n v="-1.9734526808494939"/>
    <n v="0.74136200745648895"/>
    <x v="0"/>
    <n v="1"/>
    <x v="4"/>
    <x v="0"/>
    <x v="4"/>
  </r>
  <r>
    <n v="43"/>
    <n v="1.9"/>
    <n v="1.9"/>
    <n v="1.1000000000000001"/>
    <n v="1"/>
    <n v="4"/>
    <n v="67"/>
    <n v="7"/>
    <n v="0.8"/>
    <n v="1"/>
    <n v="9"/>
    <n v="0"/>
    <n v="0"/>
    <n v="0"/>
    <n v="0"/>
    <n v="0"/>
    <n v="0"/>
    <n v="1"/>
    <n v="0"/>
    <n v="0"/>
    <n v="0"/>
    <n v="0"/>
    <n v="1"/>
    <n v="0"/>
    <n v="0"/>
    <n v="0"/>
    <n v="0"/>
    <n v="0"/>
    <n v="1"/>
    <n v="0"/>
    <n v="0"/>
    <n v="0"/>
    <n v="1"/>
    <n v="-2.0336328222994986"/>
    <n v="0.13085926813360982"/>
    <x v="930"/>
    <n v="-0.12297775803332443"/>
    <n v="1.3390347590345018E-2"/>
    <x v="0"/>
    <n v="0"/>
    <x v="5"/>
    <x v="5"/>
    <x v="1"/>
  </r>
  <r>
    <n v="41"/>
    <n v="2.2000000000000002"/>
    <n v="0.8"/>
    <n v="0.92"/>
    <n v="0"/>
    <n v="13"/>
    <n v="69"/>
    <n v="16"/>
    <n v="3.5"/>
    <n v="0"/>
    <n v="28"/>
    <n v="0"/>
    <n v="0"/>
    <n v="0"/>
    <n v="0"/>
    <n v="0"/>
    <n v="0"/>
    <n v="1"/>
    <n v="0"/>
    <n v="0"/>
    <n v="0"/>
    <n v="0"/>
    <n v="0"/>
    <n v="0"/>
    <n v="0"/>
    <n v="1"/>
    <n v="1"/>
    <n v="0"/>
    <n v="0"/>
    <n v="0"/>
    <n v="0"/>
    <n v="0"/>
    <n v="1"/>
    <n v="-1.9175531269358237"/>
    <n v="0.14696612999689626"/>
    <x v="931"/>
    <n v="-0.13712030850190596"/>
    <n v="1.6418494422061662E-2"/>
    <x v="0"/>
    <n v="0"/>
    <x v="6"/>
    <x v="4"/>
    <x v="1"/>
  </r>
  <r>
    <n v="33"/>
    <n v="3.3"/>
    <n v="2.2999999999999998"/>
    <n v="0.99"/>
    <n v="0"/>
    <n v="7"/>
    <n v="80"/>
    <n v="5"/>
    <n v="1.4"/>
    <n v="0"/>
    <n v="17"/>
    <n v="0"/>
    <n v="0"/>
    <n v="0"/>
    <n v="0"/>
    <n v="0"/>
    <n v="0"/>
    <n v="1"/>
    <n v="0"/>
    <n v="1"/>
    <n v="0"/>
    <n v="0"/>
    <n v="0"/>
    <n v="0"/>
    <n v="0"/>
    <n v="0"/>
    <n v="0"/>
    <n v="0"/>
    <n v="0"/>
    <n v="1"/>
    <n v="0"/>
    <n v="1"/>
    <n v="0"/>
    <n v="-2.5870565090882804"/>
    <n v="7.5241186202638158E-2"/>
    <x v="932"/>
    <n v="-7.25449956731197E-2"/>
    <n v="4.8966547577021461E-3"/>
    <x v="1"/>
    <n v="0"/>
    <x v="1"/>
    <x v="2"/>
    <x v="1"/>
  </r>
  <r>
    <n v="36"/>
    <n v="4.0999999999999996"/>
    <n v="4.0999999999999996"/>
    <n v="1.1499999999999999"/>
    <n v="0"/>
    <n v="17"/>
    <n v="76"/>
    <n v="7"/>
    <n v="0.9"/>
    <n v="0"/>
    <n v="26"/>
    <n v="1"/>
    <n v="0"/>
    <n v="0"/>
    <n v="0"/>
    <n v="0"/>
    <n v="0"/>
    <n v="1"/>
    <n v="0"/>
    <n v="0"/>
    <n v="0"/>
    <n v="0"/>
    <n v="0"/>
    <n v="0"/>
    <n v="0"/>
    <n v="0"/>
    <n v="0"/>
    <n v="0"/>
    <n v="0"/>
    <n v="0"/>
    <n v="0"/>
    <n v="0"/>
    <n v="0"/>
    <n v="-1.7821642672792239"/>
    <n v="0.16827356391465551"/>
    <x v="933"/>
    <n v="-0.15552707266218058"/>
    <n v="2.0746397125593639E-2"/>
    <x v="0"/>
    <n v="0"/>
    <x v="3"/>
    <x v="0"/>
    <x v="1"/>
  </r>
  <r>
    <n v="34"/>
    <n v="6.2"/>
    <n v="6.2"/>
    <n v="0.85"/>
    <n v="0"/>
    <n v="13"/>
    <n v="56"/>
    <n v="1"/>
    <n v="2"/>
    <n v="0"/>
    <n v="37"/>
    <n v="0"/>
    <n v="0"/>
    <n v="1"/>
    <n v="0"/>
    <n v="0"/>
    <n v="0"/>
    <n v="1"/>
    <n v="0"/>
    <n v="0"/>
    <n v="1"/>
    <n v="0"/>
    <n v="0"/>
    <n v="0"/>
    <n v="0"/>
    <n v="0"/>
    <n v="0"/>
    <n v="0"/>
    <n v="0"/>
    <n v="0"/>
    <n v="1"/>
    <n v="0"/>
    <n v="1"/>
    <n v="-1.3869531857001278"/>
    <n v="0.24983534809925598"/>
    <x v="934"/>
    <n v="-0.22301182111757323"/>
    <n v="3.9957854667782913E-2"/>
    <x v="0"/>
    <n v="0"/>
    <x v="4"/>
    <x v="3"/>
    <x v="1"/>
  </r>
  <r>
    <n v="35"/>
    <n v="12.5"/>
    <n v="2.2000000000000002"/>
    <n v="1.01"/>
    <n v="0"/>
    <n v="18"/>
    <n v="62"/>
    <n v="2"/>
    <n v="7.2"/>
    <n v="1"/>
    <n v="50"/>
    <n v="1"/>
    <n v="0"/>
    <n v="0"/>
    <n v="0"/>
    <n v="0"/>
    <n v="1"/>
    <n v="0"/>
    <n v="0"/>
    <n v="0"/>
    <n v="0"/>
    <n v="1"/>
    <n v="0"/>
    <n v="0"/>
    <n v="0"/>
    <n v="0"/>
    <n v="0"/>
    <n v="0"/>
    <n v="0"/>
    <n v="0"/>
    <n v="0"/>
    <n v="1"/>
    <n v="0"/>
    <n v="-0.94408437365806619"/>
    <n v="0.38903561913413742"/>
    <x v="935"/>
    <n v="-0.32860970716849291"/>
    <n v="7.8442597662120347E-2"/>
    <x v="2"/>
    <n v="0"/>
    <x v="7"/>
    <x v="0"/>
    <x v="2"/>
  </r>
  <r>
    <n v="42"/>
    <n v="4.5999999999999996"/>
    <n v="1"/>
    <n v="1"/>
    <n v="0"/>
    <n v="16"/>
    <n v="80"/>
    <n v="14"/>
    <n v="3.9"/>
    <n v="0"/>
    <n v="33"/>
    <n v="0"/>
    <n v="1"/>
    <n v="0"/>
    <n v="0"/>
    <n v="0"/>
    <n v="0"/>
    <n v="0"/>
    <n v="0"/>
    <n v="0"/>
    <n v="0"/>
    <n v="0"/>
    <n v="1"/>
    <n v="0"/>
    <n v="0"/>
    <n v="0"/>
    <n v="0"/>
    <n v="0"/>
    <n v="0"/>
    <n v="0"/>
    <n v="1"/>
    <n v="0"/>
    <n v="0"/>
    <n v="-2.331257018062463"/>
    <n v="9.7173521414075273E-2"/>
    <x v="936"/>
    <n v="-9.2737346919233063E-2"/>
    <n v="7.8441383747508663E-3"/>
    <x v="1"/>
    <n v="0"/>
    <x v="5"/>
    <x v="3"/>
    <x v="0"/>
  </r>
  <r>
    <n v="21"/>
    <n v="6.1"/>
    <n v="1"/>
    <n v="1.03"/>
    <n v="0"/>
    <n v="7"/>
    <n v="63"/>
    <n v="3"/>
    <n v="1.9"/>
    <n v="0"/>
    <n v="28"/>
    <n v="1"/>
    <n v="0"/>
    <n v="0"/>
    <n v="0"/>
    <n v="0"/>
    <n v="1"/>
    <n v="0"/>
    <n v="0"/>
    <n v="1"/>
    <n v="0"/>
    <n v="0"/>
    <n v="0"/>
    <n v="0"/>
    <n v="0"/>
    <n v="0"/>
    <n v="0"/>
    <n v="0"/>
    <n v="0"/>
    <n v="0"/>
    <n v="0"/>
    <n v="0"/>
    <n v="1"/>
    <n v="-1.799908400541617"/>
    <n v="0.16531403020370702"/>
    <x v="937"/>
    <n v="-0.15299060451748381"/>
    <n v="2.0124888217191519E-2"/>
    <x v="0"/>
    <n v="0"/>
    <x v="1"/>
    <x v="0"/>
    <x v="2"/>
  </r>
  <r>
    <n v="37"/>
    <n v="7"/>
    <n v="0.4"/>
    <n v="1.07"/>
    <n v="0"/>
    <n v="22"/>
    <n v="73"/>
    <n v="1"/>
    <n v="1.2"/>
    <n v="1"/>
    <n v="20"/>
    <n v="0"/>
    <n v="0"/>
    <n v="1"/>
    <n v="0"/>
    <n v="0"/>
    <n v="0"/>
    <n v="0"/>
    <n v="0"/>
    <n v="0"/>
    <n v="0"/>
    <n v="0"/>
    <n v="1"/>
    <n v="0"/>
    <n v="0"/>
    <n v="0"/>
    <n v="0"/>
    <n v="0"/>
    <n v="0"/>
    <n v="0"/>
    <n v="0"/>
    <n v="0"/>
    <n v="1"/>
    <n v="-2.3798561254412145"/>
    <n v="9.2563894141787187E-2"/>
    <x v="938"/>
    <n v="-2.4683832560589889"/>
    <n v="0.83773432679007531"/>
    <x v="1"/>
    <n v="1"/>
    <x v="5"/>
    <x v="0"/>
    <x v="0"/>
  </r>
  <r>
    <n v="41"/>
    <n v="6.4"/>
    <n v="6.4"/>
    <n v="0.99"/>
    <n v="0"/>
    <n v="16"/>
    <n v="70"/>
    <n v="7"/>
    <n v="8.4"/>
    <n v="0"/>
    <n v="26"/>
    <n v="1"/>
    <n v="0"/>
    <n v="1"/>
    <n v="0"/>
    <n v="1"/>
    <n v="0"/>
    <n v="0"/>
    <n v="0"/>
    <n v="0"/>
    <n v="0"/>
    <n v="0"/>
    <n v="0"/>
    <n v="0"/>
    <n v="0"/>
    <n v="0"/>
    <n v="0"/>
    <n v="0"/>
    <n v="0"/>
    <n v="0"/>
    <n v="0"/>
    <n v="0"/>
    <n v="0"/>
    <n v="-0.50181528181525836"/>
    <n v="0.60543063436573608"/>
    <x v="939"/>
    <n v="-0.47339202860985552"/>
    <n v="0.14221509401749682"/>
    <x v="3"/>
    <n v="0"/>
    <x v="3"/>
    <x v="0"/>
    <x v="4"/>
  </r>
  <r>
    <n v="33"/>
    <n v="1.8"/>
    <n v="1.8"/>
    <n v="1.03"/>
    <n v="0"/>
    <n v="7"/>
    <n v="76"/>
    <n v="11"/>
    <n v="3.2"/>
    <n v="0"/>
    <n v="40"/>
    <n v="1"/>
    <n v="0"/>
    <n v="0"/>
    <n v="0"/>
    <n v="1"/>
    <n v="0"/>
    <n v="0"/>
    <n v="0"/>
    <n v="0"/>
    <n v="0"/>
    <n v="1"/>
    <n v="0"/>
    <n v="0"/>
    <n v="0"/>
    <n v="0"/>
    <n v="0"/>
    <n v="0"/>
    <n v="0"/>
    <n v="0"/>
    <n v="1"/>
    <n v="1"/>
    <n v="0"/>
    <n v="-1.1519463108163968"/>
    <n v="0.31602109515100085"/>
    <x v="940"/>
    <n v="-0.27461286252465106"/>
    <n v="5.7664223178228106E-2"/>
    <x v="2"/>
    <n v="0"/>
    <x v="7"/>
    <x v="3"/>
    <x v="4"/>
  </r>
  <r>
    <n v="34"/>
    <n v="9.1999999999999993"/>
    <n v="0.6"/>
    <n v="0.88"/>
    <n v="1"/>
    <n v="36"/>
    <n v="78"/>
    <n v="3"/>
    <n v="2.7"/>
    <n v="0"/>
    <n v="23"/>
    <n v="0"/>
    <n v="0"/>
    <n v="0"/>
    <n v="1"/>
    <n v="0"/>
    <n v="0"/>
    <n v="0"/>
    <n v="0"/>
    <n v="0"/>
    <n v="0"/>
    <n v="0"/>
    <n v="0"/>
    <n v="0"/>
    <n v="0"/>
    <n v="0"/>
    <n v="0"/>
    <n v="0"/>
    <n v="0"/>
    <n v="0"/>
    <n v="1"/>
    <n v="1"/>
    <n v="0"/>
    <n v="-3.7845185572876279"/>
    <n v="2.2719798425454414E-2"/>
    <x v="941"/>
    <n v="-2.2465547619131134E-2"/>
    <n v="4.9350961805203224E-4"/>
    <x v="1"/>
    <n v="0"/>
    <x v="3"/>
    <x v="3"/>
    <x v="0"/>
  </r>
  <r>
    <n v="34"/>
    <n v="8.3000000000000007"/>
    <n v="1"/>
    <n v="0.88"/>
    <n v="1"/>
    <n v="20"/>
    <n v="57"/>
    <n v="7"/>
    <n v="3.8"/>
    <n v="0"/>
    <n v="13"/>
    <n v="1"/>
    <n v="1"/>
    <n v="0"/>
    <n v="0"/>
    <n v="0"/>
    <n v="0"/>
    <n v="1"/>
    <n v="0"/>
    <n v="0"/>
    <n v="0"/>
    <n v="0"/>
    <n v="0"/>
    <n v="0"/>
    <n v="0"/>
    <n v="0"/>
    <n v="0"/>
    <n v="0"/>
    <n v="0"/>
    <n v="0"/>
    <n v="1"/>
    <n v="0"/>
    <n v="1"/>
    <n v="-2.6492419201193913"/>
    <n v="7.0704792629822127E-2"/>
    <x v="942"/>
    <n v="-6.8317116337028763E-2"/>
    <n v="4.3607201078292241E-3"/>
    <x v="1"/>
    <n v="0"/>
    <x v="3"/>
    <x v="3"/>
    <x v="1"/>
  </r>
  <r>
    <n v="34"/>
    <n v="4.3"/>
    <n v="2.2000000000000002"/>
    <n v="1.01"/>
    <n v="0"/>
    <n v="15"/>
    <n v="49"/>
    <n v="9"/>
    <n v="4.0999999999999996"/>
    <n v="1"/>
    <n v="5"/>
    <n v="0"/>
    <n v="0"/>
    <n v="0"/>
    <n v="1"/>
    <n v="0"/>
    <n v="0"/>
    <n v="1"/>
    <n v="0"/>
    <n v="0"/>
    <n v="0"/>
    <n v="0"/>
    <n v="0"/>
    <n v="0"/>
    <n v="0"/>
    <n v="1"/>
    <n v="0"/>
    <n v="0"/>
    <n v="1"/>
    <n v="0"/>
    <n v="0"/>
    <n v="0"/>
    <n v="1"/>
    <n v="-1.0654420354998992"/>
    <n v="0.34457550649176266"/>
    <x v="943"/>
    <n v="-0.29607835468263005"/>
    <n v="6.5674748008494988E-2"/>
    <x v="2"/>
    <n v="0"/>
    <x v="6"/>
    <x v="5"/>
    <x v="1"/>
  </r>
  <r>
    <n v="38"/>
    <n v="1.9"/>
    <n v="1.9"/>
    <n v="1.23"/>
    <n v="1"/>
    <n v="29"/>
    <n v="66"/>
    <n v="4"/>
    <n v="1.8"/>
    <n v="0"/>
    <n v="30"/>
    <n v="1"/>
    <n v="0"/>
    <n v="0"/>
    <n v="0"/>
    <n v="0"/>
    <n v="0"/>
    <n v="1"/>
    <n v="0"/>
    <n v="0"/>
    <n v="1"/>
    <n v="0"/>
    <n v="0"/>
    <n v="0"/>
    <n v="0"/>
    <n v="0"/>
    <n v="1"/>
    <n v="0"/>
    <n v="0"/>
    <n v="0"/>
    <n v="0"/>
    <n v="0"/>
    <n v="0"/>
    <n v="-1.217294472664608"/>
    <n v="0.29603000171040761"/>
    <x v="944"/>
    <n v="-0.25930574713004534"/>
    <n v="5.2172463648613644E-2"/>
    <x v="2"/>
    <n v="0"/>
    <x v="4"/>
    <x v="4"/>
    <x v="1"/>
  </r>
  <r>
    <n v="39"/>
    <n v="4"/>
    <n v="3.1"/>
    <n v="0.93"/>
    <n v="0"/>
    <n v="33"/>
    <n v="87"/>
    <n v="3"/>
    <n v="4.7"/>
    <n v="0"/>
    <n v="27"/>
    <n v="1"/>
    <n v="1"/>
    <n v="0"/>
    <n v="0"/>
    <n v="0"/>
    <n v="0"/>
    <n v="1"/>
    <n v="0"/>
    <n v="0"/>
    <n v="0"/>
    <n v="0"/>
    <n v="1"/>
    <n v="0"/>
    <n v="0"/>
    <n v="0"/>
    <n v="0"/>
    <n v="0"/>
    <n v="0"/>
    <n v="0"/>
    <n v="0"/>
    <n v="0"/>
    <n v="0"/>
    <n v="-1.8532762853022724"/>
    <n v="0.15672285547124309"/>
    <x v="945"/>
    <n v="-0.14559088232798786"/>
    <n v="1.835718303072293E-2"/>
    <x v="0"/>
    <n v="0"/>
    <x v="5"/>
    <x v="0"/>
    <x v="1"/>
  </r>
  <r>
    <n v="21"/>
    <n v="0.9"/>
    <n v="0.9"/>
    <n v="0.89"/>
    <n v="0"/>
    <n v="15"/>
    <n v="91"/>
    <n v="16"/>
    <n v="0.7"/>
    <n v="0"/>
    <n v="16"/>
    <n v="1"/>
    <n v="0"/>
    <n v="0"/>
    <n v="0"/>
    <n v="0"/>
    <n v="0"/>
    <n v="0"/>
    <n v="0"/>
    <n v="0"/>
    <n v="0"/>
    <n v="0"/>
    <n v="1"/>
    <n v="0"/>
    <n v="0"/>
    <n v="0"/>
    <n v="0"/>
    <n v="0"/>
    <n v="0"/>
    <n v="1"/>
    <n v="0"/>
    <n v="0"/>
    <n v="0"/>
    <n v="-1.8637576652205945"/>
    <n v="0.15508876241623304"/>
    <x v="946"/>
    <n v="-0.14417719159772771"/>
    <n v="1.8027269169015977E-2"/>
    <x v="0"/>
    <n v="0"/>
    <x v="5"/>
    <x v="2"/>
    <x v="0"/>
  </r>
  <r>
    <n v="44"/>
    <n v="10"/>
    <n v="2.4"/>
    <n v="0.92"/>
    <n v="0"/>
    <n v="19"/>
    <n v="94"/>
    <n v="1"/>
    <n v="4"/>
    <n v="1"/>
    <n v="36"/>
    <n v="0"/>
    <n v="0"/>
    <n v="0"/>
    <n v="0"/>
    <n v="0"/>
    <n v="0"/>
    <n v="0"/>
    <n v="0"/>
    <n v="1"/>
    <n v="0"/>
    <n v="0"/>
    <n v="0"/>
    <n v="0"/>
    <n v="0"/>
    <n v="0"/>
    <n v="0"/>
    <n v="0"/>
    <n v="0"/>
    <n v="0"/>
    <n v="0"/>
    <n v="0"/>
    <n v="0"/>
    <n v="-2.796530589855398"/>
    <n v="6.1021404076481628E-2"/>
    <x v="947"/>
    <n v="-2.8557626227771471"/>
    <n v="0.88828373481005185"/>
    <x v="1"/>
    <n v="1"/>
    <x v="1"/>
    <x v="0"/>
    <x v="0"/>
  </r>
  <r>
    <n v="35"/>
    <n v="2.4"/>
    <n v="0.7"/>
    <n v="1.07"/>
    <n v="0"/>
    <n v="7"/>
    <n v="70"/>
    <n v="5"/>
    <n v="1.9"/>
    <n v="0"/>
    <n v="19"/>
    <n v="1"/>
    <n v="0"/>
    <n v="0"/>
    <n v="0"/>
    <n v="0"/>
    <n v="0"/>
    <n v="0"/>
    <n v="0"/>
    <n v="0"/>
    <n v="0"/>
    <n v="0"/>
    <n v="0"/>
    <n v="0"/>
    <n v="0"/>
    <n v="1"/>
    <n v="0"/>
    <n v="0"/>
    <n v="0"/>
    <n v="0"/>
    <n v="0"/>
    <n v="0"/>
    <n v="1"/>
    <n v="-2.6051564393183027"/>
    <n v="7.3891576745430537E-2"/>
    <x v="948"/>
    <n v="-7.1289038239605237E-2"/>
    <n v="4.7344441305068518E-3"/>
    <x v="1"/>
    <n v="0"/>
    <x v="6"/>
    <x v="0"/>
    <x v="0"/>
  </r>
  <r>
    <n v="55"/>
    <n v="3.2"/>
    <n v="2.2000000000000002"/>
    <n v="0.99"/>
    <n v="0"/>
    <n v="15"/>
    <n v="51"/>
    <n v="4"/>
    <n v="5.9"/>
    <n v="0"/>
    <n v="22"/>
    <n v="1"/>
    <n v="0"/>
    <n v="1"/>
    <n v="0"/>
    <n v="0"/>
    <n v="0"/>
    <n v="0"/>
    <n v="0"/>
    <n v="0"/>
    <n v="0"/>
    <n v="0"/>
    <n v="0"/>
    <n v="0"/>
    <n v="0"/>
    <n v="0"/>
    <n v="0"/>
    <n v="0"/>
    <n v="0"/>
    <n v="1"/>
    <n v="0"/>
    <n v="0"/>
    <n v="0"/>
    <n v="-0.89220019298137232"/>
    <n v="0.40975322408008846"/>
    <x v="949"/>
    <n v="-0.34341467068965642"/>
    <n v="8.4480906617370954E-2"/>
    <x v="2"/>
    <n v="0"/>
    <x v="3"/>
    <x v="2"/>
    <x v="0"/>
  </r>
  <r>
    <n v="27"/>
    <n v="9.6"/>
    <n v="2"/>
    <n v="1.02"/>
    <n v="1"/>
    <n v="14"/>
    <n v="49"/>
    <n v="4"/>
    <n v="1.8"/>
    <n v="0"/>
    <n v="24"/>
    <n v="0"/>
    <n v="0"/>
    <n v="1"/>
    <n v="0"/>
    <n v="1"/>
    <n v="0"/>
    <n v="0"/>
    <n v="0"/>
    <n v="0"/>
    <n v="0"/>
    <n v="0"/>
    <n v="0"/>
    <n v="0"/>
    <n v="0"/>
    <n v="0"/>
    <n v="0"/>
    <n v="0"/>
    <n v="0"/>
    <n v="0"/>
    <n v="0"/>
    <n v="0"/>
    <n v="0"/>
    <n v="-2.4564676599480197"/>
    <n v="8.573726989875026E-2"/>
    <x v="950"/>
    <n v="-8.2259267656484072E-2"/>
    <n v="6.2357659833849567E-3"/>
    <x v="1"/>
    <n v="0"/>
    <x v="3"/>
    <x v="0"/>
    <x v="4"/>
  </r>
  <r>
    <n v="30"/>
    <n v="8.8000000000000007"/>
    <n v="0.4"/>
    <n v="0.88"/>
    <n v="0"/>
    <n v="18"/>
    <n v="60"/>
    <n v="8"/>
    <n v="5.2"/>
    <n v="0"/>
    <n v="20"/>
    <n v="1"/>
    <n v="0"/>
    <n v="0"/>
    <n v="0"/>
    <n v="0"/>
    <n v="0"/>
    <n v="0"/>
    <n v="0"/>
    <n v="0"/>
    <n v="0"/>
    <n v="0"/>
    <n v="0"/>
    <n v="0"/>
    <n v="0"/>
    <n v="0"/>
    <n v="0"/>
    <n v="0"/>
    <n v="0"/>
    <n v="0"/>
    <n v="1"/>
    <n v="0"/>
    <n v="0"/>
    <n v="-1.8632822777527702"/>
    <n v="0.15516250719756969"/>
    <x v="951"/>
    <n v="-0.14424103294895352"/>
    <n v="1.8042113382495083E-2"/>
    <x v="0"/>
    <n v="0"/>
    <x v="3"/>
    <x v="3"/>
    <x v="0"/>
  </r>
  <r>
    <n v="36"/>
    <n v="5"/>
    <n v="5"/>
    <n v="0.98"/>
    <n v="0"/>
    <n v="19"/>
    <n v="67"/>
    <n v="7"/>
    <n v="3.3"/>
    <n v="0"/>
    <n v="27"/>
    <n v="0"/>
    <n v="0"/>
    <n v="0"/>
    <n v="0"/>
    <n v="0"/>
    <n v="0"/>
    <n v="1"/>
    <n v="0"/>
    <n v="0"/>
    <n v="1"/>
    <n v="0"/>
    <n v="0"/>
    <n v="0"/>
    <n v="0"/>
    <n v="0"/>
    <n v="0"/>
    <n v="0"/>
    <n v="0"/>
    <n v="0"/>
    <n v="0"/>
    <n v="0"/>
    <n v="0"/>
    <n v="-1.717642552790037"/>
    <n v="0.17948878487871986"/>
    <x v="952"/>
    <n v="-0.16508111145135004"/>
    <n v="2.3157251020080424E-2"/>
    <x v="0"/>
    <n v="0"/>
    <x v="4"/>
    <x v="0"/>
    <x v="1"/>
  </r>
  <r>
    <n v="42"/>
    <n v="11"/>
    <n v="1.2"/>
    <n v="0.82"/>
    <n v="0"/>
    <n v="21"/>
    <n v="83"/>
    <n v="6"/>
    <n v="4.5999999999999996"/>
    <n v="0"/>
    <n v="38"/>
    <n v="1"/>
    <n v="0"/>
    <n v="0"/>
    <n v="0"/>
    <n v="0"/>
    <n v="0"/>
    <n v="1"/>
    <n v="0"/>
    <n v="1"/>
    <n v="0"/>
    <n v="0"/>
    <n v="0"/>
    <n v="0"/>
    <n v="0"/>
    <n v="0"/>
    <n v="0"/>
    <n v="0"/>
    <n v="0"/>
    <n v="0"/>
    <n v="1"/>
    <n v="0"/>
    <n v="0"/>
    <n v="-2.8610816154690184"/>
    <n v="5.7206850975531152E-2"/>
    <x v="953"/>
    <n v="-5.5630384029242877E-2"/>
    <n v="2.9280342106196727E-3"/>
    <x v="1"/>
    <n v="0"/>
    <x v="1"/>
    <x v="3"/>
    <x v="1"/>
  </r>
  <r>
    <n v="21"/>
    <n v="1.8"/>
    <n v="1.4"/>
    <n v="1.02"/>
    <n v="0"/>
    <n v="18"/>
    <n v="82"/>
    <n v="1"/>
    <n v="2.7"/>
    <n v="0"/>
    <n v="10"/>
    <n v="0"/>
    <n v="1"/>
    <n v="0"/>
    <n v="0"/>
    <n v="0"/>
    <n v="0"/>
    <n v="0"/>
    <n v="1"/>
    <n v="0"/>
    <n v="0"/>
    <n v="0"/>
    <n v="0"/>
    <n v="0"/>
    <n v="1"/>
    <n v="0"/>
    <n v="0"/>
    <n v="0"/>
    <n v="0"/>
    <n v="0"/>
    <n v="1"/>
    <n v="0"/>
    <n v="0"/>
    <n v="-2.2251770783663964"/>
    <n v="0.10804828392709813"/>
    <x v="954"/>
    <n v="-0.10260016492715077"/>
    <n v="9.5086393669617832E-3"/>
    <x v="1"/>
    <n v="0"/>
    <x v="0"/>
    <x v="3"/>
    <x v="3"/>
  </r>
  <r>
    <n v="31"/>
    <n v="5"/>
    <n v="1.6"/>
    <n v="1.0900000000000001"/>
    <n v="1"/>
    <n v="5"/>
    <n v="80"/>
    <n v="2"/>
    <n v="0.5"/>
    <n v="1"/>
    <n v="30"/>
    <n v="1"/>
    <n v="0"/>
    <n v="1"/>
    <n v="0"/>
    <n v="0"/>
    <n v="1"/>
    <n v="0"/>
    <n v="0"/>
    <n v="0"/>
    <n v="0"/>
    <n v="0"/>
    <n v="0"/>
    <n v="0"/>
    <n v="1"/>
    <n v="0"/>
    <n v="0"/>
    <n v="0"/>
    <n v="0"/>
    <n v="0"/>
    <n v="0"/>
    <n v="0"/>
    <n v="0"/>
    <n v="-2.633464104410101"/>
    <n v="7.182920689237951E-2"/>
    <x v="955"/>
    <n v="-6.9366728026773031E-2"/>
    <n v="4.4910818267779595E-3"/>
    <x v="1"/>
    <n v="0"/>
    <x v="0"/>
    <x v="0"/>
    <x v="2"/>
  </r>
  <r>
    <n v="43"/>
    <n v="1.8"/>
    <n v="1.8"/>
    <n v="0.88"/>
    <n v="1"/>
    <n v="8"/>
    <n v="61"/>
    <n v="4"/>
    <n v="5.6"/>
    <n v="0"/>
    <n v="26"/>
    <n v="0"/>
    <n v="1"/>
    <n v="0"/>
    <n v="0"/>
    <n v="0"/>
    <n v="0"/>
    <n v="1"/>
    <n v="0"/>
    <n v="0"/>
    <n v="0"/>
    <n v="0"/>
    <n v="0"/>
    <n v="0"/>
    <n v="1"/>
    <n v="0"/>
    <n v="0"/>
    <n v="0"/>
    <n v="0"/>
    <n v="0"/>
    <n v="1"/>
    <n v="0"/>
    <n v="0"/>
    <n v="-2.8367575014826043"/>
    <n v="5.8615418569787567E-2"/>
    <x v="956"/>
    <n v="-2.8937193468757076"/>
    <n v="0.89232604598344056"/>
    <x v="1"/>
    <n v="1"/>
    <x v="0"/>
    <x v="3"/>
    <x v="1"/>
  </r>
  <r>
    <n v="29"/>
    <n v="8"/>
    <n v="1.6"/>
    <n v="0.79"/>
    <n v="1"/>
    <n v="11"/>
    <n v="60"/>
    <n v="5"/>
    <n v="5.9"/>
    <n v="0"/>
    <n v="26"/>
    <n v="0"/>
    <n v="0"/>
    <n v="1"/>
    <n v="0"/>
    <n v="0"/>
    <n v="0"/>
    <n v="0"/>
    <n v="0"/>
    <n v="0"/>
    <n v="0"/>
    <n v="0"/>
    <n v="1"/>
    <n v="0"/>
    <n v="0"/>
    <n v="0"/>
    <n v="1"/>
    <n v="0"/>
    <n v="0"/>
    <n v="0"/>
    <n v="0"/>
    <n v="0"/>
    <n v="1"/>
    <n v="-2.0696472230158678"/>
    <n v="0.12623030499748369"/>
    <x v="957"/>
    <n v="-0.11887604254886891"/>
    <n v="1.2562406560891701E-2"/>
    <x v="0"/>
    <n v="0"/>
    <x v="5"/>
    <x v="4"/>
    <x v="0"/>
  </r>
  <r>
    <n v="50"/>
    <n v="7.8"/>
    <n v="2"/>
    <n v="1.1499999999999999"/>
    <n v="0"/>
    <n v="13"/>
    <n v="75"/>
    <n v="14"/>
    <n v="2"/>
    <n v="0"/>
    <n v="34"/>
    <n v="0"/>
    <n v="0"/>
    <n v="0"/>
    <n v="0"/>
    <n v="0"/>
    <n v="0"/>
    <n v="1"/>
    <n v="0"/>
    <n v="0"/>
    <n v="1"/>
    <n v="0"/>
    <n v="0"/>
    <n v="0"/>
    <n v="0"/>
    <n v="0"/>
    <n v="0"/>
    <n v="0"/>
    <n v="0"/>
    <n v="0"/>
    <n v="0"/>
    <n v="1"/>
    <n v="0"/>
    <n v="-2.8889704977349169"/>
    <n v="5.5633457910277649E-2"/>
    <x v="958"/>
    <n v="-2.9431115185127315"/>
    <n v="0.89737446384539421"/>
    <x v="1"/>
    <n v="1"/>
    <x v="4"/>
    <x v="0"/>
    <x v="1"/>
  </r>
  <r>
    <n v="34"/>
    <n v="11.5"/>
    <n v="2.2999999999999998"/>
    <n v="0.93"/>
    <n v="0"/>
    <n v="25"/>
    <n v="76"/>
    <n v="5"/>
    <n v="1.5"/>
    <n v="0"/>
    <n v="25"/>
    <n v="0"/>
    <n v="0"/>
    <n v="0"/>
    <n v="0"/>
    <n v="0"/>
    <n v="0"/>
    <n v="1"/>
    <n v="0"/>
    <n v="0"/>
    <n v="0"/>
    <n v="0"/>
    <n v="0"/>
    <n v="1"/>
    <n v="0"/>
    <n v="0"/>
    <n v="0"/>
    <n v="0"/>
    <n v="0"/>
    <n v="0"/>
    <n v="0"/>
    <n v="0"/>
    <n v="0"/>
    <n v="-3.2574705477493611"/>
    <n v="3.8485622547881598E-2"/>
    <x v="959"/>
    <n v="-3.776351979706008E-2"/>
    <n v="1.3733968778325296E-3"/>
    <x v="1"/>
    <n v="0"/>
    <x v="2"/>
    <x v="0"/>
    <x v="1"/>
  </r>
  <r>
    <n v="30"/>
    <n v="3.9"/>
    <n v="2.2000000000000002"/>
    <n v="1.18"/>
    <n v="0"/>
    <n v="6"/>
    <n v="77"/>
    <n v="8"/>
    <n v="4.8"/>
    <n v="0"/>
    <n v="30"/>
    <n v="0"/>
    <n v="0"/>
    <n v="0"/>
    <n v="0"/>
    <n v="1"/>
    <n v="0"/>
    <n v="0"/>
    <n v="0"/>
    <n v="0"/>
    <n v="0"/>
    <n v="0"/>
    <n v="1"/>
    <n v="0"/>
    <n v="0"/>
    <n v="0"/>
    <n v="0"/>
    <n v="0"/>
    <n v="0"/>
    <n v="0"/>
    <n v="0"/>
    <n v="0"/>
    <n v="0"/>
    <n v="-1.9097511014270534"/>
    <n v="0.148117248179575"/>
    <x v="960"/>
    <n v="-2.0478745266698586"/>
    <n v="0.7586256405380879"/>
    <x v="0"/>
    <n v="1"/>
    <x v="5"/>
    <x v="0"/>
    <x v="4"/>
  </r>
  <r>
    <n v="43"/>
    <n v="13.5"/>
    <n v="2.8"/>
    <n v="0.98"/>
    <n v="0"/>
    <n v="13"/>
    <n v="60"/>
    <n v="4"/>
    <n v="3.2"/>
    <n v="0"/>
    <n v="33"/>
    <n v="0"/>
    <n v="0"/>
    <n v="0"/>
    <n v="0"/>
    <n v="0"/>
    <n v="0"/>
    <n v="0"/>
    <n v="0"/>
    <n v="0"/>
    <n v="0"/>
    <n v="0"/>
    <n v="0"/>
    <n v="0"/>
    <n v="0"/>
    <n v="0"/>
    <n v="0"/>
    <n v="1"/>
    <n v="0"/>
    <n v="0"/>
    <n v="0"/>
    <n v="0"/>
    <n v="1"/>
    <n v="-2.3802642761765451"/>
    <n v="9.2526121829251087E-2"/>
    <x v="961"/>
    <n v="-8.8492557842956218E-2"/>
    <n v="7.1724092115698938E-3"/>
    <x v="1"/>
    <n v="0"/>
    <x v="3"/>
    <x v="1"/>
    <x v="0"/>
  </r>
  <r>
    <n v="52"/>
    <n v="1.7"/>
    <n v="1.7"/>
    <n v="1.01"/>
    <n v="0"/>
    <n v="25"/>
    <n v="76"/>
    <n v="8"/>
    <n v="2.2999999999999998"/>
    <n v="1"/>
    <n v="18"/>
    <n v="0"/>
    <n v="0"/>
    <n v="0"/>
    <n v="0"/>
    <n v="0"/>
    <n v="1"/>
    <n v="0"/>
    <n v="0"/>
    <n v="0"/>
    <n v="1"/>
    <n v="0"/>
    <n v="0"/>
    <n v="0"/>
    <n v="0"/>
    <n v="0"/>
    <n v="1"/>
    <n v="0"/>
    <n v="0"/>
    <n v="0"/>
    <n v="0"/>
    <n v="1"/>
    <n v="0"/>
    <n v="-0.49445998603304098"/>
    <n v="0.60990017299613797"/>
    <x v="962"/>
    <n v="-0.47617217272379764"/>
    <n v="0.14352237716411906"/>
    <x v="3"/>
    <n v="0"/>
    <x v="4"/>
    <x v="4"/>
    <x v="2"/>
  </r>
  <r>
    <n v="42"/>
    <n v="3.8"/>
    <n v="3"/>
    <n v="1.05"/>
    <n v="0"/>
    <n v="13"/>
    <n v="77"/>
    <n v="4"/>
    <n v="3.7"/>
    <n v="1"/>
    <n v="28"/>
    <n v="0"/>
    <n v="0"/>
    <n v="1"/>
    <n v="0"/>
    <n v="0"/>
    <n v="0"/>
    <n v="0"/>
    <n v="0"/>
    <n v="0"/>
    <n v="0"/>
    <n v="0"/>
    <n v="0"/>
    <n v="0"/>
    <n v="1"/>
    <n v="0"/>
    <n v="0"/>
    <n v="0"/>
    <n v="1"/>
    <n v="0"/>
    <n v="0"/>
    <n v="0"/>
    <n v="0"/>
    <n v="-0.94936700297573728"/>
    <n v="0.38698590686856765"/>
    <x v="963"/>
    <n v="-0.32713298040765332"/>
    <n v="7.7847774606674622E-2"/>
    <x v="2"/>
    <n v="0"/>
    <x v="0"/>
    <x v="5"/>
    <x v="0"/>
  </r>
  <r>
    <n v="49"/>
    <n v="1.7"/>
    <n v="1.7"/>
    <n v="0.89"/>
    <n v="1"/>
    <n v="20"/>
    <n v="59"/>
    <n v="2"/>
    <n v="2"/>
    <n v="0"/>
    <n v="21"/>
    <n v="0"/>
    <n v="0"/>
    <n v="0"/>
    <n v="0"/>
    <n v="0"/>
    <n v="0"/>
    <n v="1"/>
    <n v="0"/>
    <n v="0"/>
    <n v="0"/>
    <n v="1"/>
    <n v="0"/>
    <n v="0"/>
    <n v="0"/>
    <n v="0"/>
    <n v="0"/>
    <n v="0"/>
    <n v="0"/>
    <n v="0"/>
    <n v="0"/>
    <n v="0"/>
    <n v="0"/>
    <n v="-2.9665191172501633"/>
    <n v="5.1482202310234371E-2"/>
    <x v="964"/>
    <n v="-5.0200790016642939E-2"/>
    <n v="2.3972337404597911E-3"/>
    <x v="1"/>
    <n v="0"/>
    <x v="7"/>
    <x v="0"/>
    <x v="1"/>
  </r>
  <r>
    <n v="53"/>
    <n v="4.5"/>
    <n v="1.1000000000000001"/>
    <n v="1.01"/>
    <n v="1"/>
    <n v="15"/>
    <n v="68"/>
    <n v="7"/>
    <n v="5.8"/>
    <n v="0"/>
    <n v="22"/>
    <n v="0"/>
    <n v="0"/>
    <n v="0"/>
    <n v="0"/>
    <n v="0"/>
    <n v="0"/>
    <n v="1"/>
    <n v="0"/>
    <n v="0"/>
    <n v="0"/>
    <n v="0"/>
    <n v="0"/>
    <n v="0"/>
    <n v="1"/>
    <n v="0"/>
    <n v="0"/>
    <n v="0"/>
    <n v="0"/>
    <n v="0"/>
    <n v="0"/>
    <n v="0"/>
    <n v="0"/>
    <n v="-3.5300804872308653"/>
    <n v="2.9302557290430797E-2"/>
    <x v="965"/>
    <n v="-2.8881444042025424E-2"/>
    <n v="8.1044760630729175E-4"/>
    <x v="1"/>
    <n v="0"/>
    <x v="0"/>
    <x v="0"/>
    <x v="1"/>
  </r>
  <r>
    <n v="30"/>
    <n v="1.9"/>
    <n v="1.1000000000000001"/>
    <n v="0.95"/>
    <n v="0"/>
    <n v="18"/>
    <n v="80"/>
    <n v="6"/>
    <n v="2.1"/>
    <n v="0"/>
    <n v="20"/>
    <n v="0"/>
    <n v="0"/>
    <n v="1"/>
    <n v="0"/>
    <n v="0"/>
    <n v="0"/>
    <n v="0"/>
    <n v="0"/>
    <n v="0"/>
    <n v="0"/>
    <n v="0"/>
    <n v="0"/>
    <n v="1"/>
    <n v="0"/>
    <n v="0"/>
    <n v="0"/>
    <n v="0"/>
    <n v="0"/>
    <n v="0"/>
    <n v="0"/>
    <n v="0"/>
    <n v="1"/>
    <n v="-2.8594226719229132"/>
    <n v="5.730183267460514E-2"/>
    <x v="966"/>
    <n v="-5.5720222108293888E-2"/>
    <n v="2.9372374328681694E-3"/>
    <x v="1"/>
    <n v="0"/>
    <x v="2"/>
    <x v="0"/>
    <x v="0"/>
  </r>
  <r>
    <n v="46"/>
    <n v="8"/>
    <n v="4.4000000000000004"/>
    <n v="0.87"/>
    <n v="0"/>
    <n v="14"/>
    <n v="61"/>
    <n v="1"/>
    <n v="4.8"/>
    <n v="0"/>
    <n v="30"/>
    <n v="0"/>
    <n v="0"/>
    <n v="0"/>
    <n v="0"/>
    <n v="0"/>
    <n v="0"/>
    <n v="0"/>
    <n v="0"/>
    <n v="0"/>
    <n v="0"/>
    <n v="1"/>
    <n v="0"/>
    <n v="0"/>
    <n v="0"/>
    <n v="0"/>
    <n v="0"/>
    <n v="0"/>
    <n v="0"/>
    <n v="0"/>
    <n v="0"/>
    <n v="0"/>
    <n v="1"/>
    <n v="-1.7813931313286644"/>
    <n v="0.1684033757541743"/>
    <x v="967"/>
    <n v="-0.15563818073831093"/>
    <n v="2.0773801610131593E-2"/>
    <x v="0"/>
    <n v="0"/>
    <x v="7"/>
    <x v="0"/>
    <x v="0"/>
  </r>
  <r>
    <n v="24"/>
    <n v="5.4"/>
    <n v="1.4"/>
    <n v="1.08"/>
    <n v="0"/>
    <n v="22"/>
    <n v="91"/>
    <n v="4"/>
    <n v="2.7"/>
    <n v="0"/>
    <n v="25"/>
    <n v="1"/>
    <n v="0"/>
    <n v="1"/>
    <n v="0"/>
    <n v="0"/>
    <n v="0"/>
    <n v="0"/>
    <n v="0"/>
    <n v="0"/>
    <n v="0"/>
    <n v="0"/>
    <n v="0"/>
    <n v="0"/>
    <n v="0"/>
    <n v="0"/>
    <n v="0"/>
    <n v="0"/>
    <n v="0"/>
    <n v="0"/>
    <n v="1"/>
    <n v="0"/>
    <n v="0"/>
    <n v="-2.4465254059637891"/>
    <n v="8.6593943186983352E-2"/>
    <x v="968"/>
    <n v="-8.3047981023471371E-2"/>
    <n v="6.3509760198555013E-3"/>
    <x v="1"/>
    <n v="0"/>
    <x v="3"/>
    <x v="3"/>
    <x v="0"/>
  </r>
  <r>
    <n v="42"/>
    <n v="1.5"/>
    <n v="1.5"/>
    <n v="0.98"/>
    <n v="0"/>
    <n v="2"/>
    <n v="78"/>
    <n v="4"/>
    <n v="3.4"/>
    <n v="0"/>
    <n v="29"/>
    <n v="1"/>
    <n v="0"/>
    <n v="0"/>
    <n v="0"/>
    <n v="1"/>
    <n v="0"/>
    <n v="0"/>
    <n v="0"/>
    <n v="0"/>
    <n v="0"/>
    <n v="0"/>
    <n v="0"/>
    <n v="0"/>
    <n v="1"/>
    <n v="0"/>
    <n v="0"/>
    <n v="0"/>
    <n v="0"/>
    <n v="1"/>
    <n v="0"/>
    <n v="1"/>
    <n v="0"/>
    <n v="-1.4508343703359921"/>
    <n v="0.23437465123185397"/>
    <x v="969"/>
    <n v="-1.6613988568969558"/>
    <n v="0.65630545018757402"/>
    <x v="0"/>
    <n v="1"/>
    <x v="0"/>
    <x v="2"/>
    <x v="4"/>
  </r>
  <r>
    <n v="37"/>
    <n v="6.8"/>
    <n v="1.7"/>
    <n v="1.02"/>
    <n v="0"/>
    <n v="13"/>
    <n v="66"/>
    <n v="3"/>
    <n v="8.1999999999999993"/>
    <n v="0"/>
    <n v="24"/>
    <n v="0"/>
    <n v="0"/>
    <n v="0"/>
    <n v="0"/>
    <n v="1"/>
    <n v="0"/>
    <n v="0"/>
    <n v="0"/>
    <n v="0"/>
    <n v="0"/>
    <n v="0"/>
    <n v="0"/>
    <n v="0"/>
    <n v="0"/>
    <n v="0"/>
    <n v="0"/>
    <n v="0"/>
    <n v="0"/>
    <n v="0"/>
    <n v="0"/>
    <n v="0"/>
    <n v="0"/>
    <n v="-1.9345152409065707"/>
    <n v="0.14449429677313741"/>
    <x v="970"/>
    <n v="-2.0694781181444273"/>
    <n v="0.76343617395171814"/>
    <x v="0"/>
    <n v="1"/>
    <x v="3"/>
    <x v="0"/>
    <x v="4"/>
  </r>
  <r>
    <n v="49"/>
    <n v="10.5"/>
    <n v="9.1999999999999993"/>
    <n v="0.84"/>
    <n v="1"/>
    <n v="19"/>
    <n v="69"/>
    <n v="1"/>
    <n v="1.8"/>
    <n v="0"/>
    <n v="5"/>
    <n v="0"/>
    <n v="0"/>
    <n v="1"/>
    <n v="0"/>
    <n v="0"/>
    <n v="1"/>
    <n v="0"/>
    <n v="0"/>
    <n v="1"/>
    <n v="0"/>
    <n v="0"/>
    <n v="0"/>
    <n v="0"/>
    <n v="0"/>
    <n v="0"/>
    <n v="0"/>
    <n v="0"/>
    <n v="0"/>
    <n v="1"/>
    <n v="0"/>
    <n v="0"/>
    <n v="0"/>
    <n v="-1.754674287988061"/>
    <n v="0.17296356943019686"/>
    <x v="971"/>
    <n v="-0.15953351158477572"/>
    <n v="2.174403962690348E-2"/>
    <x v="0"/>
    <n v="0"/>
    <x v="1"/>
    <x v="2"/>
    <x v="2"/>
  </r>
  <r>
    <n v="49"/>
    <n v="5.8"/>
    <n v="0.9"/>
    <n v="1.1599999999999999"/>
    <n v="1"/>
    <n v="21"/>
    <n v="78"/>
    <n v="5"/>
    <n v="4.5999999999999996"/>
    <n v="0"/>
    <n v="24"/>
    <n v="1"/>
    <n v="0"/>
    <n v="1"/>
    <n v="0"/>
    <n v="0"/>
    <n v="0"/>
    <n v="0"/>
    <n v="0"/>
    <n v="0"/>
    <n v="0"/>
    <n v="0"/>
    <n v="0"/>
    <n v="1"/>
    <n v="0"/>
    <n v="0"/>
    <n v="0"/>
    <n v="0"/>
    <n v="0"/>
    <n v="0"/>
    <n v="0"/>
    <n v="0"/>
    <n v="1"/>
    <n v="-3.3871737076298114"/>
    <n v="3.3804082234079741E-2"/>
    <x v="972"/>
    <n v="-3.3245282537801332E-2"/>
    <n v="1.0692070496483336E-3"/>
    <x v="1"/>
    <n v="0"/>
    <x v="2"/>
    <x v="0"/>
    <x v="0"/>
  </r>
  <r>
    <n v="43"/>
    <n v="1.2"/>
    <n v="0.9"/>
    <n v="1.08"/>
    <n v="0"/>
    <n v="29"/>
    <n v="59"/>
    <n v="13"/>
    <n v="7"/>
    <n v="0"/>
    <n v="25"/>
    <n v="0"/>
    <n v="1"/>
    <n v="0"/>
    <n v="0"/>
    <n v="0"/>
    <n v="0"/>
    <n v="1"/>
    <n v="0"/>
    <n v="0"/>
    <n v="1"/>
    <n v="0"/>
    <n v="0"/>
    <n v="0"/>
    <n v="0"/>
    <n v="0"/>
    <n v="0"/>
    <n v="0"/>
    <n v="1"/>
    <n v="0"/>
    <n v="0"/>
    <n v="0"/>
    <n v="1"/>
    <n v="-0.6780989950614833"/>
    <n v="0.50758098976160893"/>
    <x v="973"/>
    <n v="-0.4105063727277391"/>
    <n v="0.11335727350047982"/>
    <x v="3"/>
    <n v="0"/>
    <x v="4"/>
    <x v="5"/>
    <x v="1"/>
  </r>
  <r>
    <n v="41"/>
    <n v="3.5"/>
    <n v="2"/>
    <n v="1.1200000000000001"/>
    <n v="0"/>
    <n v="12"/>
    <n v="61"/>
    <n v="7"/>
    <n v="4.5"/>
    <n v="0"/>
    <n v="27"/>
    <n v="0"/>
    <n v="0"/>
    <n v="0"/>
    <n v="0"/>
    <n v="0"/>
    <n v="0"/>
    <n v="0"/>
    <n v="0"/>
    <n v="0"/>
    <n v="0"/>
    <n v="0"/>
    <n v="1"/>
    <n v="0"/>
    <n v="0"/>
    <n v="0"/>
    <n v="0"/>
    <n v="0"/>
    <n v="0"/>
    <n v="0"/>
    <n v="0"/>
    <n v="1"/>
    <n v="0"/>
    <n v="-1.8438175668152268"/>
    <n v="0.15821228578806856"/>
    <x v="974"/>
    <n v="-0.14687768341005947"/>
    <n v="1.8659675003706983E-2"/>
    <x v="0"/>
    <n v="0"/>
    <x v="5"/>
    <x v="0"/>
    <x v="0"/>
  </r>
  <r>
    <n v="43"/>
    <n v="6.3"/>
    <n v="1.7"/>
    <n v="0.96"/>
    <n v="1"/>
    <n v="29"/>
    <n v="81"/>
    <n v="1"/>
    <n v="6"/>
    <n v="0"/>
    <n v="17"/>
    <n v="0"/>
    <n v="0"/>
    <n v="1"/>
    <n v="0"/>
    <n v="0"/>
    <n v="0"/>
    <n v="0"/>
    <n v="1"/>
    <n v="0"/>
    <n v="1"/>
    <n v="0"/>
    <n v="0"/>
    <n v="0"/>
    <n v="0"/>
    <n v="0"/>
    <n v="0"/>
    <n v="0"/>
    <n v="1"/>
    <n v="0"/>
    <n v="0"/>
    <n v="0"/>
    <n v="0"/>
    <n v="-2.5962033212440163"/>
    <n v="7.4556107127249596E-2"/>
    <x v="975"/>
    <n v="-7.1907652700640937E-2"/>
    <n v="4.8140240302575465E-3"/>
    <x v="1"/>
    <n v="0"/>
    <x v="4"/>
    <x v="5"/>
    <x v="3"/>
  </r>
  <r>
    <n v="39"/>
    <n v="3.3"/>
    <n v="0.6"/>
    <n v="0.83"/>
    <n v="1"/>
    <n v="10"/>
    <n v="82"/>
    <n v="12"/>
    <n v="2.9"/>
    <n v="0"/>
    <n v="10"/>
    <n v="1"/>
    <n v="1"/>
    <n v="0"/>
    <n v="0"/>
    <n v="0"/>
    <n v="0"/>
    <n v="0"/>
    <n v="0"/>
    <n v="0"/>
    <n v="0"/>
    <n v="0"/>
    <n v="0"/>
    <n v="0"/>
    <n v="0"/>
    <n v="0"/>
    <n v="0"/>
    <n v="0"/>
    <n v="0"/>
    <n v="0"/>
    <n v="0"/>
    <n v="0"/>
    <n v="0"/>
    <n v="-3.2718701254326463"/>
    <n v="3.7935416709138553E-2"/>
    <x v="976"/>
    <n v="-3.7233563838015071E-2"/>
    <n v="1.3358234263055595E-3"/>
    <x v="1"/>
    <n v="0"/>
    <x v="3"/>
    <x v="0"/>
    <x v="0"/>
  </r>
  <r>
    <n v="37"/>
    <n v="1.7"/>
    <n v="1.7"/>
    <n v="1.19"/>
    <n v="1"/>
    <n v="28"/>
    <n v="80"/>
    <n v="11"/>
    <n v="4.3"/>
    <n v="0"/>
    <n v="31"/>
    <n v="1"/>
    <n v="0"/>
    <n v="0"/>
    <n v="0"/>
    <n v="0"/>
    <n v="0"/>
    <n v="0"/>
    <n v="0"/>
    <n v="0"/>
    <n v="0"/>
    <n v="0"/>
    <n v="1"/>
    <n v="0"/>
    <n v="0"/>
    <n v="0"/>
    <n v="0"/>
    <n v="0"/>
    <n v="0"/>
    <n v="1"/>
    <n v="0"/>
    <n v="1"/>
    <n v="0"/>
    <n v="-1.8508508414577476"/>
    <n v="0.15710343931213511"/>
    <x v="977"/>
    <n v="-0.14591984725087953"/>
    <n v="1.8434315518922727E-2"/>
    <x v="0"/>
    <n v="0"/>
    <x v="5"/>
    <x v="2"/>
    <x v="0"/>
  </r>
  <r>
    <n v="51"/>
    <n v="8.6"/>
    <n v="2.1"/>
    <n v="0.99"/>
    <n v="0"/>
    <n v="23"/>
    <n v="90"/>
    <n v="3"/>
    <n v="5.2"/>
    <n v="0"/>
    <n v="21"/>
    <n v="0"/>
    <n v="0"/>
    <n v="1"/>
    <n v="0"/>
    <n v="0"/>
    <n v="1"/>
    <n v="0"/>
    <n v="0"/>
    <n v="0"/>
    <n v="0"/>
    <n v="0"/>
    <n v="0"/>
    <n v="0"/>
    <n v="1"/>
    <n v="0"/>
    <n v="0"/>
    <n v="0"/>
    <n v="0"/>
    <n v="0"/>
    <n v="0"/>
    <n v="0"/>
    <n v="0"/>
    <n v="-3.0916189189512195"/>
    <n v="4.5428350024157411E-2"/>
    <x v="978"/>
    <n v="-4.4426705758282517E-2"/>
    <n v="1.8882755960663528E-3"/>
    <x v="1"/>
    <n v="0"/>
    <x v="0"/>
    <x v="0"/>
    <x v="2"/>
  </r>
  <r>
    <n v="52"/>
    <n v="3.2"/>
    <n v="1.3"/>
    <n v="0.94"/>
    <n v="0"/>
    <n v="8"/>
    <n v="65"/>
    <n v="1"/>
    <n v="2.7"/>
    <n v="1"/>
    <n v="26"/>
    <n v="1"/>
    <n v="0"/>
    <n v="0"/>
    <n v="0"/>
    <n v="0"/>
    <n v="1"/>
    <n v="0"/>
    <n v="0"/>
    <n v="0"/>
    <n v="0"/>
    <n v="0"/>
    <n v="0"/>
    <n v="0"/>
    <n v="0"/>
    <n v="0"/>
    <n v="0"/>
    <n v="0"/>
    <n v="0"/>
    <n v="0"/>
    <n v="0"/>
    <n v="0"/>
    <n v="0"/>
    <n v="-1.404677007704811"/>
    <n v="0.24544632092187113"/>
    <x v="979"/>
    <n v="-0.21949395637453101"/>
    <n v="3.8838551582436577E-2"/>
    <x v="0"/>
    <n v="0"/>
    <x v="3"/>
    <x v="0"/>
    <x v="2"/>
  </r>
  <r>
    <n v="37"/>
    <n v="10.5"/>
    <n v="1.8"/>
    <n v="0.98"/>
    <n v="1"/>
    <n v="19"/>
    <n v="97"/>
    <n v="3"/>
    <n v="1.3"/>
    <n v="0"/>
    <n v="21"/>
    <n v="1"/>
    <n v="0"/>
    <n v="1"/>
    <n v="0"/>
    <n v="0"/>
    <n v="0"/>
    <n v="0"/>
    <n v="0"/>
    <n v="0"/>
    <n v="0"/>
    <n v="1"/>
    <n v="0"/>
    <n v="0"/>
    <n v="0"/>
    <n v="0"/>
    <n v="0"/>
    <n v="0"/>
    <n v="0"/>
    <n v="0"/>
    <n v="1"/>
    <n v="0"/>
    <n v="0"/>
    <n v="-3.89970809010478"/>
    <n v="2.0247821122558182E-2"/>
    <x v="980"/>
    <n v="-2.0045559670581831E-2"/>
    <n v="3.9386304935843823E-4"/>
    <x v="1"/>
    <n v="0"/>
    <x v="7"/>
    <x v="3"/>
    <x v="0"/>
  </r>
  <r>
    <n v="40"/>
    <n v="2.6"/>
    <n v="1"/>
    <n v="1.19"/>
    <n v="1"/>
    <n v="16"/>
    <n v="66"/>
    <n v="3"/>
    <n v="1.1000000000000001"/>
    <n v="0"/>
    <n v="24"/>
    <n v="1"/>
    <n v="0"/>
    <n v="1"/>
    <n v="0"/>
    <n v="0"/>
    <n v="1"/>
    <n v="0"/>
    <n v="0"/>
    <n v="0"/>
    <n v="0"/>
    <n v="0"/>
    <n v="0"/>
    <n v="0"/>
    <n v="0"/>
    <n v="1"/>
    <n v="0"/>
    <n v="0"/>
    <n v="0"/>
    <n v="0"/>
    <n v="0"/>
    <n v="0"/>
    <n v="0"/>
    <n v="-3.0047865228262323"/>
    <n v="4.9549330850592745E-2"/>
    <x v="981"/>
    <n v="-4.8360863319286095E-2"/>
    <n v="2.2287937206940302E-3"/>
    <x v="1"/>
    <n v="0"/>
    <x v="6"/>
    <x v="0"/>
    <x v="2"/>
  </r>
  <r>
    <n v="39"/>
    <n v="3"/>
    <n v="0.6"/>
    <n v="0.99"/>
    <n v="1"/>
    <n v="22"/>
    <n v="65"/>
    <n v="1"/>
    <n v="7.6"/>
    <n v="0"/>
    <n v="19"/>
    <n v="0"/>
    <n v="0"/>
    <n v="1"/>
    <n v="0"/>
    <n v="0"/>
    <n v="0"/>
    <n v="0"/>
    <n v="0"/>
    <n v="0"/>
    <n v="0"/>
    <n v="0"/>
    <n v="1"/>
    <n v="0"/>
    <n v="0"/>
    <n v="0"/>
    <n v="0"/>
    <n v="0"/>
    <n v="0"/>
    <n v="0"/>
    <n v="1"/>
    <n v="0"/>
    <n v="0"/>
    <n v="-2.8947687510704627"/>
    <n v="5.5311814413750167E-2"/>
    <x v="982"/>
    <n v="-5.3836281945184722E-2"/>
    <n v="2.7470983603971049E-3"/>
    <x v="1"/>
    <n v="0"/>
    <x v="5"/>
    <x v="3"/>
    <x v="0"/>
  </r>
  <r>
    <n v="23"/>
    <n v="2.5"/>
    <n v="1.4"/>
    <n v="1.08"/>
    <n v="0"/>
    <n v="14"/>
    <n v="51"/>
    <n v="5"/>
    <n v="6.8"/>
    <n v="0"/>
    <n v="12"/>
    <n v="1"/>
    <n v="0"/>
    <n v="1"/>
    <n v="0"/>
    <n v="0"/>
    <n v="0"/>
    <n v="0"/>
    <n v="0"/>
    <n v="0"/>
    <n v="0"/>
    <n v="0"/>
    <n v="1"/>
    <n v="0"/>
    <n v="0"/>
    <n v="0"/>
    <n v="0"/>
    <n v="0"/>
    <n v="0"/>
    <n v="1"/>
    <n v="0"/>
    <n v="1"/>
    <n v="0"/>
    <n v="-0.6310483727041043"/>
    <n v="0.53203373887995553"/>
    <x v="983"/>
    <n v="-0.42659609384349689"/>
    <n v="0.12059843963831257"/>
    <x v="3"/>
    <n v="0"/>
    <x v="5"/>
    <x v="2"/>
    <x v="0"/>
  </r>
  <r>
    <n v="35"/>
    <n v="3.5"/>
    <n v="0.8"/>
    <n v="1.1200000000000001"/>
    <n v="1"/>
    <n v="13"/>
    <n v="72"/>
    <n v="2"/>
    <n v="1.5"/>
    <n v="1"/>
    <n v="30"/>
    <n v="1"/>
    <n v="0"/>
    <n v="1"/>
    <n v="0"/>
    <n v="0"/>
    <n v="0"/>
    <n v="0"/>
    <n v="0"/>
    <n v="0"/>
    <n v="0"/>
    <n v="0"/>
    <n v="0"/>
    <n v="1"/>
    <n v="0"/>
    <n v="0"/>
    <n v="0"/>
    <n v="0"/>
    <n v="0"/>
    <n v="0"/>
    <n v="1"/>
    <n v="0"/>
    <n v="0"/>
    <n v="-2.5277870124325039"/>
    <n v="7.9835499909012564E-2"/>
    <x v="984"/>
    <n v="-7.6808714635973621E-2"/>
    <n v="5.4660914870622674E-3"/>
    <x v="1"/>
    <n v="0"/>
    <x v="2"/>
    <x v="3"/>
    <x v="0"/>
  </r>
  <r>
    <n v="52"/>
    <n v="5.4"/>
    <n v="0.5"/>
    <n v="0.88"/>
    <n v="0"/>
    <n v="28"/>
    <n v="57"/>
    <n v="1"/>
    <n v="6"/>
    <n v="1"/>
    <n v="17"/>
    <n v="1"/>
    <n v="0"/>
    <n v="0"/>
    <n v="0"/>
    <n v="1"/>
    <n v="0"/>
    <n v="0"/>
    <n v="0"/>
    <n v="0"/>
    <n v="0"/>
    <n v="0"/>
    <n v="0"/>
    <n v="0"/>
    <n v="1"/>
    <n v="0"/>
    <n v="1"/>
    <n v="0"/>
    <n v="0"/>
    <n v="0"/>
    <n v="0"/>
    <n v="0"/>
    <n v="0"/>
    <n v="0.36769752074605488"/>
    <n v="1.4444050703221694"/>
    <x v="985"/>
    <n v="-0.89380176829689173"/>
    <n v="0.34916576608049948"/>
    <x v="3"/>
    <n v="0"/>
    <x v="0"/>
    <x v="4"/>
    <x v="4"/>
  </r>
  <r>
    <n v="31"/>
    <n v="1.7"/>
    <n v="0.2"/>
    <n v="0.92"/>
    <n v="1"/>
    <n v="15"/>
    <n v="83"/>
    <n v="3"/>
    <n v="3.7"/>
    <n v="0"/>
    <n v="26"/>
    <n v="1"/>
    <n v="0"/>
    <n v="0"/>
    <n v="0"/>
    <n v="0"/>
    <n v="0"/>
    <n v="1"/>
    <n v="0"/>
    <n v="0"/>
    <n v="0"/>
    <n v="0"/>
    <n v="0"/>
    <n v="1"/>
    <n v="0"/>
    <n v="0"/>
    <n v="0"/>
    <n v="0"/>
    <n v="0"/>
    <n v="0"/>
    <n v="0"/>
    <n v="0"/>
    <n v="1"/>
    <n v="-3.720550588308476"/>
    <n v="2.422062857888645E-2"/>
    <x v="986"/>
    <n v="-2.3931961006230292E-2"/>
    <n v="5.5922140010728535E-4"/>
    <x v="1"/>
    <n v="0"/>
    <x v="2"/>
    <x v="0"/>
    <x v="1"/>
  </r>
  <r>
    <n v="57"/>
    <n v="1.5"/>
    <n v="1.5"/>
    <n v="1.1399999999999999"/>
    <n v="1"/>
    <n v="23"/>
    <n v="80"/>
    <n v="13"/>
    <n v="2.8"/>
    <n v="1"/>
    <n v="29"/>
    <n v="0"/>
    <n v="0"/>
    <n v="1"/>
    <n v="0"/>
    <n v="0"/>
    <n v="0"/>
    <n v="0"/>
    <n v="0"/>
    <n v="0"/>
    <n v="0"/>
    <n v="0"/>
    <n v="0"/>
    <n v="0"/>
    <n v="1"/>
    <n v="0"/>
    <n v="0"/>
    <n v="0"/>
    <n v="0"/>
    <n v="0"/>
    <n v="1"/>
    <n v="0"/>
    <n v="0"/>
    <n v="-2.4914388663328335"/>
    <n v="8.2790756000219887E-2"/>
    <x v="987"/>
    <n v="-7.9541741595801005E-2"/>
    <n v="5.8462127774359142E-3"/>
    <x v="1"/>
    <n v="0"/>
    <x v="0"/>
    <x v="3"/>
    <x v="0"/>
  </r>
  <r>
    <n v="49"/>
    <n v="0.8"/>
    <n v="0.8"/>
    <n v="0.72"/>
    <n v="0"/>
    <n v="14"/>
    <n v="53"/>
    <n v="8"/>
    <n v="1.5"/>
    <n v="0"/>
    <n v="17"/>
    <n v="1"/>
    <n v="0"/>
    <n v="1"/>
    <n v="0"/>
    <n v="0"/>
    <n v="0"/>
    <n v="0"/>
    <n v="0"/>
    <n v="0"/>
    <n v="1"/>
    <n v="0"/>
    <n v="0"/>
    <n v="0"/>
    <n v="0"/>
    <n v="0"/>
    <n v="0"/>
    <n v="0"/>
    <n v="0"/>
    <n v="0"/>
    <n v="0"/>
    <n v="0"/>
    <n v="1"/>
    <n v="-1.5761622855813169"/>
    <n v="0.20676709055734749"/>
    <x v="988"/>
    <n v="-0.1879449579254231"/>
    <n v="2.935728691557038E-2"/>
    <x v="0"/>
    <n v="0"/>
    <x v="4"/>
    <x v="0"/>
    <x v="0"/>
  </r>
  <r>
    <n v="42"/>
    <n v="0.7"/>
    <n v="0.7"/>
    <n v="0.99"/>
    <n v="0"/>
    <n v="31"/>
    <n v="63"/>
    <n v="6"/>
    <n v="2.5"/>
    <n v="1"/>
    <n v="10"/>
    <n v="1"/>
    <n v="0"/>
    <n v="0"/>
    <n v="0"/>
    <n v="0"/>
    <n v="0"/>
    <n v="1"/>
    <n v="0"/>
    <n v="0"/>
    <n v="0"/>
    <n v="0"/>
    <n v="0"/>
    <n v="0"/>
    <n v="0"/>
    <n v="1"/>
    <n v="0"/>
    <n v="0"/>
    <n v="1"/>
    <n v="0"/>
    <n v="0"/>
    <n v="0"/>
    <n v="1"/>
    <n v="-0.71134712236135933"/>
    <n v="0.49098233847134715"/>
    <x v="989"/>
    <n v="-1.1107823126488179"/>
    <n v="0.44983682163219385"/>
    <x v="3"/>
    <n v="1"/>
    <x v="6"/>
    <x v="5"/>
    <x v="1"/>
  </r>
  <r>
    <n v="43"/>
    <n v="1.2"/>
    <n v="1.2"/>
    <n v="0.86"/>
    <n v="1"/>
    <n v="10"/>
    <n v="68"/>
    <n v="3"/>
    <n v="1.2"/>
    <n v="0"/>
    <n v="53"/>
    <n v="1"/>
    <n v="0"/>
    <n v="0"/>
    <n v="0"/>
    <n v="0"/>
    <n v="0"/>
    <n v="1"/>
    <n v="0"/>
    <n v="0"/>
    <n v="0"/>
    <n v="0"/>
    <n v="0"/>
    <n v="0"/>
    <n v="0"/>
    <n v="1"/>
    <n v="0"/>
    <n v="0"/>
    <n v="0"/>
    <n v="0"/>
    <n v="0"/>
    <n v="0"/>
    <n v="0"/>
    <n v="-3.3886817996100405"/>
    <n v="3.375314099045882E-2"/>
    <x v="990"/>
    <n v="-3.319600579415527E-2"/>
    <n v="1.0660920450041164E-3"/>
    <x v="1"/>
    <n v="0"/>
    <x v="6"/>
    <x v="0"/>
    <x v="1"/>
  </r>
  <r>
    <n v="30"/>
    <n v="2.6"/>
    <n v="2.4"/>
    <n v="0.94"/>
    <n v="0"/>
    <n v="10"/>
    <n v="51"/>
    <n v="1"/>
    <n v="2.2000000000000002"/>
    <n v="1"/>
    <n v="18"/>
    <n v="0"/>
    <n v="0"/>
    <n v="0"/>
    <n v="1"/>
    <n v="0"/>
    <n v="0"/>
    <n v="0"/>
    <n v="0"/>
    <n v="0"/>
    <n v="0"/>
    <n v="0"/>
    <n v="0"/>
    <n v="1"/>
    <n v="0"/>
    <n v="0"/>
    <n v="0"/>
    <n v="0"/>
    <n v="0"/>
    <n v="0"/>
    <n v="1"/>
    <n v="0"/>
    <n v="0"/>
    <n v="-1.3929121061562841"/>
    <n v="0.24835102600364309"/>
    <x v="991"/>
    <n v="-0.22182350123426262"/>
    <n v="3.9578421740441308E-2"/>
    <x v="0"/>
    <n v="0"/>
    <x v="2"/>
    <x v="3"/>
    <x v="0"/>
  </r>
  <r>
    <n v="36"/>
    <n v="4.5"/>
    <n v="1.1000000000000001"/>
    <n v="1.02"/>
    <n v="0"/>
    <n v="30"/>
    <n v="56"/>
    <n v="1"/>
    <n v="1.2"/>
    <n v="0"/>
    <n v="31"/>
    <n v="1"/>
    <n v="0"/>
    <n v="0"/>
    <n v="0"/>
    <n v="0"/>
    <n v="0"/>
    <n v="1"/>
    <n v="0"/>
    <n v="0"/>
    <n v="0"/>
    <n v="1"/>
    <n v="0"/>
    <n v="0"/>
    <n v="0"/>
    <n v="0"/>
    <n v="0"/>
    <n v="0"/>
    <n v="0"/>
    <n v="0"/>
    <n v="0"/>
    <n v="0"/>
    <n v="1"/>
    <n v="-1.5177403305649684"/>
    <n v="0.21920666232209776"/>
    <x v="992"/>
    <n v="-0.19820037043834737"/>
    <n v="3.2326065201216232E-2"/>
    <x v="0"/>
    <n v="0"/>
    <x v="7"/>
    <x v="0"/>
    <x v="1"/>
  </r>
  <r>
    <n v="51"/>
    <n v="5.2"/>
    <n v="2"/>
    <n v="0.92"/>
    <n v="0"/>
    <n v="12"/>
    <n v="63"/>
    <n v="8"/>
    <n v="0.8"/>
    <n v="0"/>
    <n v="47"/>
    <n v="0"/>
    <n v="0"/>
    <n v="0"/>
    <n v="0"/>
    <n v="0"/>
    <n v="0"/>
    <n v="0"/>
    <n v="0"/>
    <n v="0"/>
    <n v="0"/>
    <n v="0"/>
    <n v="0"/>
    <n v="0"/>
    <n v="0"/>
    <n v="0"/>
    <n v="0"/>
    <n v="0"/>
    <n v="0"/>
    <n v="0"/>
    <n v="0"/>
    <n v="0"/>
    <n v="0"/>
    <n v="-2.2640182500633168"/>
    <n v="0.10393201972441557"/>
    <x v="993"/>
    <n v="-2.3628966196857397"/>
    <n v="0.82056944120279829"/>
    <x v="1"/>
    <n v="1"/>
    <x v="3"/>
    <x v="0"/>
    <x v="0"/>
  </r>
  <r>
    <n v="32"/>
    <n v="4.3"/>
    <n v="0.2"/>
    <n v="0.94"/>
    <n v="0"/>
    <n v="30"/>
    <n v="85"/>
    <n v="2"/>
    <n v="6.1"/>
    <n v="1"/>
    <n v="33"/>
    <n v="1"/>
    <n v="0"/>
    <n v="1"/>
    <n v="0"/>
    <n v="0"/>
    <n v="0"/>
    <n v="1"/>
    <n v="0"/>
    <n v="0"/>
    <n v="0"/>
    <n v="0"/>
    <n v="0"/>
    <n v="0"/>
    <n v="1"/>
    <n v="0"/>
    <n v="0"/>
    <n v="0"/>
    <n v="0"/>
    <n v="0"/>
    <n v="0"/>
    <n v="0"/>
    <n v="1"/>
    <n v="-2.0327905821448882"/>
    <n v="0.13096952949058807"/>
    <x v="994"/>
    <n v="-0.12307525556026497"/>
    <n v="1.3410307176709369E-2"/>
    <x v="0"/>
    <n v="0"/>
    <x v="0"/>
    <x v="0"/>
    <x v="1"/>
  </r>
  <r>
    <n v="48"/>
    <n v="9.6999999999999993"/>
    <n v="1.4"/>
    <n v="0.88"/>
    <n v="0"/>
    <n v="24"/>
    <n v="69"/>
    <n v="5"/>
    <n v="2.4"/>
    <n v="0"/>
    <n v="20"/>
    <n v="1"/>
    <n v="0"/>
    <n v="0"/>
    <n v="1"/>
    <n v="0"/>
    <n v="0"/>
    <n v="1"/>
    <n v="0"/>
    <n v="0"/>
    <n v="0"/>
    <n v="0"/>
    <n v="1"/>
    <n v="0"/>
    <n v="0"/>
    <n v="0"/>
    <n v="0"/>
    <n v="0"/>
    <n v="0"/>
    <n v="0"/>
    <n v="0"/>
    <n v="0"/>
    <n v="0"/>
    <n v="-2.7551767172523882"/>
    <n v="6.3597779850752961E-2"/>
    <x v="995"/>
    <n v="-6.1657292993380394E-2"/>
    <n v="3.5754364710242092E-3"/>
    <x v="1"/>
    <n v="0"/>
    <x v="5"/>
    <x v="0"/>
    <x v="1"/>
  </r>
  <r>
    <n v="26"/>
    <n v="11.7"/>
    <n v="0.9"/>
    <n v="1.28"/>
    <n v="0"/>
    <n v="15"/>
    <n v="80"/>
    <n v="6"/>
    <n v="3.5"/>
    <n v="0"/>
    <n v="23"/>
    <n v="1"/>
    <n v="0"/>
    <n v="1"/>
    <n v="0"/>
    <n v="0"/>
    <n v="0"/>
    <n v="0"/>
    <n v="1"/>
    <n v="1"/>
    <n v="0"/>
    <n v="0"/>
    <n v="0"/>
    <n v="0"/>
    <n v="0"/>
    <n v="0"/>
    <n v="0"/>
    <n v="0"/>
    <n v="0"/>
    <n v="0"/>
    <n v="0"/>
    <n v="0"/>
    <n v="0"/>
    <n v="-2.6464267494240321"/>
    <n v="7.0904119127470938E-2"/>
    <x v="996"/>
    <n v="-6.8503262833833248E-2"/>
    <n v="4.383709371567652E-3"/>
    <x v="1"/>
    <n v="0"/>
    <x v="1"/>
    <x v="0"/>
    <x v="3"/>
  </r>
  <r>
    <n v="27"/>
    <n v="3.2"/>
    <n v="3.2"/>
    <n v="1.18"/>
    <n v="1"/>
    <n v="1"/>
    <n v="56"/>
    <n v="1"/>
    <n v="1.7"/>
    <n v="0"/>
    <n v="14"/>
    <n v="0"/>
    <n v="0"/>
    <n v="1"/>
    <n v="0"/>
    <n v="1"/>
    <n v="0"/>
    <n v="0"/>
    <n v="0"/>
    <n v="0"/>
    <n v="0"/>
    <n v="0"/>
    <n v="1"/>
    <n v="0"/>
    <n v="0"/>
    <n v="0"/>
    <n v="0"/>
    <n v="0"/>
    <n v="0"/>
    <n v="0"/>
    <n v="0"/>
    <n v="1"/>
    <n v="0"/>
    <n v="-2.2270969262873774"/>
    <n v="0.10784104664951659"/>
    <x v="997"/>
    <n v="-0.10241311833116228"/>
    <n v="9.4757432365568817E-3"/>
    <x v="1"/>
    <n v="0"/>
    <x v="5"/>
    <x v="0"/>
    <x v="4"/>
  </r>
  <r>
    <n v="55"/>
    <n v="1.8"/>
    <n v="1.8"/>
    <n v="0.82"/>
    <n v="0"/>
    <n v="16"/>
    <n v="81"/>
    <n v="4"/>
    <n v="2.2999999999999998"/>
    <n v="1"/>
    <n v="35"/>
    <n v="1"/>
    <n v="0"/>
    <n v="0"/>
    <n v="0"/>
    <n v="1"/>
    <n v="0"/>
    <n v="0"/>
    <n v="0"/>
    <n v="1"/>
    <n v="0"/>
    <n v="0"/>
    <n v="0"/>
    <n v="0"/>
    <n v="0"/>
    <n v="0"/>
    <n v="0"/>
    <n v="1"/>
    <n v="0"/>
    <n v="0"/>
    <n v="0"/>
    <n v="0"/>
    <n v="0"/>
    <n v="-1.050851622947317"/>
    <n v="0.34963986095607802"/>
    <x v="998"/>
    <n v="-0.29983778719881776"/>
    <n v="6.7112912269406175E-2"/>
    <x v="2"/>
    <n v="0"/>
    <x v="1"/>
    <x v="1"/>
    <x v="4"/>
  </r>
  <r>
    <n v="38"/>
    <n v="14"/>
    <n v="3.7"/>
    <n v="1.18"/>
    <n v="0"/>
    <n v="17"/>
    <n v="85"/>
    <n v="6"/>
    <n v="1.2"/>
    <n v="0"/>
    <n v="31"/>
    <n v="0"/>
    <n v="0"/>
    <n v="1"/>
    <n v="0"/>
    <n v="0"/>
    <n v="0"/>
    <n v="0"/>
    <n v="0"/>
    <n v="0"/>
    <n v="0"/>
    <n v="0"/>
    <n v="0"/>
    <n v="0"/>
    <n v="1"/>
    <n v="0"/>
    <n v="0"/>
    <n v="0"/>
    <n v="0"/>
    <n v="0"/>
    <n v="0"/>
    <n v="0"/>
    <n v="1"/>
    <n v="-3.0683565994856208"/>
    <n v="4.6497506127876703E-2"/>
    <x v="999"/>
    <n v="-4.5448879841237216E-2"/>
    <n v="1.9741626234703303E-3"/>
    <x v="1"/>
    <n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001"/>
    <x v="0"/>
    <x v="0"/>
    <x v="0"/>
    <x v="0"/>
    <x v="0"/>
    <n v="39"/>
    <x v="0"/>
    <n v="1.9"/>
    <x v="0"/>
    <n v="1.9"/>
    <n v="54100"/>
    <n v="1.1200000000000001"/>
    <x v="0"/>
    <x v="0"/>
    <x v="0"/>
    <n v="19"/>
    <x v="0"/>
    <n v="86"/>
    <x v="0"/>
    <n v="2"/>
    <n v="5.2"/>
    <x v="0"/>
    <x v="0"/>
    <n v="44"/>
    <x v="0"/>
    <n v="0"/>
  </r>
  <r>
    <s v="E0002"/>
    <x v="1"/>
    <x v="1"/>
    <x v="1"/>
    <x v="1"/>
    <x v="1"/>
    <n v="32"/>
    <x v="0"/>
    <n v="2"/>
    <x v="1"/>
    <n v="2"/>
    <n v="58500"/>
    <n v="0.95"/>
    <x v="1"/>
    <x v="0"/>
    <x v="0"/>
    <n v="8"/>
    <x v="1"/>
    <n v="91"/>
    <x v="0"/>
    <n v="2"/>
    <n v="2.8"/>
    <x v="1"/>
    <x v="0"/>
    <n v="0"/>
    <x v="0"/>
    <n v="0"/>
  </r>
  <r>
    <s v="E0003"/>
    <x v="1"/>
    <x v="2"/>
    <x v="0"/>
    <x v="0"/>
    <x v="2"/>
    <n v="21"/>
    <x v="1"/>
    <n v="7.2"/>
    <x v="2"/>
    <n v="1.2"/>
    <n v="69200"/>
    <n v="0.89"/>
    <x v="1"/>
    <x v="1"/>
    <x v="0"/>
    <n v="31"/>
    <x v="2"/>
    <n v="55"/>
    <x v="1"/>
    <n v="3"/>
    <n v="0.5"/>
    <x v="0"/>
    <x v="1"/>
    <n v="37"/>
    <x v="0"/>
    <n v="0"/>
  </r>
  <r>
    <s v="E0004"/>
    <x v="0"/>
    <x v="3"/>
    <x v="2"/>
    <x v="2"/>
    <x v="1"/>
    <n v="48"/>
    <x v="2"/>
    <n v="2"/>
    <x v="1"/>
    <n v="2"/>
    <n v="62400"/>
    <n v="0.99"/>
    <x v="1"/>
    <x v="1"/>
    <x v="0"/>
    <n v="35"/>
    <x v="2"/>
    <n v="78"/>
    <x v="2"/>
    <n v="3"/>
    <n v="2.2999999999999998"/>
    <x v="0"/>
    <x v="0"/>
    <n v="27"/>
    <x v="0"/>
    <n v="0"/>
  </r>
  <r>
    <s v="E0005"/>
    <x v="1"/>
    <x v="4"/>
    <x v="3"/>
    <x v="3"/>
    <x v="2"/>
    <n v="23"/>
    <x v="1"/>
    <n v="3.9"/>
    <x v="1"/>
    <n v="2.2999999999999998"/>
    <n v="78900"/>
    <n v="1.04"/>
    <x v="0"/>
    <x v="0"/>
    <x v="0"/>
    <n v="16"/>
    <x v="0"/>
    <n v="81"/>
    <x v="2"/>
    <n v="5"/>
    <n v="4.3"/>
    <x v="1"/>
    <x v="1"/>
    <n v="35"/>
    <x v="0"/>
    <n v="0"/>
  </r>
  <r>
    <s v="E0006"/>
    <x v="0"/>
    <x v="4"/>
    <x v="3"/>
    <x v="1"/>
    <x v="1"/>
    <n v="43"/>
    <x v="0"/>
    <n v="2.1"/>
    <x v="1"/>
    <n v="1.9"/>
    <n v="54600"/>
    <n v="0.88"/>
    <x v="1"/>
    <x v="0"/>
    <x v="0"/>
    <n v="11"/>
    <x v="1"/>
    <n v="80"/>
    <x v="2"/>
    <n v="9"/>
    <n v="3.4"/>
    <x v="1"/>
    <x v="0"/>
    <n v="17"/>
    <x v="0"/>
    <n v="0"/>
  </r>
  <r>
    <s v="E0007"/>
    <x v="0"/>
    <x v="5"/>
    <x v="4"/>
    <x v="0"/>
    <x v="1"/>
    <n v="38"/>
    <x v="0"/>
    <n v="0.3"/>
    <x v="3"/>
    <n v="0.3"/>
    <n v="60800"/>
    <n v="0.97"/>
    <x v="1"/>
    <x v="0"/>
    <x v="0"/>
    <n v="14"/>
    <x v="0"/>
    <n v="78"/>
    <x v="2"/>
    <n v="2"/>
    <n v="3.7"/>
    <x v="2"/>
    <x v="1"/>
    <n v="3"/>
    <x v="0"/>
    <n v="0"/>
  </r>
  <r>
    <s v="E0008"/>
    <x v="1"/>
    <x v="6"/>
    <x v="1"/>
    <x v="0"/>
    <x v="2"/>
    <n v="57"/>
    <x v="2"/>
    <n v="7"/>
    <x v="2"/>
    <n v="3.1"/>
    <n v="81400"/>
    <n v="1"/>
    <x v="0"/>
    <x v="2"/>
    <x v="1"/>
    <n v="22"/>
    <x v="0"/>
    <n v="51"/>
    <x v="1"/>
    <n v="9"/>
    <n v="4.5999999999999996"/>
    <x v="1"/>
    <x v="0"/>
    <n v="31"/>
    <x v="0"/>
    <n v="0"/>
  </r>
  <r>
    <s v="E0009"/>
    <x v="1"/>
    <x v="3"/>
    <x v="2"/>
    <x v="4"/>
    <x v="0"/>
    <n v="47"/>
    <x v="2"/>
    <n v="4.0999999999999996"/>
    <x v="1"/>
    <n v="4.0999999999999996"/>
    <n v="49900"/>
    <n v="1.01"/>
    <x v="0"/>
    <x v="1"/>
    <x v="0"/>
    <n v="28"/>
    <x v="2"/>
    <n v="63"/>
    <x v="1"/>
    <n v="8"/>
    <n v="1.1000000000000001"/>
    <x v="1"/>
    <x v="1"/>
    <n v="13"/>
    <x v="0"/>
    <n v="0"/>
  </r>
  <r>
    <s v="E0010"/>
    <x v="1"/>
    <x v="2"/>
    <x v="0"/>
    <x v="3"/>
    <x v="0"/>
    <n v="33"/>
    <x v="0"/>
    <n v="5.6"/>
    <x v="2"/>
    <n v="5.6"/>
    <n v="50700"/>
    <n v="1.01"/>
    <x v="0"/>
    <x v="0"/>
    <x v="0"/>
    <n v="21"/>
    <x v="0"/>
    <n v="55"/>
    <x v="1"/>
    <n v="8"/>
    <n v="4.7"/>
    <x v="1"/>
    <x v="0"/>
    <n v="7"/>
    <x v="1"/>
    <n v="1"/>
  </r>
  <r>
    <s v="E0011"/>
    <x v="0"/>
    <x v="5"/>
    <x v="4"/>
    <x v="0"/>
    <x v="0"/>
    <n v="32"/>
    <x v="0"/>
    <n v="0.9"/>
    <x v="3"/>
    <n v="0.9"/>
    <n v="49500"/>
    <n v="1.03"/>
    <x v="0"/>
    <x v="1"/>
    <x v="0"/>
    <n v="17"/>
    <x v="0"/>
    <n v="70"/>
    <x v="2"/>
    <n v="5"/>
    <n v="8.4"/>
    <x v="1"/>
    <x v="0"/>
    <n v="8"/>
    <x v="1"/>
    <n v="1"/>
  </r>
  <r>
    <s v="E0012"/>
    <x v="0"/>
    <x v="1"/>
    <x v="1"/>
    <x v="0"/>
    <x v="3"/>
    <n v="52"/>
    <x v="2"/>
    <n v="2.6"/>
    <x v="1"/>
    <n v="2.4"/>
    <n v="92500"/>
    <n v="0.91"/>
    <x v="1"/>
    <x v="1"/>
    <x v="0"/>
    <n v="29"/>
    <x v="2"/>
    <n v="80"/>
    <x v="2"/>
    <n v="2"/>
    <n v="2.1"/>
    <x v="1"/>
    <x v="0"/>
    <n v="31"/>
    <x v="0"/>
    <n v="0"/>
  </r>
  <r>
    <s v="E0013"/>
    <x v="0"/>
    <x v="6"/>
    <x v="1"/>
    <x v="0"/>
    <x v="3"/>
    <n v="25"/>
    <x v="1"/>
    <n v="6.7"/>
    <x v="2"/>
    <n v="1.9"/>
    <n v="92500"/>
    <n v="0.94"/>
    <x v="1"/>
    <x v="1"/>
    <x v="0"/>
    <n v="13"/>
    <x v="0"/>
    <n v="76"/>
    <x v="2"/>
    <n v="15"/>
    <n v="5.2"/>
    <x v="1"/>
    <x v="0"/>
    <n v="26"/>
    <x v="0"/>
    <n v="0"/>
  </r>
  <r>
    <s v="E0014"/>
    <x v="0"/>
    <x v="4"/>
    <x v="3"/>
    <x v="3"/>
    <x v="4"/>
    <n v="40"/>
    <x v="0"/>
    <n v="1.3"/>
    <x v="0"/>
    <n v="1.3"/>
    <n v="31300"/>
    <n v="0.91"/>
    <x v="1"/>
    <x v="0"/>
    <x v="0"/>
    <n v="25"/>
    <x v="2"/>
    <n v="82"/>
    <x v="2"/>
    <n v="11"/>
    <n v="2.9"/>
    <x v="0"/>
    <x v="0"/>
    <n v="33"/>
    <x v="1"/>
    <n v="1"/>
  </r>
  <r>
    <s v="E0015"/>
    <x v="0"/>
    <x v="4"/>
    <x v="3"/>
    <x v="0"/>
    <x v="1"/>
    <n v="37"/>
    <x v="0"/>
    <n v="5.4"/>
    <x v="2"/>
    <n v="1.7"/>
    <n v="74200"/>
    <n v="1.23"/>
    <x v="2"/>
    <x v="0"/>
    <x v="0"/>
    <n v="13"/>
    <x v="0"/>
    <n v="76"/>
    <x v="2"/>
    <n v="5"/>
    <n v="3.7"/>
    <x v="1"/>
    <x v="0"/>
    <n v="32"/>
    <x v="0"/>
    <n v="0"/>
  </r>
  <r>
    <s v="E0016"/>
    <x v="0"/>
    <x v="4"/>
    <x v="3"/>
    <x v="0"/>
    <x v="2"/>
    <n v="35"/>
    <x v="0"/>
    <n v="3.8"/>
    <x v="1"/>
    <n v="1.1000000000000001"/>
    <n v="78100"/>
    <n v="1"/>
    <x v="0"/>
    <x v="0"/>
    <x v="0"/>
    <n v="20"/>
    <x v="0"/>
    <n v="56"/>
    <x v="1"/>
    <n v="5"/>
    <n v="4.9000000000000004"/>
    <x v="2"/>
    <x v="0"/>
    <n v="19"/>
    <x v="0"/>
    <n v="0"/>
  </r>
  <r>
    <s v="E0017"/>
    <x v="1"/>
    <x v="7"/>
    <x v="5"/>
    <x v="0"/>
    <x v="0"/>
    <n v="41"/>
    <x v="0"/>
    <n v="2.2000000000000002"/>
    <x v="1"/>
    <n v="1.4"/>
    <n v="46800"/>
    <n v="0.97"/>
    <x v="1"/>
    <x v="0"/>
    <x v="0"/>
    <n v="15"/>
    <x v="0"/>
    <n v="42"/>
    <x v="3"/>
    <n v="4"/>
    <n v="3.4"/>
    <x v="0"/>
    <x v="1"/>
    <n v="23"/>
    <x v="1"/>
    <n v="1"/>
  </r>
  <r>
    <s v="E0018"/>
    <x v="1"/>
    <x v="3"/>
    <x v="2"/>
    <x v="0"/>
    <x v="1"/>
    <n v="40"/>
    <x v="0"/>
    <n v="2"/>
    <x v="1"/>
    <n v="1.2"/>
    <n v="55700"/>
    <n v="0.95"/>
    <x v="1"/>
    <x v="1"/>
    <x v="0"/>
    <n v="15"/>
    <x v="0"/>
    <n v="74"/>
    <x v="2"/>
    <n v="1"/>
    <n v="2"/>
    <x v="1"/>
    <x v="0"/>
    <n v="18"/>
    <x v="0"/>
    <n v="0"/>
  </r>
  <r>
    <s v="E0019"/>
    <x v="0"/>
    <x v="0"/>
    <x v="0"/>
    <x v="0"/>
    <x v="2"/>
    <n v="42"/>
    <x v="0"/>
    <n v="1.7"/>
    <x v="0"/>
    <n v="1.7"/>
    <n v="103200"/>
    <n v="1.34"/>
    <x v="2"/>
    <x v="0"/>
    <x v="1"/>
    <n v="13"/>
    <x v="0"/>
    <n v="74"/>
    <x v="2"/>
    <n v="4"/>
    <n v="3.5"/>
    <x v="1"/>
    <x v="0"/>
    <n v="21"/>
    <x v="1"/>
    <n v="1"/>
  </r>
  <r>
    <s v="E0020"/>
    <x v="0"/>
    <x v="7"/>
    <x v="5"/>
    <x v="2"/>
    <x v="4"/>
    <n v="39"/>
    <x v="0"/>
    <n v="4.0999999999999996"/>
    <x v="1"/>
    <n v="0.5"/>
    <n v="31700"/>
    <n v="0.87"/>
    <x v="1"/>
    <x v="1"/>
    <x v="0"/>
    <n v="28"/>
    <x v="2"/>
    <n v="51"/>
    <x v="1"/>
    <n v="6"/>
    <n v="1.3"/>
    <x v="1"/>
    <x v="0"/>
    <n v="12"/>
    <x v="1"/>
    <n v="1"/>
  </r>
  <r>
    <s v="E0021"/>
    <x v="1"/>
    <x v="3"/>
    <x v="2"/>
    <x v="0"/>
    <x v="1"/>
    <n v="42"/>
    <x v="0"/>
    <n v="4.4000000000000004"/>
    <x v="1"/>
    <n v="1.3"/>
    <n v="59100"/>
    <n v="0.91"/>
    <x v="1"/>
    <x v="0"/>
    <x v="1"/>
    <n v="9"/>
    <x v="1"/>
    <n v="57"/>
    <x v="1"/>
    <n v="3"/>
    <n v="0.7"/>
    <x v="1"/>
    <x v="0"/>
    <n v="29"/>
    <x v="0"/>
    <n v="0"/>
  </r>
  <r>
    <s v="E0022"/>
    <x v="1"/>
    <x v="5"/>
    <x v="4"/>
    <x v="5"/>
    <x v="0"/>
    <n v="39"/>
    <x v="0"/>
    <n v="3"/>
    <x v="1"/>
    <n v="2.9"/>
    <n v="50200"/>
    <n v="1.06"/>
    <x v="0"/>
    <x v="0"/>
    <x v="1"/>
    <n v="9"/>
    <x v="1"/>
    <n v="68"/>
    <x v="1"/>
    <n v="3"/>
    <n v="6.9"/>
    <x v="1"/>
    <x v="0"/>
    <n v="37"/>
    <x v="1"/>
    <n v="1"/>
  </r>
  <r>
    <s v="E0023"/>
    <x v="0"/>
    <x v="7"/>
    <x v="5"/>
    <x v="0"/>
    <x v="2"/>
    <n v="32"/>
    <x v="0"/>
    <n v="1.6"/>
    <x v="0"/>
    <n v="1.6"/>
    <n v="83100"/>
    <n v="1.0900000000000001"/>
    <x v="0"/>
    <x v="3"/>
    <x v="0"/>
    <n v="35"/>
    <x v="2"/>
    <n v="66"/>
    <x v="1"/>
    <n v="3"/>
    <n v="3.8"/>
    <x v="1"/>
    <x v="0"/>
    <n v="14"/>
    <x v="0"/>
    <n v="0"/>
  </r>
  <r>
    <s v="E0024"/>
    <x v="0"/>
    <x v="0"/>
    <x v="0"/>
    <x v="0"/>
    <x v="3"/>
    <n v="38"/>
    <x v="0"/>
    <n v="5.3"/>
    <x v="2"/>
    <n v="2.5"/>
    <n v="108300"/>
    <n v="1.0900000000000001"/>
    <x v="0"/>
    <x v="0"/>
    <x v="0"/>
    <n v="25"/>
    <x v="2"/>
    <n v="76"/>
    <x v="2"/>
    <n v="5"/>
    <n v="4.4000000000000004"/>
    <x v="1"/>
    <x v="0"/>
    <n v="39"/>
    <x v="0"/>
    <n v="0"/>
  </r>
  <r>
    <s v="E0025"/>
    <x v="0"/>
    <x v="0"/>
    <x v="0"/>
    <x v="0"/>
    <x v="3"/>
    <n v="32"/>
    <x v="0"/>
    <n v="7.1"/>
    <x v="2"/>
    <n v="5.6"/>
    <n v="117500"/>
    <n v="1.21"/>
    <x v="2"/>
    <x v="0"/>
    <x v="0"/>
    <n v="1"/>
    <x v="3"/>
    <n v="71"/>
    <x v="2"/>
    <n v="4"/>
    <n v="3.2"/>
    <x v="2"/>
    <x v="0"/>
    <n v="25"/>
    <x v="0"/>
    <n v="0"/>
  </r>
  <r>
    <s v="E0026"/>
    <x v="1"/>
    <x v="6"/>
    <x v="1"/>
    <x v="3"/>
    <x v="0"/>
    <n v="31"/>
    <x v="1"/>
    <n v="6"/>
    <x v="2"/>
    <n v="3"/>
    <n v="50700"/>
    <n v="1.05"/>
    <x v="0"/>
    <x v="0"/>
    <x v="0"/>
    <n v="11"/>
    <x v="1"/>
    <n v="91"/>
    <x v="0"/>
    <n v="2"/>
    <n v="0.6"/>
    <x v="0"/>
    <x v="1"/>
    <n v="27"/>
    <x v="0"/>
    <n v="0"/>
  </r>
  <r>
    <s v="E0027"/>
    <x v="0"/>
    <x v="4"/>
    <x v="3"/>
    <x v="3"/>
    <x v="2"/>
    <n v="35"/>
    <x v="0"/>
    <n v="13.3"/>
    <x v="4"/>
    <n v="5.4"/>
    <n v="68900"/>
    <n v="0.88"/>
    <x v="1"/>
    <x v="0"/>
    <x v="0"/>
    <n v="1"/>
    <x v="3"/>
    <n v="52"/>
    <x v="1"/>
    <n v="5"/>
    <n v="6.6"/>
    <x v="2"/>
    <x v="1"/>
    <n v="4"/>
    <x v="0"/>
    <n v="0"/>
  </r>
  <r>
    <s v="E0028"/>
    <x v="1"/>
    <x v="0"/>
    <x v="0"/>
    <x v="0"/>
    <x v="2"/>
    <n v="37"/>
    <x v="0"/>
    <n v="3.4"/>
    <x v="1"/>
    <n v="3.4"/>
    <n v="75800"/>
    <n v="0.9"/>
    <x v="1"/>
    <x v="1"/>
    <x v="0"/>
    <n v="7"/>
    <x v="1"/>
    <n v="80"/>
    <x v="2"/>
    <n v="6"/>
    <n v="2"/>
    <x v="0"/>
    <x v="0"/>
    <n v="2"/>
    <x v="0"/>
    <n v="0"/>
  </r>
  <r>
    <s v="E0029"/>
    <x v="1"/>
    <x v="3"/>
    <x v="2"/>
    <x v="0"/>
    <x v="0"/>
    <n v="38"/>
    <x v="0"/>
    <n v="9.3000000000000007"/>
    <x v="2"/>
    <n v="4"/>
    <n v="49600"/>
    <n v="1.03"/>
    <x v="0"/>
    <x v="0"/>
    <x v="0"/>
    <n v="1"/>
    <x v="3"/>
    <n v="70"/>
    <x v="2"/>
    <n v="5"/>
    <n v="2.2999999999999998"/>
    <x v="1"/>
    <x v="0"/>
    <n v="26"/>
    <x v="0"/>
    <n v="0"/>
  </r>
  <r>
    <s v="E0030"/>
    <x v="0"/>
    <x v="5"/>
    <x v="4"/>
    <x v="5"/>
    <x v="2"/>
    <n v="46"/>
    <x v="2"/>
    <n v="2.2999999999999998"/>
    <x v="1"/>
    <n v="0.5"/>
    <n v="95700"/>
    <n v="1.26"/>
    <x v="2"/>
    <x v="0"/>
    <x v="0"/>
    <n v="15"/>
    <x v="0"/>
    <n v="80"/>
    <x v="2"/>
    <n v="1"/>
    <n v="6.1"/>
    <x v="1"/>
    <x v="0"/>
    <n v="33"/>
    <x v="0"/>
    <n v="0"/>
  </r>
  <r>
    <s v="E0031"/>
    <x v="1"/>
    <x v="3"/>
    <x v="2"/>
    <x v="2"/>
    <x v="4"/>
    <n v="34"/>
    <x v="0"/>
    <n v="2"/>
    <x v="1"/>
    <n v="2"/>
    <n v="30500"/>
    <n v="0.83"/>
    <x v="3"/>
    <x v="0"/>
    <x v="0"/>
    <n v="6"/>
    <x v="1"/>
    <n v="62"/>
    <x v="1"/>
    <n v="7"/>
    <n v="1.3"/>
    <x v="0"/>
    <x v="1"/>
    <n v="16"/>
    <x v="0"/>
    <n v="0"/>
  </r>
  <r>
    <s v="E0032"/>
    <x v="1"/>
    <x v="4"/>
    <x v="3"/>
    <x v="0"/>
    <x v="1"/>
    <n v="40"/>
    <x v="0"/>
    <n v="4.3"/>
    <x v="1"/>
    <n v="2.2999999999999998"/>
    <n v="70200"/>
    <n v="1.1299999999999999"/>
    <x v="0"/>
    <x v="1"/>
    <x v="0"/>
    <n v="17"/>
    <x v="0"/>
    <n v="85"/>
    <x v="0"/>
    <n v="1"/>
    <n v="2.1"/>
    <x v="2"/>
    <x v="0"/>
    <n v="44"/>
    <x v="0"/>
    <n v="0"/>
  </r>
  <r>
    <s v="E0033"/>
    <x v="0"/>
    <x v="5"/>
    <x v="4"/>
    <x v="3"/>
    <x v="0"/>
    <n v="39"/>
    <x v="0"/>
    <n v="10.7"/>
    <x v="4"/>
    <n v="6.3"/>
    <n v="48900"/>
    <n v="1"/>
    <x v="0"/>
    <x v="0"/>
    <x v="0"/>
    <n v="1"/>
    <x v="3"/>
    <n v="73"/>
    <x v="2"/>
    <n v="6"/>
    <n v="2"/>
    <x v="1"/>
    <x v="0"/>
    <n v="33"/>
    <x v="0"/>
    <n v="0"/>
  </r>
  <r>
    <s v="E0034"/>
    <x v="0"/>
    <x v="1"/>
    <x v="1"/>
    <x v="0"/>
    <x v="0"/>
    <n v="33"/>
    <x v="0"/>
    <n v="3.1"/>
    <x v="1"/>
    <n v="1.9"/>
    <n v="52400"/>
    <n v="1.1000000000000001"/>
    <x v="0"/>
    <x v="0"/>
    <x v="1"/>
    <n v="17"/>
    <x v="0"/>
    <n v="69"/>
    <x v="1"/>
    <n v="6"/>
    <n v="1.3"/>
    <x v="1"/>
    <x v="0"/>
    <n v="13"/>
    <x v="0"/>
    <n v="0"/>
  </r>
  <r>
    <s v="E0035"/>
    <x v="0"/>
    <x v="1"/>
    <x v="1"/>
    <x v="0"/>
    <x v="4"/>
    <n v="39"/>
    <x v="0"/>
    <n v="0.9"/>
    <x v="3"/>
    <n v="0.9"/>
    <n v="35600"/>
    <n v="0.98"/>
    <x v="1"/>
    <x v="0"/>
    <x v="1"/>
    <n v="12"/>
    <x v="1"/>
    <n v="77"/>
    <x v="2"/>
    <n v="1"/>
    <n v="2.9"/>
    <x v="1"/>
    <x v="0"/>
    <n v="24"/>
    <x v="0"/>
    <n v="0"/>
  </r>
  <r>
    <s v="E0036"/>
    <x v="0"/>
    <x v="6"/>
    <x v="1"/>
    <x v="0"/>
    <x v="1"/>
    <n v="47"/>
    <x v="2"/>
    <n v="7"/>
    <x v="2"/>
    <n v="1.3"/>
    <n v="56300"/>
    <n v="0.88"/>
    <x v="1"/>
    <x v="0"/>
    <x v="0"/>
    <n v="30"/>
    <x v="2"/>
    <n v="60"/>
    <x v="1"/>
    <n v="8"/>
    <n v="1.4"/>
    <x v="1"/>
    <x v="0"/>
    <n v="54"/>
    <x v="0"/>
    <n v="0"/>
  </r>
  <r>
    <s v="E0037"/>
    <x v="1"/>
    <x v="7"/>
    <x v="5"/>
    <x v="0"/>
    <x v="0"/>
    <n v="40"/>
    <x v="0"/>
    <n v="3.7"/>
    <x v="1"/>
    <n v="0.5"/>
    <n v="52000"/>
    <n v="1.1200000000000001"/>
    <x v="0"/>
    <x v="0"/>
    <x v="1"/>
    <n v="29"/>
    <x v="2"/>
    <n v="79"/>
    <x v="2"/>
    <n v="15"/>
    <n v="6.8"/>
    <x v="1"/>
    <x v="1"/>
    <n v="9"/>
    <x v="0"/>
    <n v="0"/>
  </r>
  <r>
    <s v="E0038"/>
    <x v="1"/>
    <x v="5"/>
    <x v="4"/>
    <x v="1"/>
    <x v="1"/>
    <n v="40"/>
    <x v="0"/>
    <n v="4.8"/>
    <x v="1"/>
    <n v="4.8"/>
    <n v="66500"/>
    <n v="1.1000000000000001"/>
    <x v="0"/>
    <x v="2"/>
    <x v="0"/>
    <n v="23"/>
    <x v="0"/>
    <n v="55"/>
    <x v="1"/>
    <n v="3"/>
    <n v="0.7"/>
    <x v="1"/>
    <x v="0"/>
    <n v="30"/>
    <x v="0"/>
    <n v="0"/>
  </r>
  <r>
    <s v="E0039"/>
    <x v="0"/>
    <x v="2"/>
    <x v="0"/>
    <x v="0"/>
    <x v="4"/>
    <n v="32"/>
    <x v="0"/>
    <n v="2.1"/>
    <x v="1"/>
    <n v="2.1"/>
    <n v="39800"/>
    <n v="1.0900000000000001"/>
    <x v="0"/>
    <x v="0"/>
    <x v="1"/>
    <n v="13"/>
    <x v="0"/>
    <n v="77"/>
    <x v="2"/>
    <n v="6"/>
    <n v="0.9"/>
    <x v="0"/>
    <x v="0"/>
    <n v="20"/>
    <x v="0"/>
    <n v="0"/>
  </r>
  <r>
    <s v="E0040"/>
    <x v="0"/>
    <x v="0"/>
    <x v="0"/>
    <x v="3"/>
    <x v="0"/>
    <n v="56"/>
    <x v="2"/>
    <n v="4.3"/>
    <x v="1"/>
    <n v="0.6"/>
    <n v="47900"/>
    <n v="1.01"/>
    <x v="0"/>
    <x v="0"/>
    <x v="1"/>
    <n v="34"/>
    <x v="2"/>
    <n v="78"/>
    <x v="2"/>
    <n v="3"/>
    <n v="2.1"/>
    <x v="1"/>
    <x v="0"/>
    <n v="32"/>
    <x v="0"/>
    <n v="0"/>
  </r>
  <r>
    <s v="E0041"/>
    <x v="0"/>
    <x v="5"/>
    <x v="4"/>
    <x v="5"/>
    <x v="1"/>
    <n v="32"/>
    <x v="0"/>
    <n v="1.1000000000000001"/>
    <x v="0"/>
    <n v="1.1000000000000001"/>
    <n v="57900"/>
    <n v="0.95"/>
    <x v="1"/>
    <x v="0"/>
    <x v="1"/>
    <n v="2"/>
    <x v="3"/>
    <n v="77"/>
    <x v="2"/>
    <n v="1"/>
    <n v="2.7"/>
    <x v="1"/>
    <x v="1"/>
    <n v="39"/>
    <x v="0"/>
    <n v="0"/>
  </r>
  <r>
    <s v="E0042"/>
    <x v="1"/>
    <x v="0"/>
    <x v="0"/>
    <x v="0"/>
    <x v="2"/>
    <n v="23"/>
    <x v="1"/>
    <n v="12.1"/>
    <x v="4"/>
    <n v="7.5"/>
    <n v="64600"/>
    <n v="0.85"/>
    <x v="1"/>
    <x v="3"/>
    <x v="1"/>
    <n v="3"/>
    <x v="3"/>
    <n v="85"/>
    <x v="0"/>
    <n v="9"/>
    <n v="1.6"/>
    <x v="0"/>
    <x v="0"/>
    <n v="19"/>
    <x v="0"/>
    <n v="0"/>
  </r>
  <r>
    <s v="E0043"/>
    <x v="0"/>
    <x v="5"/>
    <x v="4"/>
    <x v="0"/>
    <x v="0"/>
    <n v="46"/>
    <x v="2"/>
    <n v="7.9"/>
    <x v="2"/>
    <n v="2.4"/>
    <n v="52300"/>
    <n v="1.04"/>
    <x v="0"/>
    <x v="1"/>
    <x v="1"/>
    <n v="15"/>
    <x v="0"/>
    <n v="86"/>
    <x v="0"/>
    <n v="6"/>
    <n v="4.5999999999999996"/>
    <x v="1"/>
    <x v="1"/>
    <n v="37"/>
    <x v="0"/>
    <n v="0"/>
  </r>
  <r>
    <s v="E0044"/>
    <x v="1"/>
    <x v="1"/>
    <x v="1"/>
    <x v="4"/>
    <x v="1"/>
    <n v="37"/>
    <x v="0"/>
    <n v="4.0999999999999996"/>
    <x v="1"/>
    <n v="0.5"/>
    <n v="64900"/>
    <n v="1.08"/>
    <x v="0"/>
    <x v="2"/>
    <x v="0"/>
    <n v="36"/>
    <x v="2"/>
    <n v="68"/>
    <x v="1"/>
    <n v="2"/>
    <n v="2.4"/>
    <x v="2"/>
    <x v="0"/>
    <n v="51"/>
    <x v="0"/>
    <n v="0"/>
  </r>
  <r>
    <s v="E0045"/>
    <x v="1"/>
    <x v="4"/>
    <x v="3"/>
    <x v="0"/>
    <x v="2"/>
    <n v="35"/>
    <x v="0"/>
    <n v="6.9"/>
    <x v="2"/>
    <n v="1.4"/>
    <n v="69700"/>
    <n v="0.88"/>
    <x v="1"/>
    <x v="0"/>
    <x v="0"/>
    <n v="14"/>
    <x v="0"/>
    <n v="70"/>
    <x v="2"/>
    <n v="2"/>
    <n v="4"/>
    <x v="1"/>
    <x v="1"/>
    <n v="25"/>
    <x v="0"/>
    <n v="0"/>
  </r>
  <r>
    <s v="E0046"/>
    <x v="1"/>
    <x v="3"/>
    <x v="2"/>
    <x v="0"/>
    <x v="1"/>
    <n v="33"/>
    <x v="0"/>
    <n v="2.2999999999999998"/>
    <x v="1"/>
    <n v="1.7"/>
    <n v="58300"/>
    <n v="0.93"/>
    <x v="1"/>
    <x v="1"/>
    <x v="1"/>
    <n v="14"/>
    <x v="0"/>
    <n v="81"/>
    <x v="2"/>
    <n v="15"/>
    <n v="6.5"/>
    <x v="2"/>
    <x v="1"/>
    <n v="33"/>
    <x v="0"/>
    <n v="0"/>
  </r>
  <r>
    <s v="E0047"/>
    <x v="1"/>
    <x v="7"/>
    <x v="5"/>
    <x v="0"/>
    <x v="0"/>
    <n v="55"/>
    <x v="2"/>
    <n v="7.7"/>
    <x v="2"/>
    <n v="2.1"/>
    <n v="45500"/>
    <n v="1.03"/>
    <x v="0"/>
    <x v="1"/>
    <x v="0"/>
    <n v="3"/>
    <x v="3"/>
    <n v="77"/>
    <x v="2"/>
    <n v="1"/>
    <n v="7.9"/>
    <x v="2"/>
    <x v="1"/>
    <n v="17"/>
    <x v="0"/>
    <n v="0"/>
  </r>
  <r>
    <s v="E0048"/>
    <x v="1"/>
    <x v="3"/>
    <x v="2"/>
    <x v="0"/>
    <x v="4"/>
    <n v="41"/>
    <x v="0"/>
    <n v="3"/>
    <x v="1"/>
    <n v="0.7"/>
    <n v="30100"/>
    <n v="0.85"/>
    <x v="1"/>
    <x v="2"/>
    <x v="0"/>
    <n v="25"/>
    <x v="2"/>
    <n v="41"/>
    <x v="3"/>
    <n v="7"/>
    <n v="2.2000000000000002"/>
    <x v="1"/>
    <x v="1"/>
    <n v="24"/>
    <x v="1"/>
    <n v="1"/>
  </r>
  <r>
    <s v="E0049"/>
    <x v="0"/>
    <x v="3"/>
    <x v="2"/>
    <x v="5"/>
    <x v="2"/>
    <n v="43"/>
    <x v="0"/>
    <n v="2.9"/>
    <x v="1"/>
    <n v="2.9"/>
    <n v="71000"/>
    <n v="0.9"/>
    <x v="1"/>
    <x v="1"/>
    <x v="1"/>
    <n v="25"/>
    <x v="2"/>
    <n v="69"/>
    <x v="1"/>
    <n v="5"/>
    <n v="2.9"/>
    <x v="2"/>
    <x v="1"/>
    <n v="22"/>
    <x v="0"/>
    <n v="0"/>
  </r>
  <r>
    <s v="E0050"/>
    <x v="0"/>
    <x v="4"/>
    <x v="3"/>
    <x v="3"/>
    <x v="4"/>
    <n v="39"/>
    <x v="0"/>
    <n v="1.8"/>
    <x v="0"/>
    <n v="0.2"/>
    <n v="31500"/>
    <n v="0.81"/>
    <x v="3"/>
    <x v="0"/>
    <x v="0"/>
    <n v="23"/>
    <x v="0"/>
    <n v="49"/>
    <x v="3"/>
    <n v="8"/>
    <n v="3.4"/>
    <x v="1"/>
    <x v="0"/>
    <n v="34"/>
    <x v="1"/>
    <n v="1"/>
  </r>
  <r>
    <s v="E0051"/>
    <x v="0"/>
    <x v="1"/>
    <x v="1"/>
    <x v="0"/>
    <x v="2"/>
    <n v="40"/>
    <x v="0"/>
    <n v="5.3"/>
    <x v="2"/>
    <n v="4.8"/>
    <n v="74500"/>
    <n v="1"/>
    <x v="0"/>
    <x v="0"/>
    <x v="0"/>
    <n v="10"/>
    <x v="1"/>
    <n v="84"/>
    <x v="2"/>
    <n v="12"/>
    <n v="2.2000000000000002"/>
    <x v="2"/>
    <x v="1"/>
    <n v="38"/>
    <x v="0"/>
    <n v="0"/>
  </r>
  <r>
    <s v="E0052"/>
    <x v="0"/>
    <x v="6"/>
    <x v="1"/>
    <x v="3"/>
    <x v="1"/>
    <n v="51"/>
    <x v="2"/>
    <n v="4"/>
    <x v="1"/>
    <n v="4"/>
    <n v="57000"/>
    <n v="0.88"/>
    <x v="1"/>
    <x v="3"/>
    <x v="0"/>
    <n v="10"/>
    <x v="1"/>
    <n v="63"/>
    <x v="1"/>
    <n v="0"/>
    <n v="1.2"/>
    <x v="2"/>
    <x v="0"/>
    <n v="23"/>
    <x v="0"/>
    <n v="0"/>
  </r>
  <r>
    <s v="E0053"/>
    <x v="1"/>
    <x v="1"/>
    <x v="1"/>
    <x v="2"/>
    <x v="2"/>
    <n v="36"/>
    <x v="0"/>
    <n v="9.5"/>
    <x v="2"/>
    <n v="1.5"/>
    <n v="64000"/>
    <n v="0.79"/>
    <x v="3"/>
    <x v="1"/>
    <x v="0"/>
    <n v="4"/>
    <x v="3"/>
    <n v="65"/>
    <x v="1"/>
    <n v="2"/>
    <n v="5.5"/>
    <x v="2"/>
    <x v="1"/>
    <n v="42"/>
    <x v="0"/>
    <n v="0"/>
  </r>
  <r>
    <s v="E0054"/>
    <x v="1"/>
    <x v="1"/>
    <x v="1"/>
    <x v="0"/>
    <x v="2"/>
    <n v="25"/>
    <x v="1"/>
    <n v="1.6"/>
    <x v="0"/>
    <n v="1.6"/>
    <n v="95400"/>
    <n v="1.21"/>
    <x v="2"/>
    <x v="1"/>
    <x v="1"/>
    <n v="17"/>
    <x v="0"/>
    <n v="88"/>
    <x v="0"/>
    <n v="4"/>
    <n v="1.2"/>
    <x v="2"/>
    <x v="0"/>
    <n v="42"/>
    <x v="0"/>
    <n v="0"/>
  </r>
  <r>
    <s v="E0055"/>
    <x v="0"/>
    <x v="3"/>
    <x v="2"/>
    <x v="0"/>
    <x v="3"/>
    <n v="46"/>
    <x v="2"/>
    <n v="5.3"/>
    <x v="2"/>
    <n v="5.3"/>
    <n v="111500"/>
    <n v="1.18"/>
    <x v="2"/>
    <x v="0"/>
    <x v="0"/>
    <n v="6"/>
    <x v="1"/>
    <n v="74"/>
    <x v="2"/>
    <n v="13"/>
    <n v="5.8"/>
    <x v="1"/>
    <x v="0"/>
    <n v="34"/>
    <x v="1"/>
    <n v="1"/>
  </r>
  <r>
    <s v="E0056"/>
    <x v="0"/>
    <x v="1"/>
    <x v="1"/>
    <x v="2"/>
    <x v="0"/>
    <n v="42"/>
    <x v="0"/>
    <n v="8.4"/>
    <x v="2"/>
    <n v="3.5"/>
    <n v="43900"/>
    <n v="0.94"/>
    <x v="1"/>
    <x v="0"/>
    <x v="0"/>
    <n v="5"/>
    <x v="3"/>
    <n v="55"/>
    <x v="1"/>
    <n v="3"/>
    <n v="3.8"/>
    <x v="1"/>
    <x v="1"/>
    <n v="18"/>
    <x v="1"/>
    <n v="1"/>
  </r>
  <r>
    <s v="E0057"/>
    <x v="1"/>
    <x v="5"/>
    <x v="4"/>
    <x v="2"/>
    <x v="1"/>
    <n v="39"/>
    <x v="0"/>
    <n v="4.5"/>
    <x v="1"/>
    <n v="1.5"/>
    <n v="63900"/>
    <n v="1.03"/>
    <x v="0"/>
    <x v="0"/>
    <x v="0"/>
    <n v="12"/>
    <x v="1"/>
    <n v="71"/>
    <x v="2"/>
    <n v="3"/>
    <n v="3.3"/>
    <x v="0"/>
    <x v="0"/>
    <n v="17"/>
    <x v="0"/>
    <n v="0"/>
  </r>
  <r>
    <s v="E0058"/>
    <x v="1"/>
    <x v="4"/>
    <x v="3"/>
    <x v="0"/>
    <x v="0"/>
    <n v="42"/>
    <x v="0"/>
    <n v="3"/>
    <x v="1"/>
    <n v="1.7"/>
    <n v="50200"/>
    <n v="1.06"/>
    <x v="0"/>
    <x v="0"/>
    <x v="1"/>
    <n v="12"/>
    <x v="1"/>
    <n v="73"/>
    <x v="2"/>
    <n v="0"/>
    <n v="1.5"/>
    <x v="0"/>
    <x v="1"/>
    <n v="14"/>
    <x v="0"/>
    <n v="0"/>
  </r>
  <r>
    <s v="E0059"/>
    <x v="1"/>
    <x v="5"/>
    <x v="4"/>
    <x v="0"/>
    <x v="0"/>
    <n v="35"/>
    <x v="0"/>
    <n v="4.4000000000000004"/>
    <x v="1"/>
    <n v="3.1"/>
    <n v="54300"/>
    <n v="1.1100000000000001"/>
    <x v="0"/>
    <x v="0"/>
    <x v="0"/>
    <n v="11"/>
    <x v="1"/>
    <n v="48"/>
    <x v="3"/>
    <n v="2"/>
    <n v="0.4"/>
    <x v="0"/>
    <x v="0"/>
    <n v="35"/>
    <x v="1"/>
    <n v="1"/>
  </r>
  <r>
    <s v="E0060"/>
    <x v="1"/>
    <x v="7"/>
    <x v="5"/>
    <x v="0"/>
    <x v="1"/>
    <n v="38"/>
    <x v="0"/>
    <n v="9"/>
    <x v="2"/>
    <n v="7.7"/>
    <n v="56400"/>
    <n v="0.91"/>
    <x v="1"/>
    <x v="0"/>
    <x v="0"/>
    <n v="20"/>
    <x v="0"/>
    <n v="61"/>
    <x v="1"/>
    <n v="7"/>
    <n v="5.4"/>
    <x v="2"/>
    <x v="0"/>
    <n v="9"/>
    <x v="0"/>
    <n v="0"/>
  </r>
  <r>
    <s v="E0061"/>
    <x v="1"/>
    <x v="0"/>
    <x v="0"/>
    <x v="0"/>
    <x v="2"/>
    <n v="37"/>
    <x v="0"/>
    <n v="9"/>
    <x v="2"/>
    <n v="1.7"/>
    <n v="87400"/>
    <n v="1.1200000000000001"/>
    <x v="0"/>
    <x v="0"/>
    <x v="0"/>
    <n v="17"/>
    <x v="0"/>
    <n v="70"/>
    <x v="2"/>
    <n v="4"/>
    <n v="1.5"/>
    <x v="1"/>
    <x v="1"/>
    <n v="32"/>
    <x v="1"/>
    <n v="1"/>
  </r>
  <r>
    <s v="E0062"/>
    <x v="0"/>
    <x v="7"/>
    <x v="5"/>
    <x v="3"/>
    <x v="3"/>
    <n v="33"/>
    <x v="0"/>
    <n v="3.6"/>
    <x v="1"/>
    <n v="1.5"/>
    <n v="92100"/>
    <n v="0.97"/>
    <x v="1"/>
    <x v="0"/>
    <x v="1"/>
    <n v="13"/>
    <x v="0"/>
    <n v="76"/>
    <x v="2"/>
    <n v="2"/>
    <n v="3.9"/>
    <x v="2"/>
    <x v="0"/>
    <n v="11"/>
    <x v="0"/>
    <n v="0"/>
  </r>
  <r>
    <s v="E0063"/>
    <x v="0"/>
    <x v="6"/>
    <x v="1"/>
    <x v="0"/>
    <x v="1"/>
    <n v="49"/>
    <x v="2"/>
    <n v="8.9"/>
    <x v="2"/>
    <n v="2.1"/>
    <n v="52900"/>
    <n v="0.88"/>
    <x v="1"/>
    <x v="1"/>
    <x v="0"/>
    <n v="18"/>
    <x v="0"/>
    <n v="49"/>
    <x v="3"/>
    <n v="15"/>
    <n v="4.0999999999999996"/>
    <x v="1"/>
    <x v="1"/>
    <n v="34"/>
    <x v="0"/>
    <n v="0"/>
  </r>
  <r>
    <s v="E0064"/>
    <x v="1"/>
    <x v="0"/>
    <x v="0"/>
    <x v="0"/>
    <x v="0"/>
    <n v="25"/>
    <x v="1"/>
    <n v="3.9"/>
    <x v="1"/>
    <n v="2.1"/>
    <n v="51800"/>
    <n v="1.0900000000000001"/>
    <x v="0"/>
    <x v="1"/>
    <x v="0"/>
    <n v="7"/>
    <x v="1"/>
    <n v="86"/>
    <x v="0"/>
    <n v="3"/>
    <n v="2.7"/>
    <x v="2"/>
    <x v="0"/>
    <n v="24"/>
    <x v="0"/>
    <n v="0"/>
  </r>
  <r>
    <s v="E0065"/>
    <x v="1"/>
    <x v="7"/>
    <x v="5"/>
    <x v="3"/>
    <x v="0"/>
    <n v="59"/>
    <x v="2"/>
    <n v="6.9"/>
    <x v="2"/>
    <n v="2.7"/>
    <n v="54800"/>
    <n v="1.1299999999999999"/>
    <x v="0"/>
    <x v="0"/>
    <x v="0"/>
    <n v="17"/>
    <x v="0"/>
    <n v="71"/>
    <x v="2"/>
    <n v="5"/>
    <n v="3.3"/>
    <x v="1"/>
    <x v="0"/>
    <n v="40"/>
    <x v="1"/>
    <n v="1"/>
  </r>
  <r>
    <s v="E0066"/>
    <x v="1"/>
    <x v="3"/>
    <x v="2"/>
    <x v="2"/>
    <x v="1"/>
    <n v="46"/>
    <x v="2"/>
    <n v="5.7"/>
    <x v="2"/>
    <n v="1.9"/>
    <n v="79600"/>
    <n v="1.31"/>
    <x v="2"/>
    <x v="1"/>
    <x v="0"/>
    <n v="17"/>
    <x v="0"/>
    <n v="72"/>
    <x v="2"/>
    <n v="2"/>
    <n v="3.7"/>
    <x v="1"/>
    <x v="0"/>
    <n v="38"/>
    <x v="0"/>
    <n v="0"/>
  </r>
  <r>
    <s v="E0067"/>
    <x v="1"/>
    <x v="4"/>
    <x v="3"/>
    <x v="0"/>
    <x v="0"/>
    <n v="22"/>
    <x v="1"/>
    <n v="2.9"/>
    <x v="1"/>
    <n v="2.9"/>
    <n v="41700"/>
    <n v="0.87"/>
    <x v="1"/>
    <x v="0"/>
    <x v="0"/>
    <n v="2"/>
    <x v="3"/>
    <n v="72"/>
    <x v="2"/>
    <n v="1"/>
    <n v="3.1"/>
    <x v="1"/>
    <x v="0"/>
    <n v="41"/>
    <x v="0"/>
    <n v="0"/>
  </r>
  <r>
    <s v="E0068"/>
    <x v="1"/>
    <x v="6"/>
    <x v="1"/>
    <x v="0"/>
    <x v="4"/>
    <n v="36"/>
    <x v="0"/>
    <n v="1.8"/>
    <x v="0"/>
    <n v="0.9"/>
    <n v="38800"/>
    <n v="1.05"/>
    <x v="0"/>
    <x v="1"/>
    <x v="0"/>
    <n v="25"/>
    <x v="2"/>
    <n v="59"/>
    <x v="1"/>
    <n v="7"/>
    <n v="1.4"/>
    <x v="0"/>
    <x v="1"/>
    <n v="42"/>
    <x v="0"/>
    <n v="0"/>
  </r>
  <r>
    <s v="E0069"/>
    <x v="1"/>
    <x v="5"/>
    <x v="4"/>
    <x v="2"/>
    <x v="0"/>
    <n v="36"/>
    <x v="0"/>
    <n v="8.6"/>
    <x v="2"/>
    <n v="2.9"/>
    <n v="45800"/>
    <n v="0.94"/>
    <x v="1"/>
    <x v="0"/>
    <x v="0"/>
    <n v="8"/>
    <x v="1"/>
    <n v="77"/>
    <x v="2"/>
    <n v="1"/>
    <n v="0.7"/>
    <x v="1"/>
    <x v="1"/>
    <n v="26"/>
    <x v="0"/>
    <n v="0"/>
  </r>
  <r>
    <s v="E0070"/>
    <x v="0"/>
    <x v="1"/>
    <x v="1"/>
    <x v="3"/>
    <x v="0"/>
    <n v="42"/>
    <x v="0"/>
    <n v="10.1"/>
    <x v="4"/>
    <n v="3"/>
    <n v="52100"/>
    <n v="1.0900000000000001"/>
    <x v="0"/>
    <x v="1"/>
    <x v="0"/>
    <n v="17"/>
    <x v="0"/>
    <n v="68"/>
    <x v="1"/>
    <n v="6"/>
    <n v="1.6"/>
    <x v="0"/>
    <x v="1"/>
    <n v="10"/>
    <x v="0"/>
    <n v="0"/>
  </r>
  <r>
    <s v="E0071"/>
    <x v="1"/>
    <x v="6"/>
    <x v="1"/>
    <x v="0"/>
    <x v="0"/>
    <n v="29"/>
    <x v="1"/>
    <n v="5.2"/>
    <x v="2"/>
    <n v="0.9"/>
    <n v="40200"/>
    <n v="0.86"/>
    <x v="1"/>
    <x v="1"/>
    <x v="0"/>
    <n v="26"/>
    <x v="2"/>
    <n v="52"/>
    <x v="1"/>
    <n v="6"/>
    <n v="2"/>
    <x v="1"/>
    <x v="0"/>
    <n v="11"/>
    <x v="0"/>
    <n v="0"/>
  </r>
  <r>
    <s v="E0072"/>
    <x v="0"/>
    <x v="4"/>
    <x v="3"/>
    <x v="0"/>
    <x v="0"/>
    <n v="38"/>
    <x v="0"/>
    <n v="3.9"/>
    <x v="1"/>
    <n v="2.9"/>
    <n v="41300"/>
    <n v="0.85"/>
    <x v="1"/>
    <x v="0"/>
    <x v="1"/>
    <n v="24"/>
    <x v="0"/>
    <n v="79"/>
    <x v="2"/>
    <n v="2"/>
    <n v="6.7"/>
    <x v="0"/>
    <x v="1"/>
    <n v="0"/>
    <x v="0"/>
    <n v="0"/>
  </r>
  <r>
    <s v="E0073"/>
    <x v="1"/>
    <x v="5"/>
    <x v="4"/>
    <x v="0"/>
    <x v="4"/>
    <n v="37"/>
    <x v="0"/>
    <n v="1.4"/>
    <x v="0"/>
    <n v="1.4"/>
    <n v="32900"/>
    <n v="0.88"/>
    <x v="1"/>
    <x v="0"/>
    <x v="0"/>
    <n v="16"/>
    <x v="0"/>
    <n v="85"/>
    <x v="0"/>
    <n v="2"/>
    <n v="1"/>
    <x v="1"/>
    <x v="0"/>
    <n v="11"/>
    <x v="0"/>
    <n v="0"/>
  </r>
  <r>
    <s v="E0074"/>
    <x v="0"/>
    <x v="6"/>
    <x v="1"/>
    <x v="3"/>
    <x v="4"/>
    <n v="31"/>
    <x v="1"/>
    <n v="8.4"/>
    <x v="2"/>
    <n v="0.2"/>
    <n v="36300"/>
    <n v="1.01"/>
    <x v="0"/>
    <x v="3"/>
    <x v="0"/>
    <n v="13"/>
    <x v="0"/>
    <n v="81"/>
    <x v="2"/>
    <n v="3"/>
    <n v="7.4"/>
    <x v="0"/>
    <x v="0"/>
    <n v="25"/>
    <x v="0"/>
    <n v="0"/>
  </r>
  <r>
    <s v="E0075"/>
    <x v="1"/>
    <x v="2"/>
    <x v="0"/>
    <x v="0"/>
    <x v="3"/>
    <n v="30"/>
    <x v="1"/>
    <n v="4.8"/>
    <x v="1"/>
    <n v="0.8"/>
    <n v="91100"/>
    <n v="0.93"/>
    <x v="1"/>
    <x v="0"/>
    <x v="0"/>
    <n v="25"/>
    <x v="2"/>
    <n v="79"/>
    <x v="2"/>
    <n v="1"/>
    <n v="8.9"/>
    <x v="1"/>
    <x v="1"/>
    <n v="17"/>
    <x v="0"/>
    <n v="0"/>
  </r>
  <r>
    <s v="E0076"/>
    <x v="1"/>
    <x v="2"/>
    <x v="0"/>
    <x v="0"/>
    <x v="0"/>
    <n v="46"/>
    <x v="2"/>
    <n v="3.2"/>
    <x v="1"/>
    <n v="3.2"/>
    <n v="51500"/>
    <n v="1.08"/>
    <x v="0"/>
    <x v="1"/>
    <x v="0"/>
    <n v="22"/>
    <x v="0"/>
    <n v="63"/>
    <x v="1"/>
    <n v="1"/>
    <n v="1.7"/>
    <x v="1"/>
    <x v="0"/>
    <n v="22"/>
    <x v="0"/>
    <n v="0"/>
  </r>
  <r>
    <s v="E0077"/>
    <x v="1"/>
    <x v="6"/>
    <x v="1"/>
    <x v="0"/>
    <x v="0"/>
    <n v="23"/>
    <x v="1"/>
    <n v="7"/>
    <x v="2"/>
    <n v="1.2"/>
    <n v="53400"/>
    <n v="1.1399999999999999"/>
    <x v="0"/>
    <x v="3"/>
    <x v="0"/>
    <n v="10"/>
    <x v="1"/>
    <n v="53"/>
    <x v="1"/>
    <n v="4"/>
    <n v="8.6999999999999993"/>
    <x v="1"/>
    <x v="0"/>
    <n v="30"/>
    <x v="0"/>
    <n v="0"/>
  </r>
  <r>
    <s v="E0078"/>
    <x v="0"/>
    <x v="5"/>
    <x v="4"/>
    <x v="0"/>
    <x v="1"/>
    <n v="42"/>
    <x v="0"/>
    <n v="1.2"/>
    <x v="0"/>
    <n v="0.6"/>
    <n v="66100"/>
    <n v="1.1000000000000001"/>
    <x v="0"/>
    <x v="0"/>
    <x v="0"/>
    <n v="9"/>
    <x v="1"/>
    <n v="90"/>
    <x v="0"/>
    <n v="8"/>
    <n v="2.4"/>
    <x v="1"/>
    <x v="0"/>
    <n v="20"/>
    <x v="0"/>
    <n v="0"/>
  </r>
  <r>
    <s v="E0079"/>
    <x v="1"/>
    <x v="0"/>
    <x v="0"/>
    <x v="3"/>
    <x v="0"/>
    <n v="45"/>
    <x v="0"/>
    <n v="1.7"/>
    <x v="0"/>
    <n v="0.2"/>
    <n v="56500"/>
    <n v="1.1599999999999999"/>
    <x v="2"/>
    <x v="1"/>
    <x v="1"/>
    <n v="1"/>
    <x v="3"/>
    <n v="100"/>
    <x v="0"/>
    <n v="5"/>
    <n v="2.2000000000000002"/>
    <x v="0"/>
    <x v="0"/>
    <n v="11"/>
    <x v="0"/>
    <n v="0"/>
  </r>
  <r>
    <s v="E0080"/>
    <x v="0"/>
    <x v="5"/>
    <x v="4"/>
    <x v="0"/>
    <x v="3"/>
    <n v="36"/>
    <x v="0"/>
    <n v="2.2999999999999998"/>
    <x v="1"/>
    <n v="0.7"/>
    <n v="102500"/>
    <n v="1.03"/>
    <x v="0"/>
    <x v="3"/>
    <x v="0"/>
    <n v="17"/>
    <x v="0"/>
    <n v="91"/>
    <x v="0"/>
    <n v="10"/>
    <n v="6.7"/>
    <x v="0"/>
    <x v="0"/>
    <n v="23"/>
    <x v="0"/>
    <n v="0"/>
  </r>
  <r>
    <s v="E0081"/>
    <x v="1"/>
    <x v="6"/>
    <x v="1"/>
    <x v="0"/>
    <x v="1"/>
    <n v="38"/>
    <x v="0"/>
    <n v="5.6"/>
    <x v="2"/>
    <n v="1.9"/>
    <n v="53700"/>
    <n v="0.83"/>
    <x v="3"/>
    <x v="1"/>
    <x v="1"/>
    <n v="15"/>
    <x v="0"/>
    <n v="68"/>
    <x v="1"/>
    <n v="3"/>
    <n v="3.2"/>
    <x v="1"/>
    <x v="0"/>
    <n v="13"/>
    <x v="0"/>
    <n v="0"/>
  </r>
  <r>
    <s v="E0082"/>
    <x v="0"/>
    <x v="3"/>
    <x v="2"/>
    <x v="2"/>
    <x v="4"/>
    <n v="48"/>
    <x v="2"/>
    <n v="4.5"/>
    <x v="1"/>
    <n v="0.6"/>
    <n v="41400"/>
    <n v="1.17"/>
    <x v="2"/>
    <x v="0"/>
    <x v="0"/>
    <n v="26"/>
    <x v="2"/>
    <n v="54"/>
    <x v="1"/>
    <n v="5"/>
    <n v="2.9"/>
    <x v="1"/>
    <x v="0"/>
    <n v="21"/>
    <x v="0"/>
    <n v="0"/>
  </r>
  <r>
    <s v="E0083"/>
    <x v="1"/>
    <x v="7"/>
    <x v="5"/>
    <x v="3"/>
    <x v="0"/>
    <n v="32"/>
    <x v="0"/>
    <n v="6"/>
    <x v="2"/>
    <n v="3.5"/>
    <n v="44800"/>
    <n v="0.98"/>
    <x v="1"/>
    <x v="0"/>
    <x v="0"/>
    <n v="19"/>
    <x v="0"/>
    <n v="56"/>
    <x v="1"/>
    <n v="2"/>
    <n v="1.6"/>
    <x v="1"/>
    <x v="0"/>
    <n v="40"/>
    <x v="0"/>
    <n v="0"/>
  </r>
  <r>
    <s v="E0084"/>
    <x v="0"/>
    <x v="5"/>
    <x v="4"/>
    <x v="0"/>
    <x v="2"/>
    <n v="33"/>
    <x v="0"/>
    <n v="8"/>
    <x v="2"/>
    <n v="0.9"/>
    <n v="85800"/>
    <n v="1.0900000000000001"/>
    <x v="0"/>
    <x v="2"/>
    <x v="0"/>
    <n v="28"/>
    <x v="2"/>
    <n v="48"/>
    <x v="3"/>
    <n v="5"/>
    <n v="1.7"/>
    <x v="0"/>
    <x v="1"/>
    <n v="21"/>
    <x v="0"/>
    <n v="0"/>
  </r>
  <r>
    <s v="E0085"/>
    <x v="0"/>
    <x v="7"/>
    <x v="5"/>
    <x v="3"/>
    <x v="3"/>
    <n v="34"/>
    <x v="0"/>
    <n v="6.2"/>
    <x v="2"/>
    <n v="2.7"/>
    <n v="115000"/>
    <n v="1.17"/>
    <x v="2"/>
    <x v="1"/>
    <x v="0"/>
    <n v="10"/>
    <x v="1"/>
    <n v="71"/>
    <x v="2"/>
    <n v="9"/>
    <n v="2.9"/>
    <x v="1"/>
    <x v="0"/>
    <n v="45"/>
    <x v="0"/>
    <n v="0"/>
  </r>
  <r>
    <s v="E0086"/>
    <x v="1"/>
    <x v="7"/>
    <x v="5"/>
    <x v="0"/>
    <x v="0"/>
    <n v="48"/>
    <x v="2"/>
    <n v="12.3"/>
    <x v="4"/>
    <n v="5.8"/>
    <n v="50400"/>
    <n v="1.0900000000000001"/>
    <x v="0"/>
    <x v="1"/>
    <x v="1"/>
    <n v="26"/>
    <x v="2"/>
    <n v="89"/>
    <x v="0"/>
    <n v="6"/>
    <n v="6.7"/>
    <x v="2"/>
    <x v="1"/>
    <n v="41"/>
    <x v="1"/>
    <n v="1"/>
  </r>
  <r>
    <s v="E0087"/>
    <x v="1"/>
    <x v="2"/>
    <x v="0"/>
    <x v="4"/>
    <x v="1"/>
    <n v="50"/>
    <x v="2"/>
    <n v="8"/>
    <x v="2"/>
    <n v="5.5"/>
    <n v="51800"/>
    <n v="0.85"/>
    <x v="1"/>
    <x v="0"/>
    <x v="1"/>
    <n v="11"/>
    <x v="1"/>
    <n v="67"/>
    <x v="1"/>
    <n v="10"/>
    <n v="1"/>
    <x v="1"/>
    <x v="1"/>
    <n v="17"/>
    <x v="0"/>
    <n v="0"/>
  </r>
  <r>
    <s v="E0088"/>
    <x v="0"/>
    <x v="3"/>
    <x v="2"/>
    <x v="4"/>
    <x v="0"/>
    <n v="25"/>
    <x v="1"/>
    <n v="3.6"/>
    <x v="1"/>
    <n v="2.6"/>
    <n v="43200"/>
    <n v="0.91"/>
    <x v="1"/>
    <x v="0"/>
    <x v="0"/>
    <n v="23"/>
    <x v="0"/>
    <n v="76"/>
    <x v="2"/>
    <n v="6"/>
    <n v="2.5"/>
    <x v="2"/>
    <x v="0"/>
    <n v="11"/>
    <x v="0"/>
    <n v="0"/>
  </r>
  <r>
    <s v="E0089"/>
    <x v="0"/>
    <x v="1"/>
    <x v="1"/>
    <x v="3"/>
    <x v="3"/>
    <n v="47"/>
    <x v="2"/>
    <n v="2.6"/>
    <x v="1"/>
    <n v="0.7"/>
    <n v="112300"/>
    <n v="1.1100000000000001"/>
    <x v="0"/>
    <x v="2"/>
    <x v="0"/>
    <n v="3"/>
    <x v="3"/>
    <n v="89"/>
    <x v="0"/>
    <n v="4"/>
    <n v="0.8"/>
    <x v="1"/>
    <x v="0"/>
    <n v="23"/>
    <x v="0"/>
    <n v="0"/>
  </r>
  <r>
    <s v="E0090"/>
    <x v="1"/>
    <x v="0"/>
    <x v="0"/>
    <x v="4"/>
    <x v="0"/>
    <n v="45"/>
    <x v="0"/>
    <n v="3.7"/>
    <x v="1"/>
    <n v="2"/>
    <n v="47100"/>
    <n v="1"/>
    <x v="0"/>
    <x v="1"/>
    <x v="1"/>
    <n v="18"/>
    <x v="0"/>
    <n v="72"/>
    <x v="2"/>
    <n v="13"/>
    <n v="1.5"/>
    <x v="1"/>
    <x v="0"/>
    <n v="38"/>
    <x v="0"/>
    <n v="0"/>
  </r>
  <r>
    <s v="E0091"/>
    <x v="0"/>
    <x v="5"/>
    <x v="4"/>
    <x v="0"/>
    <x v="3"/>
    <n v="52"/>
    <x v="2"/>
    <n v="6.3"/>
    <x v="2"/>
    <n v="2.7"/>
    <n v="98900"/>
    <n v="0.98"/>
    <x v="1"/>
    <x v="1"/>
    <x v="0"/>
    <n v="1"/>
    <x v="3"/>
    <n v="96"/>
    <x v="0"/>
    <n v="5"/>
    <n v="4.3"/>
    <x v="1"/>
    <x v="1"/>
    <n v="18"/>
    <x v="1"/>
    <n v="1"/>
  </r>
  <r>
    <s v="E0092"/>
    <x v="0"/>
    <x v="2"/>
    <x v="0"/>
    <x v="4"/>
    <x v="1"/>
    <n v="41"/>
    <x v="0"/>
    <n v="2.8"/>
    <x v="1"/>
    <n v="2.8"/>
    <n v="67200"/>
    <n v="1.05"/>
    <x v="0"/>
    <x v="1"/>
    <x v="0"/>
    <n v="14"/>
    <x v="0"/>
    <n v="96"/>
    <x v="0"/>
    <n v="14"/>
    <n v="1.3"/>
    <x v="1"/>
    <x v="0"/>
    <n v="35"/>
    <x v="1"/>
    <n v="1"/>
  </r>
  <r>
    <s v="E0093"/>
    <x v="0"/>
    <x v="6"/>
    <x v="1"/>
    <x v="0"/>
    <x v="1"/>
    <n v="38"/>
    <x v="0"/>
    <n v="6.4"/>
    <x v="2"/>
    <n v="0.2"/>
    <n v="66700"/>
    <n v="1.07"/>
    <x v="0"/>
    <x v="1"/>
    <x v="0"/>
    <n v="20"/>
    <x v="0"/>
    <n v="70"/>
    <x v="2"/>
    <n v="9"/>
    <n v="5.6"/>
    <x v="2"/>
    <x v="0"/>
    <n v="39"/>
    <x v="0"/>
    <n v="0"/>
  </r>
  <r>
    <s v="E0094"/>
    <x v="1"/>
    <x v="3"/>
    <x v="2"/>
    <x v="0"/>
    <x v="1"/>
    <n v="48"/>
    <x v="2"/>
    <n v="6"/>
    <x v="2"/>
    <n v="2"/>
    <n v="63900"/>
    <n v="1.01"/>
    <x v="0"/>
    <x v="1"/>
    <x v="0"/>
    <n v="11"/>
    <x v="1"/>
    <n v="65"/>
    <x v="1"/>
    <n v="2"/>
    <n v="1.3"/>
    <x v="2"/>
    <x v="1"/>
    <n v="15"/>
    <x v="1"/>
    <n v="1"/>
  </r>
  <r>
    <s v="E0095"/>
    <x v="1"/>
    <x v="6"/>
    <x v="1"/>
    <x v="2"/>
    <x v="0"/>
    <n v="44"/>
    <x v="0"/>
    <n v="1.8"/>
    <x v="0"/>
    <n v="1.8"/>
    <n v="46900"/>
    <n v="0.97"/>
    <x v="1"/>
    <x v="1"/>
    <x v="0"/>
    <n v="7"/>
    <x v="1"/>
    <n v="80"/>
    <x v="2"/>
    <n v="4"/>
    <n v="1.7"/>
    <x v="1"/>
    <x v="0"/>
    <n v="16"/>
    <x v="0"/>
    <n v="0"/>
  </r>
  <r>
    <s v="E0096"/>
    <x v="1"/>
    <x v="0"/>
    <x v="0"/>
    <x v="3"/>
    <x v="0"/>
    <n v="58"/>
    <x v="2"/>
    <n v="7.9"/>
    <x v="2"/>
    <n v="2.2999999999999998"/>
    <n v="46300"/>
    <n v="0.92"/>
    <x v="1"/>
    <x v="0"/>
    <x v="0"/>
    <n v="24"/>
    <x v="0"/>
    <n v="68"/>
    <x v="1"/>
    <n v="12"/>
    <n v="0.5"/>
    <x v="1"/>
    <x v="0"/>
    <n v="33"/>
    <x v="0"/>
    <n v="0"/>
  </r>
  <r>
    <s v="E0097"/>
    <x v="0"/>
    <x v="3"/>
    <x v="2"/>
    <x v="2"/>
    <x v="0"/>
    <n v="47"/>
    <x v="2"/>
    <n v="5.0999999999999996"/>
    <x v="2"/>
    <n v="2.5"/>
    <n v="52500"/>
    <n v="1.1200000000000001"/>
    <x v="0"/>
    <x v="0"/>
    <x v="0"/>
    <n v="15"/>
    <x v="0"/>
    <n v="58"/>
    <x v="1"/>
    <n v="10"/>
    <n v="5.6"/>
    <x v="1"/>
    <x v="0"/>
    <n v="26"/>
    <x v="0"/>
    <n v="0"/>
  </r>
  <r>
    <s v="E0098"/>
    <x v="0"/>
    <x v="0"/>
    <x v="0"/>
    <x v="0"/>
    <x v="0"/>
    <n v="39"/>
    <x v="0"/>
    <n v="11.9"/>
    <x v="4"/>
    <n v="1"/>
    <n v="50900"/>
    <n v="1.0900000000000001"/>
    <x v="0"/>
    <x v="1"/>
    <x v="1"/>
    <n v="12"/>
    <x v="1"/>
    <n v="92"/>
    <x v="0"/>
    <n v="8"/>
    <n v="5.0999999999999996"/>
    <x v="0"/>
    <x v="1"/>
    <n v="16"/>
    <x v="0"/>
    <n v="0"/>
  </r>
  <r>
    <s v="E0099"/>
    <x v="1"/>
    <x v="5"/>
    <x v="4"/>
    <x v="0"/>
    <x v="1"/>
    <n v="27"/>
    <x v="1"/>
    <n v="3.9"/>
    <x v="1"/>
    <n v="3.9"/>
    <n v="60200"/>
    <n v="0.91"/>
    <x v="1"/>
    <x v="1"/>
    <x v="0"/>
    <n v="16"/>
    <x v="0"/>
    <n v="84"/>
    <x v="2"/>
    <n v="7"/>
    <n v="0.8"/>
    <x v="0"/>
    <x v="1"/>
    <n v="20"/>
    <x v="0"/>
    <n v="0"/>
  </r>
  <r>
    <s v="E0100"/>
    <x v="1"/>
    <x v="5"/>
    <x v="4"/>
    <x v="0"/>
    <x v="0"/>
    <n v="33"/>
    <x v="0"/>
    <n v="3.1"/>
    <x v="1"/>
    <n v="2.1"/>
    <n v="53700"/>
    <n v="1.1499999999999999"/>
    <x v="2"/>
    <x v="0"/>
    <x v="0"/>
    <n v="40"/>
    <x v="2"/>
    <n v="70"/>
    <x v="2"/>
    <n v="1"/>
    <n v="2.2000000000000002"/>
    <x v="0"/>
    <x v="0"/>
    <n v="23"/>
    <x v="0"/>
    <n v="0"/>
  </r>
  <r>
    <s v="E0101"/>
    <x v="0"/>
    <x v="5"/>
    <x v="4"/>
    <x v="3"/>
    <x v="4"/>
    <n v="25"/>
    <x v="1"/>
    <n v="1.6"/>
    <x v="0"/>
    <n v="1.6"/>
    <n v="35500"/>
    <n v="0.96"/>
    <x v="1"/>
    <x v="0"/>
    <x v="0"/>
    <n v="26"/>
    <x v="2"/>
    <n v="53"/>
    <x v="1"/>
    <n v="2"/>
    <n v="2"/>
    <x v="0"/>
    <x v="0"/>
    <n v="5"/>
    <x v="0"/>
    <n v="0"/>
  </r>
  <r>
    <s v="E0102"/>
    <x v="0"/>
    <x v="3"/>
    <x v="2"/>
    <x v="0"/>
    <x v="3"/>
    <n v="36"/>
    <x v="0"/>
    <n v="1.6"/>
    <x v="0"/>
    <n v="1.6"/>
    <n v="88800"/>
    <n v="0.93"/>
    <x v="1"/>
    <x v="0"/>
    <x v="0"/>
    <n v="26"/>
    <x v="2"/>
    <n v="53"/>
    <x v="1"/>
    <n v="5"/>
    <n v="1.9"/>
    <x v="1"/>
    <x v="0"/>
    <n v="33"/>
    <x v="0"/>
    <n v="0"/>
  </r>
  <r>
    <s v="E0103"/>
    <x v="0"/>
    <x v="7"/>
    <x v="5"/>
    <x v="0"/>
    <x v="2"/>
    <n v="46"/>
    <x v="2"/>
    <n v="7.3"/>
    <x v="2"/>
    <n v="1.6"/>
    <n v="71500"/>
    <n v="0.91"/>
    <x v="1"/>
    <x v="0"/>
    <x v="1"/>
    <n v="20"/>
    <x v="0"/>
    <n v="78"/>
    <x v="2"/>
    <n v="2"/>
    <n v="9"/>
    <x v="1"/>
    <x v="1"/>
    <n v="18"/>
    <x v="0"/>
    <n v="0"/>
  </r>
  <r>
    <s v="E0104"/>
    <x v="1"/>
    <x v="0"/>
    <x v="0"/>
    <x v="0"/>
    <x v="2"/>
    <n v="38"/>
    <x v="0"/>
    <n v="11.2"/>
    <x v="4"/>
    <n v="5.3"/>
    <n v="69600"/>
    <n v="0.89"/>
    <x v="1"/>
    <x v="0"/>
    <x v="1"/>
    <n v="17"/>
    <x v="0"/>
    <n v="63"/>
    <x v="1"/>
    <n v="4"/>
    <n v="1.9"/>
    <x v="1"/>
    <x v="0"/>
    <n v="0"/>
    <x v="0"/>
    <n v="0"/>
  </r>
  <r>
    <s v="E0105"/>
    <x v="1"/>
    <x v="1"/>
    <x v="1"/>
    <x v="4"/>
    <x v="3"/>
    <n v="47"/>
    <x v="2"/>
    <n v="3.6"/>
    <x v="1"/>
    <n v="0.5"/>
    <n v="95100"/>
    <n v="0.96"/>
    <x v="1"/>
    <x v="0"/>
    <x v="0"/>
    <n v="1"/>
    <x v="3"/>
    <n v="68"/>
    <x v="1"/>
    <n v="3"/>
    <n v="1.3"/>
    <x v="0"/>
    <x v="0"/>
    <n v="24"/>
    <x v="0"/>
    <n v="0"/>
  </r>
  <r>
    <s v="E0106"/>
    <x v="1"/>
    <x v="4"/>
    <x v="3"/>
    <x v="0"/>
    <x v="0"/>
    <n v="41"/>
    <x v="0"/>
    <n v="3.5"/>
    <x v="1"/>
    <n v="2.6"/>
    <n v="54500"/>
    <n v="1.17"/>
    <x v="2"/>
    <x v="0"/>
    <x v="0"/>
    <n v="10"/>
    <x v="1"/>
    <n v="84"/>
    <x v="2"/>
    <n v="7"/>
    <n v="0.5"/>
    <x v="1"/>
    <x v="1"/>
    <n v="15"/>
    <x v="0"/>
    <n v="0"/>
  </r>
  <r>
    <s v="E0107"/>
    <x v="1"/>
    <x v="0"/>
    <x v="0"/>
    <x v="1"/>
    <x v="0"/>
    <n v="34"/>
    <x v="0"/>
    <n v="4.0999999999999996"/>
    <x v="1"/>
    <n v="0.9"/>
    <n v="43700"/>
    <n v="0.87"/>
    <x v="1"/>
    <x v="0"/>
    <x v="0"/>
    <n v="12"/>
    <x v="1"/>
    <n v="76"/>
    <x v="2"/>
    <n v="5"/>
    <n v="1.4"/>
    <x v="1"/>
    <x v="0"/>
    <n v="44"/>
    <x v="0"/>
    <n v="0"/>
  </r>
  <r>
    <s v="E0108"/>
    <x v="1"/>
    <x v="2"/>
    <x v="0"/>
    <x v="0"/>
    <x v="1"/>
    <n v="39"/>
    <x v="0"/>
    <n v="8.3000000000000007"/>
    <x v="2"/>
    <n v="0.7"/>
    <n v="63300"/>
    <n v="1.04"/>
    <x v="0"/>
    <x v="1"/>
    <x v="0"/>
    <n v="1"/>
    <x v="3"/>
    <n v="89"/>
    <x v="0"/>
    <n v="9"/>
    <n v="6.7"/>
    <x v="1"/>
    <x v="0"/>
    <n v="17"/>
    <x v="0"/>
    <n v="0"/>
  </r>
  <r>
    <s v="E0109"/>
    <x v="0"/>
    <x v="4"/>
    <x v="3"/>
    <x v="0"/>
    <x v="1"/>
    <n v="42"/>
    <x v="0"/>
    <n v="1.8"/>
    <x v="0"/>
    <n v="1.8"/>
    <n v="57500"/>
    <n v="0.96"/>
    <x v="1"/>
    <x v="0"/>
    <x v="0"/>
    <n v="6"/>
    <x v="1"/>
    <n v="60"/>
    <x v="1"/>
    <n v="6"/>
    <n v="3.2"/>
    <x v="1"/>
    <x v="1"/>
    <n v="11"/>
    <x v="0"/>
    <n v="0"/>
  </r>
  <r>
    <s v="E0110"/>
    <x v="1"/>
    <x v="5"/>
    <x v="4"/>
    <x v="0"/>
    <x v="0"/>
    <n v="39"/>
    <x v="0"/>
    <n v="4.5999999999999996"/>
    <x v="1"/>
    <n v="0.6"/>
    <n v="46600"/>
    <n v="0.99"/>
    <x v="1"/>
    <x v="0"/>
    <x v="0"/>
    <n v="1"/>
    <x v="3"/>
    <n v="68"/>
    <x v="1"/>
    <n v="5"/>
    <n v="3.2"/>
    <x v="1"/>
    <x v="1"/>
    <n v="30"/>
    <x v="0"/>
    <n v="0"/>
  </r>
  <r>
    <s v="E0111"/>
    <x v="0"/>
    <x v="7"/>
    <x v="5"/>
    <x v="2"/>
    <x v="2"/>
    <n v="39"/>
    <x v="0"/>
    <n v="7.4"/>
    <x v="2"/>
    <n v="2.2000000000000002"/>
    <n v="65000"/>
    <n v="0.9"/>
    <x v="1"/>
    <x v="0"/>
    <x v="0"/>
    <n v="16"/>
    <x v="0"/>
    <n v="81"/>
    <x v="2"/>
    <n v="4"/>
    <n v="1.5"/>
    <x v="0"/>
    <x v="0"/>
    <n v="16"/>
    <x v="0"/>
    <n v="0"/>
  </r>
  <r>
    <s v="E0112"/>
    <x v="0"/>
    <x v="4"/>
    <x v="3"/>
    <x v="0"/>
    <x v="0"/>
    <n v="31"/>
    <x v="1"/>
    <n v="5.5"/>
    <x v="2"/>
    <n v="0.5"/>
    <n v="46800"/>
    <n v="0.96"/>
    <x v="1"/>
    <x v="0"/>
    <x v="0"/>
    <n v="23"/>
    <x v="0"/>
    <n v="77"/>
    <x v="2"/>
    <n v="10"/>
    <n v="6"/>
    <x v="1"/>
    <x v="0"/>
    <n v="15"/>
    <x v="0"/>
    <n v="0"/>
  </r>
  <r>
    <s v="E0113"/>
    <x v="1"/>
    <x v="1"/>
    <x v="1"/>
    <x v="0"/>
    <x v="0"/>
    <n v="34"/>
    <x v="0"/>
    <n v="0.2"/>
    <x v="3"/>
    <n v="0.2"/>
    <n v="47000"/>
    <n v="1.01"/>
    <x v="0"/>
    <x v="0"/>
    <x v="0"/>
    <n v="26"/>
    <x v="2"/>
    <n v="86"/>
    <x v="0"/>
    <n v="4"/>
    <n v="4"/>
    <x v="0"/>
    <x v="0"/>
    <n v="30"/>
    <x v="0"/>
    <n v="0"/>
  </r>
  <r>
    <s v="E0114"/>
    <x v="1"/>
    <x v="6"/>
    <x v="1"/>
    <x v="4"/>
    <x v="1"/>
    <n v="58"/>
    <x v="2"/>
    <n v="6.2"/>
    <x v="2"/>
    <n v="1.4"/>
    <n v="65700"/>
    <n v="1.06"/>
    <x v="0"/>
    <x v="1"/>
    <x v="0"/>
    <n v="20"/>
    <x v="0"/>
    <n v="77"/>
    <x v="2"/>
    <n v="2"/>
    <n v="1.9"/>
    <x v="1"/>
    <x v="0"/>
    <n v="12"/>
    <x v="0"/>
    <n v="0"/>
  </r>
  <r>
    <s v="E0115"/>
    <x v="0"/>
    <x v="3"/>
    <x v="2"/>
    <x v="0"/>
    <x v="1"/>
    <n v="49"/>
    <x v="2"/>
    <n v="5.6"/>
    <x v="2"/>
    <n v="4.5999999999999996"/>
    <n v="63500"/>
    <n v="1.06"/>
    <x v="0"/>
    <x v="1"/>
    <x v="1"/>
    <n v="7"/>
    <x v="1"/>
    <n v="96"/>
    <x v="0"/>
    <n v="7"/>
    <n v="1.2"/>
    <x v="1"/>
    <x v="1"/>
    <n v="7"/>
    <x v="0"/>
    <n v="0"/>
  </r>
  <r>
    <s v="E0116"/>
    <x v="1"/>
    <x v="6"/>
    <x v="1"/>
    <x v="3"/>
    <x v="1"/>
    <n v="25"/>
    <x v="1"/>
    <n v="9.3000000000000007"/>
    <x v="2"/>
    <n v="3.3"/>
    <n v="53800"/>
    <n v="0.87"/>
    <x v="1"/>
    <x v="0"/>
    <x v="0"/>
    <n v="1"/>
    <x v="3"/>
    <n v="70"/>
    <x v="2"/>
    <n v="4"/>
    <n v="2.5"/>
    <x v="0"/>
    <x v="0"/>
    <n v="45"/>
    <x v="0"/>
    <n v="0"/>
  </r>
  <r>
    <s v="E0117"/>
    <x v="0"/>
    <x v="6"/>
    <x v="1"/>
    <x v="0"/>
    <x v="4"/>
    <n v="21"/>
    <x v="1"/>
    <n v="10.6"/>
    <x v="4"/>
    <n v="9.3000000000000007"/>
    <n v="40300"/>
    <n v="1.1100000000000001"/>
    <x v="0"/>
    <x v="0"/>
    <x v="1"/>
    <n v="1"/>
    <x v="3"/>
    <n v="87"/>
    <x v="0"/>
    <n v="9"/>
    <n v="1.3"/>
    <x v="0"/>
    <x v="0"/>
    <n v="31"/>
    <x v="0"/>
    <n v="0"/>
  </r>
  <r>
    <s v="E0118"/>
    <x v="0"/>
    <x v="4"/>
    <x v="3"/>
    <x v="0"/>
    <x v="2"/>
    <n v="39"/>
    <x v="0"/>
    <n v="9"/>
    <x v="2"/>
    <n v="0.4"/>
    <n v="79800"/>
    <n v="1.06"/>
    <x v="0"/>
    <x v="0"/>
    <x v="0"/>
    <n v="5"/>
    <x v="3"/>
    <n v="68"/>
    <x v="1"/>
    <n v="11"/>
    <n v="2.2999999999999998"/>
    <x v="2"/>
    <x v="1"/>
    <n v="21"/>
    <x v="1"/>
    <n v="1"/>
  </r>
  <r>
    <s v="E0119"/>
    <x v="0"/>
    <x v="1"/>
    <x v="1"/>
    <x v="0"/>
    <x v="0"/>
    <n v="46"/>
    <x v="2"/>
    <n v="4.0999999999999996"/>
    <x v="1"/>
    <n v="0.8"/>
    <n v="49000"/>
    <n v="1.01"/>
    <x v="0"/>
    <x v="3"/>
    <x v="1"/>
    <n v="8"/>
    <x v="1"/>
    <n v="77"/>
    <x v="2"/>
    <n v="4"/>
    <n v="3"/>
    <x v="2"/>
    <x v="0"/>
    <n v="24"/>
    <x v="0"/>
    <n v="0"/>
  </r>
  <r>
    <s v="E0120"/>
    <x v="0"/>
    <x v="3"/>
    <x v="2"/>
    <x v="0"/>
    <x v="0"/>
    <n v="33"/>
    <x v="0"/>
    <n v="0.9"/>
    <x v="3"/>
    <n v="0.9"/>
    <n v="48000"/>
    <n v="0.96"/>
    <x v="1"/>
    <x v="3"/>
    <x v="0"/>
    <n v="15"/>
    <x v="0"/>
    <n v="83"/>
    <x v="2"/>
    <n v="11"/>
    <n v="1.5"/>
    <x v="1"/>
    <x v="1"/>
    <n v="30"/>
    <x v="0"/>
    <n v="0"/>
  </r>
  <r>
    <s v="E0121"/>
    <x v="0"/>
    <x v="6"/>
    <x v="1"/>
    <x v="4"/>
    <x v="2"/>
    <n v="47"/>
    <x v="2"/>
    <n v="3.4"/>
    <x v="1"/>
    <n v="2.7"/>
    <n v="73600"/>
    <n v="0.93"/>
    <x v="1"/>
    <x v="0"/>
    <x v="0"/>
    <n v="7"/>
    <x v="1"/>
    <n v="91"/>
    <x v="0"/>
    <n v="9"/>
    <n v="0.2"/>
    <x v="1"/>
    <x v="1"/>
    <n v="36"/>
    <x v="0"/>
    <n v="0"/>
  </r>
  <r>
    <s v="E0122"/>
    <x v="1"/>
    <x v="1"/>
    <x v="1"/>
    <x v="4"/>
    <x v="3"/>
    <n v="39"/>
    <x v="0"/>
    <n v="4"/>
    <x v="1"/>
    <n v="1.7"/>
    <n v="100300"/>
    <n v="1.04"/>
    <x v="0"/>
    <x v="1"/>
    <x v="0"/>
    <n v="19"/>
    <x v="0"/>
    <n v="81"/>
    <x v="2"/>
    <n v="3"/>
    <n v="3.6"/>
    <x v="1"/>
    <x v="1"/>
    <n v="15"/>
    <x v="1"/>
    <n v="1"/>
  </r>
  <r>
    <s v="E0123"/>
    <x v="0"/>
    <x v="7"/>
    <x v="5"/>
    <x v="3"/>
    <x v="2"/>
    <n v="37"/>
    <x v="0"/>
    <n v="11.1"/>
    <x v="4"/>
    <n v="8.1999999999999993"/>
    <n v="82100"/>
    <n v="1.0900000000000001"/>
    <x v="0"/>
    <x v="1"/>
    <x v="1"/>
    <n v="14"/>
    <x v="0"/>
    <n v="73"/>
    <x v="2"/>
    <n v="2"/>
    <n v="1.6"/>
    <x v="0"/>
    <x v="1"/>
    <n v="28"/>
    <x v="0"/>
    <n v="0"/>
  </r>
  <r>
    <s v="E0124"/>
    <x v="0"/>
    <x v="5"/>
    <x v="4"/>
    <x v="5"/>
    <x v="2"/>
    <n v="45"/>
    <x v="0"/>
    <n v="2.2000000000000002"/>
    <x v="1"/>
    <n v="2.1"/>
    <n v="63000"/>
    <n v="0.81"/>
    <x v="3"/>
    <x v="1"/>
    <x v="1"/>
    <n v="16"/>
    <x v="0"/>
    <n v="89"/>
    <x v="0"/>
    <n v="2"/>
    <n v="2.9"/>
    <x v="2"/>
    <x v="0"/>
    <n v="18"/>
    <x v="0"/>
    <n v="0"/>
  </r>
  <r>
    <s v="E0125"/>
    <x v="0"/>
    <x v="4"/>
    <x v="3"/>
    <x v="0"/>
    <x v="1"/>
    <n v="33"/>
    <x v="0"/>
    <n v="1.2"/>
    <x v="0"/>
    <n v="1"/>
    <n v="58300"/>
    <n v="0.98"/>
    <x v="1"/>
    <x v="1"/>
    <x v="0"/>
    <n v="26"/>
    <x v="2"/>
    <n v="42"/>
    <x v="3"/>
    <n v="1"/>
    <n v="2.4"/>
    <x v="1"/>
    <x v="0"/>
    <n v="22"/>
    <x v="0"/>
    <n v="0"/>
  </r>
  <r>
    <s v="E0126"/>
    <x v="0"/>
    <x v="0"/>
    <x v="0"/>
    <x v="0"/>
    <x v="1"/>
    <n v="35"/>
    <x v="0"/>
    <n v="2.8"/>
    <x v="1"/>
    <n v="2.8"/>
    <n v="60300"/>
    <n v="0.93"/>
    <x v="1"/>
    <x v="3"/>
    <x v="1"/>
    <n v="5"/>
    <x v="3"/>
    <n v="60"/>
    <x v="1"/>
    <n v="10"/>
    <n v="8"/>
    <x v="2"/>
    <x v="0"/>
    <n v="26"/>
    <x v="0"/>
    <n v="0"/>
  </r>
  <r>
    <s v="E0127"/>
    <x v="1"/>
    <x v="6"/>
    <x v="1"/>
    <x v="3"/>
    <x v="4"/>
    <n v="44"/>
    <x v="0"/>
    <n v="2.2999999999999998"/>
    <x v="1"/>
    <n v="2.1"/>
    <n v="37000"/>
    <n v="1.01"/>
    <x v="0"/>
    <x v="0"/>
    <x v="0"/>
    <n v="20"/>
    <x v="0"/>
    <n v="80"/>
    <x v="2"/>
    <n v="4"/>
    <n v="2.7"/>
    <x v="0"/>
    <x v="0"/>
    <n v="24"/>
    <x v="0"/>
    <n v="0"/>
  </r>
  <r>
    <s v="E0128"/>
    <x v="0"/>
    <x v="6"/>
    <x v="1"/>
    <x v="3"/>
    <x v="0"/>
    <n v="38"/>
    <x v="0"/>
    <n v="1.1000000000000001"/>
    <x v="0"/>
    <n v="1.1000000000000001"/>
    <n v="54300"/>
    <n v="1.1200000000000001"/>
    <x v="0"/>
    <x v="0"/>
    <x v="0"/>
    <n v="16"/>
    <x v="0"/>
    <n v="72"/>
    <x v="2"/>
    <n v="2"/>
    <n v="5.0999999999999996"/>
    <x v="0"/>
    <x v="0"/>
    <n v="33"/>
    <x v="0"/>
    <n v="0"/>
  </r>
  <r>
    <s v="E0129"/>
    <x v="0"/>
    <x v="5"/>
    <x v="4"/>
    <x v="0"/>
    <x v="0"/>
    <n v="55"/>
    <x v="2"/>
    <n v="3.7"/>
    <x v="1"/>
    <n v="3.5"/>
    <n v="43900"/>
    <n v="0.91"/>
    <x v="1"/>
    <x v="1"/>
    <x v="0"/>
    <n v="13"/>
    <x v="0"/>
    <n v="76"/>
    <x v="2"/>
    <n v="3"/>
    <n v="2"/>
    <x v="1"/>
    <x v="0"/>
    <n v="30"/>
    <x v="0"/>
    <n v="0"/>
  </r>
  <r>
    <s v="E0130"/>
    <x v="1"/>
    <x v="0"/>
    <x v="0"/>
    <x v="3"/>
    <x v="0"/>
    <n v="44"/>
    <x v="0"/>
    <n v="4.2"/>
    <x v="1"/>
    <n v="3.6"/>
    <n v="45400"/>
    <n v="0.95"/>
    <x v="1"/>
    <x v="1"/>
    <x v="0"/>
    <n v="24"/>
    <x v="0"/>
    <n v="70"/>
    <x v="2"/>
    <n v="7"/>
    <n v="1.3"/>
    <x v="2"/>
    <x v="0"/>
    <n v="6"/>
    <x v="1"/>
    <n v="1"/>
  </r>
  <r>
    <s v="E0131"/>
    <x v="0"/>
    <x v="0"/>
    <x v="0"/>
    <x v="0"/>
    <x v="1"/>
    <n v="44"/>
    <x v="0"/>
    <n v="1"/>
    <x v="0"/>
    <n v="0.8"/>
    <n v="58500"/>
    <n v="0.96"/>
    <x v="1"/>
    <x v="1"/>
    <x v="0"/>
    <n v="24"/>
    <x v="0"/>
    <n v="79"/>
    <x v="2"/>
    <n v="13"/>
    <n v="3.8"/>
    <x v="1"/>
    <x v="0"/>
    <n v="8"/>
    <x v="0"/>
    <n v="0"/>
  </r>
  <r>
    <s v="E0132"/>
    <x v="0"/>
    <x v="4"/>
    <x v="3"/>
    <x v="4"/>
    <x v="0"/>
    <n v="38"/>
    <x v="0"/>
    <n v="3.1"/>
    <x v="1"/>
    <n v="1.6"/>
    <n v="43800"/>
    <n v="0.9"/>
    <x v="1"/>
    <x v="0"/>
    <x v="1"/>
    <n v="7"/>
    <x v="1"/>
    <n v="67"/>
    <x v="1"/>
    <n v="3"/>
    <n v="1.5"/>
    <x v="1"/>
    <x v="0"/>
    <n v="20"/>
    <x v="0"/>
    <n v="0"/>
  </r>
  <r>
    <s v="E0133"/>
    <x v="1"/>
    <x v="5"/>
    <x v="4"/>
    <x v="1"/>
    <x v="4"/>
    <n v="46"/>
    <x v="2"/>
    <n v="2.1"/>
    <x v="1"/>
    <n v="0.5"/>
    <n v="34600"/>
    <n v="0.97"/>
    <x v="1"/>
    <x v="0"/>
    <x v="0"/>
    <n v="14"/>
    <x v="0"/>
    <n v="79"/>
    <x v="2"/>
    <n v="8"/>
    <n v="4.5"/>
    <x v="1"/>
    <x v="0"/>
    <n v="46"/>
    <x v="0"/>
    <n v="0"/>
  </r>
  <r>
    <s v="E0134"/>
    <x v="1"/>
    <x v="7"/>
    <x v="5"/>
    <x v="3"/>
    <x v="0"/>
    <n v="35"/>
    <x v="0"/>
    <n v="4.3"/>
    <x v="1"/>
    <n v="2.7"/>
    <n v="52100"/>
    <n v="1.08"/>
    <x v="0"/>
    <x v="0"/>
    <x v="0"/>
    <n v="19"/>
    <x v="0"/>
    <n v="84"/>
    <x v="2"/>
    <n v="4"/>
    <n v="0.9"/>
    <x v="0"/>
    <x v="1"/>
    <n v="14"/>
    <x v="0"/>
    <n v="0"/>
  </r>
  <r>
    <s v="E0135"/>
    <x v="1"/>
    <x v="1"/>
    <x v="1"/>
    <x v="0"/>
    <x v="1"/>
    <n v="41"/>
    <x v="0"/>
    <n v="4.5999999999999996"/>
    <x v="1"/>
    <n v="4.5999999999999996"/>
    <n v="54800"/>
    <n v="0.86"/>
    <x v="1"/>
    <x v="0"/>
    <x v="1"/>
    <n v="14"/>
    <x v="0"/>
    <n v="84"/>
    <x v="2"/>
    <n v="7"/>
    <n v="3.4"/>
    <x v="0"/>
    <x v="0"/>
    <n v="22"/>
    <x v="0"/>
    <n v="0"/>
  </r>
  <r>
    <s v="E0136"/>
    <x v="0"/>
    <x v="7"/>
    <x v="5"/>
    <x v="3"/>
    <x v="4"/>
    <n v="30"/>
    <x v="1"/>
    <n v="2.1"/>
    <x v="1"/>
    <n v="0.8"/>
    <n v="37700"/>
    <n v="1.04"/>
    <x v="0"/>
    <x v="0"/>
    <x v="0"/>
    <n v="21"/>
    <x v="0"/>
    <n v="96"/>
    <x v="0"/>
    <n v="2"/>
    <n v="2.7"/>
    <x v="1"/>
    <x v="0"/>
    <n v="18"/>
    <x v="0"/>
    <n v="0"/>
  </r>
  <r>
    <s v="E0137"/>
    <x v="0"/>
    <x v="0"/>
    <x v="0"/>
    <x v="4"/>
    <x v="2"/>
    <n v="47"/>
    <x v="2"/>
    <n v="7.9"/>
    <x v="2"/>
    <n v="0.4"/>
    <n v="63400"/>
    <n v="0.81"/>
    <x v="3"/>
    <x v="3"/>
    <x v="0"/>
    <n v="19"/>
    <x v="0"/>
    <n v="70"/>
    <x v="2"/>
    <n v="7"/>
    <n v="7"/>
    <x v="1"/>
    <x v="0"/>
    <n v="17"/>
    <x v="1"/>
    <n v="1"/>
  </r>
  <r>
    <s v="E0138"/>
    <x v="0"/>
    <x v="2"/>
    <x v="0"/>
    <x v="0"/>
    <x v="0"/>
    <n v="41"/>
    <x v="0"/>
    <n v="4"/>
    <x v="1"/>
    <n v="1.1000000000000001"/>
    <n v="45000"/>
    <n v="0.93"/>
    <x v="1"/>
    <x v="0"/>
    <x v="0"/>
    <n v="32"/>
    <x v="2"/>
    <n v="71"/>
    <x v="2"/>
    <n v="4"/>
    <n v="3.7"/>
    <x v="1"/>
    <x v="1"/>
    <n v="26"/>
    <x v="0"/>
    <n v="0"/>
  </r>
  <r>
    <s v="E0139"/>
    <x v="0"/>
    <x v="0"/>
    <x v="0"/>
    <x v="0"/>
    <x v="0"/>
    <n v="56"/>
    <x v="2"/>
    <n v="2.2000000000000002"/>
    <x v="1"/>
    <n v="1.7"/>
    <n v="46300"/>
    <n v="0.97"/>
    <x v="1"/>
    <x v="1"/>
    <x v="0"/>
    <n v="2"/>
    <x v="3"/>
    <n v="54"/>
    <x v="1"/>
    <n v="3"/>
    <n v="2.4"/>
    <x v="1"/>
    <x v="0"/>
    <n v="41"/>
    <x v="0"/>
    <n v="0"/>
  </r>
  <r>
    <s v="E0140"/>
    <x v="0"/>
    <x v="1"/>
    <x v="1"/>
    <x v="2"/>
    <x v="1"/>
    <n v="60"/>
    <x v="3"/>
    <n v="1"/>
    <x v="0"/>
    <n v="1"/>
    <n v="73400"/>
    <n v="1.19"/>
    <x v="2"/>
    <x v="0"/>
    <x v="0"/>
    <n v="15"/>
    <x v="0"/>
    <n v="66"/>
    <x v="1"/>
    <n v="4"/>
    <n v="4.7"/>
    <x v="1"/>
    <x v="0"/>
    <n v="29"/>
    <x v="0"/>
    <n v="0"/>
  </r>
  <r>
    <s v="E0141"/>
    <x v="0"/>
    <x v="1"/>
    <x v="1"/>
    <x v="0"/>
    <x v="2"/>
    <n v="45"/>
    <x v="0"/>
    <n v="4.7"/>
    <x v="1"/>
    <n v="1.5"/>
    <n v="75600"/>
    <n v="0.96"/>
    <x v="1"/>
    <x v="1"/>
    <x v="0"/>
    <n v="8"/>
    <x v="1"/>
    <n v="70"/>
    <x v="2"/>
    <n v="7"/>
    <n v="0.2"/>
    <x v="1"/>
    <x v="1"/>
    <n v="14"/>
    <x v="0"/>
    <n v="0"/>
  </r>
  <r>
    <s v="E0142"/>
    <x v="0"/>
    <x v="4"/>
    <x v="3"/>
    <x v="0"/>
    <x v="0"/>
    <n v="39"/>
    <x v="0"/>
    <n v="5.6"/>
    <x v="2"/>
    <n v="2.8"/>
    <n v="36400"/>
    <n v="0.8"/>
    <x v="3"/>
    <x v="0"/>
    <x v="0"/>
    <n v="21"/>
    <x v="0"/>
    <n v="80"/>
    <x v="2"/>
    <n v="4"/>
    <n v="4"/>
    <x v="2"/>
    <x v="0"/>
    <n v="57"/>
    <x v="1"/>
    <n v="1"/>
  </r>
  <r>
    <s v="E0143"/>
    <x v="1"/>
    <x v="0"/>
    <x v="0"/>
    <x v="0"/>
    <x v="1"/>
    <n v="29"/>
    <x v="1"/>
    <n v="2.7"/>
    <x v="1"/>
    <n v="1.3"/>
    <n v="48400"/>
    <n v="0.75"/>
    <x v="3"/>
    <x v="1"/>
    <x v="0"/>
    <n v="1"/>
    <x v="3"/>
    <n v="60"/>
    <x v="1"/>
    <n v="3"/>
    <n v="4.2"/>
    <x v="1"/>
    <x v="1"/>
    <n v="25"/>
    <x v="0"/>
    <n v="0"/>
  </r>
  <r>
    <s v="E0144"/>
    <x v="0"/>
    <x v="7"/>
    <x v="5"/>
    <x v="3"/>
    <x v="1"/>
    <n v="46"/>
    <x v="2"/>
    <n v="4.4000000000000004"/>
    <x v="1"/>
    <n v="1.7"/>
    <n v="62200"/>
    <n v="0.98"/>
    <x v="1"/>
    <x v="0"/>
    <x v="0"/>
    <n v="19"/>
    <x v="0"/>
    <n v="82"/>
    <x v="2"/>
    <n v="4"/>
    <n v="4.5999999999999996"/>
    <x v="2"/>
    <x v="0"/>
    <n v="17"/>
    <x v="0"/>
    <n v="0"/>
  </r>
  <r>
    <s v="E0145"/>
    <x v="1"/>
    <x v="7"/>
    <x v="5"/>
    <x v="2"/>
    <x v="0"/>
    <n v="40"/>
    <x v="0"/>
    <n v="10.6"/>
    <x v="4"/>
    <n v="0.9"/>
    <n v="51200"/>
    <n v="1.1499999999999999"/>
    <x v="2"/>
    <x v="0"/>
    <x v="1"/>
    <n v="10"/>
    <x v="1"/>
    <n v="77"/>
    <x v="2"/>
    <n v="4"/>
    <n v="4.4000000000000004"/>
    <x v="1"/>
    <x v="0"/>
    <n v="41"/>
    <x v="0"/>
    <n v="0"/>
  </r>
  <r>
    <s v="E0146"/>
    <x v="0"/>
    <x v="5"/>
    <x v="4"/>
    <x v="3"/>
    <x v="2"/>
    <n v="43"/>
    <x v="0"/>
    <n v="7.1"/>
    <x v="2"/>
    <n v="0.7"/>
    <n v="81200"/>
    <n v="1.01"/>
    <x v="0"/>
    <x v="0"/>
    <x v="1"/>
    <n v="9"/>
    <x v="1"/>
    <n v="75"/>
    <x v="2"/>
    <n v="7"/>
    <n v="3.9"/>
    <x v="1"/>
    <x v="0"/>
    <n v="18"/>
    <x v="0"/>
    <n v="0"/>
  </r>
  <r>
    <s v="E0147"/>
    <x v="1"/>
    <x v="3"/>
    <x v="2"/>
    <x v="0"/>
    <x v="2"/>
    <n v="54"/>
    <x v="2"/>
    <n v="0.4"/>
    <x v="3"/>
    <n v="0.4"/>
    <n v="79400"/>
    <n v="0.98"/>
    <x v="1"/>
    <x v="0"/>
    <x v="0"/>
    <n v="3"/>
    <x v="3"/>
    <n v="75"/>
    <x v="2"/>
    <n v="3"/>
    <n v="2.1"/>
    <x v="1"/>
    <x v="0"/>
    <n v="44"/>
    <x v="0"/>
    <n v="0"/>
  </r>
  <r>
    <s v="E0148"/>
    <x v="1"/>
    <x v="0"/>
    <x v="0"/>
    <x v="3"/>
    <x v="1"/>
    <n v="31"/>
    <x v="1"/>
    <n v="2.2000000000000002"/>
    <x v="1"/>
    <n v="1.4"/>
    <n v="69900"/>
    <n v="1.1499999999999999"/>
    <x v="2"/>
    <x v="1"/>
    <x v="0"/>
    <n v="12"/>
    <x v="1"/>
    <n v="67"/>
    <x v="1"/>
    <n v="3"/>
    <n v="3"/>
    <x v="1"/>
    <x v="0"/>
    <n v="14"/>
    <x v="0"/>
    <n v="0"/>
  </r>
  <r>
    <s v="E0149"/>
    <x v="0"/>
    <x v="5"/>
    <x v="4"/>
    <x v="3"/>
    <x v="2"/>
    <n v="30"/>
    <x v="1"/>
    <n v="3.6"/>
    <x v="1"/>
    <n v="2.9"/>
    <n v="73400"/>
    <n v="0.88"/>
    <x v="1"/>
    <x v="1"/>
    <x v="0"/>
    <n v="26"/>
    <x v="2"/>
    <n v="58"/>
    <x v="1"/>
    <n v="2"/>
    <n v="1.6"/>
    <x v="1"/>
    <x v="0"/>
    <n v="41"/>
    <x v="1"/>
    <n v="1"/>
  </r>
  <r>
    <s v="E0150"/>
    <x v="1"/>
    <x v="7"/>
    <x v="5"/>
    <x v="3"/>
    <x v="2"/>
    <n v="36"/>
    <x v="0"/>
    <n v="4.0999999999999996"/>
    <x v="1"/>
    <n v="0.9"/>
    <n v="85700"/>
    <n v="1.0900000000000001"/>
    <x v="0"/>
    <x v="3"/>
    <x v="1"/>
    <n v="16"/>
    <x v="0"/>
    <n v="57"/>
    <x v="1"/>
    <n v="7"/>
    <n v="1.4"/>
    <x v="0"/>
    <x v="1"/>
    <n v="26"/>
    <x v="0"/>
    <n v="0"/>
  </r>
  <r>
    <s v="E0151"/>
    <x v="0"/>
    <x v="1"/>
    <x v="1"/>
    <x v="0"/>
    <x v="1"/>
    <n v="45"/>
    <x v="0"/>
    <n v="4.4000000000000004"/>
    <x v="1"/>
    <n v="2.1"/>
    <n v="50900"/>
    <n v="0.89"/>
    <x v="1"/>
    <x v="1"/>
    <x v="0"/>
    <n v="22"/>
    <x v="0"/>
    <n v="64"/>
    <x v="1"/>
    <n v="5"/>
    <n v="2.1"/>
    <x v="1"/>
    <x v="1"/>
    <n v="39"/>
    <x v="1"/>
    <n v="1"/>
  </r>
  <r>
    <s v="E0152"/>
    <x v="0"/>
    <x v="4"/>
    <x v="3"/>
    <x v="3"/>
    <x v="2"/>
    <n v="43"/>
    <x v="0"/>
    <n v="5.3"/>
    <x v="2"/>
    <n v="0.2"/>
    <n v="70200"/>
    <n v="0.85"/>
    <x v="1"/>
    <x v="3"/>
    <x v="0"/>
    <n v="31"/>
    <x v="2"/>
    <n v="57"/>
    <x v="1"/>
    <n v="10"/>
    <n v="2.2999999999999998"/>
    <x v="0"/>
    <x v="1"/>
    <n v="47"/>
    <x v="1"/>
    <n v="1"/>
  </r>
  <r>
    <s v="E0153"/>
    <x v="0"/>
    <x v="4"/>
    <x v="3"/>
    <x v="0"/>
    <x v="1"/>
    <n v="30"/>
    <x v="1"/>
    <n v="3.6"/>
    <x v="1"/>
    <n v="1.5"/>
    <n v="49700"/>
    <n v="0.74"/>
    <x v="3"/>
    <x v="1"/>
    <x v="0"/>
    <n v="18"/>
    <x v="0"/>
    <n v="61"/>
    <x v="1"/>
    <n v="9"/>
    <n v="3.5"/>
    <x v="1"/>
    <x v="0"/>
    <n v="10"/>
    <x v="1"/>
    <n v="1"/>
  </r>
  <r>
    <s v="E0154"/>
    <x v="1"/>
    <x v="0"/>
    <x v="0"/>
    <x v="0"/>
    <x v="1"/>
    <n v="45"/>
    <x v="0"/>
    <n v="4"/>
    <x v="1"/>
    <n v="1"/>
    <n v="60100"/>
    <n v="0.92"/>
    <x v="1"/>
    <x v="0"/>
    <x v="0"/>
    <n v="11"/>
    <x v="1"/>
    <n v="77"/>
    <x v="2"/>
    <n v="5"/>
    <n v="6.3"/>
    <x v="1"/>
    <x v="0"/>
    <n v="39"/>
    <x v="0"/>
    <n v="0"/>
  </r>
  <r>
    <s v="E0155"/>
    <x v="0"/>
    <x v="1"/>
    <x v="1"/>
    <x v="3"/>
    <x v="1"/>
    <n v="27"/>
    <x v="1"/>
    <n v="7.3"/>
    <x v="2"/>
    <n v="4.9000000000000004"/>
    <n v="61700"/>
    <n v="1.02"/>
    <x v="0"/>
    <x v="0"/>
    <x v="0"/>
    <n v="20"/>
    <x v="0"/>
    <n v="77"/>
    <x v="2"/>
    <n v="4"/>
    <n v="5"/>
    <x v="2"/>
    <x v="1"/>
    <n v="7"/>
    <x v="0"/>
    <n v="0"/>
  </r>
  <r>
    <s v="E0156"/>
    <x v="1"/>
    <x v="4"/>
    <x v="3"/>
    <x v="2"/>
    <x v="1"/>
    <n v="30"/>
    <x v="1"/>
    <n v="4.8"/>
    <x v="1"/>
    <n v="0.5"/>
    <n v="62800"/>
    <n v="1.05"/>
    <x v="0"/>
    <x v="0"/>
    <x v="1"/>
    <n v="11"/>
    <x v="1"/>
    <n v="80"/>
    <x v="2"/>
    <n v="4"/>
    <n v="3.3"/>
    <x v="1"/>
    <x v="1"/>
    <n v="11"/>
    <x v="0"/>
    <n v="0"/>
  </r>
  <r>
    <s v="E0157"/>
    <x v="1"/>
    <x v="2"/>
    <x v="0"/>
    <x v="0"/>
    <x v="0"/>
    <n v="37"/>
    <x v="0"/>
    <n v="1.5"/>
    <x v="0"/>
    <n v="1.5"/>
    <n v="48300"/>
    <n v="0.99"/>
    <x v="1"/>
    <x v="2"/>
    <x v="0"/>
    <n v="11"/>
    <x v="1"/>
    <n v="84"/>
    <x v="2"/>
    <n v="3"/>
    <n v="5.8"/>
    <x v="0"/>
    <x v="0"/>
    <n v="14"/>
    <x v="0"/>
    <n v="0"/>
  </r>
  <r>
    <s v="E0158"/>
    <x v="0"/>
    <x v="6"/>
    <x v="1"/>
    <x v="2"/>
    <x v="2"/>
    <n v="33"/>
    <x v="0"/>
    <n v="4.2"/>
    <x v="1"/>
    <n v="2.7"/>
    <n v="70000"/>
    <n v="0.92"/>
    <x v="1"/>
    <x v="0"/>
    <x v="0"/>
    <n v="2"/>
    <x v="3"/>
    <n v="79"/>
    <x v="2"/>
    <n v="2"/>
    <n v="2.7"/>
    <x v="0"/>
    <x v="0"/>
    <n v="30"/>
    <x v="0"/>
    <n v="0"/>
  </r>
  <r>
    <s v="E0159"/>
    <x v="0"/>
    <x v="4"/>
    <x v="3"/>
    <x v="0"/>
    <x v="2"/>
    <n v="46"/>
    <x v="2"/>
    <n v="3.6"/>
    <x v="1"/>
    <n v="3.6"/>
    <n v="76400"/>
    <n v="1.02"/>
    <x v="0"/>
    <x v="2"/>
    <x v="0"/>
    <n v="24"/>
    <x v="0"/>
    <n v="65"/>
    <x v="1"/>
    <n v="2"/>
    <n v="3.9"/>
    <x v="0"/>
    <x v="0"/>
    <n v="24"/>
    <x v="1"/>
    <n v="1"/>
  </r>
  <r>
    <s v="E0160"/>
    <x v="1"/>
    <x v="2"/>
    <x v="0"/>
    <x v="4"/>
    <x v="4"/>
    <n v="41"/>
    <x v="0"/>
    <n v="0.6"/>
    <x v="3"/>
    <n v="0.6"/>
    <n v="30100"/>
    <n v="0.89"/>
    <x v="1"/>
    <x v="1"/>
    <x v="0"/>
    <n v="13"/>
    <x v="0"/>
    <n v="61"/>
    <x v="1"/>
    <n v="4"/>
    <n v="2.1"/>
    <x v="1"/>
    <x v="0"/>
    <n v="22"/>
    <x v="1"/>
    <n v="1"/>
  </r>
  <r>
    <s v="E0161"/>
    <x v="1"/>
    <x v="0"/>
    <x v="0"/>
    <x v="0"/>
    <x v="2"/>
    <n v="54"/>
    <x v="2"/>
    <n v="4.4000000000000004"/>
    <x v="1"/>
    <n v="1.9"/>
    <n v="89700"/>
    <n v="1.1399999999999999"/>
    <x v="0"/>
    <x v="0"/>
    <x v="0"/>
    <n v="18"/>
    <x v="0"/>
    <n v="76"/>
    <x v="2"/>
    <n v="0"/>
    <n v="2.7"/>
    <x v="1"/>
    <x v="0"/>
    <n v="26"/>
    <x v="0"/>
    <n v="0"/>
  </r>
  <r>
    <s v="E0162"/>
    <x v="1"/>
    <x v="3"/>
    <x v="2"/>
    <x v="0"/>
    <x v="0"/>
    <n v="36"/>
    <x v="0"/>
    <n v="1.6"/>
    <x v="0"/>
    <n v="1.6"/>
    <n v="46400"/>
    <n v="0.9"/>
    <x v="1"/>
    <x v="0"/>
    <x v="0"/>
    <n v="7"/>
    <x v="1"/>
    <n v="79"/>
    <x v="2"/>
    <n v="13"/>
    <n v="2.2000000000000002"/>
    <x v="1"/>
    <x v="0"/>
    <n v="31"/>
    <x v="0"/>
    <n v="0"/>
  </r>
  <r>
    <s v="E0163"/>
    <x v="0"/>
    <x v="3"/>
    <x v="2"/>
    <x v="3"/>
    <x v="0"/>
    <n v="37"/>
    <x v="0"/>
    <n v="7.4"/>
    <x v="2"/>
    <n v="4.9000000000000004"/>
    <n v="45400"/>
    <n v="0.92"/>
    <x v="1"/>
    <x v="1"/>
    <x v="0"/>
    <n v="20"/>
    <x v="0"/>
    <n v="86"/>
    <x v="0"/>
    <n v="2"/>
    <n v="0.6"/>
    <x v="1"/>
    <x v="0"/>
    <n v="32"/>
    <x v="0"/>
    <n v="0"/>
  </r>
  <r>
    <s v="E0164"/>
    <x v="1"/>
    <x v="3"/>
    <x v="2"/>
    <x v="3"/>
    <x v="1"/>
    <n v="49"/>
    <x v="2"/>
    <n v="5.3"/>
    <x v="2"/>
    <n v="1.9"/>
    <n v="72800"/>
    <n v="1.1599999999999999"/>
    <x v="2"/>
    <x v="1"/>
    <x v="0"/>
    <n v="9"/>
    <x v="1"/>
    <n v="86"/>
    <x v="0"/>
    <n v="15"/>
    <n v="0.7"/>
    <x v="2"/>
    <x v="1"/>
    <n v="37"/>
    <x v="0"/>
    <n v="0"/>
  </r>
  <r>
    <s v="E0165"/>
    <x v="1"/>
    <x v="5"/>
    <x v="4"/>
    <x v="4"/>
    <x v="0"/>
    <n v="37"/>
    <x v="0"/>
    <n v="1.4"/>
    <x v="0"/>
    <n v="1.4"/>
    <n v="41400"/>
    <n v="0.85"/>
    <x v="1"/>
    <x v="3"/>
    <x v="0"/>
    <n v="15"/>
    <x v="0"/>
    <n v="61"/>
    <x v="1"/>
    <n v="2"/>
    <n v="0.8"/>
    <x v="0"/>
    <x v="1"/>
    <n v="46"/>
    <x v="0"/>
    <n v="0"/>
  </r>
  <r>
    <s v="E0166"/>
    <x v="1"/>
    <x v="6"/>
    <x v="1"/>
    <x v="3"/>
    <x v="2"/>
    <n v="51"/>
    <x v="2"/>
    <n v="7.2"/>
    <x v="2"/>
    <n v="5"/>
    <n v="68300"/>
    <n v="0.87"/>
    <x v="1"/>
    <x v="1"/>
    <x v="1"/>
    <n v="24"/>
    <x v="0"/>
    <n v="68"/>
    <x v="1"/>
    <n v="4"/>
    <n v="3.4"/>
    <x v="0"/>
    <x v="1"/>
    <n v="24"/>
    <x v="0"/>
    <n v="0"/>
  </r>
  <r>
    <s v="E0167"/>
    <x v="0"/>
    <x v="7"/>
    <x v="5"/>
    <x v="3"/>
    <x v="2"/>
    <n v="43"/>
    <x v="0"/>
    <n v="9.4"/>
    <x v="2"/>
    <n v="9.4"/>
    <n v="68600"/>
    <n v="0.91"/>
    <x v="1"/>
    <x v="0"/>
    <x v="1"/>
    <n v="23"/>
    <x v="0"/>
    <n v="82"/>
    <x v="2"/>
    <n v="6"/>
    <n v="6.4"/>
    <x v="1"/>
    <x v="0"/>
    <n v="18"/>
    <x v="0"/>
    <n v="0"/>
  </r>
  <r>
    <s v="E0168"/>
    <x v="1"/>
    <x v="4"/>
    <x v="3"/>
    <x v="5"/>
    <x v="0"/>
    <n v="21"/>
    <x v="1"/>
    <n v="3.2"/>
    <x v="1"/>
    <n v="2.6"/>
    <n v="47600"/>
    <n v="1.03"/>
    <x v="0"/>
    <x v="0"/>
    <x v="0"/>
    <n v="16"/>
    <x v="0"/>
    <n v="85"/>
    <x v="0"/>
    <n v="5"/>
    <n v="5.8"/>
    <x v="1"/>
    <x v="0"/>
    <n v="31"/>
    <x v="0"/>
    <n v="0"/>
  </r>
  <r>
    <s v="E0169"/>
    <x v="1"/>
    <x v="5"/>
    <x v="4"/>
    <x v="0"/>
    <x v="4"/>
    <n v="49"/>
    <x v="2"/>
    <n v="3.5"/>
    <x v="1"/>
    <n v="3.1"/>
    <n v="37700"/>
    <n v="1.04"/>
    <x v="0"/>
    <x v="0"/>
    <x v="0"/>
    <n v="1"/>
    <x v="3"/>
    <n v="80"/>
    <x v="2"/>
    <n v="3"/>
    <n v="3.9"/>
    <x v="2"/>
    <x v="1"/>
    <n v="10"/>
    <x v="0"/>
    <n v="0"/>
  </r>
  <r>
    <s v="E0170"/>
    <x v="0"/>
    <x v="3"/>
    <x v="2"/>
    <x v="0"/>
    <x v="0"/>
    <n v="46"/>
    <x v="2"/>
    <n v="6.7"/>
    <x v="2"/>
    <n v="3.9"/>
    <n v="51900"/>
    <n v="1.1100000000000001"/>
    <x v="0"/>
    <x v="0"/>
    <x v="0"/>
    <n v="43"/>
    <x v="2"/>
    <n v="64"/>
    <x v="1"/>
    <n v="3"/>
    <n v="1.8"/>
    <x v="1"/>
    <x v="0"/>
    <n v="16"/>
    <x v="0"/>
    <n v="0"/>
  </r>
  <r>
    <s v="E0171"/>
    <x v="1"/>
    <x v="2"/>
    <x v="0"/>
    <x v="0"/>
    <x v="1"/>
    <n v="47"/>
    <x v="2"/>
    <n v="9"/>
    <x v="2"/>
    <n v="5"/>
    <n v="79500"/>
    <n v="1.29"/>
    <x v="2"/>
    <x v="0"/>
    <x v="0"/>
    <n v="32"/>
    <x v="2"/>
    <n v="50"/>
    <x v="1"/>
    <n v="8"/>
    <n v="1.3"/>
    <x v="1"/>
    <x v="0"/>
    <n v="36"/>
    <x v="0"/>
    <n v="0"/>
  </r>
  <r>
    <s v="E0172"/>
    <x v="0"/>
    <x v="5"/>
    <x v="4"/>
    <x v="0"/>
    <x v="3"/>
    <n v="21"/>
    <x v="1"/>
    <n v="0.8"/>
    <x v="3"/>
    <n v="0.8"/>
    <n v="73800"/>
    <n v="0.75"/>
    <x v="3"/>
    <x v="3"/>
    <x v="1"/>
    <n v="23"/>
    <x v="0"/>
    <n v="60"/>
    <x v="1"/>
    <n v="11"/>
    <n v="2.9"/>
    <x v="0"/>
    <x v="0"/>
    <n v="23"/>
    <x v="0"/>
    <n v="0"/>
  </r>
  <r>
    <s v="E0173"/>
    <x v="1"/>
    <x v="0"/>
    <x v="0"/>
    <x v="3"/>
    <x v="1"/>
    <n v="32"/>
    <x v="0"/>
    <n v="1.5"/>
    <x v="0"/>
    <n v="1.2"/>
    <n v="66200"/>
    <n v="1.0900000000000001"/>
    <x v="0"/>
    <x v="2"/>
    <x v="1"/>
    <n v="9"/>
    <x v="1"/>
    <n v="80"/>
    <x v="2"/>
    <n v="1"/>
    <n v="1.8"/>
    <x v="1"/>
    <x v="1"/>
    <n v="10"/>
    <x v="0"/>
    <n v="0"/>
  </r>
  <r>
    <s v="E0174"/>
    <x v="0"/>
    <x v="4"/>
    <x v="3"/>
    <x v="0"/>
    <x v="0"/>
    <n v="33"/>
    <x v="0"/>
    <n v="2.9"/>
    <x v="1"/>
    <n v="2.7"/>
    <n v="45100"/>
    <n v="0.94"/>
    <x v="1"/>
    <x v="0"/>
    <x v="0"/>
    <n v="15"/>
    <x v="0"/>
    <n v="76"/>
    <x v="2"/>
    <n v="5"/>
    <n v="0.8"/>
    <x v="1"/>
    <x v="0"/>
    <n v="6"/>
    <x v="0"/>
    <n v="0"/>
  </r>
  <r>
    <s v="E0175"/>
    <x v="1"/>
    <x v="3"/>
    <x v="2"/>
    <x v="0"/>
    <x v="1"/>
    <n v="30"/>
    <x v="1"/>
    <n v="3.1"/>
    <x v="1"/>
    <n v="3.1"/>
    <n v="58000"/>
    <n v="1"/>
    <x v="0"/>
    <x v="0"/>
    <x v="1"/>
    <n v="11"/>
    <x v="1"/>
    <n v="61"/>
    <x v="1"/>
    <n v="7"/>
    <n v="1.2"/>
    <x v="1"/>
    <x v="0"/>
    <n v="25"/>
    <x v="0"/>
    <n v="0"/>
  </r>
  <r>
    <s v="E0176"/>
    <x v="1"/>
    <x v="4"/>
    <x v="3"/>
    <x v="0"/>
    <x v="1"/>
    <n v="54"/>
    <x v="2"/>
    <n v="6.6"/>
    <x v="2"/>
    <n v="5.8"/>
    <n v="57800"/>
    <n v="0.89"/>
    <x v="1"/>
    <x v="1"/>
    <x v="0"/>
    <n v="27"/>
    <x v="2"/>
    <n v="61"/>
    <x v="1"/>
    <n v="5"/>
    <n v="2.1"/>
    <x v="2"/>
    <x v="1"/>
    <n v="38"/>
    <x v="0"/>
    <n v="0"/>
  </r>
  <r>
    <s v="E0177"/>
    <x v="1"/>
    <x v="2"/>
    <x v="0"/>
    <x v="3"/>
    <x v="1"/>
    <n v="38"/>
    <x v="0"/>
    <n v="9"/>
    <x v="2"/>
    <n v="1.8"/>
    <n v="55800"/>
    <n v="0.88"/>
    <x v="1"/>
    <x v="0"/>
    <x v="1"/>
    <n v="18"/>
    <x v="0"/>
    <n v="80"/>
    <x v="2"/>
    <n v="1"/>
    <n v="6.3"/>
    <x v="0"/>
    <x v="0"/>
    <n v="38"/>
    <x v="0"/>
    <n v="0"/>
  </r>
  <r>
    <s v="E0178"/>
    <x v="0"/>
    <x v="0"/>
    <x v="0"/>
    <x v="0"/>
    <x v="4"/>
    <n v="38"/>
    <x v="0"/>
    <n v="9.4"/>
    <x v="2"/>
    <n v="2.6"/>
    <n v="42700"/>
    <n v="1.18"/>
    <x v="2"/>
    <x v="0"/>
    <x v="0"/>
    <n v="9"/>
    <x v="1"/>
    <n v="58"/>
    <x v="1"/>
    <n v="7"/>
    <n v="0.6"/>
    <x v="1"/>
    <x v="1"/>
    <n v="25"/>
    <x v="0"/>
    <n v="0"/>
  </r>
  <r>
    <s v="E0179"/>
    <x v="1"/>
    <x v="1"/>
    <x v="1"/>
    <x v="0"/>
    <x v="1"/>
    <n v="43"/>
    <x v="0"/>
    <n v="0.8"/>
    <x v="3"/>
    <n v="0.8"/>
    <n v="67700"/>
    <n v="1.1100000000000001"/>
    <x v="0"/>
    <x v="0"/>
    <x v="0"/>
    <n v="12"/>
    <x v="1"/>
    <n v="85"/>
    <x v="0"/>
    <n v="10"/>
    <n v="1"/>
    <x v="0"/>
    <x v="1"/>
    <n v="48"/>
    <x v="0"/>
    <n v="0"/>
  </r>
  <r>
    <s v="E0180"/>
    <x v="0"/>
    <x v="5"/>
    <x v="4"/>
    <x v="3"/>
    <x v="1"/>
    <n v="43"/>
    <x v="0"/>
    <n v="2"/>
    <x v="1"/>
    <n v="2"/>
    <n v="62200"/>
    <n v="1.04"/>
    <x v="0"/>
    <x v="0"/>
    <x v="0"/>
    <n v="26"/>
    <x v="2"/>
    <n v="63"/>
    <x v="1"/>
    <n v="2"/>
    <n v="2.2000000000000002"/>
    <x v="1"/>
    <x v="0"/>
    <n v="23"/>
    <x v="0"/>
    <n v="0"/>
  </r>
  <r>
    <s v="E0181"/>
    <x v="1"/>
    <x v="7"/>
    <x v="5"/>
    <x v="4"/>
    <x v="3"/>
    <n v="21"/>
    <x v="1"/>
    <n v="2.5"/>
    <x v="1"/>
    <n v="2.5"/>
    <n v="112600"/>
    <n v="1.1499999999999999"/>
    <x v="2"/>
    <x v="0"/>
    <x v="0"/>
    <n v="30"/>
    <x v="2"/>
    <n v="83"/>
    <x v="2"/>
    <n v="3"/>
    <n v="1.5"/>
    <x v="1"/>
    <x v="0"/>
    <n v="22"/>
    <x v="0"/>
    <n v="0"/>
  </r>
  <r>
    <s v="E0182"/>
    <x v="1"/>
    <x v="5"/>
    <x v="4"/>
    <x v="0"/>
    <x v="0"/>
    <n v="32"/>
    <x v="0"/>
    <n v="2"/>
    <x v="1"/>
    <n v="2"/>
    <n v="40000"/>
    <n v="0.79"/>
    <x v="3"/>
    <x v="0"/>
    <x v="1"/>
    <n v="30"/>
    <x v="2"/>
    <n v="62"/>
    <x v="1"/>
    <n v="5"/>
    <n v="3.6"/>
    <x v="2"/>
    <x v="0"/>
    <n v="0"/>
    <x v="0"/>
    <n v="0"/>
  </r>
  <r>
    <s v="E0183"/>
    <x v="1"/>
    <x v="1"/>
    <x v="1"/>
    <x v="3"/>
    <x v="1"/>
    <n v="25"/>
    <x v="1"/>
    <n v="5.3"/>
    <x v="2"/>
    <n v="1.7"/>
    <n v="52900"/>
    <n v="0.88"/>
    <x v="1"/>
    <x v="0"/>
    <x v="0"/>
    <n v="23"/>
    <x v="0"/>
    <n v="55"/>
    <x v="1"/>
    <n v="4"/>
    <n v="2.2000000000000002"/>
    <x v="1"/>
    <x v="1"/>
    <n v="19"/>
    <x v="0"/>
    <n v="0"/>
  </r>
  <r>
    <s v="E0184"/>
    <x v="0"/>
    <x v="6"/>
    <x v="1"/>
    <x v="0"/>
    <x v="2"/>
    <n v="42"/>
    <x v="0"/>
    <n v="5.7"/>
    <x v="2"/>
    <n v="1.9"/>
    <n v="59300"/>
    <n v="0.78"/>
    <x v="3"/>
    <x v="1"/>
    <x v="0"/>
    <n v="14"/>
    <x v="0"/>
    <n v="62"/>
    <x v="1"/>
    <n v="3"/>
    <n v="0.8"/>
    <x v="1"/>
    <x v="0"/>
    <n v="34"/>
    <x v="0"/>
    <n v="0"/>
  </r>
  <r>
    <s v="E0185"/>
    <x v="1"/>
    <x v="4"/>
    <x v="3"/>
    <x v="5"/>
    <x v="4"/>
    <n v="35"/>
    <x v="0"/>
    <n v="3.9"/>
    <x v="1"/>
    <n v="0.3"/>
    <n v="33200"/>
    <n v="0.86"/>
    <x v="1"/>
    <x v="0"/>
    <x v="0"/>
    <n v="1"/>
    <x v="3"/>
    <n v="66"/>
    <x v="1"/>
    <n v="1"/>
    <n v="1.8"/>
    <x v="1"/>
    <x v="0"/>
    <n v="43"/>
    <x v="0"/>
    <n v="0"/>
  </r>
  <r>
    <s v="E0186"/>
    <x v="0"/>
    <x v="3"/>
    <x v="2"/>
    <x v="0"/>
    <x v="2"/>
    <n v="38"/>
    <x v="0"/>
    <n v="3.7"/>
    <x v="1"/>
    <n v="0.2"/>
    <n v="79400"/>
    <n v="1.02"/>
    <x v="0"/>
    <x v="1"/>
    <x v="0"/>
    <n v="19"/>
    <x v="0"/>
    <n v="67"/>
    <x v="1"/>
    <n v="3"/>
    <n v="3"/>
    <x v="1"/>
    <x v="0"/>
    <n v="14"/>
    <x v="0"/>
    <n v="0"/>
  </r>
  <r>
    <s v="E0187"/>
    <x v="0"/>
    <x v="6"/>
    <x v="1"/>
    <x v="2"/>
    <x v="1"/>
    <n v="21"/>
    <x v="1"/>
    <n v="3"/>
    <x v="1"/>
    <n v="3"/>
    <n v="62700"/>
    <n v="0.96"/>
    <x v="1"/>
    <x v="0"/>
    <x v="1"/>
    <n v="16"/>
    <x v="0"/>
    <n v="74"/>
    <x v="2"/>
    <n v="0"/>
    <n v="4.3"/>
    <x v="1"/>
    <x v="0"/>
    <n v="30"/>
    <x v="0"/>
    <n v="0"/>
  </r>
  <r>
    <s v="E0188"/>
    <x v="0"/>
    <x v="3"/>
    <x v="2"/>
    <x v="2"/>
    <x v="4"/>
    <n v="35"/>
    <x v="0"/>
    <n v="3.2"/>
    <x v="1"/>
    <n v="3.2"/>
    <n v="36600"/>
    <n v="1"/>
    <x v="0"/>
    <x v="0"/>
    <x v="0"/>
    <n v="17"/>
    <x v="0"/>
    <n v="73"/>
    <x v="2"/>
    <n v="7"/>
    <n v="0.9"/>
    <x v="0"/>
    <x v="1"/>
    <n v="37"/>
    <x v="0"/>
    <n v="0"/>
  </r>
  <r>
    <s v="E0189"/>
    <x v="1"/>
    <x v="3"/>
    <x v="2"/>
    <x v="4"/>
    <x v="0"/>
    <n v="48"/>
    <x v="2"/>
    <n v="10.5"/>
    <x v="4"/>
    <n v="4"/>
    <n v="40500"/>
    <n v="0.82"/>
    <x v="3"/>
    <x v="0"/>
    <x v="0"/>
    <n v="16"/>
    <x v="0"/>
    <n v="62"/>
    <x v="1"/>
    <n v="2"/>
    <n v="3.2"/>
    <x v="0"/>
    <x v="0"/>
    <n v="24"/>
    <x v="0"/>
    <n v="0"/>
  </r>
  <r>
    <s v="E0190"/>
    <x v="0"/>
    <x v="4"/>
    <x v="3"/>
    <x v="0"/>
    <x v="1"/>
    <n v="51"/>
    <x v="2"/>
    <n v="6.3"/>
    <x v="2"/>
    <n v="0.9"/>
    <n v="67500"/>
    <n v="1.1100000000000001"/>
    <x v="0"/>
    <x v="0"/>
    <x v="0"/>
    <n v="4"/>
    <x v="3"/>
    <n v="71"/>
    <x v="2"/>
    <n v="8"/>
    <n v="2.1"/>
    <x v="2"/>
    <x v="0"/>
    <n v="0"/>
    <x v="0"/>
    <n v="0"/>
  </r>
  <r>
    <s v="E0191"/>
    <x v="1"/>
    <x v="5"/>
    <x v="4"/>
    <x v="3"/>
    <x v="4"/>
    <n v="44"/>
    <x v="0"/>
    <n v="3"/>
    <x v="1"/>
    <n v="3"/>
    <n v="36900"/>
    <n v="1.03"/>
    <x v="0"/>
    <x v="0"/>
    <x v="1"/>
    <n v="21"/>
    <x v="0"/>
    <n v="56"/>
    <x v="1"/>
    <n v="4"/>
    <n v="5.7"/>
    <x v="0"/>
    <x v="0"/>
    <n v="27"/>
    <x v="0"/>
    <n v="0"/>
  </r>
  <r>
    <s v="E0192"/>
    <x v="1"/>
    <x v="1"/>
    <x v="1"/>
    <x v="0"/>
    <x v="1"/>
    <n v="26"/>
    <x v="1"/>
    <n v="3.6"/>
    <x v="1"/>
    <n v="1.8"/>
    <n v="67000"/>
    <n v="1.04"/>
    <x v="0"/>
    <x v="0"/>
    <x v="0"/>
    <n v="22"/>
    <x v="0"/>
    <n v="77"/>
    <x v="2"/>
    <n v="5"/>
    <n v="1.8"/>
    <x v="1"/>
    <x v="0"/>
    <n v="33"/>
    <x v="0"/>
    <n v="0"/>
  </r>
  <r>
    <s v="E0193"/>
    <x v="1"/>
    <x v="1"/>
    <x v="1"/>
    <x v="5"/>
    <x v="0"/>
    <n v="49"/>
    <x v="2"/>
    <n v="5.3"/>
    <x v="2"/>
    <n v="1.5"/>
    <n v="38000"/>
    <n v="0.82"/>
    <x v="3"/>
    <x v="1"/>
    <x v="0"/>
    <n v="22"/>
    <x v="0"/>
    <n v="66"/>
    <x v="1"/>
    <n v="1"/>
    <n v="0.8"/>
    <x v="1"/>
    <x v="1"/>
    <n v="13"/>
    <x v="0"/>
    <n v="0"/>
  </r>
  <r>
    <s v="E0194"/>
    <x v="0"/>
    <x v="3"/>
    <x v="2"/>
    <x v="4"/>
    <x v="1"/>
    <n v="45"/>
    <x v="0"/>
    <n v="1.4"/>
    <x v="0"/>
    <n v="0.5"/>
    <n v="64100"/>
    <n v="0.99"/>
    <x v="1"/>
    <x v="1"/>
    <x v="1"/>
    <n v="25"/>
    <x v="2"/>
    <n v="92"/>
    <x v="0"/>
    <n v="7"/>
    <n v="1.5"/>
    <x v="1"/>
    <x v="1"/>
    <n v="21"/>
    <x v="0"/>
    <n v="0"/>
  </r>
  <r>
    <s v="E0195"/>
    <x v="0"/>
    <x v="7"/>
    <x v="5"/>
    <x v="2"/>
    <x v="4"/>
    <n v="37"/>
    <x v="0"/>
    <n v="4.3"/>
    <x v="1"/>
    <n v="1"/>
    <n v="31300"/>
    <n v="0.88"/>
    <x v="1"/>
    <x v="1"/>
    <x v="0"/>
    <n v="21"/>
    <x v="0"/>
    <n v="56"/>
    <x v="1"/>
    <n v="22"/>
    <n v="0.4"/>
    <x v="0"/>
    <x v="0"/>
    <n v="10"/>
    <x v="1"/>
    <n v="1"/>
  </r>
  <r>
    <s v="E0196"/>
    <x v="0"/>
    <x v="7"/>
    <x v="5"/>
    <x v="3"/>
    <x v="2"/>
    <n v="21"/>
    <x v="1"/>
    <n v="6.1"/>
    <x v="2"/>
    <n v="3.1"/>
    <n v="74600"/>
    <n v="0.93"/>
    <x v="1"/>
    <x v="0"/>
    <x v="0"/>
    <n v="12"/>
    <x v="1"/>
    <n v="47"/>
    <x v="3"/>
    <n v="3"/>
    <n v="0.6"/>
    <x v="2"/>
    <x v="0"/>
    <n v="0"/>
    <x v="0"/>
    <n v="0"/>
  </r>
  <r>
    <s v="E0197"/>
    <x v="1"/>
    <x v="2"/>
    <x v="0"/>
    <x v="3"/>
    <x v="3"/>
    <n v="47"/>
    <x v="2"/>
    <n v="5.5"/>
    <x v="2"/>
    <n v="2.7"/>
    <n v="103800"/>
    <n v="1.05"/>
    <x v="0"/>
    <x v="0"/>
    <x v="0"/>
    <n v="15"/>
    <x v="0"/>
    <n v="79"/>
    <x v="2"/>
    <n v="5"/>
    <n v="3.7"/>
    <x v="1"/>
    <x v="0"/>
    <n v="36"/>
    <x v="0"/>
    <n v="0"/>
  </r>
  <r>
    <s v="E0198"/>
    <x v="0"/>
    <x v="1"/>
    <x v="1"/>
    <x v="3"/>
    <x v="3"/>
    <n v="33"/>
    <x v="0"/>
    <n v="2.1"/>
    <x v="1"/>
    <n v="2.1"/>
    <n v="99000"/>
    <n v="1.03"/>
    <x v="0"/>
    <x v="0"/>
    <x v="0"/>
    <n v="17"/>
    <x v="0"/>
    <n v="76"/>
    <x v="2"/>
    <n v="5"/>
    <n v="3.4"/>
    <x v="1"/>
    <x v="1"/>
    <n v="24"/>
    <x v="0"/>
    <n v="0"/>
  </r>
  <r>
    <s v="E0199"/>
    <x v="1"/>
    <x v="1"/>
    <x v="1"/>
    <x v="0"/>
    <x v="1"/>
    <n v="41"/>
    <x v="0"/>
    <n v="2.4"/>
    <x v="1"/>
    <n v="0.2"/>
    <n v="56200"/>
    <n v="0.92"/>
    <x v="1"/>
    <x v="1"/>
    <x v="0"/>
    <n v="17"/>
    <x v="0"/>
    <n v="60"/>
    <x v="1"/>
    <n v="1"/>
    <n v="3.8"/>
    <x v="1"/>
    <x v="0"/>
    <n v="43"/>
    <x v="0"/>
    <n v="0"/>
  </r>
  <r>
    <s v="E0200"/>
    <x v="1"/>
    <x v="6"/>
    <x v="1"/>
    <x v="0"/>
    <x v="0"/>
    <n v="39"/>
    <x v="0"/>
    <n v="0.5"/>
    <x v="3"/>
    <n v="0.5"/>
    <n v="48000"/>
    <n v="1.04"/>
    <x v="0"/>
    <x v="0"/>
    <x v="0"/>
    <n v="25"/>
    <x v="2"/>
    <n v="50"/>
    <x v="1"/>
    <n v="2"/>
    <n v="1.7"/>
    <x v="1"/>
    <x v="0"/>
    <n v="34"/>
    <x v="0"/>
    <n v="0"/>
  </r>
  <r>
    <s v="E0201"/>
    <x v="1"/>
    <x v="3"/>
    <x v="2"/>
    <x v="3"/>
    <x v="1"/>
    <n v="52"/>
    <x v="2"/>
    <n v="6.5"/>
    <x v="2"/>
    <n v="1.2"/>
    <n v="51600"/>
    <n v="0.83"/>
    <x v="3"/>
    <x v="0"/>
    <x v="0"/>
    <n v="22"/>
    <x v="0"/>
    <n v="85"/>
    <x v="0"/>
    <n v="7"/>
    <n v="1.2"/>
    <x v="2"/>
    <x v="0"/>
    <n v="20"/>
    <x v="0"/>
    <n v="0"/>
  </r>
  <r>
    <s v="E0202"/>
    <x v="1"/>
    <x v="5"/>
    <x v="4"/>
    <x v="5"/>
    <x v="4"/>
    <n v="37"/>
    <x v="0"/>
    <n v="13.4"/>
    <x v="4"/>
    <n v="2.7"/>
    <n v="40600"/>
    <n v="1.1399999999999999"/>
    <x v="0"/>
    <x v="1"/>
    <x v="1"/>
    <n v="35"/>
    <x v="2"/>
    <n v="90"/>
    <x v="0"/>
    <n v="2"/>
    <n v="9.9"/>
    <x v="1"/>
    <x v="1"/>
    <n v="23"/>
    <x v="0"/>
    <n v="0"/>
  </r>
  <r>
    <s v="E0203"/>
    <x v="1"/>
    <x v="4"/>
    <x v="3"/>
    <x v="3"/>
    <x v="4"/>
    <n v="38"/>
    <x v="0"/>
    <n v="1.8"/>
    <x v="0"/>
    <n v="1.8"/>
    <n v="35200"/>
    <n v="0.96"/>
    <x v="1"/>
    <x v="0"/>
    <x v="0"/>
    <n v="36"/>
    <x v="2"/>
    <n v="38"/>
    <x v="3"/>
    <n v="4"/>
    <n v="2.9"/>
    <x v="0"/>
    <x v="1"/>
    <n v="31"/>
    <x v="0"/>
    <n v="0"/>
  </r>
  <r>
    <s v="E0204"/>
    <x v="0"/>
    <x v="1"/>
    <x v="1"/>
    <x v="1"/>
    <x v="0"/>
    <n v="52"/>
    <x v="2"/>
    <n v="8"/>
    <x v="2"/>
    <n v="1.4"/>
    <n v="53900"/>
    <n v="1.1299999999999999"/>
    <x v="0"/>
    <x v="0"/>
    <x v="0"/>
    <n v="17"/>
    <x v="0"/>
    <n v="67"/>
    <x v="1"/>
    <n v="5"/>
    <n v="1.1000000000000001"/>
    <x v="1"/>
    <x v="0"/>
    <n v="36"/>
    <x v="0"/>
    <n v="0"/>
  </r>
  <r>
    <s v="E0205"/>
    <x v="0"/>
    <x v="3"/>
    <x v="2"/>
    <x v="1"/>
    <x v="0"/>
    <n v="32"/>
    <x v="0"/>
    <n v="12.7"/>
    <x v="4"/>
    <n v="2.2000000000000002"/>
    <n v="45200"/>
    <n v="0.95"/>
    <x v="1"/>
    <x v="2"/>
    <x v="0"/>
    <n v="1"/>
    <x v="3"/>
    <n v="92"/>
    <x v="0"/>
    <n v="7"/>
    <n v="6.8"/>
    <x v="0"/>
    <x v="0"/>
    <n v="28"/>
    <x v="0"/>
    <n v="0"/>
  </r>
  <r>
    <s v="E0206"/>
    <x v="0"/>
    <x v="5"/>
    <x v="4"/>
    <x v="3"/>
    <x v="1"/>
    <n v="45"/>
    <x v="0"/>
    <n v="2.7"/>
    <x v="1"/>
    <n v="2.7"/>
    <n v="58400"/>
    <n v="0.94"/>
    <x v="1"/>
    <x v="0"/>
    <x v="0"/>
    <n v="27"/>
    <x v="2"/>
    <n v="62"/>
    <x v="1"/>
    <n v="4"/>
    <n v="6.2"/>
    <x v="1"/>
    <x v="0"/>
    <n v="37"/>
    <x v="0"/>
    <n v="0"/>
  </r>
  <r>
    <s v="E0207"/>
    <x v="1"/>
    <x v="5"/>
    <x v="4"/>
    <x v="0"/>
    <x v="1"/>
    <n v="36"/>
    <x v="0"/>
    <n v="3.6"/>
    <x v="1"/>
    <n v="2.6"/>
    <n v="56800"/>
    <n v="0.86"/>
    <x v="1"/>
    <x v="3"/>
    <x v="0"/>
    <n v="11"/>
    <x v="1"/>
    <n v="61"/>
    <x v="1"/>
    <n v="4"/>
    <n v="4.0999999999999996"/>
    <x v="1"/>
    <x v="0"/>
    <n v="20"/>
    <x v="0"/>
    <n v="0"/>
  </r>
  <r>
    <s v="E0208"/>
    <x v="1"/>
    <x v="3"/>
    <x v="2"/>
    <x v="3"/>
    <x v="0"/>
    <n v="29"/>
    <x v="1"/>
    <n v="4.7"/>
    <x v="1"/>
    <n v="2"/>
    <n v="52600"/>
    <n v="1.1100000000000001"/>
    <x v="0"/>
    <x v="0"/>
    <x v="0"/>
    <n v="9"/>
    <x v="1"/>
    <n v="69"/>
    <x v="1"/>
    <n v="20"/>
    <n v="2.2999999999999998"/>
    <x v="1"/>
    <x v="0"/>
    <n v="12"/>
    <x v="0"/>
    <n v="0"/>
  </r>
  <r>
    <s v="E0209"/>
    <x v="0"/>
    <x v="5"/>
    <x v="4"/>
    <x v="0"/>
    <x v="0"/>
    <n v="38"/>
    <x v="0"/>
    <n v="5.4"/>
    <x v="2"/>
    <n v="0.9"/>
    <n v="44300"/>
    <n v="0.93"/>
    <x v="1"/>
    <x v="3"/>
    <x v="0"/>
    <n v="12"/>
    <x v="1"/>
    <n v="59"/>
    <x v="1"/>
    <n v="9"/>
    <n v="1.3"/>
    <x v="2"/>
    <x v="1"/>
    <n v="23"/>
    <x v="0"/>
    <n v="0"/>
  </r>
  <r>
    <s v="E0210"/>
    <x v="0"/>
    <x v="4"/>
    <x v="3"/>
    <x v="0"/>
    <x v="3"/>
    <n v="44"/>
    <x v="0"/>
    <n v="4.9000000000000004"/>
    <x v="1"/>
    <n v="3.9"/>
    <n v="104900"/>
    <n v="1.05"/>
    <x v="0"/>
    <x v="0"/>
    <x v="0"/>
    <n v="12"/>
    <x v="1"/>
    <n v="49"/>
    <x v="3"/>
    <n v="3"/>
    <n v="1.9"/>
    <x v="0"/>
    <x v="1"/>
    <n v="26"/>
    <x v="1"/>
    <n v="1"/>
  </r>
  <r>
    <s v="E0211"/>
    <x v="0"/>
    <x v="3"/>
    <x v="2"/>
    <x v="0"/>
    <x v="0"/>
    <n v="50"/>
    <x v="2"/>
    <n v="2.9"/>
    <x v="1"/>
    <n v="0.8"/>
    <n v="46000"/>
    <n v="0.92"/>
    <x v="1"/>
    <x v="0"/>
    <x v="1"/>
    <n v="22"/>
    <x v="0"/>
    <n v="90"/>
    <x v="0"/>
    <n v="4"/>
    <n v="5.6"/>
    <x v="2"/>
    <x v="1"/>
    <n v="10"/>
    <x v="1"/>
    <n v="1"/>
  </r>
  <r>
    <s v="E0212"/>
    <x v="1"/>
    <x v="2"/>
    <x v="0"/>
    <x v="2"/>
    <x v="0"/>
    <n v="51"/>
    <x v="2"/>
    <n v="6"/>
    <x v="2"/>
    <n v="5.3"/>
    <n v="37600"/>
    <n v="0.83"/>
    <x v="3"/>
    <x v="1"/>
    <x v="0"/>
    <n v="2"/>
    <x v="3"/>
    <n v="42"/>
    <x v="3"/>
    <n v="15"/>
    <n v="1.5"/>
    <x v="0"/>
    <x v="0"/>
    <n v="8"/>
    <x v="0"/>
    <n v="0"/>
  </r>
  <r>
    <s v="E0213"/>
    <x v="0"/>
    <x v="3"/>
    <x v="2"/>
    <x v="0"/>
    <x v="0"/>
    <n v="35"/>
    <x v="0"/>
    <n v="3"/>
    <x v="1"/>
    <n v="3"/>
    <n v="45000"/>
    <n v="0.95"/>
    <x v="1"/>
    <x v="0"/>
    <x v="0"/>
    <n v="6"/>
    <x v="1"/>
    <n v="75"/>
    <x v="2"/>
    <n v="7"/>
    <n v="0.9"/>
    <x v="2"/>
    <x v="0"/>
    <n v="29"/>
    <x v="0"/>
    <n v="0"/>
  </r>
  <r>
    <s v="E0214"/>
    <x v="0"/>
    <x v="4"/>
    <x v="3"/>
    <x v="3"/>
    <x v="2"/>
    <n v="29"/>
    <x v="1"/>
    <n v="5.0999999999999996"/>
    <x v="2"/>
    <n v="1.2"/>
    <n v="67900"/>
    <n v="0.86"/>
    <x v="1"/>
    <x v="0"/>
    <x v="0"/>
    <n v="19"/>
    <x v="0"/>
    <n v="78"/>
    <x v="2"/>
    <n v="10"/>
    <n v="4"/>
    <x v="0"/>
    <x v="0"/>
    <n v="19"/>
    <x v="1"/>
    <n v="1"/>
  </r>
  <r>
    <s v="E0215"/>
    <x v="0"/>
    <x v="2"/>
    <x v="0"/>
    <x v="1"/>
    <x v="1"/>
    <n v="35"/>
    <x v="0"/>
    <n v="3.8"/>
    <x v="1"/>
    <n v="1"/>
    <n v="62200"/>
    <n v="0.97"/>
    <x v="1"/>
    <x v="0"/>
    <x v="0"/>
    <n v="22"/>
    <x v="0"/>
    <n v="55"/>
    <x v="1"/>
    <n v="3"/>
    <n v="2.5"/>
    <x v="2"/>
    <x v="1"/>
    <n v="22"/>
    <x v="1"/>
    <n v="1"/>
  </r>
  <r>
    <s v="E0216"/>
    <x v="0"/>
    <x v="4"/>
    <x v="3"/>
    <x v="3"/>
    <x v="0"/>
    <n v="27"/>
    <x v="1"/>
    <n v="0.7"/>
    <x v="3"/>
    <n v="0.7"/>
    <n v="41700"/>
    <n v="0.84"/>
    <x v="3"/>
    <x v="0"/>
    <x v="0"/>
    <n v="22"/>
    <x v="0"/>
    <n v="56"/>
    <x v="1"/>
    <n v="3"/>
    <n v="1.5"/>
    <x v="2"/>
    <x v="0"/>
    <n v="20"/>
    <x v="0"/>
    <n v="0"/>
  </r>
  <r>
    <s v="E0217"/>
    <x v="0"/>
    <x v="7"/>
    <x v="5"/>
    <x v="3"/>
    <x v="4"/>
    <n v="36"/>
    <x v="0"/>
    <n v="8.8000000000000007"/>
    <x v="2"/>
    <n v="0.2"/>
    <n v="39700"/>
    <n v="1.1399999999999999"/>
    <x v="0"/>
    <x v="1"/>
    <x v="1"/>
    <n v="9"/>
    <x v="1"/>
    <n v="92"/>
    <x v="0"/>
    <n v="12"/>
    <n v="1.6"/>
    <x v="1"/>
    <x v="0"/>
    <n v="42"/>
    <x v="0"/>
    <n v="0"/>
  </r>
  <r>
    <s v="E0218"/>
    <x v="1"/>
    <x v="2"/>
    <x v="0"/>
    <x v="3"/>
    <x v="1"/>
    <n v="35"/>
    <x v="0"/>
    <n v="2.4"/>
    <x v="1"/>
    <n v="2.4"/>
    <n v="61400"/>
    <n v="0.99"/>
    <x v="1"/>
    <x v="1"/>
    <x v="0"/>
    <n v="7"/>
    <x v="1"/>
    <n v="78"/>
    <x v="2"/>
    <n v="4"/>
    <n v="0.3"/>
    <x v="1"/>
    <x v="0"/>
    <n v="39"/>
    <x v="0"/>
    <n v="0"/>
  </r>
  <r>
    <s v="E0219"/>
    <x v="1"/>
    <x v="3"/>
    <x v="2"/>
    <x v="0"/>
    <x v="1"/>
    <n v="45"/>
    <x v="0"/>
    <n v="9.3000000000000007"/>
    <x v="2"/>
    <n v="0.2"/>
    <n v="60800"/>
    <n v="0.96"/>
    <x v="1"/>
    <x v="1"/>
    <x v="0"/>
    <n v="11"/>
    <x v="1"/>
    <n v="65"/>
    <x v="1"/>
    <n v="4"/>
    <n v="1.7"/>
    <x v="1"/>
    <x v="1"/>
    <n v="9"/>
    <x v="0"/>
    <n v="0"/>
  </r>
  <r>
    <s v="E0220"/>
    <x v="0"/>
    <x v="6"/>
    <x v="1"/>
    <x v="0"/>
    <x v="0"/>
    <n v="21"/>
    <x v="1"/>
    <n v="7.8"/>
    <x v="2"/>
    <n v="1.9"/>
    <n v="51500"/>
    <n v="1.0900000000000001"/>
    <x v="0"/>
    <x v="1"/>
    <x v="1"/>
    <n v="18"/>
    <x v="0"/>
    <n v="91"/>
    <x v="0"/>
    <n v="3"/>
    <n v="5.3"/>
    <x v="1"/>
    <x v="0"/>
    <n v="18"/>
    <x v="0"/>
    <n v="0"/>
  </r>
  <r>
    <s v="E0221"/>
    <x v="1"/>
    <x v="3"/>
    <x v="2"/>
    <x v="2"/>
    <x v="3"/>
    <n v="31"/>
    <x v="1"/>
    <n v="4.5999999999999996"/>
    <x v="1"/>
    <n v="1.8"/>
    <n v="108400"/>
    <n v="1.08"/>
    <x v="0"/>
    <x v="0"/>
    <x v="1"/>
    <n v="29"/>
    <x v="2"/>
    <n v="87"/>
    <x v="0"/>
    <n v="9"/>
    <n v="1.2"/>
    <x v="2"/>
    <x v="0"/>
    <n v="34"/>
    <x v="0"/>
    <n v="0"/>
  </r>
  <r>
    <s v="E0222"/>
    <x v="0"/>
    <x v="3"/>
    <x v="2"/>
    <x v="0"/>
    <x v="0"/>
    <n v="31"/>
    <x v="1"/>
    <n v="5.6"/>
    <x v="2"/>
    <n v="1.5"/>
    <n v="47900"/>
    <n v="1.04"/>
    <x v="0"/>
    <x v="0"/>
    <x v="0"/>
    <n v="1"/>
    <x v="3"/>
    <n v="75"/>
    <x v="2"/>
    <n v="5"/>
    <n v="11"/>
    <x v="0"/>
    <x v="0"/>
    <n v="31"/>
    <x v="0"/>
    <n v="0"/>
  </r>
  <r>
    <s v="E0223"/>
    <x v="1"/>
    <x v="5"/>
    <x v="4"/>
    <x v="3"/>
    <x v="0"/>
    <n v="49"/>
    <x v="2"/>
    <n v="6.1"/>
    <x v="2"/>
    <n v="3"/>
    <n v="43900"/>
    <n v="0.96"/>
    <x v="1"/>
    <x v="1"/>
    <x v="0"/>
    <n v="14"/>
    <x v="0"/>
    <n v="61"/>
    <x v="1"/>
    <n v="2"/>
    <n v="2.6"/>
    <x v="1"/>
    <x v="0"/>
    <n v="24"/>
    <x v="0"/>
    <n v="0"/>
  </r>
  <r>
    <s v="E0224"/>
    <x v="1"/>
    <x v="0"/>
    <x v="0"/>
    <x v="3"/>
    <x v="3"/>
    <n v="28"/>
    <x v="1"/>
    <n v="3.4"/>
    <x v="1"/>
    <n v="1.2"/>
    <n v="78900"/>
    <n v="0.79"/>
    <x v="3"/>
    <x v="3"/>
    <x v="1"/>
    <n v="4"/>
    <x v="3"/>
    <n v="67"/>
    <x v="1"/>
    <n v="3"/>
    <n v="0.7"/>
    <x v="1"/>
    <x v="1"/>
    <n v="10"/>
    <x v="0"/>
    <n v="0"/>
  </r>
  <r>
    <s v="E0225"/>
    <x v="1"/>
    <x v="4"/>
    <x v="3"/>
    <x v="0"/>
    <x v="0"/>
    <n v="40"/>
    <x v="0"/>
    <n v="3.5"/>
    <x v="1"/>
    <n v="2.4"/>
    <n v="44400"/>
    <n v="0.91"/>
    <x v="1"/>
    <x v="2"/>
    <x v="0"/>
    <n v="1"/>
    <x v="3"/>
    <n v="75"/>
    <x v="2"/>
    <n v="11"/>
    <n v="3.1"/>
    <x v="1"/>
    <x v="0"/>
    <n v="16"/>
    <x v="0"/>
    <n v="0"/>
  </r>
  <r>
    <s v="E0226"/>
    <x v="1"/>
    <x v="4"/>
    <x v="3"/>
    <x v="2"/>
    <x v="1"/>
    <n v="37"/>
    <x v="0"/>
    <n v="5.9"/>
    <x v="2"/>
    <n v="5.3"/>
    <n v="57800"/>
    <n v="0.85"/>
    <x v="1"/>
    <x v="0"/>
    <x v="0"/>
    <n v="25"/>
    <x v="2"/>
    <n v="58"/>
    <x v="1"/>
    <n v="5"/>
    <n v="1.2"/>
    <x v="1"/>
    <x v="0"/>
    <n v="18"/>
    <x v="1"/>
    <n v="1"/>
  </r>
  <r>
    <s v="E0227"/>
    <x v="1"/>
    <x v="1"/>
    <x v="1"/>
    <x v="4"/>
    <x v="0"/>
    <n v="47"/>
    <x v="2"/>
    <n v="3.9"/>
    <x v="1"/>
    <n v="3.3"/>
    <n v="48600"/>
    <n v="0.97"/>
    <x v="1"/>
    <x v="0"/>
    <x v="0"/>
    <n v="21"/>
    <x v="0"/>
    <n v="80"/>
    <x v="2"/>
    <n v="9"/>
    <n v="4.0999999999999996"/>
    <x v="1"/>
    <x v="0"/>
    <n v="27"/>
    <x v="0"/>
    <n v="0"/>
  </r>
  <r>
    <s v="E0228"/>
    <x v="0"/>
    <x v="0"/>
    <x v="0"/>
    <x v="0"/>
    <x v="0"/>
    <n v="43"/>
    <x v="0"/>
    <n v="2.9"/>
    <x v="1"/>
    <n v="1.4"/>
    <n v="46200"/>
    <n v="0.92"/>
    <x v="1"/>
    <x v="0"/>
    <x v="0"/>
    <n v="20"/>
    <x v="0"/>
    <n v="54"/>
    <x v="1"/>
    <n v="6"/>
    <n v="5.9"/>
    <x v="2"/>
    <x v="0"/>
    <n v="44"/>
    <x v="0"/>
    <n v="0"/>
  </r>
  <r>
    <s v="E0229"/>
    <x v="1"/>
    <x v="1"/>
    <x v="1"/>
    <x v="2"/>
    <x v="3"/>
    <n v="39"/>
    <x v="0"/>
    <n v="2.1"/>
    <x v="1"/>
    <n v="2.1"/>
    <n v="105400"/>
    <n v="1.08"/>
    <x v="0"/>
    <x v="0"/>
    <x v="0"/>
    <n v="24"/>
    <x v="0"/>
    <n v="54"/>
    <x v="1"/>
    <n v="2"/>
    <n v="4.7"/>
    <x v="1"/>
    <x v="1"/>
    <n v="16"/>
    <x v="0"/>
    <n v="0"/>
  </r>
  <r>
    <s v="E0230"/>
    <x v="0"/>
    <x v="3"/>
    <x v="2"/>
    <x v="4"/>
    <x v="0"/>
    <n v="33"/>
    <x v="0"/>
    <n v="5.2"/>
    <x v="2"/>
    <n v="1.5"/>
    <n v="44800"/>
    <n v="0.92"/>
    <x v="1"/>
    <x v="0"/>
    <x v="1"/>
    <n v="12"/>
    <x v="1"/>
    <n v="79"/>
    <x v="2"/>
    <n v="7"/>
    <n v="4.5999999999999996"/>
    <x v="1"/>
    <x v="1"/>
    <n v="12"/>
    <x v="0"/>
    <n v="0"/>
  </r>
  <r>
    <s v="E0231"/>
    <x v="1"/>
    <x v="6"/>
    <x v="1"/>
    <x v="0"/>
    <x v="2"/>
    <n v="21"/>
    <x v="1"/>
    <n v="2.4"/>
    <x v="1"/>
    <n v="1.8"/>
    <n v="77500"/>
    <n v="0.95"/>
    <x v="1"/>
    <x v="2"/>
    <x v="0"/>
    <n v="12"/>
    <x v="1"/>
    <n v="66"/>
    <x v="1"/>
    <n v="4"/>
    <n v="1.9"/>
    <x v="1"/>
    <x v="0"/>
    <n v="23"/>
    <x v="0"/>
    <n v="0"/>
  </r>
  <r>
    <s v="E0232"/>
    <x v="0"/>
    <x v="0"/>
    <x v="0"/>
    <x v="3"/>
    <x v="0"/>
    <n v="40"/>
    <x v="0"/>
    <n v="7"/>
    <x v="2"/>
    <n v="2.4"/>
    <n v="54300"/>
    <n v="1.1200000000000001"/>
    <x v="0"/>
    <x v="1"/>
    <x v="0"/>
    <n v="36"/>
    <x v="2"/>
    <n v="60"/>
    <x v="1"/>
    <n v="3"/>
    <n v="1.2"/>
    <x v="1"/>
    <x v="1"/>
    <n v="36"/>
    <x v="0"/>
    <n v="0"/>
  </r>
  <r>
    <s v="E0233"/>
    <x v="1"/>
    <x v="3"/>
    <x v="2"/>
    <x v="0"/>
    <x v="0"/>
    <n v="43"/>
    <x v="0"/>
    <n v="7.3"/>
    <x v="2"/>
    <n v="0.5"/>
    <n v="49800"/>
    <n v="1.05"/>
    <x v="0"/>
    <x v="1"/>
    <x v="0"/>
    <n v="14"/>
    <x v="0"/>
    <n v="51"/>
    <x v="1"/>
    <n v="3"/>
    <n v="3.8"/>
    <x v="1"/>
    <x v="0"/>
    <n v="7"/>
    <x v="0"/>
    <n v="0"/>
  </r>
  <r>
    <s v="E0234"/>
    <x v="1"/>
    <x v="0"/>
    <x v="0"/>
    <x v="3"/>
    <x v="4"/>
    <n v="24"/>
    <x v="1"/>
    <n v="5.6"/>
    <x v="2"/>
    <n v="0.3"/>
    <n v="35800"/>
    <n v="1.01"/>
    <x v="0"/>
    <x v="3"/>
    <x v="0"/>
    <n v="23"/>
    <x v="0"/>
    <n v="72"/>
    <x v="2"/>
    <n v="9"/>
    <n v="1.3"/>
    <x v="2"/>
    <x v="1"/>
    <n v="41"/>
    <x v="0"/>
    <n v="0"/>
  </r>
  <r>
    <s v="E0235"/>
    <x v="0"/>
    <x v="4"/>
    <x v="3"/>
    <x v="0"/>
    <x v="1"/>
    <n v="27"/>
    <x v="1"/>
    <n v="6.4"/>
    <x v="2"/>
    <n v="0.8"/>
    <n v="57900"/>
    <n v="0.88"/>
    <x v="1"/>
    <x v="0"/>
    <x v="0"/>
    <n v="16"/>
    <x v="0"/>
    <n v="66"/>
    <x v="1"/>
    <n v="5"/>
    <n v="1.9"/>
    <x v="1"/>
    <x v="1"/>
    <n v="22"/>
    <x v="0"/>
    <n v="0"/>
  </r>
  <r>
    <s v="E0236"/>
    <x v="1"/>
    <x v="2"/>
    <x v="0"/>
    <x v="3"/>
    <x v="0"/>
    <n v="40"/>
    <x v="0"/>
    <n v="5.6"/>
    <x v="2"/>
    <n v="3.1"/>
    <n v="44700"/>
    <n v="0.93"/>
    <x v="1"/>
    <x v="0"/>
    <x v="0"/>
    <n v="1"/>
    <x v="3"/>
    <n v="77"/>
    <x v="2"/>
    <n v="5"/>
    <n v="1.4"/>
    <x v="1"/>
    <x v="0"/>
    <n v="15"/>
    <x v="0"/>
    <n v="0"/>
  </r>
  <r>
    <s v="E0237"/>
    <x v="0"/>
    <x v="7"/>
    <x v="5"/>
    <x v="3"/>
    <x v="2"/>
    <n v="41"/>
    <x v="0"/>
    <n v="6.7"/>
    <x v="2"/>
    <n v="3.4"/>
    <n v="70700"/>
    <n v="0.86"/>
    <x v="1"/>
    <x v="0"/>
    <x v="0"/>
    <n v="1"/>
    <x v="3"/>
    <n v="65"/>
    <x v="1"/>
    <n v="13"/>
    <n v="1.5"/>
    <x v="2"/>
    <x v="1"/>
    <n v="5"/>
    <x v="1"/>
    <n v="1"/>
  </r>
  <r>
    <s v="E0238"/>
    <x v="0"/>
    <x v="5"/>
    <x v="4"/>
    <x v="5"/>
    <x v="0"/>
    <n v="29"/>
    <x v="1"/>
    <n v="6.5"/>
    <x v="2"/>
    <n v="3.8"/>
    <n v="45100"/>
    <n v="0.97"/>
    <x v="1"/>
    <x v="0"/>
    <x v="1"/>
    <n v="11"/>
    <x v="1"/>
    <n v="72"/>
    <x v="2"/>
    <n v="2"/>
    <n v="4"/>
    <x v="1"/>
    <x v="0"/>
    <n v="32"/>
    <x v="0"/>
    <n v="0"/>
  </r>
  <r>
    <s v="E0239"/>
    <x v="0"/>
    <x v="3"/>
    <x v="2"/>
    <x v="4"/>
    <x v="3"/>
    <n v="33"/>
    <x v="0"/>
    <n v="5"/>
    <x v="2"/>
    <n v="0.9"/>
    <n v="106100"/>
    <n v="1.1100000000000001"/>
    <x v="0"/>
    <x v="0"/>
    <x v="1"/>
    <n v="26"/>
    <x v="2"/>
    <n v="87"/>
    <x v="0"/>
    <n v="4"/>
    <n v="1.4"/>
    <x v="2"/>
    <x v="0"/>
    <n v="22"/>
    <x v="0"/>
    <n v="0"/>
  </r>
  <r>
    <s v="E0240"/>
    <x v="1"/>
    <x v="4"/>
    <x v="3"/>
    <x v="0"/>
    <x v="0"/>
    <n v="21"/>
    <x v="1"/>
    <n v="7.9"/>
    <x v="2"/>
    <n v="2.2000000000000002"/>
    <n v="46800"/>
    <n v="0.95"/>
    <x v="1"/>
    <x v="1"/>
    <x v="0"/>
    <n v="23"/>
    <x v="0"/>
    <n v="56"/>
    <x v="1"/>
    <n v="3"/>
    <n v="4"/>
    <x v="0"/>
    <x v="0"/>
    <n v="26"/>
    <x v="0"/>
    <n v="0"/>
  </r>
  <r>
    <s v="E0241"/>
    <x v="1"/>
    <x v="1"/>
    <x v="1"/>
    <x v="5"/>
    <x v="2"/>
    <n v="50"/>
    <x v="2"/>
    <n v="3.5"/>
    <x v="1"/>
    <n v="1.4"/>
    <n v="66400"/>
    <n v="0.83"/>
    <x v="3"/>
    <x v="2"/>
    <x v="1"/>
    <n v="24"/>
    <x v="0"/>
    <n v="78"/>
    <x v="2"/>
    <n v="6"/>
    <n v="5.8"/>
    <x v="1"/>
    <x v="0"/>
    <n v="13"/>
    <x v="0"/>
    <n v="0"/>
  </r>
  <r>
    <s v="E0242"/>
    <x v="1"/>
    <x v="1"/>
    <x v="1"/>
    <x v="3"/>
    <x v="1"/>
    <n v="26"/>
    <x v="1"/>
    <n v="2.1"/>
    <x v="1"/>
    <n v="1.8"/>
    <n v="74100"/>
    <n v="1.18"/>
    <x v="2"/>
    <x v="3"/>
    <x v="1"/>
    <n v="7"/>
    <x v="1"/>
    <n v="57"/>
    <x v="1"/>
    <n v="5"/>
    <n v="1.7"/>
    <x v="2"/>
    <x v="1"/>
    <n v="20"/>
    <x v="0"/>
    <n v="0"/>
  </r>
  <r>
    <s v="E0243"/>
    <x v="0"/>
    <x v="1"/>
    <x v="1"/>
    <x v="3"/>
    <x v="1"/>
    <n v="43"/>
    <x v="0"/>
    <n v="2.1"/>
    <x v="1"/>
    <n v="1.4"/>
    <n v="64200"/>
    <n v="0.97"/>
    <x v="1"/>
    <x v="1"/>
    <x v="0"/>
    <n v="31"/>
    <x v="2"/>
    <n v="58"/>
    <x v="1"/>
    <n v="3"/>
    <n v="1"/>
    <x v="2"/>
    <x v="0"/>
    <n v="18"/>
    <x v="0"/>
    <n v="0"/>
  </r>
  <r>
    <s v="E0244"/>
    <x v="1"/>
    <x v="0"/>
    <x v="0"/>
    <x v="0"/>
    <x v="2"/>
    <n v="38"/>
    <x v="0"/>
    <n v="3.1"/>
    <x v="1"/>
    <n v="2.6"/>
    <n v="65900"/>
    <n v="0.85"/>
    <x v="1"/>
    <x v="1"/>
    <x v="0"/>
    <n v="7"/>
    <x v="1"/>
    <n v="52"/>
    <x v="1"/>
    <n v="4"/>
    <n v="5.0999999999999996"/>
    <x v="1"/>
    <x v="0"/>
    <n v="23"/>
    <x v="0"/>
    <n v="0"/>
  </r>
  <r>
    <s v="E0245"/>
    <x v="1"/>
    <x v="5"/>
    <x v="4"/>
    <x v="1"/>
    <x v="1"/>
    <n v="50"/>
    <x v="2"/>
    <n v="0.6"/>
    <x v="3"/>
    <n v="0.6"/>
    <n v="59000"/>
    <n v="0.94"/>
    <x v="1"/>
    <x v="1"/>
    <x v="0"/>
    <n v="18"/>
    <x v="0"/>
    <n v="81"/>
    <x v="2"/>
    <n v="9"/>
    <n v="3.2"/>
    <x v="1"/>
    <x v="0"/>
    <n v="16"/>
    <x v="1"/>
    <n v="1"/>
  </r>
  <r>
    <s v="E0246"/>
    <x v="1"/>
    <x v="1"/>
    <x v="1"/>
    <x v="5"/>
    <x v="1"/>
    <n v="31"/>
    <x v="1"/>
    <n v="4.5999999999999996"/>
    <x v="1"/>
    <n v="4.5999999999999996"/>
    <n v="62800"/>
    <n v="1.04"/>
    <x v="0"/>
    <x v="0"/>
    <x v="0"/>
    <n v="16"/>
    <x v="0"/>
    <n v="68"/>
    <x v="1"/>
    <n v="10"/>
    <n v="1.4"/>
    <x v="1"/>
    <x v="0"/>
    <n v="6"/>
    <x v="0"/>
    <n v="0"/>
  </r>
  <r>
    <s v="E0247"/>
    <x v="1"/>
    <x v="0"/>
    <x v="0"/>
    <x v="4"/>
    <x v="0"/>
    <n v="39"/>
    <x v="0"/>
    <n v="6.1"/>
    <x v="2"/>
    <n v="4.9000000000000004"/>
    <n v="57000"/>
    <n v="1.1499999999999999"/>
    <x v="2"/>
    <x v="1"/>
    <x v="1"/>
    <n v="14"/>
    <x v="0"/>
    <n v="74"/>
    <x v="2"/>
    <n v="3"/>
    <n v="2"/>
    <x v="0"/>
    <x v="0"/>
    <n v="57"/>
    <x v="0"/>
    <n v="0"/>
  </r>
  <r>
    <s v="E0248"/>
    <x v="1"/>
    <x v="1"/>
    <x v="1"/>
    <x v="2"/>
    <x v="4"/>
    <n v="23"/>
    <x v="1"/>
    <n v="7.3"/>
    <x v="2"/>
    <n v="3"/>
    <n v="31600"/>
    <n v="0.86"/>
    <x v="1"/>
    <x v="0"/>
    <x v="0"/>
    <n v="28"/>
    <x v="2"/>
    <n v="50"/>
    <x v="1"/>
    <n v="23"/>
    <n v="3.4"/>
    <x v="1"/>
    <x v="0"/>
    <n v="8"/>
    <x v="1"/>
    <n v="1"/>
  </r>
  <r>
    <s v="E0249"/>
    <x v="1"/>
    <x v="1"/>
    <x v="1"/>
    <x v="0"/>
    <x v="2"/>
    <n v="21"/>
    <x v="1"/>
    <n v="0.9"/>
    <x v="3"/>
    <n v="0.9"/>
    <n v="86400"/>
    <n v="1.06"/>
    <x v="0"/>
    <x v="1"/>
    <x v="0"/>
    <n v="10"/>
    <x v="1"/>
    <n v="68"/>
    <x v="1"/>
    <n v="1"/>
    <n v="0.6"/>
    <x v="2"/>
    <x v="0"/>
    <n v="26"/>
    <x v="1"/>
    <n v="1"/>
  </r>
  <r>
    <s v="E0250"/>
    <x v="0"/>
    <x v="6"/>
    <x v="1"/>
    <x v="1"/>
    <x v="1"/>
    <n v="43"/>
    <x v="0"/>
    <n v="2.1"/>
    <x v="1"/>
    <n v="0.4"/>
    <n v="71500"/>
    <n v="1.1200000000000001"/>
    <x v="0"/>
    <x v="0"/>
    <x v="0"/>
    <n v="4"/>
    <x v="3"/>
    <n v="63"/>
    <x v="1"/>
    <n v="2"/>
    <n v="7.5"/>
    <x v="1"/>
    <x v="0"/>
    <n v="3"/>
    <x v="1"/>
    <n v="1"/>
  </r>
  <r>
    <s v="E0251"/>
    <x v="0"/>
    <x v="7"/>
    <x v="5"/>
    <x v="3"/>
    <x v="2"/>
    <n v="22"/>
    <x v="1"/>
    <n v="6.8"/>
    <x v="2"/>
    <n v="5.0999999999999996"/>
    <n v="72600"/>
    <n v="0.9"/>
    <x v="1"/>
    <x v="0"/>
    <x v="0"/>
    <n v="16"/>
    <x v="0"/>
    <n v="74"/>
    <x v="2"/>
    <n v="3"/>
    <n v="4.8"/>
    <x v="0"/>
    <x v="1"/>
    <n v="0"/>
    <x v="0"/>
    <n v="0"/>
  </r>
  <r>
    <s v="E0252"/>
    <x v="1"/>
    <x v="0"/>
    <x v="0"/>
    <x v="0"/>
    <x v="0"/>
    <n v="36"/>
    <x v="0"/>
    <n v="3.4"/>
    <x v="1"/>
    <n v="2.8"/>
    <n v="46500"/>
    <n v="1"/>
    <x v="0"/>
    <x v="0"/>
    <x v="0"/>
    <n v="12"/>
    <x v="1"/>
    <n v="60"/>
    <x v="1"/>
    <n v="2"/>
    <n v="2.6"/>
    <x v="1"/>
    <x v="0"/>
    <n v="25"/>
    <x v="0"/>
    <n v="0"/>
  </r>
  <r>
    <s v="E0253"/>
    <x v="1"/>
    <x v="6"/>
    <x v="1"/>
    <x v="3"/>
    <x v="4"/>
    <n v="47"/>
    <x v="2"/>
    <n v="6"/>
    <x v="2"/>
    <n v="1.2"/>
    <n v="31900"/>
    <n v="0.87"/>
    <x v="1"/>
    <x v="0"/>
    <x v="0"/>
    <n v="46"/>
    <x v="2"/>
    <n v="79"/>
    <x v="2"/>
    <n v="2"/>
    <n v="7.3"/>
    <x v="1"/>
    <x v="1"/>
    <n v="26"/>
    <x v="0"/>
    <n v="0"/>
  </r>
  <r>
    <s v="E0254"/>
    <x v="1"/>
    <x v="7"/>
    <x v="5"/>
    <x v="3"/>
    <x v="0"/>
    <n v="45"/>
    <x v="0"/>
    <n v="1.3"/>
    <x v="0"/>
    <n v="1"/>
    <n v="46900"/>
    <n v="0.98"/>
    <x v="1"/>
    <x v="0"/>
    <x v="1"/>
    <n v="22"/>
    <x v="0"/>
    <n v="57"/>
    <x v="1"/>
    <n v="10"/>
    <n v="6.5"/>
    <x v="1"/>
    <x v="1"/>
    <n v="39"/>
    <x v="1"/>
    <n v="1"/>
  </r>
  <r>
    <s v="E0255"/>
    <x v="0"/>
    <x v="4"/>
    <x v="3"/>
    <x v="0"/>
    <x v="1"/>
    <n v="32"/>
    <x v="0"/>
    <n v="9.3000000000000007"/>
    <x v="2"/>
    <n v="6.4"/>
    <n v="61800"/>
    <n v="0.99"/>
    <x v="1"/>
    <x v="0"/>
    <x v="0"/>
    <n v="12"/>
    <x v="1"/>
    <n v="59"/>
    <x v="1"/>
    <n v="7"/>
    <n v="2.2000000000000002"/>
    <x v="1"/>
    <x v="1"/>
    <n v="29"/>
    <x v="1"/>
    <n v="1"/>
  </r>
  <r>
    <s v="E0256"/>
    <x v="1"/>
    <x v="3"/>
    <x v="2"/>
    <x v="0"/>
    <x v="0"/>
    <n v="24"/>
    <x v="1"/>
    <n v="1.2"/>
    <x v="0"/>
    <n v="1.2"/>
    <n v="51500"/>
    <n v="1.03"/>
    <x v="0"/>
    <x v="1"/>
    <x v="0"/>
    <n v="6"/>
    <x v="1"/>
    <n v="92"/>
    <x v="0"/>
    <n v="5"/>
    <n v="2.1"/>
    <x v="1"/>
    <x v="0"/>
    <n v="22"/>
    <x v="1"/>
    <n v="1"/>
  </r>
  <r>
    <s v="E0257"/>
    <x v="0"/>
    <x v="1"/>
    <x v="1"/>
    <x v="0"/>
    <x v="0"/>
    <n v="43"/>
    <x v="0"/>
    <n v="4.5"/>
    <x v="1"/>
    <n v="1.8"/>
    <n v="53800"/>
    <n v="1.1200000000000001"/>
    <x v="0"/>
    <x v="0"/>
    <x v="0"/>
    <n v="1"/>
    <x v="3"/>
    <n v="67"/>
    <x v="1"/>
    <n v="3"/>
    <n v="2.2000000000000002"/>
    <x v="0"/>
    <x v="0"/>
    <n v="13"/>
    <x v="0"/>
    <n v="0"/>
  </r>
  <r>
    <s v="E0258"/>
    <x v="0"/>
    <x v="2"/>
    <x v="0"/>
    <x v="0"/>
    <x v="0"/>
    <n v="50"/>
    <x v="2"/>
    <n v="4.5999999999999996"/>
    <x v="1"/>
    <n v="0.4"/>
    <n v="44100"/>
    <n v="0.94"/>
    <x v="1"/>
    <x v="0"/>
    <x v="0"/>
    <n v="7"/>
    <x v="1"/>
    <n v="56"/>
    <x v="1"/>
    <n v="2"/>
    <n v="3.8"/>
    <x v="1"/>
    <x v="0"/>
    <n v="42"/>
    <x v="0"/>
    <n v="0"/>
  </r>
  <r>
    <s v="E0259"/>
    <x v="1"/>
    <x v="3"/>
    <x v="2"/>
    <x v="0"/>
    <x v="4"/>
    <n v="32"/>
    <x v="0"/>
    <n v="2.7"/>
    <x v="1"/>
    <n v="2.7"/>
    <n v="28200"/>
    <n v="0.75"/>
    <x v="3"/>
    <x v="0"/>
    <x v="1"/>
    <n v="17"/>
    <x v="0"/>
    <n v="75"/>
    <x v="2"/>
    <n v="2"/>
    <n v="3.6"/>
    <x v="1"/>
    <x v="0"/>
    <n v="35"/>
    <x v="0"/>
    <n v="0"/>
  </r>
  <r>
    <s v="E0260"/>
    <x v="0"/>
    <x v="5"/>
    <x v="4"/>
    <x v="0"/>
    <x v="1"/>
    <n v="31"/>
    <x v="1"/>
    <n v="5.5"/>
    <x v="2"/>
    <n v="0.7"/>
    <n v="61900"/>
    <n v="1.02"/>
    <x v="0"/>
    <x v="0"/>
    <x v="0"/>
    <n v="29"/>
    <x v="2"/>
    <n v="62"/>
    <x v="1"/>
    <n v="10"/>
    <n v="0.4"/>
    <x v="2"/>
    <x v="0"/>
    <n v="9"/>
    <x v="0"/>
    <n v="0"/>
  </r>
  <r>
    <s v="E0261"/>
    <x v="1"/>
    <x v="3"/>
    <x v="2"/>
    <x v="0"/>
    <x v="0"/>
    <n v="33"/>
    <x v="0"/>
    <n v="5.6"/>
    <x v="2"/>
    <n v="1.5"/>
    <n v="49500"/>
    <n v="1.01"/>
    <x v="0"/>
    <x v="0"/>
    <x v="0"/>
    <n v="26"/>
    <x v="2"/>
    <n v="58"/>
    <x v="1"/>
    <n v="10"/>
    <n v="3.5"/>
    <x v="2"/>
    <x v="0"/>
    <n v="24"/>
    <x v="0"/>
    <n v="0"/>
  </r>
  <r>
    <s v="E0262"/>
    <x v="0"/>
    <x v="1"/>
    <x v="1"/>
    <x v="2"/>
    <x v="2"/>
    <n v="43"/>
    <x v="0"/>
    <n v="5.2"/>
    <x v="2"/>
    <n v="1.8"/>
    <n v="80100"/>
    <n v="1.01"/>
    <x v="0"/>
    <x v="1"/>
    <x v="1"/>
    <n v="18"/>
    <x v="0"/>
    <n v="64"/>
    <x v="1"/>
    <n v="4"/>
    <n v="3.5"/>
    <x v="1"/>
    <x v="0"/>
    <n v="26"/>
    <x v="0"/>
    <n v="0"/>
  </r>
  <r>
    <s v="E0263"/>
    <x v="1"/>
    <x v="4"/>
    <x v="3"/>
    <x v="4"/>
    <x v="0"/>
    <n v="49"/>
    <x v="2"/>
    <n v="2.6"/>
    <x v="1"/>
    <n v="1"/>
    <n v="46300"/>
    <n v="0.98"/>
    <x v="1"/>
    <x v="0"/>
    <x v="1"/>
    <n v="13"/>
    <x v="0"/>
    <n v="100"/>
    <x v="0"/>
    <n v="1"/>
    <n v="2.2000000000000002"/>
    <x v="2"/>
    <x v="0"/>
    <n v="20"/>
    <x v="0"/>
    <n v="0"/>
  </r>
  <r>
    <s v="E0264"/>
    <x v="1"/>
    <x v="0"/>
    <x v="0"/>
    <x v="0"/>
    <x v="0"/>
    <n v="27"/>
    <x v="1"/>
    <n v="2.2000000000000002"/>
    <x v="1"/>
    <n v="1.7"/>
    <n v="48700"/>
    <n v="0.99"/>
    <x v="1"/>
    <x v="0"/>
    <x v="0"/>
    <n v="18"/>
    <x v="0"/>
    <n v="69"/>
    <x v="1"/>
    <n v="7"/>
    <n v="2.7"/>
    <x v="1"/>
    <x v="0"/>
    <n v="33"/>
    <x v="0"/>
    <n v="0"/>
  </r>
  <r>
    <s v="E0265"/>
    <x v="1"/>
    <x v="6"/>
    <x v="1"/>
    <x v="2"/>
    <x v="4"/>
    <n v="25"/>
    <x v="1"/>
    <n v="2.9"/>
    <x v="1"/>
    <n v="2"/>
    <n v="42000"/>
    <n v="1.17"/>
    <x v="2"/>
    <x v="0"/>
    <x v="0"/>
    <n v="11"/>
    <x v="1"/>
    <n v="49"/>
    <x v="3"/>
    <n v="4"/>
    <n v="0.5"/>
    <x v="1"/>
    <x v="0"/>
    <n v="34"/>
    <x v="0"/>
    <n v="0"/>
  </r>
  <r>
    <s v="E0266"/>
    <x v="1"/>
    <x v="2"/>
    <x v="0"/>
    <x v="3"/>
    <x v="4"/>
    <n v="59"/>
    <x v="2"/>
    <n v="2"/>
    <x v="1"/>
    <n v="1.7"/>
    <n v="37500"/>
    <n v="1.03"/>
    <x v="0"/>
    <x v="0"/>
    <x v="1"/>
    <n v="31"/>
    <x v="2"/>
    <n v="91"/>
    <x v="0"/>
    <n v="9"/>
    <n v="0.9"/>
    <x v="1"/>
    <x v="0"/>
    <n v="22"/>
    <x v="0"/>
    <n v="0"/>
  </r>
  <r>
    <s v="E0267"/>
    <x v="1"/>
    <x v="2"/>
    <x v="0"/>
    <x v="0"/>
    <x v="0"/>
    <n v="36"/>
    <x v="0"/>
    <n v="8.1"/>
    <x v="2"/>
    <n v="2.7"/>
    <n v="46000"/>
    <n v="0.96"/>
    <x v="1"/>
    <x v="0"/>
    <x v="0"/>
    <n v="14"/>
    <x v="0"/>
    <n v="79"/>
    <x v="2"/>
    <n v="2"/>
    <n v="1.3"/>
    <x v="1"/>
    <x v="0"/>
    <n v="21"/>
    <x v="0"/>
    <n v="0"/>
  </r>
  <r>
    <s v="E0268"/>
    <x v="0"/>
    <x v="2"/>
    <x v="0"/>
    <x v="0"/>
    <x v="0"/>
    <n v="40"/>
    <x v="0"/>
    <n v="3.1"/>
    <x v="1"/>
    <n v="3.1"/>
    <n v="45400"/>
    <n v="0.87"/>
    <x v="1"/>
    <x v="1"/>
    <x v="0"/>
    <n v="15"/>
    <x v="0"/>
    <n v="55"/>
    <x v="1"/>
    <n v="5"/>
    <n v="3.9"/>
    <x v="1"/>
    <x v="0"/>
    <n v="42"/>
    <x v="0"/>
    <n v="0"/>
  </r>
  <r>
    <s v="E0269"/>
    <x v="0"/>
    <x v="0"/>
    <x v="0"/>
    <x v="0"/>
    <x v="1"/>
    <n v="32"/>
    <x v="0"/>
    <n v="4.4000000000000004"/>
    <x v="1"/>
    <n v="0.5"/>
    <n v="60800"/>
    <n v="0.93"/>
    <x v="1"/>
    <x v="0"/>
    <x v="0"/>
    <n v="1"/>
    <x v="3"/>
    <n v="61"/>
    <x v="1"/>
    <n v="2"/>
    <n v="6"/>
    <x v="2"/>
    <x v="0"/>
    <n v="35"/>
    <x v="0"/>
    <n v="0"/>
  </r>
  <r>
    <s v="E0270"/>
    <x v="1"/>
    <x v="7"/>
    <x v="5"/>
    <x v="0"/>
    <x v="0"/>
    <n v="42"/>
    <x v="0"/>
    <n v="6.8"/>
    <x v="2"/>
    <n v="2.2999999999999998"/>
    <n v="56600"/>
    <n v="1.2"/>
    <x v="2"/>
    <x v="0"/>
    <x v="0"/>
    <n v="14"/>
    <x v="0"/>
    <n v="80"/>
    <x v="2"/>
    <n v="2"/>
    <n v="3.7"/>
    <x v="1"/>
    <x v="0"/>
    <n v="25"/>
    <x v="0"/>
    <n v="0"/>
  </r>
  <r>
    <s v="E0271"/>
    <x v="0"/>
    <x v="6"/>
    <x v="1"/>
    <x v="0"/>
    <x v="1"/>
    <n v="47"/>
    <x v="2"/>
    <n v="1.9"/>
    <x v="0"/>
    <n v="0.7"/>
    <n v="60700"/>
    <n v="1.01"/>
    <x v="0"/>
    <x v="0"/>
    <x v="1"/>
    <n v="24"/>
    <x v="0"/>
    <n v="74"/>
    <x v="2"/>
    <n v="2"/>
    <n v="2.9"/>
    <x v="0"/>
    <x v="0"/>
    <n v="4"/>
    <x v="0"/>
    <n v="0"/>
  </r>
  <r>
    <s v="E0272"/>
    <x v="1"/>
    <x v="6"/>
    <x v="1"/>
    <x v="3"/>
    <x v="2"/>
    <n v="41"/>
    <x v="0"/>
    <n v="1.2"/>
    <x v="0"/>
    <n v="0.4"/>
    <n v="77800"/>
    <n v="0.97"/>
    <x v="1"/>
    <x v="0"/>
    <x v="0"/>
    <n v="6"/>
    <x v="1"/>
    <n v="49"/>
    <x v="3"/>
    <n v="4"/>
    <n v="4.3"/>
    <x v="1"/>
    <x v="0"/>
    <n v="28"/>
    <x v="0"/>
    <n v="0"/>
  </r>
  <r>
    <s v="E0273"/>
    <x v="1"/>
    <x v="6"/>
    <x v="1"/>
    <x v="3"/>
    <x v="1"/>
    <n v="54"/>
    <x v="2"/>
    <n v="2"/>
    <x v="1"/>
    <n v="2"/>
    <n v="58700"/>
    <n v="0.94"/>
    <x v="1"/>
    <x v="1"/>
    <x v="1"/>
    <n v="9"/>
    <x v="1"/>
    <n v="98"/>
    <x v="0"/>
    <n v="11"/>
    <n v="0.2"/>
    <x v="2"/>
    <x v="0"/>
    <n v="32"/>
    <x v="0"/>
    <n v="0"/>
  </r>
  <r>
    <s v="E0274"/>
    <x v="0"/>
    <x v="1"/>
    <x v="1"/>
    <x v="4"/>
    <x v="4"/>
    <n v="35"/>
    <x v="0"/>
    <n v="4.7"/>
    <x v="1"/>
    <n v="2.5"/>
    <n v="40400"/>
    <n v="1.1299999999999999"/>
    <x v="0"/>
    <x v="0"/>
    <x v="0"/>
    <n v="23"/>
    <x v="0"/>
    <n v="67"/>
    <x v="1"/>
    <n v="5"/>
    <n v="5.7"/>
    <x v="2"/>
    <x v="0"/>
    <n v="0"/>
    <x v="0"/>
    <n v="0"/>
  </r>
  <r>
    <s v="E0275"/>
    <x v="1"/>
    <x v="0"/>
    <x v="0"/>
    <x v="0"/>
    <x v="0"/>
    <n v="36"/>
    <x v="0"/>
    <n v="4.5"/>
    <x v="1"/>
    <n v="0.4"/>
    <n v="58300"/>
    <n v="1.24"/>
    <x v="2"/>
    <x v="0"/>
    <x v="1"/>
    <n v="3"/>
    <x v="3"/>
    <n v="95"/>
    <x v="0"/>
    <n v="8"/>
    <n v="2.4"/>
    <x v="1"/>
    <x v="0"/>
    <n v="27"/>
    <x v="0"/>
    <n v="0"/>
  </r>
  <r>
    <s v="E0276"/>
    <x v="1"/>
    <x v="0"/>
    <x v="0"/>
    <x v="3"/>
    <x v="4"/>
    <n v="40"/>
    <x v="0"/>
    <n v="5.2"/>
    <x v="2"/>
    <n v="1.7"/>
    <n v="37800"/>
    <n v="0.99"/>
    <x v="1"/>
    <x v="1"/>
    <x v="0"/>
    <n v="26"/>
    <x v="2"/>
    <n v="83"/>
    <x v="2"/>
    <n v="5"/>
    <n v="5.2"/>
    <x v="2"/>
    <x v="0"/>
    <n v="19"/>
    <x v="0"/>
    <n v="0"/>
  </r>
  <r>
    <s v="E0277"/>
    <x v="0"/>
    <x v="6"/>
    <x v="1"/>
    <x v="3"/>
    <x v="0"/>
    <n v="42"/>
    <x v="0"/>
    <n v="3.6"/>
    <x v="1"/>
    <n v="0.9"/>
    <n v="48400"/>
    <n v="0.98"/>
    <x v="1"/>
    <x v="0"/>
    <x v="1"/>
    <n v="11"/>
    <x v="1"/>
    <n v="65"/>
    <x v="1"/>
    <n v="3"/>
    <n v="4.0999999999999996"/>
    <x v="1"/>
    <x v="0"/>
    <n v="21"/>
    <x v="0"/>
    <n v="0"/>
  </r>
  <r>
    <s v="E0278"/>
    <x v="0"/>
    <x v="3"/>
    <x v="2"/>
    <x v="2"/>
    <x v="3"/>
    <n v="40"/>
    <x v="0"/>
    <n v="0.3"/>
    <x v="3"/>
    <n v="0.3"/>
    <n v="98400"/>
    <n v="0.99"/>
    <x v="1"/>
    <x v="1"/>
    <x v="0"/>
    <n v="13"/>
    <x v="0"/>
    <n v="84"/>
    <x v="2"/>
    <n v="0"/>
    <n v="1.4"/>
    <x v="0"/>
    <x v="0"/>
    <n v="13"/>
    <x v="1"/>
    <n v="1"/>
  </r>
  <r>
    <s v="E0279"/>
    <x v="0"/>
    <x v="2"/>
    <x v="0"/>
    <x v="0"/>
    <x v="0"/>
    <n v="26"/>
    <x v="1"/>
    <n v="3.5"/>
    <x v="1"/>
    <n v="3.5"/>
    <n v="35400"/>
    <n v="0.76"/>
    <x v="3"/>
    <x v="0"/>
    <x v="0"/>
    <n v="6"/>
    <x v="1"/>
    <n v="56"/>
    <x v="1"/>
    <n v="2"/>
    <n v="3.1"/>
    <x v="1"/>
    <x v="0"/>
    <n v="22"/>
    <x v="0"/>
    <n v="0"/>
  </r>
  <r>
    <s v="E0280"/>
    <x v="1"/>
    <x v="6"/>
    <x v="1"/>
    <x v="5"/>
    <x v="0"/>
    <n v="41"/>
    <x v="0"/>
    <n v="7.4"/>
    <x v="2"/>
    <n v="3.3"/>
    <n v="51900"/>
    <n v="1.1599999999999999"/>
    <x v="2"/>
    <x v="0"/>
    <x v="1"/>
    <n v="19"/>
    <x v="0"/>
    <n v="52"/>
    <x v="1"/>
    <n v="4"/>
    <n v="1.5"/>
    <x v="1"/>
    <x v="0"/>
    <n v="41"/>
    <x v="0"/>
    <n v="0"/>
  </r>
  <r>
    <s v="E0281"/>
    <x v="0"/>
    <x v="1"/>
    <x v="1"/>
    <x v="1"/>
    <x v="1"/>
    <n v="35"/>
    <x v="0"/>
    <n v="8.6"/>
    <x v="2"/>
    <n v="1.4"/>
    <n v="62900"/>
    <n v="1.01"/>
    <x v="0"/>
    <x v="1"/>
    <x v="0"/>
    <n v="38"/>
    <x v="2"/>
    <n v="63"/>
    <x v="1"/>
    <n v="5"/>
    <n v="3.6"/>
    <x v="1"/>
    <x v="0"/>
    <n v="19"/>
    <x v="1"/>
    <n v="1"/>
  </r>
  <r>
    <s v="E0282"/>
    <x v="1"/>
    <x v="7"/>
    <x v="5"/>
    <x v="3"/>
    <x v="1"/>
    <n v="33"/>
    <x v="0"/>
    <n v="4.2"/>
    <x v="1"/>
    <n v="4.2"/>
    <n v="64900"/>
    <n v="1"/>
    <x v="0"/>
    <x v="1"/>
    <x v="1"/>
    <n v="23"/>
    <x v="0"/>
    <n v="79"/>
    <x v="2"/>
    <n v="9"/>
    <n v="8.1"/>
    <x v="0"/>
    <x v="1"/>
    <n v="36"/>
    <x v="0"/>
    <n v="0"/>
  </r>
  <r>
    <s v="E0283"/>
    <x v="1"/>
    <x v="0"/>
    <x v="0"/>
    <x v="3"/>
    <x v="1"/>
    <n v="38"/>
    <x v="0"/>
    <n v="4.5"/>
    <x v="1"/>
    <n v="4.5"/>
    <n v="57100"/>
    <n v="0.93"/>
    <x v="1"/>
    <x v="0"/>
    <x v="0"/>
    <n v="8"/>
    <x v="1"/>
    <n v="63"/>
    <x v="1"/>
    <n v="1"/>
    <n v="3.6"/>
    <x v="1"/>
    <x v="0"/>
    <n v="14"/>
    <x v="0"/>
    <n v="0"/>
  </r>
  <r>
    <s v="E0284"/>
    <x v="0"/>
    <x v="5"/>
    <x v="4"/>
    <x v="0"/>
    <x v="4"/>
    <n v="29"/>
    <x v="1"/>
    <n v="6"/>
    <x v="2"/>
    <n v="3.6"/>
    <n v="34500"/>
    <n v="1"/>
    <x v="0"/>
    <x v="1"/>
    <x v="1"/>
    <n v="26"/>
    <x v="2"/>
    <n v="66"/>
    <x v="1"/>
    <n v="17"/>
    <n v="1.3"/>
    <x v="1"/>
    <x v="0"/>
    <n v="33"/>
    <x v="1"/>
    <n v="1"/>
  </r>
  <r>
    <s v="E0285"/>
    <x v="0"/>
    <x v="3"/>
    <x v="2"/>
    <x v="2"/>
    <x v="0"/>
    <n v="28"/>
    <x v="1"/>
    <n v="8.5"/>
    <x v="2"/>
    <n v="1.2"/>
    <n v="45800"/>
    <n v="0.96"/>
    <x v="1"/>
    <x v="0"/>
    <x v="0"/>
    <n v="13"/>
    <x v="0"/>
    <n v="86"/>
    <x v="0"/>
    <n v="0"/>
    <n v="4.8"/>
    <x v="1"/>
    <x v="0"/>
    <n v="24"/>
    <x v="0"/>
    <n v="0"/>
  </r>
  <r>
    <s v="E0286"/>
    <x v="1"/>
    <x v="5"/>
    <x v="4"/>
    <x v="0"/>
    <x v="1"/>
    <n v="21"/>
    <x v="1"/>
    <n v="3.9"/>
    <x v="1"/>
    <n v="1.8"/>
    <n v="69000"/>
    <n v="1.0900000000000001"/>
    <x v="0"/>
    <x v="0"/>
    <x v="0"/>
    <n v="28"/>
    <x v="2"/>
    <n v="69"/>
    <x v="1"/>
    <n v="4"/>
    <n v="1.3"/>
    <x v="1"/>
    <x v="0"/>
    <n v="28"/>
    <x v="0"/>
    <n v="0"/>
  </r>
  <r>
    <s v="E0287"/>
    <x v="1"/>
    <x v="0"/>
    <x v="0"/>
    <x v="3"/>
    <x v="4"/>
    <n v="54"/>
    <x v="2"/>
    <n v="5.9"/>
    <x v="2"/>
    <n v="5.9"/>
    <n v="34500"/>
    <n v="0.99"/>
    <x v="1"/>
    <x v="2"/>
    <x v="0"/>
    <n v="23"/>
    <x v="0"/>
    <n v="59"/>
    <x v="1"/>
    <n v="3"/>
    <n v="5.9"/>
    <x v="1"/>
    <x v="1"/>
    <n v="24"/>
    <x v="0"/>
    <n v="0"/>
  </r>
  <r>
    <s v="E0288"/>
    <x v="1"/>
    <x v="3"/>
    <x v="2"/>
    <x v="0"/>
    <x v="0"/>
    <n v="43"/>
    <x v="0"/>
    <n v="2.5"/>
    <x v="1"/>
    <n v="1.5"/>
    <n v="59000"/>
    <n v="1.25"/>
    <x v="2"/>
    <x v="0"/>
    <x v="0"/>
    <n v="1"/>
    <x v="3"/>
    <n v="80"/>
    <x v="2"/>
    <n v="2"/>
    <n v="1.1000000000000001"/>
    <x v="1"/>
    <x v="0"/>
    <n v="32"/>
    <x v="0"/>
    <n v="0"/>
  </r>
  <r>
    <s v="E0289"/>
    <x v="0"/>
    <x v="7"/>
    <x v="5"/>
    <x v="0"/>
    <x v="4"/>
    <n v="37"/>
    <x v="0"/>
    <n v="1.4"/>
    <x v="0"/>
    <n v="1.4"/>
    <n v="37700"/>
    <n v="1.02"/>
    <x v="0"/>
    <x v="1"/>
    <x v="0"/>
    <n v="7"/>
    <x v="1"/>
    <n v="74"/>
    <x v="2"/>
    <n v="13"/>
    <n v="5.4"/>
    <x v="1"/>
    <x v="0"/>
    <n v="0"/>
    <x v="0"/>
    <n v="0"/>
  </r>
  <r>
    <s v="E0290"/>
    <x v="1"/>
    <x v="3"/>
    <x v="2"/>
    <x v="3"/>
    <x v="4"/>
    <n v="32"/>
    <x v="0"/>
    <n v="2.8"/>
    <x v="1"/>
    <n v="1"/>
    <n v="30900"/>
    <n v="0.87"/>
    <x v="1"/>
    <x v="2"/>
    <x v="0"/>
    <n v="24"/>
    <x v="0"/>
    <n v="37"/>
    <x v="3"/>
    <n v="3"/>
    <n v="1.7"/>
    <x v="1"/>
    <x v="1"/>
    <n v="7"/>
    <x v="1"/>
    <n v="1"/>
  </r>
  <r>
    <s v="E0291"/>
    <x v="0"/>
    <x v="5"/>
    <x v="4"/>
    <x v="5"/>
    <x v="0"/>
    <n v="21"/>
    <x v="1"/>
    <n v="9.6999999999999993"/>
    <x v="2"/>
    <n v="4.4000000000000004"/>
    <n v="47300"/>
    <n v="1.02"/>
    <x v="0"/>
    <x v="0"/>
    <x v="0"/>
    <n v="17"/>
    <x v="0"/>
    <n v="74"/>
    <x v="2"/>
    <n v="1"/>
    <n v="3.9"/>
    <x v="1"/>
    <x v="0"/>
    <n v="29"/>
    <x v="0"/>
    <n v="0"/>
  </r>
  <r>
    <s v="E0292"/>
    <x v="1"/>
    <x v="5"/>
    <x v="4"/>
    <x v="0"/>
    <x v="0"/>
    <n v="31"/>
    <x v="1"/>
    <n v="6"/>
    <x v="2"/>
    <n v="0.9"/>
    <n v="44600"/>
    <n v="0.96"/>
    <x v="1"/>
    <x v="1"/>
    <x v="0"/>
    <n v="7"/>
    <x v="1"/>
    <n v="77"/>
    <x v="2"/>
    <n v="1"/>
    <n v="4.8"/>
    <x v="2"/>
    <x v="0"/>
    <n v="0"/>
    <x v="0"/>
    <n v="0"/>
  </r>
  <r>
    <s v="E0293"/>
    <x v="1"/>
    <x v="6"/>
    <x v="1"/>
    <x v="2"/>
    <x v="1"/>
    <n v="44"/>
    <x v="0"/>
    <n v="1.5"/>
    <x v="0"/>
    <n v="1.5"/>
    <n v="47000"/>
    <n v="0.76"/>
    <x v="3"/>
    <x v="2"/>
    <x v="0"/>
    <n v="10"/>
    <x v="1"/>
    <n v="67"/>
    <x v="1"/>
    <n v="10"/>
    <n v="3.1"/>
    <x v="1"/>
    <x v="0"/>
    <n v="18"/>
    <x v="0"/>
    <n v="0"/>
  </r>
  <r>
    <s v="E0294"/>
    <x v="1"/>
    <x v="0"/>
    <x v="0"/>
    <x v="3"/>
    <x v="1"/>
    <n v="46"/>
    <x v="2"/>
    <n v="6.2"/>
    <x v="2"/>
    <n v="3.2"/>
    <n v="72900"/>
    <n v="1.17"/>
    <x v="2"/>
    <x v="0"/>
    <x v="0"/>
    <n v="1"/>
    <x v="3"/>
    <n v="80"/>
    <x v="2"/>
    <n v="1"/>
    <n v="1.9"/>
    <x v="1"/>
    <x v="1"/>
    <n v="23"/>
    <x v="0"/>
    <n v="0"/>
  </r>
  <r>
    <s v="E0295"/>
    <x v="0"/>
    <x v="5"/>
    <x v="4"/>
    <x v="0"/>
    <x v="2"/>
    <n v="44"/>
    <x v="0"/>
    <n v="1.6"/>
    <x v="0"/>
    <n v="1.6"/>
    <n v="84000"/>
    <n v="1.1100000000000001"/>
    <x v="0"/>
    <x v="0"/>
    <x v="0"/>
    <n v="15"/>
    <x v="0"/>
    <n v="64"/>
    <x v="1"/>
    <n v="1"/>
    <n v="3.2"/>
    <x v="1"/>
    <x v="0"/>
    <n v="14"/>
    <x v="0"/>
    <n v="0"/>
  </r>
  <r>
    <s v="E0296"/>
    <x v="1"/>
    <x v="3"/>
    <x v="2"/>
    <x v="0"/>
    <x v="0"/>
    <n v="39"/>
    <x v="0"/>
    <n v="5.0999999999999996"/>
    <x v="2"/>
    <n v="2.5"/>
    <n v="50800"/>
    <n v="1.02"/>
    <x v="0"/>
    <x v="0"/>
    <x v="0"/>
    <n v="36"/>
    <x v="2"/>
    <n v="72"/>
    <x v="2"/>
    <n v="5"/>
    <n v="2.4"/>
    <x v="0"/>
    <x v="0"/>
    <n v="16"/>
    <x v="0"/>
    <n v="0"/>
  </r>
  <r>
    <s v="E0297"/>
    <x v="1"/>
    <x v="6"/>
    <x v="1"/>
    <x v="3"/>
    <x v="0"/>
    <n v="50"/>
    <x v="2"/>
    <n v="1.9"/>
    <x v="0"/>
    <n v="1.6"/>
    <n v="48900"/>
    <n v="1.03"/>
    <x v="0"/>
    <x v="1"/>
    <x v="0"/>
    <n v="23"/>
    <x v="0"/>
    <n v="53"/>
    <x v="1"/>
    <n v="3"/>
    <n v="2.7"/>
    <x v="2"/>
    <x v="1"/>
    <n v="27"/>
    <x v="0"/>
    <n v="0"/>
  </r>
  <r>
    <s v="E0298"/>
    <x v="0"/>
    <x v="4"/>
    <x v="3"/>
    <x v="0"/>
    <x v="4"/>
    <n v="35"/>
    <x v="0"/>
    <n v="1.4"/>
    <x v="0"/>
    <n v="1.4"/>
    <n v="30500"/>
    <n v="0.81"/>
    <x v="3"/>
    <x v="0"/>
    <x v="1"/>
    <n v="36"/>
    <x v="2"/>
    <n v="73"/>
    <x v="2"/>
    <n v="6"/>
    <n v="0.6"/>
    <x v="1"/>
    <x v="1"/>
    <n v="36"/>
    <x v="1"/>
    <n v="1"/>
  </r>
  <r>
    <s v="E0299"/>
    <x v="0"/>
    <x v="3"/>
    <x v="2"/>
    <x v="3"/>
    <x v="1"/>
    <n v="48"/>
    <x v="2"/>
    <n v="10.8"/>
    <x v="4"/>
    <n v="4.2"/>
    <n v="58700"/>
    <n v="0.98"/>
    <x v="1"/>
    <x v="0"/>
    <x v="0"/>
    <n v="24"/>
    <x v="0"/>
    <n v="92"/>
    <x v="0"/>
    <n v="3"/>
    <n v="4.2"/>
    <x v="2"/>
    <x v="1"/>
    <n v="12"/>
    <x v="0"/>
    <n v="0"/>
  </r>
  <r>
    <s v="E0300"/>
    <x v="1"/>
    <x v="5"/>
    <x v="4"/>
    <x v="0"/>
    <x v="1"/>
    <n v="35"/>
    <x v="0"/>
    <n v="3.1"/>
    <x v="1"/>
    <n v="3"/>
    <n v="67700"/>
    <n v="1.08"/>
    <x v="0"/>
    <x v="1"/>
    <x v="0"/>
    <n v="25"/>
    <x v="2"/>
    <n v="56"/>
    <x v="1"/>
    <n v="8"/>
    <n v="3"/>
    <x v="1"/>
    <x v="0"/>
    <n v="17"/>
    <x v="0"/>
    <n v="0"/>
  </r>
  <r>
    <s v="E0301"/>
    <x v="1"/>
    <x v="5"/>
    <x v="4"/>
    <x v="0"/>
    <x v="4"/>
    <n v="30"/>
    <x v="1"/>
    <n v="5.9"/>
    <x v="2"/>
    <n v="3.5"/>
    <n v="31800"/>
    <n v="0.92"/>
    <x v="1"/>
    <x v="0"/>
    <x v="0"/>
    <n v="34"/>
    <x v="2"/>
    <n v="56"/>
    <x v="1"/>
    <n v="1"/>
    <n v="0.5"/>
    <x v="1"/>
    <x v="1"/>
    <n v="15"/>
    <x v="1"/>
    <n v="1"/>
  </r>
  <r>
    <s v="E0302"/>
    <x v="1"/>
    <x v="3"/>
    <x v="2"/>
    <x v="4"/>
    <x v="2"/>
    <n v="29"/>
    <x v="1"/>
    <n v="4"/>
    <x v="1"/>
    <n v="4"/>
    <n v="56300"/>
    <n v="0.74"/>
    <x v="3"/>
    <x v="0"/>
    <x v="0"/>
    <n v="19"/>
    <x v="0"/>
    <n v="55"/>
    <x v="1"/>
    <n v="1"/>
    <n v="2"/>
    <x v="1"/>
    <x v="1"/>
    <n v="0"/>
    <x v="1"/>
    <n v="1"/>
  </r>
  <r>
    <s v="E0303"/>
    <x v="1"/>
    <x v="3"/>
    <x v="2"/>
    <x v="0"/>
    <x v="4"/>
    <n v="28"/>
    <x v="1"/>
    <n v="1.7"/>
    <x v="0"/>
    <n v="1.7"/>
    <n v="35100"/>
    <n v="0.94"/>
    <x v="1"/>
    <x v="1"/>
    <x v="0"/>
    <n v="14"/>
    <x v="0"/>
    <n v="74"/>
    <x v="2"/>
    <n v="5"/>
    <n v="0.3"/>
    <x v="1"/>
    <x v="0"/>
    <n v="26"/>
    <x v="0"/>
    <n v="0"/>
  </r>
  <r>
    <s v="E0304"/>
    <x v="0"/>
    <x v="3"/>
    <x v="2"/>
    <x v="0"/>
    <x v="1"/>
    <n v="44"/>
    <x v="0"/>
    <n v="3.3"/>
    <x v="1"/>
    <n v="2.8"/>
    <n v="61000"/>
    <n v="1.03"/>
    <x v="0"/>
    <x v="0"/>
    <x v="1"/>
    <n v="25"/>
    <x v="2"/>
    <n v="60"/>
    <x v="1"/>
    <n v="4"/>
    <n v="2.7"/>
    <x v="1"/>
    <x v="0"/>
    <n v="35"/>
    <x v="0"/>
    <n v="0"/>
  </r>
  <r>
    <s v="E0305"/>
    <x v="1"/>
    <x v="2"/>
    <x v="0"/>
    <x v="0"/>
    <x v="1"/>
    <n v="31"/>
    <x v="1"/>
    <n v="1.7"/>
    <x v="0"/>
    <n v="1.5"/>
    <n v="62900"/>
    <n v="1.06"/>
    <x v="0"/>
    <x v="0"/>
    <x v="1"/>
    <n v="29"/>
    <x v="2"/>
    <n v="78"/>
    <x v="2"/>
    <n v="3"/>
    <n v="3.8"/>
    <x v="0"/>
    <x v="0"/>
    <n v="36"/>
    <x v="0"/>
    <n v="0"/>
  </r>
  <r>
    <s v="E0306"/>
    <x v="0"/>
    <x v="1"/>
    <x v="1"/>
    <x v="0"/>
    <x v="2"/>
    <n v="29"/>
    <x v="1"/>
    <n v="15.7"/>
    <x v="5"/>
    <n v="1"/>
    <n v="84300"/>
    <n v="1.1100000000000001"/>
    <x v="0"/>
    <x v="2"/>
    <x v="0"/>
    <n v="12"/>
    <x v="1"/>
    <n v="82"/>
    <x v="2"/>
    <n v="7"/>
    <n v="1.5"/>
    <x v="0"/>
    <x v="0"/>
    <n v="14"/>
    <x v="0"/>
    <n v="0"/>
  </r>
  <r>
    <s v="E0307"/>
    <x v="1"/>
    <x v="0"/>
    <x v="0"/>
    <x v="0"/>
    <x v="1"/>
    <n v="44"/>
    <x v="0"/>
    <n v="6.6"/>
    <x v="2"/>
    <n v="1.2"/>
    <n v="66300"/>
    <n v="1.05"/>
    <x v="0"/>
    <x v="0"/>
    <x v="1"/>
    <n v="10"/>
    <x v="1"/>
    <n v="83"/>
    <x v="2"/>
    <n v="11"/>
    <n v="1.4"/>
    <x v="0"/>
    <x v="1"/>
    <n v="9"/>
    <x v="0"/>
    <n v="0"/>
  </r>
  <r>
    <s v="E0308"/>
    <x v="0"/>
    <x v="7"/>
    <x v="5"/>
    <x v="3"/>
    <x v="2"/>
    <n v="41"/>
    <x v="0"/>
    <n v="4"/>
    <x v="1"/>
    <n v="0.2"/>
    <n v="80200"/>
    <n v="1.02"/>
    <x v="0"/>
    <x v="2"/>
    <x v="1"/>
    <n v="17"/>
    <x v="0"/>
    <n v="56"/>
    <x v="1"/>
    <n v="7"/>
    <n v="1.9"/>
    <x v="1"/>
    <x v="0"/>
    <n v="24"/>
    <x v="0"/>
    <n v="0"/>
  </r>
  <r>
    <s v="E0309"/>
    <x v="1"/>
    <x v="6"/>
    <x v="1"/>
    <x v="3"/>
    <x v="0"/>
    <n v="47"/>
    <x v="2"/>
    <n v="5.7"/>
    <x v="2"/>
    <n v="3.1"/>
    <n v="54300"/>
    <n v="1.1399999999999999"/>
    <x v="0"/>
    <x v="0"/>
    <x v="1"/>
    <n v="23"/>
    <x v="0"/>
    <n v="86"/>
    <x v="0"/>
    <n v="3"/>
    <n v="1.4"/>
    <x v="0"/>
    <x v="1"/>
    <n v="34"/>
    <x v="0"/>
    <n v="0"/>
  </r>
  <r>
    <s v="E0310"/>
    <x v="1"/>
    <x v="7"/>
    <x v="5"/>
    <x v="0"/>
    <x v="2"/>
    <n v="43"/>
    <x v="0"/>
    <n v="6.4"/>
    <x v="2"/>
    <n v="2.9"/>
    <n v="65000"/>
    <n v="0.81"/>
    <x v="3"/>
    <x v="1"/>
    <x v="0"/>
    <n v="23"/>
    <x v="0"/>
    <n v="78"/>
    <x v="2"/>
    <n v="13"/>
    <n v="1.2"/>
    <x v="1"/>
    <x v="0"/>
    <n v="26"/>
    <x v="0"/>
    <n v="0"/>
  </r>
  <r>
    <s v="E0311"/>
    <x v="1"/>
    <x v="0"/>
    <x v="0"/>
    <x v="0"/>
    <x v="4"/>
    <n v="31"/>
    <x v="1"/>
    <n v="6.4"/>
    <x v="2"/>
    <n v="3.1"/>
    <n v="38000"/>
    <n v="1.1100000000000001"/>
    <x v="0"/>
    <x v="0"/>
    <x v="0"/>
    <n v="3"/>
    <x v="3"/>
    <n v="79"/>
    <x v="2"/>
    <n v="1"/>
    <n v="0.4"/>
    <x v="2"/>
    <x v="0"/>
    <n v="27"/>
    <x v="0"/>
    <n v="0"/>
  </r>
  <r>
    <s v="E0312"/>
    <x v="1"/>
    <x v="5"/>
    <x v="4"/>
    <x v="0"/>
    <x v="2"/>
    <n v="39"/>
    <x v="0"/>
    <n v="6.2"/>
    <x v="2"/>
    <n v="0.9"/>
    <n v="83400"/>
    <n v="1.07"/>
    <x v="0"/>
    <x v="0"/>
    <x v="1"/>
    <n v="33"/>
    <x v="2"/>
    <n v="77"/>
    <x v="2"/>
    <n v="6"/>
    <n v="1.4"/>
    <x v="2"/>
    <x v="1"/>
    <n v="38"/>
    <x v="0"/>
    <n v="0"/>
  </r>
  <r>
    <s v="E0313"/>
    <x v="0"/>
    <x v="5"/>
    <x v="4"/>
    <x v="0"/>
    <x v="1"/>
    <n v="39"/>
    <x v="0"/>
    <n v="5.9"/>
    <x v="2"/>
    <n v="1.2"/>
    <n v="53500"/>
    <n v="0.78"/>
    <x v="3"/>
    <x v="1"/>
    <x v="0"/>
    <n v="10"/>
    <x v="1"/>
    <n v="70"/>
    <x v="2"/>
    <n v="4"/>
    <n v="0.7"/>
    <x v="1"/>
    <x v="0"/>
    <n v="15"/>
    <x v="0"/>
    <n v="0"/>
  </r>
  <r>
    <s v="E0314"/>
    <x v="1"/>
    <x v="1"/>
    <x v="1"/>
    <x v="3"/>
    <x v="2"/>
    <n v="30"/>
    <x v="1"/>
    <n v="4.2"/>
    <x v="1"/>
    <n v="1.2"/>
    <n v="65100"/>
    <n v="0.84"/>
    <x v="3"/>
    <x v="0"/>
    <x v="0"/>
    <n v="14"/>
    <x v="0"/>
    <n v="79"/>
    <x v="2"/>
    <n v="3"/>
    <n v="5.7"/>
    <x v="0"/>
    <x v="0"/>
    <n v="21"/>
    <x v="0"/>
    <n v="0"/>
  </r>
  <r>
    <s v="E0315"/>
    <x v="0"/>
    <x v="6"/>
    <x v="1"/>
    <x v="0"/>
    <x v="0"/>
    <n v="28"/>
    <x v="1"/>
    <n v="10.3"/>
    <x v="4"/>
    <n v="4.7"/>
    <n v="44100"/>
    <n v="0.91"/>
    <x v="1"/>
    <x v="1"/>
    <x v="0"/>
    <n v="8"/>
    <x v="1"/>
    <n v="92"/>
    <x v="0"/>
    <n v="2"/>
    <n v="6.4"/>
    <x v="2"/>
    <x v="1"/>
    <n v="44"/>
    <x v="0"/>
    <n v="0"/>
  </r>
  <r>
    <s v="E0316"/>
    <x v="1"/>
    <x v="2"/>
    <x v="0"/>
    <x v="0"/>
    <x v="1"/>
    <n v="32"/>
    <x v="0"/>
    <n v="4.4000000000000004"/>
    <x v="1"/>
    <n v="2.4"/>
    <n v="57500"/>
    <n v="0.93"/>
    <x v="1"/>
    <x v="0"/>
    <x v="0"/>
    <n v="40"/>
    <x v="2"/>
    <n v="57"/>
    <x v="1"/>
    <n v="24"/>
    <n v="3.7"/>
    <x v="1"/>
    <x v="0"/>
    <n v="22"/>
    <x v="0"/>
    <n v="0"/>
  </r>
  <r>
    <s v="E0317"/>
    <x v="0"/>
    <x v="0"/>
    <x v="0"/>
    <x v="4"/>
    <x v="1"/>
    <n v="56"/>
    <x v="2"/>
    <n v="4.0999999999999996"/>
    <x v="1"/>
    <n v="2.1"/>
    <n v="67100"/>
    <n v="1.07"/>
    <x v="0"/>
    <x v="0"/>
    <x v="0"/>
    <n v="18"/>
    <x v="0"/>
    <n v="85"/>
    <x v="0"/>
    <n v="3"/>
    <n v="5.5"/>
    <x v="1"/>
    <x v="0"/>
    <n v="9"/>
    <x v="0"/>
    <n v="0"/>
  </r>
  <r>
    <s v="E0318"/>
    <x v="0"/>
    <x v="4"/>
    <x v="3"/>
    <x v="0"/>
    <x v="1"/>
    <n v="34"/>
    <x v="0"/>
    <n v="4.4000000000000004"/>
    <x v="1"/>
    <n v="3.7"/>
    <n v="57800"/>
    <n v="0.96"/>
    <x v="1"/>
    <x v="1"/>
    <x v="0"/>
    <n v="8"/>
    <x v="1"/>
    <n v="68"/>
    <x v="1"/>
    <n v="0"/>
    <n v="1.3"/>
    <x v="0"/>
    <x v="0"/>
    <n v="16"/>
    <x v="0"/>
    <n v="0"/>
  </r>
  <r>
    <s v="E0319"/>
    <x v="0"/>
    <x v="4"/>
    <x v="3"/>
    <x v="3"/>
    <x v="4"/>
    <n v="49"/>
    <x v="2"/>
    <n v="4.7"/>
    <x v="1"/>
    <n v="1.2"/>
    <n v="32600"/>
    <n v="0.94"/>
    <x v="1"/>
    <x v="0"/>
    <x v="1"/>
    <n v="24"/>
    <x v="0"/>
    <n v="75"/>
    <x v="2"/>
    <n v="8"/>
    <n v="3.8"/>
    <x v="1"/>
    <x v="0"/>
    <n v="13"/>
    <x v="0"/>
    <n v="0"/>
  </r>
  <r>
    <s v="E0320"/>
    <x v="1"/>
    <x v="4"/>
    <x v="3"/>
    <x v="3"/>
    <x v="4"/>
    <n v="34"/>
    <x v="0"/>
    <n v="0.9"/>
    <x v="3"/>
    <n v="0.9"/>
    <n v="33600"/>
    <n v="0.94"/>
    <x v="1"/>
    <x v="3"/>
    <x v="1"/>
    <n v="23"/>
    <x v="0"/>
    <n v="59"/>
    <x v="1"/>
    <n v="6"/>
    <n v="3.7"/>
    <x v="0"/>
    <x v="0"/>
    <n v="28"/>
    <x v="0"/>
    <n v="0"/>
  </r>
  <r>
    <s v="E0321"/>
    <x v="0"/>
    <x v="3"/>
    <x v="2"/>
    <x v="0"/>
    <x v="0"/>
    <n v="46"/>
    <x v="2"/>
    <n v="2"/>
    <x v="1"/>
    <n v="2"/>
    <n v="53900"/>
    <n v="1.1100000000000001"/>
    <x v="0"/>
    <x v="2"/>
    <x v="0"/>
    <n v="14"/>
    <x v="0"/>
    <n v="69"/>
    <x v="1"/>
    <n v="3"/>
    <n v="3.2"/>
    <x v="1"/>
    <x v="1"/>
    <n v="13"/>
    <x v="0"/>
    <n v="0"/>
  </r>
  <r>
    <s v="E0322"/>
    <x v="0"/>
    <x v="2"/>
    <x v="0"/>
    <x v="4"/>
    <x v="0"/>
    <n v="46"/>
    <x v="2"/>
    <n v="3.6"/>
    <x v="1"/>
    <n v="3.6"/>
    <n v="48100"/>
    <n v="1"/>
    <x v="0"/>
    <x v="0"/>
    <x v="1"/>
    <n v="24"/>
    <x v="0"/>
    <n v="62"/>
    <x v="1"/>
    <n v="3"/>
    <n v="1.9"/>
    <x v="1"/>
    <x v="1"/>
    <n v="27"/>
    <x v="0"/>
    <n v="0"/>
  </r>
  <r>
    <s v="E0323"/>
    <x v="1"/>
    <x v="3"/>
    <x v="2"/>
    <x v="3"/>
    <x v="2"/>
    <n v="47"/>
    <x v="2"/>
    <n v="0.8"/>
    <x v="3"/>
    <n v="0.8"/>
    <n v="76500"/>
    <n v="0.98"/>
    <x v="1"/>
    <x v="0"/>
    <x v="0"/>
    <n v="9"/>
    <x v="1"/>
    <n v="66"/>
    <x v="1"/>
    <n v="4"/>
    <n v="2.6"/>
    <x v="1"/>
    <x v="0"/>
    <n v="15"/>
    <x v="0"/>
    <n v="0"/>
  </r>
  <r>
    <s v="E0324"/>
    <x v="0"/>
    <x v="7"/>
    <x v="5"/>
    <x v="0"/>
    <x v="0"/>
    <n v="41"/>
    <x v="0"/>
    <n v="4"/>
    <x v="1"/>
    <n v="2.2000000000000002"/>
    <n v="47400"/>
    <n v="0.96"/>
    <x v="1"/>
    <x v="2"/>
    <x v="0"/>
    <n v="12"/>
    <x v="1"/>
    <n v="59"/>
    <x v="1"/>
    <n v="8"/>
    <n v="3.1"/>
    <x v="1"/>
    <x v="1"/>
    <n v="0"/>
    <x v="1"/>
    <n v="1"/>
  </r>
  <r>
    <s v="E0325"/>
    <x v="0"/>
    <x v="1"/>
    <x v="1"/>
    <x v="3"/>
    <x v="3"/>
    <n v="50"/>
    <x v="2"/>
    <n v="4.5999999999999996"/>
    <x v="1"/>
    <n v="3.1"/>
    <n v="111900"/>
    <n v="1.1599999999999999"/>
    <x v="2"/>
    <x v="1"/>
    <x v="0"/>
    <n v="1"/>
    <x v="3"/>
    <n v="64"/>
    <x v="1"/>
    <n v="6"/>
    <n v="3.1"/>
    <x v="2"/>
    <x v="0"/>
    <n v="28"/>
    <x v="0"/>
    <n v="0"/>
  </r>
  <r>
    <s v="E0326"/>
    <x v="1"/>
    <x v="2"/>
    <x v="0"/>
    <x v="1"/>
    <x v="0"/>
    <n v="41"/>
    <x v="0"/>
    <n v="1.3"/>
    <x v="0"/>
    <n v="1.3"/>
    <n v="44000"/>
    <n v="0.93"/>
    <x v="1"/>
    <x v="1"/>
    <x v="0"/>
    <n v="4"/>
    <x v="3"/>
    <n v="67"/>
    <x v="1"/>
    <n v="6"/>
    <n v="1.2"/>
    <x v="1"/>
    <x v="0"/>
    <n v="26"/>
    <x v="0"/>
    <n v="0"/>
  </r>
  <r>
    <s v="E0327"/>
    <x v="1"/>
    <x v="3"/>
    <x v="2"/>
    <x v="2"/>
    <x v="0"/>
    <n v="53"/>
    <x v="2"/>
    <n v="2.4"/>
    <x v="1"/>
    <n v="2.4"/>
    <n v="54900"/>
    <n v="1.19"/>
    <x v="2"/>
    <x v="1"/>
    <x v="0"/>
    <n v="32"/>
    <x v="2"/>
    <n v="69"/>
    <x v="1"/>
    <n v="6"/>
    <n v="6.1"/>
    <x v="1"/>
    <x v="1"/>
    <n v="30"/>
    <x v="1"/>
    <n v="1"/>
  </r>
  <r>
    <s v="E0328"/>
    <x v="1"/>
    <x v="3"/>
    <x v="2"/>
    <x v="3"/>
    <x v="1"/>
    <n v="23"/>
    <x v="1"/>
    <n v="8.9"/>
    <x v="2"/>
    <n v="6.5"/>
    <n v="63400"/>
    <n v="1.06"/>
    <x v="0"/>
    <x v="0"/>
    <x v="1"/>
    <n v="31"/>
    <x v="2"/>
    <n v="51"/>
    <x v="1"/>
    <n v="8"/>
    <n v="2.7"/>
    <x v="1"/>
    <x v="1"/>
    <n v="16"/>
    <x v="1"/>
    <n v="1"/>
  </r>
  <r>
    <s v="E0329"/>
    <x v="1"/>
    <x v="0"/>
    <x v="0"/>
    <x v="5"/>
    <x v="1"/>
    <n v="41"/>
    <x v="0"/>
    <n v="5.7"/>
    <x v="2"/>
    <n v="2.5"/>
    <n v="60900"/>
    <n v="0.96"/>
    <x v="1"/>
    <x v="0"/>
    <x v="0"/>
    <n v="17"/>
    <x v="0"/>
    <n v="55"/>
    <x v="1"/>
    <n v="10"/>
    <n v="4.4000000000000004"/>
    <x v="1"/>
    <x v="0"/>
    <n v="15"/>
    <x v="0"/>
    <n v="0"/>
  </r>
  <r>
    <s v="E0330"/>
    <x v="0"/>
    <x v="4"/>
    <x v="3"/>
    <x v="0"/>
    <x v="0"/>
    <n v="41"/>
    <x v="0"/>
    <n v="5.5"/>
    <x v="2"/>
    <n v="5.5"/>
    <n v="61200"/>
    <n v="1.3"/>
    <x v="2"/>
    <x v="1"/>
    <x v="0"/>
    <n v="31"/>
    <x v="2"/>
    <n v="69"/>
    <x v="1"/>
    <n v="2"/>
    <n v="1.7"/>
    <x v="1"/>
    <x v="0"/>
    <n v="29"/>
    <x v="0"/>
    <n v="0"/>
  </r>
  <r>
    <s v="E0331"/>
    <x v="0"/>
    <x v="0"/>
    <x v="0"/>
    <x v="3"/>
    <x v="1"/>
    <n v="30"/>
    <x v="1"/>
    <n v="8.1999999999999993"/>
    <x v="2"/>
    <n v="1"/>
    <n v="54800"/>
    <n v="0.86"/>
    <x v="1"/>
    <x v="0"/>
    <x v="0"/>
    <n v="15"/>
    <x v="0"/>
    <n v="57"/>
    <x v="1"/>
    <n v="5"/>
    <n v="3.6"/>
    <x v="1"/>
    <x v="0"/>
    <n v="42"/>
    <x v="0"/>
    <n v="0"/>
  </r>
  <r>
    <s v="E0332"/>
    <x v="0"/>
    <x v="2"/>
    <x v="0"/>
    <x v="0"/>
    <x v="1"/>
    <n v="43"/>
    <x v="0"/>
    <n v="2"/>
    <x v="1"/>
    <n v="2"/>
    <n v="59600"/>
    <n v="0.98"/>
    <x v="1"/>
    <x v="1"/>
    <x v="0"/>
    <n v="14"/>
    <x v="0"/>
    <n v="85"/>
    <x v="0"/>
    <n v="10"/>
    <n v="2.9"/>
    <x v="2"/>
    <x v="0"/>
    <n v="24"/>
    <x v="0"/>
    <n v="0"/>
  </r>
  <r>
    <s v="E0333"/>
    <x v="0"/>
    <x v="5"/>
    <x v="4"/>
    <x v="0"/>
    <x v="0"/>
    <n v="25"/>
    <x v="1"/>
    <n v="1.3"/>
    <x v="0"/>
    <n v="0.2"/>
    <n v="41500"/>
    <n v="0.85"/>
    <x v="1"/>
    <x v="0"/>
    <x v="0"/>
    <n v="17"/>
    <x v="0"/>
    <n v="70"/>
    <x v="2"/>
    <n v="2"/>
    <n v="1.3"/>
    <x v="1"/>
    <x v="1"/>
    <n v="29"/>
    <x v="0"/>
    <n v="0"/>
  </r>
  <r>
    <s v="E0334"/>
    <x v="1"/>
    <x v="5"/>
    <x v="4"/>
    <x v="3"/>
    <x v="3"/>
    <n v="32"/>
    <x v="0"/>
    <n v="7.5"/>
    <x v="2"/>
    <n v="2.1"/>
    <n v="108300"/>
    <n v="1.07"/>
    <x v="0"/>
    <x v="0"/>
    <x v="0"/>
    <n v="15"/>
    <x v="0"/>
    <n v="79"/>
    <x v="2"/>
    <n v="12"/>
    <n v="2.6"/>
    <x v="2"/>
    <x v="0"/>
    <n v="20"/>
    <x v="0"/>
    <n v="0"/>
  </r>
  <r>
    <s v="E0335"/>
    <x v="1"/>
    <x v="5"/>
    <x v="4"/>
    <x v="4"/>
    <x v="3"/>
    <n v="21"/>
    <x v="1"/>
    <n v="3.7"/>
    <x v="1"/>
    <n v="1.5"/>
    <n v="116200"/>
    <n v="1.19"/>
    <x v="2"/>
    <x v="1"/>
    <x v="0"/>
    <n v="14"/>
    <x v="0"/>
    <n v="89"/>
    <x v="0"/>
    <n v="2"/>
    <n v="2.1"/>
    <x v="2"/>
    <x v="1"/>
    <n v="5"/>
    <x v="0"/>
    <n v="0"/>
  </r>
  <r>
    <s v="E0336"/>
    <x v="0"/>
    <x v="5"/>
    <x v="4"/>
    <x v="0"/>
    <x v="1"/>
    <n v="52"/>
    <x v="2"/>
    <n v="2"/>
    <x v="1"/>
    <n v="2"/>
    <n v="73400"/>
    <n v="1.1000000000000001"/>
    <x v="0"/>
    <x v="1"/>
    <x v="0"/>
    <n v="26"/>
    <x v="2"/>
    <n v="64"/>
    <x v="1"/>
    <n v="6"/>
    <n v="2.2000000000000002"/>
    <x v="1"/>
    <x v="0"/>
    <n v="36"/>
    <x v="0"/>
    <n v="0"/>
  </r>
  <r>
    <s v="E0337"/>
    <x v="0"/>
    <x v="6"/>
    <x v="1"/>
    <x v="3"/>
    <x v="0"/>
    <n v="36"/>
    <x v="0"/>
    <n v="0.9"/>
    <x v="3"/>
    <n v="0.9"/>
    <n v="54500"/>
    <n v="1.08"/>
    <x v="0"/>
    <x v="1"/>
    <x v="0"/>
    <n v="17"/>
    <x v="0"/>
    <n v="65"/>
    <x v="1"/>
    <n v="4"/>
    <n v="4.9000000000000004"/>
    <x v="2"/>
    <x v="0"/>
    <n v="35"/>
    <x v="1"/>
    <n v="1"/>
  </r>
  <r>
    <s v="E0338"/>
    <x v="1"/>
    <x v="2"/>
    <x v="0"/>
    <x v="3"/>
    <x v="1"/>
    <n v="58"/>
    <x v="2"/>
    <n v="4.5"/>
    <x v="1"/>
    <n v="2.1"/>
    <n v="60700"/>
    <n v="0.97"/>
    <x v="1"/>
    <x v="0"/>
    <x v="0"/>
    <n v="22"/>
    <x v="0"/>
    <n v="82"/>
    <x v="2"/>
    <n v="3"/>
    <n v="2.4"/>
    <x v="0"/>
    <x v="0"/>
    <n v="33"/>
    <x v="0"/>
    <n v="0"/>
  </r>
  <r>
    <s v="E0339"/>
    <x v="1"/>
    <x v="0"/>
    <x v="0"/>
    <x v="0"/>
    <x v="4"/>
    <n v="45"/>
    <x v="0"/>
    <n v="3.4"/>
    <x v="1"/>
    <n v="3"/>
    <n v="34600"/>
    <n v="0.96"/>
    <x v="1"/>
    <x v="0"/>
    <x v="0"/>
    <n v="25"/>
    <x v="2"/>
    <n v="74"/>
    <x v="2"/>
    <n v="6"/>
    <n v="4.7"/>
    <x v="1"/>
    <x v="0"/>
    <n v="22"/>
    <x v="1"/>
    <n v="1"/>
  </r>
  <r>
    <s v="E0340"/>
    <x v="0"/>
    <x v="5"/>
    <x v="4"/>
    <x v="0"/>
    <x v="4"/>
    <n v="42"/>
    <x v="0"/>
    <n v="3"/>
    <x v="1"/>
    <n v="0.2"/>
    <n v="29400"/>
    <n v="0.81"/>
    <x v="3"/>
    <x v="0"/>
    <x v="1"/>
    <n v="19"/>
    <x v="0"/>
    <n v="70"/>
    <x v="2"/>
    <n v="10"/>
    <n v="3.9"/>
    <x v="0"/>
    <x v="0"/>
    <n v="31"/>
    <x v="0"/>
    <n v="0"/>
  </r>
  <r>
    <s v="E0341"/>
    <x v="1"/>
    <x v="0"/>
    <x v="0"/>
    <x v="0"/>
    <x v="0"/>
    <n v="33"/>
    <x v="0"/>
    <n v="0.4"/>
    <x v="3"/>
    <n v="0.4"/>
    <n v="58700"/>
    <n v="1.18"/>
    <x v="2"/>
    <x v="0"/>
    <x v="0"/>
    <n v="7"/>
    <x v="1"/>
    <n v="89"/>
    <x v="0"/>
    <n v="3"/>
    <n v="2.8"/>
    <x v="2"/>
    <x v="0"/>
    <n v="35"/>
    <x v="1"/>
    <n v="1"/>
  </r>
  <r>
    <s v="E0342"/>
    <x v="0"/>
    <x v="0"/>
    <x v="0"/>
    <x v="0"/>
    <x v="0"/>
    <n v="29"/>
    <x v="1"/>
    <n v="10.199999999999999"/>
    <x v="4"/>
    <n v="1.3"/>
    <n v="50500"/>
    <n v="1.03"/>
    <x v="0"/>
    <x v="0"/>
    <x v="0"/>
    <n v="4"/>
    <x v="3"/>
    <n v="69"/>
    <x v="1"/>
    <n v="11"/>
    <n v="5.0999999999999996"/>
    <x v="1"/>
    <x v="0"/>
    <n v="43"/>
    <x v="0"/>
    <n v="0"/>
  </r>
  <r>
    <s v="E0343"/>
    <x v="1"/>
    <x v="4"/>
    <x v="3"/>
    <x v="3"/>
    <x v="2"/>
    <n v="43"/>
    <x v="0"/>
    <n v="1.1000000000000001"/>
    <x v="0"/>
    <n v="1.1000000000000001"/>
    <n v="73800"/>
    <n v="0.96"/>
    <x v="1"/>
    <x v="1"/>
    <x v="0"/>
    <n v="17"/>
    <x v="0"/>
    <n v="72"/>
    <x v="2"/>
    <n v="2"/>
    <n v="4.9000000000000004"/>
    <x v="1"/>
    <x v="0"/>
    <n v="36"/>
    <x v="0"/>
    <n v="0"/>
  </r>
  <r>
    <s v="E0344"/>
    <x v="0"/>
    <x v="0"/>
    <x v="0"/>
    <x v="0"/>
    <x v="1"/>
    <n v="37"/>
    <x v="0"/>
    <n v="3.2"/>
    <x v="1"/>
    <n v="0.8"/>
    <n v="71100"/>
    <n v="1.1599999999999999"/>
    <x v="2"/>
    <x v="0"/>
    <x v="0"/>
    <n v="14"/>
    <x v="0"/>
    <n v="72"/>
    <x v="2"/>
    <n v="10"/>
    <n v="2.8"/>
    <x v="0"/>
    <x v="0"/>
    <n v="25"/>
    <x v="0"/>
    <n v="0"/>
  </r>
  <r>
    <s v="E0345"/>
    <x v="0"/>
    <x v="0"/>
    <x v="0"/>
    <x v="0"/>
    <x v="1"/>
    <n v="26"/>
    <x v="1"/>
    <n v="2.8"/>
    <x v="1"/>
    <n v="2.4"/>
    <n v="55400"/>
    <n v="0.89"/>
    <x v="1"/>
    <x v="0"/>
    <x v="1"/>
    <n v="17"/>
    <x v="0"/>
    <n v="61"/>
    <x v="1"/>
    <n v="5"/>
    <n v="3"/>
    <x v="1"/>
    <x v="0"/>
    <n v="8"/>
    <x v="0"/>
    <n v="0"/>
  </r>
  <r>
    <s v="E0346"/>
    <x v="1"/>
    <x v="3"/>
    <x v="2"/>
    <x v="3"/>
    <x v="0"/>
    <n v="24"/>
    <x v="1"/>
    <n v="5.9"/>
    <x v="2"/>
    <n v="1.9"/>
    <n v="50100"/>
    <n v="1.08"/>
    <x v="0"/>
    <x v="0"/>
    <x v="1"/>
    <n v="16"/>
    <x v="0"/>
    <n v="78"/>
    <x v="2"/>
    <n v="6"/>
    <n v="5.2"/>
    <x v="1"/>
    <x v="1"/>
    <n v="26"/>
    <x v="0"/>
    <n v="0"/>
  </r>
  <r>
    <s v="E0347"/>
    <x v="0"/>
    <x v="3"/>
    <x v="2"/>
    <x v="3"/>
    <x v="0"/>
    <n v="29"/>
    <x v="1"/>
    <n v="0.9"/>
    <x v="3"/>
    <n v="0.9"/>
    <n v="47100"/>
    <n v="0.99"/>
    <x v="1"/>
    <x v="1"/>
    <x v="1"/>
    <n v="39"/>
    <x v="2"/>
    <n v="90"/>
    <x v="0"/>
    <n v="1"/>
    <n v="4"/>
    <x v="0"/>
    <x v="1"/>
    <n v="27"/>
    <x v="0"/>
    <n v="0"/>
  </r>
  <r>
    <s v="E0348"/>
    <x v="0"/>
    <x v="5"/>
    <x v="4"/>
    <x v="0"/>
    <x v="0"/>
    <n v="54"/>
    <x v="2"/>
    <n v="5.4"/>
    <x v="2"/>
    <n v="1.3"/>
    <n v="51400"/>
    <n v="1.05"/>
    <x v="0"/>
    <x v="0"/>
    <x v="0"/>
    <n v="4"/>
    <x v="3"/>
    <n v="77"/>
    <x v="2"/>
    <n v="3"/>
    <n v="6.1"/>
    <x v="1"/>
    <x v="1"/>
    <n v="33"/>
    <x v="0"/>
    <n v="0"/>
  </r>
  <r>
    <s v="E0349"/>
    <x v="1"/>
    <x v="0"/>
    <x v="0"/>
    <x v="0"/>
    <x v="3"/>
    <n v="58"/>
    <x v="2"/>
    <n v="4.5"/>
    <x v="1"/>
    <n v="1.9"/>
    <n v="97300"/>
    <n v="0.98"/>
    <x v="1"/>
    <x v="1"/>
    <x v="0"/>
    <n v="1"/>
    <x v="3"/>
    <n v="72"/>
    <x v="2"/>
    <n v="4"/>
    <n v="2.4"/>
    <x v="2"/>
    <x v="0"/>
    <n v="40"/>
    <x v="0"/>
    <n v="0"/>
  </r>
  <r>
    <s v="E0350"/>
    <x v="1"/>
    <x v="3"/>
    <x v="2"/>
    <x v="0"/>
    <x v="4"/>
    <n v="40"/>
    <x v="0"/>
    <n v="2.2999999999999998"/>
    <x v="1"/>
    <n v="0.2"/>
    <n v="30300"/>
    <n v="0.8"/>
    <x v="3"/>
    <x v="3"/>
    <x v="0"/>
    <n v="19"/>
    <x v="0"/>
    <n v="65"/>
    <x v="1"/>
    <n v="10"/>
    <n v="1"/>
    <x v="1"/>
    <x v="1"/>
    <n v="23"/>
    <x v="0"/>
    <n v="0"/>
  </r>
  <r>
    <s v="E0351"/>
    <x v="1"/>
    <x v="0"/>
    <x v="0"/>
    <x v="4"/>
    <x v="2"/>
    <n v="39"/>
    <x v="0"/>
    <n v="5.3"/>
    <x v="2"/>
    <n v="3.8"/>
    <n v="78600"/>
    <n v="1"/>
    <x v="0"/>
    <x v="1"/>
    <x v="0"/>
    <n v="13"/>
    <x v="0"/>
    <n v="73"/>
    <x v="2"/>
    <n v="4"/>
    <n v="1.5"/>
    <x v="1"/>
    <x v="0"/>
    <n v="49"/>
    <x v="0"/>
    <n v="0"/>
  </r>
  <r>
    <s v="E0352"/>
    <x v="0"/>
    <x v="6"/>
    <x v="1"/>
    <x v="5"/>
    <x v="1"/>
    <n v="35"/>
    <x v="0"/>
    <n v="4"/>
    <x v="1"/>
    <n v="1"/>
    <n v="69200"/>
    <n v="1.1499999999999999"/>
    <x v="2"/>
    <x v="3"/>
    <x v="0"/>
    <n v="19"/>
    <x v="0"/>
    <n v="81"/>
    <x v="2"/>
    <n v="2"/>
    <n v="0.4"/>
    <x v="1"/>
    <x v="0"/>
    <n v="3"/>
    <x v="0"/>
    <n v="0"/>
  </r>
  <r>
    <s v="E0353"/>
    <x v="1"/>
    <x v="3"/>
    <x v="2"/>
    <x v="3"/>
    <x v="0"/>
    <n v="30"/>
    <x v="1"/>
    <n v="11.7"/>
    <x v="4"/>
    <n v="1.6"/>
    <n v="47800"/>
    <n v="1.02"/>
    <x v="0"/>
    <x v="1"/>
    <x v="1"/>
    <n v="21"/>
    <x v="0"/>
    <n v="84"/>
    <x v="2"/>
    <n v="5"/>
    <n v="1.4"/>
    <x v="1"/>
    <x v="1"/>
    <n v="29"/>
    <x v="0"/>
    <n v="0"/>
  </r>
  <r>
    <s v="E0354"/>
    <x v="1"/>
    <x v="4"/>
    <x v="3"/>
    <x v="0"/>
    <x v="1"/>
    <n v="50"/>
    <x v="2"/>
    <n v="3.4"/>
    <x v="1"/>
    <n v="3.4"/>
    <n v="67300"/>
    <n v="1.1299999999999999"/>
    <x v="0"/>
    <x v="0"/>
    <x v="1"/>
    <n v="28"/>
    <x v="2"/>
    <n v="66"/>
    <x v="1"/>
    <n v="16"/>
    <n v="4"/>
    <x v="2"/>
    <x v="0"/>
    <n v="14"/>
    <x v="0"/>
    <n v="0"/>
  </r>
  <r>
    <s v="E0355"/>
    <x v="1"/>
    <x v="5"/>
    <x v="4"/>
    <x v="3"/>
    <x v="0"/>
    <n v="55"/>
    <x v="2"/>
    <n v="1.8"/>
    <x v="0"/>
    <n v="1.8"/>
    <n v="42500"/>
    <n v="0.88"/>
    <x v="1"/>
    <x v="0"/>
    <x v="1"/>
    <n v="2"/>
    <x v="3"/>
    <n v="76"/>
    <x v="2"/>
    <n v="6"/>
    <n v="2.4"/>
    <x v="1"/>
    <x v="1"/>
    <n v="1"/>
    <x v="0"/>
    <n v="0"/>
  </r>
  <r>
    <s v="E0356"/>
    <x v="0"/>
    <x v="3"/>
    <x v="2"/>
    <x v="0"/>
    <x v="2"/>
    <n v="30"/>
    <x v="1"/>
    <n v="5.4"/>
    <x v="2"/>
    <n v="0.6"/>
    <n v="77800"/>
    <n v="1.04"/>
    <x v="0"/>
    <x v="0"/>
    <x v="0"/>
    <n v="11"/>
    <x v="1"/>
    <n v="78"/>
    <x v="2"/>
    <n v="4"/>
    <n v="1.3"/>
    <x v="1"/>
    <x v="0"/>
    <n v="22"/>
    <x v="0"/>
    <n v="0"/>
  </r>
  <r>
    <s v="E0357"/>
    <x v="1"/>
    <x v="5"/>
    <x v="4"/>
    <x v="0"/>
    <x v="2"/>
    <n v="37"/>
    <x v="0"/>
    <n v="3.1"/>
    <x v="1"/>
    <n v="3.1"/>
    <n v="72600"/>
    <n v="0.92"/>
    <x v="1"/>
    <x v="2"/>
    <x v="0"/>
    <n v="20"/>
    <x v="0"/>
    <n v="57"/>
    <x v="1"/>
    <n v="5"/>
    <n v="1.7"/>
    <x v="1"/>
    <x v="0"/>
    <n v="7"/>
    <x v="0"/>
    <n v="0"/>
  </r>
  <r>
    <s v="E0358"/>
    <x v="0"/>
    <x v="3"/>
    <x v="2"/>
    <x v="0"/>
    <x v="0"/>
    <n v="34"/>
    <x v="0"/>
    <n v="3.9"/>
    <x v="1"/>
    <n v="1.7"/>
    <n v="51900"/>
    <n v="1.1299999999999999"/>
    <x v="0"/>
    <x v="1"/>
    <x v="1"/>
    <n v="23"/>
    <x v="0"/>
    <n v="79"/>
    <x v="2"/>
    <n v="2"/>
    <n v="3.2"/>
    <x v="1"/>
    <x v="0"/>
    <n v="22"/>
    <x v="0"/>
    <n v="0"/>
  </r>
  <r>
    <s v="E0359"/>
    <x v="0"/>
    <x v="1"/>
    <x v="1"/>
    <x v="4"/>
    <x v="0"/>
    <n v="34"/>
    <x v="0"/>
    <n v="1.3"/>
    <x v="0"/>
    <n v="1.3"/>
    <n v="48200"/>
    <n v="1"/>
    <x v="0"/>
    <x v="0"/>
    <x v="0"/>
    <n v="36"/>
    <x v="2"/>
    <n v="42"/>
    <x v="3"/>
    <n v="12"/>
    <n v="1.8"/>
    <x v="2"/>
    <x v="1"/>
    <n v="24"/>
    <x v="0"/>
    <n v="0"/>
  </r>
  <r>
    <s v="E0360"/>
    <x v="0"/>
    <x v="3"/>
    <x v="2"/>
    <x v="3"/>
    <x v="1"/>
    <n v="49"/>
    <x v="2"/>
    <n v="5.9"/>
    <x v="2"/>
    <n v="3.7"/>
    <n v="66700"/>
    <n v="1.1000000000000001"/>
    <x v="0"/>
    <x v="1"/>
    <x v="1"/>
    <n v="25"/>
    <x v="2"/>
    <n v="76"/>
    <x v="2"/>
    <n v="12"/>
    <n v="2.2000000000000002"/>
    <x v="2"/>
    <x v="0"/>
    <n v="37"/>
    <x v="0"/>
    <n v="0"/>
  </r>
  <r>
    <s v="E0361"/>
    <x v="0"/>
    <x v="0"/>
    <x v="0"/>
    <x v="3"/>
    <x v="2"/>
    <n v="26"/>
    <x v="1"/>
    <n v="2.7"/>
    <x v="1"/>
    <n v="2.7"/>
    <n v="87300"/>
    <n v="1.1599999999999999"/>
    <x v="2"/>
    <x v="0"/>
    <x v="0"/>
    <n v="15"/>
    <x v="0"/>
    <n v="80"/>
    <x v="2"/>
    <n v="2"/>
    <n v="0.7"/>
    <x v="2"/>
    <x v="0"/>
    <n v="6"/>
    <x v="0"/>
    <n v="0"/>
  </r>
  <r>
    <s v="E0362"/>
    <x v="1"/>
    <x v="3"/>
    <x v="2"/>
    <x v="3"/>
    <x v="0"/>
    <n v="42"/>
    <x v="0"/>
    <n v="4.7"/>
    <x v="1"/>
    <n v="1.4"/>
    <n v="51700"/>
    <n v="1.07"/>
    <x v="0"/>
    <x v="0"/>
    <x v="0"/>
    <n v="8"/>
    <x v="1"/>
    <n v="81"/>
    <x v="2"/>
    <n v="12"/>
    <n v="5.6"/>
    <x v="1"/>
    <x v="0"/>
    <n v="35"/>
    <x v="0"/>
    <n v="0"/>
  </r>
  <r>
    <s v="E0363"/>
    <x v="1"/>
    <x v="0"/>
    <x v="0"/>
    <x v="0"/>
    <x v="1"/>
    <n v="45"/>
    <x v="0"/>
    <n v="13.6"/>
    <x v="4"/>
    <n v="1.9"/>
    <n v="63900"/>
    <n v="1.04"/>
    <x v="0"/>
    <x v="3"/>
    <x v="0"/>
    <n v="11"/>
    <x v="1"/>
    <n v="67"/>
    <x v="1"/>
    <n v="5"/>
    <n v="6.1"/>
    <x v="1"/>
    <x v="0"/>
    <n v="25"/>
    <x v="0"/>
    <n v="0"/>
  </r>
  <r>
    <s v="E0364"/>
    <x v="1"/>
    <x v="3"/>
    <x v="2"/>
    <x v="0"/>
    <x v="1"/>
    <n v="37"/>
    <x v="0"/>
    <n v="3.3"/>
    <x v="1"/>
    <n v="2.8"/>
    <n v="55200"/>
    <n v="0.93"/>
    <x v="1"/>
    <x v="0"/>
    <x v="0"/>
    <n v="11"/>
    <x v="1"/>
    <n v="76"/>
    <x v="2"/>
    <n v="7"/>
    <n v="1.3"/>
    <x v="0"/>
    <x v="1"/>
    <n v="36"/>
    <x v="0"/>
    <n v="0"/>
  </r>
  <r>
    <s v="E0365"/>
    <x v="1"/>
    <x v="1"/>
    <x v="1"/>
    <x v="3"/>
    <x v="1"/>
    <n v="46"/>
    <x v="2"/>
    <n v="6.5"/>
    <x v="2"/>
    <n v="3"/>
    <n v="62000"/>
    <n v="1"/>
    <x v="0"/>
    <x v="1"/>
    <x v="0"/>
    <n v="22"/>
    <x v="0"/>
    <n v="89"/>
    <x v="0"/>
    <n v="4"/>
    <n v="2"/>
    <x v="2"/>
    <x v="0"/>
    <n v="19"/>
    <x v="0"/>
    <n v="0"/>
  </r>
  <r>
    <s v="E0366"/>
    <x v="0"/>
    <x v="0"/>
    <x v="0"/>
    <x v="3"/>
    <x v="0"/>
    <n v="39"/>
    <x v="0"/>
    <n v="3.4"/>
    <x v="1"/>
    <n v="2.4"/>
    <n v="45200"/>
    <n v="0.9"/>
    <x v="1"/>
    <x v="1"/>
    <x v="1"/>
    <n v="18"/>
    <x v="0"/>
    <n v="94"/>
    <x v="0"/>
    <n v="5"/>
    <n v="0.4"/>
    <x v="1"/>
    <x v="0"/>
    <n v="8"/>
    <x v="0"/>
    <n v="0"/>
  </r>
  <r>
    <s v="E0367"/>
    <x v="0"/>
    <x v="1"/>
    <x v="1"/>
    <x v="4"/>
    <x v="1"/>
    <n v="49"/>
    <x v="2"/>
    <n v="2.2999999999999998"/>
    <x v="1"/>
    <n v="2.2999999999999998"/>
    <n v="59700"/>
    <n v="1.03"/>
    <x v="0"/>
    <x v="0"/>
    <x v="0"/>
    <n v="4"/>
    <x v="3"/>
    <n v="72"/>
    <x v="2"/>
    <n v="3"/>
    <n v="5.3"/>
    <x v="1"/>
    <x v="1"/>
    <n v="9"/>
    <x v="1"/>
    <n v="1"/>
  </r>
  <r>
    <s v="E0368"/>
    <x v="0"/>
    <x v="1"/>
    <x v="1"/>
    <x v="0"/>
    <x v="2"/>
    <n v="24"/>
    <x v="1"/>
    <n v="9.1"/>
    <x v="2"/>
    <n v="2.9"/>
    <n v="74800"/>
    <n v="0.94"/>
    <x v="1"/>
    <x v="0"/>
    <x v="0"/>
    <n v="12"/>
    <x v="1"/>
    <n v="74"/>
    <x v="2"/>
    <n v="2"/>
    <n v="0.9"/>
    <x v="1"/>
    <x v="0"/>
    <n v="8"/>
    <x v="0"/>
    <n v="0"/>
  </r>
  <r>
    <s v="E0369"/>
    <x v="1"/>
    <x v="4"/>
    <x v="3"/>
    <x v="4"/>
    <x v="0"/>
    <n v="35"/>
    <x v="0"/>
    <n v="0.6"/>
    <x v="3"/>
    <n v="0.6"/>
    <n v="42800"/>
    <n v="0.9"/>
    <x v="1"/>
    <x v="0"/>
    <x v="0"/>
    <n v="24"/>
    <x v="0"/>
    <n v="85"/>
    <x v="0"/>
    <n v="2"/>
    <n v="2.5"/>
    <x v="0"/>
    <x v="0"/>
    <n v="30"/>
    <x v="0"/>
    <n v="0"/>
  </r>
  <r>
    <s v="E0370"/>
    <x v="0"/>
    <x v="5"/>
    <x v="4"/>
    <x v="0"/>
    <x v="0"/>
    <n v="37"/>
    <x v="0"/>
    <n v="7.6"/>
    <x v="2"/>
    <n v="2.6"/>
    <n v="37700"/>
    <n v="0.82"/>
    <x v="3"/>
    <x v="1"/>
    <x v="0"/>
    <n v="19"/>
    <x v="0"/>
    <n v="49"/>
    <x v="3"/>
    <n v="10"/>
    <n v="1.1000000000000001"/>
    <x v="2"/>
    <x v="0"/>
    <n v="42"/>
    <x v="0"/>
    <n v="0"/>
  </r>
  <r>
    <s v="E0371"/>
    <x v="1"/>
    <x v="5"/>
    <x v="4"/>
    <x v="3"/>
    <x v="3"/>
    <n v="21"/>
    <x v="1"/>
    <n v="0.5"/>
    <x v="3"/>
    <n v="0.5"/>
    <n v="90800"/>
    <n v="0.91"/>
    <x v="1"/>
    <x v="0"/>
    <x v="0"/>
    <n v="21"/>
    <x v="0"/>
    <n v="68"/>
    <x v="1"/>
    <n v="5"/>
    <n v="2.6"/>
    <x v="2"/>
    <x v="1"/>
    <n v="17"/>
    <x v="0"/>
    <n v="0"/>
  </r>
  <r>
    <s v="E0372"/>
    <x v="0"/>
    <x v="5"/>
    <x v="4"/>
    <x v="0"/>
    <x v="0"/>
    <n v="28"/>
    <x v="1"/>
    <n v="7.1"/>
    <x v="2"/>
    <n v="1.1000000000000001"/>
    <n v="49000"/>
    <n v="0.99"/>
    <x v="1"/>
    <x v="0"/>
    <x v="0"/>
    <n v="19"/>
    <x v="0"/>
    <n v="88"/>
    <x v="0"/>
    <n v="2"/>
    <n v="4.5999999999999996"/>
    <x v="1"/>
    <x v="1"/>
    <n v="32"/>
    <x v="0"/>
    <n v="0"/>
  </r>
  <r>
    <s v="E0373"/>
    <x v="1"/>
    <x v="5"/>
    <x v="4"/>
    <x v="2"/>
    <x v="2"/>
    <n v="31"/>
    <x v="1"/>
    <n v="4"/>
    <x v="1"/>
    <n v="0.6"/>
    <n v="66400"/>
    <n v="0.86"/>
    <x v="1"/>
    <x v="1"/>
    <x v="1"/>
    <n v="31"/>
    <x v="2"/>
    <n v="80"/>
    <x v="2"/>
    <n v="5"/>
    <n v="3.8"/>
    <x v="1"/>
    <x v="0"/>
    <n v="6"/>
    <x v="0"/>
    <n v="0"/>
  </r>
  <r>
    <s v="E0374"/>
    <x v="1"/>
    <x v="2"/>
    <x v="0"/>
    <x v="0"/>
    <x v="0"/>
    <n v="47"/>
    <x v="2"/>
    <n v="1.8"/>
    <x v="0"/>
    <n v="1.8"/>
    <n v="48100"/>
    <n v="0.95"/>
    <x v="1"/>
    <x v="0"/>
    <x v="0"/>
    <n v="18"/>
    <x v="0"/>
    <n v="76"/>
    <x v="2"/>
    <n v="1"/>
    <n v="4"/>
    <x v="2"/>
    <x v="0"/>
    <n v="26"/>
    <x v="0"/>
    <n v="0"/>
  </r>
  <r>
    <s v="E0375"/>
    <x v="0"/>
    <x v="5"/>
    <x v="4"/>
    <x v="3"/>
    <x v="0"/>
    <n v="32"/>
    <x v="0"/>
    <n v="2.9"/>
    <x v="1"/>
    <n v="0.4"/>
    <n v="58000"/>
    <n v="1.2"/>
    <x v="2"/>
    <x v="1"/>
    <x v="0"/>
    <n v="13"/>
    <x v="0"/>
    <n v="54"/>
    <x v="1"/>
    <n v="2"/>
    <n v="0.8"/>
    <x v="1"/>
    <x v="1"/>
    <n v="32"/>
    <x v="1"/>
    <n v="1"/>
  </r>
  <r>
    <s v="E0376"/>
    <x v="0"/>
    <x v="7"/>
    <x v="5"/>
    <x v="3"/>
    <x v="2"/>
    <n v="31"/>
    <x v="1"/>
    <n v="6.2"/>
    <x v="2"/>
    <n v="1.8"/>
    <n v="86800"/>
    <n v="1.1200000000000001"/>
    <x v="0"/>
    <x v="1"/>
    <x v="1"/>
    <n v="8"/>
    <x v="1"/>
    <n v="76"/>
    <x v="2"/>
    <n v="10"/>
    <n v="2.5"/>
    <x v="1"/>
    <x v="0"/>
    <n v="7"/>
    <x v="0"/>
    <n v="0"/>
  </r>
  <r>
    <s v="E0377"/>
    <x v="1"/>
    <x v="6"/>
    <x v="1"/>
    <x v="0"/>
    <x v="0"/>
    <n v="45"/>
    <x v="0"/>
    <n v="12.8"/>
    <x v="4"/>
    <n v="1.5"/>
    <n v="56700"/>
    <n v="1.17"/>
    <x v="2"/>
    <x v="1"/>
    <x v="0"/>
    <n v="18"/>
    <x v="0"/>
    <n v="65"/>
    <x v="1"/>
    <n v="3"/>
    <n v="8.6999999999999993"/>
    <x v="1"/>
    <x v="0"/>
    <n v="22"/>
    <x v="0"/>
    <n v="0"/>
  </r>
  <r>
    <s v="E0378"/>
    <x v="1"/>
    <x v="5"/>
    <x v="4"/>
    <x v="0"/>
    <x v="1"/>
    <n v="23"/>
    <x v="1"/>
    <n v="0.9"/>
    <x v="3"/>
    <n v="0.9"/>
    <n v="64700"/>
    <n v="1"/>
    <x v="0"/>
    <x v="1"/>
    <x v="0"/>
    <n v="1"/>
    <x v="3"/>
    <n v="76"/>
    <x v="2"/>
    <n v="10"/>
    <n v="3.1"/>
    <x v="2"/>
    <x v="0"/>
    <n v="33"/>
    <x v="0"/>
    <n v="0"/>
  </r>
  <r>
    <s v="E0379"/>
    <x v="0"/>
    <x v="6"/>
    <x v="1"/>
    <x v="4"/>
    <x v="0"/>
    <n v="21"/>
    <x v="1"/>
    <n v="1.9"/>
    <x v="0"/>
    <n v="1.6"/>
    <n v="54200"/>
    <n v="1.18"/>
    <x v="2"/>
    <x v="0"/>
    <x v="1"/>
    <n v="14"/>
    <x v="0"/>
    <n v="67"/>
    <x v="1"/>
    <n v="4"/>
    <n v="2.6"/>
    <x v="1"/>
    <x v="0"/>
    <n v="0"/>
    <x v="0"/>
    <n v="0"/>
  </r>
  <r>
    <s v="E0380"/>
    <x v="1"/>
    <x v="7"/>
    <x v="5"/>
    <x v="0"/>
    <x v="1"/>
    <n v="35"/>
    <x v="0"/>
    <n v="1.2"/>
    <x v="0"/>
    <n v="1.2"/>
    <n v="57100"/>
    <n v="0.92"/>
    <x v="1"/>
    <x v="3"/>
    <x v="0"/>
    <n v="14"/>
    <x v="0"/>
    <n v="60"/>
    <x v="1"/>
    <n v="7"/>
    <n v="2.1"/>
    <x v="1"/>
    <x v="0"/>
    <n v="40"/>
    <x v="0"/>
    <n v="0"/>
  </r>
  <r>
    <s v="E0381"/>
    <x v="1"/>
    <x v="5"/>
    <x v="4"/>
    <x v="0"/>
    <x v="0"/>
    <n v="25"/>
    <x v="1"/>
    <n v="3.4"/>
    <x v="1"/>
    <n v="0.2"/>
    <n v="44600"/>
    <n v="0.97"/>
    <x v="1"/>
    <x v="0"/>
    <x v="0"/>
    <n v="4"/>
    <x v="3"/>
    <n v="47"/>
    <x v="3"/>
    <n v="2"/>
    <n v="2.9"/>
    <x v="1"/>
    <x v="0"/>
    <n v="28"/>
    <x v="1"/>
    <n v="1"/>
  </r>
  <r>
    <s v="E0382"/>
    <x v="0"/>
    <x v="2"/>
    <x v="0"/>
    <x v="2"/>
    <x v="0"/>
    <n v="25"/>
    <x v="1"/>
    <n v="7.2"/>
    <x v="2"/>
    <n v="5.3"/>
    <n v="33500"/>
    <n v="0.72"/>
    <x v="3"/>
    <x v="0"/>
    <x v="1"/>
    <n v="8"/>
    <x v="1"/>
    <n v="84"/>
    <x v="2"/>
    <n v="7"/>
    <n v="2.6"/>
    <x v="0"/>
    <x v="0"/>
    <n v="33"/>
    <x v="0"/>
    <n v="0"/>
  </r>
  <r>
    <s v="E0383"/>
    <x v="1"/>
    <x v="3"/>
    <x v="2"/>
    <x v="3"/>
    <x v="3"/>
    <n v="43"/>
    <x v="0"/>
    <n v="1.1000000000000001"/>
    <x v="0"/>
    <n v="1.1000000000000001"/>
    <n v="110800"/>
    <n v="1.1000000000000001"/>
    <x v="0"/>
    <x v="0"/>
    <x v="0"/>
    <n v="23"/>
    <x v="0"/>
    <n v="67"/>
    <x v="1"/>
    <n v="0"/>
    <n v="7.8"/>
    <x v="2"/>
    <x v="0"/>
    <n v="19"/>
    <x v="1"/>
    <n v="1"/>
  </r>
  <r>
    <s v="E0384"/>
    <x v="0"/>
    <x v="6"/>
    <x v="1"/>
    <x v="0"/>
    <x v="0"/>
    <n v="46"/>
    <x v="2"/>
    <n v="3.9"/>
    <x v="1"/>
    <n v="3.9"/>
    <n v="56100"/>
    <n v="1.18"/>
    <x v="2"/>
    <x v="3"/>
    <x v="0"/>
    <n v="18"/>
    <x v="0"/>
    <n v="71"/>
    <x v="2"/>
    <n v="3"/>
    <n v="4.5"/>
    <x v="0"/>
    <x v="0"/>
    <n v="3"/>
    <x v="1"/>
    <n v="1"/>
  </r>
  <r>
    <s v="E0385"/>
    <x v="1"/>
    <x v="2"/>
    <x v="0"/>
    <x v="3"/>
    <x v="1"/>
    <n v="45"/>
    <x v="0"/>
    <n v="7.1"/>
    <x v="2"/>
    <n v="2.2000000000000002"/>
    <n v="58200"/>
    <n v="0.93"/>
    <x v="1"/>
    <x v="1"/>
    <x v="0"/>
    <n v="17"/>
    <x v="0"/>
    <n v="72"/>
    <x v="2"/>
    <n v="11"/>
    <n v="2.2999999999999998"/>
    <x v="1"/>
    <x v="0"/>
    <n v="30"/>
    <x v="0"/>
    <n v="0"/>
  </r>
  <r>
    <s v="E0386"/>
    <x v="1"/>
    <x v="6"/>
    <x v="1"/>
    <x v="3"/>
    <x v="0"/>
    <n v="48"/>
    <x v="2"/>
    <n v="2.8"/>
    <x v="1"/>
    <n v="0.7"/>
    <n v="46700"/>
    <n v="0.94"/>
    <x v="1"/>
    <x v="1"/>
    <x v="0"/>
    <n v="19"/>
    <x v="0"/>
    <n v="59"/>
    <x v="1"/>
    <n v="5"/>
    <n v="4.3"/>
    <x v="1"/>
    <x v="1"/>
    <n v="23"/>
    <x v="0"/>
    <n v="0"/>
  </r>
  <r>
    <s v="E0387"/>
    <x v="1"/>
    <x v="7"/>
    <x v="5"/>
    <x v="1"/>
    <x v="1"/>
    <n v="49"/>
    <x v="2"/>
    <n v="4.5"/>
    <x v="1"/>
    <n v="4.5"/>
    <n v="56900"/>
    <n v="0.96"/>
    <x v="1"/>
    <x v="2"/>
    <x v="0"/>
    <n v="17"/>
    <x v="0"/>
    <n v="54"/>
    <x v="1"/>
    <n v="2"/>
    <n v="1.4"/>
    <x v="1"/>
    <x v="0"/>
    <n v="24"/>
    <x v="0"/>
    <n v="0"/>
  </r>
  <r>
    <s v="E0388"/>
    <x v="0"/>
    <x v="4"/>
    <x v="3"/>
    <x v="4"/>
    <x v="0"/>
    <n v="21"/>
    <x v="1"/>
    <n v="8.6"/>
    <x v="2"/>
    <n v="5.0999999999999996"/>
    <n v="50000"/>
    <n v="1.02"/>
    <x v="0"/>
    <x v="1"/>
    <x v="0"/>
    <n v="27"/>
    <x v="2"/>
    <n v="53"/>
    <x v="1"/>
    <n v="10"/>
    <n v="2.5"/>
    <x v="1"/>
    <x v="1"/>
    <n v="37"/>
    <x v="1"/>
    <n v="1"/>
  </r>
  <r>
    <s v="E0389"/>
    <x v="0"/>
    <x v="2"/>
    <x v="0"/>
    <x v="1"/>
    <x v="3"/>
    <n v="42"/>
    <x v="0"/>
    <n v="1.6"/>
    <x v="0"/>
    <n v="0.7"/>
    <n v="110100"/>
    <n v="1.07"/>
    <x v="0"/>
    <x v="1"/>
    <x v="0"/>
    <n v="17"/>
    <x v="0"/>
    <n v="63"/>
    <x v="1"/>
    <n v="17"/>
    <n v="1.8"/>
    <x v="0"/>
    <x v="0"/>
    <n v="33"/>
    <x v="0"/>
    <n v="0"/>
  </r>
  <r>
    <s v="E0390"/>
    <x v="1"/>
    <x v="6"/>
    <x v="1"/>
    <x v="0"/>
    <x v="0"/>
    <n v="33"/>
    <x v="0"/>
    <n v="0.7"/>
    <x v="3"/>
    <n v="0.7"/>
    <n v="38800"/>
    <n v="0.85"/>
    <x v="1"/>
    <x v="1"/>
    <x v="0"/>
    <n v="3"/>
    <x v="3"/>
    <n v="71"/>
    <x v="2"/>
    <n v="4"/>
    <n v="4.0999999999999996"/>
    <x v="0"/>
    <x v="1"/>
    <n v="47"/>
    <x v="0"/>
    <n v="0"/>
  </r>
  <r>
    <s v="E0391"/>
    <x v="0"/>
    <x v="1"/>
    <x v="1"/>
    <x v="3"/>
    <x v="0"/>
    <n v="31"/>
    <x v="1"/>
    <n v="4.9000000000000004"/>
    <x v="1"/>
    <n v="1.2"/>
    <n v="50200"/>
    <n v="1.03"/>
    <x v="0"/>
    <x v="0"/>
    <x v="1"/>
    <n v="31"/>
    <x v="2"/>
    <n v="63"/>
    <x v="1"/>
    <n v="1"/>
    <n v="2.4"/>
    <x v="1"/>
    <x v="0"/>
    <n v="26"/>
    <x v="0"/>
    <n v="0"/>
  </r>
  <r>
    <s v="E0392"/>
    <x v="0"/>
    <x v="0"/>
    <x v="0"/>
    <x v="0"/>
    <x v="4"/>
    <n v="43"/>
    <x v="0"/>
    <n v="5"/>
    <x v="2"/>
    <n v="0.4"/>
    <n v="34900"/>
    <n v="0.95"/>
    <x v="1"/>
    <x v="0"/>
    <x v="0"/>
    <n v="19"/>
    <x v="0"/>
    <n v="93"/>
    <x v="0"/>
    <n v="5"/>
    <n v="2.9"/>
    <x v="2"/>
    <x v="0"/>
    <n v="16"/>
    <x v="0"/>
    <n v="0"/>
  </r>
  <r>
    <s v="E0393"/>
    <x v="0"/>
    <x v="0"/>
    <x v="0"/>
    <x v="0"/>
    <x v="0"/>
    <n v="22"/>
    <x v="1"/>
    <n v="2.7"/>
    <x v="1"/>
    <n v="1"/>
    <n v="48600"/>
    <n v="0.96"/>
    <x v="1"/>
    <x v="0"/>
    <x v="0"/>
    <n v="11"/>
    <x v="1"/>
    <n v="84"/>
    <x v="2"/>
    <n v="8"/>
    <n v="2.2999999999999998"/>
    <x v="1"/>
    <x v="0"/>
    <n v="22"/>
    <x v="0"/>
    <n v="0"/>
  </r>
  <r>
    <s v="E0394"/>
    <x v="0"/>
    <x v="6"/>
    <x v="1"/>
    <x v="3"/>
    <x v="1"/>
    <n v="22"/>
    <x v="1"/>
    <n v="2.2999999999999998"/>
    <x v="1"/>
    <n v="2.2999999999999998"/>
    <n v="65100"/>
    <n v="1.1000000000000001"/>
    <x v="0"/>
    <x v="0"/>
    <x v="1"/>
    <n v="5"/>
    <x v="3"/>
    <n v="87"/>
    <x v="0"/>
    <n v="4"/>
    <n v="3.3"/>
    <x v="0"/>
    <x v="0"/>
    <n v="29"/>
    <x v="1"/>
    <n v="1"/>
  </r>
  <r>
    <s v="E0395"/>
    <x v="0"/>
    <x v="7"/>
    <x v="5"/>
    <x v="0"/>
    <x v="0"/>
    <n v="44"/>
    <x v="0"/>
    <n v="4"/>
    <x v="1"/>
    <n v="4"/>
    <n v="47000"/>
    <n v="0.94"/>
    <x v="1"/>
    <x v="0"/>
    <x v="0"/>
    <n v="20"/>
    <x v="0"/>
    <n v="68"/>
    <x v="1"/>
    <n v="0"/>
    <n v="4.2"/>
    <x v="1"/>
    <x v="0"/>
    <n v="36"/>
    <x v="1"/>
    <n v="1"/>
  </r>
  <r>
    <s v="E0396"/>
    <x v="1"/>
    <x v="1"/>
    <x v="1"/>
    <x v="3"/>
    <x v="2"/>
    <n v="42"/>
    <x v="0"/>
    <n v="1.6"/>
    <x v="0"/>
    <n v="1.6"/>
    <n v="77100"/>
    <n v="0.99"/>
    <x v="1"/>
    <x v="0"/>
    <x v="0"/>
    <n v="15"/>
    <x v="0"/>
    <n v="90"/>
    <x v="0"/>
    <n v="7"/>
    <n v="6.2"/>
    <x v="1"/>
    <x v="0"/>
    <n v="6"/>
    <x v="0"/>
    <n v="0"/>
  </r>
  <r>
    <s v="E0397"/>
    <x v="0"/>
    <x v="6"/>
    <x v="1"/>
    <x v="1"/>
    <x v="0"/>
    <n v="39"/>
    <x v="0"/>
    <n v="1.6"/>
    <x v="0"/>
    <n v="1.6"/>
    <n v="46900"/>
    <n v="1"/>
    <x v="0"/>
    <x v="0"/>
    <x v="1"/>
    <n v="30"/>
    <x v="2"/>
    <n v="70"/>
    <x v="2"/>
    <n v="2"/>
    <n v="2.1"/>
    <x v="1"/>
    <x v="0"/>
    <n v="24"/>
    <x v="1"/>
    <n v="1"/>
  </r>
  <r>
    <s v="E0398"/>
    <x v="0"/>
    <x v="0"/>
    <x v="0"/>
    <x v="0"/>
    <x v="0"/>
    <n v="30"/>
    <x v="1"/>
    <n v="6.2"/>
    <x v="2"/>
    <n v="4.8"/>
    <n v="53100"/>
    <n v="1.1200000000000001"/>
    <x v="0"/>
    <x v="0"/>
    <x v="0"/>
    <n v="13"/>
    <x v="0"/>
    <n v="69"/>
    <x v="1"/>
    <n v="3"/>
    <n v="1.2"/>
    <x v="1"/>
    <x v="0"/>
    <n v="43"/>
    <x v="0"/>
    <n v="0"/>
  </r>
  <r>
    <s v="E0399"/>
    <x v="1"/>
    <x v="2"/>
    <x v="0"/>
    <x v="0"/>
    <x v="1"/>
    <n v="45"/>
    <x v="0"/>
    <n v="1.5"/>
    <x v="0"/>
    <n v="1"/>
    <n v="64900"/>
    <n v="1.04"/>
    <x v="0"/>
    <x v="2"/>
    <x v="0"/>
    <n v="8"/>
    <x v="1"/>
    <n v="74"/>
    <x v="2"/>
    <n v="1"/>
    <n v="3.4"/>
    <x v="1"/>
    <x v="0"/>
    <n v="21"/>
    <x v="0"/>
    <n v="0"/>
  </r>
  <r>
    <s v="E0400"/>
    <x v="0"/>
    <x v="2"/>
    <x v="0"/>
    <x v="3"/>
    <x v="1"/>
    <n v="44"/>
    <x v="0"/>
    <n v="0.8"/>
    <x v="3"/>
    <n v="0.8"/>
    <n v="63500"/>
    <n v="0.97"/>
    <x v="1"/>
    <x v="1"/>
    <x v="0"/>
    <n v="24"/>
    <x v="0"/>
    <n v="80"/>
    <x v="2"/>
    <n v="0"/>
    <n v="0.9"/>
    <x v="1"/>
    <x v="0"/>
    <n v="35"/>
    <x v="0"/>
    <n v="0"/>
  </r>
  <r>
    <s v="E0401"/>
    <x v="0"/>
    <x v="5"/>
    <x v="4"/>
    <x v="5"/>
    <x v="0"/>
    <n v="39"/>
    <x v="0"/>
    <n v="2.2999999999999998"/>
    <x v="1"/>
    <n v="1.5"/>
    <n v="41300"/>
    <n v="0.84"/>
    <x v="3"/>
    <x v="0"/>
    <x v="0"/>
    <n v="24"/>
    <x v="0"/>
    <n v="75"/>
    <x v="2"/>
    <n v="1"/>
    <n v="2.1"/>
    <x v="0"/>
    <x v="1"/>
    <n v="30"/>
    <x v="1"/>
    <n v="1"/>
  </r>
  <r>
    <s v="E0402"/>
    <x v="1"/>
    <x v="1"/>
    <x v="1"/>
    <x v="3"/>
    <x v="0"/>
    <n v="27"/>
    <x v="1"/>
    <n v="2.7"/>
    <x v="1"/>
    <n v="1.7"/>
    <n v="46000"/>
    <n v="0.96"/>
    <x v="1"/>
    <x v="0"/>
    <x v="0"/>
    <n v="18"/>
    <x v="0"/>
    <n v="66"/>
    <x v="1"/>
    <n v="3"/>
    <n v="0.7"/>
    <x v="1"/>
    <x v="0"/>
    <n v="35"/>
    <x v="0"/>
    <n v="0"/>
  </r>
  <r>
    <s v="E0403"/>
    <x v="0"/>
    <x v="0"/>
    <x v="0"/>
    <x v="3"/>
    <x v="4"/>
    <n v="34"/>
    <x v="0"/>
    <n v="5.4"/>
    <x v="2"/>
    <n v="0.2"/>
    <n v="39600"/>
    <n v="1.08"/>
    <x v="0"/>
    <x v="0"/>
    <x v="0"/>
    <n v="22"/>
    <x v="0"/>
    <n v="66"/>
    <x v="1"/>
    <n v="3"/>
    <n v="12"/>
    <x v="1"/>
    <x v="0"/>
    <n v="14"/>
    <x v="1"/>
    <n v="1"/>
  </r>
  <r>
    <s v="E0404"/>
    <x v="1"/>
    <x v="6"/>
    <x v="1"/>
    <x v="0"/>
    <x v="1"/>
    <n v="46"/>
    <x v="2"/>
    <n v="2.4"/>
    <x v="1"/>
    <n v="1.2"/>
    <n v="62300"/>
    <n v="1.01"/>
    <x v="0"/>
    <x v="0"/>
    <x v="0"/>
    <n v="16"/>
    <x v="0"/>
    <n v="80"/>
    <x v="2"/>
    <n v="12"/>
    <n v="5.6"/>
    <x v="1"/>
    <x v="0"/>
    <n v="14"/>
    <x v="0"/>
    <n v="0"/>
  </r>
  <r>
    <s v="E0405"/>
    <x v="1"/>
    <x v="7"/>
    <x v="5"/>
    <x v="0"/>
    <x v="1"/>
    <n v="50"/>
    <x v="2"/>
    <n v="9.6"/>
    <x v="2"/>
    <n v="1.8"/>
    <n v="66500"/>
    <n v="1.0900000000000001"/>
    <x v="0"/>
    <x v="3"/>
    <x v="1"/>
    <n v="18"/>
    <x v="0"/>
    <n v="86"/>
    <x v="0"/>
    <n v="2"/>
    <n v="5.3"/>
    <x v="1"/>
    <x v="0"/>
    <n v="24"/>
    <x v="0"/>
    <n v="0"/>
  </r>
  <r>
    <s v="E0406"/>
    <x v="1"/>
    <x v="1"/>
    <x v="1"/>
    <x v="3"/>
    <x v="0"/>
    <n v="35"/>
    <x v="0"/>
    <n v="4.2"/>
    <x v="1"/>
    <n v="2.6"/>
    <n v="57300"/>
    <n v="1.22"/>
    <x v="2"/>
    <x v="0"/>
    <x v="0"/>
    <n v="26"/>
    <x v="2"/>
    <n v="63"/>
    <x v="1"/>
    <n v="9"/>
    <n v="6.4"/>
    <x v="1"/>
    <x v="0"/>
    <n v="6"/>
    <x v="1"/>
    <n v="1"/>
  </r>
  <r>
    <s v="E0407"/>
    <x v="1"/>
    <x v="0"/>
    <x v="0"/>
    <x v="0"/>
    <x v="2"/>
    <n v="36"/>
    <x v="0"/>
    <n v="2"/>
    <x v="1"/>
    <n v="0.7"/>
    <n v="86900"/>
    <n v="1.08"/>
    <x v="0"/>
    <x v="0"/>
    <x v="1"/>
    <n v="22"/>
    <x v="0"/>
    <n v="58"/>
    <x v="1"/>
    <n v="5"/>
    <n v="4.9000000000000004"/>
    <x v="1"/>
    <x v="1"/>
    <n v="21"/>
    <x v="0"/>
    <n v="0"/>
  </r>
  <r>
    <s v="E0408"/>
    <x v="1"/>
    <x v="5"/>
    <x v="4"/>
    <x v="1"/>
    <x v="2"/>
    <n v="37"/>
    <x v="0"/>
    <n v="5.2"/>
    <x v="2"/>
    <n v="1"/>
    <n v="78800"/>
    <n v="1.08"/>
    <x v="0"/>
    <x v="3"/>
    <x v="0"/>
    <n v="14"/>
    <x v="0"/>
    <n v="70"/>
    <x v="2"/>
    <n v="14"/>
    <n v="3.1"/>
    <x v="1"/>
    <x v="0"/>
    <n v="27"/>
    <x v="0"/>
    <n v="0"/>
  </r>
  <r>
    <s v="E0409"/>
    <x v="0"/>
    <x v="1"/>
    <x v="1"/>
    <x v="0"/>
    <x v="1"/>
    <n v="40"/>
    <x v="0"/>
    <n v="9.5"/>
    <x v="2"/>
    <n v="6.5"/>
    <n v="58500"/>
    <n v="0.97"/>
    <x v="1"/>
    <x v="0"/>
    <x v="0"/>
    <n v="28"/>
    <x v="2"/>
    <n v="72"/>
    <x v="2"/>
    <n v="4"/>
    <n v="3.2"/>
    <x v="1"/>
    <x v="0"/>
    <n v="45"/>
    <x v="0"/>
    <n v="0"/>
  </r>
  <r>
    <s v="E0410"/>
    <x v="1"/>
    <x v="5"/>
    <x v="4"/>
    <x v="3"/>
    <x v="2"/>
    <n v="33"/>
    <x v="0"/>
    <n v="6.1"/>
    <x v="2"/>
    <n v="4.5999999999999996"/>
    <n v="56100"/>
    <n v="0.72"/>
    <x v="3"/>
    <x v="2"/>
    <x v="0"/>
    <n v="1"/>
    <x v="3"/>
    <n v="86"/>
    <x v="0"/>
    <n v="0"/>
    <n v="6"/>
    <x v="1"/>
    <x v="0"/>
    <n v="29"/>
    <x v="0"/>
    <n v="0"/>
  </r>
  <r>
    <s v="E0411"/>
    <x v="1"/>
    <x v="7"/>
    <x v="5"/>
    <x v="4"/>
    <x v="0"/>
    <n v="21"/>
    <x v="1"/>
    <n v="1"/>
    <x v="0"/>
    <n v="1"/>
    <n v="47100"/>
    <n v="1.01"/>
    <x v="0"/>
    <x v="0"/>
    <x v="0"/>
    <n v="34"/>
    <x v="2"/>
    <n v="54"/>
    <x v="1"/>
    <n v="4"/>
    <n v="6.2"/>
    <x v="1"/>
    <x v="0"/>
    <n v="32"/>
    <x v="0"/>
    <n v="0"/>
  </r>
  <r>
    <s v="E0412"/>
    <x v="0"/>
    <x v="1"/>
    <x v="1"/>
    <x v="4"/>
    <x v="4"/>
    <n v="49"/>
    <x v="2"/>
    <n v="2.9"/>
    <x v="1"/>
    <n v="2"/>
    <n v="34700"/>
    <n v="1.03"/>
    <x v="0"/>
    <x v="2"/>
    <x v="1"/>
    <n v="1"/>
    <x v="3"/>
    <n v="72"/>
    <x v="2"/>
    <n v="0"/>
    <n v="1.2"/>
    <x v="1"/>
    <x v="1"/>
    <n v="38"/>
    <x v="1"/>
    <n v="1"/>
  </r>
  <r>
    <s v="E0413"/>
    <x v="1"/>
    <x v="1"/>
    <x v="1"/>
    <x v="3"/>
    <x v="0"/>
    <n v="54"/>
    <x v="2"/>
    <n v="4.7"/>
    <x v="1"/>
    <n v="2.7"/>
    <n v="50100"/>
    <n v="1"/>
    <x v="0"/>
    <x v="3"/>
    <x v="1"/>
    <n v="10"/>
    <x v="1"/>
    <n v="72"/>
    <x v="2"/>
    <n v="1"/>
    <n v="2.4"/>
    <x v="1"/>
    <x v="0"/>
    <n v="12"/>
    <x v="0"/>
    <n v="0"/>
  </r>
  <r>
    <s v="E0414"/>
    <x v="0"/>
    <x v="3"/>
    <x v="2"/>
    <x v="5"/>
    <x v="4"/>
    <n v="32"/>
    <x v="0"/>
    <n v="5.9"/>
    <x v="2"/>
    <n v="3.3"/>
    <n v="35400"/>
    <n v="0.98"/>
    <x v="1"/>
    <x v="0"/>
    <x v="1"/>
    <n v="16"/>
    <x v="0"/>
    <n v="90"/>
    <x v="0"/>
    <n v="4"/>
    <n v="2.8"/>
    <x v="1"/>
    <x v="0"/>
    <n v="22"/>
    <x v="0"/>
    <n v="0"/>
  </r>
  <r>
    <s v="E0415"/>
    <x v="0"/>
    <x v="3"/>
    <x v="2"/>
    <x v="2"/>
    <x v="1"/>
    <n v="28"/>
    <x v="1"/>
    <n v="3.4"/>
    <x v="1"/>
    <n v="3.4"/>
    <n v="59800"/>
    <n v="0.89"/>
    <x v="1"/>
    <x v="3"/>
    <x v="0"/>
    <n v="15"/>
    <x v="0"/>
    <n v="64"/>
    <x v="1"/>
    <n v="4"/>
    <n v="5"/>
    <x v="1"/>
    <x v="0"/>
    <n v="53"/>
    <x v="0"/>
    <n v="0"/>
  </r>
  <r>
    <s v="E0416"/>
    <x v="0"/>
    <x v="0"/>
    <x v="0"/>
    <x v="2"/>
    <x v="2"/>
    <n v="37"/>
    <x v="0"/>
    <n v="3.1"/>
    <x v="1"/>
    <n v="0.4"/>
    <n v="62700"/>
    <n v="0.81"/>
    <x v="3"/>
    <x v="3"/>
    <x v="0"/>
    <n v="25"/>
    <x v="2"/>
    <n v="52"/>
    <x v="1"/>
    <n v="9"/>
    <n v="1.4"/>
    <x v="1"/>
    <x v="0"/>
    <n v="23"/>
    <x v="1"/>
    <n v="1"/>
  </r>
  <r>
    <s v="E0417"/>
    <x v="0"/>
    <x v="7"/>
    <x v="5"/>
    <x v="1"/>
    <x v="4"/>
    <n v="36"/>
    <x v="0"/>
    <n v="11.7"/>
    <x v="4"/>
    <n v="1.3"/>
    <n v="32300"/>
    <n v="0.91"/>
    <x v="1"/>
    <x v="0"/>
    <x v="1"/>
    <n v="6"/>
    <x v="1"/>
    <n v="84"/>
    <x v="2"/>
    <n v="6"/>
    <n v="1.3"/>
    <x v="1"/>
    <x v="0"/>
    <n v="37"/>
    <x v="0"/>
    <n v="0"/>
  </r>
  <r>
    <s v="E0418"/>
    <x v="0"/>
    <x v="7"/>
    <x v="5"/>
    <x v="3"/>
    <x v="0"/>
    <n v="47"/>
    <x v="2"/>
    <n v="6.2"/>
    <x v="2"/>
    <n v="2.5"/>
    <n v="50500"/>
    <n v="1.05"/>
    <x v="0"/>
    <x v="2"/>
    <x v="0"/>
    <n v="18"/>
    <x v="0"/>
    <n v="67"/>
    <x v="1"/>
    <n v="13"/>
    <n v="0.8"/>
    <x v="1"/>
    <x v="0"/>
    <n v="36"/>
    <x v="0"/>
    <n v="0"/>
  </r>
  <r>
    <s v="E0419"/>
    <x v="1"/>
    <x v="2"/>
    <x v="0"/>
    <x v="3"/>
    <x v="0"/>
    <n v="38"/>
    <x v="0"/>
    <n v="5.3"/>
    <x v="2"/>
    <n v="2.2000000000000002"/>
    <n v="57100"/>
    <n v="1.17"/>
    <x v="2"/>
    <x v="0"/>
    <x v="0"/>
    <n v="11"/>
    <x v="1"/>
    <n v="57"/>
    <x v="1"/>
    <n v="9"/>
    <n v="1.8"/>
    <x v="1"/>
    <x v="0"/>
    <n v="6"/>
    <x v="0"/>
    <n v="0"/>
  </r>
  <r>
    <s v="E0420"/>
    <x v="0"/>
    <x v="2"/>
    <x v="0"/>
    <x v="0"/>
    <x v="2"/>
    <n v="31"/>
    <x v="1"/>
    <n v="2.5"/>
    <x v="1"/>
    <n v="1"/>
    <n v="77200"/>
    <n v="0.93"/>
    <x v="1"/>
    <x v="0"/>
    <x v="0"/>
    <n v="19"/>
    <x v="0"/>
    <n v="61"/>
    <x v="1"/>
    <n v="8"/>
    <n v="2"/>
    <x v="1"/>
    <x v="1"/>
    <n v="28"/>
    <x v="0"/>
    <n v="0"/>
  </r>
  <r>
    <s v="E0421"/>
    <x v="1"/>
    <x v="6"/>
    <x v="1"/>
    <x v="0"/>
    <x v="0"/>
    <n v="26"/>
    <x v="1"/>
    <n v="1.5"/>
    <x v="0"/>
    <n v="1.5"/>
    <n v="49700"/>
    <n v="1.05"/>
    <x v="0"/>
    <x v="0"/>
    <x v="0"/>
    <n v="15"/>
    <x v="0"/>
    <n v="93"/>
    <x v="0"/>
    <n v="16"/>
    <n v="7.1"/>
    <x v="1"/>
    <x v="0"/>
    <n v="26"/>
    <x v="0"/>
    <n v="0"/>
  </r>
  <r>
    <s v="E0422"/>
    <x v="1"/>
    <x v="6"/>
    <x v="1"/>
    <x v="0"/>
    <x v="0"/>
    <n v="46"/>
    <x v="2"/>
    <n v="5.3"/>
    <x v="2"/>
    <n v="1.3"/>
    <n v="53000"/>
    <n v="1.1499999999999999"/>
    <x v="2"/>
    <x v="0"/>
    <x v="0"/>
    <n v="17"/>
    <x v="0"/>
    <n v="77"/>
    <x v="2"/>
    <n v="8"/>
    <n v="4.5999999999999996"/>
    <x v="1"/>
    <x v="1"/>
    <n v="28"/>
    <x v="0"/>
    <n v="0"/>
  </r>
  <r>
    <s v="E0423"/>
    <x v="1"/>
    <x v="5"/>
    <x v="4"/>
    <x v="0"/>
    <x v="4"/>
    <n v="43"/>
    <x v="0"/>
    <n v="6.6"/>
    <x v="2"/>
    <n v="2.1"/>
    <n v="32800"/>
    <n v="0.89"/>
    <x v="1"/>
    <x v="0"/>
    <x v="1"/>
    <n v="11"/>
    <x v="1"/>
    <n v="73"/>
    <x v="2"/>
    <n v="11"/>
    <n v="5"/>
    <x v="1"/>
    <x v="0"/>
    <n v="15"/>
    <x v="0"/>
    <n v="0"/>
  </r>
  <r>
    <s v="E0424"/>
    <x v="1"/>
    <x v="0"/>
    <x v="0"/>
    <x v="0"/>
    <x v="0"/>
    <n v="48"/>
    <x v="2"/>
    <n v="3.9"/>
    <x v="1"/>
    <n v="3"/>
    <n v="49900"/>
    <n v="1.05"/>
    <x v="0"/>
    <x v="3"/>
    <x v="0"/>
    <n v="11"/>
    <x v="1"/>
    <n v="69"/>
    <x v="1"/>
    <n v="1"/>
    <n v="1.1000000000000001"/>
    <x v="1"/>
    <x v="1"/>
    <n v="11"/>
    <x v="0"/>
    <n v="0"/>
  </r>
  <r>
    <s v="E0425"/>
    <x v="0"/>
    <x v="5"/>
    <x v="4"/>
    <x v="0"/>
    <x v="3"/>
    <n v="29"/>
    <x v="1"/>
    <n v="6.2"/>
    <x v="2"/>
    <n v="1.4"/>
    <n v="90000"/>
    <n v="0.87"/>
    <x v="1"/>
    <x v="0"/>
    <x v="0"/>
    <n v="19"/>
    <x v="0"/>
    <n v="71"/>
    <x v="2"/>
    <n v="3"/>
    <n v="2.2999999999999998"/>
    <x v="1"/>
    <x v="0"/>
    <n v="18"/>
    <x v="0"/>
    <n v="0"/>
  </r>
  <r>
    <s v="E0426"/>
    <x v="1"/>
    <x v="3"/>
    <x v="2"/>
    <x v="5"/>
    <x v="3"/>
    <n v="55"/>
    <x v="2"/>
    <n v="6.3"/>
    <x v="2"/>
    <n v="3.8"/>
    <n v="107300"/>
    <n v="1.1100000000000001"/>
    <x v="0"/>
    <x v="1"/>
    <x v="0"/>
    <n v="24"/>
    <x v="0"/>
    <n v="72"/>
    <x v="2"/>
    <n v="6"/>
    <n v="4.3"/>
    <x v="1"/>
    <x v="1"/>
    <n v="23"/>
    <x v="1"/>
    <n v="1"/>
  </r>
  <r>
    <s v="E0427"/>
    <x v="0"/>
    <x v="0"/>
    <x v="0"/>
    <x v="1"/>
    <x v="4"/>
    <n v="22"/>
    <x v="1"/>
    <n v="6.9"/>
    <x v="2"/>
    <n v="4.3"/>
    <n v="36600"/>
    <n v="1"/>
    <x v="0"/>
    <x v="1"/>
    <x v="0"/>
    <n v="11"/>
    <x v="1"/>
    <n v="73"/>
    <x v="2"/>
    <n v="5"/>
    <n v="2.9"/>
    <x v="2"/>
    <x v="0"/>
    <n v="38"/>
    <x v="0"/>
    <n v="0"/>
  </r>
  <r>
    <s v="E0428"/>
    <x v="1"/>
    <x v="1"/>
    <x v="1"/>
    <x v="0"/>
    <x v="3"/>
    <n v="44"/>
    <x v="0"/>
    <n v="1"/>
    <x v="0"/>
    <n v="1"/>
    <n v="101200"/>
    <n v="1.01"/>
    <x v="0"/>
    <x v="0"/>
    <x v="1"/>
    <n v="8"/>
    <x v="1"/>
    <n v="78"/>
    <x v="2"/>
    <n v="2"/>
    <n v="3.8"/>
    <x v="1"/>
    <x v="0"/>
    <n v="46"/>
    <x v="0"/>
    <n v="0"/>
  </r>
  <r>
    <s v="E0429"/>
    <x v="0"/>
    <x v="0"/>
    <x v="0"/>
    <x v="0"/>
    <x v="1"/>
    <n v="21"/>
    <x v="1"/>
    <n v="3"/>
    <x v="1"/>
    <n v="1.3"/>
    <n v="56700"/>
    <n v="0.89"/>
    <x v="1"/>
    <x v="0"/>
    <x v="0"/>
    <n v="22"/>
    <x v="0"/>
    <n v="77"/>
    <x v="2"/>
    <n v="8"/>
    <n v="0.9"/>
    <x v="2"/>
    <x v="0"/>
    <n v="41"/>
    <x v="0"/>
    <n v="0"/>
  </r>
  <r>
    <s v="E0430"/>
    <x v="0"/>
    <x v="5"/>
    <x v="4"/>
    <x v="1"/>
    <x v="2"/>
    <n v="31"/>
    <x v="1"/>
    <n v="5.5"/>
    <x v="2"/>
    <n v="0.8"/>
    <n v="84100"/>
    <n v="1.07"/>
    <x v="0"/>
    <x v="0"/>
    <x v="0"/>
    <n v="16"/>
    <x v="0"/>
    <n v="72"/>
    <x v="2"/>
    <n v="9"/>
    <n v="2.8"/>
    <x v="0"/>
    <x v="0"/>
    <n v="34"/>
    <x v="0"/>
    <n v="0"/>
  </r>
  <r>
    <s v="E0431"/>
    <x v="1"/>
    <x v="4"/>
    <x v="3"/>
    <x v="1"/>
    <x v="0"/>
    <n v="52"/>
    <x v="2"/>
    <n v="4.0999999999999996"/>
    <x v="1"/>
    <n v="2"/>
    <n v="59000"/>
    <n v="1.24"/>
    <x v="2"/>
    <x v="0"/>
    <x v="0"/>
    <n v="23"/>
    <x v="0"/>
    <n v="60"/>
    <x v="1"/>
    <n v="4"/>
    <n v="4.4000000000000004"/>
    <x v="0"/>
    <x v="0"/>
    <n v="12"/>
    <x v="0"/>
    <n v="0"/>
  </r>
  <r>
    <s v="E0432"/>
    <x v="0"/>
    <x v="6"/>
    <x v="1"/>
    <x v="2"/>
    <x v="1"/>
    <n v="45"/>
    <x v="0"/>
    <n v="6.3"/>
    <x v="2"/>
    <n v="2.6"/>
    <n v="55100"/>
    <n v="0.85"/>
    <x v="1"/>
    <x v="0"/>
    <x v="0"/>
    <n v="8"/>
    <x v="1"/>
    <n v="60"/>
    <x v="1"/>
    <n v="4"/>
    <n v="1.2"/>
    <x v="0"/>
    <x v="0"/>
    <n v="19"/>
    <x v="0"/>
    <n v="0"/>
  </r>
  <r>
    <s v="E0433"/>
    <x v="1"/>
    <x v="3"/>
    <x v="2"/>
    <x v="2"/>
    <x v="0"/>
    <n v="33"/>
    <x v="0"/>
    <n v="5.3"/>
    <x v="2"/>
    <n v="1.5"/>
    <n v="46200"/>
    <n v="0.95"/>
    <x v="1"/>
    <x v="0"/>
    <x v="0"/>
    <n v="1"/>
    <x v="3"/>
    <n v="48"/>
    <x v="3"/>
    <n v="3"/>
    <n v="0.5"/>
    <x v="0"/>
    <x v="0"/>
    <n v="27"/>
    <x v="0"/>
    <n v="0"/>
  </r>
  <r>
    <s v="E0434"/>
    <x v="0"/>
    <x v="5"/>
    <x v="4"/>
    <x v="2"/>
    <x v="1"/>
    <n v="33"/>
    <x v="0"/>
    <n v="0.4"/>
    <x v="3"/>
    <n v="0.4"/>
    <n v="63600"/>
    <n v="1.02"/>
    <x v="0"/>
    <x v="0"/>
    <x v="0"/>
    <n v="11"/>
    <x v="1"/>
    <n v="96"/>
    <x v="0"/>
    <n v="8"/>
    <n v="1.1000000000000001"/>
    <x v="1"/>
    <x v="0"/>
    <n v="16"/>
    <x v="0"/>
    <n v="0"/>
  </r>
  <r>
    <s v="E0435"/>
    <x v="0"/>
    <x v="5"/>
    <x v="4"/>
    <x v="0"/>
    <x v="0"/>
    <n v="39"/>
    <x v="0"/>
    <n v="8"/>
    <x v="2"/>
    <n v="1.3"/>
    <n v="52200"/>
    <n v="1.05"/>
    <x v="0"/>
    <x v="3"/>
    <x v="0"/>
    <n v="9"/>
    <x v="1"/>
    <n v="82"/>
    <x v="2"/>
    <n v="3"/>
    <n v="5.9"/>
    <x v="0"/>
    <x v="0"/>
    <n v="31"/>
    <x v="0"/>
    <n v="0"/>
  </r>
  <r>
    <s v="E0436"/>
    <x v="1"/>
    <x v="2"/>
    <x v="0"/>
    <x v="0"/>
    <x v="4"/>
    <n v="43"/>
    <x v="0"/>
    <n v="2.7"/>
    <x v="1"/>
    <n v="1.3"/>
    <n v="33800"/>
    <n v="0.99"/>
    <x v="1"/>
    <x v="0"/>
    <x v="0"/>
    <n v="15"/>
    <x v="0"/>
    <n v="62"/>
    <x v="1"/>
    <n v="5"/>
    <n v="1"/>
    <x v="2"/>
    <x v="1"/>
    <n v="33"/>
    <x v="0"/>
    <n v="0"/>
  </r>
  <r>
    <s v="E0437"/>
    <x v="0"/>
    <x v="5"/>
    <x v="4"/>
    <x v="4"/>
    <x v="0"/>
    <n v="49"/>
    <x v="2"/>
    <n v="1.9"/>
    <x v="0"/>
    <n v="1.9"/>
    <n v="33000"/>
    <n v="0.72"/>
    <x v="3"/>
    <x v="0"/>
    <x v="0"/>
    <n v="10"/>
    <x v="1"/>
    <n v="64"/>
    <x v="1"/>
    <n v="11"/>
    <n v="2.7"/>
    <x v="2"/>
    <x v="0"/>
    <n v="30"/>
    <x v="1"/>
    <n v="1"/>
  </r>
  <r>
    <s v="E0438"/>
    <x v="1"/>
    <x v="6"/>
    <x v="1"/>
    <x v="0"/>
    <x v="1"/>
    <n v="34"/>
    <x v="0"/>
    <n v="7.8"/>
    <x v="2"/>
    <n v="1.4"/>
    <n v="71300"/>
    <n v="1.1299999999999999"/>
    <x v="0"/>
    <x v="0"/>
    <x v="1"/>
    <n v="23"/>
    <x v="0"/>
    <n v="69"/>
    <x v="1"/>
    <n v="6"/>
    <n v="0.5"/>
    <x v="1"/>
    <x v="0"/>
    <n v="36"/>
    <x v="0"/>
    <n v="0"/>
  </r>
  <r>
    <s v="E0439"/>
    <x v="1"/>
    <x v="2"/>
    <x v="0"/>
    <x v="1"/>
    <x v="0"/>
    <n v="23"/>
    <x v="1"/>
    <n v="6"/>
    <x v="2"/>
    <n v="1.9"/>
    <n v="52000"/>
    <n v="1.05"/>
    <x v="0"/>
    <x v="0"/>
    <x v="1"/>
    <n v="13"/>
    <x v="0"/>
    <n v="96"/>
    <x v="0"/>
    <n v="5"/>
    <n v="1.3"/>
    <x v="2"/>
    <x v="1"/>
    <n v="13"/>
    <x v="0"/>
    <n v="0"/>
  </r>
  <r>
    <s v="E0440"/>
    <x v="0"/>
    <x v="5"/>
    <x v="4"/>
    <x v="3"/>
    <x v="1"/>
    <n v="39"/>
    <x v="0"/>
    <n v="8.5"/>
    <x v="2"/>
    <n v="2.8"/>
    <n v="50100"/>
    <n v="0.86"/>
    <x v="1"/>
    <x v="0"/>
    <x v="1"/>
    <n v="17"/>
    <x v="0"/>
    <n v="55"/>
    <x v="1"/>
    <n v="3"/>
    <n v="3.1"/>
    <x v="0"/>
    <x v="0"/>
    <n v="35"/>
    <x v="0"/>
    <n v="0"/>
  </r>
  <r>
    <s v="E0441"/>
    <x v="1"/>
    <x v="5"/>
    <x v="4"/>
    <x v="4"/>
    <x v="3"/>
    <n v="34"/>
    <x v="0"/>
    <n v="4.7"/>
    <x v="1"/>
    <n v="2.5"/>
    <n v="91500"/>
    <n v="0.95"/>
    <x v="1"/>
    <x v="3"/>
    <x v="0"/>
    <n v="17"/>
    <x v="0"/>
    <n v="73"/>
    <x v="2"/>
    <n v="4"/>
    <n v="2.6"/>
    <x v="1"/>
    <x v="0"/>
    <n v="16"/>
    <x v="0"/>
    <n v="0"/>
  </r>
  <r>
    <s v="E0442"/>
    <x v="1"/>
    <x v="1"/>
    <x v="1"/>
    <x v="0"/>
    <x v="4"/>
    <n v="26"/>
    <x v="1"/>
    <n v="3"/>
    <x v="1"/>
    <n v="1.3"/>
    <n v="42200"/>
    <n v="1.1399999999999999"/>
    <x v="0"/>
    <x v="0"/>
    <x v="0"/>
    <n v="18"/>
    <x v="0"/>
    <n v="71"/>
    <x v="2"/>
    <n v="2"/>
    <n v="5.3"/>
    <x v="1"/>
    <x v="1"/>
    <n v="13"/>
    <x v="0"/>
    <n v="0"/>
  </r>
  <r>
    <s v="E0443"/>
    <x v="0"/>
    <x v="0"/>
    <x v="0"/>
    <x v="3"/>
    <x v="1"/>
    <n v="41"/>
    <x v="0"/>
    <n v="4.3"/>
    <x v="1"/>
    <n v="4.3"/>
    <n v="71900"/>
    <n v="1.19"/>
    <x v="2"/>
    <x v="2"/>
    <x v="0"/>
    <n v="16"/>
    <x v="0"/>
    <n v="79"/>
    <x v="2"/>
    <n v="5"/>
    <n v="3.5"/>
    <x v="1"/>
    <x v="0"/>
    <n v="30"/>
    <x v="0"/>
    <n v="0"/>
  </r>
  <r>
    <s v="E0444"/>
    <x v="0"/>
    <x v="0"/>
    <x v="0"/>
    <x v="3"/>
    <x v="0"/>
    <n v="36"/>
    <x v="0"/>
    <n v="1.6"/>
    <x v="0"/>
    <n v="1.6"/>
    <n v="53000"/>
    <n v="1.1100000000000001"/>
    <x v="0"/>
    <x v="0"/>
    <x v="0"/>
    <n v="21"/>
    <x v="0"/>
    <n v="71"/>
    <x v="2"/>
    <n v="3"/>
    <n v="1.2"/>
    <x v="1"/>
    <x v="0"/>
    <n v="39"/>
    <x v="0"/>
    <n v="0"/>
  </r>
  <r>
    <s v="E0445"/>
    <x v="0"/>
    <x v="6"/>
    <x v="1"/>
    <x v="2"/>
    <x v="2"/>
    <n v="41"/>
    <x v="0"/>
    <n v="1.2"/>
    <x v="0"/>
    <n v="1.2"/>
    <n v="76500"/>
    <n v="0.99"/>
    <x v="1"/>
    <x v="0"/>
    <x v="1"/>
    <n v="9"/>
    <x v="1"/>
    <n v="56"/>
    <x v="1"/>
    <n v="3"/>
    <n v="2.2000000000000002"/>
    <x v="2"/>
    <x v="1"/>
    <n v="30"/>
    <x v="0"/>
    <n v="0"/>
  </r>
  <r>
    <s v="E0446"/>
    <x v="0"/>
    <x v="1"/>
    <x v="1"/>
    <x v="0"/>
    <x v="0"/>
    <n v="30"/>
    <x v="1"/>
    <n v="2.4"/>
    <x v="1"/>
    <n v="0.7"/>
    <n v="48400"/>
    <n v="1"/>
    <x v="0"/>
    <x v="0"/>
    <x v="1"/>
    <n v="29"/>
    <x v="2"/>
    <n v="70"/>
    <x v="2"/>
    <n v="4"/>
    <n v="1.9"/>
    <x v="0"/>
    <x v="0"/>
    <n v="24"/>
    <x v="0"/>
    <n v="0"/>
  </r>
  <r>
    <s v="E0447"/>
    <x v="1"/>
    <x v="1"/>
    <x v="1"/>
    <x v="5"/>
    <x v="1"/>
    <n v="42"/>
    <x v="0"/>
    <n v="10.199999999999999"/>
    <x v="4"/>
    <n v="2.2999999999999998"/>
    <n v="61100"/>
    <n v="0.96"/>
    <x v="1"/>
    <x v="0"/>
    <x v="1"/>
    <n v="14"/>
    <x v="0"/>
    <n v="65"/>
    <x v="1"/>
    <n v="14"/>
    <n v="0.3"/>
    <x v="2"/>
    <x v="0"/>
    <n v="28"/>
    <x v="0"/>
    <n v="0"/>
  </r>
  <r>
    <s v="E0448"/>
    <x v="1"/>
    <x v="2"/>
    <x v="0"/>
    <x v="1"/>
    <x v="2"/>
    <n v="26"/>
    <x v="1"/>
    <n v="2.6"/>
    <x v="1"/>
    <n v="1.1000000000000001"/>
    <n v="87700"/>
    <n v="1.1299999999999999"/>
    <x v="0"/>
    <x v="2"/>
    <x v="0"/>
    <n v="4"/>
    <x v="3"/>
    <n v="73"/>
    <x v="2"/>
    <n v="6"/>
    <n v="7.2"/>
    <x v="1"/>
    <x v="0"/>
    <n v="26"/>
    <x v="1"/>
    <n v="1"/>
  </r>
  <r>
    <s v="E0449"/>
    <x v="0"/>
    <x v="0"/>
    <x v="0"/>
    <x v="4"/>
    <x v="3"/>
    <n v="31"/>
    <x v="1"/>
    <n v="0.8"/>
    <x v="3"/>
    <n v="0.8"/>
    <n v="88600"/>
    <n v="0.89"/>
    <x v="1"/>
    <x v="0"/>
    <x v="1"/>
    <n v="18"/>
    <x v="0"/>
    <n v="89"/>
    <x v="0"/>
    <n v="1"/>
    <n v="2.7"/>
    <x v="1"/>
    <x v="0"/>
    <n v="10"/>
    <x v="0"/>
    <n v="0"/>
  </r>
  <r>
    <s v="E0450"/>
    <x v="0"/>
    <x v="5"/>
    <x v="4"/>
    <x v="4"/>
    <x v="1"/>
    <n v="36"/>
    <x v="0"/>
    <n v="3.5"/>
    <x v="1"/>
    <n v="1.6"/>
    <n v="56500"/>
    <n v="0.97"/>
    <x v="1"/>
    <x v="0"/>
    <x v="1"/>
    <n v="8"/>
    <x v="1"/>
    <n v="56"/>
    <x v="1"/>
    <n v="3"/>
    <n v="3.1"/>
    <x v="2"/>
    <x v="0"/>
    <n v="9"/>
    <x v="0"/>
    <n v="0"/>
  </r>
  <r>
    <s v="E0451"/>
    <x v="0"/>
    <x v="6"/>
    <x v="1"/>
    <x v="3"/>
    <x v="0"/>
    <n v="54"/>
    <x v="2"/>
    <n v="2.5"/>
    <x v="1"/>
    <n v="1.2"/>
    <n v="53300"/>
    <n v="1.07"/>
    <x v="0"/>
    <x v="0"/>
    <x v="0"/>
    <n v="22"/>
    <x v="0"/>
    <n v="62"/>
    <x v="1"/>
    <n v="3"/>
    <n v="4.2"/>
    <x v="1"/>
    <x v="0"/>
    <n v="23"/>
    <x v="0"/>
    <n v="0"/>
  </r>
  <r>
    <s v="E0452"/>
    <x v="0"/>
    <x v="3"/>
    <x v="2"/>
    <x v="0"/>
    <x v="1"/>
    <n v="45"/>
    <x v="0"/>
    <n v="8.1"/>
    <x v="2"/>
    <n v="3.8"/>
    <n v="61700"/>
    <n v="1.04"/>
    <x v="0"/>
    <x v="2"/>
    <x v="0"/>
    <n v="36"/>
    <x v="2"/>
    <n v="58"/>
    <x v="1"/>
    <n v="3"/>
    <n v="4.2"/>
    <x v="2"/>
    <x v="0"/>
    <n v="25"/>
    <x v="0"/>
    <n v="0"/>
  </r>
  <r>
    <s v="E0453"/>
    <x v="0"/>
    <x v="0"/>
    <x v="0"/>
    <x v="0"/>
    <x v="2"/>
    <n v="48"/>
    <x v="2"/>
    <n v="9.6999999999999993"/>
    <x v="2"/>
    <n v="0.2"/>
    <n v="89800"/>
    <n v="1.1499999999999999"/>
    <x v="2"/>
    <x v="3"/>
    <x v="1"/>
    <n v="9"/>
    <x v="1"/>
    <n v="72"/>
    <x v="2"/>
    <n v="3"/>
    <n v="4.5"/>
    <x v="1"/>
    <x v="0"/>
    <n v="24"/>
    <x v="1"/>
    <n v="1"/>
  </r>
  <r>
    <s v="E0454"/>
    <x v="1"/>
    <x v="1"/>
    <x v="1"/>
    <x v="1"/>
    <x v="1"/>
    <n v="51"/>
    <x v="2"/>
    <n v="2.8"/>
    <x v="1"/>
    <n v="2.1"/>
    <n v="57400"/>
    <n v="0.93"/>
    <x v="1"/>
    <x v="0"/>
    <x v="0"/>
    <n v="19"/>
    <x v="0"/>
    <n v="81"/>
    <x v="2"/>
    <n v="4"/>
    <n v="2"/>
    <x v="1"/>
    <x v="0"/>
    <n v="32"/>
    <x v="0"/>
    <n v="0"/>
  </r>
  <r>
    <s v="E0455"/>
    <x v="0"/>
    <x v="5"/>
    <x v="4"/>
    <x v="4"/>
    <x v="4"/>
    <n v="62"/>
    <x v="3"/>
    <n v="4.7"/>
    <x v="1"/>
    <n v="3.2"/>
    <n v="35800"/>
    <n v="1.02"/>
    <x v="0"/>
    <x v="1"/>
    <x v="0"/>
    <n v="1"/>
    <x v="3"/>
    <n v="67"/>
    <x v="1"/>
    <n v="2"/>
    <n v="1.8"/>
    <x v="1"/>
    <x v="1"/>
    <n v="21"/>
    <x v="1"/>
    <n v="1"/>
  </r>
  <r>
    <s v="E0456"/>
    <x v="1"/>
    <x v="0"/>
    <x v="0"/>
    <x v="0"/>
    <x v="2"/>
    <n v="38"/>
    <x v="0"/>
    <n v="5"/>
    <x v="2"/>
    <n v="5"/>
    <n v="70100"/>
    <n v="0.88"/>
    <x v="1"/>
    <x v="0"/>
    <x v="0"/>
    <n v="20"/>
    <x v="0"/>
    <n v="69"/>
    <x v="1"/>
    <n v="2"/>
    <n v="5.4"/>
    <x v="1"/>
    <x v="0"/>
    <n v="31"/>
    <x v="1"/>
    <n v="1"/>
  </r>
  <r>
    <s v="E0457"/>
    <x v="0"/>
    <x v="5"/>
    <x v="4"/>
    <x v="3"/>
    <x v="1"/>
    <n v="51"/>
    <x v="2"/>
    <n v="3.8"/>
    <x v="1"/>
    <n v="1.3"/>
    <n v="62100"/>
    <n v="1.03"/>
    <x v="0"/>
    <x v="0"/>
    <x v="0"/>
    <n v="8"/>
    <x v="1"/>
    <n v="64"/>
    <x v="1"/>
    <n v="3"/>
    <n v="7.4"/>
    <x v="1"/>
    <x v="0"/>
    <n v="22"/>
    <x v="0"/>
    <n v="0"/>
  </r>
  <r>
    <s v="E0458"/>
    <x v="1"/>
    <x v="0"/>
    <x v="0"/>
    <x v="0"/>
    <x v="1"/>
    <n v="47"/>
    <x v="2"/>
    <n v="3.3"/>
    <x v="1"/>
    <n v="2.7"/>
    <n v="51900"/>
    <n v="0.76"/>
    <x v="3"/>
    <x v="0"/>
    <x v="1"/>
    <n v="10"/>
    <x v="1"/>
    <n v="75"/>
    <x v="2"/>
    <n v="3"/>
    <n v="0.5"/>
    <x v="1"/>
    <x v="1"/>
    <n v="46"/>
    <x v="0"/>
    <n v="0"/>
  </r>
  <r>
    <s v="E0459"/>
    <x v="1"/>
    <x v="5"/>
    <x v="4"/>
    <x v="0"/>
    <x v="0"/>
    <n v="47"/>
    <x v="2"/>
    <n v="1.8"/>
    <x v="0"/>
    <n v="0.2"/>
    <n v="45400"/>
    <n v="0.92"/>
    <x v="1"/>
    <x v="0"/>
    <x v="0"/>
    <n v="6"/>
    <x v="1"/>
    <n v="81"/>
    <x v="2"/>
    <n v="2"/>
    <n v="5.3"/>
    <x v="1"/>
    <x v="0"/>
    <n v="25"/>
    <x v="0"/>
    <n v="0"/>
  </r>
  <r>
    <s v="E0460"/>
    <x v="0"/>
    <x v="5"/>
    <x v="4"/>
    <x v="3"/>
    <x v="1"/>
    <n v="54"/>
    <x v="2"/>
    <n v="0.7"/>
    <x v="3"/>
    <n v="0.7"/>
    <n v="52200"/>
    <n v="0.81"/>
    <x v="3"/>
    <x v="2"/>
    <x v="0"/>
    <n v="23"/>
    <x v="0"/>
    <n v="58"/>
    <x v="1"/>
    <n v="7"/>
    <n v="2.2000000000000002"/>
    <x v="2"/>
    <x v="1"/>
    <n v="52"/>
    <x v="1"/>
    <n v="1"/>
  </r>
  <r>
    <s v="E0461"/>
    <x v="0"/>
    <x v="5"/>
    <x v="4"/>
    <x v="0"/>
    <x v="0"/>
    <n v="34"/>
    <x v="0"/>
    <n v="1.8"/>
    <x v="0"/>
    <n v="1.8"/>
    <n v="51700"/>
    <n v="1.04"/>
    <x v="0"/>
    <x v="0"/>
    <x v="1"/>
    <n v="25"/>
    <x v="2"/>
    <n v="82"/>
    <x v="2"/>
    <n v="3"/>
    <n v="2.5"/>
    <x v="2"/>
    <x v="0"/>
    <n v="28"/>
    <x v="0"/>
    <n v="0"/>
  </r>
  <r>
    <s v="E0462"/>
    <x v="0"/>
    <x v="3"/>
    <x v="2"/>
    <x v="0"/>
    <x v="1"/>
    <n v="34"/>
    <x v="0"/>
    <n v="3.7"/>
    <x v="1"/>
    <n v="3.7"/>
    <n v="66900"/>
    <n v="1.07"/>
    <x v="0"/>
    <x v="1"/>
    <x v="0"/>
    <n v="16"/>
    <x v="0"/>
    <n v="70"/>
    <x v="2"/>
    <n v="4"/>
    <n v="0.2"/>
    <x v="1"/>
    <x v="0"/>
    <n v="21"/>
    <x v="0"/>
    <n v="0"/>
  </r>
  <r>
    <s v="E0463"/>
    <x v="0"/>
    <x v="2"/>
    <x v="0"/>
    <x v="0"/>
    <x v="4"/>
    <n v="41"/>
    <x v="0"/>
    <n v="1.1000000000000001"/>
    <x v="0"/>
    <n v="1.1000000000000001"/>
    <n v="29100"/>
    <n v="0.82"/>
    <x v="3"/>
    <x v="1"/>
    <x v="0"/>
    <n v="8"/>
    <x v="1"/>
    <n v="80"/>
    <x v="2"/>
    <n v="3"/>
    <n v="2.7"/>
    <x v="1"/>
    <x v="0"/>
    <n v="13"/>
    <x v="0"/>
    <n v="0"/>
  </r>
  <r>
    <s v="E0464"/>
    <x v="0"/>
    <x v="3"/>
    <x v="2"/>
    <x v="3"/>
    <x v="1"/>
    <n v="36"/>
    <x v="0"/>
    <n v="4.5"/>
    <x v="1"/>
    <n v="0.3"/>
    <n v="71100"/>
    <n v="1.17"/>
    <x v="2"/>
    <x v="0"/>
    <x v="0"/>
    <n v="30"/>
    <x v="2"/>
    <n v="66"/>
    <x v="1"/>
    <n v="2"/>
    <n v="1.7"/>
    <x v="1"/>
    <x v="1"/>
    <n v="7"/>
    <x v="0"/>
    <n v="0"/>
  </r>
  <r>
    <s v="E0465"/>
    <x v="0"/>
    <x v="1"/>
    <x v="1"/>
    <x v="0"/>
    <x v="3"/>
    <n v="41"/>
    <x v="0"/>
    <n v="4.0999999999999996"/>
    <x v="1"/>
    <n v="4.0999999999999996"/>
    <n v="124900"/>
    <n v="1.28"/>
    <x v="2"/>
    <x v="0"/>
    <x v="1"/>
    <n v="9"/>
    <x v="1"/>
    <n v="79"/>
    <x v="2"/>
    <n v="2"/>
    <n v="0.3"/>
    <x v="1"/>
    <x v="0"/>
    <n v="12"/>
    <x v="1"/>
    <n v="1"/>
  </r>
  <r>
    <s v="E0466"/>
    <x v="0"/>
    <x v="0"/>
    <x v="0"/>
    <x v="0"/>
    <x v="4"/>
    <n v="52"/>
    <x v="2"/>
    <n v="2.6"/>
    <x v="1"/>
    <n v="0.3"/>
    <n v="36200"/>
    <n v="0.99"/>
    <x v="1"/>
    <x v="1"/>
    <x v="0"/>
    <n v="1"/>
    <x v="3"/>
    <n v="72"/>
    <x v="2"/>
    <n v="7"/>
    <n v="5.8"/>
    <x v="1"/>
    <x v="1"/>
    <n v="13"/>
    <x v="0"/>
    <n v="0"/>
  </r>
  <r>
    <s v="E0467"/>
    <x v="0"/>
    <x v="7"/>
    <x v="5"/>
    <x v="0"/>
    <x v="3"/>
    <n v="34"/>
    <x v="0"/>
    <n v="3.2"/>
    <x v="1"/>
    <n v="0.6"/>
    <n v="91100"/>
    <n v="0.94"/>
    <x v="1"/>
    <x v="1"/>
    <x v="1"/>
    <n v="20"/>
    <x v="0"/>
    <n v="76"/>
    <x v="2"/>
    <n v="2"/>
    <n v="3.1"/>
    <x v="2"/>
    <x v="0"/>
    <n v="29"/>
    <x v="0"/>
    <n v="0"/>
  </r>
  <r>
    <s v="E0468"/>
    <x v="0"/>
    <x v="6"/>
    <x v="1"/>
    <x v="0"/>
    <x v="0"/>
    <n v="35"/>
    <x v="0"/>
    <n v="1.2"/>
    <x v="0"/>
    <n v="1.2"/>
    <n v="62900"/>
    <n v="1.31"/>
    <x v="2"/>
    <x v="0"/>
    <x v="0"/>
    <n v="6"/>
    <x v="1"/>
    <n v="75"/>
    <x v="2"/>
    <n v="2"/>
    <n v="3.4"/>
    <x v="1"/>
    <x v="0"/>
    <n v="18"/>
    <x v="0"/>
    <n v="0"/>
  </r>
  <r>
    <s v="E0469"/>
    <x v="1"/>
    <x v="4"/>
    <x v="3"/>
    <x v="0"/>
    <x v="2"/>
    <n v="40"/>
    <x v="0"/>
    <n v="6.8"/>
    <x v="2"/>
    <n v="1.9"/>
    <n v="66700"/>
    <n v="0.88"/>
    <x v="1"/>
    <x v="1"/>
    <x v="1"/>
    <n v="25"/>
    <x v="2"/>
    <n v="74"/>
    <x v="2"/>
    <n v="9"/>
    <n v="5.8"/>
    <x v="1"/>
    <x v="0"/>
    <n v="26"/>
    <x v="0"/>
    <n v="0"/>
  </r>
  <r>
    <s v="E0470"/>
    <x v="0"/>
    <x v="1"/>
    <x v="1"/>
    <x v="0"/>
    <x v="1"/>
    <n v="36"/>
    <x v="0"/>
    <n v="6.7"/>
    <x v="2"/>
    <n v="1.2"/>
    <n v="62100"/>
    <n v="1.02"/>
    <x v="0"/>
    <x v="0"/>
    <x v="1"/>
    <n v="13"/>
    <x v="0"/>
    <n v="62"/>
    <x v="1"/>
    <n v="3"/>
    <n v="4.3"/>
    <x v="1"/>
    <x v="0"/>
    <n v="39"/>
    <x v="0"/>
    <n v="0"/>
  </r>
  <r>
    <s v="E0471"/>
    <x v="0"/>
    <x v="5"/>
    <x v="4"/>
    <x v="0"/>
    <x v="1"/>
    <n v="21"/>
    <x v="1"/>
    <n v="1.5"/>
    <x v="0"/>
    <n v="1.5"/>
    <n v="63200"/>
    <n v="1.02"/>
    <x v="0"/>
    <x v="0"/>
    <x v="0"/>
    <n v="21"/>
    <x v="0"/>
    <n v="89"/>
    <x v="0"/>
    <n v="4"/>
    <n v="0.8"/>
    <x v="0"/>
    <x v="0"/>
    <n v="23"/>
    <x v="0"/>
    <n v="0"/>
  </r>
  <r>
    <s v="E0472"/>
    <x v="0"/>
    <x v="1"/>
    <x v="1"/>
    <x v="1"/>
    <x v="1"/>
    <n v="33"/>
    <x v="0"/>
    <n v="1.5"/>
    <x v="0"/>
    <n v="1.5"/>
    <n v="71200"/>
    <n v="1.1200000000000001"/>
    <x v="0"/>
    <x v="0"/>
    <x v="0"/>
    <n v="29"/>
    <x v="2"/>
    <n v="46"/>
    <x v="3"/>
    <n v="3"/>
    <n v="4.9000000000000004"/>
    <x v="1"/>
    <x v="1"/>
    <n v="49"/>
    <x v="0"/>
    <n v="0"/>
  </r>
  <r>
    <s v="E0473"/>
    <x v="1"/>
    <x v="5"/>
    <x v="4"/>
    <x v="0"/>
    <x v="2"/>
    <n v="44"/>
    <x v="0"/>
    <n v="1.8"/>
    <x v="0"/>
    <n v="1.8"/>
    <n v="81100"/>
    <n v="1.02"/>
    <x v="0"/>
    <x v="1"/>
    <x v="0"/>
    <n v="5"/>
    <x v="3"/>
    <n v="64"/>
    <x v="1"/>
    <n v="4"/>
    <n v="0.6"/>
    <x v="0"/>
    <x v="0"/>
    <n v="10"/>
    <x v="0"/>
    <n v="0"/>
  </r>
  <r>
    <s v="E0474"/>
    <x v="1"/>
    <x v="1"/>
    <x v="1"/>
    <x v="0"/>
    <x v="0"/>
    <n v="51"/>
    <x v="2"/>
    <n v="5.7"/>
    <x v="2"/>
    <n v="2.4"/>
    <n v="45400"/>
    <n v="0.93"/>
    <x v="1"/>
    <x v="3"/>
    <x v="0"/>
    <n v="11"/>
    <x v="1"/>
    <n v="71"/>
    <x v="2"/>
    <n v="12"/>
    <n v="4"/>
    <x v="1"/>
    <x v="0"/>
    <n v="22"/>
    <x v="0"/>
    <n v="0"/>
  </r>
  <r>
    <s v="E0475"/>
    <x v="1"/>
    <x v="3"/>
    <x v="2"/>
    <x v="0"/>
    <x v="0"/>
    <n v="28"/>
    <x v="1"/>
    <n v="5"/>
    <x v="2"/>
    <n v="2.5"/>
    <n v="43000"/>
    <n v="0.89"/>
    <x v="1"/>
    <x v="3"/>
    <x v="1"/>
    <n v="15"/>
    <x v="0"/>
    <n v="77"/>
    <x v="2"/>
    <n v="2"/>
    <n v="8.4"/>
    <x v="2"/>
    <x v="0"/>
    <n v="18"/>
    <x v="0"/>
    <n v="0"/>
  </r>
  <r>
    <s v="E0476"/>
    <x v="0"/>
    <x v="1"/>
    <x v="1"/>
    <x v="0"/>
    <x v="1"/>
    <n v="28"/>
    <x v="1"/>
    <n v="7.8"/>
    <x v="2"/>
    <n v="4.5"/>
    <n v="59700"/>
    <n v="0.97"/>
    <x v="1"/>
    <x v="2"/>
    <x v="0"/>
    <n v="30"/>
    <x v="2"/>
    <n v="84"/>
    <x v="2"/>
    <n v="7"/>
    <n v="4.0999999999999996"/>
    <x v="2"/>
    <x v="1"/>
    <n v="35"/>
    <x v="1"/>
    <n v="1"/>
  </r>
  <r>
    <s v="E0477"/>
    <x v="1"/>
    <x v="5"/>
    <x v="4"/>
    <x v="4"/>
    <x v="2"/>
    <n v="38"/>
    <x v="0"/>
    <n v="8.3000000000000007"/>
    <x v="2"/>
    <n v="1.9"/>
    <n v="69400"/>
    <n v="0.91"/>
    <x v="1"/>
    <x v="3"/>
    <x v="0"/>
    <n v="10"/>
    <x v="1"/>
    <n v="50"/>
    <x v="1"/>
    <n v="7"/>
    <n v="2"/>
    <x v="1"/>
    <x v="0"/>
    <n v="0"/>
    <x v="1"/>
    <n v="1"/>
  </r>
  <r>
    <s v="E0478"/>
    <x v="0"/>
    <x v="3"/>
    <x v="2"/>
    <x v="0"/>
    <x v="1"/>
    <n v="21"/>
    <x v="1"/>
    <n v="1"/>
    <x v="0"/>
    <n v="0.9"/>
    <n v="62300"/>
    <n v="1"/>
    <x v="0"/>
    <x v="2"/>
    <x v="1"/>
    <n v="11"/>
    <x v="1"/>
    <n v="71"/>
    <x v="2"/>
    <n v="7"/>
    <n v="8.1999999999999993"/>
    <x v="1"/>
    <x v="0"/>
    <n v="7"/>
    <x v="0"/>
    <n v="0"/>
  </r>
  <r>
    <s v="E0479"/>
    <x v="0"/>
    <x v="1"/>
    <x v="1"/>
    <x v="0"/>
    <x v="2"/>
    <n v="34"/>
    <x v="0"/>
    <n v="5.6"/>
    <x v="2"/>
    <n v="3.7"/>
    <n v="73200"/>
    <n v="0.94"/>
    <x v="1"/>
    <x v="0"/>
    <x v="0"/>
    <n v="20"/>
    <x v="0"/>
    <n v="43"/>
    <x v="3"/>
    <n v="12"/>
    <n v="3.1"/>
    <x v="2"/>
    <x v="0"/>
    <n v="23"/>
    <x v="1"/>
    <n v="1"/>
  </r>
  <r>
    <s v="E0480"/>
    <x v="1"/>
    <x v="3"/>
    <x v="2"/>
    <x v="0"/>
    <x v="0"/>
    <n v="22"/>
    <x v="1"/>
    <n v="8.1"/>
    <x v="2"/>
    <n v="1.6"/>
    <n v="40100"/>
    <n v="0.84"/>
    <x v="3"/>
    <x v="0"/>
    <x v="1"/>
    <n v="11"/>
    <x v="1"/>
    <n v="72"/>
    <x v="2"/>
    <n v="0"/>
    <n v="1.2"/>
    <x v="1"/>
    <x v="0"/>
    <n v="43"/>
    <x v="0"/>
    <n v="0"/>
  </r>
  <r>
    <s v="E0481"/>
    <x v="1"/>
    <x v="3"/>
    <x v="2"/>
    <x v="3"/>
    <x v="2"/>
    <n v="50"/>
    <x v="2"/>
    <n v="3"/>
    <x v="1"/>
    <n v="2.6"/>
    <n v="88800"/>
    <n v="1.1200000000000001"/>
    <x v="0"/>
    <x v="0"/>
    <x v="0"/>
    <n v="17"/>
    <x v="0"/>
    <n v="75"/>
    <x v="2"/>
    <n v="1"/>
    <n v="1.6"/>
    <x v="1"/>
    <x v="0"/>
    <n v="27"/>
    <x v="0"/>
    <n v="0"/>
  </r>
  <r>
    <s v="E0482"/>
    <x v="1"/>
    <x v="2"/>
    <x v="0"/>
    <x v="0"/>
    <x v="0"/>
    <n v="31"/>
    <x v="1"/>
    <n v="3.9"/>
    <x v="1"/>
    <n v="0.2"/>
    <n v="45400"/>
    <n v="0.92"/>
    <x v="1"/>
    <x v="0"/>
    <x v="0"/>
    <n v="2"/>
    <x v="3"/>
    <n v="91"/>
    <x v="0"/>
    <n v="2"/>
    <n v="1.5"/>
    <x v="2"/>
    <x v="1"/>
    <n v="8"/>
    <x v="0"/>
    <n v="0"/>
  </r>
  <r>
    <s v="E0483"/>
    <x v="1"/>
    <x v="0"/>
    <x v="0"/>
    <x v="3"/>
    <x v="1"/>
    <n v="53"/>
    <x v="2"/>
    <n v="3.4"/>
    <x v="1"/>
    <n v="1.8"/>
    <n v="53400"/>
    <n v="0.81"/>
    <x v="3"/>
    <x v="0"/>
    <x v="0"/>
    <n v="36"/>
    <x v="2"/>
    <n v="64"/>
    <x v="1"/>
    <n v="3"/>
    <n v="9.4"/>
    <x v="1"/>
    <x v="1"/>
    <n v="10"/>
    <x v="0"/>
    <n v="0"/>
  </r>
  <r>
    <s v="E0484"/>
    <x v="0"/>
    <x v="3"/>
    <x v="2"/>
    <x v="0"/>
    <x v="4"/>
    <n v="48"/>
    <x v="2"/>
    <n v="3.6"/>
    <x v="1"/>
    <n v="1.3"/>
    <n v="35300"/>
    <n v="0.96"/>
    <x v="1"/>
    <x v="3"/>
    <x v="0"/>
    <n v="4"/>
    <x v="3"/>
    <n v="85"/>
    <x v="0"/>
    <n v="5"/>
    <n v="4"/>
    <x v="0"/>
    <x v="0"/>
    <n v="44"/>
    <x v="0"/>
    <n v="0"/>
  </r>
  <r>
    <s v="E0485"/>
    <x v="1"/>
    <x v="3"/>
    <x v="2"/>
    <x v="0"/>
    <x v="0"/>
    <n v="32"/>
    <x v="0"/>
    <n v="6.8"/>
    <x v="2"/>
    <n v="0.2"/>
    <n v="48400"/>
    <n v="1.02"/>
    <x v="0"/>
    <x v="0"/>
    <x v="0"/>
    <n v="13"/>
    <x v="0"/>
    <n v="79"/>
    <x v="2"/>
    <n v="2"/>
    <n v="4.0999999999999996"/>
    <x v="1"/>
    <x v="0"/>
    <n v="17"/>
    <x v="0"/>
    <n v="0"/>
  </r>
  <r>
    <s v="E0486"/>
    <x v="1"/>
    <x v="1"/>
    <x v="1"/>
    <x v="3"/>
    <x v="0"/>
    <n v="28"/>
    <x v="1"/>
    <n v="11.4"/>
    <x v="4"/>
    <n v="1.9"/>
    <n v="38800"/>
    <n v="0.79"/>
    <x v="3"/>
    <x v="0"/>
    <x v="1"/>
    <n v="16"/>
    <x v="0"/>
    <n v="67"/>
    <x v="1"/>
    <n v="2"/>
    <n v="3.7"/>
    <x v="1"/>
    <x v="0"/>
    <n v="13"/>
    <x v="0"/>
    <n v="0"/>
  </r>
  <r>
    <s v="E0487"/>
    <x v="1"/>
    <x v="5"/>
    <x v="4"/>
    <x v="3"/>
    <x v="0"/>
    <n v="36"/>
    <x v="0"/>
    <n v="9.4"/>
    <x v="2"/>
    <n v="1.9"/>
    <n v="49800"/>
    <n v="1.03"/>
    <x v="0"/>
    <x v="3"/>
    <x v="0"/>
    <n v="33"/>
    <x v="2"/>
    <n v="51"/>
    <x v="1"/>
    <n v="5"/>
    <n v="3.2"/>
    <x v="1"/>
    <x v="0"/>
    <n v="42"/>
    <x v="0"/>
    <n v="0"/>
  </r>
  <r>
    <s v="E0488"/>
    <x v="1"/>
    <x v="7"/>
    <x v="5"/>
    <x v="3"/>
    <x v="1"/>
    <n v="37"/>
    <x v="0"/>
    <n v="2.6"/>
    <x v="1"/>
    <n v="2.6"/>
    <n v="54900"/>
    <n v="0.9"/>
    <x v="1"/>
    <x v="2"/>
    <x v="1"/>
    <n v="4"/>
    <x v="3"/>
    <n v="80"/>
    <x v="2"/>
    <n v="6"/>
    <n v="1.8"/>
    <x v="1"/>
    <x v="0"/>
    <n v="36"/>
    <x v="0"/>
    <n v="0"/>
  </r>
  <r>
    <s v="E0489"/>
    <x v="1"/>
    <x v="1"/>
    <x v="1"/>
    <x v="0"/>
    <x v="0"/>
    <n v="41"/>
    <x v="0"/>
    <n v="4.7"/>
    <x v="1"/>
    <n v="4.7"/>
    <n v="57000"/>
    <n v="1.2"/>
    <x v="2"/>
    <x v="0"/>
    <x v="0"/>
    <n v="34"/>
    <x v="2"/>
    <n v="47"/>
    <x v="3"/>
    <n v="4"/>
    <n v="1"/>
    <x v="1"/>
    <x v="0"/>
    <n v="39"/>
    <x v="1"/>
    <n v="1"/>
  </r>
  <r>
    <s v="E0490"/>
    <x v="1"/>
    <x v="1"/>
    <x v="1"/>
    <x v="3"/>
    <x v="0"/>
    <n v="31"/>
    <x v="1"/>
    <n v="2.1"/>
    <x v="1"/>
    <n v="2.1"/>
    <n v="50800"/>
    <n v="1.03"/>
    <x v="0"/>
    <x v="1"/>
    <x v="0"/>
    <n v="23"/>
    <x v="0"/>
    <n v="88"/>
    <x v="0"/>
    <n v="7"/>
    <n v="3.4"/>
    <x v="1"/>
    <x v="0"/>
    <n v="13"/>
    <x v="0"/>
    <n v="0"/>
  </r>
  <r>
    <s v="E0491"/>
    <x v="0"/>
    <x v="0"/>
    <x v="0"/>
    <x v="0"/>
    <x v="0"/>
    <n v="45"/>
    <x v="0"/>
    <n v="2.2999999999999998"/>
    <x v="1"/>
    <n v="1.3"/>
    <n v="45900"/>
    <n v="0.99"/>
    <x v="1"/>
    <x v="0"/>
    <x v="0"/>
    <n v="20"/>
    <x v="0"/>
    <n v="70"/>
    <x v="2"/>
    <n v="1"/>
    <n v="8"/>
    <x v="1"/>
    <x v="0"/>
    <n v="6"/>
    <x v="0"/>
    <n v="0"/>
  </r>
  <r>
    <s v="E0492"/>
    <x v="0"/>
    <x v="3"/>
    <x v="2"/>
    <x v="3"/>
    <x v="0"/>
    <n v="40"/>
    <x v="0"/>
    <n v="3.7"/>
    <x v="1"/>
    <n v="2.4"/>
    <n v="44100"/>
    <n v="0.95"/>
    <x v="1"/>
    <x v="1"/>
    <x v="0"/>
    <n v="7"/>
    <x v="1"/>
    <n v="86"/>
    <x v="0"/>
    <n v="2"/>
    <n v="3.3"/>
    <x v="1"/>
    <x v="0"/>
    <n v="26"/>
    <x v="1"/>
    <n v="1"/>
  </r>
  <r>
    <s v="E0493"/>
    <x v="0"/>
    <x v="7"/>
    <x v="5"/>
    <x v="3"/>
    <x v="0"/>
    <n v="35"/>
    <x v="0"/>
    <n v="2.2000000000000002"/>
    <x v="1"/>
    <n v="2.2000000000000002"/>
    <n v="47400"/>
    <n v="0.95"/>
    <x v="1"/>
    <x v="0"/>
    <x v="0"/>
    <n v="21"/>
    <x v="0"/>
    <n v="66"/>
    <x v="1"/>
    <n v="2"/>
    <n v="6.2"/>
    <x v="2"/>
    <x v="0"/>
    <n v="28"/>
    <x v="0"/>
    <n v="0"/>
  </r>
  <r>
    <s v="E0494"/>
    <x v="1"/>
    <x v="4"/>
    <x v="3"/>
    <x v="0"/>
    <x v="4"/>
    <n v="32"/>
    <x v="0"/>
    <n v="2.5"/>
    <x v="1"/>
    <n v="1.4"/>
    <n v="38400"/>
    <n v="1.04"/>
    <x v="0"/>
    <x v="1"/>
    <x v="0"/>
    <n v="9"/>
    <x v="1"/>
    <n v="75"/>
    <x v="2"/>
    <n v="3"/>
    <n v="0.5"/>
    <x v="2"/>
    <x v="1"/>
    <n v="28"/>
    <x v="0"/>
    <n v="0"/>
  </r>
  <r>
    <s v="E0495"/>
    <x v="1"/>
    <x v="0"/>
    <x v="0"/>
    <x v="3"/>
    <x v="1"/>
    <n v="36"/>
    <x v="0"/>
    <n v="4.5999999999999996"/>
    <x v="1"/>
    <n v="0.4"/>
    <n v="61800"/>
    <n v="1.03"/>
    <x v="0"/>
    <x v="0"/>
    <x v="1"/>
    <n v="27"/>
    <x v="2"/>
    <n v="76"/>
    <x v="2"/>
    <n v="4"/>
    <n v="3.3"/>
    <x v="0"/>
    <x v="0"/>
    <n v="42"/>
    <x v="0"/>
    <n v="0"/>
  </r>
  <r>
    <s v="E0496"/>
    <x v="0"/>
    <x v="0"/>
    <x v="0"/>
    <x v="3"/>
    <x v="1"/>
    <n v="31"/>
    <x v="1"/>
    <n v="5.5"/>
    <x v="2"/>
    <n v="1.7"/>
    <n v="60500"/>
    <n v="0.97"/>
    <x v="1"/>
    <x v="0"/>
    <x v="0"/>
    <n v="7"/>
    <x v="1"/>
    <n v="71"/>
    <x v="2"/>
    <n v="1"/>
    <n v="1.7"/>
    <x v="1"/>
    <x v="0"/>
    <n v="3"/>
    <x v="0"/>
    <n v="0"/>
  </r>
  <r>
    <s v="E0497"/>
    <x v="1"/>
    <x v="3"/>
    <x v="2"/>
    <x v="0"/>
    <x v="1"/>
    <n v="39"/>
    <x v="0"/>
    <n v="5.4"/>
    <x v="2"/>
    <n v="5"/>
    <n v="62400"/>
    <n v="0.94"/>
    <x v="1"/>
    <x v="2"/>
    <x v="1"/>
    <n v="15"/>
    <x v="0"/>
    <n v="69"/>
    <x v="1"/>
    <n v="3"/>
    <n v="1.1000000000000001"/>
    <x v="1"/>
    <x v="0"/>
    <n v="34"/>
    <x v="0"/>
    <n v="0"/>
  </r>
  <r>
    <s v="E0498"/>
    <x v="1"/>
    <x v="5"/>
    <x v="4"/>
    <x v="5"/>
    <x v="0"/>
    <n v="39"/>
    <x v="0"/>
    <n v="5.5"/>
    <x v="2"/>
    <n v="0.4"/>
    <n v="44800"/>
    <n v="0.89"/>
    <x v="1"/>
    <x v="0"/>
    <x v="0"/>
    <n v="11"/>
    <x v="1"/>
    <n v="72"/>
    <x v="2"/>
    <n v="2"/>
    <n v="6.9"/>
    <x v="1"/>
    <x v="0"/>
    <n v="11"/>
    <x v="0"/>
    <n v="0"/>
  </r>
  <r>
    <s v="E0499"/>
    <x v="1"/>
    <x v="1"/>
    <x v="1"/>
    <x v="1"/>
    <x v="0"/>
    <n v="40"/>
    <x v="0"/>
    <n v="1.3"/>
    <x v="0"/>
    <n v="0.8"/>
    <n v="46200"/>
    <n v="0.96"/>
    <x v="1"/>
    <x v="1"/>
    <x v="1"/>
    <n v="7"/>
    <x v="1"/>
    <n v="66"/>
    <x v="1"/>
    <n v="1"/>
    <n v="1.9"/>
    <x v="0"/>
    <x v="0"/>
    <n v="34"/>
    <x v="0"/>
    <n v="0"/>
  </r>
  <r>
    <s v="E0500"/>
    <x v="1"/>
    <x v="1"/>
    <x v="1"/>
    <x v="0"/>
    <x v="2"/>
    <n v="54"/>
    <x v="2"/>
    <n v="2.1"/>
    <x v="1"/>
    <n v="1"/>
    <n v="60100"/>
    <n v="0.74"/>
    <x v="3"/>
    <x v="3"/>
    <x v="0"/>
    <n v="23"/>
    <x v="0"/>
    <n v="52"/>
    <x v="1"/>
    <n v="7"/>
    <n v="4"/>
    <x v="1"/>
    <x v="1"/>
    <n v="18"/>
    <x v="0"/>
    <n v="0"/>
  </r>
  <r>
    <s v="E0501"/>
    <x v="0"/>
    <x v="2"/>
    <x v="0"/>
    <x v="5"/>
    <x v="1"/>
    <n v="37"/>
    <x v="0"/>
    <n v="4"/>
    <x v="1"/>
    <n v="0.8"/>
    <n v="68600"/>
    <n v="1.0900000000000001"/>
    <x v="0"/>
    <x v="1"/>
    <x v="0"/>
    <n v="21"/>
    <x v="0"/>
    <n v="87"/>
    <x v="0"/>
    <n v="4"/>
    <n v="2.5"/>
    <x v="1"/>
    <x v="1"/>
    <n v="14"/>
    <x v="0"/>
    <n v="0"/>
  </r>
  <r>
    <s v="E0502"/>
    <x v="1"/>
    <x v="3"/>
    <x v="2"/>
    <x v="0"/>
    <x v="0"/>
    <n v="47"/>
    <x v="2"/>
    <n v="7.9"/>
    <x v="2"/>
    <n v="3.5"/>
    <n v="49600"/>
    <n v="1.03"/>
    <x v="0"/>
    <x v="0"/>
    <x v="1"/>
    <n v="27"/>
    <x v="2"/>
    <n v="79"/>
    <x v="2"/>
    <n v="3"/>
    <n v="0.8"/>
    <x v="0"/>
    <x v="0"/>
    <n v="17"/>
    <x v="0"/>
    <n v="0"/>
  </r>
  <r>
    <s v="E0503"/>
    <x v="1"/>
    <x v="7"/>
    <x v="5"/>
    <x v="4"/>
    <x v="4"/>
    <n v="40"/>
    <x v="0"/>
    <n v="15.4"/>
    <x v="5"/>
    <n v="1.1000000000000001"/>
    <n v="32900"/>
    <n v="0.96"/>
    <x v="1"/>
    <x v="3"/>
    <x v="0"/>
    <n v="1"/>
    <x v="3"/>
    <n v="73"/>
    <x v="2"/>
    <n v="13"/>
    <n v="4.4000000000000004"/>
    <x v="1"/>
    <x v="0"/>
    <n v="7"/>
    <x v="0"/>
    <n v="0"/>
  </r>
  <r>
    <s v="E0504"/>
    <x v="0"/>
    <x v="6"/>
    <x v="1"/>
    <x v="1"/>
    <x v="0"/>
    <n v="36"/>
    <x v="0"/>
    <n v="4.9000000000000004"/>
    <x v="1"/>
    <n v="3.6"/>
    <n v="58000"/>
    <n v="1.2"/>
    <x v="2"/>
    <x v="0"/>
    <x v="1"/>
    <n v="26"/>
    <x v="2"/>
    <n v="90"/>
    <x v="0"/>
    <n v="1"/>
    <n v="2"/>
    <x v="2"/>
    <x v="0"/>
    <n v="24"/>
    <x v="1"/>
    <n v="1"/>
  </r>
  <r>
    <s v="E0505"/>
    <x v="1"/>
    <x v="2"/>
    <x v="0"/>
    <x v="3"/>
    <x v="0"/>
    <n v="37"/>
    <x v="0"/>
    <n v="6.4"/>
    <x v="2"/>
    <n v="2.1"/>
    <n v="48500"/>
    <n v="1.04"/>
    <x v="0"/>
    <x v="0"/>
    <x v="0"/>
    <n v="39"/>
    <x v="2"/>
    <n v="65"/>
    <x v="1"/>
    <n v="14"/>
    <n v="4.9000000000000004"/>
    <x v="2"/>
    <x v="1"/>
    <n v="15"/>
    <x v="0"/>
    <n v="0"/>
  </r>
  <r>
    <s v="E0506"/>
    <x v="0"/>
    <x v="4"/>
    <x v="3"/>
    <x v="0"/>
    <x v="0"/>
    <n v="37"/>
    <x v="0"/>
    <n v="1.2"/>
    <x v="0"/>
    <n v="0.3"/>
    <n v="42500"/>
    <n v="0.93"/>
    <x v="1"/>
    <x v="0"/>
    <x v="1"/>
    <n v="12"/>
    <x v="1"/>
    <n v="93"/>
    <x v="0"/>
    <n v="4"/>
    <n v="1.3"/>
    <x v="1"/>
    <x v="0"/>
    <n v="33"/>
    <x v="0"/>
    <n v="0"/>
  </r>
  <r>
    <s v="E0507"/>
    <x v="1"/>
    <x v="1"/>
    <x v="1"/>
    <x v="5"/>
    <x v="1"/>
    <n v="41"/>
    <x v="0"/>
    <n v="6.3"/>
    <x v="2"/>
    <n v="1.4"/>
    <n v="67800"/>
    <n v="1.1399999999999999"/>
    <x v="0"/>
    <x v="0"/>
    <x v="0"/>
    <n v="33"/>
    <x v="2"/>
    <n v="70"/>
    <x v="2"/>
    <n v="2"/>
    <n v="1.8"/>
    <x v="0"/>
    <x v="0"/>
    <n v="32"/>
    <x v="1"/>
    <n v="1"/>
  </r>
  <r>
    <s v="E0508"/>
    <x v="1"/>
    <x v="6"/>
    <x v="1"/>
    <x v="0"/>
    <x v="1"/>
    <n v="29"/>
    <x v="1"/>
    <n v="12.9"/>
    <x v="4"/>
    <n v="4.4000000000000004"/>
    <n v="64700"/>
    <n v="1.05"/>
    <x v="0"/>
    <x v="1"/>
    <x v="0"/>
    <n v="14"/>
    <x v="0"/>
    <n v="57"/>
    <x v="1"/>
    <n v="3"/>
    <n v="3.9"/>
    <x v="1"/>
    <x v="0"/>
    <n v="44"/>
    <x v="0"/>
    <n v="0"/>
  </r>
  <r>
    <s v="E0509"/>
    <x v="0"/>
    <x v="1"/>
    <x v="1"/>
    <x v="0"/>
    <x v="1"/>
    <n v="25"/>
    <x v="1"/>
    <n v="2.1"/>
    <x v="1"/>
    <n v="2.1"/>
    <n v="64700"/>
    <n v="0.98"/>
    <x v="1"/>
    <x v="0"/>
    <x v="0"/>
    <n v="4"/>
    <x v="3"/>
    <n v="94"/>
    <x v="0"/>
    <n v="3"/>
    <n v="1.4"/>
    <x v="1"/>
    <x v="0"/>
    <n v="28"/>
    <x v="0"/>
    <n v="0"/>
  </r>
  <r>
    <s v="E0510"/>
    <x v="0"/>
    <x v="2"/>
    <x v="0"/>
    <x v="0"/>
    <x v="1"/>
    <n v="44"/>
    <x v="0"/>
    <n v="2.5"/>
    <x v="1"/>
    <n v="1.5"/>
    <n v="59100"/>
    <n v="0.97"/>
    <x v="1"/>
    <x v="0"/>
    <x v="1"/>
    <n v="13"/>
    <x v="0"/>
    <n v="89"/>
    <x v="0"/>
    <n v="15"/>
    <n v="4.4000000000000004"/>
    <x v="1"/>
    <x v="1"/>
    <n v="30"/>
    <x v="0"/>
    <n v="0"/>
  </r>
  <r>
    <s v="E0511"/>
    <x v="1"/>
    <x v="3"/>
    <x v="2"/>
    <x v="1"/>
    <x v="2"/>
    <n v="46"/>
    <x v="2"/>
    <n v="6.9"/>
    <x v="2"/>
    <n v="5"/>
    <n v="81900"/>
    <n v="1.08"/>
    <x v="0"/>
    <x v="1"/>
    <x v="0"/>
    <n v="25"/>
    <x v="2"/>
    <n v="64"/>
    <x v="1"/>
    <n v="5"/>
    <n v="0.4"/>
    <x v="1"/>
    <x v="0"/>
    <n v="41"/>
    <x v="0"/>
    <n v="0"/>
  </r>
  <r>
    <s v="E0512"/>
    <x v="1"/>
    <x v="0"/>
    <x v="0"/>
    <x v="5"/>
    <x v="1"/>
    <n v="45"/>
    <x v="0"/>
    <n v="4"/>
    <x v="1"/>
    <n v="0.7"/>
    <n v="60200"/>
    <n v="0.97"/>
    <x v="1"/>
    <x v="1"/>
    <x v="0"/>
    <n v="8"/>
    <x v="1"/>
    <n v="81"/>
    <x v="2"/>
    <n v="2"/>
    <n v="1"/>
    <x v="1"/>
    <x v="0"/>
    <n v="16"/>
    <x v="0"/>
    <n v="0"/>
  </r>
  <r>
    <s v="E0513"/>
    <x v="1"/>
    <x v="1"/>
    <x v="1"/>
    <x v="0"/>
    <x v="3"/>
    <n v="39"/>
    <x v="0"/>
    <n v="0.6"/>
    <x v="3"/>
    <n v="0.6"/>
    <n v="104000"/>
    <n v="1.1100000000000001"/>
    <x v="0"/>
    <x v="1"/>
    <x v="0"/>
    <n v="11"/>
    <x v="1"/>
    <n v="67"/>
    <x v="1"/>
    <n v="7"/>
    <n v="2.8"/>
    <x v="2"/>
    <x v="0"/>
    <n v="6"/>
    <x v="0"/>
    <n v="0"/>
  </r>
  <r>
    <s v="E0514"/>
    <x v="0"/>
    <x v="6"/>
    <x v="1"/>
    <x v="1"/>
    <x v="4"/>
    <n v="45"/>
    <x v="0"/>
    <n v="2.7"/>
    <x v="1"/>
    <n v="2.7"/>
    <n v="28500"/>
    <n v="0.82"/>
    <x v="3"/>
    <x v="0"/>
    <x v="0"/>
    <n v="21"/>
    <x v="0"/>
    <n v="77"/>
    <x v="2"/>
    <n v="3"/>
    <n v="4.0999999999999996"/>
    <x v="0"/>
    <x v="0"/>
    <n v="26"/>
    <x v="0"/>
    <n v="0"/>
  </r>
  <r>
    <s v="E0515"/>
    <x v="0"/>
    <x v="5"/>
    <x v="4"/>
    <x v="0"/>
    <x v="0"/>
    <n v="44"/>
    <x v="0"/>
    <n v="9.6999999999999993"/>
    <x v="2"/>
    <n v="3.5"/>
    <n v="45700"/>
    <n v="0.97"/>
    <x v="1"/>
    <x v="1"/>
    <x v="0"/>
    <n v="16"/>
    <x v="0"/>
    <n v="40"/>
    <x v="3"/>
    <n v="0"/>
    <n v="2.9"/>
    <x v="1"/>
    <x v="1"/>
    <n v="7"/>
    <x v="0"/>
    <n v="0"/>
  </r>
  <r>
    <s v="E0516"/>
    <x v="0"/>
    <x v="5"/>
    <x v="4"/>
    <x v="2"/>
    <x v="4"/>
    <n v="45"/>
    <x v="0"/>
    <n v="3.2"/>
    <x v="1"/>
    <n v="0.6"/>
    <n v="42800"/>
    <n v="1.22"/>
    <x v="2"/>
    <x v="0"/>
    <x v="1"/>
    <n v="21"/>
    <x v="0"/>
    <n v="65"/>
    <x v="1"/>
    <n v="7"/>
    <n v="3.8"/>
    <x v="1"/>
    <x v="0"/>
    <n v="53"/>
    <x v="0"/>
    <n v="0"/>
  </r>
  <r>
    <s v="E0517"/>
    <x v="1"/>
    <x v="0"/>
    <x v="0"/>
    <x v="3"/>
    <x v="1"/>
    <n v="30"/>
    <x v="1"/>
    <n v="3.2"/>
    <x v="1"/>
    <n v="3"/>
    <n v="56800"/>
    <n v="0.93"/>
    <x v="1"/>
    <x v="0"/>
    <x v="0"/>
    <n v="18"/>
    <x v="0"/>
    <n v="84"/>
    <x v="2"/>
    <n v="7"/>
    <n v="1.9"/>
    <x v="1"/>
    <x v="0"/>
    <n v="41"/>
    <x v="0"/>
    <n v="0"/>
  </r>
  <r>
    <s v="E0518"/>
    <x v="1"/>
    <x v="6"/>
    <x v="1"/>
    <x v="0"/>
    <x v="2"/>
    <n v="28"/>
    <x v="1"/>
    <n v="6.7"/>
    <x v="2"/>
    <n v="1.1000000000000001"/>
    <n v="72800"/>
    <n v="0.86"/>
    <x v="1"/>
    <x v="1"/>
    <x v="1"/>
    <n v="20"/>
    <x v="0"/>
    <n v="69"/>
    <x v="1"/>
    <n v="3"/>
    <n v="0.3"/>
    <x v="2"/>
    <x v="1"/>
    <n v="50"/>
    <x v="0"/>
    <n v="0"/>
  </r>
  <r>
    <s v="E0519"/>
    <x v="1"/>
    <x v="1"/>
    <x v="1"/>
    <x v="0"/>
    <x v="0"/>
    <n v="35"/>
    <x v="0"/>
    <n v="5"/>
    <x v="2"/>
    <n v="0.2"/>
    <n v="45600"/>
    <n v="0.94"/>
    <x v="1"/>
    <x v="3"/>
    <x v="1"/>
    <n v="12"/>
    <x v="1"/>
    <n v="79"/>
    <x v="2"/>
    <n v="2"/>
    <n v="2.1"/>
    <x v="1"/>
    <x v="1"/>
    <n v="25"/>
    <x v="0"/>
    <n v="0"/>
  </r>
  <r>
    <s v="E0520"/>
    <x v="1"/>
    <x v="4"/>
    <x v="3"/>
    <x v="0"/>
    <x v="2"/>
    <n v="38"/>
    <x v="0"/>
    <n v="3"/>
    <x v="1"/>
    <n v="1.5"/>
    <n v="67600"/>
    <n v="0.9"/>
    <x v="1"/>
    <x v="1"/>
    <x v="1"/>
    <n v="18"/>
    <x v="0"/>
    <n v="61"/>
    <x v="1"/>
    <n v="8"/>
    <n v="2.2000000000000002"/>
    <x v="1"/>
    <x v="0"/>
    <n v="31"/>
    <x v="0"/>
    <n v="0"/>
  </r>
  <r>
    <s v="E0521"/>
    <x v="0"/>
    <x v="3"/>
    <x v="2"/>
    <x v="0"/>
    <x v="4"/>
    <n v="36"/>
    <x v="0"/>
    <n v="2.4"/>
    <x v="1"/>
    <n v="2.4"/>
    <n v="28000"/>
    <n v="0.75"/>
    <x v="3"/>
    <x v="0"/>
    <x v="0"/>
    <n v="8"/>
    <x v="1"/>
    <n v="89"/>
    <x v="0"/>
    <n v="2"/>
    <n v="5.8"/>
    <x v="1"/>
    <x v="0"/>
    <n v="18"/>
    <x v="0"/>
    <n v="0"/>
  </r>
  <r>
    <s v="E0522"/>
    <x v="0"/>
    <x v="0"/>
    <x v="0"/>
    <x v="4"/>
    <x v="2"/>
    <n v="21"/>
    <x v="1"/>
    <n v="18"/>
    <x v="5"/>
    <n v="4.4000000000000004"/>
    <n v="76000"/>
    <n v="0.97"/>
    <x v="1"/>
    <x v="1"/>
    <x v="0"/>
    <n v="28"/>
    <x v="2"/>
    <n v="79"/>
    <x v="2"/>
    <n v="9"/>
    <n v="4.3"/>
    <x v="1"/>
    <x v="0"/>
    <n v="35"/>
    <x v="0"/>
    <n v="0"/>
  </r>
  <r>
    <s v="E0523"/>
    <x v="0"/>
    <x v="1"/>
    <x v="1"/>
    <x v="0"/>
    <x v="0"/>
    <n v="53"/>
    <x v="2"/>
    <n v="8.6999999999999993"/>
    <x v="2"/>
    <n v="2"/>
    <n v="48700"/>
    <n v="0.98"/>
    <x v="1"/>
    <x v="3"/>
    <x v="0"/>
    <n v="10"/>
    <x v="1"/>
    <n v="70"/>
    <x v="2"/>
    <n v="2"/>
    <n v="1"/>
    <x v="1"/>
    <x v="0"/>
    <n v="9"/>
    <x v="0"/>
    <n v="0"/>
  </r>
  <r>
    <s v="E0524"/>
    <x v="0"/>
    <x v="6"/>
    <x v="1"/>
    <x v="2"/>
    <x v="4"/>
    <n v="36"/>
    <x v="0"/>
    <n v="5.5"/>
    <x v="2"/>
    <n v="0.3"/>
    <n v="35800"/>
    <n v="1.05"/>
    <x v="0"/>
    <x v="0"/>
    <x v="1"/>
    <n v="26"/>
    <x v="2"/>
    <n v="68"/>
    <x v="1"/>
    <n v="4"/>
    <n v="0.2"/>
    <x v="1"/>
    <x v="0"/>
    <n v="0"/>
    <x v="0"/>
    <n v="0"/>
  </r>
  <r>
    <s v="E0525"/>
    <x v="0"/>
    <x v="6"/>
    <x v="1"/>
    <x v="3"/>
    <x v="0"/>
    <n v="40"/>
    <x v="0"/>
    <n v="5.7"/>
    <x v="2"/>
    <n v="0.2"/>
    <n v="47200"/>
    <n v="1.03"/>
    <x v="0"/>
    <x v="0"/>
    <x v="0"/>
    <n v="14"/>
    <x v="0"/>
    <n v="84"/>
    <x v="2"/>
    <n v="6"/>
    <n v="2.4"/>
    <x v="2"/>
    <x v="0"/>
    <n v="15"/>
    <x v="0"/>
    <n v="0"/>
  </r>
  <r>
    <s v="E0526"/>
    <x v="0"/>
    <x v="0"/>
    <x v="0"/>
    <x v="3"/>
    <x v="0"/>
    <n v="49"/>
    <x v="2"/>
    <n v="3.6"/>
    <x v="1"/>
    <n v="2.1"/>
    <n v="48200"/>
    <n v="0.98"/>
    <x v="1"/>
    <x v="1"/>
    <x v="0"/>
    <n v="18"/>
    <x v="0"/>
    <n v="96"/>
    <x v="0"/>
    <n v="5"/>
    <n v="1.7"/>
    <x v="1"/>
    <x v="0"/>
    <n v="7"/>
    <x v="0"/>
    <n v="0"/>
  </r>
  <r>
    <s v="E0527"/>
    <x v="0"/>
    <x v="0"/>
    <x v="0"/>
    <x v="0"/>
    <x v="0"/>
    <n v="21"/>
    <x v="1"/>
    <n v="4.9000000000000004"/>
    <x v="1"/>
    <n v="2.8"/>
    <n v="53400"/>
    <n v="1.1200000000000001"/>
    <x v="0"/>
    <x v="0"/>
    <x v="0"/>
    <n v="12"/>
    <x v="1"/>
    <n v="83"/>
    <x v="2"/>
    <n v="2"/>
    <n v="7.6"/>
    <x v="1"/>
    <x v="1"/>
    <n v="42"/>
    <x v="0"/>
    <n v="0"/>
  </r>
  <r>
    <s v="E0528"/>
    <x v="0"/>
    <x v="7"/>
    <x v="5"/>
    <x v="5"/>
    <x v="0"/>
    <n v="33"/>
    <x v="0"/>
    <n v="3.3"/>
    <x v="1"/>
    <n v="3.3"/>
    <n v="47000"/>
    <n v="0.96"/>
    <x v="1"/>
    <x v="3"/>
    <x v="1"/>
    <n v="7"/>
    <x v="1"/>
    <n v="100"/>
    <x v="0"/>
    <n v="6"/>
    <n v="5.9"/>
    <x v="1"/>
    <x v="0"/>
    <n v="46"/>
    <x v="0"/>
    <n v="0"/>
  </r>
  <r>
    <s v="E0529"/>
    <x v="1"/>
    <x v="5"/>
    <x v="4"/>
    <x v="3"/>
    <x v="2"/>
    <n v="35"/>
    <x v="0"/>
    <n v="1.9"/>
    <x v="0"/>
    <n v="1.9"/>
    <n v="73100"/>
    <n v="0.96"/>
    <x v="1"/>
    <x v="0"/>
    <x v="1"/>
    <n v="1"/>
    <x v="3"/>
    <n v="66"/>
    <x v="1"/>
    <n v="7"/>
    <n v="0.8"/>
    <x v="1"/>
    <x v="0"/>
    <n v="7"/>
    <x v="0"/>
    <n v="0"/>
  </r>
  <r>
    <s v="E0530"/>
    <x v="0"/>
    <x v="6"/>
    <x v="1"/>
    <x v="1"/>
    <x v="1"/>
    <n v="35"/>
    <x v="0"/>
    <n v="5.0999999999999996"/>
    <x v="2"/>
    <n v="3.5"/>
    <n v="60100"/>
    <n v="0.98"/>
    <x v="1"/>
    <x v="1"/>
    <x v="1"/>
    <n v="7"/>
    <x v="1"/>
    <n v="64"/>
    <x v="1"/>
    <n v="2"/>
    <n v="4.2"/>
    <x v="1"/>
    <x v="0"/>
    <n v="40"/>
    <x v="0"/>
    <n v="0"/>
  </r>
  <r>
    <s v="E0531"/>
    <x v="0"/>
    <x v="6"/>
    <x v="1"/>
    <x v="2"/>
    <x v="0"/>
    <n v="36"/>
    <x v="0"/>
    <n v="3.1"/>
    <x v="1"/>
    <n v="2.6"/>
    <n v="51100"/>
    <n v="1.0900000000000001"/>
    <x v="0"/>
    <x v="1"/>
    <x v="0"/>
    <n v="13"/>
    <x v="0"/>
    <n v="58"/>
    <x v="1"/>
    <n v="6"/>
    <n v="3.8"/>
    <x v="0"/>
    <x v="0"/>
    <n v="35"/>
    <x v="1"/>
    <n v="1"/>
  </r>
  <r>
    <s v="E0532"/>
    <x v="1"/>
    <x v="1"/>
    <x v="1"/>
    <x v="0"/>
    <x v="1"/>
    <n v="51"/>
    <x v="2"/>
    <n v="5.3"/>
    <x v="2"/>
    <n v="4.9000000000000004"/>
    <n v="71600"/>
    <n v="1.1599999999999999"/>
    <x v="2"/>
    <x v="0"/>
    <x v="0"/>
    <n v="18"/>
    <x v="0"/>
    <n v="74"/>
    <x v="2"/>
    <n v="4"/>
    <n v="3.7"/>
    <x v="2"/>
    <x v="1"/>
    <n v="5"/>
    <x v="0"/>
    <n v="0"/>
  </r>
  <r>
    <s v="E0533"/>
    <x v="0"/>
    <x v="1"/>
    <x v="1"/>
    <x v="0"/>
    <x v="1"/>
    <n v="44"/>
    <x v="0"/>
    <n v="5.9"/>
    <x v="2"/>
    <n v="1.3"/>
    <n v="57700"/>
    <n v="1.02"/>
    <x v="0"/>
    <x v="1"/>
    <x v="1"/>
    <n v="25"/>
    <x v="2"/>
    <n v="75"/>
    <x v="2"/>
    <n v="2"/>
    <n v="12"/>
    <x v="1"/>
    <x v="1"/>
    <n v="19"/>
    <x v="0"/>
    <n v="0"/>
  </r>
  <r>
    <s v="E0534"/>
    <x v="0"/>
    <x v="3"/>
    <x v="2"/>
    <x v="1"/>
    <x v="0"/>
    <n v="47"/>
    <x v="2"/>
    <n v="5.4"/>
    <x v="2"/>
    <n v="2.1"/>
    <n v="48500"/>
    <n v="0.98"/>
    <x v="1"/>
    <x v="0"/>
    <x v="1"/>
    <n v="12"/>
    <x v="1"/>
    <n v="75"/>
    <x v="2"/>
    <n v="5"/>
    <n v="2.5"/>
    <x v="2"/>
    <x v="0"/>
    <n v="17"/>
    <x v="0"/>
    <n v="0"/>
  </r>
  <r>
    <s v="E0535"/>
    <x v="0"/>
    <x v="6"/>
    <x v="1"/>
    <x v="1"/>
    <x v="0"/>
    <n v="38"/>
    <x v="0"/>
    <n v="1.8"/>
    <x v="0"/>
    <n v="0.3"/>
    <n v="49800"/>
    <n v="0.99"/>
    <x v="1"/>
    <x v="0"/>
    <x v="0"/>
    <n v="8"/>
    <x v="1"/>
    <n v="82"/>
    <x v="2"/>
    <n v="8"/>
    <n v="4.5999999999999996"/>
    <x v="2"/>
    <x v="0"/>
    <n v="33"/>
    <x v="0"/>
    <n v="0"/>
  </r>
  <r>
    <s v="E0536"/>
    <x v="0"/>
    <x v="1"/>
    <x v="1"/>
    <x v="3"/>
    <x v="0"/>
    <n v="25"/>
    <x v="1"/>
    <n v="2.8"/>
    <x v="1"/>
    <n v="1.2"/>
    <n v="42800"/>
    <n v="0.88"/>
    <x v="1"/>
    <x v="0"/>
    <x v="0"/>
    <n v="3"/>
    <x v="3"/>
    <n v="82"/>
    <x v="2"/>
    <n v="3"/>
    <n v="5"/>
    <x v="1"/>
    <x v="0"/>
    <n v="9"/>
    <x v="0"/>
    <n v="0"/>
  </r>
  <r>
    <s v="E0537"/>
    <x v="0"/>
    <x v="6"/>
    <x v="1"/>
    <x v="0"/>
    <x v="0"/>
    <n v="21"/>
    <x v="1"/>
    <n v="3.1"/>
    <x v="1"/>
    <n v="3.1"/>
    <n v="48100"/>
    <n v="0.96"/>
    <x v="1"/>
    <x v="0"/>
    <x v="0"/>
    <n v="20"/>
    <x v="0"/>
    <n v="51"/>
    <x v="1"/>
    <n v="6"/>
    <n v="3.4"/>
    <x v="2"/>
    <x v="1"/>
    <n v="23"/>
    <x v="1"/>
    <n v="1"/>
  </r>
  <r>
    <s v="E0538"/>
    <x v="0"/>
    <x v="4"/>
    <x v="3"/>
    <x v="3"/>
    <x v="1"/>
    <n v="24"/>
    <x v="1"/>
    <n v="7.4"/>
    <x v="2"/>
    <n v="3.4"/>
    <n v="52000"/>
    <n v="0.79"/>
    <x v="3"/>
    <x v="1"/>
    <x v="0"/>
    <n v="28"/>
    <x v="2"/>
    <n v="53"/>
    <x v="1"/>
    <n v="3"/>
    <n v="7.6"/>
    <x v="0"/>
    <x v="1"/>
    <n v="16"/>
    <x v="1"/>
    <n v="1"/>
  </r>
  <r>
    <s v="E0539"/>
    <x v="0"/>
    <x v="0"/>
    <x v="0"/>
    <x v="0"/>
    <x v="0"/>
    <n v="41"/>
    <x v="0"/>
    <n v="7.2"/>
    <x v="2"/>
    <n v="0.2"/>
    <n v="38700"/>
    <n v="0.78"/>
    <x v="3"/>
    <x v="3"/>
    <x v="0"/>
    <n v="27"/>
    <x v="2"/>
    <n v="73"/>
    <x v="2"/>
    <n v="7"/>
    <n v="3.1"/>
    <x v="0"/>
    <x v="0"/>
    <n v="30"/>
    <x v="0"/>
    <n v="0"/>
  </r>
  <r>
    <s v="E0540"/>
    <x v="0"/>
    <x v="5"/>
    <x v="4"/>
    <x v="0"/>
    <x v="1"/>
    <n v="38"/>
    <x v="0"/>
    <n v="2.2000000000000002"/>
    <x v="1"/>
    <n v="2.2000000000000002"/>
    <n v="64500"/>
    <n v="1.01"/>
    <x v="0"/>
    <x v="0"/>
    <x v="1"/>
    <n v="22"/>
    <x v="0"/>
    <n v="71"/>
    <x v="2"/>
    <n v="9"/>
    <n v="4.8"/>
    <x v="1"/>
    <x v="0"/>
    <n v="21"/>
    <x v="0"/>
    <n v="0"/>
  </r>
  <r>
    <s v="E0541"/>
    <x v="1"/>
    <x v="1"/>
    <x v="1"/>
    <x v="3"/>
    <x v="1"/>
    <n v="36"/>
    <x v="0"/>
    <n v="1.3"/>
    <x v="0"/>
    <n v="1.3"/>
    <n v="59400"/>
    <n v="0.93"/>
    <x v="1"/>
    <x v="0"/>
    <x v="0"/>
    <n v="22"/>
    <x v="0"/>
    <n v="62"/>
    <x v="1"/>
    <n v="5"/>
    <n v="1.5"/>
    <x v="1"/>
    <x v="0"/>
    <n v="18"/>
    <x v="0"/>
    <n v="0"/>
  </r>
  <r>
    <s v="E0542"/>
    <x v="1"/>
    <x v="3"/>
    <x v="2"/>
    <x v="0"/>
    <x v="4"/>
    <n v="35"/>
    <x v="0"/>
    <n v="15.8"/>
    <x v="5"/>
    <n v="2.4"/>
    <n v="36800"/>
    <n v="1.04"/>
    <x v="0"/>
    <x v="0"/>
    <x v="0"/>
    <n v="31"/>
    <x v="2"/>
    <n v="80"/>
    <x v="2"/>
    <n v="7"/>
    <n v="1"/>
    <x v="1"/>
    <x v="0"/>
    <n v="21"/>
    <x v="0"/>
    <n v="0"/>
  </r>
  <r>
    <s v="E0543"/>
    <x v="0"/>
    <x v="4"/>
    <x v="3"/>
    <x v="3"/>
    <x v="1"/>
    <n v="56"/>
    <x v="2"/>
    <n v="5.3"/>
    <x v="2"/>
    <n v="1.2"/>
    <n v="61900"/>
    <n v="0.98"/>
    <x v="1"/>
    <x v="1"/>
    <x v="0"/>
    <n v="19"/>
    <x v="0"/>
    <n v="57"/>
    <x v="1"/>
    <n v="8"/>
    <n v="3.9"/>
    <x v="1"/>
    <x v="0"/>
    <n v="48"/>
    <x v="0"/>
    <n v="0"/>
  </r>
  <r>
    <s v="E0544"/>
    <x v="1"/>
    <x v="2"/>
    <x v="0"/>
    <x v="2"/>
    <x v="0"/>
    <n v="31"/>
    <x v="1"/>
    <n v="1.1000000000000001"/>
    <x v="0"/>
    <n v="1.1000000000000001"/>
    <n v="42800"/>
    <n v="0.89"/>
    <x v="1"/>
    <x v="3"/>
    <x v="1"/>
    <n v="22"/>
    <x v="0"/>
    <n v="68"/>
    <x v="1"/>
    <n v="3"/>
    <n v="2.6"/>
    <x v="1"/>
    <x v="0"/>
    <n v="19"/>
    <x v="0"/>
    <n v="0"/>
  </r>
  <r>
    <s v="E0545"/>
    <x v="1"/>
    <x v="3"/>
    <x v="2"/>
    <x v="1"/>
    <x v="3"/>
    <n v="46"/>
    <x v="2"/>
    <n v="2.5"/>
    <x v="1"/>
    <n v="2.2999999999999998"/>
    <n v="97500"/>
    <n v="1.02"/>
    <x v="0"/>
    <x v="1"/>
    <x v="0"/>
    <n v="13"/>
    <x v="0"/>
    <n v="76"/>
    <x v="2"/>
    <n v="3"/>
    <n v="2.7"/>
    <x v="2"/>
    <x v="0"/>
    <n v="12"/>
    <x v="0"/>
    <n v="0"/>
  </r>
  <r>
    <s v="E0546"/>
    <x v="1"/>
    <x v="0"/>
    <x v="0"/>
    <x v="2"/>
    <x v="0"/>
    <n v="38"/>
    <x v="0"/>
    <n v="7.6"/>
    <x v="2"/>
    <n v="3.3"/>
    <n v="41500"/>
    <n v="0.84"/>
    <x v="3"/>
    <x v="0"/>
    <x v="0"/>
    <n v="4"/>
    <x v="3"/>
    <n v="57"/>
    <x v="1"/>
    <n v="6"/>
    <n v="2.1"/>
    <x v="1"/>
    <x v="1"/>
    <n v="31"/>
    <x v="0"/>
    <n v="0"/>
  </r>
  <r>
    <s v="E0547"/>
    <x v="0"/>
    <x v="5"/>
    <x v="4"/>
    <x v="1"/>
    <x v="2"/>
    <n v="37"/>
    <x v="0"/>
    <n v="13.5"/>
    <x v="4"/>
    <n v="2.7"/>
    <n v="89900"/>
    <n v="1.1399999999999999"/>
    <x v="0"/>
    <x v="0"/>
    <x v="0"/>
    <n v="10"/>
    <x v="1"/>
    <n v="81"/>
    <x v="2"/>
    <n v="10"/>
    <n v="4.8"/>
    <x v="1"/>
    <x v="0"/>
    <n v="22"/>
    <x v="0"/>
    <n v="0"/>
  </r>
  <r>
    <s v="E0548"/>
    <x v="1"/>
    <x v="2"/>
    <x v="0"/>
    <x v="0"/>
    <x v="1"/>
    <n v="49"/>
    <x v="2"/>
    <n v="12.1"/>
    <x v="4"/>
    <n v="1.3"/>
    <n v="52800"/>
    <n v="0.86"/>
    <x v="1"/>
    <x v="0"/>
    <x v="1"/>
    <n v="16"/>
    <x v="0"/>
    <n v="65"/>
    <x v="1"/>
    <n v="1"/>
    <n v="3.1"/>
    <x v="1"/>
    <x v="1"/>
    <n v="7"/>
    <x v="0"/>
    <n v="0"/>
  </r>
  <r>
    <s v="E0549"/>
    <x v="0"/>
    <x v="3"/>
    <x v="2"/>
    <x v="1"/>
    <x v="4"/>
    <n v="51"/>
    <x v="2"/>
    <n v="5.0999999999999996"/>
    <x v="2"/>
    <n v="0.8"/>
    <n v="35200"/>
    <n v="0.92"/>
    <x v="1"/>
    <x v="1"/>
    <x v="0"/>
    <n v="17"/>
    <x v="0"/>
    <n v="89"/>
    <x v="0"/>
    <n v="6"/>
    <n v="10.199999999999999"/>
    <x v="0"/>
    <x v="1"/>
    <n v="51"/>
    <x v="0"/>
    <n v="0"/>
  </r>
  <r>
    <s v="E0550"/>
    <x v="0"/>
    <x v="6"/>
    <x v="1"/>
    <x v="5"/>
    <x v="1"/>
    <n v="36"/>
    <x v="0"/>
    <n v="3.9"/>
    <x v="1"/>
    <n v="0.8"/>
    <n v="54900"/>
    <n v="0.81"/>
    <x v="3"/>
    <x v="0"/>
    <x v="0"/>
    <n v="33"/>
    <x v="2"/>
    <n v="61"/>
    <x v="1"/>
    <n v="10"/>
    <n v="3"/>
    <x v="0"/>
    <x v="1"/>
    <n v="20"/>
    <x v="1"/>
    <n v="1"/>
  </r>
  <r>
    <s v="E0551"/>
    <x v="1"/>
    <x v="3"/>
    <x v="2"/>
    <x v="2"/>
    <x v="3"/>
    <n v="45"/>
    <x v="0"/>
    <n v="1.7"/>
    <x v="0"/>
    <n v="1.7"/>
    <n v="104100"/>
    <n v="1.07"/>
    <x v="0"/>
    <x v="1"/>
    <x v="0"/>
    <n v="17"/>
    <x v="0"/>
    <n v="80"/>
    <x v="2"/>
    <n v="4"/>
    <n v="3.6"/>
    <x v="1"/>
    <x v="0"/>
    <n v="19"/>
    <x v="1"/>
    <n v="1"/>
  </r>
  <r>
    <s v="E0552"/>
    <x v="0"/>
    <x v="6"/>
    <x v="1"/>
    <x v="3"/>
    <x v="1"/>
    <n v="41"/>
    <x v="0"/>
    <n v="4.2"/>
    <x v="1"/>
    <n v="4.2"/>
    <n v="59700"/>
    <n v="0.98"/>
    <x v="1"/>
    <x v="1"/>
    <x v="0"/>
    <n v="27"/>
    <x v="2"/>
    <n v="74"/>
    <x v="2"/>
    <n v="4"/>
    <n v="5.2"/>
    <x v="1"/>
    <x v="0"/>
    <n v="26"/>
    <x v="0"/>
    <n v="0"/>
  </r>
  <r>
    <s v="E0553"/>
    <x v="1"/>
    <x v="3"/>
    <x v="2"/>
    <x v="0"/>
    <x v="2"/>
    <n v="38"/>
    <x v="0"/>
    <n v="1.9"/>
    <x v="0"/>
    <n v="1.9"/>
    <n v="73500"/>
    <n v="1"/>
    <x v="0"/>
    <x v="1"/>
    <x v="0"/>
    <n v="12"/>
    <x v="1"/>
    <n v="64"/>
    <x v="1"/>
    <n v="4"/>
    <n v="3.9"/>
    <x v="0"/>
    <x v="1"/>
    <n v="45"/>
    <x v="0"/>
    <n v="0"/>
  </r>
  <r>
    <s v="E0554"/>
    <x v="0"/>
    <x v="3"/>
    <x v="2"/>
    <x v="0"/>
    <x v="2"/>
    <n v="40"/>
    <x v="0"/>
    <n v="2.9"/>
    <x v="1"/>
    <n v="2.9"/>
    <n v="85300"/>
    <n v="1.1000000000000001"/>
    <x v="0"/>
    <x v="1"/>
    <x v="0"/>
    <n v="13"/>
    <x v="0"/>
    <n v="47"/>
    <x v="3"/>
    <n v="4"/>
    <n v="1"/>
    <x v="1"/>
    <x v="0"/>
    <n v="4"/>
    <x v="0"/>
    <n v="0"/>
  </r>
  <r>
    <s v="E0555"/>
    <x v="1"/>
    <x v="6"/>
    <x v="1"/>
    <x v="0"/>
    <x v="0"/>
    <n v="32"/>
    <x v="0"/>
    <n v="6.9"/>
    <x v="2"/>
    <n v="1.8"/>
    <n v="48200"/>
    <n v="1.03"/>
    <x v="0"/>
    <x v="3"/>
    <x v="0"/>
    <n v="4"/>
    <x v="3"/>
    <n v="76"/>
    <x v="2"/>
    <n v="2"/>
    <n v="2.2999999999999998"/>
    <x v="1"/>
    <x v="0"/>
    <n v="27"/>
    <x v="0"/>
    <n v="0"/>
  </r>
  <r>
    <s v="E0556"/>
    <x v="1"/>
    <x v="0"/>
    <x v="0"/>
    <x v="2"/>
    <x v="0"/>
    <n v="35"/>
    <x v="0"/>
    <n v="3.3"/>
    <x v="1"/>
    <n v="3.3"/>
    <n v="50700"/>
    <n v="1.05"/>
    <x v="0"/>
    <x v="3"/>
    <x v="0"/>
    <n v="9"/>
    <x v="1"/>
    <n v="70"/>
    <x v="2"/>
    <n v="4"/>
    <n v="1.5"/>
    <x v="2"/>
    <x v="0"/>
    <n v="49"/>
    <x v="0"/>
    <n v="0"/>
  </r>
  <r>
    <s v="E0557"/>
    <x v="0"/>
    <x v="5"/>
    <x v="4"/>
    <x v="0"/>
    <x v="1"/>
    <n v="33"/>
    <x v="0"/>
    <n v="3.1"/>
    <x v="1"/>
    <n v="3.1"/>
    <n v="55300"/>
    <n v="0.9"/>
    <x v="1"/>
    <x v="0"/>
    <x v="0"/>
    <n v="21"/>
    <x v="0"/>
    <n v="76"/>
    <x v="2"/>
    <n v="2"/>
    <n v="3.7"/>
    <x v="0"/>
    <x v="0"/>
    <n v="26"/>
    <x v="1"/>
    <n v="1"/>
  </r>
  <r>
    <s v="E0558"/>
    <x v="1"/>
    <x v="5"/>
    <x v="4"/>
    <x v="1"/>
    <x v="0"/>
    <n v="46"/>
    <x v="2"/>
    <n v="3.8"/>
    <x v="1"/>
    <n v="3.8"/>
    <n v="40600"/>
    <n v="0.9"/>
    <x v="1"/>
    <x v="0"/>
    <x v="0"/>
    <n v="16"/>
    <x v="0"/>
    <n v="66"/>
    <x v="1"/>
    <n v="7"/>
    <n v="3.3"/>
    <x v="1"/>
    <x v="1"/>
    <n v="9"/>
    <x v="0"/>
    <n v="0"/>
  </r>
  <r>
    <s v="E0559"/>
    <x v="0"/>
    <x v="2"/>
    <x v="0"/>
    <x v="0"/>
    <x v="2"/>
    <n v="37"/>
    <x v="0"/>
    <n v="17.3"/>
    <x v="5"/>
    <n v="0.7"/>
    <n v="78900"/>
    <n v="0.95"/>
    <x v="1"/>
    <x v="0"/>
    <x v="0"/>
    <n v="24"/>
    <x v="0"/>
    <n v="67"/>
    <x v="1"/>
    <n v="1"/>
    <n v="4.9000000000000004"/>
    <x v="2"/>
    <x v="1"/>
    <n v="17"/>
    <x v="0"/>
    <n v="0"/>
  </r>
  <r>
    <s v="E0560"/>
    <x v="1"/>
    <x v="3"/>
    <x v="2"/>
    <x v="3"/>
    <x v="2"/>
    <n v="26"/>
    <x v="1"/>
    <n v="1.5"/>
    <x v="0"/>
    <n v="1.5"/>
    <n v="75300"/>
    <n v="0.98"/>
    <x v="1"/>
    <x v="1"/>
    <x v="0"/>
    <n v="18"/>
    <x v="0"/>
    <n v="96"/>
    <x v="0"/>
    <n v="8"/>
    <n v="5.4"/>
    <x v="0"/>
    <x v="0"/>
    <n v="26"/>
    <x v="0"/>
    <n v="0"/>
  </r>
  <r>
    <s v="E0561"/>
    <x v="1"/>
    <x v="2"/>
    <x v="0"/>
    <x v="0"/>
    <x v="0"/>
    <n v="31"/>
    <x v="1"/>
    <n v="4.8"/>
    <x v="1"/>
    <n v="1.5"/>
    <n v="51300"/>
    <n v="1.1299999999999999"/>
    <x v="0"/>
    <x v="2"/>
    <x v="0"/>
    <n v="13"/>
    <x v="0"/>
    <n v="54"/>
    <x v="1"/>
    <n v="9"/>
    <n v="1.4"/>
    <x v="1"/>
    <x v="0"/>
    <n v="40"/>
    <x v="1"/>
    <n v="1"/>
  </r>
  <r>
    <s v="E0562"/>
    <x v="1"/>
    <x v="4"/>
    <x v="3"/>
    <x v="0"/>
    <x v="0"/>
    <n v="21"/>
    <x v="1"/>
    <n v="11.4"/>
    <x v="4"/>
    <n v="0.2"/>
    <n v="47600"/>
    <n v="1"/>
    <x v="0"/>
    <x v="2"/>
    <x v="0"/>
    <n v="35"/>
    <x v="2"/>
    <n v="77"/>
    <x v="2"/>
    <n v="5"/>
    <n v="5.3"/>
    <x v="0"/>
    <x v="0"/>
    <n v="20"/>
    <x v="0"/>
    <n v="0"/>
  </r>
  <r>
    <s v="E0563"/>
    <x v="0"/>
    <x v="5"/>
    <x v="4"/>
    <x v="0"/>
    <x v="1"/>
    <n v="34"/>
    <x v="0"/>
    <n v="3.8"/>
    <x v="1"/>
    <n v="3.8"/>
    <n v="63400"/>
    <n v="1.07"/>
    <x v="0"/>
    <x v="2"/>
    <x v="1"/>
    <n v="15"/>
    <x v="0"/>
    <n v="67"/>
    <x v="1"/>
    <n v="13"/>
    <n v="5.9"/>
    <x v="2"/>
    <x v="0"/>
    <n v="34"/>
    <x v="0"/>
    <n v="0"/>
  </r>
  <r>
    <s v="E0564"/>
    <x v="1"/>
    <x v="5"/>
    <x v="4"/>
    <x v="3"/>
    <x v="0"/>
    <n v="38"/>
    <x v="0"/>
    <n v="8.6"/>
    <x v="2"/>
    <n v="4.2"/>
    <n v="39400"/>
    <n v="0.8"/>
    <x v="3"/>
    <x v="1"/>
    <x v="0"/>
    <n v="26"/>
    <x v="2"/>
    <n v="56"/>
    <x v="1"/>
    <n v="6"/>
    <n v="1.2"/>
    <x v="1"/>
    <x v="0"/>
    <n v="7"/>
    <x v="0"/>
    <n v="0"/>
  </r>
  <r>
    <s v="E0565"/>
    <x v="1"/>
    <x v="0"/>
    <x v="0"/>
    <x v="0"/>
    <x v="2"/>
    <n v="37"/>
    <x v="0"/>
    <n v="1.2"/>
    <x v="0"/>
    <n v="1.2"/>
    <n v="94200"/>
    <n v="1.21"/>
    <x v="2"/>
    <x v="0"/>
    <x v="0"/>
    <n v="12"/>
    <x v="1"/>
    <n v="68"/>
    <x v="1"/>
    <n v="5"/>
    <n v="3.6"/>
    <x v="1"/>
    <x v="0"/>
    <n v="7"/>
    <x v="1"/>
    <n v="1"/>
  </r>
  <r>
    <s v="E0566"/>
    <x v="0"/>
    <x v="3"/>
    <x v="2"/>
    <x v="4"/>
    <x v="0"/>
    <n v="56"/>
    <x v="2"/>
    <n v="3.4"/>
    <x v="1"/>
    <n v="0.9"/>
    <n v="47100"/>
    <n v="0.98"/>
    <x v="1"/>
    <x v="0"/>
    <x v="0"/>
    <n v="22"/>
    <x v="0"/>
    <n v="62"/>
    <x v="1"/>
    <n v="1"/>
    <n v="6.6"/>
    <x v="1"/>
    <x v="0"/>
    <n v="18"/>
    <x v="0"/>
    <n v="0"/>
  </r>
  <r>
    <s v="E0567"/>
    <x v="1"/>
    <x v="0"/>
    <x v="0"/>
    <x v="0"/>
    <x v="1"/>
    <n v="43"/>
    <x v="0"/>
    <n v="2"/>
    <x v="1"/>
    <n v="0.2"/>
    <n v="66800"/>
    <n v="1.01"/>
    <x v="0"/>
    <x v="0"/>
    <x v="0"/>
    <n v="24"/>
    <x v="0"/>
    <n v="79"/>
    <x v="2"/>
    <n v="9"/>
    <n v="2.2999999999999998"/>
    <x v="1"/>
    <x v="1"/>
    <n v="41"/>
    <x v="0"/>
    <n v="0"/>
  </r>
  <r>
    <s v="E0568"/>
    <x v="1"/>
    <x v="0"/>
    <x v="0"/>
    <x v="1"/>
    <x v="4"/>
    <n v="43"/>
    <x v="0"/>
    <n v="3.7"/>
    <x v="1"/>
    <n v="0.2"/>
    <n v="32700"/>
    <n v="0.87"/>
    <x v="1"/>
    <x v="1"/>
    <x v="1"/>
    <n v="18"/>
    <x v="0"/>
    <n v="89"/>
    <x v="0"/>
    <n v="2"/>
    <n v="2.7"/>
    <x v="1"/>
    <x v="0"/>
    <n v="25"/>
    <x v="0"/>
    <n v="0"/>
  </r>
  <r>
    <s v="E0569"/>
    <x v="1"/>
    <x v="1"/>
    <x v="1"/>
    <x v="0"/>
    <x v="1"/>
    <n v="23"/>
    <x v="1"/>
    <n v="3.8"/>
    <x v="1"/>
    <n v="1.2"/>
    <n v="64100"/>
    <n v="1"/>
    <x v="0"/>
    <x v="0"/>
    <x v="0"/>
    <n v="1"/>
    <x v="3"/>
    <n v="78"/>
    <x v="2"/>
    <n v="2"/>
    <n v="3.6"/>
    <x v="1"/>
    <x v="1"/>
    <n v="27"/>
    <x v="0"/>
    <n v="0"/>
  </r>
  <r>
    <s v="E0570"/>
    <x v="0"/>
    <x v="7"/>
    <x v="5"/>
    <x v="3"/>
    <x v="0"/>
    <n v="35"/>
    <x v="0"/>
    <n v="4.0999999999999996"/>
    <x v="1"/>
    <n v="3.5"/>
    <n v="41100"/>
    <n v="0.88"/>
    <x v="1"/>
    <x v="0"/>
    <x v="0"/>
    <n v="16"/>
    <x v="0"/>
    <n v="65"/>
    <x v="1"/>
    <n v="5"/>
    <n v="3"/>
    <x v="0"/>
    <x v="0"/>
    <n v="27"/>
    <x v="0"/>
    <n v="0"/>
  </r>
  <r>
    <s v="E0571"/>
    <x v="1"/>
    <x v="0"/>
    <x v="0"/>
    <x v="0"/>
    <x v="1"/>
    <n v="34"/>
    <x v="0"/>
    <n v="6.9"/>
    <x v="2"/>
    <n v="1.5"/>
    <n v="65100"/>
    <n v="1.08"/>
    <x v="0"/>
    <x v="1"/>
    <x v="0"/>
    <n v="27"/>
    <x v="2"/>
    <n v="56"/>
    <x v="1"/>
    <n v="2"/>
    <n v="3.2"/>
    <x v="2"/>
    <x v="1"/>
    <n v="37"/>
    <x v="0"/>
    <n v="0"/>
  </r>
  <r>
    <s v="E0572"/>
    <x v="0"/>
    <x v="6"/>
    <x v="1"/>
    <x v="4"/>
    <x v="0"/>
    <n v="31"/>
    <x v="1"/>
    <n v="0.4"/>
    <x v="3"/>
    <n v="0.4"/>
    <n v="46100"/>
    <n v="0.97"/>
    <x v="1"/>
    <x v="0"/>
    <x v="1"/>
    <n v="21"/>
    <x v="0"/>
    <n v="83"/>
    <x v="2"/>
    <n v="4"/>
    <n v="4.2"/>
    <x v="1"/>
    <x v="0"/>
    <n v="17"/>
    <x v="0"/>
    <n v="0"/>
  </r>
  <r>
    <s v="E0573"/>
    <x v="0"/>
    <x v="0"/>
    <x v="0"/>
    <x v="0"/>
    <x v="1"/>
    <n v="31"/>
    <x v="1"/>
    <n v="2.4"/>
    <x v="1"/>
    <n v="2.4"/>
    <n v="62200"/>
    <n v="1.03"/>
    <x v="0"/>
    <x v="0"/>
    <x v="1"/>
    <n v="20"/>
    <x v="0"/>
    <n v="100"/>
    <x v="0"/>
    <n v="10"/>
    <n v="4.3"/>
    <x v="2"/>
    <x v="1"/>
    <n v="32"/>
    <x v="0"/>
    <n v="0"/>
  </r>
  <r>
    <s v="E0574"/>
    <x v="1"/>
    <x v="3"/>
    <x v="2"/>
    <x v="3"/>
    <x v="2"/>
    <n v="22"/>
    <x v="1"/>
    <n v="4.5999999999999996"/>
    <x v="1"/>
    <n v="3.5"/>
    <n v="84000"/>
    <n v="1.07"/>
    <x v="0"/>
    <x v="1"/>
    <x v="0"/>
    <n v="1"/>
    <x v="3"/>
    <n v="64"/>
    <x v="1"/>
    <n v="12"/>
    <n v="2.6"/>
    <x v="1"/>
    <x v="1"/>
    <n v="14"/>
    <x v="0"/>
    <n v="0"/>
  </r>
  <r>
    <s v="E0575"/>
    <x v="1"/>
    <x v="6"/>
    <x v="1"/>
    <x v="5"/>
    <x v="0"/>
    <n v="27"/>
    <x v="1"/>
    <n v="0.6"/>
    <x v="3"/>
    <n v="0.2"/>
    <n v="41500"/>
    <n v="0.9"/>
    <x v="1"/>
    <x v="0"/>
    <x v="0"/>
    <n v="10"/>
    <x v="1"/>
    <n v="67"/>
    <x v="1"/>
    <n v="3"/>
    <n v="8.1"/>
    <x v="1"/>
    <x v="0"/>
    <n v="48"/>
    <x v="0"/>
    <n v="0"/>
  </r>
  <r>
    <s v="E0576"/>
    <x v="1"/>
    <x v="1"/>
    <x v="1"/>
    <x v="0"/>
    <x v="4"/>
    <n v="46"/>
    <x v="2"/>
    <n v="6"/>
    <x v="2"/>
    <n v="1"/>
    <n v="33300"/>
    <n v="0.93"/>
    <x v="1"/>
    <x v="1"/>
    <x v="0"/>
    <n v="20"/>
    <x v="0"/>
    <n v="65"/>
    <x v="1"/>
    <n v="4"/>
    <n v="1.4"/>
    <x v="1"/>
    <x v="0"/>
    <n v="14"/>
    <x v="0"/>
    <n v="0"/>
  </r>
  <r>
    <s v="E0577"/>
    <x v="0"/>
    <x v="4"/>
    <x v="3"/>
    <x v="0"/>
    <x v="4"/>
    <n v="37"/>
    <x v="0"/>
    <n v="2.4"/>
    <x v="1"/>
    <n v="2.4"/>
    <n v="37800"/>
    <n v="1.05"/>
    <x v="0"/>
    <x v="0"/>
    <x v="1"/>
    <n v="20"/>
    <x v="0"/>
    <n v="71"/>
    <x v="2"/>
    <n v="12"/>
    <n v="4.8"/>
    <x v="1"/>
    <x v="0"/>
    <n v="13"/>
    <x v="0"/>
    <n v="0"/>
  </r>
  <r>
    <s v="E0578"/>
    <x v="1"/>
    <x v="1"/>
    <x v="1"/>
    <x v="4"/>
    <x v="1"/>
    <n v="33"/>
    <x v="0"/>
    <n v="3.4"/>
    <x v="1"/>
    <n v="3.4"/>
    <n v="76300"/>
    <n v="1.22"/>
    <x v="2"/>
    <x v="0"/>
    <x v="0"/>
    <n v="27"/>
    <x v="2"/>
    <n v="32"/>
    <x v="3"/>
    <n v="8"/>
    <n v="0.3"/>
    <x v="1"/>
    <x v="0"/>
    <n v="31"/>
    <x v="1"/>
    <n v="1"/>
  </r>
  <r>
    <s v="E0579"/>
    <x v="0"/>
    <x v="0"/>
    <x v="0"/>
    <x v="3"/>
    <x v="1"/>
    <n v="38"/>
    <x v="0"/>
    <n v="7.1"/>
    <x v="2"/>
    <n v="4.8"/>
    <n v="61100"/>
    <n v="1.01"/>
    <x v="0"/>
    <x v="1"/>
    <x v="1"/>
    <n v="15"/>
    <x v="0"/>
    <n v="79"/>
    <x v="2"/>
    <n v="2"/>
    <n v="2.9"/>
    <x v="1"/>
    <x v="1"/>
    <n v="25"/>
    <x v="0"/>
    <n v="0"/>
  </r>
  <r>
    <s v="E0580"/>
    <x v="0"/>
    <x v="4"/>
    <x v="3"/>
    <x v="0"/>
    <x v="1"/>
    <n v="49"/>
    <x v="2"/>
    <n v="8.8000000000000007"/>
    <x v="2"/>
    <n v="2.6"/>
    <n v="66000"/>
    <n v="1.05"/>
    <x v="0"/>
    <x v="1"/>
    <x v="1"/>
    <n v="20"/>
    <x v="0"/>
    <n v="67"/>
    <x v="1"/>
    <n v="3"/>
    <n v="0.2"/>
    <x v="2"/>
    <x v="0"/>
    <n v="28"/>
    <x v="0"/>
    <n v="0"/>
  </r>
  <r>
    <s v="E0581"/>
    <x v="0"/>
    <x v="0"/>
    <x v="0"/>
    <x v="3"/>
    <x v="0"/>
    <n v="38"/>
    <x v="0"/>
    <n v="6.1"/>
    <x v="2"/>
    <n v="5.2"/>
    <n v="47400"/>
    <n v="1.02"/>
    <x v="0"/>
    <x v="0"/>
    <x v="0"/>
    <n v="16"/>
    <x v="0"/>
    <n v="50"/>
    <x v="1"/>
    <n v="8"/>
    <n v="3"/>
    <x v="2"/>
    <x v="1"/>
    <n v="27"/>
    <x v="1"/>
    <n v="1"/>
  </r>
  <r>
    <s v="E0582"/>
    <x v="0"/>
    <x v="1"/>
    <x v="1"/>
    <x v="0"/>
    <x v="0"/>
    <n v="43"/>
    <x v="0"/>
    <n v="1.5"/>
    <x v="0"/>
    <n v="1.5"/>
    <n v="58300"/>
    <n v="1.18"/>
    <x v="2"/>
    <x v="0"/>
    <x v="0"/>
    <n v="7"/>
    <x v="1"/>
    <n v="81"/>
    <x v="2"/>
    <n v="1"/>
    <n v="3.8"/>
    <x v="1"/>
    <x v="0"/>
    <n v="11"/>
    <x v="0"/>
    <n v="0"/>
  </r>
  <r>
    <s v="E0583"/>
    <x v="1"/>
    <x v="0"/>
    <x v="0"/>
    <x v="0"/>
    <x v="1"/>
    <n v="30"/>
    <x v="1"/>
    <n v="5.9"/>
    <x v="2"/>
    <n v="0.4"/>
    <n v="50100"/>
    <n v="0.78"/>
    <x v="3"/>
    <x v="1"/>
    <x v="1"/>
    <n v="1"/>
    <x v="3"/>
    <n v="59"/>
    <x v="1"/>
    <n v="9"/>
    <n v="2.1"/>
    <x v="1"/>
    <x v="0"/>
    <n v="43"/>
    <x v="0"/>
    <n v="0"/>
  </r>
  <r>
    <s v="E0584"/>
    <x v="0"/>
    <x v="7"/>
    <x v="5"/>
    <x v="0"/>
    <x v="0"/>
    <n v="32"/>
    <x v="0"/>
    <n v="6.2"/>
    <x v="2"/>
    <n v="3.4"/>
    <n v="48500"/>
    <n v="1.03"/>
    <x v="0"/>
    <x v="1"/>
    <x v="1"/>
    <n v="20"/>
    <x v="0"/>
    <n v="70"/>
    <x v="2"/>
    <n v="11"/>
    <n v="2.8"/>
    <x v="1"/>
    <x v="1"/>
    <n v="35"/>
    <x v="0"/>
    <n v="0"/>
  </r>
  <r>
    <s v="E0585"/>
    <x v="0"/>
    <x v="3"/>
    <x v="2"/>
    <x v="1"/>
    <x v="3"/>
    <n v="41"/>
    <x v="0"/>
    <n v="5.4"/>
    <x v="2"/>
    <n v="4.9000000000000004"/>
    <n v="80500"/>
    <n v="0.82"/>
    <x v="3"/>
    <x v="0"/>
    <x v="1"/>
    <n v="18"/>
    <x v="0"/>
    <n v="87"/>
    <x v="0"/>
    <n v="3"/>
    <n v="4.5999999999999996"/>
    <x v="1"/>
    <x v="0"/>
    <n v="40"/>
    <x v="0"/>
    <n v="0"/>
  </r>
  <r>
    <s v="E0586"/>
    <x v="1"/>
    <x v="4"/>
    <x v="3"/>
    <x v="0"/>
    <x v="0"/>
    <n v="55"/>
    <x v="2"/>
    <n v="9.8000000000000007"/>
    <x v="2"/>
    <n v="7.3"/>
    <n v="34800"/>
    <n v="0.72"/>
    <x v="3"/>
    <x v="1"/>
    <x v="0"/>
    <n v="10"/>
    <x v="1"/>
    <n v="47"/>
    <x v="3"/>
    <n v="12"/>
    <n v="0.2"/>
    <x v="1"/>
    <x v="0"/>
    <n v="18"/>
    <x v="1"/>
    <n v="1"/>
  </r>
  <r>
    <s v="E0587"/>
    <x v="0"/>
    <x v="5"/>
    <x v="4"/>
    <x v="3"/>
    <x v="1"/>
    <n v="51"/>
    <x v="2"/>
    <n v="4.2"/>
    <x v="1"/>
    <n v="1.2"/>
    <n v="64000"/>
    <n v="1.06"/>
    <x v="0"/>
    <x v="0"/>
    <x v="0"/>
    <n v="1"/>
    <x v="3"/>
    <n v="54"/>
    <x v="1"/>
    <n v="6"/>
    <n v="1.9"/>
    <x v="1"/>
    <x v="0"/>
    <n v="29"/>
    <x v="0"/>
    <n v="0"/>
  </r>
  <r>
    <s v="E0588"/>
    <x v="0"/>
    <x v="5"/>
    <x v="4"/>
    <x v="5"/>
    <x v="0"/>
    <n v="43"/>
    <x v="0"/>
    <n v="9.5"/>
    <x v="2"/>
    <n v="0.6"/>
    <n v="48700"/>
    <n v="1"/>
    <x v="0"/>
    <x v="0"/>
    <x v="0"/>
    <n v="22"/>
    <x v="0"/>
    <n v="75"/>
    <x v="2"/>
    <n v="1"/>
    <n v="6.7"/>
    <x v="0"/>
    <x v="0"/>
    <n v="26"/>
    <x v="0"/>
    <n v="0"/>
  </r>
  <r>
    <s v="E0589"/>
    <x v="1"/>
    <x v="5"/>
    <x v="4"/>
    <x v="0"/>
    <x v="0"/>
    <n v="39"/>
    <x v="0"/>
    <n v="9.5"/>
    <x v="2"/>
    <n v="3.9"/>
    <n v="46500"/>
    <n v="0.96"/>
    <x v="1"/>
    <x v="2"/>
    <x v="0"/>
    <n v="14"/>
    <x v="0"/>
    <n v="83"/>
    <x v="2"/>
    <n v="5"/>
    <n v="1"/>
    <x v="2"/>
    <x v="1"/>
    <n v="38"/>
    <x v="0"/>
    <n v="0"/>
  </r>
  <r>
    <s v="E0590"/>
    <x v="0"/>
    <x v="4"/>
    <x v="3"/>
    <x v="3"/>
    <x v="1"/>
    <n v="51"/>
    <x v="2"/>
    <n v="6.3"/>
    <x v="2"/>
    <n v="2.9"/>
    <n v="61300"/>
    <n v="1.03"/>
    <x v="0"/>
    <x v="0"/>
    <x v="0"/>
    <n v="21"/>
    <x v="0"/>
    <n v="53"/>
    <x v="1"/>
    <n v="2"/>
    <n v="1.6"/>
    <x v="1"/>
    <x v="1"/>
    <n v="38"/>
    <x v="0"/>
    <n v="0"/>
  </r>
  <r>
    <s v="E0591"/>
    <x v="1"/>
    <x v="5"/>
    <x v="4"/>
    <x v="1"/>
    <x v="1"/>
    <n v="45"/>
    <x v="0"/>
    <n v="4.8"/>
    <x v="1"/>
    <n v="2.7"/>
    <n v="83100"/>
    <n v="1.35"/>
    <x v="2"/>
    <x v="2"/>
    <x v="1"/>
    <n v="33"/>
    <x v="2"/>
    <n v="78"/>
    <x v="2"/>
    <n v="5"/>
    <n v="0.4"/>
    <x v="1"/>
    <x v="0"/>
    <n v="26"/>
    <x v="0"/>
    <n v="0"/>
  </r>
  <r>
    <s v="E0592"/>
    <x v="1"/>
    <x v="3"/>
    <x v="2"/>
    <x v="0"/>
    <x v="3"/>
    <n v="21"/>
    <x v="1"/>
    <n v="5.4"/>
    <x v="2"/>
    <n v="5.2"/>
    <n v="95200"/>
    <n v="1.02"/>
    <x v="0"/>
    <x v="0"/>
    <x v="0"/>
    <n v="1"/>
    <x v="3"/>
    <n v="76"/>
    <x v="2"/>
    <n v="1"/>
    <n v="1.9"/>
    <x v="0"/>
    <x v="0"/>
    <n v="6"/>
    <x v="0"/>
    <n v="0"/>
  </r>
  <r>
    <s v="E0593"/>
    <x v="0"/>
    <x v="4"/>
    <x v="3"/>
    <x v="0"/>
    <x v="0"/>
    <n v="29"/>
    <x v="1"/>
    <n v="11.1"/>
    <x v="4"/>
    <n v="3.9"/>
    <n v="50700"/>
    <n v="1.05"/>
    <x v="0"/>
    <x v="0"/>
    <x v="0"/>
    <n v="10"/>
    <x v="1"/>
    <n v="44"/>
    <x v="3"/>
    <n v="13"/>
    <n v="2.5"/>
    <x v="2"/>
    <x v="0"/>
    <n v="45"/>
    <x v="0"/>
    <n v="0"/>
  </r>
  <r>
    <s v="E0594"/>
    <x v="0"/>
    <x v="7"/>
    <x v="5"/>
    <x v="2"/>
    <x v="4"/>
    <n v="41"/>
    <x v="0"/>
    <n v="7.9"/>
    <x v="2"/>
    <n v="3.1"/>
    <n v="33400"/>
    <n v="0.96"/>
    <x v="1"/>
    <x v="0"/>
    <x v="1"/>
    <n v="14"/>
    <x v="0"/>
    <n v="84"/>
    <x v="2"/>
    <n v="7"/>
    <n v="12"/>
    <x v="1"/>
    <x v="0"/>
    <n v="31"/>
    <x v="0"/>
    <n v="0"/>
  </r>
  <r>
    <s v="E0595"/>
    <x v="0"/>
    <x v="1"/>
    <x v="1"/>
    <x v="2"/>
    <x v="1"/>
    <n v="22"/>
    <x v="1"/>
    <n v="1.6"/>
    <x v="0"/>
    <n v="1.3"/>
    <n v="64000"/>
    <n v="1"/>
    <x v="0"/>
    <x v="2"/>
    <x v="1"/>
    <n v="29"/>
    <x v="2"/>
    <n v="84"/>
    <x v="2"/>
    <n v="3"/>
    <n v="3.7"/>
    <x v="1"/>
    <x v="0"/>
    <n v="17"/>
    <x v="0"/>
    <n v="0"/>
  </r>
  <r>
    <s v="E0596"/>
    <x v="0"/>
    <x v="0"/>
    <x v="0"/>
    <x v="0"/>
    <x v="1"/>
    <n v="30"/>
    <x v="1"/>
    <n v="5.2"/>
    <x v="2"/>
    <n v="3.7"/>
    <n v="60400"/>
    <n v="0.95"/>
    <x v="1"/>
    <x v="0"/>
    <x v="1"/>
    <n v="1"/>
    <x v="3"/>
    <n v="70"/>
    <x v="2"/>
    <n v="5"/>
    <n v="1.9"/>
    <x v="1"/>
    <x v="0"/>
    <n v="29"/>
    <x v="0"/>
    <n v="0"/>
  </r>
  <r>
    <s v="E0597"/>
    <x v="0"/>
    <x v="3"/>
    <x v="2"/>
    <x v="0"/>
    <x v="0"/>
    <n v="32"/>
    <x v="0"/>
    <n v="2"/>
    <x v="1"/>
    <n v="0.6"/>
    <n v="45800"/>
    <n v="0.88"/>
    <x v="1"/>
    <x v="1"/>
    <x v="1"/>
    <n v="33"/>
    <x v="2"/>
    <n v="83"/>
    <x v="2"/>
    <n v="4"/>
    <n v="0.6"/>
    <x v="1"/>
    <x v="1"/>
    <n v="6"/>
    <x v="0"/>
    <n v="0"/>
  </r>
  <r>
    <s v="E0598"/>
    <x v="0"/>
    <x v="4"/>
    <x v="3"/>
    <x v="0"/>
    <x v="4"/>
    <n v="36"/>
    <x v="0"/>
    <n v="2.2999999999999998"/>
    <x v="1"/>
    <n v="2.2999999999999998"/>
    <n v="43200"/>
    <n v="1.25"/>
    <x v="2"/>
    <x v="0"/>
    <x v="0"/>
    <n v="17"/>
    <x v="0"/>
    <n v="86"/>
    <x v="0"/>
    <n v="13"/>
    <n v="1.6"/>
    <x v="2"/>
    <x v="0"/>
    <n v="37"/>
    <x v="0"/>
    <n v="0"/>
  </r>
  <r>
    <s v="E0599"/>
    <x v="0"/>
    <x v="4"/>
    <x v="3"/>
    <x v="0"/>
    <x v="4"/>
    <n v="35"/>
    <x v="0"/>
    <n v="3"/>
    <x v="1"/>
    <n v="2"/>
    <n v="40700"/>
    <n v="1.1000000000000001"/>
    <x v="0"/>
    <x v="1"/>
    <x v="0"/>
    <n v="15"/>
    <x v="0"/>
    <n v="73"/>
    <x v="2"/>
    <n v="4"/>
    <n v="1.3"/>
    <x v="1"/>
    <x v="0"/>
    <n v="6"/>
    <x v="0"/>
    <n v="0"/>
  </r>
  <r>
    <s v="E0600"/>
    <x v="1"/>
    <x v="5"/>
    <x v="4"/>
    <x v="0"/>
    <x v="2"/>
    <n v="35"/>
    <x v="0"/>
    <n v="1.1000000000000001"/>
    <x v="0"/>
    <n v="0.3"/>
    <n v="79200"/>
    <n v="1.01"/>
    <x v="0"/>
    <x v="0"/>
    <x v="0"/>
    <n v="14"/>
    <x v="0"/>
    <n v="67"/>
    <x v="1"/>
    <n v="5"/>
    <n v="0.3"/>
    <x v="1"/>
    <x v="0"/>
    <n v="21"/>
    <x v="0"/>
    <n v="0"/>
  </r>
  <r>
    <s v="E0601"/>
    <x v="0"/>
    <x v="4"/>
    <x v="3"/>
    <x v="3"/>
    <x v="0"/>
    <n v="45"/>
    <x v="0"/>
    <n v="1.8"/>
    <x v="0"/>
    <n v="1.8"/>
    <n v="35800"/>
    <n v="0.72"/>
    <x v="3"/>
    <x v="0"/>
    <x v="0"/>
    <n v="12"/>
    <x v="1"/>
    <n v="55"/>
    <x v="1"/>
    <n v="1"/>
    <n v="1"/>
    <x v="2"/>
    <x v="0"/>
    <n v="27"/>
    <x v="0"/>
    <n v="0"/>
  </r>
  <r>
    <s v="E0602"/>
    <x v="1"/>
    <x v="7"/>
    <x v="5"/>
    <x v="5"/>
    <x v="0"/>
    <n v="36"/>
    <x v="0"/>
    <n v="10.1"/>
    <x v="4"/>
    <n v="1.2"/>
    <n v="46100"/>
    <n v="0.98"/>
    <x v="1"/>
    <x v="0"/>
    <x v="0"/>
    <n v="25"/>
    <x v="2"/>
    <n v="68"/>
    <x v="1"/>
    <n v="5"/>
    <n v="2"/>
    <x v="1"/>
    <x v="0"/>
    <n v="36"/>
    <x v="0"/>
    <n v="0"/>
  </r>
  <r>
    <s v="E0603"/>
    <x v="1"/>
    <x v="4"/>
    <x v="3"/>
    <x v="0"/>
    <x v="0"/>
    <n v="35"/>
    <x v="0"/>
    <n v="2.2999999999999998"/>
    <x v="1"/>
    <n v="2.2999999999999998"/>
    <n v="62300"/>
    <n v="1.29"/>
    <x v="2"/>
    <x v="3"/>
    <x v="0"/>
    <n v="6"/>
    <x v="1"/>
    <n v="79"/>
    <x v="2"/>
    <n v="6"/>
    <n v="2.2000000000000002"/>
    <x v="2"/>
    <x v="0"/>
    <n v="25"/>
    <x v="0"/>
    <n v="0"/>
  </r>
  <r>
    <s v="E0604"/>
    <x v="0"/>
    <x v="5"/>
    <x v="4"/>
    <x v="1"/>
    <x v="0"/>
    <n v="26"/>
    <x v="1"/>
    <n v="6.9"/>
    <x v="2"/>
    <n v="0.8"/>
    <n v="46800"/>
    <n v="0.94"/>
    <x v="1"/>
    <x v="0"/>
    <x v="1"/>
    <n v="19"/>
    <x v="0"/>
    <n v="73"/>
    <x v="2"/>
    <n v="2"/>
    <n v="4.5"/>
    <x v="0"/>
    <x v="0"/>
    <n v="32"/>
    <x v="0"/>
    <n v="0"/>
  </r>
  <r>
    <s v="E0605"/>
    <x v="0"/>
    <x v="5"/>
    <x v="4"/>
    <x v="0"/>
    <x v="4"/>
    <n v="47"/>
    <x v="2"/>
    <n v="4.4000000000000004"/>
    <x v="1"/>
    <n v="3.9"/>
    <n v="40400"/>
    <n v="1.1399999999999999"/>
    <x v="0"/>
    <x v="2"/>
    <x v="0"/>
    <n v="13"/>
    <x v="0"/>
    <n v="43"/>
    <x v="3"/>
    <n v="7"/>
    <n v="6.9"/>
    <x v="1"/>
    <x v="0"/>
    <n v="24"/>
    <x v="0"/>
    <n v="0"/>
  </r>
  <r>
    <s v="E0606"/>
    <x v="0"/>
    <x v="0"/>
    <x v="0"/>
    <x v="0"/>
    <x v="1"/>
    <n v="32"/>
    <x v="0"/>
    <n v="5.7"/>
    <x v="2"/>
    <n v="5.7"/>
    <n v="71800"/>
    <n v="1.1200000000000001"/>
    <x v="0"/>
    <x v="0"/>
    <x v="0"/>
    <n v="9"/>
    <x v="1"/>
    <n v="84"/>
    <x v="2"/>
    <n v="0"/>
    <n v="2.2000000000000002"/>
    <x v="1"/>
    <x v="0"/>
    <n v="24"/>
    <x v="0"/>
    <n v="0"/>
  </r>
  <r>
    <s v="E0607"/>
    <x v="0"/>
    <x v="4"/>
    <x v="3"/>
    <x v="3"/>
    <x v="4"/>
    <n v="28"/>
    <x v="1"/>
    <n v="5.9"/>
    <x v="2"/>
    <n v="0.6"/>
    <n v="36900"/>
    <n v="1"/>
    <x v="0"/>
    <x v="3"/>
    <x v="1"/>
    <n v="39"/>
    <x v="2"/>
    <n v="75"/>
    <x v="2"/>
    <n v="4"/>
    <n v="5"/>
    <x v="1"/>
    <x v="0"/>
    <n v="25"/>
    <x v="1"/>
    <n v="1"/>
  </r>
  <r>
    <s v="E0608"/>
    <x v="1"/>
    <x v="0"/>
    <x v="0"/>
    <x v="0"/>
    <x v="2"/>
    <n v="40"/>
    <x v="0"/>
    <n v="1.8"/>
    <x v="0"/>
    <n v="0.8"/>
    <n v="70800"/>
    <n v="0.84"/>
    <x v="3"/>
    <x v="3"/>
    <x v="1"/>
    <n v="20"/>
    <x v="0"/>
    <n v="67"/>
    <x v="1"/>
    <n v="1"/>
    <n v="1.9"/>
    <x v="0"/>
    <x v="0"/>
    <n v="22"/>
    <x v="0"/>
    <n v="0"/>
  </r>
  <r>
    <s v="E0609"/>
    <x v="1"/>
    <x v="0"/>
    <x v="0"/>
    <x v="0"/>
    <x v="0"/>
    <n v="31"/>
    <x v="1"/>
    <n v="6.9"/>
    <x v="2"/>
    <n v="0.5"/>
    <n v="35100"/>
    <n v="0.72"/>
    <x v="3"/>
    <x v="0"/>
    <x v="0"/>
    <n v="22"/>
    <x v="0"/>
    <n v="77"/>
    <x v="2"/>
    <n v="5"/>
    <n v="1.2"/>
    <x v="1"/>
    <x v="0"/>
    <n v="4"/>
    <x v="0"/>
    <n v="0"/>
  </r>
  <r>
    <s v="E0610"/>
    <x v="0"/>
    <x v="2"/>
    <x v="0"/>
    <x v="5"/>
    <x v="1"/>
    <n v="33"/>
    <x v="0"/>
    <n v="1.3"/>
    <x v="0"/>
    <n v="1.3"/>
    <n v="66700"/>
    <n v="1.08"/>
    <x v="0"/>
    <x v="0"/>
    <x v="0"/>
    <n v="26"/>
    <x v="2"/>
    <n v="86"/>
    <x v="0"/>
    <n v="3"/>
    <n v="4.4000000000000004"/>
    <x v="1"/>
    <x v="0"/>
    <n v="15"/>
    <x v="0"/>
    <n v="0"/>
  </r>
  <r>
    <s v="E0611"/>
    <x v="1"/>
    <x v="5"/>
    <x v="4"/>
    <x v="0"/>
    <x v="2"/>
    <n v="40"/>
    <x v="0"/>
    <n v="2.2000000000000002"/>
    <x v="1"/>
    <n v="2.2000000000000002"/>
    <n v="71000"/>
    <n v="0.85"/>
    <x v="1"/>
    <x v="1"/>
    <x v="1"/>
    <n v="3"/>
    <x v="3"/>
    <n v="38"/>
    <x v="3"/>
    <n v="6"/>
    <n v="1.9"/>
    <x v="1"/>
    <x v="0"/>
    <n v="27"/>
    <x v="0"/>
    <n v="0"/>
  </r>
  <r>
    <s v="E0612"/>
    <x v="0"/>
    <x v="6"/>
    <x v="1"/>
    <x v="3"/>
    <x v="1"/>
    <n v="35"/>
    <x v="0"/>
    <n v="5.8"/>
    <x v="2"/>
    <n v="3.5"/>
    <n v="63200"/>
    <n v="0.97"/>
    <x v="1"/>
    <x v="0"/>
    <x v="0"/>
    <n v="32"/>
    <x v="2"/>
    <n v="70"/>
    <x v="2"/>
    <n v="4"/>
    <n v="1.4"/>
    <x v="1"/>
    <x v="0"/>
    <n v="21"/>
    <x v="1"/>
    <n v="1"/>
  </r>
  <r>
    <s v="E0613"/>
    <x v="0"/>
    <x v="3"/>
    <x v="2"/>
    <x v="0"/>
    <x v="1"/>
    <n v="59"/>
    <x v="2"/>
    <n v="1.7"/>
    <x v="0"/>
    <n v="1.7"/>
    <n v="53500"/>
    <n v="0.86"/>
    <x v="1"/>
    <x v="0"/>
    <x v="0"/>
    <n v="1"/>
    <x v="3"/>
    <n v="50"/>
    <x v="1"/>
    <n v="6"/>
    <n v="1.2"/>
    <x v="1"/>
    <x v="0"/>
    <n v="22"/>
    <x v="0"/>
    <n v="0"/>
  </r>
  <r>
    <s v="E0614"/>
    <x v="0"/>
    <x v="5"/>
    <x v="4"/>
    <x v="0"/>
    <x v="0"/>
    <n v="37"/>
    <x v="0"/>
    <n v="0.6"/>
    <x v="3"/>
    <n v="0.6"/>
    <n v="46600"/>
    <n v="0.95"/>
    <x v="1"/>
    <x v="1"/>
    <x v="0"/>
    <n v="9"/>
    <x v="1"/>
    <n v="78"/>
    <x v="2"/>
    <n v="5"/>
    <n v="0.6"/>
    <x v="1"/>
    <x v="1"/>
    <n v="20"/>
    <x v="0"/>
    <n v="0"/>
  </r>
  <r>
    <s v="E0615"/>
    <x v="1"/>
    <x v="6"/>
    <x v="1"/>
    <x v="3"/>
    <x v="0"/>
    <n v="44"/>
    <x v="0"/>
    <n v="5"/>
    <x v="2"/>
    <n v="1.9"/>
    <n v="48200"/>
    <n v="1.06"/>
    <x v="0"/>
    <x v="1"/>
    <x v="1"/>
    <n v="12"/>
    <x v="1"/>
    <n v="79"/>
    <x v="2"/>
    <n v="9"/>
    <n v="2.8"/>
    <x v="2"/>
    <x v="0"/>
    <n v="14"/>
    <x v="0"/>
    <n v="0"/>
  </r>
  <r>
    <s v="E0616"/>
    <x v="0"/>
    <x v="1"/>
    <x v="1"/>
    <x v="1"/>
    <x v="1"/>
    <n v="21"/>
    <x v="1"/>
    <n v="0.9"/>
    <x v="3"/>
    <n v="0.9"/>
    <n v="63800"/>
    <n v="1.08"/>
    <x v="0"/>
    <x v="0"/>
    <x v="0"/>
    <n v="21"/>
    <x v="0"/>
    <n v="80"/>
    <x v="2"/>
    <n v="9"/>
    <n v="1.7"/>
    <x v="1"/>
    <x v="0"/>
    <n v="18"/>
    <x v="0"/>
    <n v="0"/>
  </r>
  <r>
    <s v="E0617"/>
    <x v="1"/>
    <x v="5"/>
    <x v="4"/>
    <x v="0"/>
    <x v="3"/>
    <n v="30"/>
    <x v="1"/>
    <n v="6.2"/>
    <x v="2"/>
    <n v="0.8"/>
    <n v="86000"/>
    <n v="0.85"/>
    <x v="1"/>
    <x v="0"/>
    <x v="0"/>
    <n v="18"/>
    <x v="0"/>
    <n v="61"/>
    <x v="1"/>
    <n v="2"/>
    <n v="5.0999999999999996"/>
    <x v="1"/>
    <x v="0"/>
    <n v="20"/>
    <x v="0"/>
    <n v="0"/>
  </r>
  <r>
    <s v="E0618"/>
    <x v="0"/>
    <x v="7"/>
    <x v="5"/>
    <x v="3"/>
    <x v="1"/>
    <n v="28"/>
    <x v="1"/>
    <n v="3.1"/>
    <x v="1"/>
    <n v="1.8"/>
    <n v="70200"/>
    <n v="1.1499999999999999"/>
    <x v="2"/>
    <x v="0"/>
    <x v="1"/>
    <n v="14"/>
    <x v="0"/>
    <n v="55"/>
    <x v="1"/>
    <n v="9"/>
    <n v="8.1999999999999993"/>
    <x v="2"/>
    <x v="0"/>
    <n v="24"/>
    <x v="0"/>
    <n v="0"/>
  </r>
  <r>
    <s v="E0619"/>
    <x v="0"/>
    <x v="6"/>
    <x v="1"/>
    <x v="5"/>
    <x v="1"/>
    <n v="29"/>
    <x v="1"/>
    <n v="5"/>
    <x v="2"/>
    <n v="0.8"/>
    <n v="57900"/>
    <n v="0.96"/>
    <x v="1"/>
    <x v="0"/>
    <x v="0"/>
    <n v="16"/>
    <x v="0"/>
    <n v="67"/>
    <x v="1"/>
    <n v="6"/>
    <n v="1.2"/>
    <x v="1"/>
    <x v="0"/>
    <n v="29"/>
    <x v="0"/>
    <n v="0"/>
  </r>
  <r>
    <s v="E0620"/>
    <x v="1"/>
    <x v="2"/>
    <x v="0"/>
    <x v="4"/>
    <x v="1"/>
    <n v="42"/>
    <x v="0"/>
    <n v="4.9000000000000004"/>
    <x v="1"/>
    <n v="2.7"/>
    <n v="50600"/>
    <n v="0.8"/>
    <x v="3"/>
    <x v="0"/>
    <x v="0"/>
    <n v="7"/>
    <x v="1"/>
    <n v="72"/>
    <x v="2"/>
    <n v="10"/>
    <n v="0.8"/>
    <x v="1"/>
    <x v="1"/>
    <n v="22"/>
    <x v="1"/>
    <n v="1"/>
  </r>
  <r>
    <s v="E0621"/>
    <x v="1"/>
    <x v="4"/>
    <x v="3"/>
    <x v="0"/>
    <x v="0"/>
    <n v="47"/>
    <x v="2"/>
    <n v="6.5"/>
    <x v="2"/>
    <n v="0.8"/>
    <n v="47400"/>
    <n v="0.94"/>
    <x v="1"/>
    <x v="2"/>
    <x v="1"/>
    <n v="3"/>
    <x v="3"/>
    <n v="89"/>
    <x v="0"/>
    <n v="2"/>
    <n v="7.1"/>
    <x v="0"/>
    <x v="0"/>
    <n v="12"/>
    <x v="0"/>
    <n v="0"/>
  </r>
  <r>
    <s v="E0622"/>
    <x v="1"/>
    <x v="4"/>
    <x v="3"/>
    <x v="4"/>
    <x v="4"/>
    <n v="41"/>
    <x v="0"/>
    <n v="6"/>
    <x v="2"/>
    <n v="1.3"/>
    <n v="36100"/>
    <n v="1"/>
    <x v="0"/>
    <x v="0"/>
    <x v="1"/>
    <n v="23"/>
    <x v="0"/>
    <n v="63"/>
    <x v="1"/>
    <n v="1"/>
    <n v="3"/>
    <x v="2"/>
    <x v="1"/>
    <n v="7"/>
    <x v="0"/>
    <n v="0"/>
  </r>
  <r>
    <s v="E0623"/>
    <x v="0"/>
    <x v="0"/>
    <x v="0"/>
    <x v="3"/>
    <x v="1"/>
    <n v="36"/>
    <x v="0"/>
    <n v="1.7"/>
    <x v="0"/>
    <n v="1.7"/>
    <n v="63100"/>
    <n v="1.01"/>
    <x v="0"/>
    <x v="0"/>
    <x v="1"/>
    <n v="22"/>
    <x v="0"/>
    <n v="89"/>
    <x v="0"/>
    <n v="1"/>
    <n v="2.9"/>
    <x v="1"/>
    <x v="0"/>
    <n v="55"/>
    <x v="1"/>
    <n v="1"/>
  </r>
  <r>
    <s v="E0624"/>
    <x v="0"/>
    <x v="0"/>
    <x v="0"/>
    <x v="4"/>
    <x v="3"/>
    <n v="32"/>
    <x v="0"/>
    <n v="3.3"/>
    <x v="1"/>
    <n v="3.3"/>
    <n v="112700"/>
    <n v="1.1399999999999999"/>
    <x v="0"/>
    <x v="1"/>
    <x v="0"/>
    <n v="30"/>
    <x v="2"/>
    <n v="57"/>
    <x v="1"/>
    <n v="12"/>
    <n v="3.4"/>
    <x v="0"/>
    <x v="0"/>
    <n v="10"/>
    <x v="1"/>
    <n v="1"/>
  </r>
  <r>
    <s v="E0625"/>
    <x v="0"/>
    <x v="3"/>
    <x v="2"/>
    <x v="3"/>
    <x v="0"/>
    <n v="48"/>
    <x v="2"/>
    <n v="5"/>
    <x v="2"/>
    <n v="4.8"/>
    <n v="46800"/>
    <n v="0.99"/>
    <x v="1"/>
    <x v="0"/>
    <x v="1"/>
    <n v="9"/>
    <x v="1"/>
    <n v="78"/>
    <x v="2"/>
    <n v="10"/>
    <n v="5.7"/>
    <x v="1"/>
    <x v="0"/>
    <n v="18"/>
    <x v="0"/>
    <n v="0"/>
  </r>
  <r>
    <s v="E0626"/>
    <x v="1"/>
    <x v="0"/>
    <x v="0"/>
    <x v="0"/>
    <x v="1"/>
    <n v="57"/>
    <x v="2"/>
    <n v="9.6"/>
    <x v="2"/>
    <n v="2"/>
    <n v="61200"/>
    <n v="0.96"/>
    <x v="1"/>
    <x v="0"/>
    <x v="0"/>
    <n v="22"/>
    <x v="0"/>
    <n v="66"/>
    <x v="1"/>
    <n v="9"/>
    <n v="5.7"/>
    <x v="1"/>
    <x v="0"/>
    <n v="30"/>
    <x v="0"/>
    <n v="0"/>
  </r>
  <r>
    <s v="E0627"/>
    <x v="0"/>
    <x v="0"/>
    <x v="0"/>
    <x v="3"/>
    <x v="0"/>
    <n v="39"/>
    <x v="0"/>
    <n v="6"/>
    <x v="2"/>
    <n v="1.2"/>
    <n v="42200"/>
    <n v="0.84"/>
    <x v="3"/>
    <x v="0"/>
    <x v="0"/>
    <n v="13"/>
    <x v="0"/>
    <n v="69"/>
    <x v="1"/>
    <n v="1"/>
    <n v="4.2"/>
    <x v="0"/>
    <x v="0"/>
    <n v="28"/>
    <x v="0"/>
    <n v="0"/>
  </r>
  <r>
    <s v="E0628"/>
    <x v="0"/>
    <x v="2"/>
    <x v="0"/>
    <x v="3"/>
    <x v="1"/>
    <n v="46"/>
    <x v="2"/>
    <n v="9.1"/>
    <x v="2"/>
    <n v="3.1"/>
    <n v="67600"/>
    <n v="1.0900000000000001"/>
    <x v="0"/>
    <x v="0"/>
    <x v="1"/>
    <n v="27"/>
    <x v="2"/>
    <n v="81"/>
    <x v="2"/>
    <n v="9"/>
    <n v="1"/>
    <x v="1"/>
    <x v="0"/>
    <n v="30"/>
    <x v="0"/>
    <n v="0"/>
  </r>
  <r>
    <s v="E0629"/>
    <x v="0"/>
    <x v="5"/>
    <x v="4"/>
    <x v="3"/>
    <x v="4"/>
    <n v="41"/>
    <x v="0"/>
    <n v="5.0999999999999996"/>
    <x v="2"/>
    <n v="0.9"/>
    <n v="36700"/>
    <n v="1.03"/>
    <x v="0"/>
    <x v="3"/>
    <x v="0"/>
    <n v="25"/>
    <x v="2"/>
    <n v="53"/>
    <x v="1"/>
    <n v="1"/>
    <n v="0.4"/>
    <x v="1"/>
    <x v="1"/>
    <n v="19"/>
    <x v="1"/>
    <n v="1"/>
  </r>
  <r>
    <s v="E0630"/>
    <x v="0"/>
    <x v="4"/>
    <x v="3"/>
    <x v="5"/>
    <x v="0"/>
    <n v="45"/>
    <x v="0"/>
    <n v="8"/>
    <x v="2"/>
    <n v="3.6"/>
    <n v="45800"/>
    <n v="0.92"/>
    <x v="1"/>
    <x v="1"/>
    <x v="0"/>
    <n v="18"/>
    <x v="0"/>
    <n v="61"/>
    <x v="1"/>
    <n v="0"/>
    <n v="1"/>
    <x v="0"/>
    <x v="0"/>
    <n v="27"/>
    <x v="0"/>
    <n v="0"/>
  </r>
  <r>
    <s v="E0631"/>
    <x v="0"/>
    <x v="2"/>
    <x v="0"/>
    <x v="5"/>
    <x v="1"/>
    <n v="28"/>
    <x v="1"/>
    <n v="4.7"/>
    <x v="1"/>
    <n v="1.1000000000000001"/>
    <n v="49000"/>
    <n v="0.82"/>
    <x v="3"/>
    <x v="2"/>
    <x v="0"/>
    <n v="13"/>
    <x v="0"/>
    <n v="69"/>
    <x v="1"/>
    <n v="3"/>
    <n v="0.6"/>
    <x v="0"/>
    <x v="0"/>
    <n v="25"/>
    <x v="1"/>
    <n v="1"/>
  </r>
  <r>
    <s v="E0632"/>
    <x v="0"/>
    <x v="1"/>
    <x v="1"/>
    <x v="0"/>
    <x v="0"/>
    <n v="34"/>
    <x v="0"/>
    <n v="7.7"/>
    <x v="2"/>
    <n v="1.7"/>
    <n v="55600"/>
    <n v="1.1100000000000001"/>
    <x v="0"/>
    <x v="1"/>
    <x v="1"/>
    <n v="25"/>
    <x v="2"/>
    <n v="100"/>
    <x v="0"/>
    <n v="4"/>
    <n v="4.5999999999999996"/>
    <x v="1"/>
    <x v="0"/>
    <n v="20"/>
    <x v="0"/>
    <n v="0"/>
  </r>
  <r>
    <s v="E0633"/>
    <x v="1"/>
    <x v="0"/>
    <x v="0"/>
    <x v="0"/>
    <x v="1"/>
    <n v="42"/>
    <x v="0"/>
    <n v="3"/>
    <x v="1"/>
    <n v="3"/>
    <n v="53600"/>
    <n v="0.85"/>
    <x v="1"/>
    <x v="0"/>
    <x v="0"/>
    <n v="22"/>
    <x v="0"/>
    <n v="57"/>
    <x v="1"/>
    <n v="11"/>
    <n v="1.6"/>
    <x v="2"/>
    <x v="1"/>
    <n v="27"/>
    <x v="0"/>
    <n v="0"/>
  </r>
  <r>
    <s v="E0634"/>
    <x v="0"/>
    <x v="3"/>
    <x v="2"/>
    <x v="3"/>
    <x v="2"/>
    <n v="49"/>
    <x v="2"/>
    <n v="10.3"/>
    <x v="4"/>
    <n v="0.2"/>
    <n v="72900"/>
    <n v="0.93"/>
    <x v="1"/>
    <x v="3"/>
    <x v="0"/>
    <n v="10"/>
    <x v="1"/>
    <n v="96"/>
    <x v="0"/>
    <n v="2"/>
    <n v="4.2"/>
    <x v="1"/>
    <x v="1"/>
    <n v="37"/>
    <x v="0"/>
    <n v="0"/>
  </r>
  <r>
    <s v="E0635"/>
    <x v="0"/>
    <x v="5"/>
    <x v="4"/>
    <x v="3"/>
    <x v="2"/>
    <n v="31"/>
    <x v="1"/>
    <n v="5.5"/>
    <x v="2"/>
    <n v="1.2"/>
    <n v="81100"/>
    <n v="1.02"/>
    <x v="0"/>
    <x v="0"/>
    <x v="0"/>
    <n v="4"/>
    <x v="3"/>
    <n v="96"/>
    <x v="0"/>
    <n v="19"/>
    <n v="2.7"/>
    <x v="2"/>
    <x v="1"/>
    <n v="24"/>
    <x v="0"/>
    <n v="0"/>
  </r>
  <r>
    <s v="E0636"/>
    <x v="0"/>
    <x v="0"/>
    <x v="0"/>
    <x v="2"/>
    <x v="0"/>
    <n v="21"/>
    <x v="1"/>
    <n v="1.1000000000000001"/>
    <x v="0"/>
    <n v="1.1000000000000001"/>
    <n v="41700"/>
    <n v="0.85"/>
    <x v="1"/>
    <x v="0"/>
    <x v="1"/>
    <n v="13"/>
    <x v="0"/>
    <n v="71"/>
    <x v="2"/>
    <n v="5"/>
    <n v="1.6"/>
    <x v="2"/>
    <x v="1"/>
    <n v="24"/>
    <x v="0"/>
    <n v="0"/>
  </r>
  <r>
    <s v="E0637"/>
    <x v="0"/>
    <x v="3"/>
    <x v="2"/>
    <x v="3"/>
    <x v="0"/>
    <n v="34"/>
    <x v="0"/>
    <n v="5.0999999999999996"/>
    <x v="2"/>
    <n v="3.3"/>
    <n v="40100"/>
    <n v="0.89"/>
    <x v="1"/>
    <x v="0"/>
    <x v="0"/>
    <n v="30"/>
    <x v="2"/>
    <n v="56"/>
    <x v="1"/>
    <n v="4"/>
    <n v="1.2"/>
    <x v="1"/>
    <x v="0"/>
    <n v="37"/>
    <x v="1"/>
    <n v="1"/>
  </r>
  <r>
    <s v="E0638"/>
    <x v="0"/>
    <x v="4"/>
    <x v="3"/>
    <x v="0"/>
    <x v="0"/>
    <n v="47"/>
    <x v="2"/>
    <n v="6"/>
    <x v="2"/>
    <n v="2.9"/>
    <n v="36800"/>
    <n v="0.74"/>
    <x v="3"/>
    <x v="1"/>
    <x v="0"/>
    <n v="26"/>
    <x v="2"/>
    <n v="55"/>
    <x v="1"/>
    <n v="4"/>
    <n v="1.5"/>
    <x v="0"/>
    <x v="1"/>
    <n v="36"/>
    <x v="0"/>
    <n v="0"/>
  </r>
  <r>
    <s v="E0639"/>
    <x v="1"/>
    <x v="4"/>
    <x v="3"/>
    <x v="3"/>
    <x v="3"/>
    <n v="24"/>
    <x v="1"/>
    <n v="7"/>
    <x v="2"/>
    <n v="1.7"/>
    <n v="105800"/>
    <n v="1.1499999999999999"/>
    <x v="2"/>
    <x v="0"/>
    <x v="1"/>
    <n v="6"/>
    <x v="1"/>
    <n v="76"/>
    <x v="2"/>
    <n v="1"/>
    <n v="0.8"/>
    <x v="0"/>
    <x v="0"/>
    <n v="43"/>
    <x v="0"/>
    <n v="0"/>
  </r>
  <r>
    <s v="E0640"/>
    <x v="1"/>
    <x v="0"/>
    <x v="0"/>
    <x v="3"/>
    <x v="2"/>
    <n v="27"/>
    <x v="1"/>
    <n v="12.6"/>
    <x v="4"/>
    <n v="4"/>
    <n v="73300"/>
    <n v="0.95"/>
    <x v="1"/>
    <x v="1"/>
    <x v="0"/>
    <n v="5"/>
    <x v="3"/>
    <n v="52"/>
    <x v="1"/>
    <n v="3"/>
    <n v="8.3000000000000007"/>
    <x v="1"/>
    <x v="1"/>
    <n v="3"/>
    <x v="1"/>
    <n v="1"/>
  </r>
  <r>
    <s v="E0641"/>
    <x v="0"/>
    <x v="5"/>
    <x v="4"/>
    <x v="3"/>
    <x v="1"/>
    <n v="39"/>
    <x v="0"/>
    <n v="2.6"/>
    <x v="1"/>
    <n v="0.8"/>
    <n v="82000"/>
    <n v="1.33"/>
    <x v="2"/>
    <x v="2"/>
    <x v="0"/>
    <n v="27"/>
    <x v="2"/>
    <n v="67"/>
    <x v="1"/>
    <n v="5"/>
    <n v="2.5"/>
    <x v="1"/>
    <x v="0"/>
    <n v="35"/>
    <x v="0"/>
    <n v="0"/>
  </r>
  <r>
    <s v="E0642"/>
    <x v="0"/>
    <x v="7"/>
    <x v="5"/>
    <x v="3"/>
    <x v="2"/>
    <n v="37"/>
    <x v="0"/>
    <n v="12.7"/>
    <x v="4"/>
    <n v="0.7"/>
    <n v="69500"/>
    <n v="0.91"/>
    <x v="1"/>
    <x v="1"/>
    <x v="0"/>
    <n v="6"/>
    <x v="1"/>
    <n v="90"/>
    <x v="0"/>
    <n v="9"/>
    <n v="2.7"/>
    <x v="2"/>
    <x v="0"/>
    <n v="31"/>
    <x v="0"/>
    <n v="0"/>
  </r>
  <r>
    <s v="E0643"/>
    <x v="0"/>
    <x v="4"/>
    <x v="3"/>
    <x v="0"/>
    <x v="1"/>
    <n v="43"/>
    <x v="0"/>
    <n v="3.9"/>
    <x v="1"/>
    <n v="2.7"/>
    <n v="55700"/>
    <n v="0.97"/>
    <x v="1"/>
    <x v="0"/>
    <x v="0"/>
    <n v="21"/>
    <x v="0"/>
    <n v="65"/>
    <x v="1"/>
    <n v="3"/>
    <n v="2.6"/>
    <x v="2"/>
    <x v="1"/>
    <n v="13"/>
    <x v="0"/>
    <n v="0"/>
  </r>
  <r>
    <s v="E0644"/>
    <x v="1"/>
    <x v="7"/>
    <x v="5"/>
    <x v="0"/>
    <x v="1"/>
    <n v="27"/>
    <x v="1"/>
    <n v="2.2000000000000002"/>
    <x v="1"/>
    <n v="0.7"/>
    <n v="58100"/>
    <n v="0.91"/>
    <x v="1"/>
    <x v="1"/>
    <x v="0"/>
    <n v="10"/>
    <x v="1"/>
    <n v="69"/>
    <x v="1"/>
    <n v="5"/>
    <n v="4.5"/>
    <x v="2"/>
    <x v="0"/>
    <n v="27"/>
    <x v="0"/>
    <n v="0"/>
  </r>
  <r>
    <s v="E0645"/>
    <x v="1"/>
    <x v="5"/>
    <x v="4"/>
    <x v="0"/>
    <x v="4"/>
    <n v="35"/>
    <x v="0"/>
    <n v="2.7"/>
    <x v="1"/>
    <n v="2.7"/>
    <n v="37000"/>
    <n v="0.99"/>
    <x v="1"/>
    <x v="0"/>
    <x v="0"/>
    <n v="31"/>
    <x v="2"/>
    <n v="48"/>
    <x v="3"/>
    <n v="8"/>
    <n v="1.3"/>
    <x v="1"/>
    <x v="0"/>
    <n v="37"/>
    <x v="0"/>
    <n v="0"/>
  </r>
  <r>
    <s v="E0646"/>
    <x v="1"/>
    <x v="1"/>
    <x v="1"/>
    <x v="0"/>
    <x v="1"/>
    <n v="49"/>
    <x v="2"/>
    <n v="5.8"/>
    <x v="2"/>
    <n v="1.2"/>
    <n v="58800"/>
    <n v="0.93"/>
    <x v="1"/>
    <x v="0"/>
    <x v="0"/>
    <n v="9"/>
    <x v="1"/>
    <n v="76"/>
    <x v="2"/>
    <n v="3"/>
    <n v="5.9"/>
    <x v="2"/>
    <x v="1"/>
    <n v="14"/>
    <x v="0"/>
    <n v="0"/>
  </r>
  <r>
    <s v="E0647"/>
    <x v="0"/>
    <x v="3"/>
    <x v="2"/>
    <x v="0"/>
    <x v="0"/>
    <n v="27"/>
    <x v="1"/>
    <n v="1.9"/>
    <x v="0"/>
    <n v="1.9"/>
    <n v="51200"/>
    <n v="1.07"/>
    <x v="0"/>
    <x v="3"/>
    <x v="0"/>
    <n v="26"/>
    <x v="2"/>
    <n v="71"/>
    <x v="2"/>
    <n v="9"/>
    <n v="2.1"/>
    <x v="0"/>
    <x v="0"/>
    <n v="29"/>
    <x v="0"/>
    <n v="0"/>
  </r>
  <r>
    <s v="E0648"/>
    <x v="0"/>
    <x v="2"/>
    <x v="0"/>
    <x v="1"/>
    <x v="2"/>
    <n v="51"/>
    <x v="2"/>
    <n v="3"/>
    <x v="1"/>
    <n v="0.6"/>
    <n v="69600"/>
    <n v="0.84"/>
    <x v="3"/>
    <x v="3"/>
    <x v="0"/>
    <n v="18"/>
    <x v="0"/>
    <n v="68"/>
    <x v="1"/>
    <n v="7"/>
    <n v="2"/>
    <x v="1"/>
    <x v="0"/>
    <n v="34"/>
    <x v="0"/>
    <n v="0"/>
  </r>
  <r>
    <s v="E0649"/>
    <x v="1"/>
    <x v="6"/>
    <x v="1"/>
    <x v="0"/>
    <x v="1"/>
    <n v="28"/>
    <x v="1"/>
    <n v="5"/>
    <x v="2"/>
    <n v="5"/>
    <n v="52600"/>
    <n v="0.85"/>
    <x v="1"/>
    <x v="1"/>
    <x v="0"/>
    <n v="18"/>
    <x v="0"/>
    <n v="61"/>
    <x v="1"/>
    <n v="8"/>
    <n v="6.5"/>
    <x v="1"/>
    <x v="0"/>
    <n v="11"/>
    <x v="0"/>
    <n v="0"/>
  </r>
  <r>
    <s v="E0650"/>
    <x v="0"/>
    <x v="0"/>
    <x v="0"/>
    <x v="5"/>
    <x v="1"/>
    <n v="46"/>
    <x v="2"/>
    <n v="10.3"/>
    <x v="4"/>
    <n v="2.1"/>
    <n v="49700"/>
    <n v="0.85"/>
    <x v="1"/>
    <x v="0"/>
    <x v="0"/>
    <n v="1"/>
    <x v="3"/>
    <n v="63"/>
    <x v="1"/>
    <n v="1"/>
    <n v="1.3"/>
    <x v="2"/>
    <x v="0"/>
    <n v="22"/>
    <x v="1"/>
    <n v="1"/>
  </r>
  <r>
    <s v="E0651"/>
    <x v="0"/>
    <x v="5"/>
    <x v="4"/>
    <x v="0"/>
    <x v="4"/>
    <n v="35"/>
    <x v="0"/>
    <n v="6.9"/>
    <x v="2"/>
    <n v="1.2"/>
    <n v="28000"/>
    <n v="0.78"/>
    <x v="3"/>
    <x v="0"/>
    <x v="0"/>
    <n v="1"/>
    <x v="3"/>
    <n v="73"/>
    <x v="2"/>
    <n v="3"/>
    <n v="3.6"/>
    <x v="1"/>
    <x v="0"/>
    <n v="28"/>
    <x v="0"/>
    <n v="0"/>
  </r>
  <r>
    <s v="E0652"/>
    <x v="1"/>
    <x v="3"/>
    <x v="2"/>
    <x v="0"/>
    <x v="0"/>
    <n v="28"/>
    <x v="1"/>
    <n v="4"/>
    <x v="1"/>
    <n v="1.6"/>
    <n v="45300"/>
    <n v="0.93"/>
    <x v="1"/>
    <x v="0"/>
    <x v="0"/>
    <n v="14"/>
    <x v="0"/>
    <n v="72"/>
    <x v="2"/>
    <n v="3"/>
    <n v="2.6"/>
    <x v="0"/>
    <x v="1"/>
    <n v="14"/>
    <x v="0"/>
    <n v="0"/>
  </r>
  <r>
    <s v="E0653"/>
    <x v="1"/>
    <x v="3"/>
    <x v="2"/>
    <x v="3"/>
    <x v="0"/>
    <n v="34"/>
    <x v="0"/>
    <n v="5.7"/>
    <x v="2"/>
    <n v="1"/>
    <n v="46400"/>
    <n v="0.95"/>
    <x v="1"/>
    <x v="0"/>
    <x v="1"/>
    <n v="18"/>
    <x v="0"/>
    <n v="81"/>
    <x v="2"/>
    <n v="0"/>
    <n v="1.5"/>
    <x v="1"/>
    <x v="0"/>
    <n v="13"/>
    <x v="0"/>
    <n v="0"/>
  </r>
  <r>
    <s v="E0654"/>
    <x v="0"/>
    <x v="2"/>
    <x v="0"/>
    <x v="0"/>
    <x v="0"/>
    <n v="43"/>
    <x v="0"/>
    <n v="4.7"/>
    <x v="1"/>
    <n v="1.7"/>
    <n v="44700"/>
    <n v="0.96"/>
    <x v="1"/>
    <x v="0"/>
    <x v="1"/>
    <n v="6"/>
    <x v="1"/>
    <n v="80"/>
    <x v="2"/>
    <n v="9"/>
    <n v="4"/>
    <x v="1"/>
    <x v="1"/>
    <n v="22"/>
    <x v="0"/>
    <n v="0"/>
  </r>
  <r>
    <s v="E0655"/>
    <x v="0"/>
    <x v="0"/>
    <x v="0"/>
    <x v="5"/>
    <x v="4"/>
    <n v="38"/>
    <x v="0"/>
    <n v="1.5"/>
    <x v="0"/>
    <n v="0.6"/>
    <n v="40900"/>
    <n v="1.1100000000000001"/>
    <x v="0"/>
    <x v="2"/>
    <x v="0"/>
    <n v="6"/>
    <x v="1"/>
    <n v="85"/>
    <x v="0"/>
    <n v="1"/>
    <n v="0.9"/>
    <x v="1"/>
    <x v="0"/>
    <n v="34"/>
    <x v="0"/>
    <n v="0"/>
  </r>
  <r>
    <s v="E0656"/>
    <x v="0"/>
    <x v="5"/>
    <x v="4"/>
    <x v="0"/>
    <x v="2"/>
    <n v="48"/>
    <x v="2"/>
    <n v="11.4"/>
    <x v="4"/>
    <n v="1.2"/>
    <n v="88500"/>
    <n v="1.19"/>
    <x v="2"/>
    <x v="1"/>
    <x v="1"/>
    <n v="21"/>
    <x v="0"/>
    <n v="85"/>
    <x v="0"/>
    <n v="11"/>
    <n v="1.5"/>
    <x v="1"/>
    <x v="0"/>
    <n v="32"/>
    <x v="0"/>
    <n v="0"/>
  </r>
  <r>
    <s v="E0657"/>
    <x v="1"/>
    <x v="7"/>
    <x v="5"/>
    <x v="0"/>
    <x v="1"/>
    <n v="51"/>
    <x v="2"/>
    <n v="10.4"/>
    <x v="4"/>
    <n v="3.9"/>
    <n v="59700"/>
    <n v="1.02"/>
    <x v="0"/>
    <x v="1"/>
    <x v="1"/>
    <n v="21"/>
    <x v="0"/>
    <n v="76"/>
    <x v="2"/>
    <n v="4"/>
    <n v="2.9"/>
    <x v="0"/>
    <x v="1"/>
    <n v="14"/>
    <x v="0"/>
    <n v="0"/>
  </r>
  <r>
    <s v="E0658"/>
    <x v="1"/>
    <x v="0"/>
    <x v="0"/>
    <x v="5"/>
    <x v="0"/>
    <n v="27"/>
    <x v="1"/>
    <n v="3.7"/>
    <x v="1"/>
    <n v="2.4"/>
    <n v="38500"/>
    <n v="0.81"/>
    <x v="3"/>
    <x v="0"/>
    <x v="0"/>
    <n v="15"/>
    <x v="0"/>
    <n v="85"/>
    <x v="0"/>
    <n v="6"/>
    <n v="7.5"/>
    <x v="1"/>
    <x v="0"/>
    <n v="32"/>
    <x v="1"/>
    <n v="1"/>
  </r>
  <r>
    <s v="E0659"/>
    <x v="0"/>
    <x v="3"/>
    <x v="2"/>
    <x v="0"/>
    <x v="0"/>
    <n v="27"/>
    <x v="1"/>
    <n v="2.8"/>
    <x v="1"/>
    <n v="0.8"/>
    <n v="45000"/>
    <n v="0.94"/>
    <x v="1"/>
    <x v="0"/>
    <x v="1"/>
    <n v="23"/>
    <x v="0"/>
    <n v="82"/>
    <x v="2"/>
    <n v="3"/>
    <n v="7.1"/>
    <x v="1"/>
    <x v="0"/>
    <n v="14"/>
    <x v="0"/>
    <n v="0"/>
  </r>
  <r>
    <s v="E0660"/>
    <x v="1"/>
    <x v="3"/>
    <x v="2"/>
    <x v="0"/>
    <x v="0"/>
    <n v="26"/>
    <x v="1"/>
    <n v="1.5"/>
    <x v="0"/>
    <n v="1.5"/>
    <n v="44800"/>
    <n v="0.96"/>
    <x v="1"/>
    <x v="0"/>
    <x v="1"/>
    <n v="5"/>
    <x v="3"/>
    <n v="93"/>
    <x v="0"/>
    <n v="9"/>
    <n v="3.6"/>
    <x v="1"/>
    <x v="0"/>
    <n v="5"/>
    <x v="0"/>
    <n v="0"/>
  </r>
  <r>
    <s v="E0661"/>
    <x v="1"/>
    <x v="0"/>
    <x v="0"/>
    <x v="0"/>
    <x v="1"/>
    <n v="30"/>
    <x v="1"/>
    <n v="6"/>
    <x v="2"/>
    <n v="4.9000000000000004"/>
    <n v="57500"/>
    <n v="0.96"/>
    <x v="1"/>
    <x v="1"/>
    <x v="0"/>
    <n v="13"/>
    <x v="0"/>
    <n v="76"/>
    <x v="2"/>
    <n v="4"/>
    <n v="2.1"/>
    <x v="1"/>
    <x v="0"/>
    <n v="20"/>
    <x v="0"/>
    <n v="0"/>
  </r>
  <r>
    <s v="E0662"/>
    <x v="0"/>
    <x v="1"/>
    <x v="1"/>
    <x v="3"/>
    <x v="1"/>
    <n v="48"/>
    <x v="2"/>
    <n v="6"/>
    <x v="2"/>
    <n v="1.3"/>
    <n v="57200"/>
    <n v="0.9"/>
    <x v="1"/>
    <x v="0"/>
    <x v="0"/>
    <n v="31"/>
    <x v="2"/>
    <n v="46"/>
    <x v="3"/>
    <n v="7"/>
    <n v="0.3"/>
    <x v="1"/>
    <x v="0"/>
    <n v="37"/>
    <x v="0"/>
    <n v="0"/>
  </r>
  <r>
    <s v="E0663"/>
    <x v="1"/>
    <x v="3"/>
    <x v="2"/>
    <x v="0"/>
    <x v="2"/>
    <n v="43"/>
    <x v="0"/>
    <n v="2"/>
    <x v="1"/>
    <n v="0.7"/>
    <n v="72400"/>
    <n v="0.91"/>
    <x v="1"/>
    <x v="0"/>
    <x v="0"/>
    <n v="17"/>
    <x v="0"/>
    <n v="88"/>
    <x v="0"/>
    <n v="10"/>
    <n v="5"/>
    <x v="2"/>
    <x v="0"/>
    <n v="32"/>
    <x v="0"/>
    <n v="0"/>
  </r>
  <r>
    <s v="E0664"/>
    <x v="0"/>
    <x v="4"/>
    <x v="3"/>
    <x v="0"/>
    <x v="0"/>
    <n v="33"/>
    <x v="0"/>
    <n v="4.7"/>
    <x v="1"/>
    <n v="3.2"/>
    <n v="46000"/>
    <n v="0.92"/>
    <x v="1"/>
    <x v="0"/>
    <x v="0"/>
    <n v="17"/>
    <x v="0"/>
    <n v="71"/>
    <x v="2"/>
    <n v="7"/>
    <n v="5.5"/>
    <x v="1"/>
    <x v="0"/>
    <n v="24"/>
    <x v="0"/>
    <n v="0"/>
  </r>
  <r>
    <s v="E0665"/>
    <x v="1"/>
    <x v="5"/>
    <x v="4"/>
    <x v="1"/>
    <x v="3"/>
    <n v="38"/>
    <x v="0"/>
    <n v="6.8"/>
    <x v="2"/>
    <n v="0.2"/>
    <n v="91100"/>
    <n v="0.94"/>
    <x v="1"/>
    <x v="0"/>
    <x v="0"/>
    <n v="37"/>
    <x v="2"/>
    <n v="67"/>
    <x v="1"/>
    <n v="3"/>
    <n v="3.6"/>
    <x v="0"/>
    <x v="0"/>
    <n v="19"/>
    <x v="0"/>
    <n v="0"/>
  </r>
  <r>
    <s v="E0666"/>
    <x v="1"/>
    <x v="4"/>
    <x v="3"/>
    <x v="5"/>
    <x v="2"/>
    <n v="51"/>
    <x v="2"/>
    <n v="2.6"/>
    <x v="1"/>
    <n v="1.6"/>
    <n v="79800"/>
    <n v="1.04"/>
    <x v="0"/>
    <x v="1"/>
    <x v="0"/>
    <n v="3"/>
    <x v="3"/>
    <n v="75"/>
    <x v="2"/>
    <n v="4"/>
    <n v="2.2000000000000002"/>
    <x v="1"/>
    <x v="1"/>
    <n v="19"/>
    <x v="0"/>
    <n v="0"/>
  </r>
  <r>
    <s v="E0667"/>
    <x v="0"/>
    <x v="4"/>
    <x v="3"/>
    <x v="0"/>
    <x v="0"/>
    <n v="55"/>
    <x v="2"/>
    <n v="3.4"/>
    <x v="1"/>
    <n v="3.4"/>
    <n v="49900"/>
    <n v="1"/>
    <x v="0"/>
    <x v="1"/>
    <x v="0"/>
    <n v="23"/>
    <x v="0"/>
    <n v="65"/>
    <x v="1"/>
    <n v="8"/>
    <n v="4.7"/>
    <x v="2"/>
    <x v="1"/>
    <n v="25"/>
    <x v="1"/>
    <n v="1"/>
  </r>
  <r>
    <s v="E0668"/>
    <x v="1"/>
    <x v="4"/>
    <x v="3"/>
    <x v="0"/>
    <x v="2"/>
    <n v="40"/>
    <x v="0"/>
    <n v="3.4"/>
    <x v="1"/>
    <n v="1.7"/>
    <n v="70200"/>
    <n v="0.89"/>
    <x v="1"/>
    <x v="0"/>
    <x v="1"/>
    <n v="31"/>
    <x v="2"/>
    <n v="71"/>
    <x v="2"/>
    <n v="4"/>
    <n v="2.6"/>
    <x v="0"/>
    <x v="0"/>
    <n v="11"/>
    <x v="0"/>
    <n v="0"/>
  </r>
  <r>
    <s v="E0669"/>
    <x v="1"/>
    <x v="4"/>
    <x v="3"/>
    <x v="0"/>
    <x v="4"/>
    <n v="21"/>
    <x v="1"/>
    <n v="2.1"/>
    <x v="1"/>
    <n v="2.1"/>
    <n v="41000"/>
    <n v="1.1000000000000001"/>
    <x v="0"/>
    <x v="0"/>
    <x v="1"/>
    <n v="13"/>
    <x v="0"/>
    <n v="70"/>
    <x v="2"/>
    <n v="4"/>
    <n v="2.2999999999999998"/>
    <x v="1"/>
    <x v="0"/>
    <n v="20"/>
    <x v="1"/>
    <n v="1"/>
  </r>
  <r>
    <s v="E0670"/>
    <x v="1"/>
    <x v="7"/>
    <x v="5"/>
    <x v="3"/>
    <x v="2"/>
    <n v="41"/>
    <x v="0"/>
    <n v="3.4"/>
    <x v="1"/>
    <n v="0.7"/>
    <n v="69600"/>
    <n v="0.87"/>
    <x v="1"/>
    <x v="3"/>
    <x v="0"/>
    <n v="24"/>
    <x v="0"/>
    <n v="82"/>
    <x v="2"/>
    <n v="6"/>
    <n v="0.6"/>
    <x v="1"/>
    <x v="0"/>
    <n v="21"/>
    <x v="0"/>
    <n v="0"/>
  </r>
  <r>
    <s v="E0671"/>
    <x v="0"/>
    <x v="4"/>
    <x v="3"/>
    <x v="0"/>
    <x v="0"/>
    <n v="46"/>
    <x v="2"/>
    <n v="0.9"/>
    <x v="3"/>
    <n v="0.9"/>
    <n v="39500"/>
    <n v="0.84"/>
    <x v="3"/>
    <x v="0"/>
    <x v="0"/>
    <n v="7"/>
    <x v="1"/>
    <n v="66"/>
    <x v="1"/>
    <n v="3"/>
    <n v="4.5"/>
    <x v="1"/>
    <x v="0"/>
    <n v="8"/>
    <x v="0"/>
    <n v="0"/>
  </r>
  <r>
    <s v="E0672"/>
    <x v="1"/>
    <x v="1"/>
    <x v="1"/>
    <x v="1"/>
    <x v="2"/>
    <n v="40"/>
    <x v="0"/>
    <n v="3.2"/>
    <x v="1"/>
    <n v="1.5"/>
    <n v="81300"/>
    <n v="1.02"/>
    <x v="0"/>
    <x v="1"/>
    <x v="0"/>
    <n v="10"/>
    <x v="1"/>
    <n v="67"/>
    <x v="1"/>
    <n v="4"/>
    <n v="2.9"/>
    <x v="1"/>
    <x v="1"/>
    <n v="14"/>
    <x v="0"/>
    <n v="0"/>
  </r>
  <r>
    <s v="E0673"/>
    <x v="1"/>
    <x v="5"/>
    <x v="4"/>
    <x v="3"/>
    <x v="2"/>
    <n v="45"/>
    <x v="0"/>
    <n v="3.3"/>
    <x v="1"/>
    <n v="3"/>
    <n v="71000"/>
    <n v="0.9"/>
    <x v="1"/>
    <x v="1"/>
    <x v="0"/>
    <n v="19"/>
    <x v="0"/>
    <n v="61"/>
    <x v="1"/>
    <n v="5"/>
    <n v="7"/>
    <x v="1"/>
    <x v="1"/>
    <n v="29"/>
    <x v="0"/>
    <n v="0"/>
  </r>
  <r>
    <s v="E0674"/>
    <x v="0"/>
    <x v="3"/>
    <x v="2"/>
    <x v="0"/>
    <x v="2"/>
    <n v="41"/>
    <x v="0"/>
    <n v="3.7"/>
    <x v="1"/>
    <n v="2.2000000000000002"/>
    <n v="80800"/>
    <n v="0.99"/>
    <x v="1"/>
    <x v="1"/>
    <x v="0"/>
    <n v="23"/>
    <x v="0"/>
    <n v="75"/>
    <x v="2"/>
    <n v="5"/>
    <n v="1.6"/>
    <x v="1"/>
    <x v="0"/>
    <n v="24"/>
    <x v="0"/>
    <n v="0"/>
  </r>
  <r>
    <s v="E0675"/>
    <x v="1"/>
    <x v="0"/>
    <x v="0"/>
    <x v="3"/>
    <x v="2"/>
    <n v="27"/>
    <x v="1"/>
    <n v="5.5"/>
    <x v="2"/>
    <n v="5.5"/>
    <n v="57400"/>
    <n v="0.74"/>
    <x v="3"/>
    <x v="0"/>
    <x v="0"/>
    <n v="26"/>
    <x v="2"/>
    <n v="62"/>
    <x v="1"/>
    <n v="5"/>
    <n v="1.3"/>
    <x v="1"/>
    <x v="1"/>
    <n v="20"/>
    <x v="1"/>
    <n v="1"/>
  </r>
  <r>
    <s v="E0676"/>
    <x v="1"/>
    <x v="1"/>
    <x v="1"/>
    <x v="0"/>
    <x v="0"/>
    <n v="30"/>
    <x v="1"/>
    <n v="1.4"/>
    <x v="0"/>
    <n v="1.3"/>
    <n v="55400"/>
    <n v="1.1499999999999999"/>
    <x v="2"/>
    <x v="0"/>
    <x v="0"/>
    <n v="30"/>
    <x v="2"/>
    <n v="73"/>
    <x v="2"/>
    <n v="3"/>
    <n v="5.5"/>
    <x v="1"/>
    <x v="0"/>
    <n v="13"/>
    <x v="0"/>
    <n v="0"/>
  </r>
  <r>
    <s v="E0677"/>
    <x v="0"/>
    <x v="5"/>
    <x v="4"/>
    <x v="0"/>
    <x v="4"/>
    <n v="35"/>
    <x v="0"/>
    <n v="1.6"/>
    <x v="0"/>
    <n v="1.6"/>
    <n v="38700"/>
    <n v="1.05"/>
    <x v="0"/>
    <x v="1"/>
    <x v="1"/>
    <n v="15"/>
    <x v="0"/>
    <n v="65"/>
    <x v="1"/>
    <n v="5"/>
    <n v="6.3"/>
    <x v="1"/>
    <x v="0"/>
    <n v="43"/>
    <x v="0"/>
    <n v="0"/>
  </r>
  <r>
    <s v="E0678"/>
    <x v="0"/>
    <x v="0"/>
    <x v="0"/>
    <x v="0"/>
    <x v="0"/>
    <n v="48"/>
    <x v="2"/>
    <n v="2.1"/>
    <x v="1"/>
    <n v="1.6"/>
    <n v="40100"/>
    <n v="0.83"/>
    <x v="3"/>
    <x v="0"/>
    <x v="0"/>
    <n v="27"/>
    <x v="2"/>
    <n v="44"/>
    <x v="3"/>
    <n v="11"/>
    <n v="2.7"/>
    <x v="2"/>
    <x v="1"/>
    <n v="14"/>
    <x v="1"/>
    <n v="1"/>
  </r>
  <r>
    <s v="E0679"/>
    <x v="0"/>
    <x v="1"/>
    <x v="1"/>
    <x v="0"/>
    <x v="0"/>
    <n v="31"/>
    <x v="1"/>
    <n v="1.3"/>
    <x v="0"/>
    <n v="1.3"/>
    <n v="40200"/>
    <n v="0.84"/>
    <x v="3"/>
    <x v="2"/>
    <x v="1"/>
    <n v="13"/>
    <x v="0"/>
    <n v="80"/>
    <x v="2"/>
    <n v="4"/>
    <n v="4.8"/>
    <x v="1"/>
    <x v="0"/>
    <n v="27"/>
    <x v="0"/>
    <n v="0"/>
  </r>
  <r>
    <s v="E0680"/>
    <x v="1"/>
    <x v="6"/>
    <x v="1"/>
    <x v="3"/>
    <x v="1"/>
    <n v="42"/>
    <x v="0"/>
    <n v="5.9"/>
    <x v="2"/>
    <n v="1.9"/>
    <n v="73400"/>
    <n v="1.1599999999999999"/>
    <x v="2"/>
    <x v="0"/>
    <x v="0"/>
    <n v="24"/>
    <x v="0"/>
    <n v="90"/>
    <x v="0"/>
    <n v="5"/>
    <n v="2.1"/>
    <x v="1"/>
    <x v="0"/>
    <n v="18"/>
    <x v="0"/>
    <n v="0"/>
  </r>
  <r>
    <s v="E0681"/>
    <x v="1"/>
    <x v="6"/>
    <x v="1"/>
    <x v="3"/>
    <x v="0"/>
    <n v="41"/>
    <x v="0"/>
    <n v="2.5"/>
    <x v="1"/>
    <n v="0.9"/>
    <n v="44100"/>
    <n v="0.87"/>
    <x v="1"/>
    <x v="0"/>
    <x v="0"/>
    <n v="18"/>
    <x v="0"/>
    <n v="55"/>
    <x v="1"/>
    <n v="4"/>
    <n v="2.2000000000000002"/>
    <x v="1"/>
    <x v="0"/>
    <n v="24"/>
    <x v="0"/>
    <n v="0"/>
  </r>
  <r>
    <s v="E0682"/>
    <x v="0"/>
    <x v="4"/>
    <x v="3"/>
    <x v="0"/>
    <x v="3"/>
    <n v="52"/>
    <x v="2"/>
    <n v="3.8"/>
    <x v="1"/>
    <n v="3.7"/>
    <n v="89000"/>
    <n v="0.96"/>
    <x v="1"/>
    <x v="1"/>
    <x v="0"/>
    <n v="20"/>
    <x v="0"/>
    <n v="88"/>
    <x v="0"/>
    <n v="11"/>
    <n v="3.6"/>
    <x v="1"/>
    <x v="0"/>
    <n v="29"/>
    <x v="0"/>
    <n v="0"/>
  </r>
  <r>
    <s v="E0683"/>
    <x v="1"/>
    <x v="4"/>
    <x v="3"/>
    <x v="2"/>
    <x v="1"/>
    <n v="38"/>
    <x v="0"/>
    <n v="2"/>
    <x v="1"/>
    <n v="1.1000000000000001"/>
    <n v="46500"/>
    <n v="0.73"/>
    <x v="3"/>
    <x v="1"/>
    <x v="0"/>
    <n v="20"/>
    <x v="0"/>
    <n v="70"/>
    <x v="2"/>
    <n v="4"/>
    <n v="2.1"/>
    <x v="1"/>
    <x v="0"/>
    <n v="8"/>
    <x v="0"/>
    <n v="0"/>
  </r>
  <r>
    <s v="E0684"/>
    <x v="1"/>
    <x v="3"/>
    <x v="2"/>
    <x v="0"/>
    <x v="2"/>
    <n v="22"/>
    <x v="1"/>
    <n v="3"/>
    <x v="1"/>
    <n v="1"/>
    <n v="75000"/>
    <n v="0.96"/>
    <x v="1"/>
    <x v="1"/>
    <x v="0"/>
    <n v="2"/>
    <x v="3"/>
    <n v="72"/>
    <x v="2"/>
    <n v="2"/>
    <n v="3.2"/>
    <x v="2"/>
    <x v="0"/>
    <n v="24"/>
    <x v="0"/>
    <n v="0"/>
  </r>
  <r>
    <s v="E0685"/>
    <x v="0"/>
    <x v="1"/>
    <x v="1"/>
    <x v="0"/>
    <x v="0"/>
    <n v="44"/>
    <x v="0"/>
    <n v="4.8"/>
    <x v="1"/>
    <n v="0.4"/>
    <n v="46800"/>
    <n v="1.01"/>
    <x v="0"/>
    <x v="1"/>
    <x v="0"/>
    <n v="6"/>
    <x v="1"/>
    <n v="67"/>
    <x v="1"/>
    <n v="7"/>
    <n v="2.9"/>
    <x v="0"/>
    <x v="0"/>
    <n v="38"/>
    <x v="0"/>
    <n v="0"/>
  </r>
  <r>
    <s v="E0686"/>
    <x v="1"/>
    <x v="3"/>
    <x v="2"/>
    <x v="0"/>
    <x v="2"/>
    <n v="57"/>
    <x v="2"/>
    <n v="5"/>
    <x v="2"/>
    <n v="1.2"/>
    <n v="84100"/>
    <n v="1.18"/>
    <x v="2"/>
    <x v="0"/>
    <x v="0"/>
    <n v="17"/>
    <x v="0"/>
    <n v="55"/>
    <x v="1"/>
    <n v="3"/>
    <n v="1"/>
    <x v="2"/>
    <x v="1"/>
    <n v="45"/>
    <x v="0"/>
    <n v="0"/>
  </r>
  <r>
    <s v="E0687"/>
    <x v="1"/>
    <x v="3"/>
    <x v="2"/>
    <x v="3"/>
    <x v="2"/>
    <n v="44"/>
    <x v="0"/>
    <n v="1.7"/>
    <x v="0"/>
    <n v="1.1000000000000001"/>
    <n v="66000"/>
    <n v="0.81"/>
    <x v="3"/>
    <x v="0"/>
    <x v="0"/>
    <n v="1"/>
    <x v="3"/>
    <n v="79"/>
    <x v="2"/>
    <n v="7"/>
    <n v="3.2"/>
    <x v="2"/>
    <x v="0"/>
    <n v="22"/>
    <x v="0"/>
    <n v="0"/>
  </r>
  <r>
    <s v="E0688"/>
    <x v="0"/>
    <x v="7"/>
    <x v="5"/>
    <x v="2"/>
    <x v="0"/>
    <n v="31"/>
    <x v="1"/>
    <n v="3.7"/>
    <x v="1"/>
    <n v="0.2"/>
    <n v="40000"/>
    <n v="0.85"/>
    <x v="1"/>
    <x v="1"/>
    <x v="0"/>
    <n v="23"/>
    <x v="0"/>
    <n v="58"/>
    <x v="1"/>
    <n v="3"/>
    <n v="1"/>
    <x v="1"/>
    <x v="1"/>
    <n v="25"/>
    <x v="1"/>
    <n v="1"/>
  </r>
  <r>
    <s v="E0689"/>
    <x v="1"/>
    <x v="6"/>
    <x v="1"/>
    <x v="3"/>
    <x v="1"/>
    <n v="28"/>
    <x v="1"/>
    <n v="2"/>
    <x v="1"/>
    <n v="1.7"/>
    <n v="65100"/>
    <n v="1.03"/>
    <x v="0"/>
    <x v="0"/>
    <x v="0"/>
    <n v="24"/>
    <x v="0"/>
    <n v="63"/>
    <x v="1"/>
    <n v="2"/>
    <n v="4.5999999999999996"/>
    <x v="1"/>
    <x v="1"/>
    <n v="51"/>
    <x v="0"/>
    <n v="0"/>
  </r>
  <r>
    <s v="E0690"/>
    <x v="1"/>
    <x v="4"/>
    <x v="3"/>
    <x v="2"/>
    <x v="1"/>
    <n v="29"/>
    <x v="1"/>
    <n v="3.6"/>
    <x v="1"/>
    <n v="3.6"/>
    <n v="68900"/>
    <n v="1.1000000000000001"/>
    <x v="0"/>
    <x v="3"/>
    <x v="1"/>
    <n v="19"/>
    <x v="0"/>
    <n v="86"/>
    <x v="0"/>
    <n v="4"/>
    <n v="5.5"/>
    <x v="2"/>
    <x v="0"/>
    <n v="38"/>
    <x v="0"/>
    <n v="0"/>
  </r>
  <r>
    <s v="E0691"/>
    <x v="0"/>
    <x v="7"/>
    <x v="5"/>
    <x v="0"/>
    <x v="0"/>
    <n v="56"/>
    <x v="2"/>
    <n v="2.4"/>
    <x v="1"/>
    <n v="0.4"/>
    <n v="39700"/>
    <n v="0.81"/>
    <x v="3"/>
    <x v="1"/>
    <x v="0"/>
    <n v="6"/>
    <x v="1"/>
    <n v="44"/>
    <x v="3"/>
    <n v="1"/>
    <n v="2.4"/>
    <x v="0"/>
    <x v="0"/>
    <n v="17"/>
    <x v="0"/>
    <n v="0"/>
  </r>
  <r>
    <s v="E0692"/>
    <x v="1"/>
    <x v="0"/>
    <x v="0"/>
    <x v="0"/>
    <x v="0"/>
    <n v="35"/>
    <x v="0"/>
    <n v="11.9"/>
    <x v="4"/>
    <n v="2"/>
    <n v="53700"/>
    <n v="1.08"/>
    <x v="0"/>
    <x v="2"/>
    <x v="0"/>
    <n v="28"/>
    <x v="2"/>
    <n v="50"/>
    <x v="1"/>
    <n v="6"/>
    <n v="7.5"/>
    <x v="0"/>
    <x v="1"/>
    <n v="17"/>
    <x v="0"/>
    <n v="0"/>
  </r>
  <r>
    <s v="E0693"/>
    <x v="0"/>
    <x v="0"/>
    <x v="0"/>
    <x v="3"/>
    <x v="0"/>
    <n v="32"/>
    <x v="0"/>
    <n v="6.8"/>
    <x v="2"/>
    <n v="1.6"/>
    <n v="48200"/>
    <n v="1"/>
    <x v="0"/>
    <x v="1"/>
    <x v="0"/>
    <n v="34"/>
    <x v="2"/>
    <n v="68"/>
    <x v="1"/>
    <n v="8"/>
    <n v="6.2"/>
    <x v="1"/>
    <x v="0"/>
    <n v="35"/>
    <x v="0"/>
    <n v="0"/>
  </r>
  <r>
    <s v="E0694"/>
    <x v="0"/>
    <x v="4"/>
    <x v="3"/>
    <x v="3"/>
    <x v="0"/>
    <n v="37"/>
    <x v="0"/>
    <n v="5.2"/>
    <x v="2"/>
    <n v="3.4"/>
    <n v="53800"/>
    <n v="1.08"/>
    <x v="0"/>
    <x v="0"/>
    <x v="0"/>
    <n v="17"/>
    <x v="0"/>
    <n v="73"/>
    <x v="2"/>
    <n v="15"/>
    <n v="3.2"/>
    <x v="1"/>
    <x v="0"/>
    <n v="12"/>
    <x v="0"/>
    <n v="0"/>
  </r>
  <r>
    <s v="E0695"/>
    <x v="1"/>
    <x v="5"/>
    <x v="4"/>
    <x v="0"/>
    <x v="0"/>
    <n v="35"/>
    <x v="0"/>
    <n v="3.2"/>
    <x v="1"/>
    <n v="3.2"/>
    <n v="47600"/>
    <n v="1.02"/>
    <x v="0"/>
    <x v="0"/>
    <x v="0"/>
    <n v="21"/>
    <x v="0"/>
    <n v="75"/>
    <x v="2"/>
    <n v="3"/>
    <n v="2.2000000000000002"/>
    <x v="1"/>
    <x v="1"/>
    <n v="37"/>
    <x v="1"/>
    <n v="1"/>
  </r>
  <r>
    <s v="E0696"/>
    <x v="0"/>
    <x v="3"/>
    <x v="2"/>
    <x v="1"/>
    <x v="4"/>
    <n v="52"/>
    <x v="2"/>
    <n v="6.9"/>
    <x v="2"/>
    <n v="6.9"/>
    <n v="28000"/>
    <n v="0.78"/>
    <x v="3"/>
    <x v="1"/>
    <x v="0"/>
    <n v="18"/>
    <x v="0"/>
    <n v="60"/>
    <x v="1"/>
    <n v="2"/>
    <n v="5.2"/>
    <x v="1"/>
    <x v="0"/>
    <n v="28"/>
    <x v="0"/>
    <n v="0"/>
  </r>
  <r>
    <s v="E0697"/>
    <x v="1"/>
    <x v="7"/>
    <x v="5"/>
    <x v="0"/>
    <x v="4"/>
    <n v="29"/>
    <x v="1"/>
    <n v="3.8"/>
    <x v="1"/>
    <n v="2.5"/>
    <n v="35400"/>
    <n v="1"/>
    <x v="0"/>
    <x v="1"/>
    <x v="0"/>
    <n v="21"/>
    <x v="0"/>
    <n v="100"/>
    <x v="0"/>
    <n v="8"/>
    <n v="7.6"/>
    <x v="1"/>
    <x v="1"/>
    <n v="30"/>
    <x v="0"/>
    <n v="0"/>
  </r>
  <r>
    <s v="E0698"/>
    <x v="1"/>
    <x v="3"/>
    <x v="2"/>
    <x v="0"/>
    <x v="0"/>
    <n v="49"/>
    <x v="2"/>
    <n v="11.1"/>
    <x v="4"/>
    <n v="0.9"/>
    <n v="53600"/>
    <n v="1.1000000000000001"/>
    <x v="0"/>
    <x v="0"/>
    <x v="0"/>
    <n v="15"/>
    <x v="0"/>
    <n v="69"/>
    <x v="1"/>
    <n v="8"/>
    <n v="3.4"/>
    <x v="0"/>
    <x v="0"/>
    <n v="21"/>
    <x v="0"/>
    <n v="0"/>
  </r>
  <r>
    <s v="E0699"/>
    <x v="0"/>
    <x v="4"/>
    <x v="3"/>
    <x v="3"/>
    <x v="3"/>
    <n v="39"/>
    <x v="0"/>
    <n v="7.3"/>
    <x v="2"/>
    <n v="1.2"/>
    <n v="88400"/>
    <n v="0.89"/>
    <x v="1"/>
    <x v="0"/>
    <x v="1"/>
    <n v="16"/>
    <x v="0"/>
    <n v="69"/>
    <x v="1"/>
    <n v="8"/>
    <n v="1.8"/>
    <x v="0"/>
    <x v="1"/>
    <n v="16"/>
    <x v="0"/>
    <n v="0"/>
  </r>
  <r>
    <s v="E0700"/>
    <x v="0"/>
    <x v="0"/>
    <x v="0"/>
    <x v="3"/>
    <x v="1"/>
    <n v="49"/>
    <x v="2"/>
    <n v="3"/>
    <x v="1"/>
    <n v="1.3"/>
    <n v="59400"/>
    <n v="0.97"/>
    <x v="1"/>
    <x v="0"/>
    <x v="0"/>
    <n v="24"/>
    <x v="0"/>
    <n v="62"/>
    <x v="1"/>
    <n v="15"/>
    <n v="4.3"/>
    <x v="0"/>
    <x v="0"/>
    <n v="42"/>
    <x v="0"/>
    <n v="0"/>
  </r>
  <r>
    <s v="E0701"/>
    <x v="0"/>
    <x v="3"/>
    <x v="2"/>
    <x v="0"/>
    <x v="3"/>
    <n v="52"/>
    <x v="2"/>
    <n v="10.3"/>
    <x v="4"/>
    <n v="1.1000000000000001"/>
    <n v="96100"/>
    <n v="0.95"/>
    <x v="1"/>
    <x v="0"/>
    <x v="1"/>
    <n v="37"/>
    <x v="2"/>
    <n v="74"/>
    <x v="2"/>
    <n v="4"/>
    <n v="2.7"/>
    <x v="1"/>
    <x v="1"/>
    <n v="21"/>
    <x v="0"/>
    <n v="0"/>
  </r>
  <r>
    <s v="E0702"/>
    <x v="1"/>
    <x v="5"/>
    <x v="4"/>
    <x v="0"/>
    <x v="0"/>
    <n v="39"/>
    <x v="0"/>
    <n v="3.2"/>
    <x v="1"/>
    <n v="3.2"/>
    <n v="32700"/>
    <n v="0.72"/>
    <x v="3"/>
    <x v="0"/>
    <x v="1"/>
    <n v="3"/>
    <x v="3"/>
    <n v="76"/>
    <x v="2"/>
    <n v="18"/>
    <n v="1.2"/>
    <x v="1"/>
    <x v="0"/>
    <n v="19"/>
    <x v="0"/>
    <n v="0"/>
  </r>
  <r>
    <s v="E0703"/>
    <x v="0"/>
    <x v="7"/>
    <x v="5"/>
    <x v="3"/>
    <x v="0"/>
    <n v="35"/>
    <x v="0"/>
    <n v="12.3"/>
    <x v="4"/>
    <n v="3.4"/>
    <n v="56800"/>
    <n v="1.1599999999999999"/>
    <x v="2"/>
    <x v="0"/>
    <x v="0"/>
    <n v="15"/>
    <x v="0"/>
    <n v="83"/>
    <x v="2"/>
    <n v="3"/>
    <n v="1.9"/>
    <x v="1"/>
    <x v="0"/>
    <n v="23"/>
    <x v="0"/>
    <n v="0"/>
  </r>
  <r>
    <s v="E0704"/>
    <x v="0"/>
    <x v="5"/>
    <x v="4"/>
    <x v="3"/>
    <x v="0"/>
    <n v="39"/>
    <x v="0"/>
    <n v="10.7"/>
    <x v="4"/>
    <n v="3"/>
    <n v="43200"/>
    <n v="0.87"/>
    <x v="1"/>
    <x v="0"/>
    <x v="1"/>
    <n v="5"/>
    <x v="3"/>
    <n v="54"/>
    <x v="1"/>
    <n v="2"/>
    <n v="5.5"/>
    <x v="1"/>
    <x v="0"/>
    <n v="26"/>
    <x v="0"/>
    <n v="0"/>
  </r>
  <r>
    <s v="E0705"/>
    <x v="1"/>
    <x v="5"/>
    <x v="4"/>
    <x v="4"/>
    <x v="0"/>
    <n v="37"/>
    <x v="0"/>
    <n v="4.8"/>
    <x v="1"/>
    <n v="0.7"/>
    <n v="50700"/>
    <n v="0.99"/>
    <x v="1"/>
    <x v="1"/>
    <x v="0"/>
    <n v="30"/>
    <x v="2"/>
    <n v="65"/>
    <x v="1"/>
    <n v="2"/>
    <n v="2.4"/>
    <x v="1"/>
    <x v="0"/>
    <n v="12"/>
    <x v="0"/>
    <n v="0"/>
  </r>
  <r>
    <s v="E0706"/>
    <x v="0"/>
    <x v="1"/>
    <x v="1"/>
    <x v="4"/>
    <x v="4"/>
    <n v="23"/>
    <x v="1"/>
    <n v="1"/>
    <x v="0"/>
    <n v="1"/>
    <n v="35700"/>
    <n v="1.03"/>
    <x v="0"/>
    <x v="0"/>
    <x v="0"/>
    <n v="11"/>
    <x v="1"/>
    <n v="77"/>
    <x v="2"/>
    <n v="2"/>
    <n v="1.7"/>
    <x v="1"/>
    <x v="1"/>
    <n v="17"/>
    <x v="1"/>
    <n v="1"/>
  </r>
  <r>
    <s v="E0707"/>
    <x v="1"/>
    <x v="7"/>
    <x v="5"/>
    <x v="0"/>
    <x v="1"/>
    <n v="52"/>
    <x v="2"/>
    <n v="4.5999999999999996"/>
    <x v="1"/>
    <n v="4.5999999999999996"/>
    <n v="70600"/>
    <n v="1.1200000000000001"/>
    <x v="0"/>
    <x v="0"/>
    <x v="0"/>
    <n v="3"/>
    <x v="3"/>
    <n v="76"/>
    <x v="2"/>
    <n v="16"/>
    <n v="6.4"/>
    <x v="1"/>
    <x v="0"/>
    <n v="17"/>
    <x v="0"/>
    <n v="0"/>
  </r>
  <r>
    <s v="E0708"/>
    <x v="1"/>
    <x v="6"/>
    <x v="1"/>
    <x v="2"/>
    <x v="0"/>
    <n v="40"/>
    <x v="0"/>
    <n v="1.5"/>
    <x v="0"/>
    <n v="1.5"/>
    <n v="50100"/>
    <n v="1.08"/>
    <x v="0"/>
    <x v="1"/>
    <x v="0"/>
    <n v="22"/>
    <x v="0"/>
    <n v="72"/>
    <x v="2"/>
    <n v="10"/>
    <n v="5.4"/>
    <x v="1"/>
    <x v="1"/>
    <n v="34"/>
    <x v="0"/>
    <n v="0"/>
  </r>
  <r>
    <s v="E0709"/>
    <x v="0"/>
    <x v="4"/>
    <x v="3"/>
    <x v="1"/>
    <x v="1"/>
    <n v="28"/>
    <x v="1"/>
    <n v="2.4"/>
    <x v="1"/>
    <n v="1.2"/>
    <n v="60400"/>
    <n v="1.01"/>
    <x v="0"/>
    <x v="1"/>
    <x v="0"/>
    <n v="32"/>
    <x v="2"/>
    <n v="75"/>
    <x v="2"/>
    <n v="15"/>
    <n v="2"/>
    <x v="1"/>
    <x v="0"/>
    <n v="13"/>
    <x v="0"/>
    <n v="0"/>
  </r>
  <r>
    <s v="E0710"/>
    <x v="0"/>
    <x v="2"/>
    <x v="0"/>
    <x v="0"/>
    <x v="1"/>
    <n v="21"/>
    <x v="1"/>
    <n v="2.6"/>
    <x v="1"/>
    <n v="2.6"/>
    <n v="55900"/>
    <n v="0.86"/>
    <x v="1"/>
    <x v="3"/>
    <x v="0"/>
    <n v="22"/>
    <x v="0"/>
    <n v="57"/>
    <x v="1"/>
    <n v="1"/>
    <n v="8.6999999999999993"/>
    <x v="1"/>
    <x v="1"/>
    <n v="3"/>
    <x v="0"/>
    <n v="0"/>
  </r>
  <r>
    <s v="E0711"/>
    <x v="1"/>
    <x v="6"/>
    <x v="1"/>
    <x v="0"/>
    <x v="0"/>
    <n v="21"/>
    <x v="1"/>
    <n v="1.5"/>
    <x v="0"/>
    <n v="1.1000000000000001"/>
    <n v="52200"/>
    <n v="1.05"/>
    <x v="0"/>
    <x v="0"/>
    <x v="1"/>
    <n v="18"/>
    <x v="0"/>
    <n v="96"/>
    <x v="0"/>
    <n v="1"/>
    <n v="2.5"/>
    <x v="2"/>
    <x v="0"/>
    <n v="0"/>
    <x v="0"/>
    <n v="0"/>
  </r>
  <r>
    <s v="E0712"/>
    <x v="1"/>
    <x v="3"/>
    <x v="2"/>
    <x v="0"/>
    <x v="4"/>
    <n v="45"/>
    <x v="0"/>
    <n v="4.5999999999999996"/>
    <x v="1"/>
    <n v="0.9"/>
    <n v="28600"/>
    <n v="0.87"/>
    <x v="1"/>
    <x v="0"/>
    <x v="0"/>
    <n v="20"/>
    <x v="0"/>
    <n v="79"/>
    <x v="2"/>
    <n v="3"/>
    <n v="3.4"/>
    <x v="2"/>
    <x v="0"/>
    <n v="6"/>
    <x v="0"/>
    <n v="0"/>
  </r>
  <r>
    <s v="E0713"/>
    <x v="1"/>
    <x v="0"/>
    <x v="0"/>
    <x v="0"/>
    <x v="1"/>
    <n v="32"/>
    <x v="0"/>
    <n v="2.2000000000000002"/>
    <x v="1"/>
    <n v="0.8"/>
    <n v="66400"/>
    <n v="1.1200000000000001"/>
    <x v="0"/>
    <x v="0"/>
    <x v="0"/>
    <n v="29"/>
    <x v="2"/>
    <n v="52"/>
    <x v="1"/>
    <n v="3"/>
    <n v="2.9"/>
    <x v="1"/>
    <x v="0"/>
    <n v="40"/>
    <x v="1"/>
    <n v="1"/>
  </r>
  <r>
    <s v="E0714"/>
    <x v="0"/>
    <x v="0"/>
    <x v="0"/>
    <x v="1"/>
    <x v="0"/>
    <n v="34"/>
    <x v="0"/>
    <n v="3.3"/>
    <x v="1"/>
    <n v="1.9"/>
    <n v="42200"/>
    <n v="0.88"/>
    <x v="1"/>
    <x v="0"/>
    <x v="0"/>
    <n v="8"/>
    <x v="1"/>
    <n v="54"/>
    <x v="1"/>
    <n v="5"/>
    <n v="1.4"/>
    <x v="1"/>
    <x v="1"/>
    <n v="24"/>
    <x v="0"/>
    <n v="0"/>
  </r>
  <r>
    <s v="E0715"/>
    <x v="0"/>
    <x v="7"/>
    <x v="5"/>
    <x v="4"/>
    <x v="4"/>
    <n v="42"/>
    <x v="0"/>
    <n v="2.6"/>
    <x v="1"/>
    <n v="2.5"/>
    <n v="41000"/>
    <n v="1.1499999999999999"/>
    <x v="2"/>
    <x v="0"/>
    <x v="0"/>
    <n v="15"/>
    <x v="0"/>
    <n v="59"/>
    <x v="1"/>
    <n v="5"/>
    <n v="2.4"/>
    <x v="1"/>
    <x v="0"/>
    <n v="30"/>
    <x v="1"/>
    <n v="1"/>
  </r>
  <r>
    <s v="E0716"/>
    <x v="0"/>
    <x v="1"/>
    <x v="1"/>
    <x v="1"/>
    <x v="3"/>
    <n v="33"/>
    <x v="0"/>
    <n v="5.5"/>
    <x v="2"/>
    <n v="4.2"/>
    <n v="99700"/>
    <n v="1"/>
    <x v="0"/>
    <x v="0"/>
    <x v="0"/>
    <n v="12"/>
    <x v="1"/>
    <n v="77"/>
    <x v="2"/>
    <n v="2"/>
    <n v="2.6"/>
    <x v="2"/>
    <x v="0"/>
    <n v="30"/>
    <x v="0"/>
    <n v="0"/>
  </r>
  <r>
    <s v="E0717"/>
    <x v="1"/>
    <x v="6"/>
    <x v="1"/>
    <x v="0"/>
    <x v="4"/>
    <n v="43"/>
    <x v="0"/>
    <n v="5.2"/>
    <x v="2"/>
    <n v="3.1"/>
    <n v="38600"/>
    <n v="1.0900000000000001"/>
    <x v="0"/>
    <x v="0"/>
    <x v="0"/>
    <n v="5"/>
    <x v="3"/>
    <n v="54"/>
    <x v="1"/>
    <n v="3"/>
    <n v="0.5"/>
    <x v="1"/>
    <x v="0"/>
    <n v="25"/>
    <x v="0"/>
    <n v="0"/>
  </r>
  <r>
    <s v="E0718"/>
    <x v="0"/>
    <x v="1"/>
    <x v="1"/>
    <x v="3"/>
    <x v="1"/>
    <n v="39"/>
    <x v="0"/>
    <n v="3.1"/>
    <x v="1"/>
    <n v="3.1"/>
    <n v="62600"/>
    <n v="0.99"/>
    <x v="1"/>
    <x v="0"/>
    <x v="0"/>
    <n v="13"/>
    <x v="0"/>
    <n v="65"/>
    <x v="1"/>
    <n v="4"/>
    <n v="3.3"/>
    <x v="1"/>
    <x v="0"/>
    <n v="23"/>
    <x v="0"/>
    <n v="0"/>
  </r>
  <r>
    <s v="E0719"/>
    <x v="0"/>
    <x v="5"/>
    <x v="4"/>
    <x v="0"/>
    <x v="3"/>
    <n v="37"/>
    <x v="0"/>
    <n v="5.7"/>
    <x v="2"/>
    <n v="5.2"/>
    <n v="79100"/>
    <n v="0.75"/>
    <x v="3"/>
    <x v="1"/>
    <x v="1"/>
    <n v="26"/>
    <x v="2"/>
    <n v="70"/>
    <x v="2"/>
    <n v="1"/>
    <n v="4.9000000000000004"/>
    <x v="0"/>
    <x v="0"/>
    <n v="37"/>
    <x v="0"/>
    <n v="0"/>
  </r>
  <r>
    <s v="E0720"/>
    <x v="0"/>
    <x v="2"/>
    <x v="0"/>
    <x v="0"/>
    <x v="0"/>
    <n v="24"/>
    <x v="1"/>
    <n v="8.6"/>
    <x v="2"/>
    <n v="0.8"/>
    <n v="43500"/>
    <n v="0.87"/>
    <x v="1"/>
    <x v="0"/>
    <x v="0"/>
    <n v="21"/>
    <x v="0"/>
    <n v="66"/>
    <x v="1"/>
    <n v="4"/>
    <n v="1"/>
    <x v="0"/>
    <x v="0"/>
    <n v="26"/>
    <x v="0"/>
    <n v="0"/>
  </r>
  <r>
    <s v="E0721"/>
    <x v="1"/>
    <x v="1"/>
    <x v="1"/>
    <x v="3"/>
    <x v="0"/>
    <n v="31"/>
    <x v="1"/>
    <n v="0.5"/>
    <x v="3"/>
    <n v="0.4"/>
    <n v="51600"/>
    <n v="1.08"/>
    <x v="0"/>
    <x v="1"/>
    <x v="0"/>
    <n v="22"/>
    <x v="0"/>
    <n v="75"/>
    <x v="2"/>
    <n v="2"/>
    <n v="4.4000000000000004"/>
    <x v="1"/>
    <x v="1"/>
    <n v="41"/>
    <x v="0"/>
    <n v="0"/>
  </r>
  <r>
    <s v="E0722"/>
    <x v="0"/>
    <x v="4"/>
    <x v="3"/>
    <x v="0"/>
    <x v="0"/>
    <n v="43"/>
    <x v="0"/>
    <n v="2.5"/>
    <x v="1"/>
    <n v="2.5"/>
    <n v="48900"/>
    <n v="0.98"/>
    <x v="1"/>
    <x v="0"/>
    <x v="0"/>
    <n v="17"/>
    <x v="0"/>
    <n v="59"/>
    <x v="1"/>
    <n v="4"/>
    <n v="5.7"/>
    <x v="1"/>
    <x v="0"/>
    <n v="31"/>
    <x v="0"/>
    <n v="0"/>
  </r>
  <r>
    <s v="E0723"/>
    <x v="0"/>
    <x v="5"/>
    <x v="4"/>
    <x v="3"/>
    <x v="0"/>
    <n v="32"/>
    <x v="0"/>
    <n v="1.8"/>
    <x v="0"/>
    <n v="1.8"/>
    <n v="54200"/>
    <n v="1.1299999999999999"/>
    <x v="0"/>
    <x v="0"/>
    <x v="1"/>
    <n v="21"/>
    <x v="0"/>
    <n v="84"/>
    <x v="2"/>
    <n v="2"/>
    <n v="0.2"/>
    <x v="0"/>
    <x v="0"/>
    <n v="17"/>
    <x v="0"/>
    <n v="0"/>
  </r>
  <r>
    <s v="E0724"/>
    <x v="1"/>
    <x v="2"/>
    <x v="0"/>
    <x v="3"/>
    <x v="4"/>
    <n v="49"/>
    <x v="2"/>
    <n v="2.2999999999999998"/>
    <x v="1"/>
    <n v="2.2999999999999998"/>
    <n v="37600"/>
    <n v="1.01"/>
    <x v="0"/>
    <x v="0"/>
    <x v="0"/>
    <n v="9"/>
    <x v="1"/>
    <n v="65"/>
    <x v="1"/>
    <n v="9"/>
    <n v="2.4"/>
    <x v="1"/>
    <x v="0"/>
    <n v="18"/>
    <x v="0"/>
    <n v="0"/>
  </r>
  <r>
    <s v="E0725"/>
    <x v="1"/>
    <x v="3"/>
    <x v="2"/>
    <x v="1"/>
    <x v="1"/>
    <n v="59"/>
    <x v="2"/>
    <n v="0.4"/>
    <x v="3"/>
    <n v="0.4"/>
    <n v="55400"/>
    <n v="0.87"/>
    <x v="1"/>
    <x v="0"/>
    <x v="0"/>
    <n v="13"/>
    <x v="0"/>
    <n v="63"/>
    <x v="1"/>
    <n v="6"/>
    <n v="8.6"/>
    <x v="1"/>
    <x v="0"/>
    <n v="15"/>
    <x v="0"/>
    <n v="0"/>
  </r>
  <r>
    <s v="E0726"/>
    <x v="1"/>
    <x v="6"/>
    <x v="1"/>
    <x v="0"/>
    <x v="4"/>
    <n v="44"/>
    <x v="0"/>
    <n v="0.4"/>
    <x v="3"/>
    <n v="0.4"/>
    <n v="32800"/>
    <n v="0.94"/>
    <x v="1"/>
    <x v="2"/>
    <x v="1"/>
    <n v="18"/>
    <x v="0"/>
    <n v="80"/>
    <x v="2"/>
    <n v="6"/>
    <n v="3.3"/>
    <x v="0"/>
    <x v="0"/>
    <n v="39"/>
    <x v="0"/>
    <n v="0"/>
  </r>
  <r>
    <s v="E0727"/>
    <x v="1"/>
    <x v="5"/>
    <x v="4"/>
    <x v="4"/>
    <x v="0"/>
    <n v="51"/>
    <x v="2"/>
    <n v="2.7"/>
    <x v="1"/>
    <n v="2.7"/>
    <n v="48500"/>
    <n v="1.02"/>
    <x v="0"/>
    <x v="1"/>
    <x v="0"/>
    <n v="18"/>
    <x v="0"/>
    <n v="73"/>
    <x v="2"/>
    <n v="7"/>
    <n v="0.4"/>
    <x v="1"/>
    <x v="0"/>
    <n v="19"/>
    <x v="0"/>
    <n v="0"/>
  </r>
  <r>
    <s v="E0728"/>
    <x v="0"/>
    <x v="6"/>
    <x v="1"/>
    <x v="2"/>
    <x v="3"/>
    <n v="44"/>
    <x v="0"/>
    <n v="2.6"/>
    <x v="1"/>
    <n v="2.2000000000000002"/>
    <n v="73100"/>
    <n v="0.75"/>
    <x v="3"/>
    <x v="1"/>
    <x v="0"/>
    <n v="19"/>
    <x v="0"/>
    <n v="67"/>
    <x v="1"/>
    <n v="6"/>
    <n v="0.9"/>
    <x v="0"/>
    <x v="0"/>
    <n v="14"/>
    <x v="0"/>
    <n v="0"/>
  </r>
  <r>
    <s v="E0729"/>
    <x v="1"/>
    <x v="4"/>
    <x v="3"/>
    <x v="1"/>
    <x v="2"/>
    <n v="33"/>
    <x v="0"/>
    <n v="9.4"/>
    <x v="2"/>
    <n v="2"/>
    <n v="92400"/>
    <n v="1.21"/>
    <x v="2"/>
    <x v="0"/>
    <x v="0"/>
    <n v="15"/>
    <x v="0"/>
    <n v="63"/>
    <x v="1"/>
    <n v="9"/>
    <n v="3.4"/>
    <x v="2"/>
    <x v="0"/>
    <n v="28"/>
    <x v="0"/>
    <n v="0"/>
  </r>
  <r>
    <s v="E0730"/>
    <x v="0"/>
    <x v="4"/>
    <x v="3"/>
    <x v="4"/>
    <x v="1"/>
    <n v="40"/>
    <x v="0"/>
    <n v="4.3"/>
    <x v="1"/>
    <n v="4.3"/>
    <n v="65000"/>
    <n v="1.06"/>
    <x v="0"/>
    <x v="2"/>
    <x v="0"/>
    <n v="13"/>
    <x v="0"/>
    <n v="65"/>
    <x v="1"/>
    <n v="5"/>
    <n v="4.2"/>
    <x v="1"/>
    <x v="0"/>
    <n v="23"/>
    <x v="0"/>
    <n v="0"/>
  </r>
  <r>
    <s v="E0731"/>
    <x v="1"/>
    <x v="4"/>
    <x v="3"/>
    <x v="3"/>
    <x v="0"/>
    <n v="56"/>
    <x v="2"/>
    <n v="5.6"/>
    <x v="2"/>
    <n v="4.9000000000000004"/>
    <n v="54500"/>
    <n v="1.18"/>
    <x v="2"/>
    <x v="3"/>
    <x v="0"/>
    <n v="44"/>
    <x v="2"/>
    <n v="65"/>
    <x v="1"/>
    <n v="7"/>
    <n v="2.8"/>
    <x v="0"/>
    <x v="0"/>
    <n v="28"/>
    <x v="0"/>
    <n v="0"/>
  </r>
  <r>
    <s v="E0732"/>
    <x v="1"/>
    <x v="6"/>
    <x v="1"/>
    <x v="0"/>
    <x v="1"/>
    <n v="33"/>
    <x v="0"/>
    <n v="18"/>
    <x v="5"/>
    <n v="3.6"/>
    <n v="51200"/>
    <n v="0.81"/>
    <x v="3"/>
    <x v="0"/>
    <x v="1"/>
    <n v="24"/>
    <x v="0"/>
    <n v="52"/>
    <x v="1"/>
    <n v="6"/>
    <n v="3.2"/>
    <x v="2"/>
    <x v="1"/>
    <n v="47"/>
    <x v="0"/>
    <n v="0"/>
  </r>
  <r>
    <s v="E0733"/>
    <x v="0"/>
    <x v="3"/>
    <x v="2"/>
    <x v="4"/>
    <x v="1"/>
    <n v="29"/>
    <x v="1"/>
    <n v="0.5"/>
    <x v="3"/>
    <n v="0.5"/>
    <n v="70500"/>
    <n v="1.1200000000000001"/>
    <x v="0"/>
    <x v="0"/>
    <x v="0"/>
    <n v="20"/>
    <x v="0"/>
    <n v="66"/>
    <x v="1"/>
    <n v="6"/>
    <n v="2.9"/>
    <x v="1"/>
    <x v="1"/>
    <n v="35"/>
    <x v="1"/>
    <n v="1"/>
  </r>
  <r>
    <s v="E0734"/>
    <x v="1"/>
    <x v="3"/>
    <x v="2"/>
    <x v="4"/>
    <x v="0"/>
    <n v="28"/>
    <x v="1"/>
    <n v="11.2"/>
    <x v="4"/>
    <n v="2.1"/>
    <n v="59800"/>
    <n v="1.21"/>
    <x v="2"/>
    <x v="0"/>
    <x v="1"/>
    <n v="14"/>
    <x v="0"/>
    <n v="82"/>
    <x v="2"/>
    <n v="1"/>
    <n v="1.6"/>
    <x v="2"/>
    <x v="1"/>
    <n v="24"/>
    <x v="0"/>
    <n v="0"/>
  </r>
  <r>
    <s v="E0735"/>
    <x v="0"/>
    <x v="0"/>
    <x v="0"/>
    <x v="3"/>
    <x v="0"/>
    <n v="36"/>
    <x v="0"/>
    <n v="3.8"/>
    <x v="1"/>
    <n v="1.6"/>
    <n v="41000"/>
    <n v="0.84"/>
    <x v="3"/>
    <x v="1"/>
    <x v="0"/>
    <n v="12"/>
    <x v="1"/>
    <n v="52"/>
    <x v="1"/>
    <n v="2"/>
    <n v="2.9"/>
    <x v="1"/>
    <x v="0"/>
    <n v="7"/>
    <x v="1"/>
    <n v="1"/>
  </r>
  <r>
    <s v="E0736"/>
    <x v="1"/>
    <x v="6"/>
    <x v="1"/>
    <x v="4"/>
    <x v="2"/>
    <n v="29"/>
    <x v="1"/>
    <n v="2.8"/>
    <x v="1"/>
    <n v="2.4"/>
    <n v="84600"/>
    <n v="1.1100000000000001"/>
    <x v="0"/>
    <x v="0"/>
    <x v="1"/>
    <n v="15"/>
    <x v="0"/>
    <n v="91"/>
    <x v="0"/>
    <n v="5"/>
    <n v="0.7"/>
    <x v="1"/>
    <x v="0"/>
    <n v="18"/>
    <x v="0"/>
    <n v="0"/>
  </r>
  <r>
    <s v="E0737"/>
    <x v="1"/>
    <x v="0"/>
    <x v="0"/>
    <x v="0"/>
    <x v="0"/>
    <n v="53"/>
    <x v="2"/>
    <n v="2.5"/>
    <x v="1"/>
    <n v="1.3"/>
    <n v="48000"/>
    <n v="1.04"/>
    <x v="0"/>
    <x v="0"/>
    <x v="0"/>
    <n v="19"/>
    <x v="0"/>
    <n v="87"/>
    <x v="0"/>
    <n v="2"/>
    <n v="2.1"/>
    <x v="2"/>
    <x v="0"/>
    <n v="33"/>
    <x v="0"/>
    <n v="0"/>
  </r>
  <r>
    <s v="E0738"/>
    <x v="0"/>
    <x v="6"/>
    <x v="1"/>
    <x v="0"/>
    <x v="0"/>
    <n v="40"/>
    <x v="0"/>
    <n v="4.9000000000000004"/>
    <x v="1"/>
    <n v="0.6"/>
    <n v="39800"/>
    <n v="0.86"/>
    <x v="1"/>
    <x v="0"/>
    <x v="0"/>
    <n v="1"/>
    <x v="3"/>
    <n v="52"/>
    <x v="1"/>
    <n v="4"/>
    <n v="4"/>
    <x v="1"/>
    <x v="0"/>
    <n v="10"/>
    <x v="0"/>
    <n v="0"/>
  </r>
  <r>
    <s v="E0739"/>
    <x v="0"/>
    <x v="0"/>
    <x v="0"/>
    <x v="3"/>
    <x v="0"/>
    <n v="47"/>
    <x v="2"/>
    <n v="2.8"/>
    <x v="1"/>
    <n v="2"/>
    <n v="50600"/>
    <n v="1"/>
    <x v="0"/>
    <x v="0"/>
    <x v="1"/>
    <n v="2"/>
    <x v="3"/>
    <n v="93"/>
    <x v="0"/>
    <n v="3"/>
    <n v="1.3"/>
    <x v="1"/>
    <x v="0"/>
    <n v="50"/>
    <x v="0"/>
    <n v="0"/>
  </r>
  <r>
    <s v="E0740"/>
    <x v="0"/>
    <x v="0"/>
    <x v="0"/>
    <x v="0"/>
    <x v="0"/>
    <n v="35"/>
    <x v="0"/>
    <n v="1.5"/>
    <x v="0"/>
    <n v="1.5"/>
    <n v="52400"/>
    <n v="1.1200000000000001"/>
    <x v="0"/>
    <x v="0"/>
    <x v="1"/>
    <n v="10"/>
    <x v="1"/>
    <n v="75"/>
    <x v="2"/>
    <n v="3"/>
    <n v="2.2000000000000002"/>
    <x v="1"/>
    <x v="0"/>
    <n v="24"/>
    <x v="0"/>
    <n v="0"/>
  </r>
  <r>
    <s v="E0741"/>
    <x v="0"/>
    <x v="0"/>
    <x v="0"/>
    <x v="0"/>
    <x v="2"/>
    <n v="28"/>
    <x v="1"/>
    <n v="2.6"/>
    <x v="1"/>
    <n v="2.6"/>
    <n v="72800"/>
    <n v="0.88"/>
    <x v="1"/>
    <x v="1"/>
    <x v="0"/>
    <n v="18"/>
    <x v="0"/>
    <n v="72"/>
    <x v="2"/>
    <n v="5"/>
    <n v="3"/>
    <x v="1"/>
    <x v="0"/>
    <n v="25"/>
    <x v="0"/>
    <n v="0"/>
  </r>
  <r>
    <s v="E0742"/>
    <x v="1"/>
    <x v="7"/>
    <x v="5"/>
    <x v="0"/>
    <x v="1"/>
    <n v="26"/>
    <x v="1"/>
    <n v="5"/>
    <x v="2"/>
    <n v="1"/>
    <n v="70000"/>
    <n v="1.1599999999999999"/>
    <x v="2"/>
    <x v="0"/>
    <x v="1"/>
    <n v="14"/>
    <x v="0"/>
    <n v="71"/>
    <x v="2"/>
    <n v="3"/>
    <n v="8.3000000000000007"/>
    <x v="0"/>
    <x v="1"/>
    <n v="16"/>
    <x v="0"/>
    <n v="0"/>
  </r>
  <r>
    <s v="E0743"/>
    <x v="0"/>
    <x v="2"/>
    <x v="0"/>
    <x v="0"/>
    <x v="1"/>
    <n v="30"/>
    <x v="1"/>
    <n v="6.2"/>
    <x v="2"/>
    <n v="2.1"/>
    <n v="50600"/>
    <n v="0.81"/>
    <x v="3"/>
    <x v="0"/>
    <x v="1"/>
    <n v="29"/>
    <x v="2"/>
    <n v="79"/>
    <x v="2"/>
    <n v="11"/>
    <n v="5.4"/>
    <x v="1"/>
    <x v="1"/>
    <n v="30"/>
    <x v="0"/>
    <n v="0"/>
  </r>
  <r>
    <s v="E0744"/>
    <x v="0"/>
    <x v="0"/>
    <x v="0"/>
    <x v="1"/>
    <x v="4"/>
    <n v="41"/>
    <x v="0"/>
    <n v="12"/>
    <x v="4"/>
    <n v="3.1"/>
    <n v="30100"/>
    <n v="0.86"/>
    <x v="1"/>
    <x v="0"/>
    <x v="0"/>
    <n v="3"/>
    <x v="3"/>
    <n v="69"/>
    <x v="1"/>
    <n v="1"/>
    <n v="0.6"/>
    <x v="1"/>
    <x v="1"/>
    <n v="10"/>
    <x v="0"/>
    <n v="0"/>
  </r>
  <r>
    <s v="E0745"/>
    <x v="0"/>
    <x v="4"/>
    <x v="3"/>
    <x v="3"/>
    <x v="0"/>
    <n v="43"/>
    <x v="0"/>
    <n v="4.2"/>
    <x v="1"/>
    <n v="3"/>
    <n v="48700"/>
    <n v="0.97"/>
    <x v="1"/>
    <x v="1"/>
    <x v="0"/>
    <n v="9"/>
    <x v="1"/>
    <n v="62"/>
    <x v="1"/>
    <n v="7"/>
    <n v="9.6"/>
    <x v="2"/>
    <x v="1"/>
    <n v="50"/>
    <x v="0"/>
    <n v="0"/>
  </r>
  <r>
    <s v="E0746"/>
    <x v="1"/>
    <x v="1"/>
    <x v="1"/>
    <x v="0"/>
    <x v="0"/>
    <n v="43"/>
    <x v="0"/>
    <n v="8.9"/>
    <x v="2"/>
    <n v="6.3"/>
    <n v="48100"/>
    <n v="1.04"/>
    <x v="0"/>
    <x v="1"/>
    <x v="0"/>
    <n v="30"/>
    <x v="2"/>
    <n v="51"/>
    <x v="1"/>
    <n v="8"/>
    <n v="6.7"/>
    <x v="0"/>
    <x v="0"/>
    <n v="40"/>
    <x v="1"/>
    <n v="1"/>
  </r>
  <r>
    <s v="E0747"/>
    <x v="0"/>
    <x v="0"/>
    <x v="0"/>
    <x v="0"/>
    <x v="4"/>
    <n v="25"/>
    <x v="1"/>
    <n v="3.4"/>
    <x v="1"/>
    <n v="1.6"/>
    <n v="33200"/>
    <n v="0.88"/>
    <x v="1"/>
    <x v="0"/>
    <x v="0"/>
    <n v="17"/>
    <x v="0"/>
    <n v="49"/>
    <x v="3"/>
    <n v="12"/>
    <n v="3.2"/>
    <x v="2"/>
    <x v="0"/>
    <n v="36"/>
    <x v="0"/>
    <n v="0"/>
  </r>
  <r>
    <s v="E0748"/>
    <x v="0"/>
    <x v="3"/>
    <x v="2"/>
    <x v="0"/>
    <x v="0"/>
    <n v="38"/>
    <x v="0"/>
    <n v="3.7"/>
    <x v="1"/>
    <n v="0.9"/>
    <n v="52300"/>
    <n v="1.07"/>
    <x v="0"/>
    <x v="0"/>
    <x v="0"/>
    <n v="24"/>
    <x v="0"/>
    <n v="74"/>
    <x v="2"/>
    <n v="5"/>
    <n v="4.8"/>
    <x v="1"/>
    <x v="1"/>
    <n v="7"/>
    <x v="0"/>
    <n v="0"/>
  </r>
  <r>
    <s v="E0749"/>
    <x v="1"/>
    <x v="1"/>
    <x v="1"/>
    <x v="0"/>
    <x v="1"/>
    <n v="29"/>
    <x v="1"/>
    <n v="3.6"/>
    <x v="1"/>
    <n v="2.2000000000000002"/>
    <n v="65600"/>
    <n v="1.03"/>
    <x v="0"/>
    <x v="0"/>
    <x v="0"/>
    <n v="34"/>
    <x v="2"/>
    <n v="75"/>
    <x v="2"/>
    <n v="7"/>
    <n v="1.5"/>
    <x v="1"/>
    <x v="1"/>
    <n v="26"/>
    <x v="0"/>
    <n v="0"/>
  </r>
  <r>
    <s v="E0750"/>
    <x v="0"/>
    <x v="3"/>
    <x v="2"/>
    <x v="0"/>
    <x v="0"/>
    <n v="42"/>
    <x v="0"/>
    <n v="4.5999999999999996"/>
    <x v="1"/>
    <n v="1.7"/>
    <n v="52500"/>
    <n v="1.04"/>
    <x v="0"/>
    <x v="0"/>
    <x v="0"/>
    <n v="10"/>
    <x v="1"/>
    <n v="80"/>
    <x v="2"/>
    <n v="11"/>
    <n v="2.6"/>
    <x v="2"/>
    <x v="1"/>
    <n v="39"/>
    <x v="0"/>
    <n v="0"/>
  </r>
  <r>
    <s v="E0751"/>
    <x v="1"/>
    <x v="5"/>
    <x v="4"/>
    <x v="5"/>
    <x v="1"/>
    <n v="42"/>
    <x v="0"/>
    <n v="7"/>
    <x v="2"/>
    <n v="1.4"/>
    <n v="61200"/>
    <n v="0.99"/>
    <x v="1"/>
    <x v="2"/>
    <x v="1"/>
    <n v="15"/>
    <x v="0"/>
    <n v="76"/>
    <x v="2"/>
    <n v="3"/>
    <n v="1.4"/>
    <x v="1"/>
    <x v="0"/>
    <n v="31"/>
    <x v="0"/>
    <n v="0"/>
  </r>
  <r>
    <s v="E0752"/>
    <x v="1"/>
    <x v="1"/>
    <x v="1"/>
    <x v="0"/>
    <x v="0"/>
    <n v="27"/>
    <x v="1"/>
    <n v="2.8"/>
    <x v="1"/>
    <n v="1.2"/>
    <n v="51200"/>
    <n v="1.1200000000000001"/>
    <x v="0"/>
    <x v="1"/>
    <x v="0"/>
    <n v="14"/>
    <x v="0"/>
    <n v="58"/>
    <x v="1"/>
    <n v="5"/>
    <n v="4.2"/>
    <x v="1"/>
    <x v="0"/>
    <n v="12"/>
    <x v="0"/>
    <n v="0"/>
  </r>
  <r>
    <s v="E0753"/>
    <x v="1"/>
    <x v="3"/>
    <x v="2"/>
    <x v="3"/>
    <x v="4"/>
    <n v="47"/>
    <x v="2"/>
    <n v="1.9"/>
    <x v="0"/>
    <n v="1.9"/>
    <n v="34200"/>
    <n v="1.03"/>
    <x v="0"/>
    <x v="0"/>
    <x v="0"/>
    <n v="1"/>
    <x v="3"/>
    <n v="64"/>
    <x v="1"/>
    <n v="4"/>
    <n v="11.6"/>
    <x v="1"/>
    <x v="0"/>
    <n v="16"/>
    <x v="0"/>
    <n v="0"/>
  </r>
  <r>
    <s v="E0754"/>
    <x v="0"/>
    <x v="7"/>
    <x v="5"/>
    <x v="1"/>
    <x v="0"/>
    <n v="59"/>
    <x v="2"/>
    <n v="7.3"/>
    <x v="2"/>
    <n v="1.1000000000000001"/>
    <n v="58800"/>
    <n v="1.23"/>
    <x v="2"/>
    <x v="1"/>
    <x v="0"/>
    <n v="13"/>
    <x v="0"/>
    <n v="86"/>
    <x v="0"/>
    <n v="7"/>
    <n v="2"/>
    <x v="1"/>
    <x v="1"/>
    <n v="19"/>
    <x v="1"/>
    <n v="1"/>
  </r>
  <r>
    <s v="E0755"/>
    <x v="1"/>
    <x v="5"/>
    <x v="4"/>
    <x v="2"/>
    <x v="3"/>
    <n v="46"/>
    <x v="2"/>
    <n v="7"/>
    <x v="2"/>
    <n v="3.6"/>
    <n v="89200"/>
    <n v="0.94"/>
    <x v="1"/>
    <x v="1"/>
    <x v="1"/>
    <n v="24"/>
    <x v="0"/>
    <n v="68"/>
    <x v="1"/>
    <n v="1"/>
    <n v="2.4"/>
    <x v="0"/>
    <x v="0"/>
    <n v="17"/>
    <x v="0"/>
    <n v="0"/>
  </r>
  <r>
    <s v="E0756"/>
    <x v="0"/>
    <x v="6"/>
    <x v="1"/>
    <x v="0"/>
    <x v="2"/>
    <n v="37"/>
    <x v="0"/>
    <n v="9.8000000000000007"/>
    <x v="2"/>
    <n v="3.5"/>
    <n v="96100"/>
    <n v="1.24"/>
    <x v="2"/>
    <x v="1"/>
    <x v="0"/>
    <n v="21"/>
    <x v="0"/>
    <n v="71"/>
    <x v="2"/>
    <n v="11"/>
    <n v="2.7"/>
    <x v="0"/>
    <x v="1"/>
    <n v="42"/>
    <x v="0"/>
    <n v="0"/>
  </r>
  <r>
    <s v="E0757"/>
    <x v="0"/>
    <x v="3"/>
    <x v="2"/>
    <x v="3"/>
    <x v="3"/>
    <n v="35"/>
    <x v="0"/>
    <n v="2.4"/>
    <x v="1"/>
    <n v="2.4"/>
    <n v="98400"/>
    <n v="1.02"/>
    <x v="0"/>
    <x v="0"/>
    <x v="0"/>
    <n v="22"/>
    <x v="0"/>
    <n v="59"/>
    <x v="1"/>
    <n v="5"/>
    <n v="2.1"/>
    <x v="1"/>
    <x v="1"/>
    <n v="1"/>
    <x v="0"/>
    <n v="0"/>
  </r>
  <r>
    <s v="E0758"/>
    <x v="0"/>
    <x v="3"/>
    <x v="2"/>
    <x v="0"/>
    <x v="0"/>
    <n v="36"/>
    <x v="0"/>
    <n v="3.3"/>
    <x v="1"/>
    <n v="0.8"/>
    <n v="40700"/>
    <n v="0.84"/>
    <x v="3"/>
    <x v="0"/>
    <x v="1"/>
    <n v="13"/>
    <x v="0"/>
    <n v="76"/>
    <x v="2"/>
    <n v="4"/>
    <n v="4"/>
    <x v="1"/>
    <x v="0"/>
    <n v="32"/>
    <x v="0"/>
    <n v="0"/>
  </r>
  <r>
    <s v="E0759"/>
    <x v="1"/>
    <x v="1"/>
    <x v="1"/>
    <x v="3"/>
    <x v="4"/>
    <n v="31"/>
    <x v="1"/>
    <n v="7.5"/>
    <x v="2"/>
    <n v="2.5"/>
    <n v="41400"/>
    <n v="1.1599999999999999"/>
    <x v="2"/>
    <x v="3"/>
    <x v="0"/>
    <n v="10"/>
    <x v="1"/>
    <n v="67"/>
    <x v="1"/>
    <n v="4"/>
    <n v="5.6"/>
    <x v="1"/>
    <x v="0"/>
    <n v="8"/>
    <x v="0"/>
    <n v="0"/>
  </r>
  <r>
    <s v="E0760"/>
    <x v="0"/>
    <x v="6"/>
    <x v="1"/>
    <x v="0"/>
    <x v="1"/>
    <n v="40"/>
    <x v="0"/>
    <n v="2.7"/>
    <x v="1"/>
    <n v="2.7"/>
    <n v="62900"/>
    <n v="1.03"/>
    <x v="0"/>
    <x v="1"/>
    <x v="0"/>
    <n v="27"/>
    <x v="2"/>
    <n v="81"/>
    <x v="2"/>
    <n v="9"/>
    <n v="1.7"/>
    <x v="1"/>
    <x v="0"/>
    <n v="12"/>
    <x v="0"/>
    <n v="0"/>
  </r>
  <r>
    <s v="E0761"/>
    <x v="0"/>
    <x v="4"/>
    <x v="3"/>
    <x v="1"/>
    <x v="0"/>
    <n v="28"/>
    <x v="1"/>
    <n v="6.1"/>
    <x v="2"/>
    <n v="3.8"/>
    <n v="52500"/>
    <n v="1.08"/>
    <x v="0"/>
    <x v="1"/>
    <x v="0"/>
    <n v="12"/>
    <x v="1"/>
    <n v="78"/>
    <x v="2"/>
    <n v="6"/>
    <n v="2.7"/>
    <x v="1"/>
    <x v="0"/>
    <n v="0"/>
    <x v="0"/>
    <n v="0"/>
  </r>
  <r>
    <s v="E0762"/>
    <x v="0"/>
    <x v="7"/>
    <x v="5"/>
    <x v="0"/>
    <x v="2"/>
    <n v="21"/>
    <x v="1"/>
    <n v="3.4"/>
    <x v="1"/>
    <n v="3.4"/>
    <n v="88500"/>
    <n v="1.1299999999999999"/>
    <x v="0"/>
    <x v="2"/>
    <x v="1"/>
    <n v="19"/>
    <x v="0"/>
    <n v="68"/>
    <x v="1"/>
    <n v="4"/>
    <n v="4.4000000000000004"/>
    <x v="0"/>
    <x v="0"/>
    <n v="17"/>
    <x v="0"/>
    <n v="0"/>
  </r>
  <r>
    <s v="E0763"/>
    <x v="1"/>
    <x v="4"/>
    <x v="3"/>
    <x v="3"/>
    <x v="4"/>
    <n v="40"/>
    <x v="0"/>
    <n v="4.9000000000000004"/>
    <x v="1"/>
    <n v="2.1"/>
    <n v="37300"/>
    <n v="1.03"/>
    <x v="0"/>
    <x v="0"/>
    <x v="0"/>
    <n v="17"/>
    <x v="0"/>
    <n v="70"/>
    <x v="2"/>
    <n v="4"/>
    <n v="1.3"/>
    <x v="1"/>
    <x v="1"/>
    <n v="42"/>
    <x v="0"/>
    <n v="0"/>
  </r>
  <r>
    <s v="E0764"/>
    <x v="1"/>
    <x v="2"/>
    <x v="0"/>
    <x v="3"/>
    <x v="0"/>
    <n v="38"/>
    <x v="0"/>
    <n v="1.5"/>
    <x v="0"/>
    <n v="1.5"/>
    <n v="44900"/>
    <n v="0.96"/>
    <x v="1"/>
    <x v="1"/>
    <x v="0"/>
    <n v="29"/>
    <x v="2"/>
    <n v="61"/>
    <x v="1"/>
    <n v="4"/>
    <n v="0.9"/>
    <x v="1"/>
    <x v="0"/>
    <n v="27"/>
    <x v="0"/>
    <n v="0"/>
  </r>
  <r>
    <s v="E0765"/>
    <x v="1"/>
    <x v="5"/>
    <x v="4"/>
    <x v="2"/>
    <x v="0"/>
    <n v="33"/>
    <x v="0"/>
    <n v="4.2"/>
    <x v="1"/>
    <n v="4.2"/>
    <n v="53200"/>
    <n v="1.08"/>
    <x v="0"/>
    <x v="2"/>
    <x v="0"/>
    <n v="25"/>
    <x v="2"/>
    <n v="48"/>
    <x v="3"/>
    <n v="7"/>
    <n v="1.7"/>
    <x v="1"/>
    <x v="1"/>
    <n v="10"/>
    <x v="1"/>
    <n v="1"/>
  </r>
  <r>
    <s v="E0766"/>
    <x v="0"/>
    <x v="3"/>
    <x v="2"/>
    <x v="3"/>
    <x v="0"/>
    <n v="26"/>
    <x v="1"/>
    <n v="8.5"/>
    <x v="2"/>
    <n v="2.6"/>
    <n v="48000"/>
    <n v="1"/>
    <x v="0"/>
    <x v="0"/>
    <x v="1"/>
    <n v="4"/>
    <x v="3"/>
    <n v="67"/>
    <x v="1"/>
    <n v="3"/>
    <n v="4.5"/>
    <x v="1"/>
    <x v="0"/>
    <n v="36"/>
    <x v="0"/>
    <n v="0"/>
  </r>
  <r>
    <s v="E0767"/>
    <x v="1"/>
    <x v="6"/>
    <x v="1"/>
    <x v="0"/>
    <x v="1"/>
    <n v="41"/>
    <x v="0"/>
    <n v="6.6"/>
    <x v="2"/>
    <n v="2.6"/>
    <n v="66700"/>
    <n v="1.1299999999999999"/>
    <x v="0"/>
    <x v="0"/>
    <x v="1"/>
    <n v="5"/>
    <x v="3"/>
    <n v="79"/>
    <x v="2"/>
    <n v="7"/>
    <n v="1.2"/>
    <x v="2"/>
    <x v="1"/>
    <n v="39"/>
    <x v="0"/>
    <n v="0"/>
  </r>
  <r>
    <s v="E0768"/>
    <x v="0"/>
    <x v="6"/>
    <x v="1"/>
    <x v="0"/>
    <x v="0"/>
    <n v="29"/>
    <x v="1"/>
    <n v="1.8"/>
    <x v="0"/>
    <n v="1.8"/>
    <n v="36600"/>
    <n v="0.8"/>
    <x v="3"/>
    <x v="2"/>
    <x v="0"/>
    <n v="21"/>
    <x v="0"/>
    <n v="71"/>
    <x v="2"/>
    <n v="2"/>
    <n v="1.8"/>
    <x v="1"/>
    <x v="0"/>
    <n v="25"/>
    <x v="0"/>
    <n v="0"/>
  </r>
  <r>
    <s v="E0769"/>
    <x v="1"/>
    <x v="7"/>
    <x v="5"/>
    <x v="0"/>
    <x v="0"/>
    <n v="37"/>
    <x v="0"/>
    <n v="11.4"/>
    <x v="4"/>
    <n v="1.6"/>
    <n v="50400"/>
    <n v="1.0900000000000001"/>
    <x v="0"/>
    <x v="0"/>
    <x v="1"/>
    <n v="15"/>
    <x v="0"/>
    <n v="79"/>
    <x v="2"/>
    <n v="2"/>
    <n v="2.7"/>
    <x v="1"/>
    <x v="0"/>
    <n v="48"/>
    <x v="0"/>
    <n v="0"/>
  </r>
  <r>
    <s v="E0770"/>
    <x v="1"/>
    <x v="6"/>
    <x v="1"/>
    <x v="4"/>
    <x v="0"/>
    <n v="54"/>
    <x v="2"/>
    <n v="8.1999999999999993"/>
    <x v="2"/>
    <n v="0.2"/>
    <n v="44600"/>
    <n v="0.93"/>
    <x v="1"/>
    <x v="0"/>
    <x v="0"/>
    <n v="12"/>
    <x v="1"/>
    <n v="68"/>
    <x v="1"/>
    <n v="4"/>
    <n v="3"/>
    <x v="1"/>
    <x v="0"/>
    <n v="34"/>
    <x v="0"/>
    <n v="0"/>
  </r>
  <r>
    <s v="E0771"/>
    <x v="0"/>
    <x v="5"/>
    <x v="4"/>
    <x v="3"/>
    <x v="0"/>
    <n v="44"/>
    <x v="0"/>
    <n v="1.5"/>
    <x v="0"/>
    <n v="1.5"/>
    <n v="56700"/>
    <n v="1.19"/>
    <x v="2"/>
    <x v="0"/>
    <x v="0"/>
    <n v="25"/>
    <x v="2"/>
    <n v="79"/>
    <x v="2"/>
    <n v="4"/>
    <n v="2.4"/>
    <x v="1"/>
    <x v="1"/>
    <n v="32"/>
    <x v="1"/>
    <n v="1"/>
  </r>
  <r>
    <s v="E0772"/>
    <x v="1"/>
    <x v="6"/>
    <x v="1"/>
    <x v="3"/>
    <x v="1"/>
    <n v="26"/>
    <x v="1"/>
    <n v="2.6"/>
    <x v="1"/>
    <n v="1.9"/>
    <n v="66200"/>
    <n v="1.1000000000000001"/>
    <x v="0"/>
    <x v="0"/>
    <x v="0"/>
    <n v="18"/>
    <x v="0"/>
    <n v="73"/>
    <x v="2"/>
    <n v="2"/>
    <n v="2.7"/>
    <x v="1"/>
    <x v="0"/>
    <n v="14"/>
    <x v="0"/>
    <n v="0"/>
  </r>
  <r>
    <s v="E0773"/>
    <x v="1"/>
    <x v="5"/>
    <x v="4"/>
    <x v="0"/>
    <x v="2"/>
    <n v="27"/>
    <x v="1"/>
    <n v="1.6"/>
    <x v="0"/>
    <n v="1.6"/>
    <n v="80100"/>
    <n v="1.07"/>
    <x v="0"/>
    <x v="0"/>
    <x v="0"/>
    <n v="16"/>
    <x v="0"/>
    <n v="80"/>
    <x v="2"/>
    <n v="2"/>
    <n v="0.7"/>
    <x v="0"/>
    <x v="0"/>
    <n v="32"/>
    <x v="1"/>
    <n v="1"/>
  </r>
  <r>
    <s v="E0774"/>
    <x v="1"/>
    <x v="0"/>
    <x v="0"/>
    <x v="4"/>
    <x v="3"/>
    <n v="39"/>
    <x v="0"/>
    <n v="5"/>
    <x v="2"/>
    <n v="3"/>
    <n v="103200"/>
    <n v="0.99"/>
    <x v="1"/>
    <x v="0"/>
    <x v="1"/>
    <n v="23"/>
    <x v="0"/>
    <n v="56"/>
    <x v="1"/>
    <n v="2"/>
    <n v="1.6"/>
    <x v="0"/>
    <x v="0"/>
    <n v="27"/>
    <x v="0"/>
    <n v="0"/>
  </r>
  <r>
    <s v="E0775"/>
    <x v="1"/>
    <x v="6"/>
    <x v="1"/>
    <x v="3"/>
    <x v="1"/>
    <n v="26"/>
    <x v="1"/>
    <n v="2.5"/>
    <x v="1"/>
    <n v="0.2"/>
    <n v="55200"/>
    <n v="0.85"/>
    <x v="1"/>
    <x v="1"/>
    <x v="1"/>
    <n v="13"/>
    <x v="0"/>
    <n v="25"/>
    <x v="3"/>
    <n v="13"/>
    <n v="4.8"/>
    <x v="1"/>
    <x v="0"/>
    <n v="30"/>
    <x v="0"/>
    <n v="0"/>
  </r>
  <r>
    <s v="E0776"/>
    <x v="1"/>
    <x v="4"/>
    <x v="3"/>
    <x v="2"/>
    <x v="0"/>
    <n v="21"/>
    <x v="1"/>
    <n v="0.6"/>
    <x v="3"/>
    <n v="0.6"/>
    <n v="56600"/>
    <n v="1.22"/>
    <x v="2"/>
    <x v="0"/>
    <x v="1"/>
    <n v="30"/>
    <x v="2"/>
    <n v="76"/>
    <x v="2"/>
    <n v="2"/>
    <n v="1.5"/>
    <x v="2"/>
    <x v="0"/>
    <n v="16"/>
    <x v="0"/>
    <n v="0"/>
  </r>
  <r>
    <s v="E0777"/>
    <x v="1"/>
    <x v="4"/>
    <x v="3"/>
    <x v="3"/>
    <x v="1"/>
    <n v="43"/>
    <x v="0"/>
    <n v="3.7"/>
    <x v="1"/>
    <n v="2"/>
    <n v="75600"/>
    <n v="1.21"/>
    <x v="2"/>
    <x v="0"/>
    <x v="0"/>
    <n v="9"/>
    <x v="1"/>
    <n v="55"/>
    <x v="1"/>
    <n v="5"/>
    <n v="3.1"/>
    <x v="0"/>
    <x v="1"/>
    <n v="26"/>
    <x v="0"/>
    <n v="0"/>
  </r>
  <r>
    <s v="E0778"/>
    <x v="1"/>
    <x v="2"/>
    <x v="0"/>
    <x v="0"/>
    <x v="0"/>
    <n v="41"/>
    <x v="0"/>
    <n v="7.2"/>
    <x v="2"/>
    <n v="1.6"/>
    <n v="50100"/>
    <n v="1.02"/>
    <x v="0"/>
    <x v="1"/>
    <x v="0"/>
    <n v="22"/>
    <x v="0"/>
    <n v="69"/>
    <x v="1"/>
    <n v="2"/>
    <n v="2.9"/>
    <x v="1"/>
    <x v="0"/>
    <n v="14"/>
    <x v="0"/>
    <n v="0"/>
  </r>
  <r>
    <s v="E0779"/>
    <x v="0"/>
    <x v="2"/>
    <x v="0"/>
    <x v="0"/>
    <x v="0"/>
    <n v="42"/>
    <x v="0"/>
    <n v="4.2"/>
    <x v="1"/>
    <n v="0.3"/>
    <n v="56400"/>
    <n v="1.1399999999999999"/>
    <x v="0"/>
    <x v="1"/>
    <x v="1"/>
    <n v="29"/>
    <x v="2"/>
    <n v="69"/>
    <x v="1"/>
    <n v="3"/>
    <n v="4.4000000000000004"/>
    <x v="1"/>
    <x v="1"/>
    <n v="0"/>
    <x v="0"/>
    <n v="0"/>
  </r>
  <r>
    <s v="E0780"/>
    <x v="0"/>
    <x v="3"/>
    <x v="2"/>
    <x v="0"/>
    <x v="2"/>
    <n v="40"/>
    <x v="0"/>
    <n v="5.7"/>
    <x v="2"/>
    <n v="5.7"/>
    <n v="73100"/>
    <n v="0.92"/>
    <x v="1"/>
    <x v="2"/>
    <x v="0"/>
    <n v="4"/>
    <x v="3"/>
    <n v="88"/>
    <x v="0"/>
    <n v="8"/>
    <n v="4.9000000000000004"/>
    <x v="2"/>
    <x v="1"/>
    <n v="36"/>
    <x v="0"/>
    <n v="0"/>
  </r>
  <r>
    <s v="E0781"/>
    <x v="0"/>
    <x v="2"/>
    <x v="0"/>
    <x v="4"/>
    <x v="4"/>
    <n v="37"/>
    <x v="0"/>
    <n v="4.5"/>
    <x v="1"/>
    <n v="1.4"/>
    <n v="32800"/>
    <n v="0.87"/>
    <x v="1"/>
    <x v="0"/>
    <x v="0"/>
    <n v="13"/>
    <x v="0"/>
    <n v="72"/>
    <x v="2"/>
    <n v="4"/>
    <n v="5.8"/>
    <x v="2"/>
    <x v="0"/>
    <n v="6"/>
    <x v="1"/>
    <n v="1"/>
  </r>
  <r>
    <s v="E0782"/>
    <x v="1"/>
    <x v="3"/>
    <x v="2"/>
    <x v="3"/>
    <x v="2"/>
    <n v="32"/>
    <x v="0"/>
    <n v="6.4"/>
    <x v="2"/>
    <n v="3.4"/>
    <n v="78400"/>
    <n v="1.07"/>
    <x v="0"/>
    <x v="0"/>
    <x v="0"/>
    <n v="26"/>
    <x v="2"/>
    <n v="67"/>
    <x v="1"/>
    <n v="3"/>
    <n v="7"/>
    <x v="2"/>
    <x v="0"/>
    <n v="25"/>
    <x v="1"/>
    <n v="1"/>
  </r>
  <r>
    <s v="E0783"/>
    <x v="0"/>
    <x v="4"/>
    <x v="3"/>
    <x v="0"/>
    <x v="0"/>
    <n v="43"/>
    <x v="0"/>
    <n v="4.8"/>
    <x v="1"/>
    <n v="0.9"/>
    <n v="50300"/>
    <n v="1.05"/>
    <x v="0"/>
    <x v="0"/>
    <x v="1"/>
    <n v="26"/>
    <x v="2"/>
    <n v="83"/>
    <x v="2"/>
    <n v="3"/>
    <n v="1.2"/>
    <x v="2"/>
    <x v="1"/>
    <n v="28"/>
    <x v="0"/>
    <n v="0"/>
  </r>
  <r>
    <s v="E0784"/>
    <x v="0"/>
    <x v="7"/>
    <x v="5"/>
    <x v="0"/>
    <x v="1"/>
    <n v="52"/>
    <x v="2"/>
    <n v="3.6"/>
    <x v="1"/>
    <n v="2.6"/>
    <n v="59300"/>
    <n v="0.95"/>
    <x v="1"/>
    <x v="1"/>
    <x v="1"/>
    <n v="14"/>
    <x v="0"/>
    <n v="81"/>
    <x v="2"/>
    <n v="3"/>
    <n v="0.4"/>
    <x v="0"/>
    <x v="1"/>
    <n v="28"/>
    <x v="1"/>
    <n v="1"/>
  </r>
  <r>
    <s v="E0785"/>
    <x v="0"/>
    <x v="4"/>
    <x v="3"/>
    <x v="0"/>
    <x v="1"/>
    <n v="33"/>
    <x v="0"/>
    <n v="4.2"/>
    <x v="1"/>
    <n v="1.6"/>
    <n v="65700"/>
    <n v="1.08"/>
    <x v="0"/>
    <x v="3"/>
    <x v="1"/>
    <n v="9"/>
    <x v="1"/>
    <n v="72"/>
    <x v="2"/>
    <n v="6"/>
    <n v="2"/>
    <x v="1"/>
    <x v="0"/>
    <n v="21"/>
    <x v="0"/>
    <n v="0"/>
  </r>
  <r>
    <s v="E0786"/>
    <x v="1"/>
    <x v="1"/>
    <x v="1"/>
    <x v="5"/>
    <x v="2"/>
    <n v="29"/>
    <x v="1"/>
    <n v="10.1"/>
    <x v="4"/>
    <n v="3.4"/>
    <n v="80600"/>
    <n v="1.06"/>
    <x v="0"/>
    <x v="3"/>
    <x v="0"/>
    <n v="25"/>
    <x v="2"/>
    <n v="78"/>
    <x v="2"/>
    <n v="1"/>
    <n v="1.2"/>
    <x v="1"/>
    <x v="1"/>
    <n v="27"/>
    <x v="1"/>
    <n v="1"/>
  </r>
  <r>
    <s v="E0787"/>
    <x v="1"/>
    <x v="3"/>
    <x v="2"/>
    <x v="0"/>
    <x v="1"/>
    <n v="28"/>
    <x v="1"/>
    <n v="5.9"/>
    <x v="2"/>
    <n v="1.6"/>
    <n v="55200"/>
    <n v="0.92"/>
    <x v="1"/>
    <x v="0"/>
    <x v="1"/>
    <n v="27"/>
    <x v="2"/>
    <n v="60"/>
    <x v="1"/>
    <n v="1"/>
    <n v="1.4"/>
    <x v="0"/>
    <x v="0"/>
    <n v="30"/>
    <x v="0"/>
    <n v="0"/>
  </r>
  <r>
    <s v="E0788"/>
    <x v="0"/>
    <x v="0"/>
    <x v="0"/>
    <x v="0"/>
    <x v="1"/>
    <n v="30"/>
    <x v="1"/>
    <n v="1.8"/>
    <x v="0"/>
    <n v="0.9"/>
    <n v="65500"/>
    <n v="1.0900000000000001"/>
    <x v="0"/>
    <x v="0"/>
    <x v="0"/>
    <n v="6"/>
    <x v="1"/>
    <n v="76"/>
    <x v="2"/>
    <n v="6"/>
    <n v="3.9"/>
    <x v="1"/>
    <x v="0"/>
    <n v="33"/>
    <x v="0"/>
    <n v="0"/>
  </r>
  <r>
    <s v="E0789"/>
    <x v="0"/>
    <x v="0"/>
    <x v="0"/>
    <x v="0"/>
    <x v="4"/>
    <n v="40"/>
    <x v="0"/>
    <n v="4.0999999999999996"/>
    <x v="1"/>
    <n v="2"/>
    <n v="39400"/>
    <n v="1.08"/>
    <x v="0"/>
    <x v="3"/>
    <x v="0"/>
    <n v="5"/>
    <x v="3"/>
    <n v="53"/>
    <x v="1"/>
    <n v="4"/>
    <n v="5.6"/>
    <x v="0"/>
    <x v="0"/>
    <n v="45"/>
    <x v="0"/>
    <n v="0"/>
  </r>
  <r>
    <s v="E0790"/>
    <x v="1"/>
    <x v="1"/>
    <x v="1"/>
    <x v="0"/>
    <x v="1"/>
    <n v="21"/>
    <x v="1"/>
    <n v="5"/>
    <x v="2"/>
    <n v="1.9"/>
    <n v="63200"/>
    <n v="1.01"/>
    <x v="0"/>
    <x v="0"/>
    <x v="0"/>
    <n v="18"/>
    <x v="0"/>
    <n v="74"/>
    <x v="2"/>
    <n v="3"/>
    <n v="3.2"/>
    <x v="0"/>
    <x v="1"/>
    <n v="27"/>
    <x v="0"/>
    <n v="0"/>
  </r>
  <r>
    <s v="E0791"/>
    <x v="0"/>
    <x v="4"/>
    <x v="3"/>
    <x v="3"/>
    <x v="0"/>
    <n v="42"/>
    <x v="0"/>
    <n v="3.5"/>
    <x v="1"/>
    <n v="2.5"/>
    <n v="54100"/>
    <n v="1.1499999999999999"/>
    <x v="2"/>
    <x v="0"/>
    <x v="0"/>
    <n v="22"/>
    <x v="0"/>
    <n v="74"/>
    <x v="2"/>
    <n v="6"/>
    <n v="1.6"/>
    <x v="1"/>
    <x v="1"/>
    <n v="25"/>
    <x v="0"/>
    <n v="0"/>
  </r>
  <r>
    <s v="E0792"/>
    <x v="0"/>
    <x v="3"/>
    <x v="2"/>
    <x v="5"/>
    <x v="1"/>
    <n v="44"/>
    <x v="0"/>
    <n v="0.6"/>
    <x v="3"/>
    <n v="0.6"/>
    <n v="53700"/>
    <n v="0.85"/>
    <x v="1"/>
    <x v="1"/>
    <x v="1"/>
    <n v="13"/>
    <x v="0"/>
    <n v="92"/>
    <x v="0"/>
    <n v="3"/>
    <n v="3.3"/>
    <x v="0"/>
    <x v="0"/>
    <n v="13"/>
    <x v="0"/>
    <n v="0"/>
  </r>
  <r>
    <s v="E0793"/>
    <x v="1"/>
    <x v="0"/>
    <x v="0"/>
    <x v="0"/>
    <x v="1"/>
    <n v="22"/>
    <x v="1"/>
    <n v="1.9"/>
    <x v="0"/>
    <n v="0.7"/>
    <n v="65200"/>
    <n v="1.05"/>
    <x v="0"/>
    <x v="0"/>
    <x v="0"/>
    <n v="22"/>
    <x v="0"/>
    <n v="53"/>
    <x v="1"/>
    <n v="8"/>
    <n v="4.5"/>
    <x v="1"/>
    <x v="0"/>
    <n v="29"/>
    <x v="0"/>
    <n v="0"/>
  </r>
  <r>
    <s v="E0794"/>
    <x v="1"/>
    <x v="3"/>
    <x v="2"/>
    <x v="3"/>
    <x v="1"/>
    <n v="29"/>
    <x v="1"/>
    <n v="2.8"/>
    <x v="1"/>
    <n v="2.8"/>
    <n v="54000"/>
    <n v="0.88"/>
    <x v="1"/>
    <x v="0"/>
    <x v="0"/>
    <n v="10"/>
    <x v="1"/>
    <n v="60"/>
    <x v="1"/>
    <n v="3"/>
    <n v="0.7"/>
    <x v="2"/>
    <x v="1"/>
    <n v="32"/>
    <x v="1"/>
    <n v="1"/>
  </r>
  <r>
    <s v="E0795"/>
    <x v="1"/>
    <x v="5"/>
    <x v="4"/>
    <x v="0"/>
    <x v="4"/>
    <n v="39"/>
    <x v="0"/>
    <n v="12.2"/>
    <x v="4"/>
    <n v="0.6"/>
    <n v="31600"/>
    <n v="0.9"/>
    <x v="1"/>
    <x v="1"/>
    <x v="0"/>
    <n v="1"/>
    <x v="3"/>
    <n v="82"/>
    <x v="2"/>
    <n v="2"/>
    <n v="2.1"/>
    <x v="1"/>
    <x v="1"/>
    <n v="22"/>
    <x v="0"/>
    <n v="0"/>
  </r>
  <r>
    <s v="E0796"/>
    <x v="0"/>
    <x v="6"/>
    <x v="1"/>
    <x v="2"/>
    <x v="4"/>
    <n v="37"/>
    <x v="0"/>
    <n v="5.5"/>
    <x v="2"/>
    <n v="3.3"/>
    <n v="33500"/>
    <n v="0.88"/>
    <x v="1"/>
    <x v="0"/>
    <x v="0"/>
    <n v="12"/>
    <x v="1"/>
    <n v="68"/>
    <x v="1"/>
    <n v="21"/>
    <n v="2.2999999999999998"/>
    <x v="1"/>
    <x v="1"/>
    <n v="31"/>
    <x v="0"/>
    <n v="0"/>
  </r>
  <r>
    <s v="E0797"/>
    <x v="0"/>
    <x v="1"/>
    <x v="1"/>
    <x v="0"/>
    <x v="1"/>
    <n v="43"/>
    <x v="0"/>
    <n v="0.9"/>
    <x v="3"/>
    <n v="0.9"/>
    <n v="55600"/>
    <n v="0.92"/>
    <x v="1"/>
    <x v="2"/>
    <x v="0"/>
    <n v="17"/>
    <x v="0"/>
    <n v="74"/>
    <x v="2"/>
    <n v="7"/>
    <n v="2.4"/>
    <x v="0"/>
    <x v="0"/>
    <n v="20"/>
    <x v="0"/>
    <n v="0"/>
  </r>
  <r>
    <s v="E0798"/>
    <x v="1"/>
    <x v="3"/>
    <x v="2"/>
    <x v="0"/>
    <x v="4"/>
    <n v="37"/>
    <x v="0"/>
    <n v="3.7"/>
    <x v="1"/>
    <n v="1.3"/>
    <n v="33800"/>
    <n v="0.93"/>
    <x v="1"/>
    <x v="0"/>
    <x v="1"/>
    <n v="14"/>
    <x v="0"/>
    <n v="66"/>
    <x v="1"/>
    <n v="2"/>
    <n v="1.3"/>
    <x v="1"/>
    <x v="0"/>
    <n v="32"/>
    <x v="0"/>
    <n v="0"/>
  </r>
  <r>
    <s v="E0799"/>
    <x v="1"/>
    <x v="2"/>
    <x v="0"/>
    <x v="3"/>
    <x v="4"/>
    <n v="49"/>
    <x v="2"/>
    <n v="9.1"/>
    <x v="2"/>
    <n v="1"/>
    <n v="35200"/>
    <n v="1"/>
    <x v="0"/>
    <x v="0"/>
    <x v="1"/>
    <n v="6"/>
    <x v="1"/>
    <n v="70"/>
    <x v="2"/>
    <n v="3"/>
    <n v="3.3"/>
    <x v="1"/>
    <x v="0"/>
    <n v="35"/>
    <x v="0"/>
    <n v="0"/>
  </r>
  <r>
    <s v="E0800"/>
    <x v="1"/>
    <x v="1"/>
    <x v="1"/>
    <x v="0"/>
    <x v="4"/>
    <n v="35"/>
    <x v="0"/>
    <n v="2.5"/>
    <x v="1"/>
    <n v="0.9"/>
    <n v="39300"/>
    <n v="1.1100000000000001"/>
    <x v="0"/>
    <x v="0"/>
    <x v="1"/>
    <n v="1"/>
    <x v="3"/>
    <n v="92"/>
    <x v="0"/>
    <n v="3"/>
    <n v="3.6"/>
    <x v="2"/>
    <x v="0"/>
    <n v="35"/>
    <x v="0"/>
    <n v="0"/>
  </r>
  <r>
    <s v="E0801"/>
    <x v="0"/>
    <x v="2"/>
    <x v="0"/>
    <x v="0"/>
    <x v="3"/>
    <n v="29"/>
    <x v="1"/>
    <n v="7.7"/>
    <x v="2"/>
    <n v="2.2000000000000002"/>
    <n v="94500"/>
    <n v="1.01"/>
    <x v="0"/>
    <x v="0"/>
    <x v="0"/>
    <n v="11"/>
    <x v="1"/>
    <n v="71"/>
    <x v="2"/>
    <n v="1"/>
    <n v="1.2"/>
    <x v="1"/>
    <x v="0"/>
    <n v="25"/>
    <x v="0"/>
    <n v="0"/>
  </r>
  <r>
    <s v="E0802"/>
    <x v="0"/>
    <x v="4"/>
    <x v="3"/>
    <x v="3"/>
    <x v="1"/>
    <n v="28"/>
    <x v="1"/>
    <n v="1"/>
    <x v="0"/>
    <n v="1"/>
    <n v="51200"/>
    <n v="0.87"/>
    <x v="1"/>
    <x v="0"/>
    <x v="1"/>
    <n v="24"/>
    <x v="0"/>
    <n v="77"/>
    <x v="2"/>
    <n v="3"/>
    <n v="6.5"/>
    <x v="2"/>
    <x v="0"/>
    <n v="12"/>
    <x v="0"/>
    <n v="0"/>
  </r>
  <r>
    <s v="E0803"/>
    <x v="0"/>
    <x v="3"/>
    <x v="2"/>
    <x v="4"/>
    <x v="0"/>
    <n v="45"/>
    <x v="0"/>
    <n v="0.2"/>
    <x v="3"/>
    <n v="0.2"/>
    <n v="54000"/>
    <n v="1.17"/>
    <x v="2"/>
    <x v="1"/>
    <x v="0"/>
    <n v="27"/>
    <x v="2"/>
    <n v="67"/>
    <x v="1"/>
    <n v="5"/>
    <n v="1"/>
    <x v="1"/>
    <x v="1"/>
    <n v="17"/>
    <x v="0"/>
    <n v="0"/>
  </r>
  <r>
    <s v="E0804"/>
    <x v="1"/>
    <x v="3"/>
    <x v="2"/>
    <x v="0"/>
    <x v="0"/>
    <n v="38"/>
    <x v="0"/>
    <n v="8.5"/>
    <x v="2"/>
    <n v="0.2"/>
    <n v="43600"/>
    <n v="0.95"/>
    <x v="1"/>
    <x v="0"/>
    <x v="0"/>
    <n v="27"/>
    <x v="2"/>
    <n v="54"/>
    <x v="1"/>
    <n v="11"/>
    <n v="1.5"/>
    <x v="1"/>
    <x v="1"/>
    <n v="31"/>
    <x v="0"/>
    <n v="0"/>
  </r>
  <r>
    <s v="E0805"/>
    <x v="0"/>
    <x v="0"/>
    <x v="0"/>
    <x v="3"/>
    <x v="0"/>
    <n v="44"/>
    <x v="0"/>
    <n v="2.7"/>
    <x v="1"/>
    <n v="1.3"/>
    <n v="47700"/>
    <n v="1"/>
    <x v="0"/>
    <x v="1"/>
    <x v="0"/>
    <n v="9"/>
    <x v="1"/>
    <n v="83"/>
    <x v="2"/>
    <n v="4"/>
    <n v="0.9"/>
    <x v="2"/>
    <x v="1"/>
    <n v="53"/>
    <x v="0"/>
    <n v="0"/>
  </r>
  <r>
    <s v="E0806"/>
    <x v="0"/>
    <x v="2"/>
    <x v="0"/>
    <x v="3"/>
    <x v="1"/>
    <n v="44"/>
    <x v="0"/>
    <n v="2.9"/>
    <x v="1"/>
    <n v="1.2"/>
    <n v="65000"/>
    <n v="1.05"/>
    <x v="0"/>
    <x v="0"/>
    <x v="0"/>
    <n v="6"/>
    <x v="1"/>
    <n v="78"/>
    <x v="2"/>
    <n v="3"/>
    <n v="0.8"/>
    <x v="1"/>
    <x v="0"/>
    <n v="20"/>
    <x v="0"/>
    <n v="0"/>
  </r>
  <r>
    <s v="E0807"/>
    <x v="0"/>
    <x v="1"/>
    <x v="1"/>
    <x v="3"/>
    <x v="1"/>
    <n v="21"/>
    <x v="1"/>
    <n v="4.5"/>
    <x v="1"/>
    <n v="3"/>
    <n v="63400"/>
    <n v="1.05"/>
    <x v="0"/>
    <x v="1"/>
    <x v="0"/>
    <n v="20"/>
    <x v="0"/>
    <n v="100"/>
    <x v="0"/>
    <n v="12"/>
    <n v="2.9"/>
    <x v="2"/>
    <x v="0"/>
    <n v="29"/>
    <x v="0"/>
    <n v="0"/>
  </r>
  <r>
    <s v="E0808"/>
    <x v="1"/>
    <x v="1"/>
    <x v="1"/>
    <x v="3"/>
    <x v="0"/>
    <n v="28"/>
    <x v="1"/>
    <n v="5.4"/>
    <x v="2"/>
    <n v="3.1"/>
    <n v="53800"/>
    <n v="1.1399999999999999"/>
    <x v="0"/>
    <x v="0"/>
    <x v="1"/>
    <n v="22"/>
    <x v="0"/>
    <n v="62"/>
    <x v="1"/>
    <n v="10"/>
    <n v="1.5"/>
    <x v="2"/>
    <x v="0"/>
    <n v="17"/>
    <x v="0"/>
    <n v="0"/>
  </r>
  <r>
    <s v="E0809"/>
    <x v="1"/>
    <x v="0"/>
    <x v="0"/>
    <x v="3"/>
    <x v="0"/>
    <n v="29"/>
    <x v="1"/>
    <n v="0.2"/>
    <x v="3"/>
    <n v="0.2"/>
    <n v="50500"/>
    <n v="1.04"/>
    <x v="0"/>
    <x v="0"/>
    <x v="1"/>
    <n v="20"/>
    <x v="0"/>
    <n v="87"/>
    <x v="0"/>
    <n v="5"/>
    <n v="4.9000000000000004"/>
    <x v="1"/>
    <x v="1"/>
    <n v="12"/>
    <x v="0"/>
    <n v="0"/>
  </r>
  <r>
    <s v="E0810"/>
    <x v="0"/>
    <x v="5"/>
    <x v="4"/>
    <x v="0"/>
    <x v="4"/>
    <n v="31"/>
    <x v="1"/>
    <n v="2.2999999999999998"/>
    <x v="1"/>
    <n v="2.2999999999999998"/>
    <n v="32600"/>
    <n v="0.92"/>
    <x v="1"/>
    <x v="1"/>
    <x v="0"/>
    <n v="1"/>
    <x v="3"/>
    <n v="56"/>
    <x v="1"/>
    <n v="4"/>
    <n v="1.3"/>
    <x v="2"/>
    <x v="1"/>
    <n v="16"/>
    <x v="0"/>
    <n v="0"/>
  </r>
  <r>
    <s v="E0811"/>
    <x v="1"/>
    <x v="1"/>
    <x v="1"/>
    <x v="0"/>
    <x v="1"/>
    <n v="34"/>
    <x v="0"/>
    <n v="4.0999999999999996"/>
    <x v="1"/>
    <n v="4.0999999999999996"/>
    <n v="76900"/>
    <n v="1.24"/>
    <x v="2"/>
    <x v="0"/>
    <x v="0"/>
    <n v="8"/>
    <x v="1"/>
    <n v="71"/>
    <x v="2"/>
    <n v="6"/>
    <n v="1.6"/>
    <x v="1"/>
    <x v="0"/>
    <n v="0"/>
    <x v="0"/>
    <n v="0"/>
  </r>
  <r>
    <s v="E0812"/>
    <x v="0"/>
    <x v="6"/>
    <x v="1"/>
    <x v="0"/>
    <x v="1"/>
    <n v="47"/>
    <x v="2"/>
    <n v="5.3"/>
    <x v="2"/>
    <n v="1.3"/>
    <n v="63300"/>
    <n v="1"/>
    <x v="0"/>
    <x v="0"/>
    <x v="1"/>
    <n v="16"/>
    <x v="0"/>
    <n v="89"/>
    <x v="0"/>
    <n v="3"/>
    <n v="4.5"/>
    <x v="2"/>
    <x v="0"/>
    <n v="40"/>
    <x v="0"/>
    <n v="0"/>
  </r>
  <r>
    <s v="E0813"/>
    <x v="0"/>
    <x v="5"/>
    <x v="4"/>
    <x v="0"/>
    <x v="0"/>
    <n v="49"/>
    <x v="2"/>
    <n v="1.8"/>
    <x v="0"/>
    <n v="0.9"/>
    <n v="47200"/>
    <n v="1.02"/>
    <x v="0"/>
    <x v="0"/>
    <x v="0"/>
    <n v="20"/>
    <x v="0"/>
    <n v="47"/>
    <x v="3"/>
    <n v="4"/>
    <n v="1.1000000000000001"/>
    <x v="2"/>
    <x v="1"/>
    <n v="0"/>
    <x v="0"/>
    <n v="0"/>
  </r>
  <r>
    <s v="E0814"/>
    <x v="1"/>
    <x v="1"/>
    <x v="1"/>
    <x v="4"/>
    <x v="4"/>
    <n v="35"/>
    <x v="0"/>
    <n v="3.4"/>
    <x v="1"/>
    <n v="1.9"/>
    <n v="39800"/>
    <n v="1.1100000000000001"/>
    <x v="0"/>
    <x v="1"/>
    <x v="1"/>
    <n v="23"/>
    <x v="0"/>
    <n v="75"/>
    <x v="2"/>
    <n v="2"/>
    <n v="1.9"/>
    <x v="1"/>
    <x v="1"/>
    <n v="21"/>
    <x v="0"/>
    <n v="0"/>
  </r>
  <r>
    <s v="E0815"/>
    <x v="1"/>
    <x v="6"/>
    <x v="1"/>
    <x v="0"/>
    <x v="4"/>
    <n v="36"/>
    <x v="0"/>
    <n v="2.5"/>
    <x v="1"/>
    <n v="2.2999999999999998"/>
    <n v="37000"/>
    <n v="1.0900000000000001"/>
    <x v="0"/>
    <x v="0"/>
    <x v="0"/>
    <n v="17"/>
    <x v="0"/>
    <n v="65"/>
    <x v="1"/>
    <n v="10"/>
    <n v="6.4"/>
    <x v="1"/>
    <x v="0"/>
    <n v="10"/>
    <x v="0"/>
    <n v="0"/>
  </r>
  <r>
    <s v="E0816"/>
    <x v="0"/>
    <x v="0"/>
    <x v="0"/>
    <x v="0"/>
    <x v="3"/>
    <n v="32"/>
    <x v="0"/>
    <n v="4.5999999999999996"/>
    <x v="1"/>
    <n v="1.3"/>
    <n v="102300"/>
    <n v="1"/>
    <x v="0"/>
    <x v="0"/>
    <x v="0"/>
    <n v="19"/>
    <x v="0"/>
    <n v="64"/>
    <x v="1"/>
    <n v="2"/>
    <n v="0.2"/>
    <x v="2"/>
    <x v="0"/>
    <n v="13"/>
    <x v="0"/>
    <n v="0"/>
  </r>
  <r>
    <s v="E0817"/>
    <x v="1"/>
    <x v="3"/>
    <x v="2"/>
    <x v="0"/>
    <x v="0"/>
    <n v="39"/>
    <x v="0"/>
    <n v="8.3000000000000007"/>
    <x v="2"/>
    <n v="8.3000000000000007"/>
    <n v="61200"/>
    <n v="1.26"/>
    <x v="2"/>
    <x v="2"/>
    <x v="0"/>
    <n v="17"/>
    <x v="0"/>
    <n v="74"/>
    <x v="2"/>
    <n v="5"/>
    <n v="0.7"/>
    <x v="1"/>
    <x v="0"/>
    <n v="41"/>
    <x v="0"/>
    <n v="0"/>
  </r>
  <r>
    <s v="E0818"/>
    <x v="0"/>
    <x v="0"/>
    <x v="0"/>
    <x v="0"/>
    <x v="1"/>
    <n v="40"/>
    <x v="0"/>
    <n v="3"/>
    <x v="1"/>
    <n v="3"/>
    <n v="60100"/>
    <n v="0.97"/>
    <x v="1"/>
    <x v="0"/>
    <x v="0"/>
    <n v="22"/>
    <x v="0"/>
    <n v="85"/>
    <x v="0"/>
    <n v="5"/>
    <n v="7.2"/>
    <x v="0"/>
    <x v="1"/>
    <n v="26"/>
    <x v="0"/>
    <n v="0"/>
  </r>
  <r>
    <s v="E0819"/>
    <x v="1"/>
    <x v="5"/>
    <x v="4"/>
    <x v="4"/>
    <x v="1"/>
    <n v="45"/>
    <x v="0"/>
    <n v="1.2"/>
    <x v="0"/>
    <n v="1.2"/>
    <n v="59800"/>
    <n v="1"/>
    <x v="0"/>
    <x v="0"/>
    <x v="0"/>
    <n v="19"/>
    <x v="0"/>
    <n v="70"/>
    <x v="2"/>
    <n v="11"/>
    <n v="3.6"/>
    <x v="1"/>
    <x v="0"/>
    <n v="12"/>
    <x v="0"/>
    <n v="0"/>
  </r>
  <r>
    <s v="E0820"/>
    <x v="1"/>
    <x v="7"/>
    <x v="5"/>
    <x v="0"/>
    <x v="0"/>
    <n v="45"/>
    <x v="0"/>
    <n v="2.2000000000000002"/>
    <x v="1"/>
    <n v="0.7"/>
    <n v="48600"/>
    <n v="1.02"/>
    <x v="0"/>
    <x v="0"/>
    <x v="1"/>
    <n v="17"/>
    <x v="0"/>
    <n v="79"/>
    <x v="2"/>
    <n v="3"/>
    <n v="3.3"/>
    <x v="2"/>
    <x v="0"/>
    <n v="17"/>
    <x v="0"/>
    <n v="0"/>
  </r>
  <r>
    <s v="E0821"/>
    <x v="1"/>
    <x v="6"/>
    <x v="1"/>
    <x v="3"/>
    <x v="0"/>
    <n v="21"/>
    <x v="1"/>
    <n v="11.3"/>
    <x v="4"/>
    <n v="1.1000000000000001"/>
    <n v="53700"/>
    <n v="1.1299999999999999"/>
    <x v="0"/>
    <x v="2"/>
    <x v="1"/>
    <n v="14"/>
    <x v="0"/>
    <n v="78"/>
    <x v="2"/>
    <n v="2"/>
    <n v="0.7"/>
    <x v="1"/>
    <x v="0"/>
    <n v="15"/>
    <x v="0"/>
    <n v="0"/>
  </r>
  <r>
    <s v="E0822"/>
    <x v="1"/>
    <x v="5"/>
    <x v="4"/>
    <x v="0"/>
    <x v="0"/>
    <n v="37"/>
    <x v="0"/>
    <n v="1.9"/>
    <x v="0"/>
    <n v="1.9"/>
    <n v="40000"/>
    <n v="0.8"/>
    <x v="3"/>
    <x v="0"/>
    <x v="0"/>
    <n v="17"/>
    <x v="0"/>
    <n v="67"/>
    <x v="1"/>
    <n v="7"/>
    <n v="2.9"/>
    <x v="1"/>
    <x v="0"/>
    <n v="23"/>
    <x v="0"/>
    <n v="0"/>
  </r>
  <r>
    <s v="E0823"/>
    <x v="0"/>
    <x v="7"/>
    <x v="5"/>
    <x v="5"/>
    <x v="1"/>
    <n v="50"/>
    <x v="2"/>
    <n v="1.4"/>
    <x v="0"/>
    <n v="1.4"/>
    <n v="48600"/>
    <n v="0.75"/>
    <x v="3"/>
    <x v="1"/>
    <x v="0"/>
    <n v="20"/>
    <x v="0"/>
    <n v="54"/>
    <x v="1"/>
    <n v="6"/>
    <n v="1.2"/>
    <x v="2"/>
    <x v="0"/>
    <n v="26"/>
    <x v="0"/>
    <n v="0"/>
  </r>
  <r>
    <s v="E0824"/>
    <x v="0"/>
    <x v="0"/>
    <x v="0"/>
    <x v="2"/>
    <x v="1"/>
    <n v="34"/>
    <x v="0"/>
    <n v="2.9"/>
    <x v="1"/>
    <n v="2.9"/>
    <n v="58000"/>
    <n v="0.95"/>
    <x v="1"/>
    <x v="1"/>
    <x v="0"/>
    <n v="18"/>
    <x v="0"/>
    <n v="85"/>
    <x v="0"/>
    <n v="15"/>
    <n v="5"/>
    <x v="0"/>
    <x v="0"/>
    <n v="47"/>
    <x v="0"/>
    <n v="0"/>
  </r>
  <r>
    <s v="E0825"/>
    <x v="1"/>
    <x v="3"/>
    <x v="2"/>
    <x v="3"/>
    <x v="1"/>
    <n v="48"/>
    <x v="2"/>
    <n v="3.7"/>
    <x v="1"/>
    <n v="0.9"/>
    <n v="50900"/>
    <n v="0.78"/>
    <x v="3"/>
    <x v="1"/>
    <x v="0"/>
    <n v="19"/>
    <x v="0"/>
    <n v="71"/>
    <x v="2"/>
    <n v="5"/>
    <n v="5.2"/>
    <x v="0"/>
    <x v="0"/>
    <n v="1"/>
    <x v="0"/>
    <n v="0"/>
  </r>
  <r>
    <s v="E0826"/>
    <x v="0"/>
    <x v="1"/>
    <x v="1"/>
    <x v="1"/>
    <x v="1"/>
    <n v="35"/>
    <x v="0"/>
    <n v="2.6"/>
    <x v="1"/>
    <n v="2.6"/>
    <n v="59100"/>
    <n v="0.94"/>
    <x v="1"/>
    <x v="2"/>
    <x v="1"/>
    <n v="28"/>
    <x v="2"/>
    <n v="78"/>
    <x v="2"/>
    <n v="10"/>
    <n v="1.7"/>
    <x v="0"/>
    <x v="0"/>
    <n v="24"/>
    <x v="0"/>
    <n v="0"/>
  </r>
  <r>
    <s v="E0827"/>
    <x v="0"/>
    <x v="7"/>
    <x v="5"/>
    <x v="3"/>
    <x v="4"/>
    <n v="40"/>
    <x v="0"/>
    <n v="1"/>
    <x v="0"/>
    <n v="1"/>
    <n v="38000"/>
    <n v="1.07"/>
    <x v="0"/>
    <x v="3"/>
    <x v="0"/>
    <n v="18"/>
    <x v="0"/>
    <n v="62"/>
    <x v="1"/>
    <n v="9"/>
    <n v="3.8"/>
    <x v="0"/>
    <x v="0"/>
    <n v="20"/>
    <x v="0"/>
    <n v="0"/>
  </r>
  <r>
    <s v="E0828"/>
    <x v="1"/>
    <x v="7"/>
    <x v="5"/>
    <x v="5"/>
    <x v="3"/>
    <n v="28"/>
    <x v="1"/>
    <n v="4.9000000000000004"/>
    <x v="1"/>
    <n v="4.9000000000000004"/>
    <n v="88400"/>
    <n v="0.87"/>
    <x v="1"/>
    <x v="0"/>
    <x v="0"/>
    <n v="10"/>
    <x v="1"/>
    <n v="58"/>
    <x v="1"/>
    <n v="2"/>
    <n v="3.4"/>
    <x v="1"/>
    <x v="0"/>
    <n v="35"/>
    <x v="0"/>
    <n v="0"/>
  </r>
  <r>
    <s v="E0829"/>
    <x v="1"/>
    <x v="2"/>
    <x v="0"/>
    <x v="1"/>
    <x v="2"/>
    <n v="28"/>
    <x v="1"/>
    <n v="4.5999999999999996"/>
    <x v="1"/>
    <n v="0.9"/>
    <n v="65800"/>
    <n v="0.89"/>
    <x v="1"/>
    <x v="3"/>
    <x v="0"/>
    <n v="24"/>
    <x v="0"/>
    <n v="65"/>
    <x v="1"/>
    <n v="1"/>
    <n v="2.4"/>
    <x v="1"/>
    <x v="1"/>
    <n v="28"/>
    <x v="0"/>
    <n v="0"/>
  </r>
  <r>
    <s v="E0830"/>
    <x v="1"/>
    <x v="0"/>
    <x v="0"/>
    <x v="2"/>
    <x v="0"/>
    <n v="45"/>
    <x v="0"/>
    <n v="6.3"/>
    <x v="2"/>
    <n v="0.6"/>
    <n v="48400"/>
    <n v="1.05"/>
    <x v="0"/>
    <x v="0"/>
    <x v="0"/>
    <n v="4"/>
    <x v="3"/>
    <n v="54"/>
    <x v="1"/>
    <n v="3"/>
    <n v="1.3"/>
    <x v="1"/>
    <x v="0"/>
    <n v="31"/>
    <x v="0"/>
    <n v="0"/>
  </r>
  <r>
    <s v="E0831"/>
    <x v="0"/>
    <x v="4"/>
    <x v="3"/>
    <x v="3"/>
    <x v="3"/>
    <n v="46"/>
    <x v="2"/>
    <n v="4.5"/>
    <x v="1"/>
    <n v="0.7"/>
    <n v="107300"/>
    <n v="1.05"/>
    <x v="0"/>
    <x v="0"/>
    <x v="0"/>
    <n v="6"/>
    <x v="1"/>
    <n v="52"/>
    <x v="1"/>
    <n v="8"/>
    <n v="1.9"/>
    <x v="1"/>
    <x v="0"/>
    <n v="28"/>
    <x v="0"/>
    <n v="0"/>
  </r>
  <r>
    <s v="E0832"/>
    <x v="1"/>
    <x v="0"/>
    <x v="0"/>
    <x v="4"/>
    <x v="1"/>
    <n v="38"/>
    <x v="0"/>
    <n v="10.7"/>
    <x v="4"/>
    <n v="2"/>
    <n v="50400"/>
    <n v="0.78"/>
    <x v="3"/>
    <x v="0"/>
    <x v="0"/>
    <n v="19"/>
    <x v="0"/>
    <n v="60"/>
    <x v="1"/>
    <n v="11"/>
    <n v="4.9000000000000004"/>
    <x v="1"/>
    <x v="0"/>
    <n v="13"/>
    <x v="0"/>
    <n v="0"/>
  </r>
  <r>
    <s v="E0833"/>
    <x v="1"/>
    <x v="4"/>
    <x v="3"/>
    <x v="3"/>
    <x v="1"/>
    <n v="27"/>
    <x v="1"/>
    <n v="6.6"/>
    <x v="2"/>
    <n v="3.5"/>
    <n v="67600"/>
    <n v="1.02"/>
    <x v="0"/>
    <x v="0"/>
    <x v="0"/>
    <n v="21"/>
    <x v="0"/>
    <n v="75"/>
    <x v="2"/>
    <n v="2"/>
    <n v="6.5"/>
    <x v="1"/>
    <x v="1"/>
    <n v="39"/>
    <x v="0"/>
    <n v="0"/>
  </r>
  <r>
    <s v="E0834"/>
    <x v="0"/>
    <x v="4"/>
    <x v="3"/>
    <x v="0"/>
    <x v="1"/>
    <n v="38"/>
    <x v="0"/>
    <n v="5.7"/>
    <x v="2"/>
    <n v="3.3"/>
    <n v="67600"/>
    <n v="1.07"/>
    <x v="0"/>
    <x v="1"/>
    <x v="1"/>
    <n v="5"/>
    <x v="3"/>
    <n v="66"/>
    <x v="1"/>
    <n v="6"/>
    <n v="2"/>
    <x v="1"/>
    <x v="0"/>
    <n v="34"/>
    <x v="0"/>
    <n v="0"/>
  </r>
  <r>
    <s v="E0835"/>
    <x v="1"/>
    <x v="0"/>
    <x v="0"/>
    <x v="0"/>
    <x v="2"/>
    <n v="49"/>
    <x v="2"/>
    <n v="8.5"/>
    <x v="2"/>
    <n v="0.7"/>
    <n v="86200"/>
    <n v="1.1299999999999999"/>
    <x v="0"/>
    <x v="1"/>
    <x v="0"/>
    <n v="13"/>
    <x v="0"/>
    <n v="60"/>
    <x v="1"/>
    <n v="7"/>
    <n v="6.9"/>
    <x v="0"/>
    <x v="1"/>
    <n v="35"/>
    <x v="0"/>
    <n v="0"/>
  </r>
  <r>
    <s v="E0836"/>
    <x v="0"/>
    <x v="0"/>
    <x v="0"/>
    <x v="5"/>
    <x v="1"/>
    <n v="54"/>
    <x v="2"/>
    <n v="4.3"/>
    <x v="1"/>
    <n v="1.5"/>
    <n v="70300"/>
    <n v="1.1200000000000001"/>
    <x v="0"/>
    <x v="3"/>
    <x v="1"/>
    <n v="11"/>
    <x v="1"/>
    <n v="67"/>
    <x v="1"/>
    <n v="2"/>
    <n v="3.6"/>
    <x v="2"/>
    <x v="0"/>
    <n v="39"/>
    <x v="0"/>
    <n v="0"/>
  </r>
  <r>
    <s v="E0837"/>
    <x v="1"/>
    <x v="1"/>
    <x v="1"/>
    <x v="0"/>
    <x v="0"/>
    <n v="35"/>
    <x v="0"/>
    <n v="3.4"/>
    <x v="1"/>
    <n v="1.3"/>
    <n v="59600"/>
    <n v="1.26"/>
    <x v="2"/>
    <x v="0"/>
    <x v="1"/>
    <n v="12"/>
    <x v="1"/>
    <n v="72"/>
    <x v="2"/>
    <n v="2"/>
    <n v="2.5"/>
    <x v="1"/>
    <x v="1"/>
    <n v="29"/>
    <x v="0"/>
    <n v="0"/>
  </r>
  <r>
    <s v="E0838"/>
    <x v="0"/>
    <x v="0"/>
    <x v="0"/>
    <x v="3"/>
    <x v="0"/>
    <n v="23"/>
    <x v="1"/>
    <n v="4.9000000000000004"/>
    <x v="1"/>
    <n v="0.6"/>
    <n v="46100"/>
    <n v="0.91"/>
    <x v="1"/>
    <x v="0"/>
    <x v="0"/>
    <n v="24"/>
    <x v="0"/>
    <n v="68"/>
    <x v="1"/>
    <n v="1"/>
    <n v="2.2999999999999998"/>
    <x v="0"/>
    <x v="0"/>
    <n v="42"/>
    <x v="0"/>
    <n v="0"/>
  </r>
  <r>
    <s v="E0839"/>
    <x v="1"/>
    <x v="3"/>
    <x v="2"/>
    <x v="0"/>
    <x v="2"/>
    <n v="46"/>
    <x v="2"/>
    <n v="0.6"/>
    <x v="3"/>
    <n v="0.6"/>
    <n v="78900"/>
    <n v="1.04"/>
    <x v="0"/>
    <x v="0"/>
    <x v="0"/>
    <n v="22"/>
    <x v="0"/>
    <n v="98"/>
    <x v="0"/>
    <n v="13"/>
    <n v="1.3"/>
    <x v="1"/>
    <x v="1"/>
    <n v="29"/>
    <x v="0"/>
    <n v="0"/>
  </r>
  <r>
    <s v="E0840"/>
    <x v="1"/>
    <x v="3"/>
    <x v="2"/>
    <x v="0"/>
    <x v="0"/>
    <n v="36"/>
    <x v="0"/>
    <n v="4.3"/>
    <x v="1"/>
    <n v="4.3"/>
    <n v="45800"/>
    <n v="0.94"/>
    <x v="1"/>
    <x v="3"/>
    <x v="1"/>
    <n v="16"/>
    <x v="0"/>
    <n v="87"/>
    <x v="0"/>
    <n v="5"/>
    <n v="4"/>
    <x v="0"/>
    <x v="0"/>
    <n v="21"/>
    <x v="0"/>
    <n v="0"/>
  </r>
  <r>
    <s v="E0841"/>
    <x v="0"/>
    <x v="5"/>
    <x v="4"/>
    <x v="5"/>
    <x v="0"/>
    <n v="46"/>
    <x v="2"/>
    <n v="3.7"/>
    <x v="1"/>
    <n v="0.5"/>
    <n v="48000"/>
    <n v="1"/>
    <x v="0"/>
    <x v="0"/>
    <x v="0"/>
    <n v="11"/>
    <x v="1"/>
    <n v="84"/>
    <x v="2"/>
    <n v="2"/>
    <n v="7.7"/>
    <x v="1"/>
    <x v="0"/>
    <n v="24"/>
    <x v="0"/>
    <n v="0"/>
  </r>
  <r>
    <s v="E0842"/>
    <x v="1"/>
    <x v="3"/>
    <x v="2"/>
    <x v="1"/>
    <x v="0"/>
    <n v="41"/>
    <x v="0"/>
    <n v="5.3"/>
    <x v="2"/>
    <n v="2.4"/>
    <n v="56100"/>
    <n v="1.17"/>
    <x v="2"/>
    <x v="1"/>
    <x v="1"/>
    <n v="4"/>
    <x v="3"/>
    <n v="91"/>
    <x v="0"/>
    <n v="10"/>
    <n v="2.4"/>
    <x v="2"/>
    <x v="0"/>
    <n v="24"/>
    <x v="0"/>
    <n v="0"/>
  </r>
  <r>
    <s v="E0843"/>
    <x v="0"/>
    <x v="4"/>
    <x v="3"/>
    <x v="3"/>
    <x v="0"/>
    <n v="30"/>
    <x v="1"/>
    <n v="7.7"/>
    <x v="2"/>
    <n v="5.4"/>
    <n v="40900"/>
    <n v="0.81"/>
    <x v="3"/>
    <x v="0"/>
    <x v="0"/>
    <n v="29"/>
    <x v="2"/>
    <n v="48"/>
    <x v="3"/>
    <n v="5"/>
    <n v="1.1000000000000001"/>
    <x v="0"/>
    <x v="1"/>
    <n v="18"/>
    <x v="1"/>
    <n v="1"/>
  </r>
  <r>
    <s v="E0844"/>
    <x v="1"/>
    <x v="1"/>
    <x v="1"/>
    <x v="0"/>
    <x v="1"/>
    <n v="39"/>
    <x v="0"/>
    <n v="5.8"/>
    <x v="2"/>
    <n v="5.3"/>
    <n v="56100"/>
    <n v="0.87"/>
    <x v="1"/>
    <x v="0"/>
    <x v="0"/>
    <n v="21"/>
    <x v="0"/>
    <n v="49"/>
    <x v="3"/>
    <n v="11"/>
    <n v="4.5"/>
    <x v="1"/>
    <x v="0"/>
    <n v="44"/>
    <x v="1"/>
    <n v="1"/>
  </r>
  <r>
    <s v="E0845"/>
    <x v="0"/>
    <x v="4"/>
    <x v="3"/>
    <x v="0"/>
    <x v="3"/>
    <n v="50"/>
    <x v="2"/>
    <n v="2.2000000000000002"/>
    <x v="1"/>
    <n v="2.2000000000000002"/>
    <n v="112800"/>
    <n v="1.18"/>
    <x v="2"/>
    <x v="3"/>
    <x v="0"/>
    <n v="10"/>
    <x v="1"/>
    <n v="59"/>
    <x v="1"/>
    <n v="12"/>
    <n v="1.9"/>
    <x v="1"/>
    <x v="1"/>
    <n v="28"/>
    <x v="0"/>
    <n v="0"/>
  </r>
  <r>
    <s v="E0846"/>
    <x v="0"/>
    <x v="0"/>
    <x v="0"/>
    <x v="0"/>
    <x v="0"/>
    <n v="37"/>
    <x v="0"/>
    <n v="6.9"/>
    <x v="2"/>
    <n v="2.6"/>
    <n v="53400"/>
    <n v="1.1200000000000001"/>
    <x v="0"/>
    <x v="0"/>
    <x v="0"/>
    <n v="22"/>
    <x v="0"/>
    <n v="88"/>
    <x v="0"/>
    <n v="2"/>
    <n v="1.3"/>
    <x v="1"/>
    <x v="0"/>
    <n v="25"/>
    <x v="0"/>
    <n v="0"/>
  </r>
  <r>
    <s v="E0847"/>
    <x v="1"/>
    <x v="5"/>
    <x v="4"/>
    <x v="0"/>
    <x v="0"/>
    <n v="29"/>
    <x v="1"/>
    <n v="10.8"/>
    <x v="4"/>
    <n v="2.9"/>
    <n v="46100"/>
    <n v="0.99"/>
    <x v="1"/>
    <x v="0"/>
    <x v="0"/>
    <n v="15"/>
    <x v="0"/>
    <n v="65"/>
    <x v="1"/>
    <n v="10"/>
    <n v="0.7"/>
    <x v="1"/>
    <x v="0"/>
    <n v="29"/>
    <x v="0"/>
    <n v="0"/>
  </r>
  <r>
    <s v="E0848"/>
    <x v="1"/>
    <x v="1"/>
    <x v="1"/>
    <x v="0"/>
    <x v="0"/>
    <n v="24"/>
    <x v="1"/>
    <n v="7.9"/>
    <x v="2"/>
    <n v="1.3"/>
    <n v="52500"/>
    <n v="1.1000000000000001"/>
    <x v="0"/>
    <x v="0"/>
    <x v="0"/>
    <n v="13"/>
    <x v="0"/>
    <n v="57"/>
    <x v="1"/>
    <n v="10"/>
    <n v="3.9"/>
    <x v="1"/>
    <x v="1"/>
    <n v="60"/>
    <x v="0"/>
    <n v="0"/>
  </r>
  <r>
    <s v="E0849"/>
    <x v="0"/>
    <x v="0"/>
    <x v="0"/>
    <x v="3"/>
    <x v="2"/>
    <n v="31"/>
    <x v="1"/>
    <n v="1.3"/>
    <x v="0"/>
    <n v="0.5"/>
    <n v="80900"/>
    <n v="1.04"/>
    <x v="0"/>
    <x v="1"/>
    <x v="0"/>
    <n v="20"/>
    <x v="0"/>
    <n v="67"/>
    <x v="1"/>
    <n v="6"/>
    <n v="5.8"/>
    <x v="1"/>
    <x v="0"/>
    <n v="10"/>
    <x v="0"/>
    <n v="0"/>
  </r>
  <r>
    <s v="E0850"/>
    <x v="0"/>
    <x v="3"/>
    <x v="2"/>
    <x v="0"/>
    <x v="1"/>
    <n v="34"/>
    <x v="0"/>
    <n v="5.8"/>
    <x v="2"/>
    <n v="1.8"/>
    <n v="72200"/>
    <n v="1.1100000000000001"/>
    <x v="0"/>
    <x v="2"/>
    <x v="0"/>
    <n v="9"/>
    <x v="1"/>
    <n v="69"/>
    <x v="1"/>
    <n v="7"/>
    <n v="0.9"/>
    <x v="1"/>
    <x v="1"/>
    <n v="14"/>
    <x v="0"/>
    <n v="0"/>
  </r>
  <r>
    <s v="E0851"/>
    <x v="0"/>
    <x v="5"/>
    <x v="4"/>
    <x v="3"/>
    <x v="0"/>
    <n v="45"/>
    <x v="0"/>
    <n v="1.4"/>
    <x v="0"/>
    <n v="1.4"/>
    <n v="48400"/>
    <n v="1"/>
    <x v="0"/>
    <x v="0"/>
    <x v="0"/>
    <n v="13"/>
    <x v="0"/>
    <n v="75"/>
    <x v="2"/>
    <n v="5"/>
    <n v="2.1"/>
    <x v="1"/>
    <x v="0"/>
    <n v="7"/>
    <x v="1"/>
    <n v="1"/>
  </r>
  <r>
    <s v="E0852"/>
    <x v="1"/>
    <x v="2"/>
    <x v="0"/>
    <x v="0"/>
    <x v="2"/>
    <n v="28"/>
    <x v="1"/>
    <n v="3.2"/>
    <x v="1"/>
    <n v="0.2"/>
    <n v="86800"/>
    <n v="1.1100000000000001"/>
    <x v="0"/>
    <x v="0"/>
    <x v="0"/>
    <n v="17"/>
    <x v="0"/>
    <n v="75"/>
    <x v="2"/>
    <n v="1"/>
    <n v="2.2000000000000002"/>
    <x v="1"/>
    <x v="0"/>
    <n v="21"/>
    <x v="0"/>
    <n v="0"/>
  </r>
  <r>
    <s v="E0853"/>
    <x v="0"/>
    <x v="4"/>
    <x v="3"/>
    <x v="0"/>
    <x v="2"/>
    <n v="52"/>
    <x v="2"/>
    <n v="5.0999999999999996"/>
    <x v="2"/>
    <n v="1.3"/>
    <n v="100700"/>
    <n v="1.35"/>
    <x v="2"/>
    <x v="0"/>
    <x v="0"/>
    <n v="12"/>
    <x v="1"/>
    <n v="62"/>
    <x v="1"/>
    <n v="1"/>
    <n v="1.4"/>
    <x v="2"/>
    <x v="0"/>
    <n v="27"/>
    <x v="0"/>
    <n v="0"/>
  </r>
  <r>
    <s v="E0854"/>
    <x v="0"/>
    <x v="1"/>
    <x v="1"/>
    <x v="0"/>
    <x v="2"/>
    <n v="26"/>
    <x v="1"/>
    <n v="4.7"/>
    <x v="1"/>
    <n v="3.2"/>
    <n v="83100"/>
    <n v="1.0900000000000001"/>
    <x v="0"/>
    <x v="0"/>
    <x v="0"/>
    <n v="22"/>
    <x v="0"/>
    <n v="77"/>
    <x v="2"/>
    <n v="13"/>
    <n v="6.8"/>
    <x v="1"/>
    <x v="0"/>
    <n v="18"/>
    <x v="0"/>
    <n v="0"/>
  </r>
  <r>
    <s v="E0855"/>
    <x v="1"/>
    <x v="4"/>
    <x v="3"/>
    <x v="2"/>
    <x v="2"/>
    <n v="59"/>
    <x v="2"/>
    <n v="7.8"/>
    <x v="2"/>
    <n v="2.1"/>
    <n v="78400"/>
    <n v="1.05"/>
    <x v="0"/>
    <x v="2"/>
    <x v="1"/>
    <n v="33"/>
    <x v="2"/>
    <n v="65"/>
    <x v="1"/>
    <n v="5"/>
    <n v="0.7"/>
    <x v="1"/>
    <x v="0"/>
    <n v="18"/>
    <x v="0"/>
    <n v="0"/>
  </r>
  <r>
    <s v="E0856"/>
    <x v="0"/>
    <x v="4"/>
    <x v="3"/>
    <x v="3"/>
    <x v="0"/>
    <n v="54"/>
    <x v="2"/>
    <n v="10.8"/>
    <x v="4"/>
    <n v="5.0999999999999996"/>
    <n v="51800"/>
    <n v="1.1000000000000001"/>
    <x v="0"/>
    <x v="3"/>
    <x v="0"/>
    <n v="9"/>
    <x v="1"/>
    <n v="67"/>
    <x v="1"/>
    <n v="4"/>
    <n v="3.6"/>
    <x v="0"/>
    <x v="1"/>
    <n v="26"/>
    <x v="0"/>
    <n v="0"/>
  </r>
  <r>
    <s v="E0857"/>
    <x v="1"/>
    <x v="5"/>
    <x v="4"/>
    <x v="0"/>
    <x v="1"/>
    <n v="39"/>
    <x v="0"/>
    <n v="5.5"/>
    <x v="2"/>
    <n v="4.3"/>
    <n v="59500"/>
    <n v="0.94"/>
    <x v="1"/>
    <x v="3"/>
    <x v="0"/>
    <n v="1"/>
    <x v="3"/>
    <n v="77"/>
    <x v="2"/>
    <n v="7"/>
    <n v="4.0999999999999996"/>
    <x v="2"/>
    <x v="0"/>
    <n v="18"/>
    <x v="0"/>
    <n v="0"/>
  </r>
  <r>
    <s v="E0858"/>
    <x v="1"/>
    <x v="0"/>
    <x v="0"/>
    <x v="3"/>
    <x v="0"/>
    <n v="23"/>
    <x v="1"/>
    <n v="3"/>
    <x v="1"/>
    <n v="0.4"/>
    <n v="60600"/>
    <n v="1.27"/>
    <x v="2"/>
    <x v="0"/>
    <x v="0"/>
    <n v="1"/>
    <x v="3"/>
    <n v="64"/>
    <x v="1"/>
    <n v="2"/>
    <n v="1.4"/>
    <x v="0"/>
    <x v="0"/>
    <n v="28"/>
    <x v="1"/>
    <n v="1"/>
  </r>
  <r>
    <s v="E0859"/>
    <x v="1"/>
    <x v="3"/>
    <x v="2"/>
    <x v="5"/>
    <x v="2"/>
    <n v="38"/>
    <x v="0"/>
    <n v="0.6"/>
    <x v="3"/>
    <n v="0.6"/>
    <n v="79500"/>
    <n v="1.03"/>
    <x v="0"/>
    <x v="1"/>
    <x v="0"/>
    <n v="15"/>
    <x v="0"/>
    <n v="65"/>
    <x v="1"/>
    <n v="3"/>
    <n v="1.1000000000000001"/>
    <x v="1"/>
    <x v="0"/>
    <n v="37"/>
    <x v="0"/>
    <n v="0"/>
  </r>
  <r>
    <s v="E0860"/>
    <x v="0"/>
    <x v="5"/>
    <x v="4"/>
    <x v="4"/>
    <x v="1"/>
    <n v="35"/>
    <x v="0"/>
    <n v="9"/>
    <x v="2"/>
    <n v="1"/>
    <n v="60100"/>
    <n v="0.94"/>
    <x v="1"/>
    <x v="0"/>
    <x v="0"/>
    <n v="10"/>
    <x v="1"/>
    <n v="79"/>
    <x v="2"/>
    <n v="4"/>
    <n v="1.6"/>
    <x v="1"/>
    <x v="0"/>
    <n v="32"/>
    <x v="1"/>
    <n v="1"/>
  </r>
  <r>
    <s v="E0861"/>
    <x v="0"/>
    <x v="6"/>
    <x v="1"/>
    <x v="3"/>
    <x v="1"/>
    <n v="27"/>
    <x v="1"/>
    <n v="3.7"/>
    <x v="1"/>
    <n v="1"/>
    <n v="56300"/>
    <n v="0.9"/>
    <x v="1"/>
    <x v="0"/>
    <x v="1"/>
    <n v="18"/>
    <x v="0"/>
    <n v="67"/>
    <x v="1"/>
    <n v="3"/>
    <n v="0.4"/>
    <x v="2"/>
    <x v="1"/>
    <n v="35"/>
    <x v="0"/>
    <n v="0"/>
  </r>
  <r>
    <s v="E0862"/>
    <x v="0"/>
    <x v="0"/>
    <x v="0"/>
    <x v="0"/>
    <x v="1"/>
    <n v="41"/>
    <x v="0"/>
    <n v="3.8"/>
    <x v="1"/>
    <n v="0.5"/>
    <n v="69500"/>
    <n v="1.1100000000000001"/>
    <x v="0"/>
    <x v="0"/>
    <x v="0"/>
    <n v="17"/>
    <x v="0"/>
    <n v="67"/>
    <x v="1"/>
    <n v="6"/>
    <n v="1.7"/>
    <x v="1"/>
    <x v="1"/>
    <n v="37"/>
    <x v="0"/>
    <n v="0"/>
  </r>
  <r>
    <s v="E0863"/>
    <x v="0"/>
    <x v="3"/>
    <x v="2"/>
    <x v="3"/>
    <x v="0"/>
    <n v="31"/>
    <x v="1"/>
    <n v="4"/>
    <x v="1"/>
    <n v="2.5"/>
    <n v="52600"/>
    <n v="1.1399999999999999"/>
    <x v="0"/>
    <x v="0"/>
    <x v="0"/>
    <n v="2"/>
    <x v="3"/>
    <n v="79"/>
    <x v="2"/>
    <n v="4"/>
    <n v="1.9"/>
    <x v="1"/>
    <x v="1"/>
    <n v="27"/>
    <x v="0"/>
    <n v="0"/>
  </r>
  <r>
    <s v="E0864"/>
    <x v="0"/>
    <x v="0"/>
    <x v="0"/>
    <x v="4"/>
    <x v="1"/>
    <n v="32"/>
    <x v="0"/>
    <n v="5.3"/>
    <x v="2"/>
    <n v="5.0999999999999996"/>
    <n v="58600"/>
    <n v="0.88"/>
    <x v="1"/>
    <x v="0"/>
    <x v="0"/>
    <n v="1"/>
    <x v="3"/>
    <n v="89"/>
    <x v="0"/>
    <n v="6"/>
    <n v="8.8000000000000007"/>
    <x v="1"/>
    <x v="1"/>
    <n v="22"/>
    <x v="0"/>
    <n v="0"/>
  </r>
  <r>
    <s v="E0865"/>
    <x v="1"/>
    <x v="0"/>
    <x v="0"/>
    <x v="3"/>
    <x v="3"/>
    <n v="36"/>
    <x v="0"/>
    <n v="5.4"/>
    <x v="2"/>
    <n v="2.7"/>
    <n v="104200"/>
    <n v="1.1000000000000001"/>
    <x v="0"/>
    <x v="0"/>
    <x v="0"/>
    <n v="19"/>
    <x v="0"/>
    <n v="79"/>
    <x v="2"/>
    <n v="7"/>
    <n v="0.5"/>
    <x v="1"/>
    <x v="1"/>
    <n v="15"/>
    <x v="0"/>
    <n v="0"/>
  </r>
  <r>
    <s v="E0866"/>
    <x v="0"/>
    <x v="3"/>
    <x v="2"/>
    <x v="5"/>
    <x v="2"/>
    <n v="33"/>
    <x v="0"/>
    <n v="3.2"/>
    <x v="1"/>
    <n v="0.5"/>
    <n v="65100"/>
    <n v="0.81"/>
    <x v="3"/>
    <x v="1"/>
    <x v="1"/>
    <n v="17"/>
    <x v="0"/>
    <n v="78"/>
    <x v="2"/>
    <n v="10"/>
    <n v="2.4"/>
    <x v="1"/>
    <x v="0"/>
    <n v="19"/>
    <x v="0"/>
    <n v="0"/>
  </r>
  <r>
    <s v="E0867"/>
    <x v="0"/>
    <x v="4"/>
    <x v="3"/>
    <x v="0"/>
    <x v="4"/>
    <n v="57"/>
    <x v="2"/>
    <n v="3.6"/>
    <x v="1"/>
    <n v="2"/>
    <n v="36700"/>
    <n v="0.98"/>
    <x v="1"/>
    <x v="0"/>
    <x v="0"/>
    <n v="12"/>
    <x v="1"/>
    <n v="78"/>
    <x v="2"/>
    <n v="3"/>
    <n v="4.5"/>
    <x v="1"/>
    <x v="0"/>
    <n v="18"/>
    <x v="0"/>
    <n v="0"/>
  </r>
  <r>
    <s v="E0868"/>
    <x v="0"/>
    <x v="4"/>
    <x v="3"/>
    <x v="0"/>
    <x v="0"/>
    <n v="33"/>
    <x v="0"/>
    <n v="2.4"/>
    <x v="1"/>
    <n v="2.4"/>
    <n v="50400"/>
    <n v="1.0900000000000001"/>
    <x v="0"/>
    <x v="1"/>
    <x v="0"/>
    <n v="1"/>
    <x v="3"/>
    <n v="59"/>
    <x v="1"/>
    <n v="2"/>
    <n v="7.9"/>
    <x v="1"/>
    <x v="1"/>
    <n v="33"/>
    <x v="1"/>
    <n v="1"/>
  </r>
  <r>
    <s v="E0869"/>
    <x v="0"/>
    <x v="6"/>
    <x v="1"/>
    <x v="1"/>
    <x v="0"/>
    <n v="42"/>
    <x v="0"/>
    <n v="2.2000000000000002"/>
    <x v="1"/>
    <n v="1.8"/>
    <n v="57000"/>
    <n v="1.21"/>
    <x v="2"/>
    <x v="0"/>
    <x v="1"/>
    <n v="20"/>
    <x v="0"/>
    <n v="78"/>
    <x v="2"/>
    <n v="11"/>
    <n v="0.6"/>
    <x v="1"/>
    <x v="0"/>
    <n v="28"/>
    <x v="0"/>
    <n v="0"/>
  </r>
  <r>
    <s v="E0870"/>
    <x v="1"/>
    <x v="1"/>
    <x v="1"/>
    <x v="3"/>
    <x v="1"/>
    <n v="39"/>
    <x v="0"/>
    <n v="2.2000000000000002"/>
    <x v="1"/>
    <n v="2.2000000000000002"/>
    <n v="56700"/>
    <n v="0.95"/>
    <x v="1"/>
    <x v="0"/>
    <x v="0"/>
    <n v="27"/>
    <x v="2"/>
    <n v="68"/>
    <x v="1"/>
    <n v="1"/>
    <n v="8.6"/>
    <x v="1"/>
    <x v="1"/>
    <n v="32"/>
    <x v="0"/>
    <n v="0"/>
  </r>
  <r>
    <s v="E0871"/>
    <x v="0"/>
    <x v="0"/>
    <x v="0"/>
    <x v="0"/>
    <x v="2"/>
    <n v="41"/>
    <x v="0"/>
    <n v="3.6"/>
    <x v="1"/>
    <n v="1.1000000000000001"/>
    <n v="67000"/>
    <n v="0.88"/>
    <x v="1"/>
    <x v="0"/>
    <x v="0"/>
    <n v="19"/>
    <x v="0"/>
    <n v="71"/>
    <x v="2"/>
    <n v="21"/>
    <n v="2.1"/>
    <x v="0"/>
    <x v="0"/>
    <n v="10"/>
    <x v="0"/>
    <n v="0"/>
  </r>
  <r>
    <s v="E0872"/>
    <x v="1"/>
    <x v="7"/>
    <x v="5"/>
    <x v="0"/>
    <x v="0"/>
    <n v="42"/>
    <x v="0"/>
    <n v="1.9"/>
    <x v="0"/>
    <n v="1.7"/>
    <n v="43300"/>
    <n v="0.96"/>
    <x v="1"/>
    <x v="0"/>
    <x v="0"/>
    <n v="8"/>
    <x v="1"/>
    <n v="73"/>
    <x v="2"/>
    <n v="3"/>
    <n v="2.1"/>
    <x v="1"/>
    <x v="0"/>
    <n v="41"/>
    <x v="0"/>
    <n v="0"/>
  </r>
  <r>
    <s v="E0873"/>
    <x v="1"/>
    <x v="3"/>
    <x v="2"/>
    <x v="1"/>
    <x v="0"/>
    <n v="46"/>
    <x v="2"/>
    <n v="0.2"/>
    <x v="3"/>
    <n v="0.2"/>
    <n v="40900"/>
    <n v="0.87"/>
    <x v="1"/>
    <x v="1"/>
    <x v="1"/>
    <n v="16"/>
    <x v="0"/>
    <n v="77"/>
    <x v="2"/>
    <n v="4"/>
    <n v="0.9"/>
    <x v="1"/>
    <x v="0"/>
    <n v="19"/>
    <x v="0"/>
    <n v="0"/>
  </r>
  <r>
    <s v="E0874"/>
    <x v="1"/>
    <x v="0"/>
    <x v="0"/>
    <x v="0"/>
    <x v="2"/>
    <n v="40"/>
    <x v="0"/>
    <n v="2.9"/>
    <x v="1"/>
    <n v="2.9"/>
    <n v="89500"/>
    <n v="1.1399999999999999"/>
    <x v="0"/>
    <x v="1"/>
    <x v="0"/>
    <n v="4"/>
    <x v="3"/>
    <n v="68"/>
    <x v="1"/>
    <n v="1"/>
    <n v="2.8"/>
    <x v="1"/>
    <x v="0"/>
    <n v="11"/>
    <x v="0"/>
    <n v="0"/>
  </r>
  <r>
    <s v="E0875"/>
    <x v="0"/>
    <x v="5"/>
    <x v="4"/>
    <x v="0"/>
    <x v="1"/>
    <n v="40"/>
    <x v="0"/>
    <n v="1.3"/>
    <x v="0"/>
    <n v="0.7"/>
    <n v="72600"/>
    <n v="1.18"/>
    <x v="2"/>
    <x v="0"/>
    <x v="0"/>
    <n v="26"/>
    <x v="2"/>
    <n v="69"/>
    <x v="1"/>
    <n v="5"/>
    <n v="8.6999999999999993"/>
    <x v="1"/>
    <x v="1"/>
    <n v="19"/>
    <x v="0"/>
    <n v="0"/>
  </r>
  <r>
    <s v="E0876"/>
    <x v="0"/>
    <x v="4"/>
    <x v="3"/>
    <x v="0"/>
    <x v="1"/>
    <n v="39"/>
    <x v="0"/>
    <n v="4.2"/>
    <x v="1"/>
    <n v="0.2"/>
    <n v="64200"/>
    <n v="1.07"/>
    <x v="0"/>
    <x v="1"/>
    <x v="0"/>
    <n v="17"/>
    <x v="0"/>
    <n v="57"/>
    <x v="1"/>
    <n v="3"/>
    <n v="2.8"/>
    <x v="1"/>
    <x v="0"/>
    <n v="54"/>
    <x v="0"/>
    <n v="0"/>
  </r>
  <r>
    <s v="E0877"/>
    <x v="1"/>
    <x v="2"/>
    <x v="0"/>
    <x v="5"/>
    <x v="1"/>
    <n v="37"/>
    <x v="0"/>
    <n v="2.4"/>
    <x v="1"/>
    <n v="2.4"/>
    <n v="70300"/>
    <n v="1.1100000000000001"/>
    <x v="0"/>
    <x v="3"/>
    <x v="0"/>
    <n v="1"/>
    <x v="3"/>
    <n v="68"/>
    <x v="1"/>
    <n v="2"/>
    <n v="1.3"/>
    <x v="2"/>
    <x v="0"/>
    <n v="19"/>
    <x v="0"/>
    <n v="0"/>
  </r>
  <r>
    <s v="E0878"/>
    <x v="1"/>
    <x v="3"/>
    <x v="2"/>
    <x v="5"/>
    <x v="0"/>
    <n v="30"/>
    <x v="1"/>
    <n v="5.4"/>
    <x v="2"/>
    <n v="2.2999999999999998"/>
    <n v="48700"/>
    <n v="1"/>
    <x v="0"/>
    <x v="0"/>
    <x v="0"/>
    <n v="13"/>
    <x v="0"/>
    <n v="89"/>
    <x v="0"/>
    <n v="1"/>
    <n v="1.5"/>
    <x v="0"/>
    <x v="0"/>
    <n v="20"/>
    <x v="0"/>
    <n v="0"/>
  </r>
  <r>
    <s v="E0879"/>
    <x v="1"/>
    <x v="5"/>
    <x v="4"/>
    <x v="3"/>
    <x v="0"/>
    <n v="37"/>
    <x v="0"/>
    <n v="1.5"/>
    <x v="0"/>
    <n v="0.6"/>
    <n v="47500"/>
    <n v="0.98"/>
    <x v="1"/>
    <x v="0"/>
    <x v="0"/>
    <n v="20"/>
    <x v="0"/>
    <n v="76"/>
    <x v="2"/>
    <n v="2"/>
    <n v="1.6"/>
    <x v="1"/>
    <x v="1"/>
    <n v="22"/>
    <x v="0"/>
    <n v="0"/>
  </r>
  <r>
    <s v="E0880"/>
    <x v="0"/>
    <x v="4"/>
    <x v="3"/>
    <x v="3"/>
    <x v="1"/>
    <n v="40"/>
    <x v="0"/>
    <n v="0.7"/>
    <x v="3"/>
    <n v="0.7"/>
    <n v="59700"/>
    <n v="0.9"/>
    <x v="1"/>
    <x v="1"/>
    <x v="0"/>
    <n v="13"/>
    <x v="0"/>
    <n v="72"/>
    <x v="2"/>
    <n v="7"/>
    <n v="7.2"/>
    <x v="1"/>
    <x v="0"/>
    <n v="22"/>
    <x v="0"/>
    <n v="0"/>
  </r>
  <r>
    <s v="E0881"/>
    <x v="1"/>
    <x v="4"/>
    <x v="3"/>
    <x v="0"/>
    <x v="1"/>
    <n v="42"/>
    <x v="0"/>
    <n v="3.6"/>
    <x v="1"/>
    <n v="3.2"/>
    <n v="59900"/>
    <n v="0.97"/>
    <x v="1"/>
    <x v="0"/>
    <x v="0"/>
    <n v="14"/>
    <x v="0"/>
    <n v="92"/>
    <x v="0"/>
    <n v="6"/>
    <n v="8.1999999999999993"/>
    <x v="2"/>
    <x v="0"/>
    <n v="15"/>
    <x v="0"/>
    <n v="0"/>
  </r>
  <r>
    <s v="E0882"/>
    <x v="0"/>
    <x v="2"/>
    <x v="0"/>
    <x v="0"/>
    <x v="2"/>
    <n v="40"/>
    <x v="0"/>
    <n v="2.8"/>
    <x v="1"/>
    <n v="2.8"/>
    <n v="64700"/>
    <n v="0.77"/>
    <x v="3"/>
    <x v="1"/>
    <x v="1"/>
    <n v="5"/>
    <x v="3"/>
    <n v="56"/>
    <x v="1"/>
    <n v="2"/>
    <n v="0.7"/>
    <x v="1"/>
    <x v="0"/>
    <n v="26"/>
    <x v="0"/>
    <n v="0"/>
  </r>
  <r>
    <s v="E0883"/>
    <x v="1"/>
    <x v="5"/>
    <x v="4"/>
    <x v="1"/>
    <x v="1"/>
    <n v="36"/>
    <x v="0"/>
    <n v="1.2"/>
    <x v="0"/>
    <n v="1.2"/>
    <n v="63800"/>
    <n v="1.03"/>
    <x v="0"/>
    <x v="0"/>
    <x v="1"/>
    <n v="21"/>
    <x v="0"/>
    <n v="64"/>
    <x v="1"/>
    <n v="3"/>
    <n v="1"/>
    <x v="0"/>
    <x v="1"/>
    <n v="37"/>
    <x v="0"/>
    <n v="0"/>
  </r>
  <r>
    <s v="E0884"/>
    <x v="1"/>
    <x v="5"/>
    <x v="4"/>
    <x v="0"/>
    <x v="1"/>
    <n v="37"/>
    <x v="0"/>
    <n v="6.6"/>
    <x v="2"/>
    <n v="6.6"/>
    <n v="61700"/>
    <n v="1.02"/>
    <x v="0"/>
    <x v="0"/>
    <x v="1"/>
    <n v="10"/>
    <x v="1"/>
    <n v="95"/>
    <x v="0"/>
    <n v="9"/>
    <n v="1.1000000000000001"/>
    <x v="0"/>
    <x v="1"/>
    <n v="28"/>
    <x v="0"/>
    <n v="0"/>
  </r>
  <r>
    <s v="E0885"/>
    <x v="1"/>
    <x v="6"/>
    <x v="1"/>
    <x v="3"/>
    <x v="0"/>
    <n v="33"/>
    <x v="0"/>
    <n v="1.7"/>
    <x v="0"/>
    <n v="1.7"/>
    <n v="51900"/>
    <n v="1.07"/>
    <x v="0"/>
    <x v="2"/>
    <x v="1"/>
    <n v="1"/>
    <x v="3"/>
    <n v="78"/>
    <x v="2"/>
    <n v="3"/>
    <n v="1.7"/>
    <x v="1"/>
    <x v="0"/>
    <n v="11"/>
    <x v="0"/>
    <n v="0"/>
  </r>
  <r>
    <s v="E0886"/>
    <x v="1"/>
    <x v="4"/>
    <x v="3"/>
    <x v="3"/>
    <x v="0"/>
    <n v="41"/>
    <x v="0"/>
    <n v="2.1"/>
    <x v="1"/>
    <n v="2.1"/>
    <n v="48500"/>
    <n v="1.06"/>
    <x v="0"/>
    <x v="0"/>
    <x v="1"/>
    <n v="13"/>
    <x v="0"/>
    <n v="74"/>
    <x v="2"/>
    <n v="11"/>
    <n v="9.3000000000000007"/>
    <x v="2"/>
    <x v="1"/>
    <n v="20"/>
    <x v="0"/>
    <n v="0"/>
  </r>
  <r>
    <s v="E0887"/>
    <x v="0"/>
    <x v="3"/>
    <x v="2"/>
    <x v="0"/>
    <x v="4"/>
    <n v="36"/>
    <x v="0"/>
    <n v="7.4"/>
    <x v="2"/>
    <n v="3.6"/>
    <n v="35400"/>
    <n v="0.94"/>
    <x v="1"/>
    <x v="1"/>
    <x v="1"/>
    <n v="25"/>
    <x v="2"/>
    <n v="56"/>
    <x v="1"/>
    <n v="18"/>
    <n v="8.6"/>
    <x v="1"/>
    <x v="1"/>
    <n v="17"/>
    <x v="1"/>
    <n v="1"/>
  </r>
  <r>
    <s v="E0888"/>
    <x v="0"/>
    <x v="4"/>
    <x v="3"/>
    <x v="3"/>
    <x v="0"/>
    <n v="40"/>
    <x v="0"/>
    <n v="5.6"/>
    <x v="2"/>
    <n v="1.4"/>
    <n v="43400"/>
    <n v="0.94"/>
    <x v="1"/>
    <x v="2"/>
    <x v="1"/>
    <n v="13"/>
    <x v="0"/>
    <n v="82"/>
    <x v="2"/>
    <n v="2"/>
    <n v="2.6"/>
    <x v="1"/>
    <x v="1"/>
    <n v="25"/>
    <x v="0"/>
    <n v="0"/>
  </r>
  <r>
    <s v="E0889"/>
    <x v="1"/>
    <x v="5"/>
    <x v="4"/>
    <x v="3"/>
    <x v="1"/>
    <n v="47"/>
    <x v="2"/>
    <n v="1.5"/>
    <x v="0"/>
    <n v="1.4"/>
    <n v="62500"/>
    <n v="1.03"/>
    <x v="0"/>
    <x v="0"/>
    <x v="0"/>
    <n v="32"/>
    <x v="2"/>
    <n v="75"/>
    <x v="2"/>
    <n v="2"/>
    <n v="1.8"/>
    <x v="1"/>
    <x v="1"/>
    <n v="40"/>
    <x v="0"/>
    <n v="0"/>
  </r>
  <r>
    <s v="E0890"/>
    <x v="1"/>
    <x v="4"/>
    <x v="3"/>
    <x v="4"/>
    <x v="3"/>
    <n v="32"/>
    <x v="0"/>
    <n v="3"/>
    <x v="1"/>
    <n v="3"/>
    <n v="106000"/>
    <n v="1.03"/>
    <x v="0"/>
    <x v="3"/>
    <x v="1"/>
    <n v="20"/>
    <x v="0"/>
    <n v="64"/>
    <x v="1"/>
    <n v="12"/>
    <n v="0.3"/>
    <x v="0"/>
    <x v="1"/>
    <n v="22"/>
    <x v="1"/>
    <n v="1"/>
  </r>
  <r>
    <s v="E0891"/>
    <x v="1"/>
    <x v="2"/>
    <x v="0"/>
    <x v="0"/>
    <x v="4"/>
    <n v="43"/>
    <x v="0"/>
    <n v="1.4"/>
    <x v="0"/>
    <n v="0.5"/>
    <n v="31500"/>
    <n v="0.96"/>
    <x v="1"/>
    <x v="0"/>
    <x v="0"/>
    <n v="19"/>
    <x v="0"/>
    <n v="70"/>
    <x v="2"/>
    <n v="3"/>
    <n v="3.1"/>
    <x v="1"/>
    <x v="0"/>
    <n v="23"/>
    <x v="0"/>
    <n v="0"/>
  </r>
  <r>
    <s v="E0892"/>
    <x v="1"/>
    <x v="6"/>
    <x v="1"/>
    <x v="0"/>
    <x v="0"/>
    <n v="38"/>
    <x v="0"/>
    <n v="7.1"/>
    <x v="2"/>
    <n v="1"/>
    <n v="48500"/>
    <n v="1.01"/>
    <x v="0"/>
    <x v="0"/>
    <x v="1"/>
    <n v="15"/>
    <x v="0"/>
    <n v="73"/>
    <x v="2"/>
    <n v="9"/>
    <n v="2.8"/>
    <x v="2"/>
    <x v="1"/>
    <n v="45"/>
    <x v="0"/>
    <n v="0"/>
  </r>
  <r>
    <s v="E0893"/>
    <x v="0"/>
    <x v="6"/>
    <x v="1"/>
    <x v="3"/>
    <x v="2"/>
    <n v="56"/>
    <x v="2"/>
    <n v="7.1"/>
    <x v="2"/>
    <n v="1.8"/>
    <n v="80000"/>
    <n v="1"/>
    <x v="0"/>
    <x v="0"/>
    <x v="0"/>
    <n v="15"/>
    <x v="0"/>
    <n v="75"/>
    <x v="2"/>
    <n v="5"/>
    <n v="0.9"/>
    <x v="0"/>
    <x v="1"/>
    <n v="35"/>
    <x v="0"/>
    <n v="0"/>
  </r>
  <r>
    <s v="E0894"/>
    <x v="1"/>
    <x v="0"/>
    <x v="0"/>
    <x v="2"/>
    <x v="0"/>
    <n v="36"/>
    <x v="0"/>
    <n v="11.9"/>
    <x v="4"/>
    <n v="6.3"/>
    <n v="44200"/>
    <n v="0.88"/>
    <x v="1"/>
    <x v="0"/>
    <x v="0"/>
    <n v="14"/>
    <x v="0"/>
    <n v="51"/>
    <x v="1"/>
    <n v="4"/>
    <n v="3.6"/>
    <x v="2"/>
    <x v="1"/>
    <n v="31"/>
    <x v="0"/>
    <n v="0"/>
  </r>
  <r>
    <s v="E0895"/>
    <x v="0"/>
    <x v="3"/>
    <x v="2"/>
    <x v="0"/>
    <x v="1"/>
    <n v="44"/>
    <x v="0"/>
    <n v="14.8"/>
    <x v="4"/>
    <n v="3.6"/>
    <n v="58000"/>
    <n v="0.93"/>
    <x v="1"/>
    <x v="0"/>
    <x v="0"/>
    <n v="13"/>
    <x v="0"/>
    <n v="84"/>
    <x v="2"/>
    <n v="7"/>
    <n v="5.0999999999999996"/>
    <x v="0"/>
    <x v="0"/>
    <n v="47"/>
    <x v="1"/>
    <n v="1"/>
  </r>
  <r>
    <s v="E0896"/>
    <x v="1"/>
    <x v="4"/>
    <x v="3"/>
    <x v="2"/>
    <x v="1"/>
    <n v="38"/>
    <x v="0"/>
    <n v="2.4"/>
    <x v="1"/>
    <n v="2.2000000000000002"/>
    <n v="63600"/>
    <n v="1.02"/>
    <x v="0"/>
    <x v="2"/>
    <x v="0"/>
    <n v="21"/>
    <x v="0"/>
    <n v="83"/>
    <x v="2"/>
    <n v="12"/>
    <n v="0.9"/>
    <x v="1"/>
    <x v="0"/>
    <n v="30"/>
    <x v="0"/>
    <n v="0"/>
  </r>
  <r>
    <s v="E0897"/>
    <x v="1"/>
    <x v="7"/>
    <x v="5"/>
    <x v="3"/>
    <x v="1"/>
    <n v="26"/>
    <x v="1"/>
    <n v="6.3"/>
    <x v="2"/>
    <n v="1.3"/>
    <n v="54300"/>
    <n v="0.88"/>
    <x v="1"/>
    <x v="0"/>
    <x v="1"/>
    <n v="8"/>
    <x v="1"/>
    <n v="68"/>
    <x v="1"/>
    <n v="10"/>
    <n v="1.8"/>
    <x v="0"/>
    <x v="0"/>
    <n v="0"/>
    <x v="0"/>
    <n v="0"/>
  </r>
  <r>
    <s v="E0898"/>
    <x v="0"/>
    <x v="1"/>
    <x v="1"/>
    <x v="1"/>
    <x v="0"/>
    <n v="33"/>
    <x v="0"/>
    <n v="0.6"/>
    <x v="3"/>
    <n v="0.6"/>
    <n v="49800"/>
    <n v="1.03"/>
    <x v="0"/>
    <x v="3"/>
    <x v="0"/>
    <n v="6"/>
    <x v="1"/>
    <n v="69"/>
    <x v="1"/>
    <n v="4"/>
    <n v="4.9000000000000004"/>
    <x v="2"/>
    <x v="1"/>
    <n v="34"/>
    <x v="0"/>
    <n v="0"/>
  </r>
  <r>
    <s v="E0899"/>
    <x v="0"/>
    <x v="5"/>
    <x v="4"/>
    <x v="0"/>
    <x v="0"/>
    <n v="46"/>
    <x v="2"/>
    <n v="4.5"/>
    <x v="1"/>
    <n v="2"/>
    <n v="43300"/>
    <n v="0.92"/>
    <x v="1"/>
    <x v="0"/>
    <x v="0"/>
    <n v="6"/>
    <x v="1"/>
    <n v="70"/>
    <x v="2"/>
    <n v="5"/>
    <n v="1.5"/>
    <x v="2"/>
    <x v="0"/>
    <n v="5"/>
    <x v="0"/>
    <n v="0"/>
  </r>
  <r>
    <s v="E0900"/>
    <x v="0"/>
    <x v="5"/>
    <x v="4"/>
    <x v="0"/>
    <x v="1"/>
    <n v="34"/>
    <x v="0"/>
    <n v="5.3"/>
    <x v="2"/>
    <n v="1"/>
    <n v="69200"/>
    <n v="1.1000000000000001"/>
    <x v="0"/>
    <x v="0"/>
    <x v="0"/>
    <n v="34"/>
    <x v="2"/>
    <n v="59"/>
    <x v="1"/>
    <n v="9"/>
    <n v="1.7"/>
    <x v="1"/>
    <x v="0"/>
    <n v="29"/>
    <x v="0"/>
    <n v="0"/>
  </r>
  <r>
    <s v="E0901"/>
    <x v="1"/>
    <x v="4"/>
    <x v="3"/>
    <x v="0"/>
    <x v="1"/>
    <n v="21"/>
    <x v="1"/>
    <n v="1.8"/>
    <x v="0"/>
    <n v="1.8"/>
    <n v="77900"/>
    <n v="1.2"/>
    <x v="2"/>
    <x v="0"/>
    <x v="0"/>
    <n v="21"/>
    <x v="0"/>
    <n v="67"/>
    <x v="1"/>
    <n v="5"/>
    <n v="1.8"/>
    <x v="1"/>
    <x v="1"/>
    <n v="3"/>
    <x v="0"/>
    <n v="0"/>
  </r>
  <r>
    <s v="E0902"/>
    <x v="0"/>
    <x v="5"/>
    <x v="4"/>
    <x v="0"/>
    <x v="4"/>
    <n v="38"/>
    <x v="0"/>
    <n v="2.2999999999999998"/>
    <x v="1"/>
    <n v="0.6"/>
    <n v="32600"/>
    <n v="0.9"/>
    <x v="1"/>
    <x v="1"/>
    <x v="0"/>
    <n v="19"/>
    <x v="0"/>
    <n v="69"/>
    <x v="1"/>
    <n v="14"/>
    <n v="3.7"/>
    <x v="1"/>
    <x v="0"/>
    <n v="18"/>
    <x v="0"/>
    <n v="0"/>
  </r>
  <r>
    <s v="E0903"/>
    <x v="0"/>
    <x v="4"/>
    <x v="3"/>
    <x v="2"/>
    <x v="1"/>
    <n v="28"/>
    <x v="1"/>
    <n v="7.1"/>
    <x v="2"/>
    <n v="5.2"/>
    <n v="65600"/>
    <n v="0.99"/>
    <x v="1"/>
    <x v="0"/>
    <x v="0"/>
    <n v="6"/>
    <x v="1"/>
    <n v="88"/>
    <x v="0"/>
    <n v="0"/>
    <n v="5.5"/>
    <x v="0"/>
    <x v="0"/>
    <n v="20"/>
    <x v="0"/>
    <n v="0"/>
  </r>
  <r>
    <s v="E0904"/>
    <x v="0"/>
    <x v="3"/>
    <x v="2"/>
    <x v="0"/>
    <x v="4"/>
    <n v="39"/>
    <x v="0"/>
    <n v="5.4"/>
    <x v="2"/>
    <n v="2.1"/>
    <n v="33100"/>
    <n v="0.93"/>
    <x v="1"/>
    <x v="1"/>
    <x v="0"/>
    <n v="22"/>
    <x v="0"/>
    <n v="83"/>
    <x v="2"/>
    <n v="2"/>
    <n v="7.6"/>
    <x v="0"/>
    <x v="0"/>
    <n v="15"/>
    <x v="0"/>
    <n v="0"/>
  </r>
  <r>
    <s v="E0905"/>
    <x v="1"/>
    <x v="0"/>
    <x v="0"/>
    <x v="3"/>
    <x v="1"/>
    <n v="52"/>
    <x v="2"/>
    <n v="10.9"/>
    <x v="4"/>
    <n v="3.6"/>
    <n v="69100"/>
    <n v="1.0900000000000001"/>
    <x v="0"/>
    <x v="2"/>
    <x v="0"/>
    <n v="15"/>
    <x v="0"/>
    <n v="80"/>
    <x v="2"/>
    <n v="7"/>
    <n v="5.3"/>
    <x v="1"/>
    <x v="0"/>
    <n v="20"/>
    <x v="0"/>
    <n v="0"/>
  </r>
  <r>
    <s v="E0906"/>
    <x v="0"/>
    <x v="1"/>
    <x v="1"/>
    <x v="0"/>
    <x v="0"/>
    <n v="45"/>
    <x v="0"/>
    <n v="10.1"/>
    <x v="4"/>
    <n v="3.1"/>
    <n v="41300"/>
    <n v="0.87"/>
    <x v="1"/>
    <x v="3"/>
    <x v="1"/>
    <n v="18"/>
    <x v="0"/>
    <n v="73"/>
    <x v="2"/>
    <n v="3"/>
    <n v="2.6"/>
    <x v="2"/>
    <x v="0"/>
    <n v="36"/>
    <x v="0"/>
    <n v="0"/>
  </r>
  <r>
    <s v="E0907"/>
    <x v="0"/>
    <x v="6"/>
    <x v="1"/>
    <x v="3"/>
    <x v="3"/>
    <n v="52"/>
    <x v="2"/>
    <n v="0.8"/>
    <x v="3"/>
    <n v="0.8"/>
    <n v="103200"/>
    <n v="1.0900000000000001"/>
    <x v="0"/>
    <x v="0"/>
    <x v="0"/>
    <n v="7"/>
    <x v="1"/>
    <n v="59"/>
    <x v="1"/>
    <n v="13"/>
    <n v="4.0999999999999996"/>
    <x v="1"/>
    <x v="1"/>
    <n v="15"/>
    <x v="0"/>
    <n v="0"/>
  </r>
  <r>
    <s v="E0908"/>
    <x v="0"/>
    <x v="7"/>
    <x v="5"/>
    <x v="0"/>
    <x v="0"/>
    <n v="33"/>
    <x v="0"/>
    <n v="2.6"/>
    <x v="1"/>
    <n v="2.6"/>
    <n v="43400"/>
    <n v="0.88"/>
    <x v="1"/>
    <x v="1"/>
    <x v="1"/>
    <n v="17"/>
    <x v="0"/>
    <n v="72"/>
    <x v="2"/>
    <n v="2"/>
    <n v="0.8"/>
    <x v="1"/>
    <x v="0"/>
    <n v="31"/>
    <x v="0"/>
    <n v="0"/>
  </r>
  <r>
    <s v="E0909"/>
    <x v="0"/>
    <x v="4"/>
    <x v="3"/>
    <x v="0"/>
    <x v="0"/>
    <n v="37"/>
    <x v="0"/>
    <n v="1.6"/>
    <x v="0"/>
    <n v="1.6"/>
    <n v="46900"/>
    <n v="1.01"/>
    <x v="0"/>
    <x v="0"/>
    <x v="1"/>
    <n v="12"/>
    <x v="1"/>
    <n v="89"/>
    <x v="0"/>
    <n v="5"/>
    <n v="10.1"/>
    <x v="1"/>
    <x v="1"/>
    <n v="12"/>
    <x v="0"/>
    <n v="0"/>
  </r>
  <r>
    <s v="E0910"/>
    <x v="0"/>
    <x v="0"/>
    <x v="0"/>
    <x v="0"/>
    <x v="0"/>
    <n v="29"/>
    <x v="1"/>
    <n v="6.5"/>
    <x v="2"/>
    <n v="1.1000000000000001"/>
    <n v="42600"/>
    <n v="0.87"/>
    <x v="1"/>
    <x v="1"/>
    <x v="0"/>
    <n v="9"/>
    <x v="1"/>
    <n v="52"/>
    <x v="1"/>
    <n v="2"/>
    <n v="1.3"/>
    <x v="0"/>
    <x v="0"/>
    <n v="22"/>
    <x v="0"/>
    <n v="0"/>
  </r>
  <r>
    <s v="E0911"/>
    <x v="0"/>
    <x v="3"/>
    <x v="2"/>
    <x v="4"/>
    <x v="0"/>
    <n v="32"/>
    <x v="0"/>
    <n v="4.8"/>
    <x v="1"/>
    <n v="3.1"/>
    <n v="52300"/>
    <n v="1.1399999999999999"/>
    <x v="0"/>
    <x v="0"/>
    <x v="0"/>
    <n v="23"/>
    <x v="0"/>
    <n v="77"/>
    <x v="2"/>
    <n v="4"/>
    <n v="3.9"/>
    <x v="2"/>
    <x v="1"/>
    <n v="28"/>
    <x v="1"/>
    <n v="1"/>
  </r>
  <r>
    <s v="E0912"/>
    <x v="0"/>
    <x v="4"/>
    <x v="3"/>
    <x v="0"/>
    <x v="2"/>
    <n v="30"/>
    <x v="1"/>
    <n v="1.7"/>
    <x v="0"/>
    <n v="0.3"/>
    <n v="70800"/>
    <n v="0.9"/>
    <x v="1"/>
    <x v="2"/>
    <x v="0"/>
    <n v="2"/>
    <x v="3"/>
    <n v="100"/>
    <x v="0"/>
    <n v="1"/>
    <n v="2.9"/>
    <x v="1"/>
    <x v="0"/>
    <n v="12"/>
    <x v="0"/>
    <n v="0"/>
  </r>
  <r>
    <s v="E0913"/>
    <x v="1"/>
    <x v="3"/>
    <x v="2"/>
    <x v="0"/>
    <x v="3"/>
    <n v="26"/>
    <x v="1"/>
    <n v="2"/>
    <x v="1"/>
    <n v="2"/>
    <n v="104000"/>
    <n v="1.04"/>
    <x v="0"/>
    <x v="0"/>
    <x v="1"/>
    <n v="21"/>
    <x v="0"/>
    <n v="90"/>
    <x v="0"/>
    <n v="1"/>
    <n v="0.7"/>
    <x v="2"/>
    <x v="0"/>
    <n v="8"/>
    <x v="0"/>
    <n v="0"/>
  </r>
  <r>
    <s v="E0914"/>
    <x v="0"/>
    <x v="0"/>
    <x v="0"/>
    <x v="0"/>
    <x v="0"/>
    <n v="50"/>
    <x v="2"/>
    <n v="8.6999999999999993"/>
    <x v="2"/>
    <n v="4.5999999999999996"/>
    <n v="46200"/>
    <n v="0.98"/>
    <x v="1"/>
    <x v="1"/>
    <x v="1"/>
    <n v="22"/>
    <x v="0"/>
    <n v="91"/>
    <x v="0"/>
    <n v="17"/>
    <n v="1.3"/>
    <x v="1"/>
    <x v="0"/>
    <n v="30"/>
    <x v="0"/>
    <n v="0"/>
  </r>
  <r>
    <s v="E0915"/>
    <x v="1"/>
    <x v="3"/>
    <x v="2"/>
    <x v="2"/>
    <x v="0"/>
    <n v="21"/>
    <x v="1"/>
    <n v="2.8"/>
    <x v="1"/>
    <n v="0.2"/>
    <n v="47400"/>
    <n v="0.97"/>
    <x v="1"/>
    <x v="1"/>
    <x v="0"/>
    <n v="8"/>
    <x v="1"/>
    <n v="75"/>
    <x v="2"/>
    <n v="4"/>
    <n v="5.8"/>
    <x v="1"/>
    <x v="1"/>
    <n v="37"/>
    <x v="0"/>
    <n v="0"/>
  </r>
  <r>
    <s v="E0916"/>
    <x v="1"/>
    <x v="0"/>
    <x v="0"/>
    <x v="3"/>
    <x v="1"/>
    <n v="50"/>
    <x v="2"/>
    <n v="0.5"/>
    <x v="3"/>
    <n v="0.5"/>
    <n v="63000"/>
    <n v="0.99"/>
    <x v="1"/>
    <x v="0"/>
    <x v="0"/>
    <n v="9"/>
    <x v="1"/>
    <n v="84"/>
    <x v="2"/>
    <n v="3"/>
    <n v="2.4"/>
    <x v="1"/>
    <x v="0"/>
    <n v="23"/>
    <x v="0"/>
    <n v="0"/>
  </r>
  <r>
    <s v="E0917"/>
    <x v="1"/>
    <x v="7"/>
    <x v="5"/>
    <x v="3"/>
    <x v="2"/>
    <n v="49"/>
    <x v="2"/>
    <n v="1.6"/>
    <x v="0"/>
    <n v="1.6"/>
    <n v="71500"/>
    <n v="0.9"/>
    <x v="1"/>
    <x v="0"/>
    <x v="0"/>
    <n v="14"/>
    <x v="0"/>
    <n v="63"/>
    <x v="1"/>
    <n v="1"/>
    <n v="1.2"/>
    <x v="2"/>
    <x v="0"/>
    <n v="19"/>
    <x v="0"/>
    <n v="0"/>
  </r>
  <r>
    <s v="E0918"/>
    <x v="1"/>
    <x v="1"/>
    <x v="1"/>
    <x v="3"/>
    <x v="1"/>
    <n v="42"/>
    <x v="0"/>
    <n v="12.4"/>
    <x v="4"/>
    <n v="2.7"/>
    <n v="63400"/>
    <n v="1.02"/>
    <x v="0"/>
    <x v="0"/>
    <x v="0"/>
    <n v="19"/>
    <x v="0"/>
    <n v="82"/>
    <x v="2"/>
    <n v="2"/>
    <n v="2.1"/>
    <x v="2"/>
    <x v="1"/>
    <n v="26"/>
    <x v="0"/>
    <n v="0"/>
  </r>
  <r>
    <s v="E0919"/>
    <x v="0"/>
    <x v="6"/>
    <x v="1"/>
    <x v="0"/>
    <x v="0"/>
    <n v="28"/>
    <x v="1"/>
    <n v="7.6"/>
    <x v="2"/>
    <n v="0.6"/>
    <n v="56100"/>
    <n v="1.21"/>
    <x v="2"/>
    <x v="1"/>
    <x v="0"/>
    <n v="15"/>
    <x v="0"/>
    <n v="80"/>
    <x v="2"/>
    <n v="16"/>
    <n v="1.2"/>
    <x v="2"/>
    <x v="0"/>
    <n v="25"/>
    <x v="0"/>
    <n v="0"/>
  </r>
  <r>
    <s v="E0920"/>
    <x v="0"/>
    <x v="4"/>
    <x v="3"/>
    <x v="3"/>
    <x v="0"/>
    <n v="24"/>
    <x v="1"/>
    <n v="1.3"/>
    <x v="0"/>
    <n v="0.6"/>
    <n v="43900"/>
    <n v="0.86"/>
    <x v="1"/>
    <x v="1"/>
    <x v="0"/>
    <n v="20"/>
    <x v="0"/>
    <n v="70"/>
    <x v="2"/>
    <n v="5"/>
    <n v="1.7"/>
    <x v="1"/>
    <x v="1"/>
    <n v="27"/>
    <x v="0"/>
    <n v="0"/>
  </r>
  <r>
    <s v="E0921"/>
    <x v="1"/>
    <x v="6"/>
    <x v="1"/>
    <x v="0"/>
    <x v="1"/>
    <n v="33"/>
    <x v="0"/>
    <n v="4.5"/>
    <x v="1"/>
    <n v="1.8"/>
    <n v="70000"/>
    <n v="1.1299999999999999"/>
    <x v="0"/>
    <x v="1"/>
    <x v="0"/>
    <n v="32"/>
    <x v="2"/>
    <n v="84"/>
    <x v="2"/>
    <n v="10"/>
    <n v="0.6"/>
    <x v="1"/>
    <x v="0"/>
    <n v="0"/>
    <x v="0"/>
    <n v="0"/>
  </r>
  <r>
    <s v="E0922"/>
    <x v="0"/>
    <x v="0"/>
    <x v="0"/>
    <x v="0"/>
    <x v="4"/>
    <n v="44"/>
    <x v="0"/>
    <n v="7.3"/>
    <x v="2"/>
    <n v="1.4"/>
    <n v="41900"/>
    <n v="1.18"/>
    <x v="2"/>
    <x v="0"/>
    <x v="0"/>
    <n v="11"/>
    <x v="1"/>
    <n v="66"/>
    <x v="1"/>
    <n v="3"/>
    <n v="2.6"/>
    <x v="1"/>
    <x v="1"/>
    <n v="11"/>
    <x v="0"/>
    <n v="0"/>
  </r>
  <r>
    <s v="E0923"/>
    <x v="1"/>
    <x v="1"/>
    <x v="1"/>
    <x v="3"/>
    <x v="1"/>
    <n v="38"/>
    <x v="0"/>
    <n v="0.8"/>
    <x v="3"/>
    <n v="0.8"/>
    <n v="56400"/>
    <n v="0.92"/>
    <x v="1"/>
    <x v="3"/>
    <x v="0"/>
    <n v="1"/>
    <x v="3"/>
    <n v="70"/>
    <x v="2"/>
    <n v="14"/>
    <n v="2.9"/>
    <x v="0"/>
    <x v="1"/>
    <n v="14"/>
    <x v="0"/>
    <n v="0"/>
  </r>
  <r>
    <s v="E0924"/>
    <x v="1"/>
    <x v="6"/>
    <x v="1"/>
    <x v="3"/>
    <x v="0"/>
    <n v="29"/>
    <x v="1"/>
    <n v="7.8"/>
    <x v="2"/>
    <n v="0.5"/>
    <n v="40300"/>
    <n v="0.88"/>
    <x v="1"/>
    <x v="1"/>
    <x v="0"/>
    <n v="23"/>
    <x v="0"/>
    <n v="68"/>
    <x v="1"/>
    <n v="3"/>
    <n v="1.7"/>
    <x v="1"/>
    <x v="0"/>
    <n v="26"/>
    <x v="0"/>
    <n v="0"/>
  </r>
  <r>
    <s v="E0925"/>
    <x v="1"/>
    <x v="0"/>
    <x v="0"/>
    <x v="0"/>
    <x v="2"/>
    <n v="48"/>
    <x v="2"/>
    <n v="5.3"/>
    <x v="2"/>
    <n v="2.1"/>
    <n v="80600"/>
    <n v="1.03"/>
    <x v="0"/>
    <x v="1"/>
    <x v="0"/>
    <n v="31"/>
    <x v="2"/>
    <n v="56"/>
    <x v="1"/>
    <n v="2"/>
    <n v="5.8"/>
    <x v="1"/>
    <x v="0"/>
    <n v="26"/>
    <x v="0"/>
    <n v="0"/>
  </r>
  <r>
    <s v="E0926"/>
    <x v="1"/>
    <x v="5"/>
    <x v="4"/>
    <x v="0"/>
    <x v="4"/>
    <n v="53"/>
    <x v="2"/>
    <n v="2.2000000000000002"/>
    <x v="1"/>
    <n v="2.2000000000000002"/>
    <n v="33800"/>
    <n v="0.93"/>
    <x v="1"/>
    <x v="0"/>
    <x v="0"/>
    <n v="20"/>
    <x v="0"/>
    <n v="75"/>
    <x v="2"/>
    <n v="6"/>
    <n v="1.8"/>
    <x v="2"/>
    <x v="1"/>
    <n v="32"/>
    <x v="0"/>
    <n v="0"/>
  </r>
  <r>
    <s v="E0927"/>
    <x v="0"/>
    <x v="4"/>
    <x v="3"/>
    <x v="4"/>
    <x v="1"/>
    <n v="36"/>
    <x v="0"/>
    <n v="5.9"/>
    <x v="2"/>
    <n v="0.6"/>
    <n v="74700"/>
    <n v="1.22"/>
    <x v="2"/>
    <x v="0"/>
    <x v="1"/>
    <n v="6"/>
    <x v="1"/>
    <n v="56"/>
    <x v="1"/>
    <n v="1"/>
    <n v="2.4"/>
    <x v="1"/>
    <x v="0"/>
    <n v="27"/>
    <x v="0"/>
    <n v="0"/>
  </r>
  <r>
    <s v="E0928"/>
    <x v="1"/>
    <x v="3"/>
    <x v="2"/>
    <x v="4"/>
    <x v="0"/>
    <n v="39"/>
    <x v="0"/>
    <n v="4.8"/>
    <x v="1"/>
    <n v="1.7"/>
    <n v="48200"/>
    <n v="1.01"/>
    <x v="0"/>
    <x v="0"/>
    <x v="1"/>
    <n v="15"/>
    <x v="0"/>
    <n v="90"/>
    <x v="0"/>
    <n v="1"/>
    <n v="1.6"/>
    <x v="1"/>
    <x v="1"/>
    <n v="8"/>
    <x v="0"/>
    <n v="0"/>
  </r>
  <r>
    <s v="E0929"/>
    <x v="0"/>
    <x v="3"/>
    <x v="2"/>
    <x v="0"/>
    <x v="1"/>
    <n v="24"/>
    <x v="1"/>
    <n v="5.0999999999999996"/>
    <x v="2"/>
    <n v="3.3"/>
    <n v="56500"/>
    <n v="0.9"/>
    <x v="1"/>
    <x v="0"/>
    <x v="0"/>
    <n v="6"/>
    <x v="1"/>
    <n v="70"/>
    <x v="2"/>
    <n v="13"/>
    <n v="1.9"/>
    <x v="2"/>
    <x v="1"/>
    <n v="41"/>
    <x v="1"/>
    <n v="1"/>
  </r>
  <r>
    <s v="E0930"/>
    <x v="0"/>
    <x v="4"/>
    <x v="3"/>
    <x v="0"/>
    <x v="4"/>
    <n v="34"/>
    <x v="0"/>
    <n v="4.4000000000000004"/>
    <x v="1"/>
    <n v="2.1"/>
    <n v="31500"/>
    <n v="0.89"/>
    <x v="1"/>
    <x v="0"/>
    <x v="1"/>
    <n v="22"/>
    <x v="0"/>
    <n v="66"/>
    <x v="1"/>
    <n v="2"/>
    <n v="4.3"/>
    <x v="2"/>
    <x v="0"/>
    <n v="39"/>
    <x v="1"/>
    <n v="1"/>
  </r>
  <r>
    <s v="E0931"/>
    <x v="1"/>
    <x v="5"/>
    <x v="4"/>
    <x v="5"/>
    <x v="1"/>
    <n v="43"/>
    <x v="0"/>
    <n v="1.9"/>
    <x v="0"/>
    <n v="1.9"/>
    <n v="69400"/>
    <n v="1.1000000000000001"/>
    <x v="0"/>
    <x v="0"/>
    <x v="1"/>
    <n v="4"/>
    <x v="3"/>
    <n v="67"/>
    <x v="1"/>
    <n v="7"/>
    <n v="0.8"/>
    <x v="0"/>
    <x v="1"/>
    <n v="9"/>
    <x v="0"/>
    <n v="0"/>
  </r>
  <r>
    <s v="E0932"/>
    <x v="1"/>
    <x v="6"/>
    <x v="1"/>
    <x v="4"/>
    <x v="1"/>
    <n v="41"/>
    <x v="0"/>
    <n v="2.2000000000000002"/>
    <x v="1"/>
    <n v="0.8"/>
    <n v="58100"/>
    <n v="0.92"/>
    <x v="1"/>
    <x v="0"/>
    <x v="0"/>
    <n v="13"/>
    <x v="0"/>
    <n v="69"/>
    <x v="1"/>
    <n v="16"/>
    <n v="3.5"/>
    <x v="0"/>
    <x v="0"/>
    <n v="28"/>
    <x v="0"/>
    <n v="0"/>
  </r>
  <r>
    <s v="E0933"/>
    <x v="1"/>
    <x v="1"/>
    <x v="1"/>
    <x v="2"/>
    <x v="1"/>
    <n v="33"/>
    <x v="0"/>
    <n v="3.3"/>
    <x v="1"/>
    <n v="2.2999999999999998"/>
    <n v="62300"/>
    <n v="0.99"/>
    <x v="1"/>
    <x v="0"/>
    <x v="0"/>
    <n v="7"/>
    <x v="1"/>
    <n v="80"/>
    <x v="2"/>
    <n v="5"/>
    <n v="1.4"/>
    <x v="2"/>
    <x v="0"/>
    <n v="17"/>
    <x v="0"/>
    <n v="0"/>
  </r>
  <r>
    <s v="E0934"/>
    <x v="0"/>
    <x v="3"/>
    <x v="2"/>
    <x v="0"/>
    <x v="1"/>
    <n v="36"/>
    <x v="0"/>
    <n v="4.0999999999999996"/>
    <x v="1"/>
    <n v="4.0999999999999996"/>
    <n v="68500"/>
    <n v="1.1499999999999999"/>
    <x v="2"/>
    <x v="0"/>
    <x v="0"/>
    <n v="17"/>
    <x v="0"/>
    <n v="76"/>
    <x v="2"/>
    <n v="7"/>
    <n v="0.9"/>
    <x v="1"/>
    <x v="0"/>
    <n v="26"/>
    <x v="0"/>
    <n v="0"/>
  </r>
  <r>
    <s v="E0935"/>
    <x v="1"/>
    <x v="4"/>
    <x v="3"/>
    <x v="3"/>
    <x v="1"/>
    <n v="34"/>
    <x v="0"/>
    <n v="6.2"/>
    <x v="2"/>
    <n v="6.2"/>
    <n v="58700"/>
    <n v="0.85"/>
    <x v="1"/>
    <x v="1"/>
    <x v="0"/>
    <n v="13"/>
    <x v="0"/>
    <n v="56"/>
    <x v="1"/>
    <n v="1"/>
    <n v="2"/>
    <x v="0"/>
    <x v="0"/>
    <n v="37"/>
    <x v="0"/>
    <n v="0"/>
  </r>
  <r>
    <s v="E0936"/>
    <x v="0"/>
    <x v="7"/>
    <x v="5"/>
    <x v="0"/>
    <x v="2"/>
    <n v="35"/>
    <x v="0"/>
    <n v="12.5"/>
    <x v="4"/>
    <n v="2.2000000000000002"/>
    <n v="77600"/>
    <n v="1.01"/>
    <x v="0"/>
    <x v="0"/>
    <x v="0"/>
    <n v="18"/>
    <x v="0"/>
    <n v="62"/>
    <x v="1"/>
    <n v="2"/>
    <n v="7.2"/>
    <x v="2"/>
    <x v="1"/>
    <n v="50"/>
    <x v="0"/>
    <n v="0"/>
  </r>
  <r>
    <s v="E0937"/>
    <x v="1"/>
    <x v="5"/>
    <x v="4"/>
    <x v="3"/>
    <x v="0"/>
    <n v="42"/>
    <x v="0"/>
    <n v="4.5999999999999996"/>
    <x v="1"/>
    <n v="1"/>
    <n v="47900"/>
    <n v="1"/>
    <x v="0"/>
    <x v="2"/>
    <x v="0"/>
    <n v="16"/>
    <x v="0"/>
    <n v="80"/>
    <x v="2"/>
    <n v="14"/>
    <n v="3.9"/>
    <x v="1"/>
    <x v="0"/>
    <n v="33"/>
    <x v="0"/>
    <n v="0"/>
  </r>
  <r>
    <s v="E0938"/>
    <x v="0"/>
    <x v="1"/>
    <x v="1"/>
    <x v="0"/>
    <x v="2"/>
    <n v="21"/>
    <x v="1"/>
    <n v="6.1"/>
    <x v="2"/>
    <n v="1"/>
    <n v="83900"/>
    <n v="1.03"/>
    <x v="0"/>
    <x v="0"/>
    <x v="0"/>
    <n v="7"/>
    <x v="1"/>
    <n v="63"/>
    <x v="1"/>
    <n v="3"/>
    <n v="1.9"/>
    <x v="0"/>
    <x v="0"/>
    <n v="28"/>
    <x v="0"/>
    <n v="0"/>
  </r>
  <r>
    <s v="E0939"/>
    <x v="1"/>
    <x v="5"/>
    <x v="4"/>
    <x v="0"/>
    <x v="0"/>
    <n v="37"/>
    <x v="0"/>
    <n v="7"/>
    <x v="2"/>
    <n v="0.4"/>
    <n v="51100"/>
    <n v="1.07"/>
    <x v="0"/>
    <x v="1"/>
    <x v="0"/>
    <n v="22"/>
    <x v="0"/>
    <n v="73"/>
    <x v="2"/>
    <n v="1"/>
    <n v="1.2"/>
    <x v="0"/>
    <x v="1"/>
    <n v="20"/>
    <x v="1"/>
    <n v="1"/>
  </r>
  <r>
    <s v="E0940"/>
    <x v="0"/>
    <x v="3"/>
    <x v="2"/>
    <x v="0"/>
    <x v="4"/>
    <n v="41"/>
    <x v="0"/>
    <n v="6.4"/>
    <x v="2"/>
    <n v="6.4"/>
    <n v="35100"/>
    <n v="0.99"/>
    <x v="1"/>
    <x v="1"/>
    <x v="0"/>
    <n v="16"/>
    <x v="0"/>
    <n v="70"/>
    <x v="2"/>
    <n v="7"/>
    <n v="8.4"/>
    <x v="1"/>
    <x v="0"/>
    <n v="26"/>
    <x v="0"/>
    <n v="0"/>
  </r>
  <r>
    <s v="E0941"/>
    <x v="0"/>
    <x v="7"/>
    <x v="5"/>
    <x v="3"/>
    <x v="4"/>
    <n v="33"/>
    <x v="0"/>
    <n v="1.8"/>
    <x v="0"/>
    <n v="1.8"/>
    <n v="36300"/>
    <n v="1.03"/>
    <x v="0"/>
    <x v="0"/>
    <x v="0"/>
    <n v="7"/>
    <x v="1"/>
    <n v="76"/>
    <x v="2"/>
    <n v="11"/>
    <n v="3.2"/>
    <x v="2"/>
    <x v="0"/>
    <n v="40"/>
    <x v="0"/>
    <n v="0"/>
  </r>
  <r>
    <s v="E0942"/>
    <x v="1"/>
    <x v="3"/>
    <x v="2"/>
    <x v="3"/>
    <x v="0"/>
    <n v="34"/>
    <x v="0"/>
    <n v="9.1999999999999993"/>
    <x v="2"/>
    <n v="0.6"/>
    <n v="46000"/>
    <n v="0.88"/>
    <x v="1"/>
    <x v="3"/>
    <x v="1"/>
    <n v="36"/>
    <x v="2"/>
    <n v="78"/>
    <x v="2"/>
    <n v="3"/>
    <n v="2.7"/>
    <x v="2"/>
    <x v="0"/>
    <n v="23"/>
    <x v="0"/>
    <n v="0"/>
  </r>
  <r>
    <s v="E0943"/>
    <x v="0"/>
    <x v="3"/>
    <x v="2"/>
    <x v="3"/>
    <x v="1"/>
    <n v="34"/>
    <x v="0"/>
    <n v="8.3000000000000007"/>
    <x v="2"/>
    <n v="1"/>
    <n v="51900"/>
    <n v="0.88"/>
    <x v="1"/>
    <x v="2"/>
    <x v="1"/>
    <n v="20"/>
    <x v="0"/>
    <n v="57"/>
    <x v="1"/>
    <n v="7"/>
    <n v="3.8"/>
    <x v="0"/>
    <x v="0"/>
    <n v="13"/>
    <x v="0"/>
    <n v="0"/>
  </r>
  <r>
    <s v="E0944"/>
    <x v="1"/>
    <x v="6"/>
    <x v="1"/>
    <x v="5"/>
    <x v="1"/>
    <n v="34"/>
    <x v="0"/>
    <n v="4.3"/>
    <x v="1"/>
    <n v="2.2000000000000002"/>
    <n v="63800"/>
    <n v="1.01"/>
    <x v="0"/>
    <x v="3"/>
    <x v="0"/>
    <n v="15"/>
    <x v="0"/>
    <n v="49"/>
    <x v="3"/>
    <n v="9"/>
    <n v="4.0999999999999996"/>
    <x v="0"/>
    <x v="1"/>
    <n v="5"/>
    <x v="0"/>
    <n v="0"/>
  </r>
  <r>
    <s v="E0945"/>
    <x v="0"/>
    <x v="4"/>
    <x v="3"/>
    <x v="4"/>
    <x v="1"/>
    <n v="38"/>
    <x v="0"/>
    <n v="1.9"/>
    <x v="0"/>
    <n v="1.9"/>
    <n v="74900"/>
    <n v="1.23"/>
    <x v="2"/>
    <x v="0"/>
    <x v="1"/>
    <n v="29"/>
    <x v="2"/>
    <n v="66"/>
    <x v="1"/>
    <n v="4"/>
    <n v="1.8"/>
    <x v="1"/>
    <x v="0"/>
    <n v="30"/>
    <x v="0"/>
    <n v="0"/>
  </r>
  <r>
    <s v="E0946"/>
    <x v="0"/>
    <x v="5"/>
    <x v="4"/>
    <x v="0"/>
    <x v="1"/>
    <n v="39"/>
    <x v="0"/>
    <n v="4"/>
    <x v="1"/>
    <n v="3.1"/>
    <n v="56000"/>
    <n v="0.93"/>
    <x v="1"/>
    <x v="2"/>
    <x v="0"/>
    <n v="33"/>
    <x v="2"/>
    <n v="87"/>
    <x v="0"/>
    <n v="3"/>
    <n v="4.7"/>
    <x v="1"/>
    <x v="0"/>
    <n v="27"/>
    <x v="0"/>
    <n v="0"/>
  </r>
  <r>
    <s v="E0947"/>
    <x v="0"/>
    <x v="5"/>
    <x v="4"/>
    <x v="2"/>
    <x v="0"/>
    <n v="21"/>
    <x v="1"/>
    <n v="0.9"/>
    <x v="3"/>
    <n v="0.9"/>
    <n v="43900"/>
    <n v="0.89"/>
    <x v="1"/>
    <x v="0"/>
    <x v="0"/>
    <n v="15"/>
    <x v="0"/>
    <n v="91"/>
    <x v="0"/>
    <n v="16"/>
    <n v="0.7"/>
    <x v="1"/>
    <x v="0"/>
    <n v="16"/>
    <x v="0"/>
    <n v="0"/>
  </r>
  <r>
    <s v="E0948"/>
    <x v="1"/>
    <x v="1"/>
    <x v="1"/>
    <x v="0"/>
    <x v="0"/>
    <n v="44"/>
    <x v="0"/>
    <n v="10"/>
    <x v="4"/>
    <n v="2.4"/>
    <n v="43400"/>
    <n v="0.92"/>
    <x v="1"/>
    <x v="0"/>
    <x v="0"/>
    <n v="19"/>
    <x v="0"/>
    <n v="94"/>
    <x v="0"/>
    <n v="1"/>
    <n v="4"/>
    <x v="1"/>
    <x v="1"/>
    <n v="36"/>
    <x v="1"/>
    <n v="1"/>
  </r>
  <r>
    <s v="E0949"/>
    <x v="0"/>
    <x v="6"/>
    <x v="1"/>
    <x v="0"/>
    <x v="0"/>
    <n v="35"/>
    <x v="0"/>
    <n v="2.4"/>
    <x v="1"/>
    <n v="0.7"/>
    <n v="51800"/>
    <n v="1.07"/>
    <x v="0"/>
    <x v="0"/>
    <x v="0"/>
    <n v="7"/>
    <x v="1"/>
    <n v="70"/>
    <x v="2"/>
    <n v="5"/>
    <n v="1.9"/>
    <x v="0"/>
    <x v="0"/>
    <n v="19"/>
    <x v="0"/>
    <n v="0"/>
  </r>
  <r>
    <s v="E0950"/>
    <x v="0"/>
    <x v="3"/>
    <x v="2"/>
    <x v="2"/>
    <x v="0"/>
    <n v="55"/>
    <x v="2"/>
    <n v="3.2"/>
    <x v="1"/>
    <n v="2.2000000000000002"/>
    <n v="50400"/>
    <n v="0.99"/>
    <x v="1"/>
    <x v="1"/>
    <x v="0"/>
    <n v="15"/>
    <x v="0"/>
    <n v="51"/>
    <x v="1"/>
    <n v="4"/>
    <n v="5.9"/>
    <x v="1"/>
    <x v="0"/>
    <n v="22"/>
    <x v="0"/>
    <n v="0"/>
  </r>
  <r>
    <s v="E0951"/>
    <x v="1"/>
    <x v="3"/>
    <x v="2"/>
    <x v="0"/>
    <x v="4"/>
    <n v="27"/>
    <x v="1"/>
    <n v="9.6"/>
    <x v="2"/>
    <n v="2"/>
    <n v="35400"/>
    <n v="1.02"/>
    <x v="0"/>
    <x v="1"/>
    <x v="1"/>
    <n v="14"/>
    <x v="0"/>
    <n v="49"/>
    <x v="3"/>
    <n v="4"/>
    <n v="1.8"/>
    <x v="1"/>
    <x v="0"/>
    <n v="24"/>
    <x v="0"/>
    <n v="0"/>
  </r>
  <r>
    <s v="E0952"/>
    <x v="0"/>
    <x v="3"/>
    <x v="2"/>
    <x v="3"/>
    <x v="0"/>
    <n v="30"/>
    <x v="1"/>
    <n v="8.8000000000000007"/>
    <x v="2"/>
    <n v="0.4"/>
    <n v="43200"/>
    <n v="0.88"/>
    <x v="1"/>
    <x v="0"/>
    <x v="0"/>
    <n v="18"/>
    <x v="0"/>
    <n v="60"/>
    <x v="1"/>
    <n v="8"/>
    <n v="5.2"/>
    <x v="1"/>
    <x v="0"/>
    <n v="20"/>
    <x v="0"/>
    <n v="0"/>
  </r>
  <r>
    <s v="E0953"/>
    <x v="1"/>
    <x v="4"/>
    <x v="3"/>
    <x v="0"/>
    <x v="1"/>
    <n v="36"/>
    <x v="0"/>
    <n v="5"/>
    <x v="2"/>
    <n v="5"/>
    <n v="62600"/>
    <n v="0.98"/>
    <x v="1"/>
    <x v="0"/>
    <x v="0"/>
    <n v="19"/>
    <x v="0"/>
    <n v="67"/>
    <x v="1"/>
    <n v="7"/>
    <n v="3.3"/>
    <x v="1"/>
    <x v="0"/>
    <n v="27"/>
    <x v="0"/>
    <n v="0"/>
  </r>
  <r>
    <s v="E0954"/>
    <x v="0"/>
    <x v="1"/>
    <x v="1"/>
    <x v="3"/>
    <x v="1"/>
    <n v="42"/>
    <x v="0"/>
    <n v="11"/>
    <x v="4"/>
    <n v="1.2"/>
    <n v="51300"/>
    <n v="0.82"/>
    <x v="3"/>
    <x v="0"/>
    <x v="0"/>
    <n v="21"/>
    <x v="0"/>
    <n v="83"/>
    <x v="2"/>
    <n v="6"/>
    <n v="4.5999999999999996"/>
    <x v="1"/>
    <x v="0"/>
    <n v="38"/>
    <x v="0"/>
    <n v="0"/>
  </r>
  <r>
    <s v="E0955"/>
    <x v="1"/>
    <x v="0"/>
    <x v="0"/>
    <x v="3"/>
    <x v="3"/>
    <n v="21"/>
    <x v="1"/>
    <n v="1.8"/>
    <x v="0"/>
    <n v="1.4"/>
    <n v="99500"/>
    <n v="1.02"/>
    <x v="0"/>
    <x v="2"/>
    <x v="0"/>
    <n v="18"/>
    <x v="0"/>
    <n v="82"/>
    <x v="2"/>
    <n v="1"/>
    <n v="2.7"/>
    <x v="1"/>
    <x v="0"/>
    <n v="10"/>
    <x v="0"/>
    <n v="0"/>
  </r>
  <r>
    <s v="E0956"/>
    <x v="0"/>
    <x v="0"/>
    <x v="0"/>
    <x v="0"/>
    <x v="2"/>
    <n v="31"/>
    <x v="1"/>
    <n v="5"/>
    <x v="2"/>
    <n v="1.6"/>
    <n v="85500"/>
    <n v="1.0900000000000001"/>
    <x v="0"/>
    <x v="1"/>
    <x v="1"/>
    <n v="5"/>
    <x v="3"/>
    <n v="80"/>
    <x v="2"/>
    <n v="2"/>
    <n v="0.5"/>
    <x v="1"/>
    <x v="1"/>
    <n v="30"/>
    <x v="0"/>
    <n v="0"/>
  </r>
  <r>
    <s v="E0957"/>
    <x v="1"/>
    <x v="0"/>
    <x v="0"/>
    <x v="3"/>
    <x v="1"/>
    <n v="43"/>
    <x v="0"/>
    <n v="1.8"/>
    <x v="0"/>
    <n v="1.8"/>
    <n v="53500"/>
    <n v="0.88"/>
    <x v="1"/>
    <x v="2"/>
    <x v="1"/>
    <n v="8"/>
    <x v="1"/>
    <n v="61"/>
    <x v="1"/>
    <n v="4"/>
    <n v="5.6"/>
    <x v="1"/>
    <x v="0"/>
    <n v="26"/>
    <x v="1"/>
    <n v="1"/>
  </r>
  <r>
    <s v="E0958"/>
    <x v="1"/>
    <x v="5"/>
    <x v="4"/>
    <x v="4"/>
    <x v="0"/>
    <n v="29"/>
    <x v="1"/>
    <n v="8"/>
    <x v="2"/>
    <n v="1.6"/>
    <n v="39900"/>
    <n v="0.79"/>
    <x v="3"/>
    <x v="1"/>
    <x v="1"/>
    <n v="11"/>
    <x v="1"/>
    <n v="60"/>
    <x v="1"/>
    <n v="5"/>
    <n v="5.9"/>
    <x v="0"/>
    <x v="0"/>
    <n v="26"/>
    <x v="0"/>
    <n v="0"/>
  </r>
  <r>
    <s v="E0959"/>
    <x v="1"/>
    <x v="4"/>
    <x v="3"/>
    <x v="0"/>
    <x v="1"/>
    <n v="50"/>
    <x v="2"/>
    <n v="7.8"/>
    <x v="2"/>
    <n v="2"/>
    <n v="72800"/>
    <n v="1.1499999999999999"/>
    <x v="2"/>
    <x v="0"/>
    <x v="0"/>
    <n v="13"/>
    <x v="0"/>
    <n v="75"/>
    <x v="2"/>
    <n v="14"/>
    <n v="2"/>
    <x v="2"/>
    <x v="0"/>
    <n v="34"/>
    <x v="1"/>
    <n v="1"/>
  </r>
  <r>
    <s v="E0960"/>
    <x v="1"/>
    <x v="2"/>
    <x v="0"/>
    <x v="0"/>
    <x v="1"/>
    <n v="34"/>
    <x v="0"/>
    <n v="11.5"/>
    <x v="4"/>
    <n v="2.2999999999999998"/>
    <n v="57800"/>
    <n v="0.93"/>
    <x v="1"/>
    <x v="0"/>
    <x v="0"/>
    <n v="25"/>
    <x v="2"/>
    <n v="76"/>
    <x v="2"/>
    <n v="5"/>
    <n v="1.5"/>
    <x v="1"/>
    <x v="0"/>
    <n v="25"/>
    <x v="0"/>
    <n v="0"/>
  </r>
  <r>
    <s v="E0961"/>
    <x v="1"/>
    <x v="5"/>
    <x v="4"/>
    <x v="0"/>
    <x v="4"/>
    <n v="30"/>
    <x v="1"/>
    <n v="3.9"/>
    <x v="1"/>
    <n v="2.2000000000000002"/>
    <n v="40500"/>
    <n v="1.18"/>
    <x v="2"/>
    <x v="0"/>
    <x v="0"/>
    <n v="6"/>
    <x v="1"/>
    <n v="77"/>
    <x v="2"/>
    <n v="8"/>
    <n v="4.8"/>
    <x v="1"/>
    <x v="0"/>
    <n v="30"/>
    <x v="1"/>
    <n v="1"/>
  </r>
  <r>
    <s v="E0962"/>
    <x v="1"/>
    <x v="3"/>
    <x v="2"/>
    <x v="1"/>
    <x v="0"/>
    <n v="43"/>
    <x v="0"/>
    <n v="13.5"/>
    <x v="4"/>
    <n v="2.8"/>
    <n v="47200"/>
    <n v="0.98"/>
    <x v="1"/>
    <x v="0"/>
    <x v="0"/>
    <n v="13"/>
    <x v="0"/>
    <n v="60"/>
    <x v="1"/>
    <n v="4"/>
    <n v="3.2"/>
    <x v="0"/>
    <x v="0"/>
    <n v="33"/>
    <x v="0"/>
    <n v="0"/>
  </r>
  <r>
    <s v="E0963"/>
    <x v="1"/>
    <x v="4"/>
    <x v="3"/>
    <x v="4"/>
    <x v="2"/>
    <n v="52"/>
    <x v="2"/>
    <n v="1.7"/>
    <x v="0"/>
    <n v="1.7"/>
    <n v="76600"/>
    <n v="1.01"/>
    <x v="0"/>
    <x v="0"/>
    <x v="0"/>
    <n v="25"/>
    <x v="2"/>
    <n v="76"/>
    <x v="2"/>
    <n v="8"/>
    <n v="2.2999999999999998"/>
    <x v="2"/>
    <x v="1"/>
    <n v="18"/>
    <x v="0"/>
    <n v="0"/>
  </r>
  <r>
    <s v="E0964"/>
    <x v="1"/>
    <x v="0"/>
    <x v="0"/>
    <x v="5"/>
    <x v="0"/>
    <n v="42"/>
    <x v="0"/>
    <n v="3.8"/>
    <x v="1"/>
    <n v="3"/>
    <n v="50300"/>
    <n v="1.05"/>
    <x v="0"/>
    <x v="1"/>
    <x v="0"/>
    <n v="13"/>
    <x v="0"/>
    <n v="77"/>
    <x v="2"/>
    <n v="4"/>
    <n v="3.7"/>
    <x v="1"/>
    <x v="1"/>
    <n v="28"/>
    <x v="0"/>
    <n v="0"/>
  </r>
  <r>
    <s v="E0965"/>
    <x v="1"/>
    <x v="7"/>
    <x v="5"/>
    <x v="0"/>
    <x v="1"/>
    <n v="49"/>
    <x v="2"/>
    <n v="1.7"/>
    <x v="0"/>
    <n v="1.7"/>
    <n v="56000"/>
    <n v="0.89"/>
    <x v="1"/>
    <x v="0"/>
    <x v="1"/>
    <n v="20"/>
    <x v="0"/>
    <n v="59"/>
    <x v="1"/>
    <n v="2"/>
    <n v="2"/>
    <x v="1"/>
    <x v="0"/>
    <n v="21"/>
    <x v="0"/>
    <n v="0"/>
  </r>
  <r>
    <s v="E0966"/>
    <x v="1"/>
    <x v="0"/>
    <x v="0"/>
    <x v="0"/>
    <x v="1"/>
    <n v="53"/>
    <x v="2"/>
    <n v="4.5"/>
    <x v="1"/>
    <n v="1.1000000000000001"/>
    <n v="62900"/>
    <n v="1.01"/>
    <x v="0"/>
    <x v="0"/>
    <x v="1"/>
    <n v="15"/>
    <x v="0"/>
    <n v="68"/>
    <x v="1"/>
    <n v="7"/>
    <n v="5.8"/>
    <x v="1"/>
    <x v="0"/>
    <n v="22"/>
    <x v="0"/>
    <n v="0"/>
  </r>
  <r>
    <s v="E0967"/>
    <x v="1"/>
    <x v="2"/>
    <x v="0"/>
    <x v="0"/>
    <x v="0"/>
    <n v="30"/>
    <x v="1"/>
    <n v="1.9"/>
    <x v="0"/>
    <n v="1.1000000000000001"/>
    <n v="46000"/>
    <n v="0.95"/>
    <x v="1"/>
    <x v="1"/>
    <x v="0"/>
    <n v="18"/>
    <x v="0"/>
    <n v="80"/>
    <x v="2"/>
    <n v="6"/>
    <n v="2.1"/>
    <x v="0"/>
    <x v="0"/>
    <n v="20"/>
    <x v="0"/>
    <n v="0"/>
  </r>
  <r>
    <s v="E0968"/>
    <x v="1"/>
    <x v="7"/>
    <x v="5"/>
    <x v="0"/>
    <x v="0"/>
    <n v="46"/>
    <x v="2"/>
    <n v="8"/>
    <x v="2"/>
    <n v="4.4000000000000004"/>
    <n v="41000"/>
    <n v="0.87"/>
    <x v="1"/>
    <x v="0"/>
    <x v="0"/>
    <n v="14"/>
    <x v="0"/>
    <n v="61"/>
    <x v="1"/>
    <n v="1"/>
    <n v="4.8"/>
    <x v="0"/>
    <x v="0"/>
    <n v="30"/>
    <x v="0"/>
    <n v="0"/>
  </r>
  <r>
    <s v="E0969"/>
    <x v="0"/>
    <x v="3"/>
    <x v="2"/>
    <x v="3"/>
    <x v="0"/>
    <n v="24"/>
    <x v="1"/>
    <n v="5.4"/>
    <x v="2"/>
    <n v="1.4"/>
    <n v="49800"/>
    <n v="1.08"/>
    <x v="0"/>
    <x v="1"/>
    <x v="0"/>
    <n v="22"/>
    <x v="0"/>
    <n v="91"/>
    <x v="0"/>
    <n v="4"/>
    <n v="2.7"/>
    <x v="1"/>
    <x v="0"/>
    <n v="25"/>
    <x v="0"/>
    <n v="0"/>
  </r>
  <r>
    <s v="E0970"/>
    <x v="0"/>
    <x v="0"/>
    <x v="0"/>
    <x v="2"/>
    <x v="4"/>
    <n v="42"/>
    <x v="0"/>
    <n v="1.5"/>
    <x v="0"/>
    <n v="1.5"/>
    <n v="35000"/>
    <n v="0.98"/>
    <x v="1"/>
    <x v="0"/>
    <x v="0"/>
    <n v="2"/>
    <x v="3"/>
    <n v="78"/>
    <x v="2"/>
    <n v="4"/>
    <n v="3.4"/>
    <x v="2"/>
    <x v="0"/>
    <n v="29"/>
    <x v="1"/>
    <n v="1"/>
  </r>
  <r>
    <s v="E0971"/>
    <x v="1"/>
    <x v="3"/>
    <x v="2"/>
    <x v="0"/>
    <x v="4"/>
    <n v="37"/>
    <x v="0"/>
    <n v="6.8"/>
    <x v="2"/>
    <n v="1.7"/>
    <n v="35400"/>
    <n v="1.02"/>
    <x v="0"/>
    <x v="0"/>
    <x v="0"/>
    <n v="13"/>
    <x v="0"/>
    <n v="66"/>
    <x v="1"/>
    <n v="3"/>
    <n v="8.1999999999999993"/>
    <x v="1"/>
    <x v="0"/>
    <n v="24"/>
    <x v="1"/>
    <n v="1"/>
  </r>
  <r>
    <s v="E0972"/>
    <x v="1"/>
    <x v="1"/>
    <x v="1"/>
    <x v="2"/>
    <x v="2"/>
    <n v="49"/>
    <x v="2"/>
    <n v="10.5"/>
    <x v="4"/>
    <n v="9.1999999999999993"/>
    <n v="67600"/>
    <n v="0.84"/>
    <x v="3"/>
    <x v="1"/>
    <x v="1"/>
    <n v="19"/>
    <x v="0"/>
    <n v="69"/>
    <x v="1"/>
    <n v="1"/>
    <n v="1.8"/>
    <x v="1"/>
    <x v="0"/>
    <n v="5"/>
    <x v="0"/>
    <n v="0"/>
  </r>
  <r>
    <s v="E0973"/>
    <x v="0"/>
    <x v="2"/>
    <x v="0"/>
    <x v="0"/>
    <x v="0"/>
    <n v="49"/>
    <x v="2"/>
    <n v="5.8"/>
    <x v="2"/>
    <n v="0.9"/>
    <n v="56400"/>
    <n v="1.1599999999999999"/>
    <x v="2"/>
    <x v="1"/>
    <x v="1"/>
    <n v="21"/>
    <x v="0"/>
    <n v="78"/>
    <x v="2"/>
    <n v="5"/>
    <n v="4.5999999999999996"/>
    <x v="0"/>
    <x v="0"/>
    <n v="24"/>
    <x v="0"/>
    <n v="0"/>
  </r>
  <r>
    <s v="E0974"/>
    <x v="1"/>
    <x v="4"/>
    <x v="3"/>
    <x v="5"/>
    <x v="1"/>
    <n v="43"/>
    <x v="0"/>
    <n v="1.2"/>
    <x v="0"/>
    <n v="0.9"/>
    <n v="68000"/>
    <n v="1.08"/>
    <x v="0"/>
    <x v="2"/>
    <x v="0"/>
    <n v="29"/>
    <x v="2"/>
    <n v="59"/>
    <x v="1"/>
    <n v="13"/>
    <n v="7"/>
    <x v="0"/>
    <x v="0"/>
    <n v="25"/>
    <x v="0"/>
    <n v="0"/>
  </r>
  <r>
    <s v="E0975"/>
    <x v="1"/>
    <x v="5"/>
    <x v="4"/>
    <x v="0"/>
    <x v="0"/>
    <n v="41"/>
    <x v="0"/>
    <n v="3.5"/>
    <x v="1"/>
    <n v="2"/>
    <n v="53100"/>
    <n v="1.1200000000000001"/>
    <x v="0"/>
    <x v="0"/>
    <x v="0"/>
    <n v="12"/>
    <x v="1"/>
    <n v="61"/>
    <x v="1"/>
    <n v="7"/>
    <n v="4.5"/>
    <x v="2"/>
    <x v="0"/>
    <n v="27"/>
    <x v="0"/>
    <n v="0"/>
  </r>
  <r>
    <s v="E0976"/>
    <x v="1"/>
    <x v="4"/>
    <x v="3"/>
    <x v="5"/>
    <x v="3"/>
    <n v="43"/>
    <x v="0"/>
    <n v="6.3"/>
    <x v="2"/>
    <n v="1.7"/>
    <n v="94700"/>
    <n v="0.96"/>
    <x v="1"/>
    <x v="1"/>
    <x v="1"/>
    <n v="29"/>
    <x v="2"/>
    <n v="81"/>
    <x v="2"/>
    <n v="1"/>
    <n v="6"/>
    <x v="1"/>
    <x v="0"/>
    <n v="17"/>
    <x v="0"/>
    <n v="0"/>
  </r>
  <r>
    <s v="E0977"/>
    <x v="0"/>
    <x v="3"/>
    <x v="2"/>
    <x v="0"/>
    <x v="0"/>
    <n v="39"/>
    <x v="0"/>
    <n v="3.3"/>
    <x v="1"/>
    <n v="0.6"/>
    <n v="38900"/>
    <n v="0.83"/>
    <x v="3"/>
    <x v="2"/>
    <x v="1"/>
    <n v="10"/>
    <x v="1"/>
    <n v="82"/>
    <x v="2"/>
    <n v="12"/>
    <n v="2.9"/>
    <x v="1"/>
    <x v="0"/>
    <n v="10"/>
    <x v="0"/>
    <n v="0"/>
  </r>
  <r>
    <s v="E0978"/>
    <x v="0"/>
    <x v="5"/>
    <x v="4"/>
    <x v="2"/>
    <x v="0"/>
    <n v="37"/>
    <x v="0"/>
    <n v="1.7"/>
    <x v="0"/>
    <n v="1.7"/>
    <n v="58300"/>
    <n v="1.19"/>
    <x v="2"/>
    <x v="0"/>
    <x v="1"/>
    <n v="28"/>
    <x v="2"/>
    <n v="80"/>
    <x v="2"/>
    <n v="11"/>
    <n v="4.3"/>
    <x v="2"/>
    <x v="0"/>
    <n v="31"/>
    <x v="0"/>
    <n v="0"/>
  </r>
  <r>
    <s v="E0979"/>
    <x v="1"/>
    <x v="0"/>
    <x v="0"/>
    <x v="0"/>
    <x v="2"/>
    <n v="51"/>
    <x v="2"/>
    <n v="8.6"/>
    <x v="2"/>
    <n v="2.1"/>
    <n v="77500"/>
    <n v="0.99"/>
    <x v="1"/>
    <x v="1"/>
    <x v="0"/>
    <n v="23"/>
    <x v="0"/>
    <n v="90"/>
    <x v="0"/>
    <n v="3"/>
    <n v="5.2"/>
    <x v="1"/>
    <x v="0"/>
    <n v="21"/>
    <x v="0"/>
    <n v="0"/>
  </r>
  <r>
    <s v="E0980"/>
    <x v="0"/>
    <x v="3"/>
    <x v="2"/>
    <x v="0"/>
    <x v="2"/>
    <n v="52"/>
    <x v="2"/>
    <n v="3.2"/>
    <x v="1"/>
    <n v="1.3"/>
    <n v="71600"/>
    <n v="0.94"/>
    <x v="1"/>
    <x v="0"/>
    <x v="0"/>
    <n v="8"/>
    <x v="1"/>
    <n v="65"/>
    <x v="1"/>
    <n v="1"/>
    <n v="2.7"/>
    <x v="1"/>
    <x v="1"/>
    <n v="26"/>
    <x v="0"/>
    <n v="0"/>
  </r>
  <r>
    <s v="E0981"/>
    <x v="0"/>
    <x v="7"/>
    <x v="5"/>
    <x v="3"/>
    <x v="0"/>
    <n v="37"/>
    <x v="0"/>
    <n v="10.5"/>
    <x v="4"/>
    <n v="1.8"/>
    <n v="50200"/>
    <n v="0.98"/>
    <x v="1"/>
    <x v="1"/>
    <x v="1"/>
    <n v="19"/>
    <x v="0"/>
    <n v="97"/>
    <x v="0"/>
    <n v="3"/>
    <n v="1.3"/>
    <x v="1"/>
    <x v="0"/>
    <n v="21"/>
    <x v="0"/>
    <n v="0"/>
  </r>
  <r>
    <s v="E0982"/>
    <x v="0"/>
    <x v="6"/>
    <x v="1"/>
    <x v="0"/>
    <x v="2"/>
    <n v="40"/>
    <x v="0"/>
    <n v="2.6"/>
    <x v="1"/>
    <n v="1"/>
    <n v="88000"/>
    <n v="1.19"/>
    <x v="2"/>
    <x v="1"/>
    <x v="1"/>
    <n v="16"/>
    <x v="0"/>
    <n v="66"/>
    <x v="1"/>
    <n v="3"/>
    <n v="1.1000000000000001"/>
    <x v="1"/>
    <x v="0"/>
    <n v="24"/>
    <x v="0"/>
    <n v="0"/>
  </r>
  <r>
    <s v="E0983"/>
    <x v="1"/>
    <x v="5"/>
    <x v="4"/>
    <x v="3"/>
    <x v="0"/>
    <n v="39"/>
    <x v="0"/>
    <n v="3"/>
    <x v="1"/>
    <n v="0.6"/>
    <n v="47900"/>
    <n v="0.99"/>
    <x v="1"/>
    <x v="1"/>
    <x v="1"/>
    <n v="22"/>
    <x v="0"/>
    <n v="65"/>
    <x v="1"/>
    <n v="1"/>
    <n v="7.6"/>
    <x v="1"/>
    <x v="0"/>
    <n v="19"/>
    <x v="0"/>
    <n v="0"/>
  </r>
  <r>
    <s v="E0984"/>
    <x v="0"/>
    <x v="5"/>
    <x v="4"/>
    <x v="2"/>
    <x v="0"/>
    <n v="23"/>
    <x v="1"/>
    <n v="2.5"/>
    <x v="1"/>
    <n v="1.4"/>
    <n v="54800"/>
    <n v="1.08"/>
    <x v="0"/>
    <x v="1"/>
    <x v="0"/>
    <n v="14"/>
    <x v="0"/>
    <n v="51"/>
    <x v="1"/>
    <n v="5"/>
    <n v="6.8"/>
    <x v="2"/>
    <x v="0"/>
    <n v="12"/>
    <x v="0"/>
    <n v="0"/>
  </r>
  <r>
    <s v="E0985"/>
    <x v="0"/>
    <x v="2"/>
    <x v="0"/>
    <x v="3"/>
    <x v="0"/>
    <n v="35"/>
    <x v="0"/>
    <n v="3.5"/>
    <x v="1"/>
    <n v="0.8"/>
    <n v="53700"/>
    <n v="1.1200000000000001"/>
    <x v="0"/>
    <x v="1"/>
    <x v="1"/>
    <n v="13"/>
    <x v="0"/>
    <n v="72"/>
    <x v="2"/>
    <n v="2"/>
    <n v="1.5"/>
    <x v="1"/>
    <x v="1"/>
    <n v="30"/>
    <x v="0"/>
    <n v="0"/>
  </r>
  <r>
    <s v="E0986"/>
    <x v="0"/>
    <x v="0"/>
    <x v="0"/>
    <x v="4"/>
    <x v="4"/>
    <n v="52"/>
    <x v="2"/>
    <n v="5.4"/>
    <x v="2"/>
    <n v="0.5"/>
    <n v="31700"/>
    <n v="0.88"/>
    <x v="1"/>
    <x v="0"/>
    <x v="0"/>
    <n v="28"/>
    <x v="2"/>
    <n v="57"/>
    <x v="1"/>
    <n v="1"/>
    <n v="6"/>
    <x v="1"/>
    <x v="1"/>
    <n v="17"/>
    <x v="0"/>
    <n v="0"/>
  </r>
  <r>
    <s v="E0987"/>
    <x v="0"/>
    <x v="2"/>
    <x v="0"/>
    <x v="0"/>
    <x v="1"/>
    <n v="31"/>
    <x v="1"/>
    <n v="1.7"/>
    <x v="0"/>
    <n v="0.2"/>
    <n v="57400"/>
    <n v="0.92"/>
    <x v="1"/>
    <x v="0"/>
    <x v="1"/>
    <n v="15"/>
    <x v="0"/>
    <n v="83"/>
    <x v="2"/>
    <n v="3"/>
    <n v="3.7"/>
    <x v="0"/>
    <x v="0"/>
    <n v="26"/>
    <x v="0"/>
    <n v="0"/>
  </r>
  <r>
    <s v="E0988"/>
    <x v="1"/>
    <x v="0"/>
    <x v="0"/>
    <x v="3"/>
    <x v="0"/>
    <n v="57"/>
    <x v="2"/>
    <n v="1.5"/>
    <x v="0"/>
    <n v="1.5"/>
    <n v="53100"/>
    <n v="1.1399999999999999"/>
    <x v="0"/>
    <x v="1"/>
    <x v="1"/>
    <n v="23"/>
    <x v="0"/>
    <n v="80"/>
    <x v="2"/>
    <n v="13"/>
    <n v="2.8"/>
    <x v="1"/>
    <x v="1"/>
    <n v="29"/>
    <x v="0"/>
    <n v="0"/>
  </r>
  <r>
    <s v="E0989"/>
    <x v="0"/>
    <x v="4"/>
    <x v="3"/>
    <x v="0"/>
    <x v="0"/>
    <n v="49"/>
    <x v="2"/>
    <n v="0.8"/>
    <x v="3"/>
    <n v="0.8"/>
    <n v="33700"/>
    <n v="0.72"/>
    <x v="3"/>
    <x v="1"/>
    <x v="0"/>
    <n v="14"/>
    <x v="0"/>
    <n v="53"/>
    <x v="1"/>
    <n v="8"/>
    <n v="1.5"/>
    <x v="0"/>
    <x v="0"/>
    <n v="17"/>
    <x v="0"/>
    <n v="0"/>
  </r>
  <r>
    <s v="E0990"/>
    <x v="0"/>
    <x v="6"/>
    <x v="1"/>
    <x v="5"/>
    <x v="1"/>
    <n v="42"/>
    <x v="0"/>
    <n v="0.7"/>
    <x v="3"/>
    <n v="0.7"/>
    <n v="61000"/>
    <n v="0.99"/>
    <x v="1"/>
    <x v="0"/>
    <x v="0"/>
    <n v="31"/>
    <x v="2"/>
    <n v="63"/>
    <x v="1"/>
    <n v="6"/>
    <n v="2.5"/>
    <x v="0"/>
    <x v="1"/>
    <n v="10"/>
    <x v="1"/>
    <n v="1"/>
  </r>
  <r>
    <s v="E0991"/>
    <x v="0"/>
    <x v="6"/>
    <x v="1"/>
    <x v="0"/>
    <x v="1"/>
    <n v="43"/>
    <x v="0"/>
    <n v="1.2"/>
    <x v="0"/>
    <n v="1.2"/>
    <n v="52200"/>
    <n v="0.86"/>
    <x v="1"/>
    <x v="0"/>
    <x v="1"/>
    <n v="10"/>
    <x v="1"/>
    <n v="68"/>
    <x v="1"/>
    <n v="3"/>
    <n v="1.2"/>
    <x v="1"/>
    <x v="0"/>
    <n v="53"/>
    <x v="0"/>
    <n v="0"/>
  </r>
  <r>
    <s v="E0992"/>
    <x v="1"/>
    <x v="2"/>
    <x v="0"/>
    <x v="3"/>
    <x v="0"/>
    <n v="30"/>
    <x v="1"/>
    <n v="2.6"/>
    <x v="1"/>
    <n v="2.4"/>
    <n v="45500"/>
    <n v="0.94"/>
    <x v="1"/>
    <x v="3"/>
    <x v="0"/>
    <n v="10"/>
    <x v="1"/>
    <n v="51"/>
    <x v="1"/>
    <n v="1"/>
    <n v="2.2000000000000002"/>
    <x v="1"/>
    <x v="1"/>
    <n v="18"/>
    <x v="0"/>
    <n v="0"/>
  </r>
  <r>
    <s v="E0993"/>
    <x v="0"/>
    <x v="7"/>
    <x v="5"/>
    <x v="0"/>
    <x v="1"/>
    <n v="36"/>
    <x v="0"/>
    <n v="4.5"/>
    <x v="1"/>
    <n v="1.1000000000000001"/>
    <n v="60000"/>
    <n v="1.02"/>
    <x v="0"/>
    <x v="0"/>
    <x v="0"/>
    <n v="30"/>
    <x v="2"/>
    <n v="56"/>
    <x v="1"/>
    <n v="1"/>
    <n v="1.2"/>
    <x v="0"/>
    <x v="0"/>
    <n v="31"/>
    <x v="0"/>
    <n v="0"/>
  </r>
  <r>
    <s v="E0994"/>
    <x v="1"/>
    <x v="3"/>
    <x v="2"/>
    <x v="0"/>
    <x v="0"/>
    <n v="51"/>
    <x v="2"/>
    <n v="5.2"/>
    <x v="2"/>
    <n v="2"/>
    <n v="46100"/>
    <n v="0.92"/>
    <x v="1"/>
    <x v="0"/>
    <x v="0"/>
    <n v="12"/>
    <x v="1"/>
    <n v="63"/>
    <x v="1"/>
    <n v="8"/>
    <n v="0.8"/>
    <x v="1"/>
    <x v="0"/>
    <n v="47"/>
    <x v="1"/>
    <n v="1"/>
  </r>
  <r>
    <s v="E0995"/>
    <x v="0"/>
    <x v="0"/>
    <x v="0"/>
    <x v="0"/>
    <x v="1"/>
    <n v="32"/>
    <x v="0"/>
    <n v="4.3"/>
    <x v="1"/>
    <n v="0.2"/>
    <n v="58200"/>
    <n v="0.94"/>
    <x v="1"/>
    <x v="1"/>
    <x v="0"/>
    <n v="30"/>
    <x v="2"/>
    <n v="85"/>
    <x v="0"/>
    <n v="2"/>
    <n v="6.1"/>
    <x v="0"/>
    <x v="1"/>
    <n v="33"/>
    <x v="0"/>
    <n v="0"/>
  </r>
  <r>
    <s v="E0996"/>
    <x v="0"/>
    <x v="5"/>
    <x v="4"/>
    <x v="0"/>
    <x v="1"/>
    <n v="48"/>
    <x v="2"/>
    <n v="9.6999999999999993"/>
    <x v="2"/>
    <n v="1.4"/>
    <n v="54500"/>
    <n v="0.88"/>
    <x v="1"/>
    <x v="3"/>
    <x v="0"/>
    <n v="24"/>
    <x v="0"/>
    <n v="69"/>
    <x v="1"/>
    <n v="5"/>
    <n v="2.4"/>
    <x v="1"/>
    <x v="0"/>
    <n v="20"/>
    <x v="0"/>
    <n v="0"/>
  </r>
  <r>
    <s v="E0997"/>
    <x v="0"/>
    <x v="1"/>
    <x v="1"/>
    <x v="0"/>
    <x v="3"/>
    <n v="26"/>
    <x v="1"/>
    <n v="11.7"/>
    <x v="4"/>
    <n v="0.9"/>
    <n v="122700"/>
    <n v="1.28"/>
    <x v="2"/>
    <x v="1"/>
    <x v="0"/>
    <n v="15"/>
    <x v="0"/>
    <n v="80"/>
    <x v="2"/>
    <n v="6"/>
    <n v="3.5"/>
    <x v="1"/>
    <x v="0"/>
    <n v="23"/>
    <x v="0"/>
    <n v="0"/>
  </r>
  <r>
    <s v="E0998"/>
    <x v="1"/>
    <x v="5"/>
    <x v="4"/>
    <x v="0"/>
    <x v="4"/>
    <n v="27"/>
    <x v="1"/>
    <n v="3.2"/>
    <x v="1"/>
    <n v="3.2"/>
    <n v="43400"/>
    <n v="1.18"/>
    <x v="2"/>
    <x v="1"/>
    <x v="1"/>
    <n v="1"/>
    <x v="3"/>
    <n v="56"/>
    <x v="1"/>
    <n v="1"/>
    <n v="1.7"/>
    <x v="2"/>
    <x v="0"/>
    <n v="14"/>
    <x v="0"/>
    <n v="0"/>
  </r>
  <r>
    <s v="E0999"/>
    <x v="0"/>
    <x v="1"/>
    <x v="1"/>
    <x v="1"/>
    <x v="4"/>
    <n v="55"/>
    <x v="2"/>
    <n v="1.8"/>
    <x v="0"/>
    <n v="1.8"/>
    <n v="31400"/>
    <n v="0.82"/>
    <x v="3"/>
    <x v="0"/>
    <x v="0"/>
    <n v="16"/>
    <x v="0"/>
    <n v="81"/>
    <x v="2"/>
    <n v="4"/>
    <n v="2.2999999999999998"/>
    <x v="1"/>
    <x v="1"/>
    <n v="35"/>
    <x v="0"/>
    <n v="0"/>
  </r>
  <r>
    <s v="E1000"/>
    <x v="1"/>
    <x v="0"/>
    <x v="0"/>
    <x v="0"/>
    <x v="0"/>
    <n v="38"/>
    <x v="0"/>
    <n v="14"/>
    <x v="4"/>
    <n v="3.7"/>
    <n v="56400"/>
    <n v="1.18"/>
    <x v="2"/>
    <x v="1"/>
    <x v="0"/>
    <n v="17"/>
    <x v="0"/>
    <n v="85"/>
    <x v="0"/>
    <n v="6"/>
    <n v="1.2"/>
    <x v="0"/>
    <x v="0"/>
    <n v="3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9DCFD-0309-4561-BC94-427D32417A4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I48:J54" firstHeaderRow="1" firstDataRow="1" firstDataCol="1" rowPageCount="1" colPageCount="1"/>
  <pivotFields count="43">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numFmtId="2" showAll="0"/>
    <pivotField axis="axisPage" multipleItemSelectionAllowed="1" showAll="0">
      <items count="5">
        <item x="2"/>
        <item h="1" x="1"/>
        <item h="1" x="0"/>
        <item x="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sortType="descending">
      <items count="7">
        <item x="4"/>
        <item x="1"/>
        <item x="5"/>
        <item x="2"/>
        <item x="0"/>
        <item x="3"/>
        <item t="default"/>
      </items>
      <autoSortScope>
        <pivotArea dataOnly="0" outline="0" fieldPosition="0">
          <references count="1">
            <reference field="4294967294" count="1" selected="0">
              <x v="0"/>
            </reference>
          </references>
        </pivotArea>
      </autoSortScope>
    </pivotField>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s>
  <rowFields count="1">
    <field x="42"/>
  </rowFields>
  <rowItems count="6">
    <i>
      <x v="2"/>
    </i>
    <i>
      <x/>
    </i>
    <i>
      <x v="3"/>
    </i>
    <i>
      <x v="1"/>
    </i>
    <i>
      <x v="4"/>
    </i>
    <i t="grand">
      <x/>
    </i>
  </rowItems>
  <colItems count="1">
    <i/>
  </colItems>
  <pageFields count="1">
    <pageField fld="38" hier="-1"/>
  </pageFields>
  <dataFields count="1">
    <dataField name="Employees"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D990D2-0406-4F7C-B8B0-02F30BAA56D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I36:J43" firstHeaderRow="1" firstDataRow="1" firstDataCol="1" rowPageCount="1" colPageCount="1"/>
  <pivotFields count="43">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numFmtId="2" showAll="0"/>
    <pivotField axis="axisPage" multipleItemSelectionAllowed="1" showAll="0">
      <items count="5">
        <item x="2"/>
        <item h="1" x="1"/>
        <item h="1" x="0"/>
        <item x="3"/>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7">
        <item x="4"/>
        <item x="1"/>
        <item x="5"/>
        <item x="2"/>
        <item x="0"/>
        <item x="3"/>
        <item t="default"/>
      </items>
      <autoSortScope>
        <pivotArea dataOnly="0" outline="0" fieldPosition="0">
          <references count="1">
            <reference field="4294967294" count="1" selected="0">
              <x v="0"/>
            </reference>
          </references>
        </pivotArea>
      </autoSortScope>
    </pivotField>
    <pivotField showAll="0"/>
  </pivotFields>
  <rowFields count="1">
    <field x="41"/>
  </rowFields>
  <rowItems count="7">
    <i>
      <x v="4"/>
    </i>
    <i>
      <x v="5"/>
    </i>
    <i>
      <x/>
    </i>
    <i>
      <x v="3"/>
    </i>
    <i>
      <x v="2"/>
    </i>
    <i>
      <x v="1"/>
    </i>
    <i t="grand">
      <x/>
    </i>
  </rowItems>
  <colItems count="1">
    <i/>
  </colItems>
  <pageFields count="1">
    <pageField fld="38" hier="-1"/>
  </pageFields>
  <dataFields count="1">
    <dataField name="Employees"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60EAE-810A-4F6D-8086-B3C2C4FDCB3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I21:J30" firstHeaderRow="1" firstDataRow="1" firstDataCol="1" rowPageCount="1" colPageCount="1"/>
  <pivotFields count="43">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numFmtId="2" showAll="0"/>
    <pivotField axis="axisPage" multipleItemSelectionAllowed="1" showAll="0">
      <items count="5">
        <item x="2"/>
        <item h="1" x="1"/>
        <item h="1" x="0"/>
        <item x="3"/>
        <item t="default"/>
      </items>
    </pivotField>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40"/>
  </rowFields>
  <rowItems count="9">
    <i>
      <x v="1"/>
    </i>
    <i>
      <x v="3"/>
    </i>
    <i>
      <x v="5"/>
    </i>
    <i>
      <x/>
    </i>
    <i>
      <x v="6"/>
    </i>
    <i>
      <x v="2"/>
    </i>
    <i>
      <x v="4"/>
    </i>
    <i>
      <x v="7"/>
    </i>
    <i t="grand">
      <x/>
    </i>
  </rowItems>
  <colItems count="1">
    <i/>
  </colItems>
  <pageFields count="1">
    <pageField fld="38" hier="-1"/>
  </pageFields>
  <dataFields count="1">
    <dataField name="Employees"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EC1825-D878-4B78-867C-F4B80AFF64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1006" firstHeaderRow="1" firstDataRow="1" firstDataCol="1"/>
  <pivotFields count="43">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axis="axisRow" showAll="0" sortType="descending">
      <items count="1001">
        <item x="358"/>
        <item x="387"/>
        <item x="623"/>
        <item x="577"/>
        <item x="202"/>
        <item x="985"/>
        <item x="714"/>
        <item x="842"/>
        <item x="764"/>
        <item x="580"/>
        <item x="301"/>
        <item x="604"/>
        <item x="286"/>
        <item x="471"/>
        <item x="410"/>
        <item x="273"/>
        <item x="910"/>
        <item x="8"/>
        <item x="705"/>
        <item x="289"/>
        <item x="454"/>
        <item x="187"/>
        <item x="677"/>
        <item x="732"/>
        <item x="247"/>
        <item x="802"/>
        <item x="478"/>
        <item x="209"/>
        <item x="729"/>
        <item x="695"/>
        <item x="893"/>
        <item x="47"/>
        <item x="674"/>
        <item x="827"/>
        <item x="300"/>
        <item x="746"/>
        <item x="228"/>
        <item x="83"/>
        <item x="795"/>
        <item x="644"/>
        <item x="400"/>
        <item x="100"/>
        <item x="537"/>
        <item x="756"/>
        <item x="536"/>
        <item x="321"/>
        <item x="744"/>
        <item x="194"/>
        <item x="962"/>
        <item x="250"/>
        <item x="939"/>
        <item x="231"/>
        <item x="254"/>
        <item x="488"/>
        <item x="436"/>
        <item x="164"/>
        <item x="26"/>
        <item x="886"/>
        <item x="809"/>
        <item x="49"/>
        <item x="863"/>
        <item x="19"/>
        <item x="745"/>
        <item x="514"/>
        <item x="425"/>
        <item x="55"/>
        <item x="628"/>
        <item x="87"/>
        <item x="983"/>
        <item x="666"/>
        <item x="81"/>
        <item x="549"/>
        <item x="637"/>
        <item x="148"/>
        <item x="713"/>
        <item x="973"/>
        <item x="366"/>
        <item x="812"/>
        <item x="48"/>
        <item x="687"/>
        <item x="989"/>
        <item x="459"/>
        <item x="177"/>
        <item x="290"/>
        <item x="636"/>
        <item x="565"/>
        <item x="16"/>
        <item x="592"/>
        <item x="195"/>
        <item x="822"/>
        <item x="672"/>
        <item x="151"/>
        <item x="323"/>
        <item x="326"/>
        <item x="589"/>
        <item x="867"/>
        <item x="30"/>
        <item x="521"/>
        <item x="629"/>
        <item x="329"/>
        <item x="411"/>
        <item x="844"/>
        <item x="180"/>
        <item x="158"/>
        <item x="101"/>
        <item x="780"/>
        <item x="96"/>
        <item x="374"/>
        <item x="889"/>
        <item x="949"/>
        <item x="419"/>
        <item x="350"/>
        <item x="843"/>
        <item x="50"/>
        <item x="197"/>
        <item x="426"/>
        <item x="236"/>
        <item x="790"/>
        <item x="935"/>
        <item x="553"/>
        <item x="963"/>
        <item x="327"/>
        <item x="415"/>
        <item x="779"/>
        <item x="691"/>
        <item x="169"/>
        <item x="826"/>
        <item x="175"/>
        <item x="475"/>
        <item x="9"/>
        <item x="227"/>
        <item x="159"/>
        <item x="154"/>
        <item x="121"/>
        <item x="709"/>
        <item x="788"/>
        <item x="998"/>
        <item x="504"/>
        <item x="122"/>
        <item x="211"/>
        <item x="770"/>
        <item x="245"/>
        <item x="943"/>
        <item x="43"/>
        <item x="37"/>
        <item x="569"/>
        <item x="369"/>
        <item x="492"/>
        <item x="124"/>
        <item x="545"/>
        <item x="451"/>
        <item x="205"/>
        <item x="557"/>
        <item x="226"/>
        <item x="632"/>
        <item x="874"/>
        <item x="320"/>
        <item x="785"/>
        <item x="853"/>
        <item x="721"/>
        <item x="225"/>
        <item x="264"/>
        <item x="328"/>
        <item x="816"/>
        <item x="621"/>
        <item x="919"/>
        <item x="573"/>
        <item x="813"/>
        <item x="22"/>
        <item x="762"/>
        <item x="730"/>
        <item x="940"/>
        <item x="214"/>
        <item x="54"/>
        <item x="215"/>
        <item x="414"/>
        <item x="639"/>
        <item x="15"/>
        <item x="394"/>
        <item x="476"/>
        <item x="585"/>
        <item x="402"/>
        <item x="59"/>
        <item x="408"/>
        <item x="120"/>
        <item x="526"/>
        <item x="661"/>
        <item x="29"/>
        <item x="397"/>
        <item x="192"/>
        <item x="188"/>
        <item x="642"/>
        <item x="441"/>
        <item x="267"/>
        <item x="921"/>
        <item x="67"/>
        <item x="928"/>
        <item x="944"/>
        <item x="166"/>
        <item x="297"/>
        <item x="847"/>
        <item x="773"/>
        <item x="654"/>
        <item x="530"/>
        <item x="869"/>
        <item x="726"/>
        <item x="417"/>
        <item x="855"/>
        <item x="370"/>
        <item x="356"/>
        <item x="704"/>
        <item x="906"/>
        <item x="510"/>
        <item x="925"/>
        <item x="692"/>
        <item x="499"/>
        <item x="150"/>
        <item x="552"/>
        <item x="13"/>
        <item x="755"/>
        <item x="82"/>
        <item x="858"/>
        <item x="334"/>
        <item x="24"/>
        <item x="2"/>
        <item x="482"/>
        <item x="897"/>
        <item x="386"/>
        <item x="693"/>
        <item x="699"/>
        <item x="137"/>
        <item x="283"/>
        <item x="182"/>
        <item x="108"/>
        <item x="315"/>
        <item x="694"/>
        <item x="435"/>
        <item x="136"/>
        <item x="332"/>
        <item x="901"/>
        <item x="665"/>
        <item x="818"/>
        <item x="455"/>
        <item x="170"/>
        <item x="69"/>
        <item x="405"/>
        <item x="619"/>
        <item x="597"/>
        <item x="440"/>
        <item x="685"/>
        <item x="934"/>
        <item x="600"/>
        <item x="58"/>
        <item x="991"/>
        <item x="848"/>
        <item x="278"/>
        <item x="781"/>
        <item x="979"/>
        <item x="740"/>
        <item x="167"/>
        <item x="663"/>
        <item x="776"/>
        <item x="817"/>
        <item x="443"/>
        <item x="388"/>
        <item x="715"/>
        <item x="84"/>
        <item x="4"/>
        <item x="548"/>
        <item x="179"/>
        <item x="747"/>
        <item x="208"/>
        <item x="640"/>
        <item x="793"/>
        <item x="899"/>
        <item x="969"/>
        <item x="296"/>
        <item x="734"/>
        <item x="294"/>
        <item x="62"/>
        <item x="515"/>
        <item x="743"/>
        <item x="242"/>
        <item x="707"/>
        <item x="924"/>
        <item x="830"/>
        <item x="23"/>
        <item x="233"/>
        <item x="823"/>
        <item x="831"/>
        <item x="463"/>
        <item x="288"/>
        <item x="832"/>
        <item x="442"/>
        <item x="992"/>
        <item x="338"/>
        <item x="229"/>
        <item x="253"/>
        <item x="583"/>
        <item x="862"/>
        <item x="32"/>
        <item x="761"/>
        <item x="646"/>
        <item x="717"/>
        <item x="324"/>
        <item x="563"/>
        <item x="237"/>
        <item x="657"/>
        <item x="184"/>
        <item x="570"/>
        <item x="465"/>
        <item x="243"/>
        <item x="748"/>
        <item x="803"/>
        <item x="988"/>
        <item x="299"/>
        <item x="900"/>
        <item x="335"/>
        <item x="190"/>
        <item x="870"/>
        <item x="688"/>
        <item x="861"/>
        <item x="720"/>
        <item x="598"/>
        <item x="671"/>
        <item x="246"/>
        <item x="486"/>
        <item x="587"/>
        <item x="635"/>
        <item x="140"/>
        <item x="316"/>
        <item x="752"/>
        <item x="86"/>
        <item x="139"/>
        <item x="601"/>
        <item x="449"/>
        <item x="444"/>
        <item x="429"/>
        <item x="630"/>
        <item x="252"/>
        <item x="749"/>
        <item x="368"/>
        <item x="349"/>
        <item x="99"/>
        <item x="712"/>
        <item x="506"/>
        <item x="360"/>
        <item x="837"/>
        <item x="513"/>
        <item x="3"/>
        <item x="10"/>
        <item x="792"/>
        <item x="138"/>
        <item x="708"/>
        <item x="531"/>
        <item x="864"/>
        <item x="888"/>
        <item x="609"/>
        <item x="849"/>
        <item x="500"/>
        <item x="493"/>
        <item x="280"/>
        <item x="52"/>
        <item x="430"/>
        <item x="690"/>
        <item x="676"/>
        <item x="696"/>
        <item x="952"/>
        <item x="574"/>
        <item x="542"/>
        <item x="840"/>
        <item x="815"/>
        <item x="576"/>
        <item x="834"/>
        <item x="260"/>
        <item x="804"/>
        <item x="971"/>
        <item x="234"/>
        <item x="718"/>
        <item x="432"/>
        <item x="914"/>
        <item x="131"/>
        <item x="555"/>
        <item x="673"/>
        <item x="168"/>
        <item x="814"/>
        <item x="828"/>
        <item x="727"/>
        <item x="91"/>
        <item x="852"/>
        <item x="967"/>
        <item x="933"/>
        <item x="490"/>
        <item x="617"/>
        <item x="723"/>
        <item x="560"/>
        <item x="117"/>
        <item x="937"/>
        <item x="213"/>
        <item x="760"/>
        <item x="141"/>
        <item x="239"/>
        <item x="119"/>
        <item x="21"/>
        <item x="382"/>
        <item x="251"/>
        <item x="378"/>
        <item x="613"/>
        <item x="556"/>
        <item x="929"/>
        <item x="201"/>
        <item x="11"/>
        <item x="562"/>
        <item x="104"/>
        <item x="909"/>
        <item x="406"/>
        <item x="133"/>
        <item x="618"/>
        <item x="974"/>
        <item x="977"/>
        <item x="945"/>
        <item x="413"/>
        <item x="903"/>
        <item x="110"/>
        <item x="259"/>
        <item x="461"/>
        <item x="951"/>
        <item x="946"/>
        <item x="681"/>
        <item x="728"/>
        <item x="330"/>
        <item x="763"/>
        <item x="152"/>
        <item x="60"/>
        <item x="336"/>
        <item x="878"/>
        <item x="866"/>
        <item x="40"/>
        <item x="129"/>
        <item x="401"/>
        <item x="212"/>
        <item x="551"/>
        <item x="173"/>
        <item x="593"/>
        <item x="960"/>
        <item x="347"/>
        <item x="675"/>
        <item x="279"/>
        <item x="916"/>
        <item x="931"/>
        <item x="263"/>
        <item x="450"/>
        <item x="68"/>
        <item x="44"/>
        <item x="634"/>
        <item x="970"/>
        <item x="0"/>
        <item x="611"/>
        <item x="751"/>
        <item x="162"/>
        <item x="612"/>
        <item x="615"/>
        <item x="875"/>
        <item x="89"/>
        <item x="902"/>
        <item x="649"/>
        <item x="385"/>
        <item x="128"/>
        <item x="424"/>
        <item x="586"/>
        <item x="588"/>
        <item x="651"/>
        <item x="203"/>
        <item x="282"/>
        <item x="859"/>
        <item x="926"/>
        <item x="850"/>
        <item x="716"/>
        <item x="371"/>
        <item x="380"/>
        <item x="295"/>
        <item x="281"/>
        <item x="199"/>
        <item x="789"/>
        <item x="767"/>
        <item x="821"/>
        <item x="605"/>
        <item x="307"/>
        <item x="892"/>
        <item x="758"/>
        <item x="261"/>
        <item x="428"/>
        <item x="207"/>
        <item x="6"/>
        <item x="456"/>
        <item x="132"/>
        <item x="423"/>
        <item x="648"/>
        <item x="994"/>
        <item x="930"/>
        <item x="185"/>
        <item x="222"/>
        <item x="98"/>
        <item x="497"/>
        <item x="71"/>
        <item x="171"/>
        <item x="302"/>
        <item x="610"/>
        <item x="670"/>
        <item x="626"/>
        <item x="75"/>
        <item x="363"/>
        <item x="135"/>
        <item x="540"/>
        <item x="317"/>
        <item x="142"/>
        <item x="520"/>
        <item x="957"/>
        <item x="418"/>
        <item x="564"/>
        <item x="895"/>
        <item x="127"/>
        <item x="342"/>
        <item x="664"/>
        <item x="879"/>
        <item x="367"/>
        <item x="111"/>
        <item x="271"/>
        <item x="885"/>
        <item x="74"/>
        <item x="796"/>
        <item x="149"/>
        <item x="285"/>
        <item x="116"/>
        <item x="275"/>
        <item x="647"/>
        <item x="829"/>
        <item x="238"/>
        <item x="298"/>
        <item x="390"/>
        <item x="193"/>
        <item x="447"/>
        <item x="221"/>
        <item x="480"/>
        <item x="650"/>
        <item x="257"/>
        <item x="346"/>
        <item x="157"/>
        <item x="383"/>
        <item x="105"/>
        <item x="64"/>
        <item x="341"/>
        <item x="319"/>
        <item x="865"/>
        <item x="303"/>
        <item x="448"/>
        <item x="256"/>
        <item x="591"/>
        <item x="550"/>
        <item x="343"/>
        <item x="95"/>
        <item x="616"/>
        <item x="309"/>
        <item x="753"/>
        <item x="873"/>
        <item x="35"/>
        <item x="248"/>
        <item x="109"/>
        <item x="240"/>
        <item x="578"/>
        <item x="66"/>
        <item x="431"/>
        <item x="706"/>
        <item x="566"/>
        <item x="698"/>
        <item x="846"/>
        <item x="546"/>
        <item x="954"/>
        <item x="898"/>
        <item x="997"/>
        <item x="890"/>
        <item x="230"/>
        <item x="807"/>
        <item x="575"/>
        <item x="599"/>
        <item x="183"/>
        <item x="606"/>
        <item x="407"/>
        <item x="882"/>
        <item x="322"/>
        <item x="5"/>
        <item x="877"/>
        <item x="409"/>
        <item x="558"/>
        <item x="165"/>
        <item x="993"/>
        <item x="825"/>
        <item x="102"/>
        <item x="268"/>
        <item x="314"/>
        <item x="772"/>
        <item x="876"/>
        <item x="130"/>
        <item x="502"/>
        <item x="379"/>
        <item x="684"/>
        <item x="472"/>
        <item x="277"/>
        <item x="392"/>
        <item x="800"/>
        <item x="702"/>
        <item x="339"/>
        <item x="680"/>
        <item x="123"/>
        <item x="719"/>
        <item x="774"/>
        <item x="624"/>
        <item x="922"/>
        <item x="12"/>
        <item x="810"/>
        <item x="14"/>
        <item x="787"/>
        <item x="936"/>
        <item x="462"/>
        <item x="512"/>
        <item x="584"/>
        <item x="318"/>
        <item x="439"/>
        <item x="581"/>
        <item x="845"/>
        <item x="733"/>
        <item x="310"/>
        <item x="857"/>
        <item x="333"/>
        <item x="344"/>
        <item x="70"/>
        <item x="838"/>
        <item x="143"/>
        <item x="126"/>
        <item x="535"/>
        <item x="571"/>
        <item x="854"/>
        <item x="938"/>
        <item x="961"/>
        <item x="871"/>
        <item x="703"/>
        <item x="660"/>
        <item x="806"/>
        <item x="65"/>
        <item x="594"/>
        <item x="516"/>
        <item x="544"/>
        <item x="178"/>
        <item x="51"/>
        <item x="470"/>
        <item x="835"/>
        <item x="742"/>
        <item x="241"/>
        <item x="668"/>
        <item x="206"/>
        <item x="93"/>
        <item x="682"/>
        <item x="881"/>
        <item x="381"/>
        <item x="355"/>
        <item x="445"/>
        <item x="489"/>
        <item x="125"/>
        <item x="539"/>
        <item x="313"/>
        <item x="389"/>
        <item x="18"/>
        <item x="724"/>
        <item x="56"/>
        <item x="181"/>
        <item x="224"/>
        <item x="968"/>
        <item x="737"/>
        <item x="7"/>
        <item x="147"/>
        <item x="908"/>
        <item x="950"/>
        <item x="527"/>
        <item x="532"/>
        <item x="491"/>
        <item x="483"/>
        <item x="90"/>
        <item x="79"/>
        <item x="284"/>
        <item x="72"/>
        <item x="907"/>
        <item x="700"/>
        <item x="33"/>
        <item x="754"/>
        <item x="353"/>
        <item x="36"/>
        <item x="160"/>
        <item x="778"/>
        <item x="538"/>
        <item x="232"/>
        <item x="311"/>
        <item x="38"/>
        <item x="85"/>
        <item x="987"/>
        <item x="421"/>
        <item x="495"/>
        <item x="27"/>
        <item x="927"/>
        <item x="196"/>
        <item x="769"/>
        <item x="293"/>
        <item x="292"/>
        <item x="191"/>
        <item x="76"/>
        <item x="359"/>
        <item x="984"/>
        <item x="46"/>
        <item x="198"/>
        <item x="759"/>
        <item x="467"/>
        <item x="887"/>
        <item x="596"/>
        <item x="106"/>
        <item x="775"/>
        <item x="161"/>
        <item x="28"/>
        <item x="391"/>
        <item x="395"/>
        <item x="345"/>
        <item x="34"/>
        <item x="568"/>
        <item x="325"/>
        <item x="932"/>
        <item x="258"/>
        <item x="975"/>
        <item x="399"/>
        <item x="112"/>
        <item x="396"/>
        <item x="948"/>
        <item x="507"/>
        <item x="782"/>
        <item x="351"/>
        <item x="559"/>
        <item x="460"/>
        <item x="711"/>
        <item x="464"/>
        <item x="163"/>
        <item x="361"/>
        <item x="473"/>
        <item x="955"/>
        <item x="519"/>
        <item x="88"/>
        <item x="249"/>
        <item x="523"/>
        <item x="373"/>
        <item x="103"/>
        <item x="683"/>
        <item x="996"/>
        <item x="541"/>
        <item x="625"/>
        <item x="765"/>
        <item x="942"/>
        <item x="561"/>
        <item x="643"/>
        <item x="446"/>
        <item x="836"/>
        <item x="186"/>
        <item x="477"/>
        <item x="860"/>
        <item x="602"/>
        <item x="269"/>
        <item x="61"/>
        <item x="433"/>
        <item x="534"/>
        <item x="42"/>
        <item x="331"/>
        <item x="917"/>
        <item x="678"/>
        <item x="453"/>
        <item x="572"/>
        <item x="645"/>
        <item x="662"/>
        <item x="525"/>
        <item x="801"/>
        <item x="669"/>
        <item x="686"/>
        <item x="603"/>
        <item x="722"/>
        <item x="995"/>
        <item x="312"/>
        <item x="496"/>
        <item x="904"/>
        <item x="375"/>
        <item x="739"/>
        <item x="783"/>
        <item x="851"/>
        <item x="146"/>
        <item x="25"/>
        <item x="522"/>
        <item x="947"/>
        <item x="667"/>
        <item x="348"/>
        <item x="113"/>
        <item x="833"/>
        <item x="741"/>
        <item x="92"/>
        <item x="797"/>
        <item x="511"/>
        <item x="883"/>
        <item x="595"/>
        <item x="653"/>
        <item x="377"/>
        <item x="220"/>
        <item x="39"/>
        <item x="156"/>
        <item x="174"/>
        <item x="956"/>
        <item x="777"/>
        <item x="434"/>
        <item x="590"/>
        <item x="771"/>
        <item x="466"/>
        <item x="735"/>
        <item x="808"/>
        <item x="966"/>
        <item x="953"/>
        <item x="45"/>
        <item x="57"/>
        <item x="856"/>
        <item x="913"/>
        <item x="868"/>
        <item x="73"/>
        <item x="894"/>
        <item x="958"/>
        <item x="805"/>
        <item x="508"/>
        <item x="469"/>
        <item x="384"/>
        <item x="982"/>
        <item x="357"/>
        <item x="918"/>
        <item x="529"/>
        <item x="63"/>
        <item x="244"/>
        <item x="235"/>
        <item x="528"/>
        <item x="204"/>
        <item x="210"/>
        <item x="189"/>
        <item x="422"/>
        <item x="533"/>
        <item x="77"/>
        <item x="305"/>
        <item x="658"/>
        <item x="880"/>
        <item x="372"/>
        <item x="223"/>
        <item x="736"/>
        <item x="420"/>
        <item x="824"/>
        <item x="543"/>
        <item x="731"/>
        <item x="964"/>
        <item x="217"/>
        <item x="750"/>
        <item x="153"/>
        <item x="509"/>
        <item x="287"/>
        <item x="94"/>
        <item x="457"/>
        <item x="981"/>
        <item x="622"/>
        <item x="689"/>
        <item x="31"/>
        <item x="468"/>
        <item x="218"/>
        <item x="340"/>
        <item x="354"/>
        <item x="17"/>
        <item x="697"/>
        <item x="794"/>
        <item x="999"/>
        <item x="517"/>
        <item x="757"/>
        <item x="266"/>
        <item x="608"/>
        <item x="503"/>
        <item x="786"/>
        <item x="145"/>
        <item x="911"/>
        <item x="172"/>
        <item x="923"/>
        <item x="633"/>
        <item x="978"/>
        <item x="398"/>
        <item x="656"/>
        <item x="364"/>
        <item x="701"/>
        <item x="458"/>
        <item x="337"/>
        <item x="905"/>
        <item x="276"/>
        <item x="115"/>
        <item x="579"/>
        <item x="308"/>
        <item x="41"/>
        <item x="641"/>
        <item x="498"/>
        <item x="524"/>
        <item x="155"/>
        <item x="791"/>
        <item x="376"/>
        <item x="291"/>
        <item x="627"/>
        <item x="255"/>
        <item x="114"/>
        <item x="265"/>
        <item x="607"/>
        <item x="53"/>
        <item x="484"/>
        <item x="959"/>
        <item x="1"/>
        <item x="416"/>
        <item x="976"/>
        <item x="915"/>
        <item x="891"/>
        <item x="403"/>
        <item x="725"/>
        <item x="920"/>
        <item x="487"/>
        <item x="501"/>
        <item x="134"/>
        <item x="427"/>
        <item x="365"/>
        <item x="304"/>
        <item x="784"/>
        <item x="216"/>
        <item x="972"/>
        <item x="990"/>
        <item x="638"/>
        <item x="362"/>
        <item x="262"/>
        <item x="839"/>
        <item x="200"/>
        <item x="474"/>
        <item x="481"/>
        <item x="352"/>
        <item x="738"/>
        <item x="20"/>
        <item x="485"/>
        <item x="494"/>
        <item x="655"/>
        <item x="144"/>
        <item x="965"/>
        <item x="819"/>
        <item x="118"/>
        <item x="97"/>
        <item x="912"/>
        <item x="412"/>
        <item x="896"/>
        <item x="438"/>
        <item x="798"/>
        <item x="679"/>
        <item x="479"/>
        <item x="872"/>
        <item x="518"/>
        <item x="393"/>
        <item x="505"/>
        <item x="554"/>
        <item x="567"/>
        <item x="452"/>
        <item x="582"/>
        <item x="270"/>
        <item x="631"/>
        <item x="799"/>
        <item x="986"/>
        <item x="306"/>
        <item x="766"/>
        <item x="941"/>
        <item x="768"/>
        <item x="652"/>
        <item x="884"/>
        <item x="547"/>
        <item x="841"/>
        <item x="219"/>
        <item x="980"/>
        <item x="437"/>
        <item x="659"/>
        <item x="614"/>
        <item x="176"/>
        <item x="80"/>
        <item x="811"/>
        <item x="107"/>
        <item x="820"/>
        <item x="620"/>
        <item x="274"/>
        <item x="710"/>
        <item x="404"/>
        <item x="78"/>
        <item x="272"/>
        <item t="default"/>
      </items>
    </pivotField>
    <pivotField showAll="0"/>
    <pivotField numFmtId="2" showAll="0"/>
    <pivotField showAll="0"/>
    <pivotField dataField="1" showAll="0"/>
    <pivotField showAll="0"/>
    <pivotField showAll="0"/>
    <pivotField showAll="0"/>
  </pivotFields>
  <rowFields count="1">
    <field x="35"/>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Leaver flag"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C0F306-C12B-4C90-8E84-C055A20E23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K10" firstHeaderRow="0" firstDataRow="1" firstDataCol="1"/>
  <pivotFields count="43">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numFmtId="2" showAll="0"/>
    <pivotField axis="axisRow" showAll="0">
      <items count="5">
        <item x="2"/>
        <item x="1"/>
        <item x="0"/>
        <item x="3"/>
        <item t="default"/>
      </items>
    </pivotField>
    <pivotField dataField="1" showAll="0"/>
    <pivotField showAll="0"/>
    <pivotField showAll="0"/>
    <pivotField showAll="0"/>
  </pivotFields>
  <rowFields count="1">
    <field x="38"/>
  </rowFields>
  <rowItems count="5">
    <i>
      <x/>
    </i>
    <i>
      <x v="1"/>
    </i>
    <i>
      <x v="2"/>
    </i>
    <i>
      <x v="3"/>
    </i>
    <i t="grand">
      <x/>
    </i>
  </rowItems>
  <colFields count="1">
    <field x="-2"/>
  </colFields>
  <colItems count="2">
    <i>
      <x/>
    </i>
    <i i="1">
      <x v="1"/>
    </i>
  </colItems>
  <dataFields count="2">
    <dataField name="Count of Age" fld="0" subtotal="count" baseField="0" baseItem="0"/>
    <dataField name="Sum of Leaver flag"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691950-610E-49CD-B229-621536FA721B}" name="PivotTable1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Engagement score">
  <location ref="A4:D9"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multipleItemSelectionAllowed="1" showAll="0"/>
    <pivotField dataField="1" showAll="0"/>
  </pivotFields>
  <rowFields count="1">
    <field x="19"/>
  </rowFields>
  <rowItems count="5">
    <i>
      <x/>
    </i>
    <i>
      <x v="1"/>
    </i>
    <i>
      <x v="2"/>
    </i>
    <i>
      <x v="3"/>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36">
      <pivotArea outline="0" collapsedLevelsAreSubtotals="1" fieldPosition="0"/>
    </format>
    <format dxfId="135">
      <pivotArea dataOnly="0" labelOnly="1" grandCol="1" outline="0" fieldPosition="0"/>
    </format>
    <format dxfId="134">
      <pivotArea outline="0" collapsedLevelsAreSubtotals="1" fieldPosition="0">
        <references count="1">
          <reference field="4294967294" count="1" selected="0">
            <x v="0"/>
          </reference>
        </references>
      </pivotArea>
    </format>
    <format dxfId="13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D56523-5FB4-48C6-8B57-801CA0951065}" name="PivotTable2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Engagement">
  <location ref="A229:D234" firstHeaderRow="0" firstDataRow="1" firstDataCol="1" rowPageCount="1" colPageCount="1"/>
  <pivotFields count="27">
    <pivotField dataField="1" showAll="0"/>
    <pivotField multipleItemSelectionAllowed="1" showAll="0"/>
    <pivotField multipleItemSelectionAllowed="1" showAll="0"/>
    <pivotField showAll="0"/>
    <pivotField axis="axisPage" multipleItemSelectionAllowed="1" showAll="0">
      <items count="7">
        <item x="4"/>
        <item h="1" x="1"/>
        <item h="1" x="5"/>
        <item h="1" x="2"/>
        <item h="1" x="0"/>
        <item h="1" x="3"/>
        <item t="default"/>
      </items>
    </pivotField>
    <pivotField multipleItemSelectionAllowed="1"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multipleItemSelectionAllowed="1" showAll="0"/>
    <pivotField dataField="1" showAll="0"/>
  </pivotFields>
  <rowFields count="1">
    <field x="19"/>
  </rowFields>
  <rowItems count="5">
    <i>
      <x/>
    </i>
    <i>
      <x v="1"/>
    </i>
    <i>
      <x v="2"/>
    </i>
    <i>
      <x v="3"/>
    </i>
    <i t="grand">
      <x/>
    </i>
  </rowItems>
  <colFields count="1">
    <field x="-2"/>
  </colFields>
  <colItems count="3">
    <i>
      <x/>
    </i>
    <i i="1">
      <x v="1"/>
    </i>
    <i i="2">
      <x v="2"/>
    </i>
  </colItems>
  <pageFields count="1">
    <pageField fld="4" hier="-1"/>
  </pageFields>
  <dataFields count="3">
    <dataField name="Employee" fld="0" subtotal="count" baseField="0" baseItem="0" numFmtId="1"/>
    <dataField name="Leavers" fld="26" baseField="0" baseItem="0" numFmtId="1"/>
    <dataField name="Attrition %" fld="26" subtotal="average" baseField="17" baseItem="0"/>
  </dataFields>
  <formats count="4">
    <format dxfId="140">
      <pivotArea outline="0" collapsedLevelsAreSubtotals="1" fieldPosition="0"/>
    </format>
    <format dxfId="139">
      <pivotArea dataOnly="0" labelOnly="1" grandCol="1" outline="0" fieldPosition="0"/>
    </format>
    <format dxfId="138">
      <pivotArea outline="0" collapsedLevelsAreSubtotals="1" fieldPosition="0">
        <references count="1">
          <reference field="4294967294" count="1" selected="0">
            <x v="1"/>
          </reference>
        </references>
      </pivotArea>
    </format>
    <format dxfId="13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1F27FB-8E14-4966-BA6B-04F58FB5B450}" name="PivotTable2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Promotion">
  <location ref="A180:D183" firstHeaderRow="0" firstDataRow="1" firstDataCol="1" rowPageCount="1" colPageCount="1"/>
  <pivotFields count="27">
    <pivotField dataField="1" showAll="0"/>
    <pivotField axis="axisPage" multipleItemSelectionAllowed="1" showAll="0">
      <items count="3">
        <item x="0"/>
        <item h="1" x="1"/>
        <item t="default"/>
      </items>
    </pivotField>
    <pivotField multipleItemSelectionAllowed="1" showAll="0"/>
    <pivotField showAll="0"/>
    <pivotField showAll="0"/>
    <pivotField multipleItemSelectionAllowed="1" showAll="0"/>
    <pivotField showAll="0"/>
    <pivotField showAll="0"/>
    <pivotField showAll="0"/>
    <pivotField showAll="0"/>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5"/>
  </rowFields>
  <rowItems count="3">
    <i>
      <x/>
    </i>
    <i>
      <x v="1"/>
    </i>
    <i t="grand">
      <x/>
    </i>
  </rowItems>
  <colFields count="1">
    <field x="-2"/>
  </colFields>
  <colItems count="3">
    <i>
      <x/>
    </i>
    <i i="1">
      <x v="1"/>
    </i>
    <i i="2">
      <x v="2"/>
    </i>
  </colItems>
  <pageFields count="1">
    <pageField fld="1" hier="-1"/>
  </pageFields>
  <dataFields count="3">
    <dataField name="Employee" fld="0" subtotal="count" baseField="0" baseItem="0" numFmtId="1"/>
    <dataField name="Leavers" fld="26" baseField="0" baseItem="0" numFmtId="1"/>
    <dataField name="Attrition %" fld="26" subtotal="average" baseField="17" baseItem="0"/>
  </dataFields>
  <formats count="4">
    <format dxfId="144">
      <pivotArea outline="0" collapsedLevelsAreSubtotals="1" fieldPosition="0"/>
    </format>
    <format dxfId="143">
      <pivotArea dataOnly="0" labelOnly="1" grandCol="1" outline="0" fieldPosition="0"/>
    </format>
    <format dxfId="142">
      <pivotArea outline="0" collapsedLevelsAreSubtotals="1" fieldPosition="0">
        <references count="1">
          <reference field="4294967294" count="1" selected="0">
            <x v="1"/>
          </reference>
        </references>
      </pivotArea>
    </format>
    <format dxfId="14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4903E6-DE4F-4761-82B3-245FEDAF077F}" name="PivotTable1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Salary increase recency">
  <location ref="A111:D116" firstHeaderRow="0" firstDataRow="1" firstDataCol="1" rowPageCount="1" colPageCount="1"/>
  <pivotFields count="27">
    <pivotField dataField="1" showAll="0"/>
    <pivotField showAll="0"/>
    <pivotField multipleItemSelectionAllowed="1" showAll="0"/>
    <pivotField showAll="0"/>
    <pivotField showAll="0"/>
    <pivotField axis="axisPage" multipleItemSelectionAllowed="1" showAll="0">
      <items count="6">
        <item x="4"/>
        <item h="1" x="2"/>
        <item h="1" x="0"/>
        <item h="1" x="1"/>
        <item h="1"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multipleItemSelectionAllowed="1" showAll="0"/>
    <pivotField dataField="1" showAll="0"/>
  </pivotFields>
  <rowFields count="1">
    <field x="17"/>
  </rowFields>
  <rowItems count="5">
    <i>
      <x/>
    </i>
    <i>
      <x v="1"/>
    </i>
    <i>
      <x v="2"/>
    </i>
    <i>
      <x v="3"/>
    </i>
    <i t="grand">
      <x/>
    </i>
  </rowItems>
  <colFields count="1">
    <field x="-2"/>
  </colFields>
  <colItems count="3">
    <i>
      <x/>
    </i>
    <i i="1">
      <x v="1"/>
    </i>
    <i i="2">
      <x v="2"/>
    </i>
  </colItems>
  <pageFields count="1">
    <pageField fld="5" hier="-1"/>
  </pageFields>
  <dataFields count="3">
    <dataField name="Employee" fld="0" subtotal="count" baseField="0" baseItem="0" numFmtId="1"/>
    <dataField name="Leavers" fld="26" baseField="0" baseItem="0" numFmtId="1"/>
    <dataField name="Attrition %" fld="26" subtotal="average" baseField="17" baseItem="0"/>
  </dataFields>
  <formats count="4">
    <format dxfId="148">
      <pivotArea outline="0" collapsedLevelsAreSubtotals="1" fieldPosition="0"/>
    </format>
    <format dxfId="147">
      <pivotArea dataOnly="0" labelOnly="1" grandCol="1" outline="0" fieldPosition="0"/>
    </format>
    <format dxfId="146">
      <pivotArea outline="0" collapsedLevelsAreSubtotals="1" fieldPosition="0">
        <references count="1">
          <reference field="4294967294" count="1" selected="0">
            <x v="1"/>
          </reference>
        </references>
      </pivotArea>
    </format>
    <format dxfId="14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1F19D0-1A83-4212-B179-330CA343EF96}"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Performance">
  <location ref="A38:D43"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4"/>
  </rowFields>
  <rowItems count="5">
    <i>
      <x/>
    </i>
    <i>
      <x v="1"/>
    </i>
    <i>
      <x v="2"/>
    </i>
    <i>
      <x v="3"/>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52">
      <pivotArea outline="0" collapsedLevelsAreSubtotals="1" fieldPosition="0"/>
    </format>
    <format dxfId="151">
      <pivotArea dataOnly="0" labelOnly="1" grandCol="1" outline="0" fieldPosition="0"/>
    </format>
    <format dxfId="150">
      <pivotArea outline="0" collapsedLevelsAreSubtotals="1" fieldPosition="0">
        <references count="1">
          <reference field="4294967294" count="1" selected="0">
            <x v="0"/>
          </reference>
        </references>
      </pivotArea>
    </format>
    <format dxfId="14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59755D-C266-4B0A-BBE1-40D6E64005E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N17:O56" firstHeaderRow="1" firstDataRow="1" firstDataCol="1" rowPageCount="1" colPageCount="1"/>
  <pivotFields count="27">
    <pivotField dataField="1" showAll="0"/>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items count="11">
        <item x="0"/>
        <item x="4"/>
        <item m="1" x="9"/>
        <item m="1" x="6"/>
        <item m="1" x="8"/>
        <item x="5"/>
        <item x="1"/>
        <item x="2"/>
        <item m="1" x="7"/>
        <item x="3"/>
        <item t="default"/>
      </items>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2">
    <field x="9"/>
    <field x="2"/>
  </rowFields>
  <rowItems count="39">
    <i>
      <x/>
    </i>
    <i r="1">
      <x v="6"/>
    </i>
    <i r="1">
      <x v="3"/>
    </i>
    <i r="1">
      <x v="1"/>
    </i>
    <i r="1">
      <x v="5"/>
    </i>
    <i r="1">
      <x v="2"/>
    </i>
    <i r="1">
      <x v="7"/>
    </i>
    <i r="1">
      <x/>
    </i>
    <i>
      <x v="1"/>
    </i>
    <i r="1">
      <x v="6"/>
    </i>
    <i r="1">
      <x/>
    </i>
    <i r="1">
      <x v="5"/>
    </i>
    <i r="1">
      <x v="2"/>
    </i>
    <i>
      <x v="6"/>
    </i>
    <i r="1">
      <x v="3"/>
    </i>
    <i r="1">
      <x v="6"/>
    </i>
    <i r="1">
      <x v="1"/>
    </i>
    <i r="1">
      <x v="5"/>
    </i>
    <i r="1">
      <x v="2"/>
    </i>
    <i r="1">
      <x/>
    </i>
    <i r="1">
      <x v="7"/>
    </i>
    <i r="1">
      <x v="4"/>
    </i>
    <i>
      <x v="7"/>
    </i>
    <i r="1">
      <x v="1"/>
    </i>
    <i r="1">
      <x v="5"/>
    </i>
    <i r="1">
      <x/>
    </i>
    <i r="1">
      <x v="6"/>
    </i>
    <i r="1">
      <x v="3"/>
    </i>
    <i r="1">
      <x v="2"/>
    </i>
    <i r="1">
      <x v="7"/>
    </i>
    <i r="1">
      <x v="4"/>
    </i>
    <i>
      <x v="9"/>
    </i>
    <i r="1">
      <x v="3"/>
    </i>
    <i r="1">
      <x v="5"/>
    </i>
    <i r="1">
      <x v="7"/>
    </i>
    <i r="1">
      <x v="6"/>
    </i>
    <i r="1">
      <x/>
    </i>
    <i r="1">
      <x v="4"/>
    </i>
    <i t="grand">
      <x/>
    </i>
  </rowItems>
  <colItems count="1">
    <i/>
  </colItems>
  <pageFields count="1">
    <pageField fld="25" hier="-1"/>
  </pageFields>
  <dataFields count="1">
    <dataField name="No of Leavers" fld="0" subtotal="count" showDataAs="percentOfTotal" baseField="1" baseItem="1" numFmtId="9"/>
  </dataFields>
  <formats count="1">
    <format dxfId="153">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A1640A-5B96-4AA8-A222-4A8F8865CC10}"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Overtime">
  <location ref="A47:D50"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multipleItemSelectionAllowed="1" showAll="0"/>
    <pivotField dataField="1" showAll="0"/>
  </pivotFields>
  <rowFields count="1">
    <field x="23"/>
  </rowFields>
  <rowItems count="3">
    <i>
      <x/>
    </i>
    <i>
      <x v="1"/>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57">
      <pivotArea outline="0" collapsedLevelsAreSubtotals="1" fieldPosition="0"/>
    </format>
    <format dxfId="156">
      <pivotArea dataOnly="0" labelOnly="1" grandCol="1" outline="0" fieldPosition="0"/>
    </format>
    <format dxfId="155">
      <pivotArea outline="0" collapsedLevelsAreSubtotals="1" fieldPosition="0">
        <references count="1">
          <reference field="4294967294" count="1" selected="0">
            <x v="0"/>
          </reference>
        </references>
      </pivotArea>
    </format>
    <format dxfId="15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0B047D-3313-4F37-8346-9BD5C7D5C1D1}"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Promotion">
  <location ref="A31:D34"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5"/>
  </rowFields>
  <rowItems count="3">
    <i>
      <x/>
    </i>
    <i>
      <x v="1"/>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61">
      <pivotArea outline="0" collapsedLevelsAreSubtotals="1" fieldPosition="0"/>
    </format>
    <format dxfId="160">
      <pivotArea dataOnly="0" labelOnly="1" grandCol="1" outline="0" fieldPosition="0"/>
    </format>
    <format dxfId="159">
      <pivotArea outline="0" collapsedLevelsAreSubtotals="1" fieldPosition="0">
        <references count="1">
          <reference field="4294967294" count="1" selected="0">
            <x v="0"/>
          </reference>
        </references>
      </pivotArea>
    </format>
    <format dxfId="15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ACF379-04F5-45F3-9CF0-9530212F18F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N4:O10"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items count="6">
        <item x="4"/>
        <item x="2"/>
        <item x="0"/>
        <item x="1"/>
        <item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5"/>
  </rowFields>
  <rowItems count="6">
    <i>
      <x/>
    </i>
    <i>
      <x v="1"/>
    </i>
    <i>
      <x v="2"/>
    </i>
    <i>
      <x v="3"/>
    </i>
    <i>
      <x v="4"/>
    </i>
    <i t="grand">
      <x/>
    </i>
  </rowItems>
  <colItems count="1">
    <i/>
  </colItems>
  <pageFields count="1">
    <pageField fld="25" hier="-1"/>
  </pageFields>
  <dataFields count="1">
    <dataField name="No of Leavers" fld="0" subtotal="count" showDataAs="percentOfTotal" baseField="1" baseItem="1" numFmtId="9"/>
  </dataFields>
  <formats count="1">
    <format dxfId="162">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3B9916-EF49-4E96-BE11-AF82A9CFA949}"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a ratio">
  <location ref="A13:D18"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i>
    <i>
      <x v="1"/>
    </i>
    <i>
      <x v="2"/>
    </i>
    <i>
      <x v="3"/>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66">
      <pivotArea outline="0" collapsedLevelsAreSubtotals="1" fieldPosition="0"/>
    </format>
    <format dxfId="165">
      <pivotArea dataOnly="0" labelOnly="1" grandCol="1" outline="0" fieldPosition="0"/>
    </format>
    <format dxfId="164">
      <pivotArea outline="0" collapsedLevelsAreSubtotals="1" fieldPosition="0">
        <references count="1">
          <reference field="4294967294" count="1" selected="0">
            <x v="0"/>
          </reference>
        </references>
      </pivotArea>
    </format>
    <format dxfId="16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D0394E5-9178-48F0-A6B9-B77EEB202B26}" name="PivotTable2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Job level">
  <location ref="A253:D259" firstHeaderRow="0" firstDataRow="1" firstDataCol="1" rowPageCount="1" colPageCount="1"/>
  <pivotFields count="27">
    <pivotField dataField="1" showAll="0"/>
    <pivotField multipleItemSelectionAllowed="1" showAll="0"/>
    <pivotField multipleItemSelectionAllowed="1" showAll="0"/>
    <pivotField showAll="0"/>
    <pivotField axis="axisPage" multipleItemSelectionAllowed="1" showAll="0">
      <items count="7">
        <item x="4"/>
        <item h="1" x="1"/>
        <item h="1" x="5"/>
        <item h="1" x="2"/>
        <item h="1" x="0"/>
        <item h="1" x="3"/>
        <item t="default"/>
      </items>
    </pivotField>
    <pivotField axis="axisRow" multipleItemSelectionAllowed="1" showAll="0">
      <items count="6">
        <item x="4"/>
        <item x="2"/>
        <item x="0"/>
        <item x="1"/>
        <item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5"/>
  </rowFields>
  <rowItems count="6">
    <i>
      <x/>
    </i>
    <i>
      <x v="1"/>
    </i>
    <i>
      <x v="2"/>
    </i>
    <i>
      <x v="3"/>
    </i>
    <i>
      <x v="4"/>
    </i>
    <i t="grand">
      <x/>
    </i>
  </rowItems>
  <colFields count="1">
    <field x="-2"/>
  </colFields>
  <colItems count="3">
    <i>
      <x/>
    </i>
    <i i="1">
      <x v="1"/>
    </i>
    <i i="2">
      <x v="2"/>
    </i>
  </colItems>
  <pageFields count="1">
    <pageField fld="4" hier="-1"/>
  </pageFields>
  <dataFields count="3">
    <dataField name="Employee" fld="0" subtotal="count" baseField="0" baseItem="0" numFmtId="1"/>
    <dataField name="Leavers" fld="26" baseField="0" baseItem="0" numFmtId="1"/>
    <dataField name="Attrition %" fld="26" subtotal="average" baseField="17" baseItem="0"/>
  </dataFields>
  <formats count="4">
    <format dxfId="170">
      <pivotArea outline="0" collapsedLevelsAreSubtotals="1" fieldPosition="0"/>
    </format>
    <format dxfId="169">
      <pivotArea dataOnly="0" labelOnly="1" grandCol="1" outline="0" fieldPosition="0"/>
    </format>
    <format dxfId="168">
      <pivotArea outline="0" collapsedLevelsAreSubtotals="1" fieldPosition="0">
        <references count="1">
          <reference field="4294967294" count="1" selected="0">
            <x v="1"/>
          </reference>
        </references>
      </pivotArea>
    </format>
    <format dxfId="16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90136F-FA05-4379-BC13-CD746C225B7C}" name="PivotTable1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Overtime">
  <location ref="A131:D134" firstHeaderRow="0" firstDataRow="1" firstDataCol="1" rowPageCount="1" colPageCount="1"/>
  <pivotFields count="27">
    <pivotField dataField="1" showAll="0"/>
    <pivotField showAll="0"/>
    <pivotField multipleItemSelectionAllowed="1" showAll="0"/>
    <pivotField showAll="0"/>
    <pivotField showAll="0"/>
    <pivotField axis="axisPage" multipleItemSelectionAllowed="1" showAll="0">
      <items count="6">
        <item x="4"/>
        <item h="1" x="2"/>
        <item h="1" x="0"/>
        <item h="1" x="1"/>
        <item h="1"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multipleItemSelectionAllowed="1" showAll="0"/>
    <pivotField dataField="1" showAll="0"/>
  </pivotFields>
  <rowFields count="1">
    <field x="23"/>
  </rowFields>
  <rowItems count="3">
    <i>
      <x/>
    </i>
    <i>
      <x v="1"/>
    </i>
    <i t="grand">
      <x/>
    </i>
  </rowItems>
  <colFields count="1">
    <field x="-2"/>
  </colFields>
  <colItems count="3">
    <i>
      <x/>
    </i>
    <i i="1">
      <x v="1"/>
    </i>
    <i i="2">
      <x v="2"/>
    </i>
  </colItems>
  <pageFields count="1">
    <pageField fld="5" hier="-1"/>
  </pageFields>
  <dataFields count="3">
    <dataField name="Employee" fld="0" subtotal="count" baseField="0" baseItem="0" numFmtId="1"/>
    <dataField name="Leavers" fld="26" baseField="0" baseItem="0" numFmtId="1"/>
    <dataField name="Attrition %" fld="26" subtotal="average" baseField="17" baseItem="0"/>
  </dataFields>
  <formats count="4">
    <format dxfId="174">
      <pivotArea outline="0" collapsedLevelsAreSubtotals="1" fieldPosition="0"/>
    </format>
    <format dxfId="173">
      <pivotArea dataOnly="0" labelOnly="1" grandCol="1" outline="0" fieldPosition="0"/>
    </format>
    <format dxfId="172">
      <pivotArea outline="0" collapsedLevelsAreSubtotals="1" fieldPosition="0">
        <references count="1">
          <reference field="4294967294" count="1" selected="0">
            <x v="1"/>
          </reference>
        </references>
      </pivotArea>
    </format>
    <format dxfId="17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9D73A0F-10E2-400C-9C15-8B1F1712DA5E}"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Salary increase recency">
  <location ref="A69:D74" firstHeaderRow="0" firstDataRow="1" firstDataCol="1" rowPageCount="1" colPageCount="1"/>
  <pivotFields count="27">
    <pivotField dataField="1" showAll="0"/>
    <pivotField showAll="0"/>
    <pivotField axis="axisPage" multipleItemSelectionAllowed="1" showAll="0">
      <items count="9">
        <item h="1" x="1"/>
        <item x="4"/>
        <item h="1" x="7"/>
        <item h="1" x="5"/>
        <item h="1" x="2"/>
        <item h="1" x="3"/>
        <item h="1" x="0"/>
        <item h="1" x="6"/>
        <item t="default"/>
      </items>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multipleItemSelectionAllowed="1" showAll="0"/>
    <pivotField dataField="1" showAll="0"/>
  </pivotFields>
  <rowFields count="1">
    <field x="17"/>
  </rowFields>
  <rowItems count="5">
    <i>
      <x/>
    </i>
    <i>
      <x v="1"/>
    </i>
    <i>
      <x v="2"/>
    </i>
    <i>
      <x v="3"/>
    </i>
    <i t="grand">
      <x/>
    </i>
  </rowItems>
  <colFields count="1">
    <field x="-2"/>
  </colFields>
  <colItems count="3">
    <i>
      <x/>
    </i>
    <i i="1">
      <x v="1"/>
    </i>
    <i i="2">
      <x v="2"/>
    </i>
  </colItems>
  <pageFields count="1">
    <pageField fld="2" hier="-1"/>
  </pageFields>
  <dataFields count="3">
    <dataField name="Employee" fld="0" subtotal="count" baseField="17" baseItem="1" numFmtId="1"/>
    <dataField name="Leavers" fld="26" baseField="0" baseItem="0" numFmtId="1"/>
    <dataField name="Attrition %" fld="26" subtotal="average" baseField="17" baseItem="0"/>
  </dataFields>
  <formats count="4">
    <format dxfId="178">
      <pivotArea outline="0" collapsedLevelsAreSubtotals="1" fieldPosition="0"/>
    </format>
    <format dxfId="177">
      <pivotArea dataOnly="0" labelOnly="1" grandCol="1" outline="0" fieldPosition="0"/>
    </format>
    <format dxfId="176">
      <pivotArea outline="0" collapsedLevelsAreSubtotals="1" fieldPosition="0">
        <references count="1">
          <reference field="4294967294" count="1" selected="0">
            <x v="0"/>
          </reference>
        </references>
      </pivotArea>
    </format>
    <format dxfId="17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BC0893-091D-4A61-B889-00CB30D9B0EC}" name="PivotTable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Salary increase recency">
  <location ref="A22:D27" firstHeaderRow="0" firstDataRow="1"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multipleItemSelectionAllowed="1" showAll="0"/>
    <pivotField dataField="1" showAll="0"/>
  </pivotFields>
  <rowFields count="1">
    <field x="17"/>
  </rowFields>
  <rowItems count="5">
    <i>
      <x/>
    </i>
    <i>
      <x v="1"/>
    </i>
    <i>
      <x v="2"/>
    </i>
    <i>
      <x v="3"/>
    </i>
    <i t="grand">
      <x/>
    </i>
  </rowItems>
  <colFields count="1">
    <field x="-2"/>
  </colFields>
  <colItems count="3">
    <i>
      <x/>
    </i>
    <i i="1">
      <x v="1"/>
    </i>
    <i i="2">
      <x v="2"/>
    </i>
  </colItems>
  <dataFields count="3">
    <dataField name="Employee" fld="0" subtotal="count" baseField="17" baseItem="1" numFmtId="1"/>
    <dataField name="Leavers" fld="26" baseField="0" baseItem="0" numFmtId="1"/>
    <dataField name="Attrition %" fld="26" subtotal="average" baseField="17" baseItem="0"/>
  </dataFields>
  <formats count="4">
    <format dxfId="182">
      <pivotArea outline="0" collapsedLevelsAreSubtotals="1" fieldPosition="0"/>
    </format>
    <format dxfId="181">
      <pivotArea dataOnly="0" labelOnly="1" grandCol="1" outline="0" fieldPosition="0"/>
    </format>
    <format dxfId="180">
      <pivotArea outline="0" collapsedLevelsAreSubtotals="1" fieldPosition="0">
        <references count="1">
          <reference field="4294967294" count="1" selected="0">
            <x v="0"/>
          </reference>
        </references>
      </pivotArea>
    </format>
    <format dxfId="17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F4AE34-4A4A-4495-BA96-3E20A5114937}" name="PivotTable2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a ratio">
  <location ref="A191:D196" firstHeaderRow="0" firstDataRow="1" firstDataCol="1" rowPageCount="1" colPageCount="1"/>
  <pivotFields count="27">
    <pivotField dataField="1" showAll="0"/>
    <pivotField axis="axisPage" multipleItemSelectionAllowed="1" showAll="0">
      <items count="3">
        <item x="0"/>
        <item h="1" x="1"/>
        <item t="default"/>
      </items>
    </pivotField>
    <pivotField multipleItemSelectionAllowed="1" showAll="0"/>
    <pivotField showAll="0"/>
    <pivotField showAll="0"/>
    <pivotField multipleItemSelectionAllowed="1" showAll="0"/>
    <pivotField showAll="0"/>
    <pivotField showAll="0"/>
    <pivotField showAll="0"/>
    <pivotField showAll="0"/>
    <pivotField showAll="0"/>
    <pivotField numFmtId="164" showAll="0"/>
    <pivotField numFmtId="2"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i>
    <i>
      <x v="1"/>
    </i>
    <i>
      <x v="2"/>
    </i>
    <i>
      <x v="3"/>
    </i>
    <i t="grand">
      <x/>
    </i>
  </rowItems>
  <colFields count="1">
    <field x="-2"/>
  </colFields>
  <colItems count="3">
    <i>
      <x/>
    </i>
    <i i="1">
      <x v="1"/>
    </i>
    <i i="2">
      <x v="2"/>
    </i>
  </colItems>
  <pageFields count="1">
    <pageField fld="1" hier="-1"/>
  </pageFields>
  <dataFields count="3">
    <dataField name="Employee" fld="0" subtotal="count" baseField="0" baseItem="0" numFmtId="1"/>
    <dataField name="Leavers" fld="26" baseField="0" baseItem="0" numFmtId="1"/>
    <dataField name="Attrition %" fld="26" subtotal="average" baseField="17" baseItem="0"/>
  </dataFields>
  <formats count="4">
    <format dxfId="186">
      <pivotArea outline="0" collapsedLevelsAreSubtotals="1" fieldPosition="0"/>
    </format>
    <format dxfId="185">
      <pivotArea dataOnly="0" labelOnly="1" grandCol="1" outline="0" fieldPosition="0"/>
    </format>
    <format dxfId="184">
      <pivotArea outline="0" collapsedLevelsAreSubtotals="1" fieldPosition="0">
        <references count="1">
          <reference field="4294967294" count="1" selected="0">
            <x v="1"/>
          </reference>
        </references>
      </pivotArea>
    </format>
    <format dxfId="18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8151077-F069-4D5C-BBA7-62EDB11BE926}" name="PivotTable2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Tenure band">
  <location ref="A240:D247" firstHeaderRow="0" firstDataRow="1" firstDataCol="1" rowPageCount="1" colPageCount="1"/>
  <pivotFields count="27">
    <pivotField dataField="1" showAll="0"/>
    <pivotField multipleItemSelectionAllowed="1" showAll="0"/>
    <pivotField multipleItemSelectionAllowed="1" showAll="0"/>
    <pivotField showAll="0"/>
    <pivotField axis="axisPage" multipleItemSelectionAllowed="1" showAll="0">
      <items count="7">
        <item x="4"/>
        <item h="1" x="1"/>
        <item h="1" x="5"/>
        <item h="1" x="2"/>
        <item h="1" x="0"/>
        <item h="1" x="3"/>
        <item t="default"/>
      </items>
    </pivotField>
    <pivotField multipleItemSelectionAllowed="1" showAll="0"/>
    <pivotField showAll="0"/>
    <pivotField showAll="0"/>
    <pivotField showAll="0"/>
    <pivotField axis="axisRow" showAll="0">
      <items count="11">
        <item x="0"/>
        <item x="4"/>
        <item m="1" x="9"/>
        <item m="1" x="6"/>
        <item m="1" x="8"/>
        <item x="5"/>
        <item x="1"/>
        <item x="2"/>
        <item m="1" x="7"/>
        <item x="3"/>
        <item t="default"/>
      </items>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9"/>
  </rowFields>
  <rowItems count="7">
    <i>
      <x/>
    </i>
    <i>
      <x v="1"/>
    </i>
    <i>
      <x v="5"/>
    </i>
    <i>
      <x v="6"/>
    </i>
    <i>
      <x v="7"/>
    </i>
    <i>
      <x v="9"/>
    </i>
    <i t="grand">
      <x/>
    </i>
  </rowItems>
  <colFields count="1">
    <field x="-2"/>
  </colFields>
  <colItems count="3">
    <i>
      <x/>
    </i>
    <i i="1">
      <x v="1"/>
    </i>
    <i i="2">
      <x v="2"/>
    </i>
  </colItems>
  <pageFields count="1">
    <pageField fld="4" hier="-1"/>
  </pageFields>
  <dataFields count="3">
    <dataField name="Employee" fld="0" subtotal="count" baseField="0" baseItem="0" numFmtId="1"/>
    <dataField name="Leavers" fld="26" baseField="0" baseItem="0" numFmtId="1"/>
    <dataField name="Attrition %" fld="26" subtotal="average" baseField="17" baseItem="0"/>
  </dataFields>
  <formats count="4">
    <format dxfId="190">
      <pivotArea outline="0" collapsedLevelsAreSubtotals="1" fieldPosition="0"/>
    </format>
    <format dxfId="189">
      <pivotArea dataOnly="0" labelOnly="1" grandCol="1" outline="0" fieldPosition="0"/>
    </format>
    <format dxfId="188">
      <pivotArea outline="0" collapsedLevelsAreSubtotals="1" fieldPosition="0">
        <references count="1">
          <reference field="4294967294" count="1" selected="0">
            <x v="1"/>
          </reference>
        </references>
      </pivotArea>
    </format>
    <format dxfId="18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6B9BE0D-1129-4A1C-957B-99C996BB31EA}" name="PivotTable2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Salary increase recency">
  <location ref="A202:D207" firstHeaderRow="0" firstDataRow="1" firstDataCol="1" rowPageCount="1" colPageCount="1"/>
  <pivotFields count="27">
    <pivotField dataField="1" showAll="0"/>
    <pivotField axis="axisPage" multipleItemSelectionAllowed="1" showAll="0">
      <items count="3">
        <item x="0"/>
        <item h="1" x="1"/>
        <item t="default"/>
      </items>
    </pivotField>
    <pivotField multipleItemSelectionAllowed="1" showAll="0"/>
    <pivotField showAll="0"/>
    <pivotField showAll="0"/>
    <pivotField multipleItemSelectionAllowed="1" showAll="0"/>
    <pivotField showAll="0"/>
    <pivotField showAll="0"/>
    <pivotField showAll="0"/>
    <pivotField showAll="0"/>
    <pivotField showAll="0"/>
    <pivotField numFmtId="164" showAll="0"/>
    <pivotField numFmtId="2"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multipleItemSelectionAllowed="1" showAll="0"/>
    <pivotField dataField="1" showAll="0"/>
  </pivotFields>
  <rowFields count="1">
    <field x="17"/>
  </rowFields>
  <rowItems count="5">
    <i>
      <x/>
    </i>
    <i>
      <x v="1"/>
    </i>
    <i>
      <x v="2"/>
    </i>
    <i>
      <x v="3"/>
    </i>
    <i t="grand">
      <x/>
    </i>
  </rowItems>
  <colFields count="1">
    <field x="-2"/>
  </colFields>
  <colItems count="3">
    <i>
      <x/>
    </i>
    <i i="1">
      <x v="1"/>
    </i>
    <i i="2">
      <x v="2"/>
    </i>
  </colItems>
  <pageFields count="1">
    <pageField fld="1" hier="-1"/>
  </pageFields>
  <dataFields count="3">
    <dataField name="Employee" fld="0" subtotal="count" baseField="0" baseItem="0" numFmtId="1"/>
    <dataField name="Leavers" fld="26" baseField="0" baseItem="0" numFmtId="1"/>
    <dataField name="Attrition %" fld="26" subtotal="average" baseField="17" baseItem="0"/>
  </dataFields>
  <formats count="4">
    <format dxfId="194">
      <pivotArea outline="0" collapsedLevelsAreSubtotals="1" fieldPosition="0"/>
    </format>
    <format dxfId="193">
      <pivotArea dataOnly="0" labelOnly="1" grandCol="1" outline="0" fieldPosition="0"/>
    </format>
    <format dxfId="192">
      <pivotArea outline="0" collapsedLevelsAreSubtotals="1" fieldPosition="0">
        <references count="1">
          <reference field="4294967294" count="1" selected="0">
            <x v="1"/>
          </reference>
        </references>
      </pivotArea>
    </format>
    <format dxfId="19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DDB90A-A90E-4C97-AB63-DE8FCE60508B}" name="PivotTable1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a ratio">
  <location ref="A140:D145" firstHeaderRow="0" firstDataRow="1" firstDataCol="1" rowPageCount="1" colPageCount="1"/>
  <pivotFields count="27">
    <pivotField dataField="1" showAll="0"/>
    <pivotField showAll="0"/>
    <pivotField multipleItemSelectionAllowed="1" showAll="0"/>
    <pivotField showAll="0"/>
    <pivotField showAll="0"/>
    <pivotField axis="axisPage" multipleItemSelectionAllowed="1" showAll="0">
      <items count="6">
        <item x="4"/>
        <item h="1" x="2"/>
        <item h="1" x="0"/>
        <item h="1" x="1"/>
        <item h="1" x="3"/>
        <item t="default"/>
      </items>
    </pivotField>
    <pivotField showAll="0"/>
    <pivotField showAll="0"/>
    <pivotField showAll="0"/>
    <pivotField showAll="0"/>
    <pivotField showAll="0"/>
    <pivotField numFmtId="164" showAll="0"/>
    <pivotField numFmtId="2"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i>
    <i>
      <x v="1"/>
    </i>
    <i>
      <x v="2"/>
    </i>
    <i>
      <x v="3"/>
    </i>
    <i t="grand">
      <x/>
    </i>
  </rowItems>
  <colFields count="1">
    <field x="-2"/>
  </colFields>
  <colItems count="3">
    <i>
      <x/>
    </i>
    <i i="1">
      <x v="1"/>
    </i>
    <i i="2">
      <x v="2"/>
    </i>
  </colItems>
  <pageFields count="1">
    <pageField fld="5" hier="-1"/>
  </pageFields>
  <dataFields count="3">
    <dataField name="Employee" fld="0" subtotal="count" baseField="0" baseItem="0" numFmtId="1"/>
    <dataField name="Leavers" fld="26" baseField="0" baseItem="0" numFmtId="1"/>
    <dataField name="Attrition %" fld="26" subtotal="average" baseField="17" baseItem="0"/>
  </dataFields>
  <formats count="4">
    <format dxfId="198">
      <pivotArea outline="0" collapsedLevelsAreSubtotals="1" fieldPosition="0"/>
    </format>
    <format dxfId="197">
      <pivotArea dataOnly="0" labelOnly="1" grandCol="1" outline="0" fieldPosition="0"/>
    </format>
    <format dxfId="196">
      <pivotArea outline="0" collapsedLevelsAreSubtotals="1" fieldPosition="0">
        <references count="1">
          <reference field="4294967294" count="1" selected="0">
            <x v="1"/>
          </reference>
        </references>
      </pivotArea>
    </format>
    <format dxfId="19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BE86CF6-4028-458A-82D1-D15A22F4DB20}" name="PivotTable1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Department">
  <location ref="A151:D160" firstHeaderRow="0" firstDataRow="1" firstDataCol="1" rowPageCount="1" colPageCount="1"/>
  <pivotFields count="27">
    <pivotField dataField="1" showAll="0"/>
    <pivotField axis="axisPage" multipleItemSelectionAllowed="1" showAll="0">
      <items count="3">
        <item x="0"/>
        <item h="1" x="1"/>
        <item t="default"/>
      </items>
    </pivotField>
    <pivotField axis="axisRow" multipleItemSelectionAllowed="1" showAll="0">
      <items count="9">
        <item x="1"/>
        <item x="4"/>
        <item x="7"/>
        <item x="5"/>
        <item x="2"/>
        <item x="3"/>
        <item x="0"/>
        <item x="6"/>
        <item t="default"/>
      </items>
    </pivotField>
    <pivotField showAll="0"/>
    <pivotField showAll="0"/>
    <pivotField multipleItemSelectionAllowed="1"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2"/>
  </rowFields>
  <rowItems count="9">
    <i>
      <x/>
    </i>
    <i>
      <x v="1"/>
    </i>
    <i>
      <x v="2"/>
    </i>
    <i>
      <x v="3"/>
    </i>
    <i>
      <x v="4"/>
    </i>
    <i>
      <x v="5"/>
    </i>
    <i>
      <x v="6"/>
    </i>
    <i>
      <x v="7"/>
    </i>
    <i t="grand">
      <x/>
    </i>
  </rowItems>
  <colFields count="1">
    <field x="-2"/>
  </colFields>
  <colItems count="3">
    <i>
      <x/>
    </i>
    <i i="1">
      <x v="1"/>
    </i>
    <i i="2">
      <x v="2"/>
    </i>
  </colItems>
  <pageFields count="1">
    <pageField fld="1" hier="-1"/>
  </pageFields>
  <dataFields count="3">
    <dataField name="Employee" fld="0" subtotal="count" baseField="0" baseItem="0" numFmtId="1"/>
    <dataField name="Leavers" fld="26" baseField="0" baseItem="0" numFmtId="1"/>
    <dataField name="Attrition %" fld="26" subtotal="average" baseField="17" baseItem="0"/>
  </dataFields>
  <formats count="4">
    <format dxfId="202">
      <pivotArea outline="0" collapsedLevelsAreSubtotals="1" fieldPosition="0"/>
    </format>
    <format dxfId="201">
      <pivotArea dataOnly="0" labelOnly="1" grandCol="1" outline="0" fieldPosition="0"/>
    </format>
    <format dxfId="200">
      <pivotArea outline="0" collapsedLevelsAreSubtotals="1" fieldPosition="0">
        <references count="1">
          <reference field="4294967294" count="1" selected="0">
            <x v="1"/>
          </reference>
        </references>
      </pivotArea>
    </format>
    <format dxfId="19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538E099-AB43-4787-9904-0FED35737664}" name="PivotTable3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a-ratio">
  <location ref="A265:D270" firstHeaderRow="0" firstDataRow="1" firstDataCol="1" rowPageCount="1" colPageCount="1"/>
  <pivotFields count="27">
    <pivotField dataField="1" showAll="0"/>
    <pivotField multipleItemSelectionAllowed="1" showAll="0"/>
    <pivotField multipleItemSelectionAllowed="1" showAll="0"/>
    <pivotField showAll="0"/>
    <pivotField axis="axisPage" multipleItemSelectionAllowed="1" showAll="0">
      <items count="7">
        <item x="4"/>
        <item h="1" x="1"/>
        <item h="1" x="5"/>
        <item h="1" x="2"/>
        <item h="1" x="0"/>
        <item h="1" x="3"/>
        <item t="default"/>
      </items>
    </pivotField>
    <pivotField multipleItemSelectionAllowed="1" showAll="0"/>
    <pivotField showAll="0"/>
    <pivotField showAll="0"/>
    <pivotField showAll="0"/>
    <pivotField showAll="0"/>
    <pivotField showAll="0"/>
    <pivotField numFmtId="164" showAll="0"/>
    <pivotField numFmtId="2"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i>
    <i>
      <x v="1"/>
    </i>
    <i>
      <x v="2"/>
    </i>
    <i>
      <x v="3"/>
    </i>
    <i t="grand">
      <x/>
    </i>
  </rowItems>
  <colFields count="1">
    <field x="-2"/>
  </colFields>
  <colItems count="3">
    <i>
      <x/>
    </i>
    <i i="1">
      <x v="1"/>
    </i>
    <i i="2">
      <x v="2"/>
    </i>
  </colItems>
  <pageFields count="1">
    <pageField fld="4" hier="-1"/>
  </pageFields>
  <dataFields count="3">
    <dataField name="Employee" fld="0" subtotal="count" baseField="0" baseItem="0" numFmtId="1"/>
    <dataField name="Leavers" fld="26" baseField="0" baseItem="0" numFmtId="1"/>
    <dataField name="Attrition %" fld="26" subtotal="average" baseField="17" baseItem="0"/>
  </dataFields>
  <formats count="4">
    <format dxfId="206">
      <pivotArea outline="0" collapsedLevelsAreSubtotals="1" fieldPosition="0"/>
    </format>
    <format dxfId="205">
      <pivotArea dataOnly="0" labelOnly="1" grandCol="1" outline="0" fieldPosition="0"/>
    </format>
    <format dxfId="204">
      <pivotArea outline="0" collapsedLevelsAreSubtotals="1" fieldPosition="0">
        <references count="1">
          <reference field="4294967294" count="1" selected="0">
            <x v="1"/>
          </reference>
        </references>
      </pivotArea>
    </format>
    <format dxfId="20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BB0E3FF-C2B0-4CCD-93AD-8AD3592C2F47}"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Engagement band">
  <location ref="A58:D63" firstHeaderRow="0" firstDataRow="1" firstDataCol="1" rowPageCount="1" colPageCount="1"/>
  <pivotFields count="27">
    <pivotField dataField="1" showAll="0"/>
    <pivotField showAll="0"/>
    <pivotField axis="axisPage" multipleItemSelectionAllowed="1" showAll="0">
      <items count="9">
        <item h="1" x="1"/>
        <item x="4"/>
        <item h="1" x="7"/>
        <item h="1" x="5"/>
        <item h="1" x="2"/>
        <item h="1" x="3"/>
        <item h="1" x="0"/>
        <item h="1" x="6"/>
        <item t="default"/>
      </items>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multipleItemSelectionAllowed="1" showAll="0"/>
    <pivotField dataField="1" showAll="0"/>
  </pivotFields>
  <rowFields count="1">
    <field x="19"/>
  </rowFields>
  <rowItems count="5">
    <i>
      <x/>
    </i>
    <i>
      <x v="1"/>
    </i>
    <i>
      <x v="2"/>
    </i>
    <i>
      <x v="3"/>
    </i>
    <i t="grand">
      <x/>
    </i>
  </rowItems>
  <colFields count="1">
    <field x="-2"/>
  </colFields>
  <colItems count="3">
    <i>
      <x/>
    </i>
    <i i="1">
      <x v="1"/>
    </i>
    <i i="2">
      <x v="2"/>
    </i>
  </colItems>
  <pageFields count="1">
    <pageField fld="2" hier="-1"/>
  </pageFields>
  <dataFields count="3">
    <dataField name="Employee" fld="0" subtotal="count" baseField="17" baseItem="1" numFmtId="1"/>
    <dataField name="Leavers" fld="26" baseField="0" baseItem="0" numFmtId="1"/>
    <dataField name="Attrition %" fld="26" subtotal="average" baseField="17" baseItem="0"/>
  </dataFields>
  <formats count="4">
    <format dxfId="210">
      <pivotArea outline="0" collapsedLevelsAreSubtotals="1" fieldPosition="0"/>
    </format>
    <format dxfId="209">
      <pivotArea dataOnly="0" labelOnly="1" grandCol="1" outline="0" fieldPosition="0"/>
    </format>
    <format dxfId="208">
      <pivotArea outline="0" collapsedLevelsAreSubtotals="1" fieldPosition="0">
        <references count="1">
          <reference field="4294967294" count="1" selected="0">
            <x v="0"/>
          </reference>
        </references>
      </pivotArea>
    </format>
    <format dxfId="20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4B42702-B1D1-4E2D-A05B-B59F4D45DFD2}" name="PivotTable1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Engagement band">
  <location ref="A100:D105" firstHeaderRow="0" firstDataRow="1" firstDataCol="1" rowPageCount="1" colPageCount="1"/>
  <pivotFields count="27">
    <pivotField dataField="1" showAll="0"/>
    <pivotField showAll="0"/>
    <pivotField multipleItemSelectionAllowed="1" showAll="0"/>
    <pivotField showAll="0"/>
    <pivotField showAll="0"/>
    <pivotField axis="axisPage" multipleItemSelectionAllowed="1" showAll="0">
      <items count="6">
        <item x="4"/>
        <item h="1" x="2"/>
        <item h="1" x="0"/>
        <item h="1" x="1"/>
        <item h="1"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multipleItemSelectionAllowed="1" showAll="0"/>
    <pivotField dataField="1" showAll="0"/>
  </pivotFields>
  <rowFields count="1">
    <field x="19"/>
  </rowFields>
  <rowItems count="5">
    <i>
      <x/>
    </i>
    <i>
      <x v="1"/>
    </i>
    <i>
      <x v="2"/>
    </i>
    <i>
      <x v="3"/>
    </i>
    <i t="grand">
      <x/>
    </i>
  </rowItems>
  <colFields count="1">
    <field x="-2"/>
  </colFields>
  <colItems count="3">
    <i>
      <x/>
    </i>
    <i i="1">
      <x v="1"/>
    </i>
    <i i="2">
      <x v="2"/>
    </i>
  </colItems>
  <pageFields count="1">
    <pageField fld="5" hier="-1"/>
  </pageFields>
  <dataFields count="3">
    <dataField name=" Employee" fld="0" subtotal="count" baseField="0" baseItem="0" numFmtId="1"/>
    <dataField name="Leavers" fld="26" baseField="0" baseItem="0" numFmtId="1"/>
    <dataField name="Attrition %" fld="26" subtotal="average" baseField="17" baseItem="0"/>
  </dataFields>
  <formats count="4">
    <format dxfId="214">
      <pivotArea outline="0" collapsedLevelsAreSubtotals="1" fieldPosition="0"/>
    </format>
    <format dxfId="213">
      <pivotArea dataOnly="0" labelOnly="1" grandCol="1" outline="0" fieldPosition="0"/>
    </format>
    <format dxfId="212">
      <pivotArea outline="0" collapsedLevelsAreSubtotals="1" fieldPosition="0">
        <references count="1">
          <reference field="4294967294" count="1" selected="0">
            <x v="1"/>
          </reference>
        </references>
      </pivotArea>
    </format>
    <format dxfId="21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C5184B5-B219-4996-BCE1-37672A731B4B}" name="PivotTable1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Promotion">
  <location ref="A122:D125" firstHeaderRow="0" firstDataRow="1" firstDataCol="1" rowPageCount="1" colPageCount="1"/>
  <pivotFields count="27">
    <pivotField dataField="1" showAll="0"/>
    <pivotField showAll="0"/>
    <pivotField multipleItemSelectionAllowed="1" showAll="0"/>
    <pivotField showAll="0"/>
    <pivotField showAll="0"/>
    <pivotField axis="axisPage" multipleItemSelectionAllowed="1" showAll="0">
      <items count="6">
        <item x="4"/>
        <item h="1" x="2"/>
        <item h="1" x="0"/>
        <item h="1" x="1"/>
        <item h="1" x="3"/>
        <item t="default"/>
      </items>
    </pivotField>
    <pivotField showAll="0"/>
    <pivotField showAll="0"/>
    <pivotField showAll="0"/>
    <pivotField showAll="0"/>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5"/>
  </rowFields>
  <rowItems count="3">
    <i>
      <x/>
    </i>
    <i>
      <x v="1"/>
    </i>
    <i t="grand">
      <x/>
    </i>
  </rowItems>
  <colFields count="1">
    <field x="-2"/>
  </colFields>
  <colItems count="3">
    <i>
      <x/>
    </i>
    <i i="1">
      <x v="1"/>
    </i>
    <i i="2">
      <x v="2"/>
    </i>
  </colItems>
  <pageFields count="1">
    <pageField fld="5" hier="-1"/>
  </pageFields>
  <dataFields count="3">
    <dataField name="Employee" fld="0" subtotal="count" baseField="0" baseItem="0" numFmtId="1"/>
    <dataField name="Leavers" fld="26" baseField="0" baseItem="0" numFmtId="1"/>
    <dataField name="Attrition %" fld="26" subtotal="average" baseField="17" baseItem="0"/>
  </dataFields>
  <formats count="4">
    <format dxfId="218">
      <pivotArea outline="0" collapsedLevelsAreSubtotals="1" fieldPosition="0"/>
    </format>
    <format dxfId="217">
      <pivotArea dataOnly="0" labelOnly="1" grandCol="1" outline="0" fieldPosition="0"/>
    </format>
    <format dxfId="216">
      <pivotArea outline="0" collapsedLevelsAreSubtotals="1" fieldPosition="0">
        <references count="1">
          <reference field="4294967294" count="1" selected="0">
            <x v="1"/>
          </reference>
        </references>
      </pivotArea>
    </format>
    <format dxfId="21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2B28AA1-0A6B-4492-842E-66CBCEDEF192}" name="PivotTable2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Department">
  <location ref="A213:D222" firstHeaderRow="0" firstDataRow="1" firstDataCol="1" rowPageCount="1" colPageCount="1"/>
  <pivotFields count="27">
    <pivotField dataField="1" showAll="0"/>
    <pivotField multipleItemSelectionAllowed="1" showAll="0"/>
    <pivotField axis="axisRow" multipleItemSelectionAllowed="1" showAll="0">
      <items count="9">
        <item x="1"/>
        <item x="4"/>
        <item x="7"/>
        <item x="5"/>
        <item x="2"/>
        <item x="3"/>
        <item x="0"/>
        <item x="6"/>
        <item t="default"/>
      </items>
    </pivotField>
    <pivotField showAll="0"/>
    <pivotField axis="axisPage" multipleItemSelectionAllowed="1" showAll="0">
      <items count="7">
        <item x="4"/>
        <item h="1" x="1"/>
        <item h="1" x="5"/>
        <item h="1" x="2"/>
        <item h="1" x="0"/>
        <item h="1" x="3"/>
        <item t="default"/>
      </items>
    </pivotField>
    <pivotField multipleItemSelectionAllowed="1"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2"/>
  </rowFields>
  <rowItems count="9">
    <i>
      <x/>
    </i>
    <i>
      <x v="1"/>
    </i>
    <i>
      <x v="2"/>
    </i>
    <i>
      <x v="3"/>
    </i>
    <i>
      <x v="4"/>
    </i>
    <i>
      <x v="5"/>
    </i>
    <i>
      <x v="6"/>
    </i>
    <i>
      <x v="7"/>
    </i>
    <i t="grand">
      <x/>
    </i>
  </rowItems>
  <colFields count="1">
    <field x="-2"/>
  </colFields>
  <colItems count="3">
    <i>
      <x/>
    </i>
    <i i="1">
      <x v="1"/>
    </i>
    <i i="2">
      <x v="2"/>
    </i>
  </colItems>
  <pageFields count="1">
    <pageField fld="4" hier="-1"/>
  </pageFields>
  <dataFields count="3">
    <dataField name="Employee" fld="0" subtotal="count" baseField="0" baseItem="0" numFmtId="1"/>
    <dataField name="Leavers" fld="26" baseField="0" baseItem="0" numFmtId="1"/>
    <dataField name="Attrition %" fld="26" subtotal="average" baseField="17" baseItem="0"/>
  </dataFields>
  <formats count="4">
    <format dxfId="222">
      <pivotArea outline="0" collapsedLevelsAreSubtotals="1" fieldPosition="0"/>
    </format>
    <format dxfId="221">
      <pivotArea dataOnly="0" labelOnly="1" grandCol="1" outline="0" fieldPosition="0"/>
    </format>
    <format dxfId="220">
      <pivotArea outline="0" collapsedLevelsAreSubtotals="1" fieldPosition="0">
        <references count="1">
          <reference field="4294967294" count="1" selected="0">
            <x v="1"/>
          </reference>
        </references>
      </pivotArea>
    </format>
    <format dxfId="2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CA11F7B-D60F-4FC5-89CD-E419DF85DE73}"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Compa-ratio">
  <location ref="A80:D85" firstHeaderRow="0" firstDataRow="1" firstDataCol="1" rowPageCount="1" colPageCount="1"/>
  <pivotFields count="27">
    <pivotField dataField="1" showAll="0"/>
    <pivotField showAll="0"/>
    <pivotField axis="axisPage" multipleItemSelectionAllowed="1" showAll="0">
      <items count="9">
        <item h="1" x="1"/>
        <item x="4"/>
        <item h="1" x="7"/>
        <item h="1" x="5"/>
        <item h="1" x="2"/>
        <item h="1" x="3"/>
        <item h="1" x="0"/>
        <item h="1" x="6"/>
        <item t="default"/>
      </items>
    </pivotField>
    <pivotField showAll="0"/>
    <pivotField showAll="0"/>
    <pivotField showAll="0"/>
    <pivotField showAll="0"/>
    <pivotField showAll="0"/>
    <pivotField showAll="0"/>
    <pivotField showAll="0"/>
    <pivotField showAll="0"/>
    <pivotField numFmtId="164" showAll="0"/>
    <pivotField numFmtId="2"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i>
    <i>
      <x v="1"/>
    </i>
    <i>
      <x v="2"/>
    </i>
    <i>
      <x v="3"/>
    </i>
    <i t="grand">
      <x/>
    </i>
  </rowItems>
  <colFields count="1">
    <field x="-2"/>
  </colFields>
  <colItems count="3">
    <i>
      <x/>
    </i>
    <i i="1">
      <x v="1"/>
    </i>
    <i i="2">
      <x v="2"/>
    </i>
  </colItems>
  <pageFields count="1">
    <pageField fld="2" hier="-1"/>
  </pageFields>
  <dataFields count="3">
    <dataField name="Employee" fld="0" subtotal="count" baseField="17" baseItem="1" numFmtId="1"/>
    <dataField name="Leavers" fld="26" baseField="0" baseItem="0" numFmtId="1"/>
    <dataField name="Attrition %" fld="26" subtotal="average" baseField="17" baseItem="0"/>
  </dataFields>
  <formats count="4">
    <format dxfId="226">
      <pivotArea outline="0" collapsedLevelsAreSubtotals="1" fieldPosition="0"/>
    </format>
    <format dxfId="225">
      <pivotArea dataOnly="0" labelOnly="1" grandCol="1" outline="0" fieldPosition="0"/>
    </format>
    <format dxfId="224">
      <pivotArea outline="0" collapsedLevelsAreSubtotals="1" fieldPosition="0">
        <references count="1">
          <reference field="4294967294" count="1" selected="0">
            <x v="0"/>
          </reference>
        </references>
      </pivotArea>
    </format>
    <format dxfId="2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E6B5FD4-654A-44CF-856F-B956A8A035C3}" name="PivotTable1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Engagement band">
  <location ref="A168:D173" firstHeaderRow="0" firstDataRow="1" firstDataCol="1" rowPageCount="1" colPageCount="1"/>
  <pivotFields count="27">
    <pivotField dataField="1" showAll="0"/>
    <pivotField axis="axisPage" multipleItemSelectionAllowed="1" showAll="0">
      <items count="3">
        <item x="0"/>
        <item h="1" x="1"/>
        <item t="default"/>
      </items>
    </pivotField>
    <pivotField multipleItemSelectionAllowed="1" showAll="0"/>
    <pivotField showAll="0"/>
    <pivotField showAll="0"/>
    <pivotField multipleItemSelectionAllowed="1"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multipleItemSelectionAllowed="1" showAll="0"/>
    <pivotField dataField="1" showAll="0"/>
  </pivotFields>
  <rowFields count="1">
    <field x="19"/>
  </rowFields>
  <rowItems count="5">
    <i>
      <x/>
    </i>
    <i>
      <x v="1"/>
    </i>
    <i>
      <x v="2"/>
    </i>
    <i>
      <x v="3"/>
    </i>
    <i t="grand">
      <x/>
    </i>
  </rowItems>
  <colFields count="1">
    <field x="-2"/>
  </colFields>
  <colItems count="3">
    <i>
      <x/>
    </i>
    <i i="1">
      <x v="1"/>
    </i>
    <i i="2">
      <x v="2"/>
    </i>
  </colItems>
  <pageFields count="1">
    <pageField fld="1" hier="-1"/>
  </pageFields>
  <dataFields count="3">
    <dataField name="Employee" fld="0" subtotal="count" baseField="0" baseItem="0" numFmtId="1"/>
    <dataField name="Leavers" fld="26" baseField="0" baseItem="0" numFmtId="1"/>
    <dataField name="Attrition %" fld="26" subtotal="average" baseField="17" baseItem="0"/>
  </dataFields>
  <formats count="4">
    <format dxfId="230">
      <pivotArea outline="0" collapsedLevelsAreSubtotals="1" fieldPosition="0"/>
    </format>
    <format dxfId="229">
      <pivotArea dataOnly="0" labelOnly="1" grandCol="1" outline="0" fieldPosition="0"/>
    </format>
    <format dxfId="228">
      <pivotArea outline="0" collapsedLevelsAreSubtotals="1" fieldPosition="0">
        <references count="1">
          <reference field="4294967294" count="1" selected="0">
            <x v="1"/>
          </reference>
        </references>
      </pivotArea>
    </format>
    <format dxfId="22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65FEF82-9299-4828-9D0E-6DD89414425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S4:Y11" firstHeaderRow="1" firstDataRow="2"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items count="6">
        <item x="4"/>
        <item x="2"/>
        <item x="0"/>
        <item x="1"/>
        <item x="3"/>
        <item t="default"/>
      </items>
    </pivotField>
    <pivotField showAll="0"/>
    <pivotField showAll="0"/>
    <pivotField showAll="0"/>
    <pivotField axis="axisCol" showAll="0">
      <items count="11">
        <item m="1" x="9"/>
        <item m="1" x="6"/>
        <item m="1" x="8"/>
        <item x="5"/>
        <item m="1" x="7"/>
        <item x="3"/>
        <item x="0"/>
        <item x="1"/>
        <item x="2"/>
        <item x="4"/>
        <item t="default"/>
      </items>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5"/>
  </rowFields>
  <rowItems count="6">
    <i>
      <x/>
    </i>
    <i>
      <x v="1"/>
    </i>
    <i>
      <x v="2"/>
    </i>
    <i>
      <x v="3"/>
    </i>
    <i>
      <x v="4"/>
    </i>
    <i t="grand">
      <x/>
    </i>
  </rowItems>
  <colFields count="1">
    <field x="9"/>
  </colFields>
  <colItems count="6">
    <i>
      <x v="5"/>
    </i>
    <i>
      <x v="6"/>
    </i>
    <i>
      <x v="7"/>
    </i>
    <i>
      <x v="8"/>
    </i>
    <i>
      <x v="9"/>
    </i>
    <i t="grand">
      <x/>
    </i>
  </colItems>
  <pageFields count="1">
    <pageField fld="25" hier="-1"/>
  </pageFields>
  <dataFields count="1">
    <dataField name="No of Leavers" fld="0" subtotal="count" showDataAs="percentOfTotal" baseField="1" baseItem="1" numFmtId="9"/>
  </dataFields>
  <formats count="1">
    <format dxfId="231">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622A33E-58DA-4EA6-802B-81E2B20CFFAA}"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Promotion">
  <location ref="A91:D94" firstHeaderRow="0" firstDataRow="1" firstDataCol="1" rowPageCount="1" colPageCount="1"/>
  <pivotFields count="27">
    <pivotField dataField="1" showAll="0"/>
    <pivotField showAll="0"/>
    <pivotField axis="axisPage" multipleItemSelectionAllowed="1" showAll="0">
      <items count="9">
        <item h="1" x="1"/>
        <item x="4"/>
        <item h="1" x="7"/>
        <item h="1" x="5"/>
        <item h="1" x="2"/>
        <item h="1" x="3"/>
        <item h="1" x="0"/>
        <item h="1" x="6"/>
        <item t="default"/>
      </items>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5"/>
  </rowFields>
  <rowItems count="3">
    <i>
      <x/>
    </i>
    <i>
      <x v="1"/>
    </i>
    <i t="grand">
      <x/>
    </i>
  </rowItems>
  <colFields count="1">
    <field x="-2"/>
  </colFields>
  <colItems count="3">
    <i>
      <x/>
    </i>
    <i i="1">
      <x v="1"/>
    </i>
    <i i="2">
      <x v="2"/>
    </i>
  </colItems>
  <pageFields count="1">
    <pageField fld="2" hier="-1"/>
  </pageFields>
  <dataFields count="3">
    <dataField name="Employee" fld="0" subtotal="count" baseField="17" baseItem="1" numFmtId="1"/>
    <dataField name="Leavers" fld="26" baseField="0" baseItem="0" numFmtId="1"/>
    <dataField name="Attrition %" fld="26" subtotal="average" baseField="17" baseItem="0"/>
  </dataFields>
  <formats count="4">
    <format dxfId="235">
      <pivotArea outline="0" collapsedLevelsAreSubtotals="1" fieldPosition="0"/>
    </format>
    <format dxfId="234">
      <pivotArea dataOnly="0" labelOnly="1" grandCol="1" outline="0" fieldPosition="0"/>
    </format>
    <format dxfId="233">
      <pivotArea outline="0" collapsedLevelsAreSubtotals="1" fieldPosition="0">
        <references count="1">
          <reference field="4294967294" count="1" selected="0">
            <x v="0"/>
          </reference>
        </references>
      </pivotArea>
    </format>
    <format dxfId="23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1332791-8CA6-4830-8E8A-C334CBABAFCB}" name="PivotTable4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21:B30" firstHeaderRow="1" firstDataRow="1" firstDataCol="1" rowPageCount="1" colPageCount="1"/>
  <pivotFields count="27">
    <pivotField dataField="1" showAll="0"/>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2"/>
  </rowFields>
  <rowItems count="9">
    <i>
      <x v="3"/>
    </i>
    <i>
      <x v="6"/>
    </i>
    <i>
      <x v="5"/>
    </i>
    <i>
      <x v="1"/>
    </i>
    <i>
      <x/>
    </i>
    <i>
      <x v="2"/>
    </i>
    <i>
      <x v="7"/>
    </i>
    <i>
      <x v="4"/>
    </i>
    <i t="grand">
      <x/>
    </i>
  </rowItems>
  <colItems count="1">
    <i/>
  </colItems>
  <pageFields count="1">
    <pageField fld="25" hier="-1"/>
  </pageFields>
  <dataFields count="1">
    <dataField name="No of Leavers" fld="0" subtotal="count" showDataAs="percentOfTotal" baseField="1" baseItem="1" numFmtId="9"/>
  </dataFields>
  <formats count="1">
    <format dxfId="112">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B83C9C1-AC7D-45BC-996D-08A7E957DDC2}"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No of Leavers">
  <location ref="D5:D6" firstHeaderRow="1" firstDataRow="1" firstDataCol="0" rowPageCount="1" colPageCount="1"/>
  <pivotFields count="27">
    <pivotField showAll="0"/>
    <pivotField showAll="0"/>
    <pivotField showAll="0"/>
    <pivotField showAll="0"/>
    <pivotField showAll="0"/>
    <pivotField showAll="0"/>
    <pivotField showAll="0"/>
    <pivotField showAll="0"/>
    <pivotField dataField="1"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Items count="1">
    <i/>
  </rowItems>
  <colItems count="1">
    <i/>
  </colItems>
  <pageFields count="1">
    <pageField fld="25" hier="-1"/>
  </pageFields>
  <dataFields count="1">
    <dataField name="Average of Tenure (Years)" fld="8" subtotal="average" baseField="0" baseItem="0" numFmtId="166"/>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10B8DD6-28E1-4D0D-A45C-BCFB6DFB2B9F}" name="PivotTable4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Unit">
  <location ref="A37:C44" firstHeaderRow="0"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1"/>
            </reference>
          </references>
        </pivotArea>
      </autoSortScope>
    </pivotField>
    <pivotField axis="axisRow" showAll="0">
      <items count="7">
        <item x="0"/>
        <item x="3"/>
        <item x="1"/>
        <item x="2"/>
        <item x="5"/>
        <item x="4"/>
        <item t="default"/>
      </items>
    </pivotField>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3"/>
  </rowFields>
  <rowItems count="7">
    <i>
      <x/>
    </i>
    <i>
      <x v="1"/>
    </i>
    <i>
      <x v="2"/>
    </i>
    <i>
      <x v="3"/>
    </i>
    <i>
      <x v="4"/>
    </i>
    <i>
      <x v="5"/>
    </i>
    <i t="grand">
      <x/>
    </i>
  </rowItems>
  <colFields count="1">
    <field x="-2"/>
  </colFields>
  <colItems count="2">
    <i>
      <x/>
    </i>
    <i i="1">
      <x v="1"/>
    </i>
  </colItems>
  <pageFields count="1">
    <pageField fld="25" hier="-1"/>
  </pageFields>
  <dataFields count="2">
    <dataField name="No of Leavers" fld="0" subtotal="count" baseField="0" baseItem="0"/>
    <dataField name="%" fld="0" subtotal="count" showDataAs="percentOfTotal" baseField="1" baseItem="0" numFmtId="9"/>
  </dataFields>
  <formats count="1">
    <format dxfId="1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D08013F-4A1F-4C41-9178-BA8E2C4D0A36}"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motion">
  <location ref="D74:E77"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5"/>
  </rowFields>
  <rowItems count="3">
    <i>
      <x/>
    </i>
    <i>
      <x v="1"/>
    </i>
    <i t="grand">
      <x/>
    </i>
  </rowItems>
  <colItems count="1">
    <i/>
  </colItems>
  <pageFields count="1">
    <pageField fld="25" hier="-1"/>
  </pageFields>
  <dataFields count="1">
    <dataField name="No of Employees" fld="0" subtotal="count" showDataAs="percentOfTotal" baseField="1" baseItem="0" numFmtId="9"/>
  </dataFields>
  <formats count="1">
    <format dxfId="115">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8E8EFFA9-6B9D-4DD6-887D-BC484B9DA3E1}" name="PivotTable4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location ref="A76:B81"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7"/>
  </rowFields>
  <rowItems count="5">
    <i>
      <x v="1"/>
    </i>
    <i>
      <x/>
    </i>
    <i>
      <x v="2"/>
    </i>
    <i>
      <x v="3"/>
    </i>
    <i t="grand">
      <x/>
    </i>
  </rowItems>
  <colItems count="1">
    <i/>
  </colItems>
  <pageFields count="1">
    <pageField fld="25" hier="-1"/>
  </pageFields>
  <dataFields count="1">
    <dataField name="No of Employees" fld="0" subtotal="count" showDataAs="percentOfTotal" baseField="1" baseItem="0" numFmtId="9"/>
  </dataFields>
  <formats count="1">
    <format dxfId="116">
      <pivotArea outline="0" collapsedLevelsAreSubtotals="1" fieldPosition="0">
        <references count="1">
          <reference field="4294967294" count="1" selected="0">
            <x v="0"/>
          </reference>
        </references>
      </pivotArea>
    </format>
  </formats>
  <chartFormats count="3">
    <chartFormat chart="2"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37221D03-351F-4B63-8008-4014231CD1DE}" name="PivotTable3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5:I8" firstHeaderRow="1" firstDataRow="1" firstDataCol="1" rowPageCount="1" colPageCount="1"/>
  <pivotFields count="27">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s>
  <rowFields count="1">
    <field x="1"/>
  </rowFields>
  <rowItems count="3">
    <i>
      <x/>
    </i>
    <i>
      <x v="1"/>
    </i>
    <i t="grand">
      <x/>
    </i>
  </rowItems>
  <colItems count="1">
    <i/>
  </colItems>
  <pageFields count="1">
    <pageField fld="25" hier="-1"/>
  </pageFields>
  <dataFields count="1">
    <dataField name="Headcount" fld="0" subtotal="count" showDataAs="percentOfTotal" baseField="1" baseItem="0" numFmtId="9"/>
  </dataFields>
  <formats count="1">
    <format dxfId="117">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1710163-7358-495E-A73B-2A0C56645185}" name="PivotTable4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9:B11"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s>
  <rowFields count="1">
    <field x="25"/>
  </rowFields>
  <rowItems count="2">
    <i>
      <x v="1"/>
    </i>
    <i t="grand">
      <x/>
    </i>
  </rowItems>
  <colItems count="1">
    <i/>
  </colItems>
  <dataFields count="1">
    <dataField name="No of Leav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2A7B4B3-94B7-4C7C-A69C-0A4A518FCD73}" name="PivotTable4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Level">
  <location ref="A64:B70"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5"/>
  </rowFields>
  <rowItems count="6">
    <i>
      <x v="2"/>
    </i>
    <i>
      <x v="3"/>
    </i>
    <i>
      <x/>
    </i>
    <i>
      <x v="1"/>
    </i>
    <i>
      <x v="4"/>
    </i>
    <i t="grand">
      <x/>
    </i>
  </rowItems>
  <colItems count="1">
    <i/>
  </colItems>
  <pageFields count="1">
    <pageField fld="25" hier="-1"/>
  </pageFields>
  <dataFields count="1">
    <dataField name="No of Employees" fld="0" subtotal="count" showDataAs="percentOfTotal" baseField="1" baseItem="0" numFmtId="9"/>
  </dataFields>
  <formats count="1">
    <format dxfId="118">
      <pivotArea outline="0" collapsedLevelsAreSubtotals="1" fieldPosition="0">
        <references count="1">
          <reference field="4294967294" count="1" selected="0">
            <x v="0"/>
          </reference>
        </references>
      </pivotArea>
    </format>
  </formats>
  <chartFormats count="2">
    <chartFormat chart="2"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78609301-F63A-426D-8D2B-9F3B8627437A}" name="PivotTable2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Job level">
  <location ref="A137:D143" firstHeaderRow="0" firstDataRow="1" firstDataCol="1"/>
  <pivotFields count="27">
    <pivotField dataField="1" showAll="0"/>
    <pivotField showAll="0"/>
    <pivotField showAll="0" sortType="descending">
      <autoSortScope>
        <pivotArea dataOnly="0" outline="0" fieldPosition="0">
          <references count="1">
            <reference field="4294967294" count="1" selected="0">
              <x v="2"/>
            </reference>
          </references>
        </pivotArea>
      </autoSortScope>
    </pivotField>
    <pivotField showAll="0"/>
    <pivotField showAll="0"/>
    <pivotField axis="axisRow" showAll="0">
      <items count="6">
        <item x="4"/>
        <item x="2"/>
        <item x="0"/>
        <item x="1"/>
        <item x="3"/>
        <item t="default"/>
      </items>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19">
      <pivotArea outline="0" collapsedLevelsAreSubtotals="1" fieldPosition="0">
        <references count="1">
          <reference field="4294967294" count="1" selected="0">
            <x v="2"/>
          </reference>
        </references>
      </pivotArea>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4" format="3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1"/>
          </reference>
        </references>
      </pivotArea>
    </chartFormat>
    <chartFormat chart="14" format="32"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1"/>
          </reference>
        </references>
      </pivotArea>
    </chartFormat>
    <chartFormat chart="16" format="23" series="1">
      <pivotArea type="data" outline="0" fieldPosition="0">
        <references count="1">
          <reference field="4294967294"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1"/>
          </reference>
        </references>
      </pivotArea>
    </chartFormat>
    <chartFormat chart="17" format="23"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1"/>
          </reference>
        </references>
      </pivotArea>
    </chartFormat>
    <chartFormat chart="18"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B6C31236-4E80-4B41-AA69-5E4818DCE4B5}"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ing Arrangement">
  <location ref="G74:H78"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axis="axisPage" multipleItemSelectionAllowed="1" showAll="0">
      <items count="3">
        <item h="1" x="0"/>
        <item x="1"/>
        <item t="default"/>
      </items>
    </pivotField>
    <pivotField showAll="0"/>
  </pivotFields>
  <rowFields count="1">
    <field x="22"/>
  </rowFields>
  <rowItems count="4">
    <i>
      <x/>
    </i>
    <i>
      <x v="1"/>
    </i>
    <i>
      <x v="2"/>
    </i>
    <i t="grand">
      <x/>
    </i>
  </rowItems>
  <colItems count="1">
    <i/>
  </colItems>
  <pageFields count="1">
    <pageField fld="25" hier="-1"/>
  </pageFields>
  <dataFields count="1">
    <dataField name="No of Employees" fld="0" subtotal="count" showDataAs="percentOfTotal" baseField="1" baseItem="0" numFmtId="9"/>
  </dataFields>
  <formats count="1">
    <format dxfId="120">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B5612A05-CF26-4BC6-8D33-8545A1C41A3B}"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ttrition">
  <location ref="H14:I17" firstHeaderRow="1" firstDataRow="1" firstDataCol="1" rowPageCount="1" colPageCount="1"/>
  <pivotFields count="27">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
  </rowFields>
  <rowItems count="3">
    <i>
      <x/>
    </i>
    <i>
      <x v="1"/>
    </i>
    <i t="grand">
      <x/>
    </i>
  </rowItems>
  <colItems count="1">
    <i/>
  </colItems>
  <pageFields count="1">
    <pageField fld="25" hier="-1"/>
  </pageFields>
  <dataFields count="1">
    <dataField name="No of Leavers" fld="0" subtotal="count" showDataAs="percentOfTotal" baseField="0" baseItem="0" numFmtId="9"/>
  </dataFields>
  <formats count="1">
    <format dxfId="121">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F2A422F-FF98-44E8-8EDF-B34D251A3978}"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nure Band">
  <location ref="A87:B93"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11">
        <item m="1" x="9"/>
        <item m="1" x="6"/>
        <item m="1" x="8"/>
        <item x="5"/>
        <item m="1" x="7"/>
        <item x="3"/>
        <item x="0"/>
        <item x="1"/>
        <item x="2"/>
        <item x="4"/>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9"/>
  </rowFields>
  <rowItems count="6">
    <i>
      <x v="7"/>
    </i>
    <i>
      <x v="8"/>
    </i>
    <i>
      <x v="6"/>
    </i>
    <i>
      <x v="5"/>
    </i>
    <i>
      <x v="9"/>
    </i>
    <i t="grand">
      <x/>
    </i>
  </rowItems>
  <colItems count="1">
    <i/>
  </colItems>
  <pageFields count="1">
    <pageField fld="25" hier="-1"/>
  </pageFields>
  <dataFields count="1">
    <dataField name="No of Employees" fld="0" subtotal="count" showDataAs="percentOfTotal" baseField="1" baseItem="0" numFmtId="9"/>
  </dataFields>
  <formats count="1">
    <format dxfId="122">
      <pivotArea outline="0" collapsedLevelsAreSubtotals="1" fieldPosition="0">
        <references count="1">
          <reference field="4294967294" count="1" selected="0">
            <x v="0"/>
          </reference>
        </references>
      </pivotArea>
    </format>
  </formats>
  <chartFormats count="2">
    <chartFormat chart="4"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5C8FBBC5-49B5-4E9F-AF71-C71D619BB5F2}" name="PivotTable4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 of Leavers">
  <location ref="A14:C17"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5"/>
  </rowFields>
  <rowItems count="3">
    <i>
      <x/>
    </i>
    <i>
      <x v="1"/>
    </i>
    <i t="grand">
      <x/>
    </i>
  </rowItems>
  <colFields count="1">
    <field x="-2"/>
  </colFields>
  <colItems count="2">
    <i>
      <x/>
    </i>
    <i i="1">
      <x v="1"/>
    </i>
  </colItems>
  <dataFields count="2">
    <dataField name="No of Employees" fld="0" subtotal="count" baseField="0" baseItem="0"/>
    <dataField name="Count of Employee ID" fld="0" subtotal="count" showDataAs="percentOfTotal" baseField="19" baseItem="0" numFmtId="165"/>
  </dataFields>
  <formats count="2">
    <format dxfId="124">
      <pivotArea outline="0" collapsedLevelsAreSubtotals="1" fieldPosition="0">
        <references count="1">
          <reference field="4294967294" count="1" selected="0">
            <x v="1"/>
          </reference>
        </references>
      </pivotArea>
    </format>
    <format dxfId="123">
      <pivotArea collapsedLevelsAreSubtotals="1" fieldPosition="0">
        <references count="2">
          <reference field="4294967294" count="1" selected="0">
            <x v="1"/>
          </reference>
          <reference field="2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4BB17AD-E190-47B8-AA91-DC25F27013F8}"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formance Ratings">
  <location ref="D87:E92"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4"/>
  </rowFields>
  <rowItems count="5">
    <i>
      <x/>
    </i>
    <i>
      <x v="1"/>
    </i>
    <i>
      <x v="2"/>
    </i>
    <i>
      <x v="3"/>
    </i>
    <i t="grand">
      <x/>
    </i>
  </rowItems>
  <colItems count="1">
    <i/>
  </colItems>
  <pageFields count="1">
    <pageField fld="25" hier="-1"/>
  </pageFields>
  <dataFields count="1">
    <dataField name="No of Employees" fld="0" subtotal="count" showDataAs="percentOfTotal" baseField="1" baseItem="0" numFmtId="9"/>
  </dataFields>
  <formats count="1">
    <format dxfId="125">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F41932F8-F526-4B9C-BCB5-6A5F79F984A9}"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No of Leavers">
  <location ref="E10:F13" firstHeaderRow="1" firstDataRow="1" firstDataCol="1" rowPageCount="1" colPageCount="1"/>
  <pivotFields count="27">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
  </rowFields>
  <rowItems count="3">
    <i>
      <x/>
    </i>
    <i>
      <x v="1"/>
    </i>
    <i t="grand">
      <x/>
    </i>
  </rowItems>
  <colItems count="1">
    <i/>
  </colItems>
  <pageFields count="1">
    <pageField fld="25" hier="-1"/>
  </pageFields>
  <dataFields count="1">
    <dataField name="Average of Tenure (Years)" fld="8" subtotal="average" baseField="0" baseItem="0" numFmtId="166"/>
  </dataFields>
  <formats count="1">
    <format dxfId="12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E5A2560F-BB69-4836-B194-4DD13AFCA405}" name="PivotTable3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Department">
  <location ref="A98:D107" firstHeaderRow="0" firstDataRow="1" firstDataCol="1"/>
  <pivotFields count="27">
    <pivotField dataField="1" showAll="0"/>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v="1"/>
    </i>
    <i>
      <x v="2"/>
    </i>
    <i>
      <x/>
    </i>
    <i>
      <x v="3"/>
    </i>
    <i>
      <x v="6"/>
    </i>
    <i>
      <x v="5"/>
    </i>
    <i>
      <x v="4"/>
    </i>
    <i>
      <x v="7"/>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27">
      <pivotArea outline="0" collapsedLevelsAreSubtotals="1" fieldPosition="0">
        <references count="1">
          <reference field="4294967294" count="1" selected="0">
            <x v="2"/>
          </reference>
        </references>
      </pivotArea>
    </format>
  </formats>
  <chartFormats count="21">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4" format="3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1"/>
          </reference>
        </references>
      </pivotArea>
    </chartFormat>
    <chartFormat chart="14" format="32"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1"/>
          </reference>
        </references>
      </pivotArea>
    </chartFormat>
    <chartFormat chart="16" format="23" series="1">
      <pivotArea type="data" outline="0" fieldPosition="0">
        <references count="1">
          <reference field="4294967294"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1"/>
          </reference>
        </references>
      </pivotArea>
    </chartFormat>
    <chartFormat chart="17" format="23"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1"/>
          </reference>
        </references>
      </pivotArea>
    </chartFormat>
    <chartFormat chart="18"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D150C7FA-355C-4047-9D05-F60DA5F8772A}" name="PivotTable2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ountry">
  <location ref="A147:D154" firstHeaderRow="0" firstDataRow="1" firstDataCol="1"/>
  <pivotFields count="27">
    <pivotField dataField="1" showAll="0"/>
    <pivotField showAll="0"/>
    <pivotField showAll="0" sortType="descending">
      <autoSortScope>
        <pivotArea dataOnly="0" outline="0" fieldPosition="0">
          <references count="1">
            <reference field="4294967294" count="1" selected="0">
              <x v="2"/>
            </reference>
          </references>
        </pivotArea>
      </autoSortScope>
    </pivotField>
    <pivotField showAll="0"/>
    <pivotField axis="axisRow" showAll="0">
      <items count="7">
        <item x="4"/>
        <item x="1"/>
        <item x="5"/>
        <item x="2"/>
        <item x="0"/>
        <item x="3"/>
        <item t="default"/>
      </items>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7">
    <i>
      <x/>
    </i>
    <i>
      <x v="1"/>
    </i>
    <i>
      <x v="2"/>
    </i>
    <i>
      <x v="3"/>
    </i>
    <i>
      <x v="4"/>
    </i>
    <i>
      <x v="5"/>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28">
      <pivotArea outline="0" collapsedLevelsAreSubtotals="1" fieldPosition="0">
        <references count="1">
          <reference field="4294967294" count="1" selected="0">
            <x v="2"/>
          </reference>
        </references>
      </pivotArea>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4" format="3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1"/>
          </reference>
        </references>
      </pivotArea>
    </chartFormat>
    <chartFormat chart="14" format="32"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1"/>
          </reference>
        </references>
      </pivotArea>
    </chartFormat>
    <chartFormat chart="16" format="23" series="1">
      <pivotArea type="data" outline="0" fieldPosition="0">
        <references count="1">
          <reference field="4294967294"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1"/>
          </reference>
        </references>
      </pivotArea>
    </chartFormat>
    <chartFormat chart="17" format="23"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1"/>
          </reference>
        </references>
      </pivotArea>
    </chartFormat>
    <chartFormat chart="18"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D7457473-7EFB-4190-A771-76FC32D0D821}" name="PivotTable3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Age group">
  <location ref="A117:D122" firstHeaderRow="0" firstDataRow="1" firstDataCol="1"/>
  <pivotFields count="27">
    <pivotField dataField="1" showAll="0"/>
    <pivotField showAll="0"/>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axis="axisRow" showAll="0">
      <items count="5">
        <item x="1"/>
        <item x="0"/>
        <item x="2"/>
        <item x="3"/>
        <item t="default"/>
      </items>
    </pivotField>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29">
      <pivotArea outline="0" collapsedLevelsAreSubtotals="1" fieldPosition="0">
        <references count="1">
          <reference field="4294967294" count="1" selected="0">
            <x v="2"/>
          </reference>
        </references>
      </pivotArea>
    </format>
  </formats>
  <chartFormats count="16">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2"/>
          </reference>
        </references>
      </pivotArea>
    </chartFormat>
    <chartFormat chart="14" format="30"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8638F3D9-6FBE-46F1-A384-C4AD0AED72C6}" name="PivotTable4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51:C58" firstHeaderRow="0"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axis="axisRow" showAll="0">
      <items count="7">
        <item x="4"/>
        <item x="1"/>
        <item x="5"/>
        <item x="2"/>
        <item x="0"/>
        <item x="3"/>
        <item t="default"/>
      </items>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4"/>
  </rowFields>
  <rowItems count="7">
    <i>
      <x/>
    </i>
    <i>
      <x v="1"/>
    </i>
    <i>
      <x v="2"/>
    </i>
    <i>
      <x v="3"/>
    </i>
    <i>
      <x v="4"/>
    </i>
    <i>
      <x v="5"/>
    </i>
    <i t="grand">
      <x/>
    </i>
  </rowItems>
  <colFields count="1">
    <field x="-2"/>
  </colFields>
  <colItems count="2">
    <i>
      <x/>
    </i>
    <i i="1">
      <x v="1"/>
    </i>
  </colItems>
  <pageFields count="1">
    <pageField fld="25" hier="-1"/>
  </pageFields>
  <dataFields count="2">
    <dataField name="No of Leavers" fld="0" subtotal="count" baseField="0" baseItem="0"/>
    <dataField name="%" fld="0" subtotal="count" showDataAs="percentOfTotal" baseField="1" baseItem="0" numFmtId="9"/>
  </dataFields>
  <formats count="1">
    <format dxfId="13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7962726D-3B07-484F-A3FA-58E07DA06CC6}" name="PivotTable2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Tenure Band">
  <location ref="A126:D133" firstHeaderRow="0" firstDataRow="1" firstDataCol="1"/>
  <pivotFields count="27">
    <pivotField dataField="1" showAll="0"/>
    <pivotField showAll="0"/>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axis="axisRow" showAll="0">
      <items count="11">
        <item x="0"/>
        <item x="4"/>
        <item m="1" x="9"/>
        <item m="1" x="6"/>
        <item m="1" x="8"/>
        <item x="5"/>
        <item x="1"/>
        <item x="2"/>
        <item m="1" x="7"/>
        <item x="3"/>
        <item t="default"/>
      </items>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7">
    <i>
      <x/>
    </i>
    <i>
      <x v="1"/>
    </i>
    <i>
      <x v="5"/>
    </i>
    <i>
      <x v="6"/>
    </i>
    <i>
      <x v="7"/>
    </i>
    <i>
      <x v="9"/>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31">
      <pivotArea outline="0" collapsedLevelsAreSubtotals="1" fieldPosition="0">
        <references count="1">
          <reference field="4294967294" count="1" selected="0">
            <x v="2"/>
          </reference>
        </references>
      </pivotArea>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4" format="3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1"/>
          </reference>
        </references>
      </pivotArea>
    </chartFormat>
    <chartFormat chart="14" format="32" series="1">
      <pivotArea type="data" outline="0" fieldPosition="0">
        <references count="1">
          <reference field="4294967294" count="1" selected="0">
            <x v="2"/>
          </reference>
        </references>
      </pivotArea>
    </chartFormat>
    <chartFormat chart="15" format="18"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1"/>
          </reference>
        </references>
      </pivotArea>
    </chartFormat>
    <chartFormat chart="16" format="23" series="1">
      <pivotArea type="data" outline="0" fieldPosition="0">
        <references count="1">
          <reference field="4294967294"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17"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1"/>
          </reference>
        </references>
      </pivotArea>
    </chartFormat>
    <chartFormat chart="17" format="23" series="1">
      <pivotArea type="data" outline="0" fieldPosition="0">
        <references count="1">
          <reference field="4294967294"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series="1">
      <pivotArea type="data" outline="0" fieldPosition="0">
        <references count="1">
          <reference field="4294967294" count="1" selected="0">
            <x v="1"/>
          </reference>
        </references>
      </pivotArea>
    </chartFormat>
    <chartFormat chart="18"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E664DDA4-2299-4856-B529-3E211C1DD07E}" name="PivotTable4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s>
  <rowFields count="1">
    <field x="25"/>
  </rowFields>
  <rowItems count="2">
    <i>
      <x/>
    </i>
    <i t="grand">
      <x/>
    </i>
  </rowItems>
  <colItems count="1">
    <i/>
  </colItems>
  <dataFields count="1">
    <dataField name="Head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6FDEF010-B8F0-43D0-AE37-ACE390D36D4B}" name="PivotTable3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Gender">
  <location ref="A110:D113" firstHeaderRow="0" firstDataRow="1" firstDataCol="1"/>
  <pivotFields count="27">
    <pivotField dataField="1" showAll="0"/>
    <pivotField axis="axisRow" showAll="0">
      <items count="3">
        <item x="0"/>
        <item x="1"/>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Fields count="1">
    <field x="-2"/>
  </colFields>
  <colItems count="3">
    <i>
      <x/>
    </i>
    <i i="1">
      <x v="1"/>
    </i>
    <i i="2">
      <x v="2"/>
    </i>
  </colItems>
  <dataFields count="3">
    <dataField name="Employees" fld="0" subtotal="count" baseField="0" baseItem="0"/>
    <dataField name="Leavers" fld="26" baseField="0" baseItem="0"/>
    <dataField name="Attrition Rate" fld="26" subtotal="average" baseField="2" baseItem="0" numFmtId="165"/>
  </dataFields>
  <formats count="1">
    <format dxfId="132">
      <pivotArea outline="0" collapsedLevelsAreSubtotals="1" fieldPosition="0">
        <references count="1">
          <reference field="4294967294" count="1" selected="0">
            <x v="2"/>
          </reference>
        </references>
      </pivotArea>
    </format>
  </formats>
  <chartFormats count="10">
    <chartFormat chart="1" format="2" series="1">
      <pivotArea type="data" outline="0" fieldPosition="0">
        <references count="1">
          <reference field="4294967294" count="1" selected="0">
            <x v="2"/>
          </reference>
        </references>
      </pivotArea>
    </chartFormat>
    <chartFormat chart="11" format="26" series="1">
      <pivotArea type="data" outline="0" fieldPosition="0">
        <references count="1">
          <reference field="4294967294" count="1" selected="0">
            <x v="2"/>
          </reference>
        </references>
      </pivotArea>
    </chartFormat>
    <chartFormat chart="14" format="32" series="1">
      <pivotArea type="data" outline="0" fieldPosition="0">
        <references count="1">
          <reference field="4294967294" count="1" selected="0">
            <x v="2"/>
          </reference>
        </references>
      </pivotArea>
    </chartFormat>
    <chartFormat chart="15" format="20" series="1">
      <pivotArea type="data" outline="0" fieldPosition="0">
        <references count="1">
          <reference field="4294967294" count="1" selected="0">
            <x v="2"/>
          </reference>
        </references>
      </pivotArea>
    </chartFormat>
    <chartFormat chart="16" format="23" series="1">
      <pivotArea type="data" outline="0" fieldPosition="0">
        <references count="1">
          <reference field="4294967294" count="1" selected="0">
            <x v="2"/>
          </reference>
        </references>
      </pivotArea>
    </chartFormat>
    <chartFormat chart="3" format="26" series="1">
      <pivotArea type="data" outline="0" fieldPosition="0">
        <references count="1">
          <reference field="4294967294" count="1" selected="0">
            <x v="2"/>
          </reference>
        </references>
      </pivotArea>
    </chartFormat>
    <chartFormat chart="17" format="23" series="1">
      <pivotArea type="data" outline="0" fieldPosition="0">
        <references count="1">
          <reference field="4294967294" count="1" selected="0">
            <x v="2"/>
          </reference>
        </references>
      </pivotArea>
    </chartFormat>
    <chartFormat chart="18" format="23" series="1">
      <pivotArea type="data" outline="0" fieldPosition="0">
        <references count="1">
          <reference field="4294967294" count="1" selected="0">
            <x v="2"/>
          </reference>
        </references>
      </pivotArea>
    </chartFormat>
    <chartFormat chart="19" format="2" series="1">
      <pivotArea type="data" outline="0" fieldPosition="0">
        <references count="1">
          <reference field="4294967294" count="1" selected="0">
            <x v="2"/>
          </reference>
        </references>
      </pivotArea>
    </chartFormat>
    <chartFormat chart="2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33273C94-AD75-4FDB-9143-64DDF9876532}" name="PivotTable4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Performance ratings">
  <location ref="A48:B53"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multipleItemSelectionAllowed="1" showAll="0"/>
    <pivotField dataField="1" showAll="0"/>
  </pivotFields>
  <rowFields count="1">
    <field x="14"/>
  </rowFields>
  <rowItems count="5">
    <i>
      <x v="2"/>
    </i>
    <i>
      <x v="1"/>
    </i>
    <i>
      <x/>
    </i>
    <i>
      <x v="3"/>
    </i>
    <i t="grand">
      <x/>
    </i>
  </rowItems>
  <colItems count="1">
    <i/>
  </colItems>
  <dataFields count="1">
    <dataField name="Attrition %" fld="26" subtotal="average" baseField="17" baseItem="0"/>
  </dataFields>
  <formats count="2">
    <format dxfId="98">
      <pivotArea outline="0" collapsedLevelsAreSubtotals="1" fieldPosition="0"/>
    </format>
    <format dxfId="97">
      <pivotArea dataOnly="0" labelOnly="1" grandCol="1" outline="0"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9A0FD67E-A2D5-460E-A5BA-E6BCB9A77565}" name="PivotTable4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Salary recency increase">
  <location ref="A33:B38"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multipleItemSelectionAllowed="1" showAll="0"/>
    <pivotField dataField="1" showAll="0"/>
  </pivotFields>
  <rowFields count="1">
    <field x="17"/>
  </rowFields>
  <rowItems count="5">
    <i>
      <x v="2"/>
    </i>
    <i>
      <x/>
    </i>
    <i>
      <x v="1"/>
    </i>
    <i>
      <x v="3"/>
    </i>
    <i t="grand">
      <x/>
    </i>
  </rowItems>
  <colItems count="1">
    <i/>
  </colItems>
  <dataFields count="1">
    <dataField name="Attrition %" fld="26" subtotal="average" baseField="17" baseItem="0"/>
  </dataFields>
  <formats count="2">
    <format dxfId="100">
      <pivotArea outline="0" collapsedLevelsAreSubtotals="1" fieldPosition="0"/>
    </format>
    <format dxfId="99">
      <pivotArea dataOnly="0" labelOnly="1" grandCol="1" outline="0"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F7A6E5C8-5D4F-4455-9567-EADB8D6A2691}" name="PivotTable4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Compa-ratio">
  <location ref="A24:B29"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3"/>
  </rowFields>
  <rowItems count="5">
    <i>
      <x v="3"/>
    </i>
    <i>
      <x v="2"/>
    </i>
    <i>
      <x v="1"/>
    </i>
    <i>
      <x/>
    </i>
    <i t="grand">
      <x/>
    </i>
  </rowItems>
  <colItems count="1">
    <i/>
  </colItems>
  <dataFields count="1">
    <dataField name="Attrition %" fld="26" subtotal="average" baseField="17" baseItem="0"/>
  </dataFields>
  <formats count="2">
    <format dxfId="102">
      <pivotArea outline="0" collapsedLevelsAreSubtotals="1" fieldPosition="0"/>
    </format>
    <format dxfId="101">
      <pivotArea dataOnly="0" labelOnly="1" grandCol="1" outline="0"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6A4009D6-A512-44AF-8D4E-B9817FF1D988}" name="PivotTable3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rowHeaderCaption="Engagement score">
  <location ref="A1:B6"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multipleItemSelectionAllowed="1" showAll="0"/>
    <pivotField dataField="1" showAll="0"/>
  </pivotFields>
  <rowFields count="1">
    <field x="19"/>
  </rowFields>
  <rowItems count="5">
    <i>
      <x v="1"/>
    </i>
    <i>
      <x v="2"/>
    </i>
    <i>
      <x/>
    </i>
    <i>
      <x v="3"/>
    </i>
    <i t="grand">
      <x/>
    </i>
  </rowItems>
  <colItems count="1">
    <i/>
  </colItems>
  <dataFields count="1">
    <dataField name="Attrition %" fld="26" subtotal="average" baseField="17" baseItem="0"/>
  </dataFields>
  <formats count="2">
    <format dxfId="104">
      <pivotArea outline="0" collapsedLevelsAreSubtotals="1" fieldPosition="0"/>
    </format>
    <format dxfId="103">
      <pivotArea dataOnly="0" labelOnly="1" grandCol="1"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8E868B6A-B83C-4C39-9069-D01D783C0C8A}" name="PivotTable3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Engagement score">
  <location ref="A11:C17" firstHeaderRow="1" firstDataRow="2" firstDataCol="1"/>
  <pivotFields count="27">
    <pivotField dataField="1"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axis="axisCol" multipleItemSelectionAllowed="1" showAll="0">
      <items count="3">
        <item n="Stayers" x="0"/>
        <item n="Leavers" x="1"/>
        <item t="default"/>
      </items>
    </pivotField>
    <pivotField showAll="0"/>
  </pivotFields>
  <rowFields count="1">
    <field x="19"/>
  </rowFields>
  <rowItems count="5">
    <i>
      <x/>
    </i>
    <i>
      <x v="1"/>
    </i>
    <i>
      <x v="2"/>
    </i>
    <i>
      <x v="3"/>
    </i>
    <i t="grand">
      <x/>
    </i>
  </rowItems>
  <colFields count="1">
    <field x="25"/>
  </colFields>
  <colItems count="2">
    <i>
      <x/>
    </i>
    <i>
      <x v="1"/>
    </i>
  </colItems>
  <dataFields count="1">
    <dataField name="Employee" fld="0" subtotal="count" baseField="17" baseItem="1" numFmtId="1"/>
  </dataFields>
  <formats count="3">
    <format dxfId="107">
      <pivotArea outline="0" collapsedLevelsAreSubtotals="1" fieldPosition="0"/>
    </format>
    <format dxfId="106">
      <pivotArea dataOnly="0" labelOnly="1" grandCol="1" outline="0" fieldPosition="0"/>
    </format>
    <format dxfId="105">
      <pivotArea outline="0" collapsedLevelsAreSubtotals="1" fieldPosition="0">
        <references count="1">
          <reference field="4294967294" count="1" selected="0">
            <x v="0"/>
          </reference>
        </references>
      </pivotArea>
    </format>
  </formats>
  <chartFormats count="2">
    <chartFormat chart="3" format="0" series="1">
      <pivotArea type="data" outline="0" fieldPosition="0">
        <references count="2">
          <reference field="4294967294" count="1" selected="0">
            <x v="0"/>
          </reference>
          <reference field="25" count="1" selected="0">
            <x v="0"/>
          </reference>
        </references>
      </pivotArea>
    </chartFormat>
    <chartFormat chart="3" format="1"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3DE28E96-937F-4066-A1D0-DF3BA15FF6BE}" name="PivotTable4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Promotion">
  <location ref="A41:B44"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multipleItemSelectionAllowed="1" showAll="0"/>
    <pivotField dataField="1" showAll="0"/>
  </pivotFields>
  <rowFields count="1">
    <field x="15"/>
  </rowFields>
  <rowItems count="3">
    <i>
      <x/>
    </i>
    <i>
      <x v="1"/>
    </i>
    <i t="grand">
      <x/>
    </i>
  </rowItems>
  <colItems count="1">
    <i/>
  </colItems>
  <dataFields count="1">
    <dataField name="Attrition %" fld="26" subtotal="average" baseField="17" baseItem="0"/>
  </dataFields>
  <formats count="2">
    <format dxfId="109">
      <pivotArea outline="0" collapsedLevelsAreSubtotals="1" fieldPosition="0"/>
    </format>
    <format dxfId="108">
      <pivotArea dataOnly="0" labelOnly="1" grandCol="1" outline="0" fieldPosition="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395A5EEA-87A3-4D43-8208-8F431B287431}" name="PivotTable4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Overtime">
  <location ref="A56:B59" firstHeaderRow="1" firstDataRow="1" firstDataCol="1"/>
  <pivotFields count="27">
    <pivotField showAll="0"/>
    <pivotField showAll="0"/>
    <pivotField multipleItemSelectionAllowed="1"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multipleItemSelectionAllowed="1" showAll="0"/>
    <pivotField dataField="1" showAll="0"/>
  </pivotFields>
  <rowFields count="1">
    <field x="23"/>
  </rowFields>
  <rowItems count="3">
    <i>
      <x v="1"/>
    </i>
    <i>
      <x/>
    </i>
    <i t="grand">
      <x/>
    </i>
  </rowItems>
  <colItems count="1">
    <i/>
  </colItems>
  <dataFields count="1">
    <dataField name="Attrition %" fld="26" subtotal="average" baseField="17" baseItem="0"/>
  </dataFields>
  <formats count="2">
    <format dxfId="111">
      <pivotArea outline="0" collapsedLevelsAreSubtotals="1" fieldPosition="0"/>
    </format>
    <format dxfId="110">
      <pivotArea dataOnly="0" labelOnly="1" grandCol="1" outline="0"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8B829B6D-7BBA-4A28-A9AF-E5F5161C1BD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nure Band">
  <location ref="A87:B93"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11">
        <item m="1" x="9"/>
        <item m="1" x="6"/>
        <item m="1" x="8"/>
        <item x="5"/>
        <item m="1" x="7"/>
        <item x="3"/>
        <item x="0"/>
        <item x="1"/>
        <item x="2"/>
        <item x="4"/>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9"/>
  </rowFields>
  <rowItems count="6">
    <i>
      <x v="7"/>
    </i>
    <i>
      <x v="8"/>
    </i>
    <i>
      <x v="6"/>
    </i>
    <i>
      <x v="5"/>
    </i>
    <i>
      <x v="9"/>
    </i>
    <i t="grand">
      <x/>
    </i>
  </rowItems>
  <colItems count="1">
    <i/>
  </colItems>
  <pageFields count="1">
    <pageField fld="25" hier="-1"/>
  </pageFields>
  <dataFields count="1">
    <dataField name="No of Employees" fld="0" subtotal="count" showDataAs="percentOfTotal" baseField="1" baseItem="0" numFmtId="9"/>
  </dataFields>
  <formats count="1">
    <format dxfId="73">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C2A1E616-2343-4E63-9BCE-84AFB86BEA9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No of Leavers">
  <location ref="E10:F13" firstHeaderRow="1" firstDataRow="1" firstDataCol="1" rowPageCount="1" colPageCount="1"/>
  <pivotFields count="27">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
  </rowFields>
  <rowItems count="3">
    <i>
      <x/>
    </i>
    <i>
      <x v="1"/>
    </i>
    <i t="grand">
      <x/>
    </i>
  </rowItems>
  <colItems count="1">
    <i/>
  </colItems>
  <pageFields count="1">
    <pageField fld="25" hier="-1"/>
  </pageFields>
  <dataFields count="1">
    <dataField name="Average of Tenure (Years)" fld="8" subtotal="average" baseField="0" baseItem="0" numFmtId="166"/>
  </dataFields>
  <formats count="1">
    <format dxfId="7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CE2E0B99-737D-42BA-AE94-BB1B49B1BACA}" name="PivotTable2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Country">
  <location ref="A147:B154"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7">
        <item x="4"/>
        <item x="1"/>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7">
    <i>
      <x/>
    </i>
    <i>
      <x v="2"/>
    </i>
    <i>
      <x v="3"/>
    </i>
    <i>
      <x v="5"/>
    </i>
    <i>
      <x v="1"/>
    </i>
    <i>
      <x v="4"/>
    </i>
    <i t="grand">
      <x/>
    </i>
  </rowItems>
  <colItems count="1">
    <i/>
  </colItems>
  <dataFields count="1">
    <dataField name="Attrition Rate" fld="26" subtotal="average" baseField="2" baseItem="0" numFmtId="165"/>
  </dataFields>
  <formats count="1">
    <format dxfId="75">
      <pivotArea outline="0" collapsedLevelsAreSubtotals="1" fieldPosition="0">
        <references count="1">
          <reference field="4294967294" count="1" selected="0">
            <x v="0"/>
          </reference>
        </references>
      </pivotArea>
    </format>
  </formats>
  <chartFormats count="9">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AC59353B-ACF2-4D31-AADD-BD57A2DBB6A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o of Leavers">
  <location ref="A14:C17"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5"/>
  </rowFields>
  <rowItems count="3">
    <i>
      <x/>
    </i>
    <i>
      <x v="1"/>
    </i>
    <i t="grand">
      <x/>
    </i>
  </rowItems>
  <colFields count="1">
    <field x="-2"/>
  </colFields>
  <colItems count="2">
    <i>
      <x/>
    </i>
    <i i="1">
      <x v="1"/>
    </i>
  </colItems>
  <dataFields count="2">
    <dataField name="No of Employees" fld="0" subtotal="count" baseField="0" baseItem="0"/>
    <dataField name="Count of Employee ID" fld="0" subtotal="count" showDataAs="percentOfTotal" baseField="19" baseItem="0" numFmtId="165"/>
  </dataFields>
  <formats count="2">
    <format dxfId="77">
      <pivotArea outline="0" collapsedLevelsAreSubtotals="1" fieldPosition="0">
        <references count="1">
          <reference field="4294967294" count="1" selected="0">
            <x v="1"/>
          </reference>
        </references>
      </pivotArea>
    </format>
    <format dxfId="76">
      <pivotArea collapsedLevelsAreSubtotals="1" fieldPosition="0">
        <references count="2">
          <reference field="4294967294" count="1" selected="0">
            <x v="1"/>
          </reference>
          <reference field="2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EA21D59D-46F9-4909-A862-E3AF4A05DC9F}" name="PivotTable2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rowHeaderCaption="Tenure Band">
  <location ref="A126:B133"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11">
        <item x="0"/>
        <item x="4"/>
        <item m="1" x="9"/>
        <item m="1" x="6"/>
        <item m="1" x="8"/>
        <item x="5"/>
        <item x="1"/>
        <item x="2"/>
        <item m="1" x="7"/>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7">
    <i>
      <x v="9"/>
    </i>
    <i>
      <x v="6"/>
    </i>
    <i>
      <x v="7"/>
    </i>
    <i>
      <x/>
    </i>
    <i>
      <x v="1"/>
    </i>
    <i>
      <x v="5"/>
    </i>
    <i t="grand">
      <x/>
    </i>
  </rowItems>
  <colItems count="1">
    <i/>
  </colItems>
  <dataFields count="1">
    <dataField name="Attrition Rate" fld="26" subtotal="average" baseField="2" baseItem="0" numFmtId="165"/>
  </dataFields>
  <formats count="1">
    <format dxfId="78">
      <pivotArea outline="0" collapsedLevelsAreSubtotals="1" fieldPosition="0">
        <references count="1">
          <reference field="4294967294" count="1" selected="0">
            <x v="0"/>
          </reference>
        </references>
      </pivotArea>
    </format>
  </formats>
  <chartFormats count="9">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6E0BF6DC-3DA3-4691-814F-53B471861C0B}" name="PivotTable2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Age group">
  <location ref="A117:B122"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
    <i>
      <x v="3"/>
    </i>
    <i>
      <x v="1"/>
    </i>
    <i>
      <x/>
    </i>
    <i>
      <x v="2"/>
    </i>
    <i t="grand">
      <x/>
    </i>
  </rowItems>
  <colItems count="1">
    <i/>
  </colItems>
  <dataFields count="1">
    <dataField name="Attrition Rate" fld="26" subtotal="average" baseField="2" baseItem="0" numFmtId="165"/>
  </dataFields>
  <formats count="1">
    <format dxfId="79">
      <pivotArea outline="0" collapsedLevelsAreSubtotals="1" fieldPosition="0">
        <references count="1">
          <reference field="4294967294" count="1" selected="0">
            <x v="0"/>
          </reference>
        </references>
      </pivotArea>
    </format>
  </formats>
  <chartFormats count="10">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04AA8DC3-57AF-4007-B280-B1A092970AD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A51:B58"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7">
        <item x="4"/>
        <item x="1"/>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4"/>
  </rowFields>
  <rowItems count="7">
    <i>
      <x v="4"/>
    </i>
    <i>
      <x v="5"/>
    </i>
    <i>
      <x/>
    </i>
    <i>
      <x v="3"/>
    </i>
    <i>
      <x v="2"/>
    </i>
    <i>
      <x v="1"/>
    </i>
    <i t="grand">
      <x/>
    </i>
  </rowItems>
  <colItems count="1">
    <i/>
  </colItems>
  <pageFields count="1">
    <pageField fld="25" hier="-1"/>
  </pageFields>
  <dataFields count="1">
    <dataField name="%" fld="0" subtotal="count" showDataAs="percentOfTotal" baseField="1" baseItem="0" numFmtId="9"/>
  </dataFields>
  <formats count="1">
    <format dxfId="8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743DD220-8C71-49F7-91FC-4E5C9A87BE73}" name="PivotTable2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Department">
  <location ref="A98:B107" firstHeaderRow="1" firstDataRow="1" firstDataCol="1"/>
  <pivotFields count="27">
    <pivotField showAll="0"/>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v="1"/>
    </i>
    <i>
      <x v="2"/>
    </i>
    <i>
      <x/>
    </i>
    <i>
      <x v="3"/>
    </i>
    <i>
      <x v="6"/>
    </i>
    <i>
      <x v="5"/>
    </i>
    <i>
      <x v="4"/>
    </i>
    <i>
      <x v="7"/>
    </i>
    <i t="grand">
      <x/>
    </i>
  </rowItems>
  <colItems count="1">
    <i/>
  </colItems>
  <dataFields count="1">
    <dataField name="Attrition Rate" fld="26" subtotal="average" baseField="2" baseItem="0" numFmtId="165"/>
  </dataFields>
  <formats count="1">
    <format dxfId="81">
      <pivotArea outline="0" collapsedLevelsAreSubtotals="1" fieldPosition="0">
        <references count="1">
          <reference field="4294967294" count="1" selected="0">
            <x v="0"/>
          </reference>
        </references>
      </pivotArea>
    </format>
  </formats>
  <chartFormats count="3">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E1F7117D-F62D-4CED-B285-0E0061F21F5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ing Arrangement">
  <location ref="G74:H78"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axis="axisPage" multipleItemSelectionAllowed="1" showAll="0">
      <items count="3">
        <item h="1" x="0"/>
        <item x="1"/>
        <item t="default"/>
      </items>
    </pivotField>
    <pivotField showAll="0"/>
  </pivotFields>
  <rowFields count="1">
    <field x="22"/>
  </rowFields>
  <rowItems count="4">
    <i>
      <x/>
    </i>
    <i>
      <x v="1"/>
    </i>
    <i>
      <x v="2"/>
    </i>
    <i t="grand">
      <x/>
    </i>
  </rowItems>
  <colItems count="1">
    <i/>
  </colItems>
  <pageFields count="1">
    <pageField fld="25" hier="-1"/>
  </pageFields>
  <dataFields count="1">
    <dataField name="No of Employees" fld="0" subtotal="count" showDataAs="percentOfTotal" baseField="1" baseItem="0" numFmtId="9"/>
  </dataFields>
  <formats count="1">
    <format dxfId="82">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A50FD912-84AF-4766-B3BF-E3C4135866CE}" name="PivotTable2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Job level">
  <location ref="A137:B143"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6">
    <i>
      <x/>
    </i>
    <i>
      <x v="4"/>
    </i>
    <i>
      <x v="1"/>
    </i>
    <i>
      <x v="2"/>
    </i>
    <i>
      <x v="3"/>
    </i>
    <i t="grand">
      <x/>
    </i>
  </rowItems>
  <colItems count="1">
    <i/>
  </colItems>
  <dataFields count="1">
    <dataField name="Attrition Rate" fld="26" subtotal="average" baseField="2" baseItem="0" numFmtId="165"/>
  </dataFields>
  <formats count="1">
    <format dxfId="83">
      <pivotArea outline="0" collapsedLevelsAreSubtotals="1" fieldPosition="0">
        <references count="1">
          <reference field="4294967294" count="1" selected="0">
            <x v="0"/>
          </reference>
        </references>
      </pivotArea>
    </format>
  </formats>
  <chartFormats count="9">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ACE14EC1-C7B3-4E09-ABAC-DA1BB2E019E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location ref="A76:B81"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7"/>
  </rowFields>
  <rowItems count="5">
    <i>
      <x v="1"/>
    </i>
    <i>
      <x/>
    </i>
    <i>
      <x v="2"/>
    </i>
    <i>
      <x v="3"/>
    </i>
    <i t="grand">
      <x/>
    </i>
  </rowItems>
  <colItems count="1">
    <i/>
  </colItems>
  <pageFields count="1">
    <pageField fld="25" hier="-1"/>
  </pageFields>
  <dataFields count="1">
    <dataField name="No of Employees" fld="0" subtotal="count" showDataAs="percentOfTotal" baseField="1" baseItem="0" numFmtId="9"/>
  </dataFields>
  <formats count="1">
    <format dxfId="84">
      <pivotArea outline="0" collapsedLevelsAreSubtotals="1" fieldPosition="0">
        <references count="1">
          <reference field="4294967294" count="1" selected="0">
            <x v="0"/>
          </reference>
        </references>
      </pivotArea>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F2B91379-4AFE-4B74-B361-A62D407321FA}" name="PivotTable3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rowHeaderCaption="Overtime">
  <location ref="A166:B169"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23"/>
  </rowFields>
  <rowItems count="3">
    <i>
      <x v="1"/>
    </i>
    <i>
      <x/>
    </i>
    <i t="grand">
      <x/>
    </i>
  </rowItems>
  <colItems count="1">
    <i/>
  </colItems>
  <dataFields count="1">
    <dataField name="Attrition Rate" fld="26" subtotal="average" baseField="2" baseItem="0" numFmtId="165"/>
  </dataFields>
  <formats count="1">
    <format dxfId="85">
      <pivotArea outline="0" collapsedLevelsAreSubtotals="1" fieldPosition="0">
        <references count="1">
          <reference field="4294967294" count="1" selected="0">
            <x v="0"/>
          </reference>
        </references>
      </pivotArea>
    </format>
  </formats>
  <chartFormats count="12">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EB358AAC-BC79-49EE-A3A4-133287BFFB4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5:I8" firstHeaderRow="1" firstDataRow="1" firstDataCol="1" rowPageCount="1" colPageCount="1"/>
  <pivotFields count="27">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s>
  <rowFields count="1">
    <field x="1"/>
  </rowFields>
  <rowItems count="3">
    <i>
      <x/>
    </i>
    <i>
      <x v="1"/>
    </i>
    <i t="grand">
      <x/>
    </i>
  </rowItems>
  <colItems count="1">
    <i/>
  </colItems>
  <pageFields count="1">
    <pageField fld="25" hier="-1"/>
  </pageFields>
  <dataFields count="1">
    <dataField name="Headcount" fld="0" subtotal="count" showDataAs="percentOfTotal" baseField="1" baseItem="0" numFmtId="9"/>
  </dataFields>
  <formats count="1">
    <format dxfId="86">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BBC31EBD-31C6-4963-AB7F-575ACCDF725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ttrition">
  <location ref="H14:I17" firstHeaderRow="1" firstDataRow="1" firstDataCol="1" rowPageCount="1" colPageCount="1"/>
  <pivotFields count="27">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
  </rowFields>
  <rowItems count="3">
    <i>
      <x/>
    </i>
    <i>
      <x v="1"/>
    </i>
    <i t="grand">
      <x/>
    </i>
  </rowItems>
  <colItems count="1">
    <i/>
  </colItems>
  <pageFields count="1">
    <pageField fld="25" hier="-1"/>
  </pageFields>
  <dataFields count="1">
    <dataField name="No of Leavers" fld="0" subtotal="count" showDataAs="percentOfTotal" baseField="0" baseItem="0" numFmtId="9"/>
  </dataFields>
  <formats count="1">
    <format dxfId="87">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632C7571-C556-44BA-8982-54D895AB86A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Level">
  <location ref="A64:B70"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5"/>
  </rowFields>
  <rowItems count="6">
    <i>
      <x v="2"/>
    </i>
    <i>
      <x v="3"/>
    </i>
    <i>
      <x/>
    </i>
    <i>
      <x v="1"/>
    </i>
    <i>
      <x v="4"/>
    </i>
    <i t="grand">
      <x/>
    </i>
  </rowItems>
  <colItems count="1">
    <i/>
  </colItems>
  <pageFields count="1">
    <pageField fld="25" hier="-1"/>
  </pageFields>
  <dataFields count="1">
    <dataField name="No of Employees" fld="0" subtotal="count" showDataAs="percentOfTotal" baseField="1" baseItem="0" numFmtId="9"/>
  </dataFields>
  <formats count="1">
    <format dxfId="88">
      <pivotArea outline="0" collapsedLevelsAreSubtotals="1" fieldPosition="0">
        <references count="1">
          <reference field="4294967294" count="1" selected="0">
            <x v="0"/>
          </reference>
        </references>
      </pivotArea>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EAA09D87-2EFB-47F3-BDD8-BC13CC9AB57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9:B11"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s>
  <rowFields count="1">
    <field x="25"/>
  </rowFields>
  <rowItems count="2">
    <i>
      <x v="1"/>
    </i>
    <i t="grand">
      <x/>
    </i>
  </rowItems>
  <colItems count="1">
    <i/>
  </colItems>
  <dataFields count="1">
    <dataField name="No of Leav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232947D6-D319-4A91-9128-56DC6597FBE0}" name="PivotTable3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rowHeaderCaption="Working Arrangement">
  <location ref="A158:B162"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22"/>
  </rowFields>
  <rowItems count="4">
    <i>
      <x v="1"/>
    </i>
    <i>
      <x/>
    </i>
    <i>
      <x v="2"/>
    </i>
    <i t="grand">
      <x/>
    </i>
  </rowItems>
  <colItems count="1">
    <i/>
  </colItems>
  <dataFields count="1">
    <dataField name="Attrition Rate" fld="26" subtotal="average" baseField="2" baseItem="0" numFmtId="165"/>
  </dataFields>
  <formats count="1">
    <format dxfId="89">
      <pivotArea outline="0" collapsedLevelsAreSubtotals="1" fieldPosition="0">
        <references count="1">
          <reference field="4294967294" count="1" selected="0">
            <x v="0"/>
          </reference>
        </references>
      </pivotArea>
    </format>
  </formats>
  <chartFormats count="13">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A89AB490-ADA2-4860-B67A-F5CC0C348EE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21:B30" firstHeaderRow="1" firstDataRow="1" firstDataCol="1" rowPageCount="1" colPageCount="1"/>
  <pivotFields count="27">
    <pivotField dataField="1" showAll="0"/>
    <pivotField showAll="0"/>
    <pivotField axis="axisRow" showAll="0" sortType="descending">
      <items count="9">
        <item x="1"/>
        <item x="4"/>
        <item x="7"/>
        <item x="5"/>
        <item x="2"/>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2"/>
  </rowFields>
  <rowItems count="9">
    <i>
      <x v="3"/>
    </i>
    <i>
      <x v="6"/>
    </i>
    <i>
      <x v="5"/>
    </i>
    <i>
      <x v="1"/>
    </i>
    <i>
      <x/>
    </i>
    <i>
      <x v="2"/>
    </i>
    <i>
      <x v="7"/>
    </i>
    <i>
      <x v="4"/>
    </i>
    <i t="grand">
      <x/>
    </i>
  </rowItems>
  <colItems count="1">
    <i/>
  </colItems>
  <pageFields count="1">
    <pageField fld="25" hier="-1"/>
  </pageFields>
  <dataFields count="1">
    <dataField name="No of Leavers" fld="0" subtotal="count" showDataAs="percentOfTotal" baseField="1" baseItem="1" numFmtId="9"/>
  </dataFields>
  <formats count="1">
    <format dxfId="90">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533FF136-D6E1-4CF5-93C8-0694E758BDC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motion">
  <location ref="D74:E77"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5"/>
  </rowFields>
  <rowItems count="3">
    <i>
      <x/>
    </i>
    <i>
      <x v="1"/>
    </i>
    <i t="grand">
      <x/>
    </i>
  </rowItems>
  <colItems count="1">
    <i/>
  </colItems>
  <pageFields count="1">
    <pageField fld="25" hier="-1"/>
  </pageFields>
  <dataFields count="1">
    <dataField name="No of Employees" fld="0" subtotal="count" showDataAs="percentOfTotal" baseField="1" baseItem="0" numFmtId="9"/>
  </dataFields>
  <formats count="1">
    <format dxfId="91">
      <pivotArea outline="0" collapsedLevelsAreSubtotals="1" fieldPosition="0">
        <references count="1">
          <reference field="4294967294" count="1" selected="0">
            <x v="0"/>
          </reference>
        </references>
      </pivotArea>
    </format>
  </formats>
  <chartFormats count="3">
    <chartFormat chart="4"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D0BE908F-9D2A-41B7-ADDB-CA28816D28B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Unit">
  <location ref="A37:B44"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7">
        <item x="0"/>
        <item x="3"/>
        <item x="1"/>
        <item x="2"/>
        <item x="5"/>
        <item x="4"/>
        <item t="default"/>
      </items>
    </pivotField>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3"/>
  </rowFields>
  <rowItems count="7">
    <i>
      <x/>
    </i>
    <i>
      <x v="1"/>
    </i>
    <i>
      <x v="2"/>
    </i>
    <i>
      <x v="3"/>
    </i>
    <i>
      <x v="4"/>
    </i>
    <i>
      <x v="5"/>
    </i>
    <i t="grand">
      <x/>
    </i>
  </rowItems>
  <colItems count="1">
    <i/>
  </colItems>
  <pageFields count="1">
    <pageField fld="25" hier="-1"/>
  </pageFields>
  <dataFields count="1">
    <dataField name="%" fld="0" subtotal="count" showDataAs="percentOfTotal" baseField="1" baseItem="0" numFmtId="9"/>
  </dataFields>
  <formats count="1">
    <format dxfId="9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42DB414B-B3EA-46B8-8893-C0CA9C77643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h="1" x="1"/>
        <item t="default"/>
      </items>
    </pivotField>
    <pivotField showAll="0"/>
  </pivotFields>
  <rowFields count="1">
    <field x="25"/>
  </rowFields>
  <rowItems count="2">
    <i>
      <x/>
    </i>
    <i t="grand">
      <x/>
    </i>
  </rowItems>
  <colItems count="1">
    <i/>
  </colItems>
  <dataFields count="1">
    <dataField name="Head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37100DCB-5F44-4019-8F83-C03AD09AAC98}" name="PivotTable3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1" rowHeaderCaption="Performance Rating">
  <location ref="A173:B178" firstHeaderRow="1" firstDataRow="1" firstDataCol="1"/>
  <pivotFields count="27">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2"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5">
    <i>
      <x v="2"/>
    </i>
    <i>
      <x v="1"/>
    </i>
    <i>
      <x/>
    </i>
    <i>
      <x v="3"/>
    </i>
    <i t="grand">
      <x/>
    </i>
  </rowItems>
  <colItems count="1">
    <i/>
  </colItems>
  <dataFields count="1">
    <dataField name="Attrition Rate" fld="26" subtotal="average" baseField="2" baseItem="0" numFmtId="165"/>
  </dataFields>
  <formats count="1">
    <format dxfId="93">
      <pivotArea outline="0" collapsedLevelsAreSubtotals="1" fieldPosition="0">
        <references count="1">
          <reference field="4294967294" count="1" selected="0">
            <x v="0"/>
          </reference>
        </references>
      </pivotArea>
    </format>
  </formats>
  <chartFormats count="12">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486AA079-70CA-4E12-8504-71DF8FB1E74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erformance Ratings">
  <location ref="D87:E92" firstHeaderRow="1" firstDataRow="1" firstDataCol="1" rowPageCount="1" colPageCount="1"/>
  <pivotFields count="27">
    <pivotField dataField="1"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numFmtId="164" showAll="0"/>
    <pivotField numFmtId="2"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14"/>
  </rowFields>
  <rowItems count="5">
    <i>
      <x v="1"/>
    </i>
    <i>
      <x/>
    </i>
    <i>
      <x v="2"/>
    </i>
    <i>
      <x v="3"/>
    </i>
    <i t="grand">
      <x/>
    </i>
  </rowItems>
  <colItems count="1">
    <i/>
  </colItems>
  <pageFields count="1">
    <pageField fld="25" hier="-1"/>
  </pageFields>
  <dataFields count="1">
    <dataField name="No of Employees" fld="0" subtotal="count" showDataAs="percentOfTotal" baseField="1" baseItem="0" numFmtId="9"/>
  </dataFields>
  <formats count="1">
    <format dxfId="94">
      <pivotArea outline="0" collapsedLevelsAreSubtotals="1" fieldPosition="0">
        <references count="1">
          <reference field="4294967294" count="1" selected="0">
            <x v="0"/>
          </reference>
        </references>
      </pivotArea>
    </format>
  </formats>
  <chartFormats count="3">
    <chartFormat chart="4"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FA96BD2E-BC60-4A28-8572-6765CC4D19E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No of Leavers">
  <location ref="D5:D6" firstHeaderRow="1" firstDataRow="1" firstDataCol="0" rowPageCount="1" colPageCount="1"/>
  <pivotFields count="27">
    <pivotField showAll="0"/>
    <pivotField showAll="0"/>
    <pivotField showAll="0"/>
    <pivotField showAll="0"/>
    <pivotField showAll="0"/>
    <pivotField showAll="0"/>
    <pivotField showAll="0"/>
    <pivotField showAll="0"/>
    <pivotField dataField="1"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Items count="1">
    <i/>
  </rowItems>
  <colItems count="1">
    <i/>
  </colItems>
  <pageFields count="1">
    <pageField fld="25" hier="-1"/>
  </pageFields>
  <dataFields count="1">
    <dataField name="Average of Tenure (Years)" fld="8" subtotal="average" baseField="0" baseItem="0" numFmtId="166"/>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7C5658CB-C74E-4A55-9BDE-C64DBBC0693F}" name="PivotTable2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Gender">
  <location ref="A110:B113" firstHeaderRow="1" firstDataRow="1" firstDataCol="1"/>
  <pivotFields count="27">
    <pivotField showAll="0"/>
    <pivotField axis="axisRow" showAll="0">
      <items count="3">
        <item x="0"/>
        <item x="1"/>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Attrition Rate" fld="26" subtotal="average" baseField="2" baseItem="0" numFmtId="165"/>
  </dataFields>
  <formats count="1">
    <format dxfId="96">
      <pivotArea outline="0" collapsedLevelsAreSubtotals="1" fieldPosition="0">
        <references count="1">
          <reference field="4294967294" count="1" selected="0">
            <x v="0"/>
          </reference>
        </references>
      </pivotArea>
    </format>
  </formats>
  <chartFormats count="9">
    <chartFormat chart="1" format="2" series="1">
      <pivotArea type="data" outline="0" fieldPosition="0">
        <references count="1">
          <reference field="4294967294" count="1" selected="0">
            <x v="0"/>
          </reference>
        </references>
      </pivotArea>
    </chartFormat>
    <chartFormat chart="11" format="26" series="1">
      <pivotArea type="data" outline="0" fieldPosition="0">
        <references count="1">
          <reference field="4294967294" count="1" selected="0">
            <x v="0"/>
          </reference>
        </references>
      </pivotArea>
    </chartFormat>
    <chartFormat chart="14" format="32"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6" format="23"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FE1AD4-69F0-4C15-99EF-ADA922A06574}" name="EmployeeData3" displayName="EmployeeData3" ref="A1:AQ1001">
  <autoFilter ref="A1:AQ1001" xr:uid="{FBFE1AD4-69F0-4C15-99EF-ADA922A06574}"/>
  <tableColumns count="43">
    <tableColumn id="1" xr3:uid="{A57F1CA7-BDB1-4CC4-B054-650B35D6AAA8}" name="Employee ID"/>
    <tableColumn id="23" xr3:uid="{B4213CF1-1444-4C7A-BC22-69A8C59A6D52}" name="Gender" dataDxfId="72">
      <calculatedColumnFormula>VLOOKUP(EmployeeData3[[#This Row],[Employee ID]],GenderData[#All],2,FALSE)</calculatedColumnFormula>
    </tableColumn>
    <tableColumn id="2" xr3:uid="{ABB660EF-B6A9-461B-ADDC-99F7A077CB22}" name="Department"/>
    <tableColumn id="3" xr3:uid="{9526E51A-E834-4560-AFEE-3762E9D7ADE5}" name="Business Unit"/>
    <tableColumn id="4" xr3:uid="{9C720972-9A33-4970-A861-0892AD988C5A}" name="Country"/>
    <tableColumn id="5" xr3:uid="{13F9F28F-F960-47AD-A203-7B8B939D0047}" name="Job Level"/>
    <tableColumn id="6" xr3:uid="{994E890B-4172-4CC1-858E-B0620215BECB}" name="Age"/>
    <tableColumn id="7" xr3:uid="{D7F30CB3-36BC-4454-9CF0-DCE22F124421}" name="Tenure (Years)"/>
    <tableColumn id="8" xr3:uid="{F41ED927-8A61-452C-A63E-F8B22D877DB3}" name="Time in Role (Years)"/>
    <tableColumn id="10" xr3:uid="{53EECED9-4205-45D3-9042-6FCD8AA0E703}" name="Compa-Ratio"/>
    <tableColumn id="11" xr3:uid="{A23FEB17-7176-4AD8-9F83-9982126B505B}" name="Performance Rating"/>
    <tableColumn id="12" xr3:uid="{55D7AA69-52D0-471D-93CC-F9774263A65F}" name="Promotion in Last 2 Years"/>
    <tableColumn id="13" xr3:uid="{663439E3-411E-4A12-820E-3F5DFBDFE7DD}" name="Months Since Salary Increase"/>
    <tableColumn id="14" xr3:uid="{C3988D01-30D2-418E-B6C7-122F222F1D56}" name="Engagement Score"/>
    <tableColumn id="15" xr3:uid="{08F78440-08EA-4F9D-94F3-68FFADCFE284}" name="Absence Days"/>
    <tableColumn id="16" xr3:uid="{4B21BD59-0030-4C63-8A1D-F28FB2BC0E6D}" name="Manager Tenure (Years)"/>
    <tableColumn id="17" xr3:uid="{5E807FD4-3A38-4339-B921-4AE01B30F717}" name="Working Arrangement"/>
    <tableColumn id="18" xr3:uid="{149C7BE7-FA03-4B8D-B76E-D8EA547F25AF}" name="Overtime"/>
    <tableColumn id="19" xr3:uid="{59CA2BC0-08C0-42DF-8879-14EFED73A498}" name="Training Hours"/>
    <tableColumn id="24" xr3:uid="{71D1AA77-C7F9-4047-8091-186AF746C8F8}" name="Leaver flag" dataDxfId="71"/>
    <tableColumn id="28" xr3:uid="{28F00027-9073-4ECD-8AC9-0455A3DC2824}" name="Gender_Female" dataDxfId="70">
      <calculatedColumnFormula>IF(EmployeeData3[[#This Row],[Gender]]="Female",1,0)</calculatedColumnFormula>
    </tableColumn>
    <tableColumn id="29" xr3:uid="{BDB5572B-42B9-4F84-A8B3-3E82DAB74805}" name="Perf_Needs_Improvement" dataDxfId="69">
      <calculatedColumnFormula>IF(EmployeeData3[[#This Row],[Performance Rating]]="Needs Improvement",1,0)</calculatedColumnFormula>
    </tableColumn>
    <tableColumn id="30" xr3:uid="{54EA1578-28B5-46FB-A0E0-4CEEBB0A849E}" name="Perf_Exceeds" dataDxfId="68">
      <calculatedColumnFormula>IF(EmployeeData3[[#This Row],[Performance Rating]]="Exceeds Expectations",1,0)</calculatedColumnFormula>
    </tableColumn>
    <tableColumn id="31" xr3:uid="{0BDE480E-3C8F-41E9-A815-0F09D2F2C2A6}" name="Perf_Outstanding" dataDxfId="67">
      <calculatedColumnFormula>IF(EmployeeData3[[#This Row],[Performance Rating]]="Outstanding",1,0)</calculatedColumnFormula>
    </tableColumn>
    <tableColumn id="32" xr3:uid="{3F0319EA-6A88-46B5-B76C-11A31234CFA8}" name="Job_Entry" dataDxfId="66">
      <calculatedColumnFormula>IF(EmployeeData3[[#This Row],[Job Level]]="Entry",1,0)</calculatedColumnFormula>
    </tableColumn>
    <tableColumn id="33" xr3:uid="{2F4F13FF-EA63-4CB7-AF44-68AACA3FF268}" name="Job_Manager" dataDxfId="65">
      <calculatedColumnFormula>IF(EmployeeData3[[#This Row],[Job Level]]="Manager",1,0)</calculatedColumnFormula>
    </tableColumn>
    <tableColumn id="34" xr3:uid="{AF2ACA89-75CC-4CF7-8542-F28B3F2AA841}" name="Job_Senior" dataDxfId="64">
      <calculatedColumnFormula>IF(EmployeeData3[[#This Row],[Job Level]]="Senior",1,0)</calculatedColumnFormula>
    </tableColumn>
    <tableColumn id="35" xr3:uid="{EBA05609-705B-4892-8CC1-D13F139E0DE9}" name="Job_Senior_Manager" dataDxfId="63">
      <calculatedColumnFormula>IF(EmployeeData3[[#This Row],[Job Level]]="Senior Manager",1,0)</calculatedColumnFormula>
    </tableColumn>
    <tableColumn id="36" xr3:uid="{ABAAB6A3-2FC6-4428-A45A-1CD96808C074}" name="Dept_Claims" dataDxfId="62">
      <calculatedColumnFormula>IF(EmployeeData3[[#This Row],[Department]]="Claims",1,0)</calculatedColumnFormula>
    </tableColumn>
    <tableColumn id="37" xr3:uid="{57EAE225-616C-4780-A248-F927756D2AA9}" name="Dept_Finance" dataDxfId="61">
      <calculatedColumnFormula>IF(EmployeeData3[[#This Row],[Department]]="Finance",1,0)</calculatedColumnFormula>
    </tableColumn>
    <tableColumn id="38" xr3:uid="{1C258255-9740-4F44-8F0B-1CBBC5C57D0F}" name="Dept_HR" dataDxfId="60">
      <calculatedColumnFormula>IF(EmployeeData3[[#This Row],[Department]]="HR",1,0)</calculatedColumnFormula>
    </tableColumn>
    <tableColumn id="39" xr3:uid="{DCF4C4A2-94DF-4594-AEC5-36B8766DA678}" name="Dept_IT" dataDxfId="59">
      <calculatedColumnFormula>IF(EmployeeData3[[#This Row],[Department]]="IT",1,0)</calculatedColumnFormula>
    </tableColumn>
    <tableColumn id="40" xr3:uid="{4777BA4D-E2C8-4AA7-A821-E6E21D11F8E0}" name="Dept_Marketing" dataDxfId="58">
      <calculatedColumnFormula>IF(EmployeeData3[[#This Row],[Department]]="Marketing",1,0)</calculatedColumnFormula>
    </tableColumn>
    <tableColumn id="41" xr3:uid="{17BE9EBC-BC3D-4D45-A9E3-05113E5B56D6}" name="Dept_Sales" dataDxfId="57">
      <calculatedColumnFormula>IF(EmployeeData3[[#This Row],[Department]]="Sales",1,0)</calculatedColumnFormula>
    </tableColumn>
    <tableColumn id="42" xr3:uid="{223AF486-EEF2-4C61-917C-24373BF7AE3C}" name="Dept_Underwriting" dataDxfId="56">
      <calculatedColumnFormula>IF(EmployeeData3[[#This Row],[Department]]="Underwriting",1,0)</calculatedColumnFormula>
    </tableColumn>
    <tableColumn id="43" xr3:uid="{5032E971-F0FA-45D5-89AA-EB678DE23224}" name="Country_Canada" dataDxfId="55">
      <calculatedColumnFormula>IF(EmployeeData3[[#This Row],[Country]]="Canada",1,0)</calculatedColumnFormula>
    </tableColumn>
    <tableColumn id="44" xr3:uid="{BEABF0C7-3BCE-481C-9CD0-232D49F940E3}" name="Country_Germany" dataDxfId="54">
      <calculatedColumnFormula>IF(EmployeeData3[[#This Row],[Country]]="Germany",1,0)</calculatedColumnFormula>
    </tableColumn>
    <tableColumn id="45" xr3:uid="{50D6D21D-B54E-4730-A689-F52E86EF088F}" name="Country_Ireland" dataDxfId="53">
      <calculatedColumnFormula>IF(EmployeeData3[[#This Row],[Country]]="Ireland",1,0)</calculatedColumnFormula>
    </tableColumn>
    <tableColumn id="46" xr3:uid="{AA06CF8C-536A-4E60-8AFF-947BB25A0602}" name="Country_Singapore" dataDxfId="52">
      <calculatedColumnFormula>IF(EmployeeData3[[#This Row],[Country]]="Singapore",1,0)</calculatedColumnFormula>
    </tableColumn>
    <tableColumn id="47" xr3:uid="{007A44E4-6C73-4099-8F7E-AEFDEC6BE395}" name="Country_US" dataDxfId="51">
      <calculatedColumnFormula>IF(EmployeeData3[[#This Row],[Country]]="US",1,0)</calculatedColumnFormula>
    </tableColumn>
    <tableColumn id="48" xr3:uid="{56DC883C-3E21-4A79-8FF5-DADFB683F034}" name="Work_Office" dataDxfId="50">
      <calculatedColumnFormula>IF(EmployeeData3[[#This Row],[Working Arrangement]]="Office",1,0)</calculatedColumnFormula>
    </tableColumn>
    <tableColumn id="49" xr3:uid="{7E1634A0-6C7F-4008-8F7E-DEB138208DE5}" name="Work_Remote" dataDxfId="49">
      <calculatedColumnFormula>IF(EmployeeData3[[#This Row],[Working Arrangement]]="Remote",1,0)</calculatedColumnFormula>
    </tableColumn>
    <tableColumn id="9" xr3:uid="{3A44C5D2-4252-46E2-BAC2-78447031AECD}" name="Column1" dataDxfId="48">
      <calculatedColumnFormula>'Logistics Regression'!#REF! + SUMPRODUCT(B2:J2, 'Logistics Regression'!#REF!)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39280D-7EC9-42D9-AB8E-1C597C60AD40}" name="EmployeeData36" displayName="EmployeeData36" ref="A1:AQ1002" totalsRowCount="1">
  <autoFilter ref="A1:AQ1001" xr:uid="{9039280D-7EC9-42D9-AB8E-1C597C60AD40}"/>
  <tableColumns count="43">
    <tableColumn id="6" xr3:uid="{2239AFBD-61B7-4E57-9EBE-FED80B7BCD45}" name="Age"/>
    <tableColumn id="7" xr3:uid="{48DFE393-F09A-4890-995E-9371ECD3915F}" name="Tenure (Years)"/>
    <tableColumn id="8" xr3:uid="{05229CB0-A9A8-4E93-AFA8-8C5D2B044984}" name="Time in Role (Years)"/>
    <tableColumn id="10" xr3:uid="{D5E7EDF6-E66C-4C47-B083-83D53CAFBE51}" name="Compa-Ratio" totalsRowDxfId="47"/>
    <tableColumn id="12" xr3:uid="{DECEDC53-29B1-41F1-BCCF-8F7D5CBA423C}" name="Promotion in Last 2 Years"/>
    <tableColumn id="13" xr3:uid="{DE3B1666-B327-413F-85AC-B5659A8DDB9E}" name="Months Since Salary Increase"/>
    <tableColumn id="14" xr3:uid="{03CC5186-796C-4F04-A1DA-28DE816B588B}" name="Engagement Score"/>
    <tableColumn id="15" xr3:uid="{90433A8A-4FF7-4695-8D4C-2F92B732C5DC}" name="Absence Days"/>
    <tableColumn id="16" xr3:uid="{E0CECFFD-FA10-4987-B412-88BC70D92F0D}" name="Manager Tenure (Years)"/>
    <tableColumn id="18" xr3:uid="{4904720A-9C88-48E7-9704-FF6A01C60C57}" name="Overtime"/>
    <tableColumn id="19" xr3:uid="{A362A931-307B-4569-B83E-CF88B33B7640}" name="Training Hours"/>
    <tableColumn id="28" xr3:uid="{29A82E22-768B-46E6-BCED-EDE198ABD5C5}" name="Gender_Female" dataDxfId="46"/>
    <tableColumn id="29" xr3:uid="{446B258B-44C2-406B-9A34-4AAC5C1F853A}" name="Perf_Needs_Improvement" dataDxfId="45"/>
    <tableColumn id="30" xr3:uid="{C31D0F44-2D2E-44C4-A685-E732673B4A72}" name="Perf_Exceeds" dataDxfId="44"/>
    <tableColumn id="31" xr3:uid="{D292E926-260F-421C-A4E0-A0F5E6A02854}" name="Perf_Outstanding" dataDxfId="43"/>
    <tableColumn id="32" xr3:uid="{8559F052-3491-4B54-A00A-313ECC2FCC80}" name="Job_Entry" dataDxfId="42"/>
    <tableColumn id="33" xr3:uid="{C2221397-F6D2-44B0-905B-67E4BC50C618}" name="Job_Manager" dataDxfId="41"/>
    <tableColumn id="34" xr3:uid="{71777A78-706F-4C51-8376-B86AC2A9E479}" name="Job_Senior" dataDxfId="40"/>
    <tableColumn id="35" xr3:uid="{BF21AEE6-3C12-4202-953D-A7FC88C432B2}" name="Job_Senior_Manager" dataDxfId="39"/>
    <tableColumn id="36" xr3:uid="{69CF3DDC-2011-4C83-BBD0-907CC710EFDA}" name="Dept_Claims" dataDxfId="38"/>
    <tableColumn id="37" xr3:uid="{B15DCCC7-F0AA-484C-87AE-BD2F26E8F848}" name="Dept_Finance" dataDxfId="37"/>
    <tableColumn id="38" xr3:uid="{9E49892F-50AE-4D1B-A331-07D252893246}" name="Dept_HR" dataDxfId="36"/>
    <tableColumn id="39" xr3:uid="{EC8D627D-8717-47C7-8B94-C26F6A657EDD}" name="Dept_IT" dataDxfId="35"/>
    <tableColumn id="40" xr3:uid="{CBC58771-4619-49E1-8AEC-23F736BA5D72}" name="Dept_Marketing" dataDxfId="34"/>
    <tableColumn id="41" xr3:uid="{7F311E3C-DB8A-419F-A00C-31099685B664}" name="Dept_Sales" dataDxfId="33"/>
    <tableColumn id="42" xr3:uid="{612C7D62-0E24-4EC3-A37D-D9AACB9E3123}" name="Dept_Underwriting" dataDxfId="32"/>
    <tableColumn id="43" xr3:uid="{20021DAA-F806-4004-9865-04F0DB844A64}" name="Country_Canada" dataDxfId="31"/>
    <tableColumn id="44" xr3:uid="{230EDAF5-8798-4136-AB0E-F13BB4D94827}" name="Country_Germany" dataDxfId="30"/>
    <tableColumn id="45" xr3:uid="{1E37ACC5-6FC0-48BD-BF71-9B77CE39B14B}" name="Country_Ireland" dataDxfId="29"/>
    <tableColumn id="46" xr3:uid="{BBED3921-CA0F-4392-8CF5-C6A332FA2E7D}" name="Country_Singapore" dataDxfId="28"/>
    <tableColumn id="47" xr3:uid="{4B809EE7-5444-4D39-8058-ABCD25713788}" name="Country_US" dataDxfId="27"/>
    <tableColumn id="48" xr3:uid="{0B9ACD18-56FC-4FFC-BE4B-85F49E1619A9}" name="Work_Office" dataDxfId="26"/>
    <tableColumn id="49" xr3:uid="{32642989-F02B-458E-93AF-4C0890E5AE8B}" name="Work_Remote" dataDxfId="25"/>
    <tableColumn id="11" xr3:uid="{CF5A2740-C67B-4E30-9AD7-C7563423FF92}" name="Logit" dataDxfId="24">
      <calculatedColumnFormula array="1">$B$1005+SUMPRODUCT(A2:AG2,TRANSPOSE($B$1006:$B$1038))</calculatedColumnFormula>
    </tableColumn>
    <tableColumn id="17" xr3:uid="{B604A488-C9C9-43C1-AFC2-AB940A237497}" name="Odds" dataDxfId="23" totalsRowDxfId="22">
      <calculatedColumnFormula>EXP(EmployeeData36[[#This Row],[Logit]])</calculatedColumnFormula>
    </tableColumn>
    <tableColumn id="20" xr3:uid="{44DFEDB8-8E94-4B99-A530-54ACD5B09F4F}" name="Probability" dataDxfId="21">
      <calculatedColumnFormula>EmployeeData36[[#This Row],[Odds]]/(1+EmployeeData36[[#This Row],[Odds]])</calculatedColumnFormula>
    </tableColumn>
    <tableColumn id="21" xr3:uid="{9331A721-5B59-476A-8B2B-C8D526001489}" name="Log-Liklihood" totalsRowFunction="custom" dataDxfId="20" totalsRowDxfId="19">
      <calculatedColumnFormula>IF(AR2=1,LN(EmployeeData36[[#This Row],[Probability]]),LN(1-EmployeeData36[[#This Row],[Probability]]))</calculatedColumnFormula>
      <totalsRowFormula>SUM(EmployeeData36[Log-Liklihood])</totalsRowFormula>
    </tableColumn>
    <tableColumn id="22" xr3:uid="{08805123-90DD-4D0D-A395-B51D02B056DF}" name="Squared Error" totalsRowFunction="custom" totalsRowDxfId="18">
      <calculatedColumnFormula>(AR2-EmployeeData36[[#This Row],[Probability]])^2</calculatedColumnFormula>
      <totalsRowFormula>AVERAGE(EmployeeData36[Squared Error])</totalsRowFormula>
    </tableColumn>
    <tableColumn id="1" xr3:uid="{24D2D276-C319-419A-9FF6-FD60AE97E610}" name="Risk" dataDxfId="17">
      <calculatedColumnFormula>IF(EmployeeData36[[#This Row],[Probability]]&lt;10%,"Low",
IF(EmployeeData36[[#This Row],[Probability]]&lt;20%,"Moderate",
IF(EmployeeData36[[#This Row],[Probability]]&lt;30%,"High","Very High")))</calculatedColumnFormula>
    </tableColumn>
    <tableColumn id="2" xr3:uid="{CFAD238A-3581-4942-8FAD-DB1612FCF510}" name="Leaver flag" dataDxfId="16">
      <calculatedColumnFormula>AR2</calculatedColumnFormula>
    </tableColumn>
    <tableColumn id="3" xr3:uid="{F62BC48D-9655-4987-8A6C-D9CCE4E823A5}" name="Dept" dataDxfId="15">
      <calculatedColumnFormula>EmployeeData3[[#This Row],[Department]]</calculatedColumnFormula>
    </tableColumn>
    <tableColumn id="4" xr3:uid="{4F76E899-9009-4025-A538-AEBCC97C45A7}" name="Country" dataDxfId="14">
      <calculatedColumnFormula>EmployeeData3[[#This Row],[Country]]</calculatedColumnFormula>
    </tableColumn>
    <tableColumn id="5" xr3:uid="{70B24FA5-AFCE-4017-AFE4-70CA95757A3B}" name="Job level" dataDxfId="13">
      <calculatedColumnFormula>EmployeeData[[#This Row],[Job Level]]</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4818CD-08CC-46A4-AB8A-4B5D0D00E0C4}" name="GenderData" displayName="GenderData" ref="A1:B1001" totalsRowShown="0">
  <autoFilter ref="A1:B1001" xr:uid="{2F4818CD-08CC-46A4-AB8A-4B5D0D00E0C4}"/>
  <tableColumns count="2">
    <tableColumn id="1" xr3:uid="{592DFBAE-DE28-45F1-9801-F03711DD5230}" name="Employee ID"/>
    <tableColumn id="2" xr3:uid="{BE7DF388-694B-4F0C-A54F-39B5123D24FA}" name="Gender"/>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Data" displayName="EmployeeData" ref="A1:AA1001">
  <autoFilter ref="A1:AA1001" xr:uid="{00000000-0009-0000-0100-000001000000}"/>
  <tableColumns count="27">
    <tableColumn id="1" xr3:uid="{00000000-0010-0000-0000-000001000000}" name="Employee ID"/>
    <tableColumn id="23" xr3:uid="{1FE9AD14-54BB-4703-90D5-B2B29E1960A2}" name="Gender" dataDxfId="12">
      <calculatedColumnFormula>VLOOKUP(EmployeeData[[#This Row],[Employee ID]],GenderData[#All],2,FALSE)</calculatedColumnFormula>
    </tableColumn>
    <tableColumn id="2" xr3:uid="{00000000-0010-0000-0000-000002000000}" name="Department"/>
    <tableColumn id="3" xr3:uid="{00000000-0010-0000-0000-000003000000}" name="Business Unit"/>
    <tableColumn id="4" xr3:uid="{00000000-0010-0000-0000-000004000000}" name="Country"/>
    <tableColumn id="5" xr3:uid="{00000000-0010-0000-0000-000005000000}" name="Job Level"/>
    <tableColumn id="6" xr3:uid="{00000000-0010-0000-0000-000006000000}" name="Age"/>
    <tableColumn id="21" xr3:uid="{CA686E20-B1D4-438E-BCE4-6F30F914D1D9}" name="Age group" dataDxfId="11">
      <calculatedColumnFormula>IF(EmployeeData[[#This Row],[Age]]&lt;=31,"18-31",IF(EmployeeData[[#This Row],[Age]]&lt;=45,"32-45",IF(EmployeeData[[#This Row],[Age]]&lt;=59,"46-59",IF(EmployeeData[[#This Row],[Age]]&lt;=73,"60-73"))))</calculatedColumnFormula>
    </tableColumn>
    <tableColumn id="7" xr3:uid="{00000000-0010-0000-0000-000007000000}" name="Tenure (Years)"/>
    <tableColumn id="22" xr3:uid="{259AF202-62CC-43F8-A538-762802747159}" name="Tenure Band" dataDxfId="10">
      <calculatedColumnFormula>IF(EmployeeData[[#This Row],[Tenure (Years)]]&lt;1,"Less than 1 year",IF(EmployeeData[[#This Row],[Tenure (Years)]]&lt;2,"1-&lt;2 years",IF(EmployeeData[[#This Row],[Tenure (Years)]]&lt;5,"2-&lt;5 years",IF(EmployeeData[[#This Row],[Tenure (Years)]]&lt;10,"5-&lt;10 years",IF(EmployeeData[[#This Row],[Tenure (Years)]]&lt;15,"10-&lt;15 years","16+ years")))))</calculatedColumnFormula>
    </tableColumn>
    <tableColumn id="8" xr3:uid="{00000000-0010-0000-0000-000008000000}" name="Time in Role (Years)"/>
    <tableColumn id="9" xr3:uid="{00000000-0010-0000-0000-000009000000}" name="Annual Salary"/>
    <tableColumn id="10" xr3:uid="{00000000-0010-0000-0000-00000A000000}" name="Compa-Ratio"/>
    <tableColumn id="26" xr3:uid="{6758D62E-4708-44E0-A013-DB994BDA3757}" name="Compa-Ratio Band" dataDxfId="9">
      <calculatedColumnFormula>IF(EmployeeData[[#This Row],[Compa-Ratio]]&lt;0.85,"less than 0.85",IF(EmployeeData[[#This Row],[Compa-Ratio]]&lt;1,"0.85-&lt;1.00",IF(EmployeeData[[#This Row],[Compa-Ratio]]&lt;1.15,"1.00-&lt;1.15",IF(EmployeeData[[#This Row],[Compa-Ratio]]&gt;=1.15,"1.15+"))))</calculatedColumnFormula>
    </tableColumn>
    <tableColumn id="11" xr3:uid="{00000000-0010-0000-0000-00000B000000}" name="Performance Rating"/>
    <tableColumn id="12" xr3:uid="{00000000-0010-0000-0000-00000C000000}" name="Promotion in Last 2 Years"/>
    <tableColumn id="13" xr3:uid="{00000000-0010-0000-0000-00000D000000}" name="Months Since Salary Increase"/>
    <tableColumn id="27" xr3:uid="{9BCB7370-AD1C-4B38-9F98-AB47DA40B3AB}" name="Salary increase recency" dataDxfId="8">
      <calculatedColumnFormula>IF(EmployeeData[[#This Row],[Months Since Salary Increase]]&lt;6,"&lt;6 months",IF(EmployeeData[[#This Row],[Months Since Salary Increase]]&lt;=12,"6-12 months",IF(EmployeeData[[#This Row],[Months Since Salary Increase]]&lt;=24,"13-24 months", IF(EmployeeData[[#This Row],[Months Since Salary Increase]]&gt;24,"24+ months"))))</calculatedColumnFormula>
    </tableColumn>
    <tableColumn id="14" xr3:uid="{00000000-0010-0000-0000-00000E000000}" name="Engagement Score"/>
    <tableColumn id="25" xr3:uid="{A554104E-A6F5-4745-87FC-EB01835DB850}" name="Engagement band" dataDxfId="7">
      <calculatedColumnFormula array="1">_xlfn.IFS(EmployeeData[[#This Row],[Engagement Score]]&lt;50,"Low",EmployeeData[[#This Row],[Engagement Score]]
&lt;70,"Moderate",
EmployeeData[[#This Row],[Engagement Score]]&lt;85,"High",TRUE,"Very high")</calculatedColumnFormula>
    </tableColumn>
    <tableColumn id="15" xr3:uid="{00000000-0010-0000-0000-00000F000000}" name="Absence Days"/>
    <tableColumn id="16" xr3:uid="{00000000-0010-0000-0000-000010000000}" name="Manager Tenure (Years)"/>
    <tableColumn id="17" xr3:uid="{00000000-0010-0000-0000-000011000000}" name="Working Arrangement"/>
    <tableColumn id="18" xr3:uid="{00000000-0010-0000-0000-000012000000}" name="Overtime"/>
    <tableColumn id="19" xr3:uid="{00000000-0010-0000-0000-000013000000}" name="Training Hours"/>
    <tableColumn id="20" xr3:uid="{00000000-0010-0000-0000-000014000000}" name="Attrition"/>
    <tableColumn id="24" xr3:uid="{EBE74E8F-0306-484C-AC87-AED7FC72D07C}" name="Leaver flag" dataDxfId="6">
      <calculatedColumnFormula>IF(EmployeeData[[#This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1002" dT="2026-09-10T12:33:08.99" personId="{06C27230-E93C-452F-AC4B-22AF662C74BB}" id="{44AF0A0A-CDDC-4C66-AA61-EA1F96B2502E}">
    <text xml:space="preserve">Brier Score measures the accuracy of probabilistic predictions. It calculates the average squared difference between the model's predicted probability of attrition and the actual outcome (1 if the employee left, 0 if they stayed).
</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18" Type="http://schemas.openxmlformats.org/officeDocument/2006/relationships/pivotTable" Target="../pivotTables/pivotTable23.xml"/><Relationship Id="rId26" Type="http://schemas.openxmlformats.org/officeDocument/2006/relationships/pivotTable" Target="../pivotTables/pivotTable31.xml"/><Relationship Id="rId3" Type="http://schemas.openxmlformats.org/officeDocument/2006/relationships/pivotTable" Target="../pivotTables/pivotTable8.xml"/><Relationship Id="rId21" Type="http://schemas.openxmlformats.org/officeDocument/2006/relationships/pivotTable" Target="../pivotTables/pivotTable26.xml"/><Relationship Id="rId7" Type="http://schemas.openxmlformats.org/officeDocument/2006/relationships/pivotTable" Target="../pivotTables/pivotTable12.xml"/><Relationship Id="rId12" Type="http://schemas.openxmlformats.org/officeDocument/2006/relationships/pivotTable" Target="../pivotTables/pivotTable17.xml"/><Relationship Id="rId17" Type="http://schemas.openxmlformats.org/officeDocument/2006/relationships/pivotTable" Target="../pivotTables/pivotTable22.xml"/><Relationship Id="rId25" Type="http://schemas.openxmlformats.org/officeDocument/2006/relationships/pivotTable" Target="../pivotTables/pivotTable30.xml"/><Relationship Id="rId2" Type="http://schemas.openxmlformats.org/officeDocument/2006/relationships/pivotTable" Target="../pivotTables/pivotTable7.xml"/><Relationship Id="rId16" Type="http://schemas.openxmlformats.org/officeDocument/2006/relationships/pivotTable" Target="../pivotTables/pivotTable21.xml"/><Relationship Id="rId20" Type="http://schemas.openxmlformats.org/officeDocument/2006/relationships/pivotTable" Target="../pivotTables/pivotTable25.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24" Type="http://schemas.openxmlformats.org/officeDocument/2006/relationships/pivotTable" Target="../pivotTables/pivotTable29.xml"/><Relationship Id="rId5" Type="http://schemas.openxmlformats.org/officeDocument/2006/relationships/pivotTable" Target="../pivotTables/pivotTable10.xml"/><Relationship Id="rId15" Type="http://schemas.openxmlformats.org/officeDocument/2006/relationships/pivotTable" Target="../pivotTables/pivotTable20.xml"/><Relationship Id="rId23" Type="http://schemas.openxmlformats.org/officeDocument/2006/relationships/pivotTable" Target="../pivotTables/pivotTable28.xml"/><Relationship Id="rId28" Type="http://schemas.openxmlformats.org/officeDocument/2006/relationships/pivotTable" Target="../pivotTables/pivotTable33.xml"/><Relationship Id="rId10" Type="http://schemas.openxmlformats.org/officeDocument/2006/relationships/pivotTable" Target="../pivotTables/pivotTable15.xml"/><Relationship Id="rId19" Type="http://schemas.openxmlformats.org/officeDocument/2006/relationships/pivotTable" Target="../pivotTables/pivotTable24.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 Id="rId22" Type="http://schemas.openxmlformats.org/officeDocument/2006/relationships/pivotTable" Target="../pivotTables/pivotTable27.xml"/><Relationship Id="rId27" Type="http://schemas.openxmlformats.org/officeDocument/2006/relationships/pivotTable" Target="../pivotTables/pivotTable3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41.xml"/><Relationship Id="rId13" Type="http://schemas.openxmlformats.org/officeDocument/2006/relationships/pivotTable" Target="../pivotTables/pivotTable46.xml"/><Relationship Id="rId18" Type="http://schemas.openxmlformats.org/officeDocument/2006/relationships/pivotTable" Target="../pivotTables/pivotTable51.xml"/><Relationship Id="rId3" Type="http://schemas.openxmlformats.org/officeDocument/2006/relationships/pivotTable" Target="../pivotTables/pivotTable36.xml"/><Relationship Id="rId21" Type="http://schemas.openxmlformats.org/officeDocument/2006/relationships/pivotTable" Target="../pivotTables/pivotTable54.xml"/><Relationship Id="rId7" Type="http://schemas.openxmlformats.org/officeDocument/2006/relationships/pivotTable" Target="../pivotTables/pivotTable40.xml"/><Relationship Id="rId12" Type="http://schemas.openxmlformats.org/officeDocument/2006/relationships/pivotTable" Target="../pivotTables/pivotTable45.xml"/><Relationship Id="rId17" Type="http://schemas.openxmlformats.org/officeDocument/2006/relationships/pivotTable" Target="../pivotTables/pivotTable50.xml"/><Relationship Id="rId2" Type="http://schemas.openxmlformats.org/officeDocument/2006/relationships/pivotTable" Target="../pivotTables/pivotTable35.xml"/><Relationship Id="rId16" Type="http://schemas.openxmlformats.org/officeDocument/2006/relationships/pivotTable" Target="../pivotTables/pivotTable49.xml"/><Relationship Id="rId20" Type="http://schemas.openxmlformats.org/officeDocument/2006/relationships/pivotTable" Target="../pivotTables/pivotTable53.xml"/><Relationship Id="rId1" Type="http://schemas.openxmlformats.org/officeDocument/2006/relationships/pivotTable" Target="../pivotTables/pivotTable34.xml"/><Relationship Id="rId6" Type="http://schemas.openxmlformats.org/officeDocument/2006/relationships/pivotTable" Target="../pivotTables/pivotTable39.xml"/><Relationship Id="rId11" Type="http://schemas.openxmlformats.org/officeDocument/2006/relationships/pivotTable" Target="../pivotTables/pivotTable44.xml"/><Relationship Id="rId5" Type="http://schemas.openxmlformats.org/officeDocument/2006/relationships/pivotTable" Target="../pivotTables/pivotTable38.xml"/><Relationship Id="rId15" Type="http://schemas.openxmlformats.org/officeDocument/2006/relationships/pivotTable" Target="../pivotTables/pivotTable48.xml"/><Relationship Id="rId10" Type="http://schemas.openxmlformats.org/officeDocument/2006/relationships/pivotTable" Target="../pivotTables/pivotTable43.xml"/><Relationship Id="rId19" Type="http://schemas.openxmlformats.org/officeDocument/2006/relationships/pivotTable" Target="../pivotTables/pivotTable52.xml"/><Relationship Id="rId4" Type="http://schemas.openxmlformats.org/officeDocument/2006/relationships/pivotTable" Target="../pivotTables/pivotTable37.xml"/><Relationship Id="rId9" Type="http://schemas.openxmlformats.org/officeDocument/2006/relationships/pivotTable" Target="../pivotTables/pivotTable42.xml"/><Relationship Id="rId14" Type="http://schemas.openxmlformats.org/officeDocument/2006/relationships/pivotTable" Target="../pivotTables/pivotTable47.xml"/><Relationship Id="rId22" Type="http://schemas.openxmlformats.org/officeDocument/2006/relationships/pivotTable" Target="../pivotTables/pivotTable55.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58.xml"/><Relationship Id="rId7" Type="http://schemas.openxmlformats.org/officeDocument/2006/relationships/pivotTable" Target="../pivotTables/pivotTable62.xml"/><Relationship Id="rId2" Type="http://schemas.openxmlformats.org/officeDocument/2006/relationships/pivotTable" Target="../pivotTables/pivotTable57.xml"/><Relationship Id="rId1" Type="http://schemas.openxmlformats.org/officeDocument/2006/relationships/pivotTable" Target="../pivotTables/pivotTable56.xml"/><Relationship Id="rId6" Type="http://schemas.openxmlformats.org/officeDocument/2006/relationships/pivotTable" Target="../pivotTables/pivotTable61.xml"/><Relationship Id="rId5" Type="http://schemas.openxmlformats.org/officeDocument/2006/relationships/pivotTable" Target="../pivotTables/pivotTable60.xml"/><Relationship Id="rId4" Type="http://schemas.openxmlformats.org/officeDocument/2006/relationships/pivotTable" Target="../pivotTables/pivotTable59.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70.xml"/><Relationship Id="rId13" Type="http://schemas.openxmlformats.org/officeDocument/2006/relationships/pivotTable" Target="../pivotTables/pivotTable75.xml"/><Relationship Id="rId18" Type="http://schemas.openxmlformats.org/officeDocument/2006/relationships/pivotTable" Target="../pivotTables/pivotTable80.xml"/><Relationship Id="rId3" Type="http://schemas.openxmlformats.org/officeDocument/2006/relationships/pivotTable" Target="../pivotTables/pivotTable65.xml"/><Relationship Id="rId21" Type="http://schemas.openxmlformats.org/officeDocument/2006/relationships/pivotTable" Target="../pivotTables/pivotTable83.xml"/><Relationship Id="rId7" Type="http://schemas.openxmlformats.org/officeDocument/2006/relationships/pivotTable" Target="../pivotTables/pivotTable69.xml"/><Relationship Id="rId12" Type="http://schemas.openxmlformats.org/officeDocument/2006/relationships/pivotTable" Target="../pivotTables/pivotTable74.xml"/><Relationship Id="rId17" Type="http://schemas.openxmlformats.org/officeDocument/2006/relationships/pivotTable" Target="../pivotTables/pivotTable79.xml"/><Relationship Id="rId25" Type="http://schemas.openxmlformats.org/officeDocument/2006/relationships/pivotTable" Target="../pivotTables/pivotTable87.xml"/><Relationship Id="rId2" Type="http://schemas.openxmlformats.org/officeDocument/2006/relationships/pivotTable" Target="../pivotTables/pivotTable64.xml"/><Relationship Id="rId16" Type="http://schemas.openxmlformats.org/officeDocument/2006/relationships/pivotTable" Target="../pivotTables/pivotTable78.xml"/><Relationship Id="rId20" Type="http://schemas.openxmlformats.org/officeDocument/2006/relationships/pivotTable" Target="../pivotTables/pivotTable82.xml"/><Relationship Id="rId1" Type="http://schemas.openxmlformats.org/officeDocument/2006/relationships/pivotTable" Target="../pivotTables/pivotTable63.xml"/><Relationship Id="rId6" Type="http://schemas.openxmlformats.org/officeDocument/2006/relationships/pivotTable" Target="../pivotTables/pivotTable68.xml"/><Relationship Id="rId11" Type="http://schemas.openxmlformats.org/officeDocument/2006/relationships/pivotTable" Target="../pivotTables/pivotTable73.xml"/><Relationship Id="rId24" Type="http://schemas.openxmlformats.org/officeDocument/2006/relationships/pivotTable" Target="../pivotTables/pivotTable86.xml"/><Relationship Id="rId5" Type="http://schemas.openxmlformats.org/officeDocument/2006/relationships/pivotTable" Target="../pivotTables/pivotTable67.xml"/><Relationship Id="rId15" Type="http://schemas.openxmlformats.org/officeDocument/2006/relationships/pivotTable" Target="../pivotTables/pivotTable77.xml"/><Relationship Id="rId23" Type="http://schemas.openxmlformats.org/officeDocument/2006/relationships/pivotTable" Target="../pivotTables/pivotTable85.xml"/><Relationship Id="rId10" Type="http://schemas.openxmlformats.org/officeDocument/2006/relationships/pivotTable" Target="../pivotTables/pivotTable72.xml"/><Relationship Id="rId19" Type="http://schemas.openxmlformats.org/officeDocument/2006/relationships/pivotTable" Target="../pivotTables/pivotTable81.xml"/><Relationship Id="rId4" Type="http://schemas.openxmlformats.org/officeDocument/2006/relationships/pivotTable" Target="../pivotTables/pivotTable66.xml"/><Relationship Id="rId9" Type="http://schemas.openxmlformats.org/officeDocument/2006/relationships/pivotTable" Target="../pivotTables/pivotTable71.xml"/><Relationship Id="rId14" Type="http://schemas.openxmlformats.org/officeDocument/2006/relationships/pivotTable" Target="../pivotTables/pivotTable76.xml"/><Relationship Id="rId22" Type="http://schemas.openxmlformats.org/officeDocument/2006/relationships/pivotTable" Target="../pivotTables/pivotTable8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389DA-6342-4223-8B4E-C1C6D7317767}">
  <dimension ref="A1:L19"/>
  <sheetViews>
    <sheetView topLeftCell="A6" workbookViewId="0">
      <selection activeCell="N18" sqref="N18"/>
    </sheetView>
  </sheetViews>
  <sheetFormatPr defaultRowHeight="14.5"/>
  <sheetData>
    <row r="1" spans="1:12" ht="14.5" customHeight="1">
      <c r="A1" s="120" t="s">
        <v>1207</v>
      </c>
      <c r="B1" s="120"/>
      <c r="C1" s="120"/>
      <c r="D1" s="120"/>
      <c r="E1" s="120"/>
      <c r="F1" s="120"/>
      <c r="G1" s="120"/>
      <c r="H1" s="120"/>
      <c r="I1" s="120"/>
    </row>
    <row r="2" spans="1:12">
      <c r="A2" s="120"/>
      <c r="B2" s="120"/>
      <c r="C2" s="120"/>
      <c r="D2" s="120"/>
      <c r="E2" s="120"/>
      <c r="F2" s="120"/>
      <c r="G2" s="120"/>
      <c r="H2" s="120"/>
      <c r="I2" s="120"/>
    </row>
    <row r="3" spans="1:12">
      <c r="A3" s="120"/>
      <c r="B3" s="120"/>
      <c r="C3" s="120"/>
      <c r="D3" s="120"/>
      <c r="E3" s="120"/>
      <c r="F3" s="120"/>
      <c r="G3" s="120"/>
      <c r="H3" s="120"/>
      <c r="I3" s="120"/>
    </row>
    <row r="6" spans="1:12">
      <c r="A6" s="146" t="s">
        <v>1208</v>
      </c>
      <c r="B6" s="146"/>
      <c r="C6" s="146"/>
      <c r="D6" s="146"/>
      <c r="E6" s="146"/>
      <c r="F6" s="146"/>
      <c r="G6" s="146"/>
      <c r="H6" s="146"/>
    </row>
    <row r="8" spans="1:12">
      <c r="A8" t="s">
        <v>1209</v>
      </c>
    </row>
    <row r="9" spans="1:12" ht="15" thickBot="1">
      <c r="A9" s="29"/>
    </row>
    <row r="10" spans="1:12" ht="14.5" customHeight="1">
      <c r="A10" s="147" t="s">
        <v>1210</v>
      </c>
      <c r="B10" s="148"/>
      <c r="C10" s="148"/>
      <c r="D10" s="148"/>
      <c r="E10" s="148"/>
      <c r="F10" s="148"/>
      <c r="G10" s="148"/>
      <c r="H10" s="148"/>
      <c r="I10" s="148"/>
      <c r="J10" s="148"/>
      <c r="K10" s="148"/>
      <c r="L10" s="149"/>
    </row>
    <row r="11" spans="1:12">
      <c r="A11" s="150"/>
      <c r="B11" s="151"/>
      <c r="C11" s="151"/>
      <c r="D11" s="151"/>
      <c r="E11" s="151"/>
      <c r="F11" s="151"/>
      <c r="G11" s="151"/>
      <c r="H11" s="151"/>
      <c r="I11" s="151"/>
      <c r="J11" s="151"/>
      <c r="K11" s="151"/>
      <c r="L11" s="152"/>
    </row>
    <row r="12" spans="1:12">
      <c r="A12" s="150"/>
      <c r="B12" s="151"/>
      <c r="C12" s="151"/>
      <c r="D12" s="151"/>
      <c r="E12" s="151"/>
      <c r="F12" s="151"/>
      <c r="G12" s="151"/>
      <c r="H12" s="151"/>
      <c r="I12" s="151"/>
      <c r="J12" s="151"/>
      <c r="K12" s="151"/>
      <c r="L12" s="152"/>
    </row>
    <row r="13" spans="1:12" ht="15" thickBot="1">
      <c r="A13" s="153"/>
      <c r="B13" s="154"/>
      <c r="C13" s="154"/>
      <c r="D13" s="154"/>
      <c r="E13" s="154"/>
      <c r="F13" s="154"/>
      <c r="G13" s="154"/>
      <c r="H13" s="154"/>
      <c r="I13" s="154"/>
      <c r="J13" s="154"/>
      <c r="K13" s="154"/>
      <c r="L13" s="155"/>
    </row>
    <row r="14" spans="1:12" ht="15" thickBot="1">
      <c r="A14" s="29"/>
    </row>
    <row r="15" spans="1:12">
      <c r="A15" s="116" t="s">
        <v>1211</v>
      </c>
      <c r="B15" s="117"/>
      <c r="C15" s="117"/>
      <c r="D15" s="117"/>
      <c r="E15" s="117"/>
      <c r="F15" s="117"/>
      <c r="G15" s="117"/>
      <c r="H15" s="117"/>
      <c r="I15" s="117"/>
      <c r="J15" s="117"/>
      <c r="K15" s="117"/>
      <c r="L15" s="118"/>
    </row>
    <row r="16" spans="1:12">
      <c r="A16" s="119"/>
      <c r="B16" s="120"/>
      <c r="C16" s="120"/>
      <c r="D16" s="120"/>
      <c r="E16" s="120"/>
      <c r="F16" s="120"/>
      <c r="G16" s="120"/>
      <c r="H16" s="120"/>
      <c r="I16" s="120"/>
      <c r="J16" s="120"/>
      <c r="K16" s="120"/>
      <c r="L16" s="121"/>
    </row>
    <row r="17" spans="1:12">
      <c r="A17" s="119"/>
      <c r="B17" s="120"/>
      <c r="C17" s="120"/>
      <c r="D17" s="120"/>
      <c r="E17" s="120"/>
      <c r="F17" s="120"/>
      <c r="G17" s="120"/>
      <c r="H17" s="120"/>
      <c r="I17" s="120"/>
      <c r="J17" s="120"/>
      <c r="K17" s="120"/>
      <c r="L17" s="121"/>
    </row>
    <row r="18" spans="1:12">
      <c r="A18" s="119"/>
      <c r="B18" s="120"/>
      <c r="C18" s="120"/>
      <c r="D18" s="120"/>
      <c r="E18" s="120"/>
      <c r="F18" s="120"/>
      <c r="G18" s="120"/>
      <c r="H18" s="120"/>
      <c r="I18" s="120"/>
      <c r="J18" s="120"/>
      <c r="K18" s="120"/>
      <c r="L18" s="121"/>
    </row>
    <row r="19" spans="1:12" ht="15" thickBot="1">
      <c r="A19" s="122"/>
      <c r="B19" s="123"/>
      <c r="C19" s="123"/>
      <c r="D19" s="123"/>
      <c r="E19" s="123"/>
      <c r="F19" s="123"/>
      <c r="G19" s="123"/>
      <c r="H19" s="123"/>
      <c r="I19" s="123"/>
      <c r="J19" s="123"/>
      <c r="K19" s="123"/>
      <c r="L19" s="124"/>
    </row>
  </sheetData>
  <mergeCells count="4">
    <mergeCell ref="A15:L19"/>
    <mergeCell ref="A1:I3"/>
    <mergeCell ref="A6:H6"/>
    <mergeCell ref="A10:L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1B7A-8809-4BD1-BF65-60EA240BEA89}">
  <dimension ref="A1:A11"/>
  <sheetViews>
    <sheetView workbookViewId="0">
      <selection activeCell="E5" sqref="E5"/>
    </sheetView>
  </sheetViews>
  <sheetFormatPr defaultRowHeight="14.5"/>
  <cols>
    <col min="1" max="1" width="97.1796875" customWidth="1"/>
  </cols>
  <sheetData>
    <row r="1" spans="1:1">
      <c r="A1" t="s">
        <v>1226</v>
      </c>
    </row>
    <row r="3" spans="1:1">
      <c r="A3" s="5" t="s">
        <v>1227</v>
      </c>
    </row>
    <row r="5" spans="1:1">
      <c r="A5" t="s">
        <v>1228</v>
      </c>
    </row>
    <row r="7" spans="1:1">
      <c r="A7" t="s">
        <v>1229</v>
      </c>
    </row>
    <row r="9" spans="1:1">
      <c r="A9" t="s">
        <v>1230</v>
      </c>
    </row>
    <row r="11" spans="1:1">
      <c r="A11" t="s">
        <v>1231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5159-AE72-4354-9DAA-6F57957122F1}">
  <dimension ref="A1:A24"/>
  <sheetViews>
    <sheetView workbookViewId="0">
      <selection activeCell="A24" sqref="A24"/>
    </sheetView>
  </sheetViews>
  <sheetFormatPr defaultRowHeight="14.5"/>
  <cols>
    <col min="1" max="1" width="43.54296875" customWidth="1"/>
  </cols>
  <sheetData>
    <row r="1" spans="1:1" ht="17.5">
      <c r="A1" s="28" t="s">
        <v>1212</v>
      </c>
    </row>
    <row r="3" spans="1:1">
      <c r="A3" t="s">
        <v>1213</v>
      </c>
    </row>
    <row r="4" spans="1:1">
      <c r="A4" s="29"/>
    </row>
    <row r="5" spans="1:1">
      <c r="A5" s="31" t="s">
        <v>1214</v>
      </c>
    </row>
    <row r="6" spans="1:1">
      <c r="A6" s="31" t="s">
        <v>1215</v>
      </c>
    </row>
    <row r="7" spans="1:1">
      <c r="A7" s="31" t="s">
        <v>1216</v>
      </c>
    </row>
    <row r="8" spans="1:1">
      <c r="A8" s="31" t="s">
        <v>1217</v>
      </c>
    </row>
    <row r="9" spans="1:1">
      <c r="A9" s="31" t="s">
        <v>1218</v>
      </c>
    </row>
    <row r="10" spans="1:1">
      <c r="A10" s="31" t="s">
        <v>1219</v>
      </c>
    </row>
    <row r="11" spans="1:1">
      <c r="A11" s="31" t="s">
        <v>1220</v>
      </c>
    </row>
    <row r="12" spans="1:1">
      <c r="A12" s="31" t="s">
        <v>1221</v>
      </c>
    </row>
    <row r="13" spans="1:1">
      <c r="A13" s="31" t="s">
        <v>1222</v>
      </c>
    </row>
    <row r="14" spans="1:1">
      <c r="A14" s="31" t="s">
        <v>1223</v>
      </c>
    </row>
    <row r="15" spans="1:1">
      <c r="A15" s="31" t="s">
        <v>1224</v>
      </c>
    </row>
    <row r="16" spans="1:1">
      <c r="A16" s="31" t="s">
        <v>1225</v>
      </c>
    </row>
    <row r="19" spans="1:1" ht="17.5">
      <c r="A19" s="28" t="s">
        <v>1272</v>
      </c>
    </row>
    <row r="21" spans="1:1">
      <c r="A21" s="5" t="s">
        <v>1273</v>
      </c>
    </row>
    <row r="22" spans="1:1">
      <c r="A22" s="5" t="s">
        <v>1274</v>
      </c>
    </row>
    <row r="23" spans="1:1">
      <c r="A23" s="5" t="s">
        <v>1275</v>
      </c>
    </row>
    <row r="24" spans="1:1">
      <c r="A24" s="5" t="s">
        <v>1276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4D9EF-73D9-46B5-B5A7-FB58CA7D1FD6}">
  <dimension ref="B2:R41"/>
  <sheetViews>
    <sheetView showGridLines="0" topLeftCell="A2" zoomScale="40" zoomScaleNormal="40" workbookViewId="0">
      <selection activeCell="AC23" sqref="AC23"/>
    </sheetView>
  </sheetViews>
  <sheetFormatPr defaultRowHeight="14.5"/>
  <cols>
    <col min="1" max="1" width="10.36328125" customWidth="1"/>
    <col min="2" max="2" width="4.08984375" customWidth="1"/>
    <col min="5" max="5" width="5" customWidth="1"/>
    <col min="7" max="7" width="11.7265625" customWidth="1"/>
    <col min="8" max="8" width="5.36328125" customWidth="1"/>
    <col min="11" max="11" width="5.36328125" customWidth="1"/>
    <col min="13" max="13" width="22.453125" customWidth="1"/>
    <col min="17" max="17" width="8.7265625" customWidth="1"/>
  </cols>
  <sheetData>
    <row r="2" spans="2:18" ht="15" thickBot="1"/>
    <row r="3" spans="2:18">
      <c r="B3" s="162" t="s">
        <v>1277</v>
      </c>
      <c r="C3" s="163"/>
      <c r="D3" s="163"/>
      <c r="E3" s="163"/>
      <c r="F3" s="163"/>
      <c r="G3" s="163"/>
      <c r="H3" s="163"/>
      <c r="I3" s="163"/>
      <c r="J3" s="163"/>
      <c r="K3" s="163"/>
      <c r="L3" s="163"/>
      <c r="M3" s="163"/>
      <c r="N3" s="163"/>
      <c r="O3" s="163"/>
      <c r="P3" s="163"/>
      <c r="Q3" s="163"/>
      <c r="R3" s="164"/>
    </row>
    <row r="4" spans="2:18" ht="15" thickBot="1">
      <c r="B4" s="165"/>
      <c r="C4" s="166"/>
      <c r="D4" s="166"/>
      <c r="E4" s="166"/>
      <c r="F4" s="166"/>
      <c r="G4" s="166"/>
      <c r="H4" s="166"/>
      <c r="I4" s="167"/>
      <c r="J4" s="167"/>
      <c r="K4" s="167"/>
      <c r="L4" s="167"/>
      <c r="M4" s="166"/>
      <c r="N4" s="167"/>
      <c r="O4" s="167"/>
      <c r="P4" s="167"/>
      <c r="Q4" s="167"/>
      <c r="R4" s="168"/>
    </row>
    <row r="5" spans="2:18" ht="21">
      <c r="B5" s="22"/>
      <c r="C5" s="169">
        <f>'Dashboard Pivots'!B5</f>
        <v>851</v>
      </c>
      <c r="D5" s="170"/>
      <c r="E5" s="23"/>
      <c r="F5" s="171">
        <f>'Dashboard Pivots'!B10</f>
        <v>149</v>
      </c>
      <c r="G5" s="172"/>
      <c r="H5" s="23"/>
      <c r="I5" s="156">
        <f>'Dashboard Pivots'!C16</f>
        <v>0.14899999999999999</v>
      </c>
      <c r="J5" s="157"/>
      <c r="K5" s="157"/>
      <c r="L5" s="158"/>
      <c r="M5" s="51"/>
      <c r="N5" s="52"/>
      <c r="O5" s="53">
        <f>'Dashboard Pivots'!D6</f>
        <v>4.507382550335568</v>
      </c>
      <c r="P5" s="53"/>
      <c r="Q5" s="53"/>
      <c r="R5" s="54"/>
    </row>
    <row r="6" spans="2:18" ht="19" thickBot="1">
      <c r="B6" s="22"/>
      <c r="C6" s="159" t="s">
        <v>1080</v>
      </c>
      <c r="D6" s="161"/>
      <c r="E6" s="23"/>
      <c r="F6" s="159" t="s">
        <v>1079</v>
      </c>
      <c r="G6" s="161"/>
      <c r="H6" s="23"/>
      <c r="I6" s="159" t="s">
        <v>1089</v>
      </c>
      <c r="J6" s="160"/>
      <c r="K6" s="160"/>
      <c r="L6" s="161"/>
      <c r="M6" s="50"/>
      <c r="N6" s="159" t="s">
        <v>1103</v>
      </c>
      <c r="O6" s="160"/>
      <c r="P6" s="160"/>
      <c r="Q6" s="160"/>
      <c r="R6" s="161"/>
    </row>
    <row r="7" spans="2:18">
      <c r="B7" s="22"/>
      <c r="C7" s="23"/>
      <c r="D7" s="23"/>
      <c r="E7" s="23"/>
      <c r="F7" s="23"/>
      <c r="G7" s="23"/>
      <c r="H7" s="23"/>
      <c r="I7" s="23"/>
      <c r="J7" s="23"/>
      <c r="K7" s="23"/>
      <c r="L7" s="23"/>
      <c r="M7" s="23"/>
      <c r="N7" s="23"/>
      <c r="O7" s="23"/>
      <c r="P7" s="23"/>
      <c r="Q7" s="23"/>
      <c r="R7" s="24"/>
    </row>
    <row r="8" spans="2:18">
      <c r="B8" s="22"/>
      <c r="C8" s="23"/>
      <c r="D8" s="23"/>
      <c r="E8" s="23"/>
      <c r="F8" s="23"/>
      <c r="G8" s="23"/>
      <c r="H8" s="23"/>
      <c r="I8" s="23"/>
      <c r="J8" s="23"/>
      <c r="K8" s="23"/>
      <c r="L8" s="23"/>
      <c r="M8" s="23"/>
      <c r="N8" s="23"/>
      <c r="O8" s="23"/>
      <c r="P8" s="23"/>
      <c r="Q8" s="23"/>
      <c r="R8" s="24"/>
    </row>
    <row r="9" spans="2:18">
      <c r="B9" s="22"/>
      <c r="C9" s="23"/>
      <c r="D9" s="23"/>
      <c r="E9" s="23"/>
      <c r="F9" s="23"/>
      <c r="G9" s="23"/>
      <c r="H9" s="23"/>
      <c r="I9" s="23"/>
      <c r="J9" s="23"/>
      <c r="K9" s="23"/>
      <c r="L9" s="23"/>
      <c r="M9" s="23"/>
      <c r="N9" s="23"/>
      <c r="O9" s="23"/>
      <c r="P9" s="23"/>
      <c r="Q9" s="23"/>
      <c r="R9" s="24"/>
    </row>
    <row r="10" spans="2:18">
      <c r="B10" s="22"/>
      <c r="C10" s="23"/>
      <c r="D10" s="23"/>
      <c r="E10" s="23"/>
      <c r="F10" s="23"/>
      <c r="G10" s="23"/>
      <c r="H10" s="23"/>
      <c r="I10" s="23"/>
      <c r="J10" s="23"/>
      <c r="K10" s="23"/>
      <c r="L10" s="23"/>
      <c r="M10" s="23"/>
      <c r="N10" s="23"/>
      <c r="O10" s="23"/>
      <c r="P10" s="23"/>
      <c r="Q10" s="23"/>
      <c r="R10" s="24"/>
    </row>
    <row r="11" spans="2:18">
      <c r="B11" s="22"/>
      <c r="C11" s="23"/>
      <c r="D11" s="23"/>
      <c r="E11" s="23"/>
      <c r="F11" s="23"/>
      <c r="G11" s="23"/>
      <c r="H11" s="23"/>
      <c r="I11" s="23"/>
      <c r="J11" s="23"/>
      <c r="K11" s="23"/>
      <c r="L11" s="23"/>
      <c r="M11" s="23"/>
      <c r="N11" s="23"/>
      <c r="O11" s="23"/>
      <c r="P11" s="23"/>
      <c r="Q11" s="23"/>
      <c r="R11" s="24"/>
    </row>
    <row r="12" spans="2:18">
      <c r="B12" s="22"/>
      <c r="C12" s="23"/>
      <c r="D12" s="23"/>
      <c r="E12" s="23"/>
      <c r="F12" s="23"/>
      <c r="G12" s="23"/>
      <c r="H12" s="23"/>
      <c r="I12" s="23"/>
      <c r="J12" s="23"/>
      <c r="K12" s="23"/>
      <c r="L12" s="23"/>
      <c r="M12" s="23"/>
      <c r="N12" s="23"/>
      <c r="O12" s="23"/>
      <c r="P12" s="23"/>
      <c r="Q12" s="23"/>
      <c r="R12" s="24"/>
    </row>
    <row r="13" spans="2:18">
      <c r="B13" s="22"/>
      <c r="C13" s="23"/>
      <c r="D13" s="23"/>
      <c r="E13" s="23"/>
      <c r="F13" s="23"/>
      <c r="G13" s="23"/>
      <c r="H13" s="23"/>
      <c r="I13" s="23"/>
      <c r="J13" s="23"/>
      <c r="K13" s="23"/>
      <c r="L13" s="23"/>
      <c r="M13" s="23"/>
      <c r="N13" s="23"/>
      <c r="O13" s="23"/>
      <c r="P13" s="23"/>
      <c r="Q13" s="23"/>
      <c r="R13" s="24"/>
    </row>
    <row r="14" spans="2:18">
      <c r="B14" s="22"/>
      <c r="C14" s="23"/>
      <c r="D14" s="23"/>
      <c r="E14" s="23"/>
      <c r="F14" s="23"/>
      <c r="G14" s="23"/>
      <c r="H14" s="23"/>
      <c r="I14" s="23"/>
      <c r="J14" s="23"/>
      <c r="K14" s="23"/>
      <c r="L14" s="23"/>
      <c r="M14" s="23"/>
      <c r="N14" s="23"/>
      <c r="O14" s="23"/>
      <c r="P14" s="23"/>
      <c r="Q14" s="23"/>
      <c r="R14" s="24"/>
    </row>
    <row r="15" spans="2:18">
      <c r="B15" s="22"/>
      <c r="C15" s="23"/>
      <c r="D15" s="23"/>
      <c r="E15" s="23"/>
      <c r="F15" s="23"/>
      <c r="G15" s="23"/>
      <c r="H15" s="23"/>
      <c r="I15" s="23"/>
      <c r="J15" s="23"/>
      <c r="K15" s="23"/>
      <c r="L15" s="23"/>
      <c r="M15" s="23"/>
      <c r="N15" s="23"/>
      <c r="O15" s="23"/>
      <c r="P15" s="23"/>
      <c r="Q15" s="23"/>
      <c r="R15" s="24"/>
    </row>
    <row r="16" spans="2:18">
      <c r="B16" s="22"/>
      <c r="C16" s="23"/>
      <c r="D16" s="23"/>
      <c r="E16" s="23"/>
      <c r="F16" s="23"/>
      <c r="G16" s="23"/>
      <c r="H16" s="23"/>
      <c r="I16" s="23"/>
      <c r="J16" s="23"/>
      <c r="K16" s="23"/>
      <c r="L16" s="23"/>
      <c r="M16" s="23"/>
      <c r="N16" s="23"/>
      <c r="O16" s="23"/>
      <c r="P16" s="23"/>
      <c r="Q16" s="23"/>
      <c r="R16" s="24"/>
    </row>
    <row r="17" spans="2:18">
      <c r="B17" s="22"/>
      <c r="C17" s="23"/>
      <c r="D17" s="23"/>
      <c r="E17" s="23"/>
      <c r="F17" s="23"/>
      <c r="G17" s="23"/>
      <c r="H17" s="23"/>
      <c r="I17" s="23"/>
      <c r="J17" s="23"/>
      <c r="K17" s="23"/>
      <c r="L17" s="23"/>
      <c r="M17" s="23"/>
      <c r="N17" s="23"/>
      <c r="O17" s="23"/>
      <c r="P17" s="23"/>
      <c r="Q17" s="23"/>
      <c r="R17" s="24"/>
    </row>
    <row r="18" spans="2:18">
      <c r="B18" s="22"/>
      <c r="C18" s="23"/>
      <c r="D18" s="23"/>
      <c r="E18" s="23"/>
      <c r="F18" s="23"/>
      <c r="G18" s="23"/>
      <c r="H18" s="23"/>
      <c r="I18" s="23"/>
      <c r="J18" s="23"/>
      <c r="K18" s="23"/>
      <c r="L18" s="23"/>
      <c r="M18" s="23"/>
      <c r="N18" s="23"/>
      <c r="O18" s="23"/>
      <c r="P18" s="23"/>
      <c r="Q18" s="23"/>
      <c r="R18" s="24"/>
    </row>
    <row r="19" spans="2:18">
      <c r="B19" s="22"/>
      <c r="C19" s="23"/>
      <c r="D19" s="23"/>
      <c r="E19" s="23"/>
      <c r="F19" s="23"/>
      <c r="G19" s="23"/>
      <c r="H19" s="23"/>
      <c r="I19" s="23"/>
      <c r="J19" s="23"/>
      <c r="K19" s="23"/>
      <c r="L19" s="23"/>
      <c r="M19" s="23"/>
      <c r="N19" s="23"/>
      <c r="O19" s="23"/>
      <c r="P19" s="23"/>
      <c r="Q19" s="23"/>
      <c r="R19" s="24"/>
    </row>
    <row r="20" spans="2:18">
      <c r="B20" s="22"/>
      <c r="C20" s="23"/>
      <c r="D20" s="23"/>
      <c r="E20" s="23"/>
      <c r="F20" s="23"/>
      <c r="G20" s="23"/>
      <c r="H20" s="23"/>
      <c r="I20" s="23"/>
      <c r="J20" s="23"/>
      <c r="K20" s="23"/>
      <c r="L20" s="23"/>
      <c r="M20" s="23"/>
      <c r="N20" s="23"/>
      <c r="O20" s="23"/>
      <c r="P20" s="23"/>
      <c r="Q20" s="23"/>
      <c r="R20" s="24"/>
    </row>
    <row r="21" spans="2:18">
      <c r="B21" s="22"/>
      <c r="C21" s="23"/>
      <c r="D21" s="23"/>
      <c r="E21" s="23"/>
      <c r="F21" s="23"/>
      <c r="G21" s="23"/>
      <c r="H21" s="23"/>
      <c r="I21" s="23"/>
      <c r="J21" s="23"/>
      <c r="K21" s="23"/>
      <c r="L21" s="23"/>
      <c r="M21" s="23"/>
      <c r="N21" s="23"/>
      <c r="O21" s="23"/>
      <c r="P21" s="23"/>
      <c r="Q21" s="23"/>
      <c r="R21" s="24"/>
    </row>
    <row r="22" spans="2:18">
      <c r="B22" s="22"/>
      <c r="C22" s="23"/>
      <c r="D22" s="23"/>
      <c r="E22" s="23"/>
      <c r="F22" s="23"/>
      <c r="G22" s="23"/>
      <c r="H22" s="23"/>
      <c r="I22" s="23"/>
      <c r="J22" s="23"/>
      <c r="K22" s="23"/>
      <c r="L22" s="23"/>
      <c r="M22" s="23"/>
      <c r="N22" s="23"/>
      <c r="O22" s="23"/>
      <c r="P22" s="23"/>
      <c r="Q22" s="23"/>
      <c r="R22" s="24"/>
    </row>
    <row r="23" spans="2:18">
      <c r="B23" s="22"/>
      <c r="C23" s="23"/>
      <c r="D23" s="23"/>
      <c r="E23" s="23"/>
      <c r="F23" s="23"/>
      <c r="G23" s="23"/>
      <c r="H23" s="23"/>
      <c r="I23" s="23"/>
      <c r="J23" s="23"/>
      <c r="K23" s="23"/>
      <c r="L23" s="23"/>
      <c r="M23" s="23"/>
      <c r="N23" s="23"/>
      <c r="O23" s="23"/>
      <c r="P23" s="23"/>
      <c r="Q23" s="23"/>
      <c r="R23" s="24"/>
    </row>
    <row r="24" spans="2:18">
      <c r="B24" s="22"/>
      <c r="C24" s="23"/>
      <c r="D24" s="23"/>
      <c r="E24" s="23"/>
      <c r="F24" s="23"/>
      <c r="G24" s="23"/>
      <c r="H24" s="23"/>
      <c r="I24" s="23"/>
      <c r="J24" s="23"/>
      <c r="K24" s="23"/>
      <c r="L24" s="23"/>
      <c r="M24" s="23"/>
      <c r="N24" s="23"/>
      <c r="O24" s="23"/>
      <c r="P24" s="23"/>
      <c r="Q24" s="23"/>
      <c r="R24" s="24"/>
    </row>
    <row r="25" spans="2:18">
      <c r="B25" s="22"/>
      <c r="C25" s="23"/>
      <c r="D25" s="23"/>
      <c r="E25" s="23"/>
      <c r="F25" s="23"/>
      <c r="G25" s="23"/>
      <c r="H25" s="23"/>
      <c r="I25" s="23"/>
      <c r="J25" s="23"/>
      <c r="K25" s="23"/>
      <c r="L25" s="23"/>
      <c r="M25" s="23"/>
      <c r="N25" s="23"/>
      <c r="O25" s="23"/>
      <c r="P25" s="23"/>
      <c r="Q25" s="23"/>
      <c r="R25" s="24"/>
    </row>
    <row r="26" spans="2:18">
      <c r="B26" s="22"/>
      <c r="C26" s="23"/>
      <c r="D26" s="23"/>
      <c r="E26" s="23"/>
      <c r="F26" s="23"/>
      <c r="G26" s="23"/>
      <c r="H26" s="23"/>
      <c r="I26" s="23"/>
      <c r="J26" s="23"/>
      <c r="K26" s="23"/>
      <c r="L26" s="23"/>
      <c r="M26" s="23"/>
      <c r="N26" s="23"/>
      <c r="O26" s="23"/>
      <c r="P26" s="23"/>
      <c r="Q26" s="23"/>
      <c r="R26" s="24"/>
    </row>
    <row r="27" spans="2:18">
      <c r="B27" s="22"/>
      <c r="C27" s="23"/>
      <c r="D27" s="23"/>
      <c r="E27" s="23"/>
      <c r="F27" s="23"/>
      <c r="G27" s="23"/>
      <c r="H27" s="23"/>
      <c r="I27" s="23"/>
      <c r="J27" s="23"/>
      <c r="K27" s="23"/>
      <c r="L27" s="23"/>
      <c r="M27" s="23"/>
      <c r="N27" s="23"/>
      <c r="O27" s="23"/>
      <c r="P27" s="23"/>
      <c r="Q27" s="23"/>
      <c r="R27" s="24"/>
    </row>
    <row r="28" spans="2:18">
      <c r="B28" s="22"/>
      <c r="C28" s="23"/>
      <c r="D28" s="23"/>
      <c r="E28" s="23"/>
      <c r="F28" s="23"/>
      <c r="G28" s="23"/>
      <c r="H28" s="23"/>
      <c r="I28" s="23"/>
      <c r="J28" s="23"/>
      <c r="K28" s="23"/>
      <c r="L28" s="23"/>
      <c r="M28" s="23"/>
      <c r="N28" s="23"/>
      <c r="O28" s="23"/>
      <c r="P28" s="23"/>
      <c r="Q28" s="23"/>
      <c r="R28" s="24"/>
    </row>
    <row r="29" spans="2:18">
      <c r="B29" s="22"/>
      <c r="C29" s="23"/>
      <c r="D29" s="23"/>
      <c r="E29" s="23"/>
      <c r="F29" s="23"/>
      <c r="G29" s="23"/>
      <c r="H29" s="23"/>
      <c r="I29" s="23"/>
      <c r="J29" s="23"/>
      <c r="K29" s="23"/>
      <c r="L29" s="23"/>
      <c r="M29" s="23"/>
      <c r="N29" s="23"/>
      <c r="O29" s="23"/>
      <c r="P29" s="23"/>
      <c r="Q29" s="23"/>
      <c r="R29" s="24"/>
    </row>
    <row r="30" spans="2:18">
      <c r="B30" s="22"/>
      <c r="C30" s="23"/>
      <c r="D30" s="23"/>
      <c r="E30" s="23"/>
      <c r="F30" s="23"/>
      <c r="G30" s="23"/>
      <c r="H30" s="23"/>
      <c r="I30" s="23"/>
      <c r="J30" s="23"/>
      <c r="K30" s="23"/>
      <c r="L30" s="23"/>
      <c r="M30" s="23"/>
      <c r="N30" s="23"/>
      <c r="O30" s="23"/>
      <c r="P30" s="23"/>
      <c r="Q30" s="23"/>
      <c r="R30" s="24"/>
    </row>
    <row r="31" spans="2:18">
      <c r="B31" s="22"/>
      <c r="C31" s="23"/>
      <c r="D31" s="23"/>
      <c r="E31" s="23"/>
      <c r="F31" s="23"/>
      <c r="G31" s="23"/>
      <c r="H31" s="23"/>
      <c r="I31" s="23"/>
      <c r="J31" s="23"/>
      <c r="K31" s="23"/>
      <c r="L31" s="23"/>
      <c r="M31" s="23"/>
      <c r="N31" s="23"/>
      <c r="O31" s="23"/>
      <c r="P31" s="23"/>
      <c r="Q31" s="23"/>
      <c r="R31" s="24"/>
    </row>
    <row r="32" spans="2:18">
      <c r="B32" s="22"/>
      <c r="C32" s="23"/>
      <c r="D32" s="23"/>
      <c r="E32" s="23"/>
      <c r="F32" s="23"/>
      <c r="G32" s="23"/>
      <c r="H32" s="23"/>
      <c r="I32" s="23"/>
      <c r="J32" s="23"/>
      <c r="K32" s="23"/>
      <c r="L32" s="23"/>
      <c r="M32" s="23"/>
      <c r="N32" s="23"/>
      <c r="O32" s="23"/>
      <c r="P32" s="23"/>
      <c r="Q32" s="23"/>
      <c r="R32" s="24"/>
    </row>
    <row r="33" spans="2:18">
      <c r="B33" s="22"/>
      <c r="C33" s="23"/>
      <c r="D33" s="23"/>
      <c r="E33" s="23"/>
      <c r="F33" s="23"/>
      <c r="G33" s="23"/>
      <c r="H33" s="23"/>
      <c r="I33" s="23"/>
      <c r="J33" s="23"/>
      <c r="K33" s="23"/>
      <c r="L33" s="23"/>
      <c r="M33" s="23"/>
      <c r="N33" s="23"/>
      <c r="O33" s="23"/>
      <c r="P33" s="23"/>
      <c r="Q33" s="23"/>
      <c r="R33" s="24"/>
    </row>
    <row r="34" spans="2:18">
      <c r="B34" s="22"/>
      <c r="C34" s="23"/>
      <c r="D34" s="23"/>
      <c r="E34" s="23"/>
      <c r="F34" s="23"/>
      <c r="G34" s="23"/>
      <c r="H34" s="23"/>
      <c r="I34" s="23"/>
      <c r="J34" s="23"/>
      <c r="K34" s="23"/>
      <c r="L34" s="23"/>
      <c r="M34" s="23"/>
      <c r="N34" s="23"/>
      <c r="O34" s="23"/>
      <c r="P34" s="23"/>
      <c r="Q34" s="23"/>
      <c r="R34" s="24"/>
    </row>
    <row r="35" spans="2:18">
      <c r="B35" s="22"/>
      <c r="C35" s="23"/>
      <c r="D35" s="23"/>
      <c r="E35" s="23"/>
      <c r="F35" s="23"/>
      <c r="G35" s="23"/>
      <c r="H35" s="23"/>
      <c r="I35" s="23"/>
      <c r="J35" s="23"/>
      <c r="K35" s="23"/>
      <c r="L35" s="23"/>
      <c r="M35" s="23"/>
      <c r="N35" s="23"/>
      <c r="O35" s="23"/>
      <c r="P35" s="23"/>
      <c r="Q35" s="23"/>
      <c r="R35" s="24"/>
    </row>
    <row r="36" spans="2:18" ht="15" thickBot="1">
      <c r="B36" s="25"/>
      <c r="C36" s="26"/>
      <c r="D36" s="26"/>
      <c r="E36" s="26"/>
      <c r="F36" s="26"/>
      <c r="G36" s="26"/>
      <c r="H36" s="26"/>
      <c r="I36" s="26"/>
      <c r="J36" s="26"/>
      <c r="K36" s="26"/>
      <c r="L36" s="26"/>
      <c r="M36" s="26"/>
      <c r="N36" s="26"/>
      <c r="O36" s="26"/>
      <c r="P36" s="26"/>
      <c r="Q36" s="26"/>
      <c r="R36" s="27"/>
    </row>
    <row r="38" spans="2:18" ht="15" thickBot="1"/>
    <row r="39" spans="2:18">
      <c r="B39" s="128" t="s">
        <v>1278</v>
      </c>
      <c r="C39" s="129"/>
      <c r="D39" s="129"/>
      <c r="E39" s="129"/>
      <c r="F39" s="129"/>
      <c r="G39" s="129"/>
      <c r="H39" s="129"/>
      <c r="I39" s="129"/>
      <c r="J39" s="129"/>
      <c r="K39" s="129"/>
      <c r="L39" s="129"/>
      <c r="M39" s="129"/>
      <c r="N39" s="129"/>
      <c r="O39" s="129"/>
      <c r="P39" s="129"/>
      <c r="Q39" s="129"/>
      <c r="R39" s="130"/>
    </row>
    <row r="40" spans="2:18">
      <c r="B40" s="131"/>
      <c r="C40" s="132"/>
      <c r="D40" s="132"/>
      <c r="E40" s="132"/>
      <c r="F40" s="132"/>
      <c r="G40" s="132"/>
      <c r="H40" s="132"/>
      <c r="I40" s="132"/>
      <c r="J40" s="132"/>
      <c r="K40" s="132"/>
      <c r="L40" s="132"/>
      <c r="M40" s="132"/>
      <c r="N40" s="132"/>
      <c r="O40" s="132"/>
      <c r="P40" s="132"/>
      <c r="Q40" s="132"/>
      <c r="R40" s="133"/>
    </row>
    <row r="41" spans="2:18" ht="15" thickBot="1">
      <c r="B41" s="134"/>
      <c r="C41" s="135"/>
      <c r="D41" s="135"/>
      <c r="E41" s="135"/>
      <c r="F41" s="135"/>
      <c r="G41" s="135"/>
      <c r="H41" s="135"/>
      <c r="I41" s="135"/>
      <c r="J41" s="135"/>
      <c r="K41" s="135"/>
      <c r="L41" s="135"/>
      <c r="M41" s="135"/>
      <c r="N41" s="135"/>
      <c r="O41" s="135"/>
      <c r="P41" s="135"/>
      <c r="Q41" s="135"/>
      <c r="R41" s="136"/>
    </row>
  </sheetData>
  <mergeCells count="9">
    <mergeCell ref="I5:L5"/>
    <mergeCell ref="I6:L6"/>
    <mergeCell ref="B39:R41"/>
    <mergeCell ref="B3:R4"/>
    <mergeCell ref="C6:D6"/>
    <mergeCell ref="C5:D5"/>
    <mergeCell ref="F6:G6"/>
    <mergeCell ref="F5:G5"/>
    <mergeCell ref="N6:R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8B02-1A7C-4BC8-B5EB-EEF5DE02F7BE}">
  <dimension ref="B1:R44"/>
  <sheetViews>
    <sheetView showGridLines="0" zoomScale="40" zoomScaleNormal="40" workbookViewId="0">
      <selection activeCell="AF30" sqref="AF30"/>
    </sheetView>
  </sheetViews>
  <sheetFormatPr defaultRowHeight="14.5"/>
  <sheetData>
    <row r="1" spans="2:18" ht="15" thickBot="1"/>
    <row r="2" spans="2:18" ht="21.5" customHeight="1">
      <c r="B2" s="173" t="s">
        <v>1279</v>
      </c>
      <c r="C2" s="174"/>
      <c r="D2" s="174"/>
      <c r="E2" s="174"/>
      <c r="F2" s="174"/>
      <c r="G2" s="174"/>
      <c r="H2" s="174"/>
      <c r="I2" s="174"/>
      <c r="J2" s="174"/>
      <c r="K2" s="174"/>
      <c r="L2" s="174"/>
      <c r="M2" s="174"/>
      <c r="N2" s="174"/>
      <c r="O2" s="174"/>
      <c r="P2" s="174"/>
      <c r="Q2" s="174"/>
      <c r="R2" s="175"/>
    </row>
    <row r="3" spans="2:18" ht="15" thickBot="1">
      <c r="B3" s="176"/>
      <c r="C3" s="177"/>
      <c r="D3" s="177"/>
      <c r="E3" s="177"/>
      <c r="F3" s="177"/>
      <c r="G3" s="177"/>
      <c r="H3" s="177"/>
      <c r="I3" s="177"/>
      <c r="J3" s="177"/>
      <c r="K3" s="177"/>
      <c r="L3" s="177"/>
      <c r="M3" s="177"/>
      <c r="N3" s="177"/>
      <c r="O3" s="177"/>
      <c r="P3" s="177"/>
      <c r="Q3" s="177"/>
      <c r="R3" s="178"/>
    </row>
    <row r="4" spans="2:18">
      <c r="B4" s="13"/>
      <c r="C4" s="14"/>
      <c r="D4" s="14"/>
      <c r="E4" s="14"/>
      <c r="F4" s="14"/>
      <c r="G4" s="14"/>
      <c r="H4" s="14"/>
      <c r="I4" s="14"/>
      <c r="J4" s="14"/>
      <c r="K4" s="14"/>
      <c r="L4" s="14"/>
      <c r="M4" s="14"/>
      <c r="N4" s="14"/>
      <c r="O4" s="14"/>
      <c r="P4" s="14"/>
      <c r="Q4" s="14"/>
      <c r="R4" s="15"/>
    </row>
    <row r="5" spans="2:18">
      <c r="B5" s="16"/>
      <c r="C5" s="108"/>
      <c r="D5" s="108"/>
      <c r="E5" s="17"/>
      <c r="F5" s="109"/>
      <c r="G5" s="109"/>
      <c r="H5" s="17"/>
      <c r="I5" s="110"/>
      <c r="J5" s="110"/>
      <c r="K5" s="17"/>
      <c r="L5" s="111"/>
      <c r="M5" s="111"/>
      <c r="N5" s="17"/>
      <c r="O5" s="17"/>
      <c r="P5" s="17"/>
      <c r="Q5" s="17"/>
      <c r="R5" s="18"/>
    </row>
    <row r="6" spans="2:18">
      <c r="B6" s="16"/>
      <c r="C6" s="137"/>
      <c r="D6" s="137"/>
      <c r="E6" s="17"/>
      <c r="F6" s="137"/>
      <c r="G6" s="137"/>
      <c r="H6" s="17"/>
      <c r="I6" s="137"/>
      <c r="J6" s="137"/>
      <c r="K6" s="17"/>
      <c r="L6" s="137"/>
      <c r="M6" s="137"/>
      <c r="N6" s="17"/>
      <c r="O6" s="17"/>
      <c r="P6" s="17"/>
      <c r="Q6" s="17"/>
      <c r="R6" s="18"/>
    </row>
    <row r="7" spans="2:18">
      <c r="B7" s="16"/>
      <c r="C7" s="17"/>
      <c r="D7" s="17"/>
      <c r="E7" s="17"/>
      <c r="F7" s="17"/>
      <c r="G7" s="17"/>
      <c r="H7" s="17"/>
      <c r="I7" s="17"/>
      <c r="J7" s="17"/>
      <c r="K7" s="17"/>
      <c r="L7" s="17"/>
      <c r="M7" s="17"/>
      <c r="N7" s="17"/>
      <c r="O7" s="17"/>
      <c r="P7" s="17"/>
      <c r="Q7" s="17"/>
      <c r="R7" s="18"/>
    </row>
    <row r="8" spans="2:18">
      <c r="B8" s="16"/>
      <c r="C8" s="17"/>
      <c r="D8" s="17"/>
      <c r="E8" s="17"/>
      <c r="F8" s="17"/>
      <c r="G8" s="17"/>
      <c r="H8" s="17"/>
      <c r="I8" s="17"/>
      <c r="J8" s="17"/>
      <c r="K8" s="17"/>
      <c r="L8" s="17"/>
      <c r="M8" s="17"/>
      <c r="N8" s="17"/>
      <c r="O8" s="17"/>
      <c r="P8" s="17"/>
      <c r="Q8" s="17"/>
      <c r="R8" s="18"/>
    </row>
    <row r="9" spans="2:18">
      <c r="B9" s="16"/>
      <c r="C9" s="17"/>
      <c r="D9" s="17"/>
      <c r="E9" s="17"/>
      <c r="F9" s="17"/>
      <c r="G9" s="17"/>
      <c r="H9" s="17"/>
      <c r="I9" s="17"/>
      <c r="J9" s="17"/>
      <c r="K9" s="17"/>
      <c r="L9" s="17"/>
      <c r="M9" s="17"/>
      <c r="N9" s="17"/>
      <c r="O9" s="17"/>
      <c r="P9" s="17"/>
      <c r="Q9" s="17"/>
      <c r="R9" s="18"/>
    </row>
    <row r="10" spans="2:18">
      <c r="B10" s="16"/>
      <c r="C10" s="17"/>
      <c r="D10" s="17"/>
      <c r="E10" s="17"/>
      <c r="F10" s="17"/>
      <c r="G10" s="17"/>
      <c r="H10" s="17"/>
      <c r="I10" s="17"/>
      <c r="J10" s="17"/>
      <c r="K10" s="17"/>
      <c r="L10" s="17"/>
      <c r="M10" s="17"/>
      <c r="N10" s="17"/>
      <c r="O10" s="17"/>
      <c r="P10" s="17"/>
      <c r="Q10" s="17"/>
      <c r="R10" s="18"/>
    </row>
    <row r="11" spans="2:18">
      <c r="B11" s="16"/>
      <c r="C11" s="17"/>
      <c r="D11" s="17"/>
      <c r="E11" s="17"/>
      <c r="F11" s="17"/>
      <c r="G11" s="17"/>
      <c r="H11" s="17"/>
      <c r="I11" s="17"/>
      <c r="J11" s="17"/>
      <c r="K11" s="17"/>
      <c r="L11" s="17"/>
      <c r="M11" s="17"/>
      <c r="N11" s="17"/>
      <c r="O11" s="17"/>
      <c r="P11" s="17"/>
      <c r="Q11" s="17"/>
      <c r="R11" s="18"/>
    </row>
    <row r="12" spans="2:18">
      <c r="B12" s="16"/>
      <c r="C12" s="17"/>
      <c r="D12" s="17"/>
      <c r="E12" s="17"/>
      <c r="F12" s="17"/>
      <c r="G12" s="17"/>
      <c r="H12" s="17"/>
      <c r="I12" s="17"/>
      <c r="J12" s="17"/>
      <c r="K12" s="17"/>
      <c r="L12" s="17"/>
      <c r="M12" s="17"/>
      <c r="N12" s="17"/>
      <c r="O12" s="17"/>
      <c r="P12" s="17"/>
      <c r="Q12" s="17"/>
      <c r="R12" s="18"/>
    </row>
    <row r="13" spans="2:18">
      <c r="B13" s="16"/>
      <c r="C13" s="17"/>
      <c r="D13" s="17"/>
      <c r="E13" s="17"/>
      <c r="F13" s="17"/>
      <c r="G13" s="17"/>
      <c r="H13" s="17"/>
      <c r="I13" s="17"/>
      <c r="J13" s="17"/>
      <c r="K13" s="17"/>
      <c r="L13" s="17"/>
      <c r="M13" s="17"/>
      <c r="N13" s="17"/>
      <c r="O13" s="17"/>
      <c r="P13" s="17"/>
      <c r="Q13" s="17"/>
      <c r="R13" s="18"/>
    </row>
    <row r="14" spans="2:18">
      <c r="B14" s="16"/>
      <c r="C14" s="17"/>
      <c r="D14" s="17"/>
      <c r="E14" s="17"/>
      <c r="F14" s="17"/>
      <c r="G14" s="17"/>
      <c r="H14" s="17"/>
      <c r="I14" s="17"/>
      <c r="J14" s="17"/>
      <c r="K14" s="17"/>
      <c r="L14" s="17"/>
      <c r="M14" s="17"/>
      <c r="N14" s="17"/>
      <c r="O14" s="17"/>
      <c r="P14" s="17"/>
      <c r="Q14" s="17"/>
      <c r="R14" s="18"/>
    </row>
    <row r="15" spans="2:18">
      <c r="B15" s="16"/>
      <c r="C15" s="17"/>
      <c r="D15" s="17"/>
      <c r="E15" s="17"/>
      <c r="F15" s="17"/>
      <c r="G15" s="17"/>
      <c r="H15" s="17"/>
      <c r="I15" s="17"/>
      <c r="J15" s="17"/>
      <c r="K15" s="17"/>
      <c r="L15" s="17"/>
      <c r="M15" s="17"/>
      <c r="N15" s="17"/>
      <c r="O15" s="17"/>
      <c r="P15" s="17"/>
      <c r="Q15" s="17"/>
      <c r="R15" s="18"/>
    </row>
    <row r="16" spans="2:18">
      <c r="B16" s="16"/>
      <c r="C16" s="17"/>
      <c r="D16" s="17"/>
      <c r="E16" s="17"/>
      <c r="F16" s="17"/>
      <c r="G16" s="17"/>
      <c r="H16" s="17"/>
      <c r="I16" s="17"/>
      <c r="J16" s="17"/>
      <c r="K16" s="17"/>
      <c r="L16" s="17"/>
      <c r="M16" s="17"/>
      <c r="N16" s="17"/>
      <c r="O16" s="17"/>
      <c r="P16" s="17"/>
      <c r="Q16" s="17"/>
      <c r="R16" s="18"/>
    </row>
    <row r="17" spans="2:18">
      <c r="B17" s="16"/>
      <c r="C17" s="17"/>
      <c r="D17" s="17"/>
      <c r="E17" s="17"/>
      <c r="F17" s="17"/>
      <c r="G17" s="17"/>
      <c r="H17" s="17"/>
      <c r="I17" s="17"/>
      <c r="J17" s="17"/>
      <c r="K17" s="17"/>
      <c r="L17" s="17"/>
      <c r="M17" s="17"/>
      <c r="N17" s="17"/>
      <c r="O17" s="17"/>
      <c r="P17" s="17"/>
      <c r="Q17" s="17"/>
      <c r="R17" s="18"/>
    </row>
    <row r="18" spans="2:18">
      <c r="B18" s="16"/>
      <c r="C18" s="17"/>
      <c r="D18" s="17"/>
      <c r="E18" s="17"/>
      <c r="F18" s="17"/>
      <c r="G18" s="17"/>
      <c r="H18" s="17"/>
      <c r="I18" s="17"/>
      <c r="J18" s="17"/>
      <c r="K18" s="17"/>
      <c r="L18" s="17"/>
      <c r="M18" s="17"/>
      <c r="N18" s="17"/>
      <c r="O18" s="17"/>
      <c r="P18" s="17"/>
      <c r="Q18" s="17"/>
      <c r="R18" s="18"/>
    </row>
    <row r="19" spans="2:18">
      <c r="B19" s="16"/>
      <c r="C19" s="17"/>
      <c r="D19" s="17"/>
      <c r="E19" s="17"/>
      <c r="F19" s="17"/>
      <c r="G19" s="17"/>
      <c r="H19" s="17"/>
      <c r="I19" s="17"/>
      <c r="J19" s="17"/>
      <c r="K19" s="17"/>
      <c r="L19" s="17"/>
      <c r="M19" s="17"/>
      <c r="N19" s="17"/>
      <c r="O19" s="17"/>
      <c r="P19" s="17"/>
      <c r="Q19" s="17"/>
      <c r="R19" s="18"/>
    </row>
    <row r="20" spans="2:18">
      <c r="B20" s="16"/>
      <c r="C20" s="17"/>
      <c r="D20" s="17"/>
      <c r="E20" s="17"/>
      <c r="F20" s="17"/>
      <c r="G20" s="17"/>
      <c r="H20" s="17"/>
      <c r="I20" s="17"/>
      <c r="J20" s="17"/>
      <c r="K20" s="17"/>
      <c r="L20" s="17"/>
      <c r="M20" s="17"/>
      <c r="N20" s="17"/>
      <c r="O20" s="17"/>
      <c r="P20" s="17"/>
      <c r="Q20" s="17"/>
      <c r="R20" s="18"/>
    </row>
    <row r="21" spans="2:18">
      <c r="B21" s="16"/>
      <c r="C21" s="17"/>
      <c r="D21" s="17"/>
      <c r="E21" s="17"/>
      <c r="F21" s="17"/>
      <c r="G21" s="17"/>
      <c r="H21" s="17"/>
      <c r="I21" s="17"/>
      <c r="J21" s="17"/>
      <c r="K21" s="17"/>
      <c r="L21" s="17"/>
      <c r="M21" s="17"/>
      <c r="N21" s="17"/>
      <c r="O21" s="17"/>
      <c r="P21" s="17"/>
      <c r="Q21" s="17"/>
      <c r="R21" s="18"/>
    </row>
    <row r="22" spans="2:18">
      <c r="B22" s="16"/>
      <c r="C22" s="17"/>
      <c r="D22" s="17"/>
      <c r="E22" s="17"/>
      <c r="F22" s="17"/>
      <c r="G22" s="17"/>
      <c r="H22" s="17"/>
      <c r="I22" s="17"/>
      <c r="J22" s="17"/>
      <c r="K22" s="17"/>
      <c r="L22" s="17"/>
      <c r="M22" s="17"/>
      <c r="N22" s="17"/>
      <c r="O22" s="17"/>
      <c r="P22" s="17"/>
      <c r="Q22" s="17"/>
      <c r="R22" s="18"/>
    </row>
    <row r="23" spans="2:18">
      <c r="B23" s="16"/>
      <c r="C23" s="17"/>
      <c r="D23" s="17"/>
      <c r="E23" s="17"/>
      <c r="F23" s="17"/>
      <c r="G23" s="17"/>
      <c r="H23" s="17"/>
      <c r="I23" s="17"/>
      <c r="J23" s="17"/>
      <c r="K23" s="17"/>
      <c r="L23" s="17"/>
      <c r="M23" s="17"/>
      <c r="N23" s="17"/>
      <c r="O23" s="17"/>
      <c r="P23" s="17"/>
      <c r="Q23" s="17"/>
      <c r="R23" s="18"/>
    </row>
    <row r="24" spans="2:18">
      <c r="B24" s="16"/>
      <c r="C24" s="17"/>
      <c r="D24" s="17"/>
      <c r="E24" s="17"/>
      <c r="F24" s="17"/>
      <c r="G24" s="17"/>
      <c r="H24" s="17"/>
      <c r="I24" s="17"/>
      <c r="J24" s="17"/>
      <c r="K24" s="17"/>
      <c r="L24" s="17"/>
      <c r="M24" s="17"/>
      <c r="N24" s="17"/>
      <c r="O24" s="17"/>
      <c r="P24" s="17"/>
      <c r="Q24" s="17"/>
      <c r="R24" s="18"/>
    </row>
    <row r="25" spans="2:18">
      <c r="B25" s="16"/>
      <c r="C25" s="17"/>
      <c r="D25" s="17"/>
      <c r="E25" s="17"/>
      <c r="F25" s="17"/>
      <c r="G25" s="17"/>
      <c r="H25" s="17"/>
      <c r="I25" s="17"/>
      <c r="J25" s="17"/>
      <c r="K25" s="17"/>
      <c r="L25" s="17"/>
      <c r="M25" s="17"/>
      <c r="N25" s="17"/>
      <c r="O25" s="17"/>
      <c r="P25" s="17"/>
      <c r="Q25" s="17"/>
      <c r="R25" s="18"/>
    </row>
    <row r="26" spans="2:18">
      <c r="B26" s="16"/>
      <c r="C26" s="17"/>
      <c r="D26" s="17"/>
      <c r="E26" s="17"/>
      <c r="F26" s="17"/>
      <c r="G26" s="17"/>
      <c r="H26" s="17"/>
      <c r="I26" s="17"/>
      <c r="J26" s="17"/>
      <c r="K26" s="17"/>
      <c r="L26" s="17"/>
      <c r="M26" s="17"/>
      <c r="N26" s="17"/>
      <c r="O26" s="17"/>
      <c r="P26" s="17"/>
      <c r="Q26" s="17"/>
      <c r="R26" s="18"/>
    </row>
    <row r="27" spans="2:18">
      <c r="B27" s="16"/>
      <c r="C27" s="17"/>
      <c r="D27" s="17"/>
      <c r="E27" s="17"/>
      <c r="F27" s="17"/>
      <c r="G27" s="17"/>
      <c r="H27" s="17"/>
      <c r="I27" s="17"/>
      <c r="J27" s="17"/>
      <c r="K27" s="17"/>
      <c r="L27" s="17"/>
      <c r="M27" s="17"/>
      <c r="N27" s="17"/>
      <c r="O27" s="17"/>
      <c r="P27" s="17"/>
      <c r="Q27" s="17"/>
      <c r="R27" s="18"/>
    </row>
    <row r="28" spans="2:18">
      <c r="B28" s="16"/>
      <c r="C28" s="17"/>
      <c r="D28" s="17"/>
      <c r="E28" s="17"/>
      <c r="F28" s="17"/>
      <c r="G28" s="17"/>
      <c r="H28" s="17"/>
      <c r="I28" s="17"/>
      <c r="J28" s="17"/>
      <c r="K28" s="17"/>
      <c r="L28" s="17"/>
      <c r="M28" s="17"/>
      <c r="N28" s="17"/>
      <c r="O28" s="17"/>
      <c r="P28" s="17"/>
      <c r="Q28" s="17"/>
      <c r="R28" s="18"/>
    </row>
    <row r="29" spans="2:18">
      <c r="B29" s="16"/>
      <c r="C29" s="17"/>
      <c r="D29" s="17"/>
      <c r="E29" s="17"/>
      <c r="F29" s="17"/>
      <c r="G29" s="17"/>
      <c r="H29" s="17"/>
      <c r="I29" s="17"/>
      <c r="J29" s="17"/>
      <c r="K29" s="17"/>
      <c r="L29" s="17"/>
      <c r="M29" s="17"/>
      <c r="N29" s="17"/>
      <c r="O29" s="17"/>
      <c r="P29" s="17"/>
      <c r="Q29" s="17"/>
      <c r="R29" s="18"/>
    </row>
    <row r="30" spans="2:18">
      <c r="B30" s="16"/>
      <c r="C30" s="17"/>
      <c r="D30" s="17"/>
      <c r="E30" s="17"/>
      <c r="F30" s="17"/>
      <c r="G30" s="17"/>
      <c r="H30" s="17"/>
      <c r="I30" s="17"/>
      <c r="J30" s="17"/>
      <c r="K30" s="17"/>
      <c r="L30" s="17"/>
      <c r="M30" s="17"/>
      <c r="N30" s="17"/>
      <c r="O30" s="17"/>
      <c r="P30" s="17"/>
      <c r="Q30" s="17"/>
      <c r="R30" s="18"/>
    </row>
    <row r="31" spans="2:18">
      <c r="B31" s="16"/>
      <c r="C31" s="17"/>
      <c r="D31" s="17"/>
      <c r="E31" s="17"/>
      <c r="F31" s="17"/>
      <c r="G31" s="17"/>
      <c r="H31" s="17"/>
      <c r="I31" s="17"/>
      <c r="J31" s="17"/>
      <c r="K31" s="17"/>
      <c r="L31" s="17"/>
      <c r="M31" s="17"/>
      <c r="N31" s="17"/>
      <c r="O31" s="17"/>
      <c r="P31" s="17"/>
      <c r="Q31" s="17"/>
      <c r="R31" s="18"/>
    </row>
    <row r="32" spans="2:18">
      <c r="B32" s="16"/>
      <c r="C32" s="17"/>
      <c r="D32" s="17"/>
      <c r="E32" s="17"/>
      <c r="F32" s="17"/>
      <c r="G32" s="17"/>
      <c r="H32" s="17"/>
      <c r="I32" s="17"/>
      <c r="J32" s="17"/>
      <c r="K32" s="17"/>
      <c r="L32" s="17"/>
      <c r="M32" s="17"/>
      <c r="N32" s="17"/>
      <c r="O32" s="17"/>
      <c r="P32" s="17"/>
      <c r="Q32" s="17"/>
      <c r="R32" s="18"/>
    </row>
    <row r="33" spans="2:18">
      <c r="B33" s="16"/>
      <c r="C33" s="17"/>
      <c r="D33" s="17"/>
      <c r="E33" s="17"/>
      <c r="F33" s="17"/>
      <c r="G33" s="17"/>
      <c r="H33" s="17"/>
      <c r="I33" s="17"/>
      <c r="J33" s="17"/>
      <c r="K33" s="17"/>
      <c r="L33" s="17"/>
      <c r="M33" s="17"/>
      <c r="N33" s="17"/>
      <c r="O33" s="17"/>
      <c r="P33" s="17"/>
      <c r="Q33" s="17"/>
      <c r="R33" s="18"/>
    </row>
    <row r="34" spans="2:18">
      <c r="B34" s="16"/>
      <c r="C34" s="17"/>
      <c r="D34" s="17"/>
      <c r="E34" s="17"/>
      <c r="F34" s="17"/>
      <c r="G34" s="17"/>
      <c r="H34" s="17"/>
      <c r="I34" s="17"/>
      <c r="J34" s="17"/>
      <c r="K34" s="17"/>
      <c r="L34" s="17"/>
      <c r="M34" s="17"/>
      <c r="N34" s="17"/>
      <c r="O34" s="17"/>
      <c r="P34" s="17"/>
      <c r="Q34" s="17"/>
      <c r="R34" s="18"/>
    </row>
    <row r="35" spans="2:18">
      <c r="B35" s="16"/>
      <c r="C35" s="17"/>
      <c r="D35" s="17"/>
      <c r="E35" s="17"/>
      <c r="F35" s="17"/>
      <c r="G35" s="17"/>
      <c r="H35" s="17"/>
      <c r="I35" s="17"/>
      <c r="J35" s="17"/>
      <c r="K35" s="17"/>
      <c r="L35" s="17"/>
      <c r="M35" s="17"/>
      <c r="N35" s="17"/>
      <c r="O35" s="17"/>
      <c r="P35" s="17"/>
      <c r="Q35" s="17"/>
      <c r="R35" s="18"/>
    </row>
    <row r="36" spans="2:18">
      <c r="B36" s="16"/>
      <c r="C36" s="17"/>
      <c r="D36" s="17"/>
      <c r="E36" s="17"/>
      <c r="F36" s="17"/>
      <c r="G36" s="17"/>
      <c r="H36" s="17"/>
      <c r="I36" s="17"/>
      <c r="J36" s="17"/>
      <c r="K36" s="17"/>
      <c r="L36" s="17"/>
      <c r="M36" s="17"/>
      <c r="N36" s="17"/>
      <c r="O36" s="17"/>
      <c r="P36" s="17"/>
      <c r="Q36" s="17"/>
      <c r="R36" s="18"/>
    </row>
    <row r="37" spans="2:18">
      <c r="B37" s="16"/>
      <c r="C37" s="17"/>
      <c r="D37" s="17"/>
      <c r="E37" s="17"/>
      <c r="F37" s="17"/>
      <c r="G37" s="17"/>
      <c r="H37" s="17"/>
      <c r="I37" s="17"/>
      <c r="J37" s="17"/>
      <c r="K37" s="17"/>
      <c r="L37" s="17"/>
      <c r="M37" s="17"/>
      <c r="N37" s="17"/>
      <c r="O37" s="17"/>
      <c r="P37" s="17"/>
      <c r="Q37" s="17"/>
      <c r="R37" s="18"/>
    </row>
    <row r="38" spans="2:18">
      <c r="B38" s="16"/>
      <c r="C38" s="17"/>
      <c r="D38" s="17"/>
      <c r="E38" s="17"/>
      <c r="F38" s="17"/>
      <c r="G38" s="17"/>
      <c r="H38" s="17"/>
      <c r="I38" s="17"/>
      <c r="J38" s="17"/>
      <c r="K38" s="17"/>
      <c r="L38" s="17"/>
      <c r="M38" s="17"/>
      <c r="N38" s="17"/>
      <c r="O38" s="17"/>
      <c r="P38" s="17"/>
      <c r="Q38" s="17"/>
      <c r="R38" s="18"/>
    </row>
    <row r="39" spans="2:18" ht="15" thickBot="1">
      <c r="B39" s="19"/>
      <c r="C39" s="20"/>
      <c r="D39" s="20"/>
      <c r="E39" s="20"/>
      <c r="F39" s="20"/>
      <c r="G39" s="20"/>
      <c r="H39" s="20"/>
      <c r="I39" s="20"/>
      <c r="J39" s="20"/>
      <c r="K39" s="20"/>
      <c r="L39" s="20"/>
      <c r="M39" s="20"/>
      <c r="N39" s="20"/>
      <c r="O39" s="20"/>
      <c r="P39" s="20"/>
      <c r="Q39" s="20"/>
      <c r="R39" s="21"/>
    </row>
    <row r="40" spans="2:18" ht="15" thickBot="1"/>
    <row r="41" spans="2:18">
      <c r="B41" s="128" t="s">
        <v>1280</v>
      </c>
      <c r="C41" s="129"/>
      <c r="D41" s="129"/>
      <c r="E41" s="129"/>
      <c r="F41" s="129"/>
      <c r="G41" s="129"/>
      <c r="H41" s="129"/>
      <c r="I41" s="129"/>
      <c r="J41" s="129"/>
      <c r="K41" s="129"/>
      <c r="L41" s="129"/>
      <c r="M41" s="129"/>
      <c r="N41" s="129"/>
      <c r="O41" s="129"/>
      <c r="P41" s="129"/>
      <c r="Q41" s="129"/>
      <c r="R41" s="130"/>
    </row>
    <row r="42" spans="2:18">
      <c r="B42" s="131"/>
      <c r="C42" s="132"/>
      <c r="D42" s="132"/>
      <c r="E42" s="132"/>
      <c r="F42" s="132"/>
      <c r="G42" s="132"/>
      <c r="H42" s="132"/>
      <c r="I42" s="132"/>
      <c r="J42" s="132"/>
      <c r="K42" s="132"/>
      <c r="L42" s="132"/>
      <c r="M42" s="132"/>
      <c r="N42" s="132"/>
      <c r="O42" s="132"/>
      <c r="P42" s="132"/>
      <c r="Q42" s="132"/>
      <c r="R42" s="133"/>
    </row>
    <row r="43" spans="2:18">
      <c r="B43" s="131"/>
      <c r="C43" s="132"/>
      <c r="D43" s="132"/>
      <c r="E43" s="132"/>
      <c r="F43" s="132"/>
      <c r="G43" s="132"/>
      <c r="H43" s="132"/>
      <c r="I43" s="132"/>
      <c r="J43" s="132"/>
      <c r="K43" s="132"/>
      <c r="L43" s="132"/>
      <c r="M43" s="132"/>
      <c r="N43" s="132"/>
      <c r="O43" s="132"/>
      <c r="P43" s="132"/>
      <c r="Q43" s="132"/>
      <c r="R43" s="133"/>
    </row>
    <row r="44" spans="2:18" ht="15" thickBot="1">
      <c r="B44" s="134"/>
      <c r="C44" s="135"/>
      <c r="D44" s="135"/>
      <c r="E44" s="135"/>
      <c r="F44" s="135"/>
      <c r="G44" s="135"/>
      <c r="H44" s="135"/>
      <c r="I44" s="135"/>
      <c r="J44" s="135"/>
      <c r="K44" s="135"/>
      <c r="L44" s="135"/>
      <c r="M44" s="135"/>
      <c r="N44" s="135"/>
      <c r="O44" s="135"/>
      <c r="P44" s="135"/>
      <c r="Q44" s="135"/>
      <c r="R44" s="136"/>
    </row>
  </sheetData>
  <mergeCells count="10">
    <mergeCell ref="C6:D6"/>
    <mergeCell ref="F6:G6"/>
    <mergeCell ref="I6:J6"/>
    <mergeCell ref="L6:M6"/>
    <mergeCell ref="B41:R44"/>
    <mergeCell ref="B2:R3"/>
    <mergeCell ref="C5:D5"/>
    <mergeCell ref="F5:G5"/>
    <mergeCell ref="I5:J5"/>
    <mergeCell ref="L5: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0928-EFA3-44B7-96DB-852339FD36BA}">
  <dimension ref="B1:Z31"/>
  <sheetViews>
    <sheetView zoomScale="50" zoomScaleNormal="50" workbookViewId="0">
      <selection activeCell="W23" sqref="W23"/>
    </sheetView>
  </sheetViews>
  <sheetFormatPr defaultRowHeight="14.5"/>
  <sheetData>
    <row r="1" spans="2:18" ht="15" thickBot="1"/>
    <row r="2" spans="2:18">
      <c r="B2" s="179" t="s">
        <v>1331</v>
      </c>
      <c r="C2" s="180"/>
      <c r="D2" s="180"/>
      <c r="E2" s="180"/>
      <c r="F2" s="180"/>
      <c r="G2" s="180"/>
      <c r="H2" s="180"/>
      <c r="I2" s="180"/>
      <c r="J2" s="180"/>
      <c r="K2" s="180"/>
      <c r="L2" s="180"/>
      <c r="M2" s="180"/>
      <c r="N2" s="180"/>
      <c r="O2" s="180"/>
      <c r="P2" s="180"/>
      <c r="Q2" s="180"/>
      <c r="R2" s="181"/>
    </row>
    <row r="3" spans="2:18" ht="15" thickBot="1">
      <c r="B3" s="182"/>
      <c r="C3" s="183"/>
      <c r="D3" s="183"/>
      <c r="E3" s="183"/>
      <c r="F3" s="183"/>
      <c r="G3" s="183"/>
      <c r="H3" s="183"/>
      <c r="I3" s="183"/>
      <c r="J3" s="183"/>
      <c r="K3" s="183"/>
      <c r="L3" s="183"/>
      <c r="M3" s="183"/>
      <c r="N3" s="183"/>
      <c r="O3" s="183"/>
      <c r="P3" s="183"/>
      <c r="Q3" s="183"/>
      <c r="R3" s="184"/>
    </row>
    <row r="4" spans="2:18">
      <c r="B4" s="13"/>
      <c r="C4" s="14"/>
      <c r="D4" s="14"/>
      <c r="E4" s="14"/>
      <c r="F4" s="14"/>
      <c r="G4" s="14"/>
      <c r="H4" s="14"/>
      <c r="I4" s="14"/>
      <c r="J4" s="14"/>
      <c r="K4" s="14"/>
      <c r="L4" s="14"/>
      <c r="M4" s="14"/>
      <c r="N4" s="14"/>
      <c r="O4" s="14"/>
      <c r="P4" s="14"/>
      <c r="Q4" s="14"/>
      <c r="R4" s="15"/>
    </row>
    <row r="5" spans="2:18">
      <c r="B5" s="16"/>
      <c r="C5" s="261"/>
      <c r="D5" s="261"/>
      <c r="E5" s="262"/>
      <c r="F5" s="109"/>
      <c r="G5" s="109"/>
      <c r="H5" s="262"/>
      <c r="I5" s="110"/>
      <c r="J5" s="110"/>
      <c r="K5" s="262"/>
      <c r="L5" s="263"/>
      <c r="M5" s="263"/>
      <c r="N5" s="262"/>
      <c r="O5" s="262"/>
      <c r="P5" s="262"/>
      <c r="Q5" s="262"/>
      <c r="R5" s="18"/>
    </row>
    <row r="6" spans="2:18">
      <c r="B6" s="16"/>
      <c r="C6" s="264"/>
      <c r="D6" s="264"/>
      <c r="E6" s="262"/>
      <c r="F6" s="264"/>
      <c r="G6" s="264"/>
      <c r="H6" s="262"/>
      <c r="I6" s="264"/>
      <c r="J6" s="264"/>
      <c r="K6" s="262"/>
      <c r="L6" s="264"/>
      <c r="M6" s="264"/>
      <c r="N6" s="262"/>
      <c r="O6" s="262"/>
      <c r="P6" s="262"/>
      <c r="Q6" s="262"/>
      <c r="R6" s="18"/>
    </row>
    <row r="7" spans="2:18">
      <c r="B7" s="16"/>
      <c r="C7" s="262"/>
      <c r="D7" s="262"/>
      <c r="E7" s="262"/>
      <c r="F7" s="262"/>
      <c r="G7" s="262"/>
      <c r="H7" s="262"/>
      <c r="I7" s="262"/>
      <c r="J7" s="262"/>
      <c r="K7" s="262"/>
      <c r="L7" s="262"/>
      <c r="M7" s="262"/>
      <c r="N7" s="262"/>
      <c r="O7" s="262"/>
      <c r="P7" s="262"/>
      <c r="Q7" s="262"/>
      <c r="R7" s="18"/>
    </row>
    <row r="8" spans="2:18">
      <c r="B8" s="16"/>
      <c r="C8" s="262"/>
      <c r="D8" s="262"/>
      <c r="E8" s="262"/>
      <c r="F8" s="262"/>
      <c r="G8" s="262"/>
      <c r="H8" s="262"/>
      <c r="I8" s="262"/>
      <c r="J8" s="262"/>
      <c r="K8" s="262"/>
      <c r="L8" s="262"/>
      <c r="M8" s="262"/>
      <c r="N8" s="262"/>
      <c r="O8" s="262"/>
      <c r="P8" s="262"/>
      <c r="Q8" s="262"/>
      <c r="R8" s="18"/>
    </row>
    <row r="9" spans="2:18">
      <c r="B9" s="16"/>
      <c r="C9" s="262"/>
      <c r="D9" s="262"/>
      <c r="E9" s="262"/>
      <c r="F9" s="262"/>
      <c r="G9" s="262"/>
      <c r="H9" s="262"/>
      <c r="I9" s="262"/>
      <c r="J9" s="262"/>
      <c r="K9" s="262"/>
      <c r="L9" s="262"/>
      <c r="M9" s="262"/>
      <c r="N9" s="262"/>
      <c r="O9" s="262"/>
      <c r="P9" s="262"/>
      <c r="Q9" s="262"/>
      <c r="R9" s="18"/>
    </row>
    <row r="10" spans="2:18">
      <c r="B10" s="16"/>
      <c r="C10" s="262"/>
      <c r="D10" s="262"/>
      <c r="E10" s="262"/>
      <c r="F10" s="262"/>
      <c r="G10" s="262"/>
      <c r="H10" s="262"/>
      <c r="I10" s="262"/>
      <c r="J10" s="262"/>
      <c r="K10" s="262"/>
      <c r="L10" s="262"/>
      <c r="M10" s="262"/>
      <c r="N10" s="262"/>
      <c r="O10" s="262"/>
      <c r="P10" s="262"/>
      <c r="Q10" s="262"/>
      <c r="R10" s="18"/>
    </row>
    <row r="11" spans="2:18">
      <c r="B11" s="16"/>
      <c r="C11" s="262"/>
      <c r="D11" s="262"/>
      <c r="E11" s="262"/>
      <c r="F11" s="262"/>
      <c r="G11" s="262"/>
      <c r="H11" s="262"/>
      <c r="I11" s="262"/>
      <c r="J11" s="262"/>
      <c r="K11" s="262"/>
      <c r="L11" s="262"/>
      <c r="M11" s="262"/>
      <c r="N11" s="262"/>
      <c r="O11" s="262"/>
      <c r="P11" s="262"/>
      <c r="Q11" s="262"/>
      <c r="R11" s="18"/>
    </row>
    <row r="12" spans="2:18">
      <c r="B12" s="16"/>
      <c r="C12" s="262"/>
      <c r="D12" s="262"/>
      <c r="E12" s="262"/>
      <c r="F12" s="262"/>
      <c r="G12" s="262"/>
      <c r="H12" s="262"/>
      <c r="I12" s="262"/>
      <c r="J12" s="262"/>
      <c r="K12" s="262"/>
      <c r="L12" s="262"/>
      <c r="M12" s="262"/>
      <c r="N12" s="262"/>
      <c r="O12" s="262"/>
      <c r="P12" s="262"/>
      <c r="Q12" s="262"/>
      <c r="R12" s="18"/>
    </row>
    <row r="13" spans="2:18">
      <c r="B13" s="16"/>
      <c r="C13" s="262"/>
      <c r="D13" s="262"/>
      <c r="E13" s="262"/>
      <c r="F13" s="262"/>
      <c r="G13" s="262"/>
      <c r="H13" s="262"/>
      <c r="I13" s="262"/>
      <c r="J13" s="262"/>
      <c r="K13" s="262"/>
      <c r="L13" s="262"/>
      <c r="M13" s="262"/>
      <c r="N13" s="262"/>
      <c r="O13" s="262"/>
      <c r="P13" s="262"/>
      <c r="Q13" s="262"/>
      <c r="R13" s="18"/>
    </row>
    <row r="14" spans="2:18">
      <c r="B14" s="16"/>
      <c r="C14" s="262"/>
      <c r="D14" s="262"/>
      <c r="E14" s="262"/>
      <c r="F14" s="262"/>
      <c r="G14" s="262"/>
      <c r="H14" s="262"/>
      <c r="I14" s="262"/>
      <c r="J14" s="262"/>
      <c r="K14" s="262"/>
      <c r="L14" s="262"/>
      <c r="M14" s="262"/>
      <c r="N14" s="262"/>
      <c r="O14" s="262"/>
      <c r="P14" s="262"/>
      <c r="Q14" s="262"/>
      <c r="R14" s="18"/>
    </row>
    <row r="15" spans="2:18">
      <c r="B15" s="16"/>
      <c r="C15" s="262"/>
      <c r="D15" s="262"/>
      <c r="E15" s="262"/>
      <c r="F15" s="262"/>
      <c r="G15" s="262"/>
      <c r="H15" s="262"/>
      <c r="I15" s="262"/>
      <c r="J15" s="262"/>
      <c r="K15" s="262"/>
      <c r="L15" s="262"/>
      <c r="M15" s="262"/>
      <c r="N15" s="262"/>
      <c r="O15" s="262"/>
      <c r="P15" s="262"/>
      <c r="Q15" s="262"/>
      <c r="R15" s="18"/>
    </row>
    <row r="16" spans="2:18">
      <c r="B16" s="16"/>
      <c r="C16" s="262"/>
      <c r="D16" s="262"/>
      <c r="E16" s="262"/>
      <c r="F16" s="262"/>
      <c r="G16" s="262"/>
      <c r="H16" s="262"/>
      <c r="I16" s="262"/>
      <c r="J16" s="262"/>
      <c r="K16" s="262"/>
      <c r="L16" s="262"/>
      <c r="M16" s="262"/>
      <c r="N16" s="262"/>
      <c r="O16" s="262"/>
      <c r="P16" s="262"/>
      <c r="Q16" s="262"/>
      <c r="R16" s="18"/>
    </row>
    <row r="17" spans="2:26">
      <c r="B17" s="16"/>
      <c r="C17" s="262"/>
      <c r="D17" s="262"/>
      <c r="E17" s="262"/>
      <c r="F17" s="262"/>
      <c r="G17" s="262"/>
      <c r="H17" s="262"/>
      <c r="I17" s="262"/>
      <c r="J17" s="262"/>
      <c r="K17" s="262"/>
      <c r="L17" s="262"/>
      <c r="M17" s="262"/>
      <c r="N17" s="262"/>
      <c r="O17" s="262"/>
      <c r="P17" s="262"/>
      <c r="Q17" s="262"/>
      <c r="R17" s="18"/>
    </row>
    <row r="18" spans="2:26">
      <c r="B18" s="16"/>
      <c r="C18" s="262"/>
      <c r="D18" s="262"/>
      <c r="E18" s="262"/>
      <c r="F18" s="262"/>
      <c r="G18" s="262"/>
      <c r="H18" s="262"/>
      <c r="I18" s="262"/>
      <c r="J18" s="262"/>
      <c r="K18" s="262"/>
      <c r="L18" s="262"/>
      <c r="M18" s="262"/>
      <c r="N18" s="262"/>
      <c r="O18" s="262"/>
      <c r="P18" s="262"/>
      <c r="Q18" s="262"/>
      <c r="R18" s="18"/>
    </row>
    <row r="19" spans="2:26">
      <c r="B19" s="16"/>
      <c r="C19" s="262"/>
      <c r="D19" s="262"/>
      <c r="E19" s="262"/>
      <c r="F19" s="262"/>
      <c r="G19" s="262"/>
      <c r="H19" s="262"/>
      <c r="I19" s="262"/>
      <c r="J19" s="262"/>
      <c r="K19" s="262"/>
      <c r="L19" s="262"/>
      <c r="M19" s="262"/>
      <c r="N19" s="262"/>
      <c r="O19" s="262"/>
      <c r="P19" s="262"/>
      <c r="Q19" s="262"/>
      <c r="R19" s="18"/>
      <c r="Z19" t="s">
        <v>1542</v>
      </c>
    </row>
    <row r="20" spans="2:26">
      <c r="B20" s="16"/>
      <c r="C20" s="262"/>
      <c r="D20" s="262"/>
      <c r="E20" s="262"/>
      <c r="F20" s="262"/>
      <c r="G20" s="262"/>
      <c r="H20" s="262"/>
      <c r="I20" s="262"/>
      <c r="J20" s="262"/>
      <c r="K20" s="262"/>
      <c r="L20" s="262"/>
      <c r="M20" s="262"/>
      <c r="N20" s="262"/>
      <c r="O20" s="262"/>
      <c r="P20" s="262"/>
      <c r="Q20" s="262"/>
      <c r="R20" s="18"/>
    </row>
    <row r="21" spans="2:26">
      <c r="B21" s="16"/>
      <c r="C21" s="262"/>
      <c r="D21" s="262"/>
      <c r="E21" s="262"/>
      <c r="F21" s="262"/>
      <c r="G21" s="262"/>
      <c r="H21" s="262"/>
      <c r="I21" s="262"/>
      <c r="J21" s="262"/>
      <c r="K21" s="262"/>
      <c r="L21" s="262"/>
      <c r="M21" s="262"/>
      <c r="N21" s="262"/>
      <c r="O21" s="262"/>
      <c r="P21" s="262"/>
      <c r="Q21" s="262"/>
      <c r="R21" s="18"/>
    </row>
    <row r="22" spans="2:26">
      <c r="B22" s="16"/>
      <c r="C22" s="262"/>
      <c r="D22" s="262"/>
      <c r="E22" s="262"/>
      <c r="F22" s="262"/>
      <c r="G22" s="262"/>
      <c r="H22" s="262"/>
      <c r="I22" s="262"/>
      <c r="J22" s="262"/>
      <c r="K22" s="262"/>
      <c r="L22" s="262"/>
      <c r="M22" s="262"/>
      <c r="N22" s="262"/>
      <c r="O22" s="262"/>
      <c r="P22" s="262"/>
      <c r="Q22" s="262"/>
      <c r="R22" s="18"/>
    </row>
    <row r="23" spans="2:26">
      <c r="B23" s="16"/>
      <c r="C23" s="262"/>
      <c r="D23" s="262"/>
      <c r="E23" s="262"/>
      <c r="F23" s="262"/>
      <c r="G23" s="262"/>
      <c r="H23" s="262"/>
      <c r="I23" s="262"/>
      <c r="J23" s="262"/>
      <c r="K23" s="262"/>
      <c r="L23" s="262"/>
      <c r="M23" s="262"/>
      <c r="N23" s="262"/>
      <c r="O23" s="262"/>
      <c r="P23" s="262"/>
      <c r="Q23" s="262"/>
      <c r="R23" s="18"/>
    </row>
    <row r="24" spans="2:26">
      <c r="B24" s="16"/>
      <c r="C24" s="262"/>
      <c r="D24" s="262"/>
      <c r="E24" s="262"/>
      <c r="F24" s="262"/>
      <c r="G24" s="262"/>
      <c r="H24" s="262"/>
      <c r="I24" s="262"/>
      <c r="J24" s="262"/>
      <c r="K24" s="262"/>
      <c r="L24" s="262"/>
      <c r="M24" s="262"/>
      <c r="N24" s="262"/>
      <c r="O24" s="262"/>
      <c r="P24" s="262"/>
      <c r="Q24" s="262"/>
      <c r="R24" s="18"/>
    </row>
    <row r="25" spans="2:26">
      <c r="B25" s="16"/>
      <c r="C25" s="262"/>
      <c r="D25" s="262"/>
      <c r="E25" s="262"/>
      <c r="F25" s="262"/>
      <c r="G25" s="262"/>
      <c r="H25" s="262"/>
      <c r="I25" s="262"/>
      <c r="J25" s="262"/>
      <c r="K25" s="262"/>
      <c r="L25" s="262"/>
      <c r="M25" s="262"/>
      <c r="N25" s="262"/>
      <c r="O25" s="262"/>
      <c r="P25" s="262"/>
      <c r="Q25" s="262"/>
      <c r="R25" s="18"/>
    </row>
    <row r="26" spans="2:26">
      <c r="B26" s="16"/>
      <c r="C26" s="262"/>
      <c r="D26" s="262"/>
      <c r="E26" s="262"/>
      <c r="F26" s="262"/>
      <c r="G26" s="262"/>
      <c r="H26" s="262"/>
      <c r="I26" s="262"/>
      <c r="J26" s="262"/>
      <c r="K26" s="262"/>
      <c r="L26" s="262"/>
      <c r="M26" s="262"/>
      <c r="N26" s="262"/>
      <c r="O26" s="262"/>
      <c r="P26" s="262"/>
      <c r="Q26" s="262"/>
      <c r="R26" s="18"/>
    </row>
    <row r="27" spans="2:26" ht="15" thickBot="1">
      <c r="B27" s="19"/>
      <c r="C27" s="20"/>
      <c r="D27" s="20"/>
      <c r="E27" s="20"/>
      <c r="F27" s="20"/>
      <c r="G27" s="20"/>
      <c r="H27" s="20"/>
      <c r="I27" s="20"/>
      <c r="J27" s="20"/>
      <c r="K27" s="20"/>
      <c r="L27" s="20"/>
      <c r="M27" s="20"/>
      <c r="N27" s="20"/>
      <c r="O27" s="20"/>
      <c r="P27" s="20"/>
      <c r="Q27" s="20"/>
      <c r="R27" s="21"/>
    </row>
    <row r="28" spans="2:26" ht="15" thickBot="1"/>
    <row r="29" spans="2:26">
      <c r="B29" s="128" t="s">
        <v>1336</v>
      </c>
      <c r="C29" s="129"/>
      <c r="D29" s="129"/>
      <c r="E29" s="129"/>
      <c r="F29" s="129"/>
      <c r="G29" s="129"/>
      <c r="H29" s="129"/>
      <c r="I29" s="129"/>
      <c r="J29" s="129"/>
      <c r="K29" s="129"/>
      <c r="L29" s="129"/>
      <c r="M29" s="129"/>
      <c r="N29" s="129"/>
      <c r="O29" s="129"/>
      <c r="P29" s="129"/>
      <c r="Q29" s="129"/>
      <c r="R29" s="130"/>
    </row>
    <row r="30" spans="2:26">
      <c r="B30" s="131"/>
      <c r="C30" s="132"/>
      <c r="D30" s="132"/>
      <c r="E30" s="132"/>
      <c r="F30" s="132"/>
      <c r="G30" s="132"/>
      <c r="H30" s="132"/>
      <c r="I30" s="132"/>
      <c r="J30" s="132"/>
      <c r="K30" s="132"/>
      <c r="L30" s="132"/>
      <c r="M30" s="132"/>
      <c r="N30" s="132"/>
      <c r="O30" s="132"/>
      <c r="P30" s="132"/>
      <c r="Q30" s="132"/>
      <c r="R30" s="133"/>
    </row>
    <row r="31" spans="2:26" ht="15" thickBot="1">
      <c r="B31" s="134"/>
      <c r="C31" s="135"/>
      <c r="D31" s="135"/>
      <c r="E31" s="135"/>
      <c r="F31" s="135"/>
      <c r="G31" s="135"/>
      <c r="H31" s="135"/>
      <c r="I31" s="135"/>
      <c r="J31" s="135"/>
      <c r="K31" s="135"/>
      <c r="L31" s="135"/>
      <c r="M31" s="135"/>
      <c r="N31" s="135"/>
      <c r="O31" s="135"/>
      <c r="P31" s="135"/>
      <c r="Q31" s="135"/>
      <c r="R31" s="136"/>
    </row>
  </sheetData>
  <mergeCells count="10">
    <mergeCell ref="B29:R31"/>
    <mergeCell ref="B2:R3"/>
    <mergeCell ref="C5:D5"/>
    <mergeCell ref="F5:G5"/>
    <mergeCell ref="I5:J5"/>
    <mergeCell ref="L5:M5"/>
    <mergeCell ref="C6:D6"/>
    <mergeCell ref="F6:G6"/>
    <mergeCell ref="I6:J6"/>
    <mergeCell ref="L6:M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5A09-30F8-419E-B229-4C05D794990B}">
  <dimension ref="B1:R137"/>
  <sheetViews>
    <sheetView tabSelected="1" zoomScale="80" zoomScaleNormal="80" workbookViewId="0">
      <selection activeCell="U13" sqref="U13"/>
    </sheetView>
  </sheetViews>
  <sheetFormatPr defaultRowHeight="14.5"/>
  <cols>
    <col min="3" max="3" width="9.453125" bestFit="1" customWidth="1"/>
    <col min="7" max="7" width="12.1796875" bestFit="1" customWidth="1"/>
  </cols>
  <sheetData>
    <row r="1" spans="2:18" ht="15" thickBot="1"/>
    <row r="2" spans="2:18">
      <c r="B2" s="102" t="s">
        <v>1332</v>
      </c>
      <c r="C2" s="103"/>
      <c r="D2" s="103"/>
      <c r="E2" s="103"/>
      <c r="F2" s="103"/>
      <c r="G2" s="103"/>
      <c r="H2" s="103"/>
      <c r="I2" s="103"/>
      <c r="J2" s="103"/>
      <c r="K2" s="103"/>
      <c r="L2" s="103"/>
      <c r="M2" s="103"/>
      <c r="N2" s="103"/>
      <c r="O2" s="103"/>
      <c r="P2" s="103"/>
      <c r="Q2" s="103"/>
      <c r="R2" s="104"/>
    </row>
    <row r="3" spans="2:18" ht="15" thickBot="1">
      <c r="B3" s="105"/>
      <c r="C3" s="106"/>
      <c r="D3" s="106"/>
      <c r="E3" s="106"/>
      <c r="F3" s="106"/>
      <c r="G3" s="106"/>
      <c r="H3" s="106"/>
      <c r="I3" s="106"/>
      <c r="J3" s="106"/>
      <c r="K3" s="106"/>
      <c r="L3" s="106"/>
      <c r="M3" s="106"/>
      <c r="N3" s="106"/>
      <c r="O3" s="106"/>
      <c r="P3" s="106"/>
      <c r="Q3" s="106"/>
      <c r="R3" s="107"/>
    </row>
    <row r="4" spans="2:18" ht="20" customHeight="1">
      <c r="B4" s="93" t="s">
        <v>1509</v>
      </c>
      <c r="C4" s="94"/>
      <c r="D4" s="94"/>
      <c r="E4" s="94"/>
      <c r="F4" s="94"/>
      <c r="G4" s="94"/>
      <c r="H4" s="94"/>
      <c r="I4" s="94"/>
      <c r="J4" s="94"/>
      <c r="K4" s="94"/>
      <c r="L4" s="94"/>
      <c r="M4" s="94"/>
      <c r="N4" s="94"/>
      <c r="O4" s="94"/>
      <c r="P4" s="94"/>
      <c r="Q4" s="94"/>
      <c r="R4" s="95"/>
    </row>
    <row r="5" spans="2:18" ht="20" customHeight="1">
      <c r="B5" s="126">
        <f>'Predictive Pivots'!C7</f>
        <v>0.72799999999999998</v>
      </c>
      <c r="C5" s="127"/>
      <c r="D5" s="127"/>
      <c r="E5" s="127"/>
      <c r="F5" s="113">
        <f>'Predictive Pivots'!C8</f>
        <v>0.11269999999999999</v>
      </c>
      <c r="G5" s="113"/>
      <c r="H5" s="113"/>
      <c r="I5" s="113"/>
      <c r="J5" s="113">
        <f>'Predictive Pivots'!C9</f>
        <v>0.14899999999999999</v>
      </c>
      <c r="K5" s="114"/>
      <c r="L5" s="114"/>
      <c r="M5" s="114"/>
      <c r="N5" s="115">
        <f>'Predictive Pivots'!C10</f>
        <v>1000</v>
      </c>
      <c r="O5" s="114"/>
      <c r="P5" s="114"/>
      <c r="Q5" s="114"/>
      <c r="R5" s="92"/>
    </row>
    <row r="6" spans="2:18" ht="20" customHeight="1">
      <c r="B6" s="126" t="str">
        <f>'Predictive Pivots'!B7</f>
        <v>ROC-AUC</v>
      </c>
      <c r="C6" s="127"/>
      <c r="D6" s="127"/>
      <c r="E6" s="127"/>
      <c r="F6" s="113" t="str">
        <f>'Predictive Pivots'!B8</f>
        <v>Brier Score</v>
      </c>
      <c r="G6" s="113"/>
      <c r="H6" s="113"/>
      <c r="I6" s="113"/>
      <c r="J6" s="113" t="str">
        <f>'Predictive Pivots'!B9</f>
        <v>Overall Attrition</v>
      </c>
      <c r="K6" s="113"/>
      <c r="L6" s="113"/>
      <c r="M6" s="113"/>
      <c r="N6" s="115" t="str">
        <f>'Predictive Pivots'!B10</f>
        <v>Employees</v>
      </c>
      <c r="O6" s="115"/>
      <c r="P6" s="115"/>
      <c r="Q6" s="115"/>
      <c r="R6" s="92"/>
    </row>
    <row r="7" spans="2:18" ht="16" customHeight="1" thickBot="1">
      <c r="B7" s="125" t="s">
        <v>1510</v>
      </c>
      <c r="C7" s="112"/>
      <c r="D7" s="112"/>
      <c r="E7" s="112"/>
      <c r="F7" s="112" t="s">
        <v>1511</v>
      </c>
      <c r="G7" s="112"/>
      <c r="H7" s="112"/>
      <c r="I7" s="112"/>
      <c r="J7" s="112" t="s">
        <v>1513</v>
      </c>
      <c r="K7" s="112"/>
      <c r="L7" s="112"/>
      <c r="M7" s="112"/>
      <c r="N7" s="112" t="s">
        <v>1512</v>
      </c>
      <c r="O7" s="112"/>
      <c r="P7" s="112"/>
      <c r="Q7" s="112"/>
      <c r="R7" s="57"/>
    </row>
    <row r="8" spans="2:18">
      <c r="B8" s="16"/>
      <c r="C8" s="17"/>
      <c r="D8" s="17"/>
      <c r="E8" s="17"/>
      <c r="F8" s="17"/>
      <c r="G8" s="17"/>
      <c r="H8" s="17"/>
      <c r="I8" s="17"/>
      <c r="J8" s="17"/>
      <c r="K8" s="17"/>
      <c r="L8" s="17"/>
      <c r="M8" s="17"/>
      <c r="N8" s="17"/>
      <c r="O8" s="17"/>
      <c r="P8" s="17"/>
      <c r="Q8" s="17"/>
      <c r="R8" s="18"/>
    </row>
    <row r="9" spans="2:18">
      <c r="B9" s="16"/>
      <c r="C9" s="17"/>
      <c r="D9" s="17"/>
      <c r="E9" s="17"/>
      <c r="F9" s="17"/>
      <c r="G9" s="17"/>
      <c r="H9" s="17"/>
      <c r="I9" s="17"/>
      <c r="J9" s="17"/>
      <c r="K9" s="17"/>
      <c r="L9" s="17"/>
      <c r="M9" s="17"/>
      <c r="N9" s="17"/>
      <c r="O9" s="17"/>
      <c r="P9" s="17"/>
      <c r="Q9" s="17"/>
      <c r="R9" s="18"/>
    </row>
    <row r="10" spans="2:18">
      <c r="B10" s="16"/>
      <c r="C10" s="17"/>
      <c r="D10" s="17"/>
      <c r="E10" s="17"/>
      <c r="F10" s="17"/>
      <c r="G10" s="17"/>
      <c r="H10" s="17"/>
      <c r="I10" s="17"/>
      <c r="J10" s="17"/>
      <c r="K10" s="17"/>
      <c r="L10" s="17"/>
      <c r="M10" s="17"/>
      <c r="N10" s="17"/>
      <c r="O10" s="17"/>
      <c r="P10" s="17"/>
      <c r="Q10" s="17"/>
      <c r="R10" s="18"/>
    </row>
    <row r="11" spans="2:18">
      <c r="B11" s="16"/>
      <c r="C11" s="17"/>
      <c r="D11" s="17"/>
      <c r="E11" s="17"/>
      <c r="F11" s="17"/>
      <c r="G11" s="17"/>
      <c r="H11" s="17"/>
      <c r="I11" s="17"/>
      <c r="J11" s="17"/>
      <c r="K11" s="17"/>
      <c r="L11" s="17"/>
      <c r="M11" s="17"/>
      <c r="N11" s="17"/>
      <c r="O11" s="17"/>
      <c r="P11" s="17"/>
      <c r="Q11" s="17"/>
      <c r="R11" s="18"/>
    </row>
    <row r="12" spans="2:18">
      <c r="B12" s="16"/>
      <c r="C12" s="17"/>
      <c r="D12" s="17"/>
      <c r="E12" s="17"/>
      <c r="F12" s="17"/>
      <c r="G12" s="17"/>
      <c r="H12" s="17"/>
      <c r="I12" s="17"/>
      <c r="J12" s="17"/>
      <c r="K12" s="17"/>
      <c r="L12" s="17"/>
      <c r="M12" s="17"/>
      <c r="N12" s="17"/>
      <c r="O12" s="17"/>
      <c r="P12" s="17"/>
      <c r="Q12" s="17"/>
      <c r="R12" s="18"/>
    </row>
    <row r="13" spans="2:18">
      <c r="B13" s="16"/>
      <c r="C13" s="17"/>
      <c r="D13" s="17"/>
      <c r="E13" s="17"/>
      <c r="F13" s="17"/>
      <c r="G13" s="17"/>
      <c r="H13" s="17"/>
      <c r="I13" s="17"/>
      <c r="J13" s="17"/>
      <c r="K13" s="17"/>
      <c r="L13" s="17"/>
      <c r="M13" s="17"/>
      <c r="N13" s="17"/>
      <c r="O13" s="17"/>
      <c r="P13" s="17"/>
      <c r="Q13" s="17"/>
      <c r="R13" s="18"/>
    </row>
    <row r="14" spans="2:18">
      <c r="B14" s="16"/>
      <c r="C14" s="17"/>
      <c r="D14" s="17"/>
      <c r="E14" s="17"/>
      <c r="F14" s="17"/>
      <c r="G14" s="17"/>
      <c r="H14" s="17"/>
      <c r="I14" s="17"/>
      <c r="J14" s="17"/>
      <c r="K14" s="17"/>
      <c r="L14" s="17"/>
      <c r="M14" s="17"/>
      <c r="N14" s="17"/>
      <c r="O14" s="17"/>
      <c r="P14" s="17"/>
      <c r="Q14" s="17"/>
      <c r="R14" s="18"/>
    </row>
    <row r="15" spans="2:18">
      <c r="B15" s="16"/>
      <c r="C15" s="108"/>
      <c r="D15" s="108"/>
      <c r="E15" s="17"/>
      <c r="F15" s="109"/>
      <c r="G15" s="109"/>
      <c r="H15" s="17"/>
      <c r="I15" s="110"/>
      <c r="J15" s="110"/>
      <c r="K15" s="17"/>
      <c r="L15" s="111"/>
      <c r="M15" s="111"/>
      <c r="N15" s="17"/>
      <c r="O15" s="17"/>
      <c r="P15" s="17"/>
      <c r="Q15" s="17"/>
      <c r="R15" s="18"/>
    </row>
    <row r="16" spans="2:18">
      <c r="B16" s="16"/>
      <c r="C16" s="137"/>
      <c r="D16" s="137"/>
      <c r="E16" s="17"/>
      <c r="F16" s="137"/>
      <c r="G16" s="137"/>
      <c r="H16" s="17"/>
      <c r="I16" s="137"/>
      <c r="J16" s="137"/>
      <c r="K16" s="17"/>
      <c r="L16" s="137"/>
      <c r="M16" s="137"/>
      <c r="N16" s="17"/>
      <c r="O16" s="17"/>
      <c r="P16" s="17"/>
      <c r="Q16" s="17"/>
      <c r="R16" s="18"/>
    </row>
    <row r="17" spans="2:18">
      <c r="B17" s="16"/>
      <c r="C17" s="17"/>
      <c r="D17" s="17"/>
      <c r="E17" s="17"/>
      <c r="F17" s="17"/>
      <c r="G17" s="17"/>
      <c r="H17" s="17"/>
      <c r="I17" s="17"/>
      <c r="J17" s="17"/>
      <c r="K17" s="17"/>
      <c r="L17" s="17"/>
      <c r="M17" s="17"/>
      <c r="N17" s="17"/>
      <c r="O17" s="17"/>
      <c r="P17" s="17"/>
      <c r="Q17" s="17"/>
      <c r="R17" s="18"/>
    </row>
    <row r="18" spans="2:18">
      <c r="B18" s="16"/>
      <c r="C18" s="17"/>
      <c r="D18" s="17"/>
      <c r="E18" s="17"/>
      <c r="F18" s="17"/>
      <c r="G18" s="17"/>
      <c r="H18" s="17"/>
      <c r="I18" s="17"/>
      <c r="J18" s="17"/>
      <c r="K18" s="17"/>
      <c r="L18" s="17"/>
      <c r="M18" s="17"/>
      <c r="N18" s="17"/>
      <c r="O18" s="17"/>
      <c r="P18" s="17"/>
      <c r="Q18" s="17"/>
      <c r="R18" s="18"/>
    </row>
    <row r="19" spans="2:18">
      <c r="B19" s="100"/>
      <c r="C19" s="17"/>
      <c r="D19" s="17"/>
      <c r="E19" s="17"/>
      <c r="F19" s="17"/>
      <c r="G19" s="17"/>
      <c r="H19" s="17"/>
      <c r="I19" s="17"/>
      <c r="J19" s="17"/>
      <c r="K19" s="17"/>
      <c r="L19" s="17"/>
      <c r="M19" s="17"/>
      <c r="N19" s="17"/>
      <c r="O19" s="17"/>
      <c r="P19" s="17"/>
      <c r="Q19" s="17"/>
      <c r="R19" s="18"/>
    </row>
    <row r="20" spans="2:18" ht="18.5">
      <c r="B20" s="138"/>
      <c r="C20" s="114"/>
      <c r="D20" s="114"/>
      <c r="E20" s="114"/>
      <c r="F20" s="114"/>
      <c r="G20" s="114"/>
      <c r="H20" s="114"/>
      <c r="I20" s="114"/>
      <c r="J20" s="114"/>
      <c r="K20" s="114"/>
      <c r="L20" s="114"/>
      <c r="M20" s="114"/>
      <c r="N20" s="114"/>
      <c r="O20" s="114"/>
      <c r="P20" s="114"/>
      <c r="Q20" s="114"/>
      <c r="R20" s="139"/>
    </row>
    <row r="21" spans="2:18">
      <c r="B21" s="16"/>
      <c r="C21" s="17"/>
      <c r="D21" s="17"/>
      <c r="E21" s="17"/>
      <c r="F21" s="17"/>
      <c r="G21" s="17"/>
      <c r="H21" s="17"/>
      <c r="I21" s="17"/>
      <c r="J21" s="17"/>
      <c r="K21" s="17"/>
      <c r="L21" s="17"/>
      <c r="M21" s="17"/>
      <c r="N21" s="17"/>
      <c r="O21" s="17"/>
      <c r="P21" s="17"/>
      <c r="Q21" s="17"/>
      <c r="R21" s="18"/>
    </row>
    <row r="22" spans="2:18">
      <c r="B22" s="16"/>
      <c r="C22" s="17"/>
      <c r="D22" s="17"/>
      <c r="E22" s="17"/>
      <c r="F22" s="17"/>
      <c r="G22" s="17"/>
      <c r="H22" s="17"/>
      <c r="I22" s="17"/>
      <c r="J22" s="17"/>
      <c r="K22" s="17"/>
      <c r="L22" s="17"/>
      <c r="M22" s="17"/>
      <c r="N22" s="17"/>
      <c r="O22" s="17"/>
      <c r="P22" s="17"/>
      <c r="Q22" s="17"/>
      <c r="R22" s="18"/>
    </row>
    <row r="23" spans="2:18">
      <c r="B23" s="16"/>
      <c r="C23" s="17"/>
      <c r="D23" s="17"/>
      <c r="E23" s="17"/>
      <c r="F23" s="17"/>
      <c r="G23" s="17"/>
      <c r="H23" s="17"/>
      <c r="I23" s="17"/>
      <c r="J23" s="17"/>
      <c r="K23" s="17"/>
      <c r="L23" s="17"/>
      <c r="M23" s="17"/>
      <c r="N23" s="17"/>
      <c r="O23" s="17"/>
      <c r="P23" s="17"/>
      <c r="Q23" s="17"/>
      <c r="R23" s="18"/>
    </row>
    <row r="24" spans="2:18">
      <c r="B24" s="16"/>
      <c r="C24" s="17"/>
      <c r="D24" s="17"/>
      <c r="E24" s="17"/>
      <c r="F24" s="17"/>
      <c r="G24" s="17"/>
      <c r="H24" s="17"/>
      <c r="I24" s="17"/>
      <c r="J24" s="17"/>
      <c r="K24" s="17"/>
      <c r="L24" s="17"/>
      <c r="M24" s="17"/>
      <c r="N24" s="17"/>
      <c r="O24" s="17"/>
      <c r="P24" s="17"/>
      <c r="Q24" s="17"/>
      <c r="R24" s="18"/>
    </row>
    <row r="25" spans="2:18">
      <c r="B25" s="16"/>
      <c r="C25" s="17"/>
      <c r="D25" s="17"/>
      <c r="E25" s="17"/>
      <c r="F25" s="17"/>
      <c r="G25" s="17"/>
      <c r="H25" s="17"/>
      <c r="I25" s="17"/>
      <c r="J25" s="17"/>
      <c r="K25" s="17"/>
      <c r="L25" s="17"/>
      <c r="M25" s="17"/>
      <c r="N25" s="17"/>
      <c r="O25" s="17"/>
      <c r="P25" s="17"/>
      <c r="Q25" s="17"/>
      <c r="R25" s="18"/>
    </row>
    <row r="26" spans="2:18">
      <c r="B26" s="16"/>
      <c r="C26" s="17"/>
      <c r="D26" s="17"/>
      <c r="E26" s="17"/>
      <c r="F26" s="17"/>
      <c r="G26" s="17"/>
      <c r="H26" s="17"/>
      <c r="I26" s="17"/>
      <c r="J26" s="17"/>
      <c r="K26" s="17"/>
      <c r="L26" s="17"/>
      <c r="M26" s="17"/>
      <c r="N26" s="17"/>
      <c r="O26" s="17"/>
      <c r="P26" s="17"/>
      <c r="Q26" s="17"/>
      <c r="R26" s="18"/>
    </row>
    <row r="27" spans="2:18">
      <c r="B27" s="16"/>
      <c r="C27" s="17"/>
      <c r="D27" s="17"/>
      <c r="E27" s="17"/>
      <c r="F27" s="17"/>
      <c r="G27" s="17"/>
      <c r="H27" s="17"/>
      <c r="I27" s="17"/>
      <c r="J27" s="17"/>
      <c r="K27" s="17"/>
      <c r="L27" s="17"/>
      <c r="M27" s="17"/>
      <c r="N27" s="17"/>
      <c r="O27" s="17"/>
      <c r="P27" s="17"/>
      <c r="Q27" s="17"/>
      <c r="R27" s="18"/>
    </row>
    <row r="28" spans="2:18">
      <c r="B28" s="16"/>
      <c r="C28" s="17"/>
      <c r="D28" s="17"/>
      <c r="E28" s="17"/>
      <c r="F28" s="17"/>
      <c r="G28" s="17"/>
      <c r="H28" s="17"/>
      <c r="I28" s="17"/>
      <c r="J28" s="17"/>
      <c r="K28" s="17"/>
      <c r="L28" s="17"/>
      <c r="M28" s="17"/>
      <c r="N28" s="17"/>
      <c r="O28" s="17"/>
      <c r="P28" s="17"/>
      <c r="Q28" s="17"/>
      <c r="R28" s="18"/>
    </row>
    <row r="29" spans="2:18">
      <c r="B29" s="16"/>
      <c r="C29" s="17"/>
      <c r="D29" s="17"/>
      <c r="E29" s="17"/>
      <c r="F29" s="17"/>
      <c r="G29" s="17"/>
      <c r="H29" s="17"/>
      <c r="I29" s="17"/>
      <c r="J29" s="17"/>
      <c r="K29" s="17"/>
      <c r="L29" s="17"/>
      <c r="M29" s="17"/>
      <c r="N29" s="17"/>
      <c r="O29" s="17"/>
      <c r="P29" s="17"/>
      <c r="Q29" s="17"/>
      <c r="R29" s="18"/>
    </row>
    <row r="30" spans="2:18">
      <c r="B30" s="16"/>
      <c r="C30" s="17"/>
      <c r="D30" s="17"/>
      <c r="E30" s="17"/>
      <c r="F30" s="17"/>
      <c r="G30" s="17"/>
      <c r="H30" s="17"/>
      <c r="I30" s="17"/>
      <c r="J30" s="17"/>
      <c r="K30" s="17"/>
      <c r="L30" s="17"/>
      <c r="M30" s="17"/>
      <c r="N30" s="17"/>
      <c r="O30" s="17"/>
      <c r="P30" s="17"/>
      <c r="Q30" s="17"/>
      <c r="R30" s="18"/>
    </row>
    <row r="31" spans="2:18">
      <c r="B31" s="16"/>
      <c r="C31" s="17"/>
      <c r="D31" s="17"/>
      <c r="E31" s="17"/>
      <c r="F31" s="17"/>
      <c r="G31" s="17"/>
      <c r="H31" s="17"/>
      <c r="I31" s="17"/>
      <c r="J31" s="17"/>
      <c r="K31" s="17"/>
      <c r="L31" s="17"/>
      <c r="M31" s="17"/>
      <c r="N31" s="17"/>
      <c r="O31" s="17"/>
      <c r="P31" s="17"/>
      <c r="Q31" s="17"/>
      <c r="R31" s="18"/>
    </row>
    <row r="32" spans="2:18">
      <c r="B32" s="16"/>
      <c r="C32" s="17"/>
      <c r="D32" s="17"/>
      <c r="E32" s="17"/>
      <c r="F32" s="17"/>
      <c r="G32" s="17"/>
      <c r="H32" s="17"/>
      <c r="I32" s="17"/>
      <c r="J32" s="17"/>
      <c r="K32" s="17"/>
      <c r="L32" s="17"/>
      <c r="M32" s="17"/>
      <c r="N32" s="17"/>
      <c r="O32" s="17"/>
      <c r="P32" s="17"/>
      <c r="Q32" s="17"/>
      <c r="R32" s="18"/>
    </row>
    <row r="33" spans="2:18">
      <c r="B33" s="16"/>
      <c r="C33" s="17"/>
      <c r="D33" s="17"/>
      <c r="E33" s="17"/>
      <c r="F33" s="17"/>
      <c r="G33" s="17"/>
      <c r="H33" s="17"/>
      <c r="I33" s="17"/>
      <c r="J33" s="17"/>
      <c r="K33" s="17"/>
      <c r="L33" s="17"/>
      <c r="M33" s="17"/>
      <c r="N33" s="17"/>
      <c r="O33" s="17"/>
      <c r="P33" s="17"/>
      <c r="Q33" s="17"/>
      <c r="R33" s="18"/>
    </row>
    <row r="34" spans="2:18">
      <c r="B34" s="16"/>
      <c r="C34" s="17"/>
      <c r="D34" s="17"/>
      <c r="E34" s="17"/>
      <c r="F34" s="17"/>
      <c r="G34" s="17"/>
      <c r="H34" s="17"/>
      <c r="I34" s="17"/>
      <c r="J34" s="17"/>
      <c r="K34" s="17"/>
      <c r="L34" s="17"/>
      <c r="M34" s="17"/>
      <c r="N34" s="17"/>
      <c r="O34" s="17"/>
      <c r="P34" s="17"/>
      <c r="Q34" s="17"/>
      <c r="R34" s="18"/>
    </row>
    <row r="35" spans="2:18">
      <c r="B35" s="16"/>
      <c r="C35" s="17"/>
      <c r="D35" s="17"/>
      <c r="E35" s="17"/>
      <c r="F35" s="17"/>
      <c r="G35" s="17"/>
      <c r="H35" s="17"/>
      <c r="I35" s="17"/>
      <c r="J35" s="17"/>
      <c r="K35" s="17"/>
      <c r="L35" s="17"/>
      <c r="M35" s="17"/>
      <c r="N35" s="17"/>
      <c r="O35" s="17"/>
      <c r="P35" s="17"/>
      <c r="Q35" s="17"/>
      <c r="R35" s="18"/>
    </row>
    <row r="36" spans="2:18">
      <c r="B36" s="16"/>
      <c r="C36" s="17"/>
      <c r="D36" s="17"/>
      <c r="E36" s="17"/>
      <c r="F36" s="17"/>
      <c r="G36" s="17"/>
      <c r="H36" s="17"/>
      <c r="I36" s="17"/>
      <c r="J36" s="17"/>
      <c r="K36" s="17"/>
      <c r="L36" s="17"/>
      <c r="M36" s="17"/>
      <c r="N36" s="17"/>
      <c r="O36" s="17"/>
      <c r="P36" s="17"/>
      <c r="Q36" s="17"/>
      <c r="R36" s="18"/>
    </row>
    <row r="37" spans="2:18">
      <c r="B37" s="16"/>
      <c r="C37" s="17"/>
      <c r="D37" s="17"/>
      <c r="E37" s="17"/>
      <c r="F37" s="17"/>
      <c r="G37" s="17"/>
      <c r="H37" s="17"/>
      <c r="I37" s="17"/>
      <c r="J37" s="17"/>
      <c r="K37" s="17"/>
      <c r="L37" s="17"/>
      <c r="M37" s="17"/>
      <c r="N37" s="17"/>
      <c r="O37" s="17"/>
      <c r="P37" s="17"/>
      <c r="Q37" s="17"/>
      <c r="R37" s="18"/>
    </row>
    <row r="38" spans="2:18">
      <c r="B38" s="16"/>
      <c r="C38" s="17"/>
      <c r="D38" s="17"/>
      <c r="E38" s="17"/>
      <c r="F38" s="17"/>
      <c r="G38" s="17"/>
      <c r="H38" s="17"/>
      <c r="I38" s="17"/>
      <c r="J38" s="17"/>
      <c r="K38" s="17"/>
      <c r="L38" s="17"/>
      <c r="M38" s="17"/>
      <c r="N38" s="17"/>
      <c r="O38" s="17"/>
      <c r="P38" s="17"/>
      <c r="Q38" s="17"/>
      <c r="R38" s="18"/>
    </row>
    <row r="39" spans="2:18">
      <c r="B39" s="16"/>
      <c r="C39" s="17"/>
      <c r="D39" s="17"/>
      <c r="E39" s="17"/>
      <c r="F39" s="17"/>
      <c r="G39" s="17"/>
      <c r="H39" s="17"/>
      <c r="I39" s="17"/>
      <c r="J39" s="17"/>
      <c r="K39" s="17"/>
      <c r="L39" s="17"/>
      <c r="M39" s="17"/>
      <c r="N39" s="17"/>
      <c r="O39" s="17"/>
      <c r="P39" s="17"/>
      <c r="Q39" s="17"/>
      <c r="R39" s="18"/>
    </row>
    <row r="40" spans="2:18">
      <c r="B40" s="16"/>
      <c r="C40" s="17"/>
      <c r="D40" s="17"/>
      <c r="E40" s="17"/>
      <c r="F40" s="17"/>
      <c r="G40" s="17"/>
      <c r="H40" s="17"/>
      <c r="I40" s="17"/>
      <c r="J40" s="17"/>
      <c r="K40" s="17"/>
      <c r="L40" s="17"/>
      <c r="M40" s="17"/>
      <c r="N40" s="17"/>
      <c r="O40" s="17"/>
      <c r="P40" s="17"/>
      <c r="Q40" s="17"/>
      <c r="R40" s="18"/>
    </row>
    <row r="41" spans="2:18">
      <c r="B41" s="16"/>
      <c r="C41" s="17"/>
      <c r="D41" s="17"/>
      <c r="E41" s="17"/>
      <c r="F41" s="17"/>
      <c r="G41" s="17"/>
      <c r="H41" s="17"/>
      <c r="I41" s="17"/>
      <c r="J41" s="17"/>
      <c r="K41" s="17"/>
      <c r="L41" s="17"/>
      <c r="M41" s="17"/>
      <c r="N41" s="17"/>
      <c r="O41" s="17"/>
      <c r="P41" s="17"/>
      <c r="Q41" s="17"/>
      <c r="R41" s="18"/>
    </row>
    <row r="42" spans="2:18">
      <c r="B42" s="16"/>
      <c r="C42" s="17"/>
      <c r="D42" s="17"/>
      <c r="E42" s="17"/>
      <c r="F42" s="17"/>
      <c r="G42" s="17"/>
      <c r="H42" s="17"/>
      <c r="I42" s="17"/>
      <c r="J42" s="17"/>
      <c r="K42" s="17"/>
      <c r="L42" s="17"/>
      <c r="M42" s="17"/>
      <c r="N42" s="17"/>
      <c r="O42" s="17"/>
      <c r="P42" s="17"/>
      <c r="Q42" s="17"/>
      <c r="R42" s="18"/>
    </row>
    <row r="43" spans="2:18">
      <c r="B43" s="16"/>
      <c r="C43" s="17"/>
      <c r="D43" s="17"/>
      <c r="E43" s="17"/>
      <c r="F43" s="17"/>
      <c r="G43" s="17"/>
      <c r="H43" s="17"/>
      <c r="I43" s="17"/>
      <c r="J43" s="17"/>
      <c r="K43" s="17"/>
      <c r="L43" s="17"/>
      <c r="M43" s="17"/>
      <c r="N43" s="17"/>
      <c r="O43" s="17"/>
      <c r="P43" s="17"/>
      <c r="Q43" s="17"/>
      <c r="R43" s="18"/>
    </row>
    <row r="44" spans="2:18" ht="15" thickBot="1">
      <c r="B44" s="19"/>
      <c r="C44" s="20"/>
      <c r="D44" s="20"/>
      <c r="E44" s="20"/>
      <c r="F44" s="20"/>
      <c r="G44" s="20"/>
      <c r="H44" s="20"/>
      <c r="I44" s="20"/>
      <c r="J44" s="20"/>
      <c r="K44" s="20"/>
      <c r="L44" s="20"/>
      <c r="M44" s="20"/>
      <c r="N44" s="20"/>
      <c r="O44" s="20"/>
      <c r="P44" s="20"/>
      <c r="Q44" s="20"/>
      <c r="R44" s="21"/>
    </row>
    <row r="45" spans="2:18" ht="15" thickBot="1"/>
    <row r="46" spans="2:18">
      <c r="B46" s="128" t="s">
        <v>1540</v>
      </c>
      <c r="C46" s="129"/>
      <c r="D46" s="129"/>
      <c r="E46" s="129"/>
      <c r="F46" s="129"/>
      <c r="G46" s="129"/>
      <c r="H46" s="129"/>
      <c r="I46" s="129"/>
      <c r="J46" s="129"/>
      <c r="K46" s="129"/>
      <c r="L46" s="129"/>
      <c r="M46" s="129"/>
      <c r="N46" s="129"/>
      <c r="O46" s="129"/>
      <c r="P46" s="129"/>
      <c r="Q46" s="129"/>
      <c r="R46" s="130"/>
    </row>
    <row r="47" spans="2:18">
      <c r="B47" s="131"/>
      <c r="C47" s="132"/>
      <c r="D47" s="132"/>
      <c r="E47" s="132"/>
      <c r="F47" s="132"/>
      <c r="G47" s="132"/>
      <c r="H47" s="132"/>
      <c r="I47" s="132"/>
      <c r="J47" s="132"/>
      <c r="K47" s="132"/>
      <c r="L47" s="132"/>
      <c r="M47" s="132"/>
      <c r="N47" s="132"/>
      <c r="O47" s="132"/>
      <c r="P47" s="132"/>
      <c r="Q47" s="132"/>
      <c r="R47" s="133"/>
    </row>
    <row r="48" spans="2:18" ht="15" thickBot="1">
      <c r="B48" s="134"/>
      <c r="C48" s="135"/>
      <c r="D48" s="135"/>
      <c r="E48" s="135"/>
      <c r="F48" s="135"/>
      <c r="G48" s="135"/>
      <c r="H48" s="135"/>
      <c r="I48" s="135"/>
      <c r="J48" s="135"/>
      <c r="K48" s="135"/>
      <c r="L48" s="135"/>
      <c r="M48" s="135"/>
      <c r="N48" s="135"/>
      <c r="O48" s="135"/>
      <c r="P48" s="135"/>
      <c r="Q48" s="135"/>
      <c r="R48" s="136"/>
    </row>
    <row r="49" spans="2:18" ht="15" thickBot="1"/>
    <row r="50" spans="2:18" ht="14.5" customHeight="1">
      <c r="B50" s="140" t="s">
        <v>1541</v>
      </c>
      <c r="C50" s="141"/>
      <c r="D50" s="141"/>
      <c r="E50" s="141"/>
      <c r="F50" s="141"/>
      <c r="G50" s="141"/>
      <c r="H50" s="141"/>
      <c r="I50" s="141"/>
      <c r="J50" s="141"/>
      <c r="K50" s="141"/>
      <c r="L50" s="141"/>
      <c r="M50" s="141"/>
      <c r="N50" s="141"/>
      <c r="O50" s="141"/>
      <c r="P50" s="141"/>
      <c r="Q50" s="141"/>
      <c r="R50" s="142"/>
    </row>
    <row r="51" spans="2:18" ht="15" thickBot="1">
      <c r="B51" s="143"/>
      <c r="C51" s="144"/>
      <c r="D51" s="144"/>
      <c r="E51" s="144"/>
      <c r="F51" s="144"/>
      <c r="G51" s="144"/>
      <c r="H51" s="144"/>
      <c r="I51" s="144"/>
      <c r="J51" s="144"/>
      <c r="K51" s="144"/>
      <c r="L51" s="144"/>
      <c r="M51" s="144"/>
      <c r="N51" s="144"/>
      <c r="O51" s="144"/>
      <c r="P51" s="144"/>
      <c r="Q51" s="144"/>
      <c r="R51" s="145"/>
    </row>
    <row r="52" spans="2:18">
      <c r="B52" s="101"/>
      <c r="C52" s="101"/>
      <c r="D52" s="101"/>
      <c r="E52" s="101"/>
      <c r="F52" s="101"/>
      <c r="G52" s="101"/>
      <c r="H52" s="101"/>
      <c r="I52" s="101"/>
      <c r="J52" s="101"/>
      <c r="K52" s="101"/>
      <c r="L52" s="101"/>
      <c r="M52" s="101"/>
      <c r="N52" s="101"/>
      <c r="O52" s="101"/>
      <c r="P52" s="101"/>
      <c r="Q52" s="101"/>
      <c r="R52" s="101"/>
    </row>
    <row r="55" spans="2:18">
      <c r="B55" s="63" t="s">
        <v>1372</v>
      </c>
    </row>
    <row r="56" spans="2:18">
      <c r="B56" s="65" t="s">
        <v>1373</v>
      </c>
    </row>
    <row r="57" spans="2:18">
      <c r="B57" s="65" t="s">
        <v>1374</v>
      </c>
    </row>
    <row r="58" spans="2:18">
      <c r="B58" s="65" t="s">
        <v>1375</v>
      </c>
    </row>
    <row r="59" spans="2:18">
      <c r="B59" s="65" t="s">
        <v>1376</v>
      </c>
    </row>
    <row r="60" spans="2:18">
      <c r="B60" s="67" t="s">
        <v>1377</v>
      </c>
    </row>
    <row r="61" spans="2:18">
      <c r="B61" s="67" t="s">
        <v>1378</v>
      </c>
    </row>
    <row r="62" spans="2:18">
      <c r="B62" s="67" t="s">
        <v>1379</v>
      </c>
    </row>
    <row r="64" spans="2:18">
      <c r="B64" s="63" t="s">
        <v>1380</v>
      </c>
    </row>
    <row r="65" spans="2:16">
      <c r="B65" s="64" t="s">
        <v>1381</v>
      </c>
    </row>
    <row r="66" spans="2:16">
      <c r="B66" s="68" t="s">
        <v>1382</v>
      </c>
    </row>
    <row r="67" spans="2:16" ht="15" thickBot="1">
      <c r="B67" s="68"/>
    </row>
    <row r="68" spans="2:16">
      <c r="B68" s="116" t="s">
        <v>1496</v>
      </c>
      <c r="C68" s="117"/>
      <c r="D68" s="117"/>
      <c r="E68" s="117"/>
      <c r="F68" s="117"/>
      <c r="G68" s="117"/>
      <c r="H68" s="117"/>
      <c r="I68" s="117"/>
      <c r="J68" s="117"/>
      <c r="K68" s="117"/>
      <c r="L68" s="117"/>
      <c r="M68" s="117"/>
      <c r="N68" s="117"/>
      <c r="O68" s="117"/>
      <c r="P68" s="118"/>
    </row>
    <row r="69" spans="2:16">
      <c r="B69" s="119"/>
      <c r="C69" s="120"/>
      <c r="D69" s="120"/>
      <c r="E69" s="120"/>
      <c r="F69" s="120"/>
      <c r="G69" s="120"/>
      <c r="H69" s="120"/>
      <c r="I69" s="120"/>
      <c r="J69" s="120"/>
      <c r="K69" s="120"/>
      <c r="L69" s="120"/>
      <c r="M69" s="120"/>
      <c r="N69" s="120"/>
      <c r="O69" s="120"/>
      <c r="P69" s="121"/>
    </row>
    <row r="70" spans="2:16">
      <c r="B70" s="119"/>
      <c r="C70" s="120"/>
      <c r="D70" s="120"/>
      <c r="E70" s="120"/>
      <c r="F70" s="120"/>
      <c r="G70" s="120"/>
      <c r="H70" s="120"/>
      <c r="I70" s="120"/>
      <c r="J70" s="120"/>
      <c r="K70" s="120"/>
      <c r="L70" s="120"/>
      <c r="M70" s="120"/>
      <c r="N70" s="120"/>
      <c r="O70" s="120"/>
      <c r="P70" s="121"/>
    </row>
    <row r="71" spans="2:16" ht="15" thickBot="1">
      <c r="B71" s="122"/>
      <c r="C71" s="123"/>
      <c r="D71" s="123"/>
      <c r="E71" s="123"/>
      <c r="F71" s="123"/>
      <c r="G71" s="123"/>
      <c r="H71" s="123"/>
      <c r="I71" s="123"/>
      <c r="J71" s="123"/>
      <c r="K71" s="123"/>
      <c r="L71" s="123"/>
      <c r="M71" s="123"/>
      <c r="N71" s="123"/>
      <c r="O71" s="123"/>
      <c r="P71" s="124"/>
    </row>
    <row r="72" spans="2:16">
      <c r="B72" s="88"/>
      <c r="C72" s="88"/>
      <c r="D72" s="88"/>
      <c r="E72" s="88"/>
      <c r="F72" s="88"/>
      <c r="G72" s="88"/>
      <c r="H72" s="88"/>
      <c r="I72" s="88"/>
      <c r="J72" s="88"/>
      <c r="K72" s="88"/>
      <c r="L72" s="88"/>
      <c r="M72" s="88"/>
      <c r="N72" s="88"/>
      <c r="O72" s="88"/>
      <c r="P72" s="88"/>
    </row>
    <row r="73" spans="2:16" ht="15" thickBot="1">
      <c r="B73" s="88"/>
      <c r="C73" s="88"/>
      <c r="D73" s="88"/>
      <c r="E73" s="88"/>
      <c r="F73" s="88"/>
      <c r="G73" s="88"/>
      <c r="H73" s="88"/>
      <c r="I73" s="88"/>
      <c r="J73" s="88"/>
      <c r="K73" s="88"/>
      <c r="L73" s="88"/>
      <c r="M73" s="88"/>
      <c r="N73" s="88"/>
      <c r="O73" s="88"/>
      <c r="P73" s="88"/>
    </row>
    <row r="74" spans="2:16">
      <c r="B74" s="116" t="s">
        <v>1497</v>
      </c>
      <c r="C74" s="117"/>
      <c r="D74" s="117"/>
      <c r="E74" s="117"/>
      <c r="F74" s="117"/>
      <c r="G74" s="117"/>
      <c r="H74" s="117"/>
      <c r="I74" s="117"/>
      <c r="J74" s="117"/>
      <c r="K74" s="117"/>
      <c r="L74" s="117"/>
      <c r="M74" s="117"/>
      <c r="N74" s="117"/>
      <c r="O74" s="117"/>
      <c r="P74" s="118"/>
    </row>
    <row r="75" spans="2:16">
      <c r="B75" s="119"/>
      <c r="C75" s="120"/>
      <c r="D75" s="120"/>
      <c r="E75" s="120"/>
      <c r="F75" s="120"/>
      <c r="G75" s="120"/>
      <c r="H75" s="120"/>
      <c r="I75" s="120"/>
      <c r="J75" s="120"/>
      <c r="K75" s="120"/>
      <c r="L75" s="120"/>
      <c r="M75" s="120"/>
      <c r="N75" s="120"/>
      <c r="O75" s="120"/>
      <c r="P75" s="121"/>
    </row>
    <row r="76" spans="2:16" ht="15" thickBot="1">
      <c r="B76" s="122"/>
      <c r="C76" s="123"/>
      <c r="D76" s="123"/>
      <c r="E76" s="123"/>
      <c r="F76" s="123"/>
      <c r="G76" s="123"/>
      <c r="H76" s="123"/>
      <c r="I76" s="123"/>
      <c r="J76" s="123"/>
      <c r="K76" s="123"/>
      <c r="L76" s="123"/>
      <c r="M76" s="123"/>
      <c r="N76" s="123"/>
      <c r="O76" s="123"/>
      <c r="P76" s="124"/>
    </row>
    <row r="77" spans="2:16">
      <c r="B77" s="88"/>
      <c r="C77" s="88"/>
      <c r="D77" s="88"/>
      <c r="E77" s="88"/>
      <c r="F77" s="88"/>
      <c r="G77" s="88"/>
      <c r="H77" s="88"/>
      <c r="I77" s="88"/>
      <c r="J77" s="88"/>
      <c r="K77" s="88"/>
      <c r="L77" s="88"/>
      <c r="M77" s="88"/>
      <c r="N77" s="88"/>
      <c r="O77" s="88"/>
      <c r="P77" s="88"/>
    </row>
    <row r="78" spans="2:16" ht="15" thickBot="1">
      <c r="B78" s="88"/>
      <c r="C78" s="88"/>
      <c r="D78" s="88"/>
      <c r="E78" s="88"/>
      <c r="F78" s="88"/>
      <c r="G78" s="88"/>
      <c r="H78" s="88"/>
      <c r="I78" s="88"/>
      <c r="J78" s="88"/>
      <c r="K78" s="88"/>
      <c r="L78" s="88"/>
      <c r="M78" s="88"/>
      <c r="N78" s="88"/>
      <c r="O78" s="88"/>
      <c r="P78" s="88"/>
    </row>
    <row r="79" spans="2:16">
      <c r="B79" s="116" t="s">
        <v>1498</v>
      </c>
      <c r="C79" s="117"/>
      <c r="D79" s="117"/>
      <c r="E79" s="117"/>
      <c r="F79" s="117"/>
      <c r="G79" s="117"/>
      <c r="H79" s="117"/>
      <c r="I79" s="117"/>
      <c r="J79" s="117"/>
      <c r="K79" s="117"/>
      <c r="L79" s="117"/>
      <c r="M79" s="117"/>
      <c r="N79" s="117"/>
      <c r="O79" s="117"/>
      <c r="P79" s="118"/>
    </row>
    <row r="80" spans="2:16">
      <c r="B80" s="119"/>
      <c r="C80" s="120"/>
      <c r="D80" s="120"/>
      <c r="E80" s="120"/>
      <c r="F80" s="120"/>
      <c r="G80" s="120"/>
      <c r="H80" s="120"/>
      <c r="I80" s="120"/>
      <c r="J80" s="120"/>
      <c r="K80" s="120"/>
      <c r="L80" s="120"/>
      <c r="M80" s="120"/>
      <c r="N80" s="120"/>
      <c r="O80" s="120"/>
      <c r="P80" s="121"/>
    </row>
    <row r="81" spans="2:16" ht="15" thickBot="1">
      <c r="B81" s="122"/>
      <c r="C81" s="123"/>
      <c r="D81" s="123"/>
      <c r="E81" s="123"/>
      <c r="F81" s="123"/>
      <c r="G81" s="123"/>
      <c r="H81" s="123"/>
      <c r="I81" s="123"/>
      <c r="J81" s="123"/>
      <c r="K81" s="123"/>
      <c r="L81" s="123"/>
      <c r="M81" s="123"/>
      <c r="N81" s="123"/>
      <c r="O81" s="123"/>
      <c r="P81" s="124"/>
    </row>
    <row r="82" spans="2:16">
      <c r="B82" s="88"/>
      <c r="C82" s="88"/>
      <c r="D82" s="88"/>
      <c r="E82" s="88"/>
      <c r="F82" s="88"/>
      <c r="G82" s="88"/>
      <c r="H82" s="88"/>
      <c r="I82" s="88"/>
      <c r="J82" s="88"/>
      <c r="K82" s="88"/>
      <c r="L82" s="88"/>
      <c r="M82" s="88"/>
      <c r="N82" s="88"/>
      <c r="O82" s="88"/>
      <c r="P82" s="88"/>
    </row>
    <row r="83" spans="2:16">
      <c r="B83" s="68"/>
    </row>
    <row r="86" spans="2:16">
      <c r="B86" s="63" t="s">
        <v>1383</v>
      </c>
    </row>
    <row r="87" spans="2:16">
      <c r="B87" s="65" t="s">
        <v>1384</v>
      </c>
    </row>
    <row r="88" spans="2:16">
      <c r="B88" s="65" t="s">
        <v>1385</v>
      </c>
    </row>
    <row r="89" spans="2:16">
      <c r="B89" s="65" t="s">
        <v>1386</v>
      </c>
    </row>
    <row r="90" spans="2:16">
      <c r="B90" s="65" t="s">
        <v>1387</v>
      </c>
    </row>
    <row r="93" spans="2:16">
      <c r="B93" s="63" t="s">
        <v>1402</v>
      </c>
    </row>
    <row r="94" spans="2:16">
      <c r="B94" s="64" t="s">
        <v>1403</v>
      </c>
    </row>
    <row r="95" spans="2:16">
      <c r="B95" s="69" t="s">
        <v>1404</v>
      </c>
    </row>
    <row r="96" spans="2:16">
      <c r="B96" s="65" t="s">
        <v>1405</v>
      </c>
    </row>
    <row r="97" spans="2:2">
      <c r="B97" s="69" t="s">
        <v>1406</v>
      </c>
    </row>
    <row r="98" spans="2:2">
      <c r="B98" s="65" t="s">
        <v>1407</v>
      </c>
    </row>
    <row r="99" spans="2:2">
      <c r="B99" s="69" t="s">
        <v>1408</v>
      </c>
    </row>
    <row r="100" spans="2:2">
      <c r="B100" s="65" t="s">
        <v>1409</v>
      </c>
    </row>
    <row r="103" spans="2:2">
      <c r="B103" s="69"/>
    </row>
    <row r="104" spans="2:2">
      <c r="B104" s="69"/>
    </row>
    <row r="105" spans="2:2">
      <c r="B105" s="64"/>
    </row>
    <row r="106" spans="2:2">
      <c r="B106" s="64"/>
    </row>
    <row r="107" spans="2:2">
      <c r="B107" s="64"/>
    </row>
    <row r="109" spans="2:2">
      <c r="B109" s="63"/>
    </row>
    <row r="110" spans="2:2">
      <c r="B110" s="64"/>
    </row>
    <row r="111" spans="2:2">
      <c r="B111" s="69"/>
    </row>
    <row r="112" spans="2:2">
      <c r="B112" s="65"/>
    </row>
    <row r="113" spans="2:2">
      <c r="B113" s="69"/>
    </row>
    <row r="114" spans="2:2">
      <c r="B114" s="65"/>
    </row>
    <row r="115" spans="2:2">
      <c r="B115" s="68"/>
    </row>
    <row r="116" spans="2:2">
      <c r="B116" s="69"/>
    </row>
    <row r="117" spans="2:2">
      <c r="B117" s="65"/>
    </row>
    <row r="118" spans="2:2">
      <c r="B118" s="68"/>
    </row>
    <row r="119" spans="2:2">
      <c r="B119" s="68"/>
    </row>
    <row r="120" spans="2:2">
      <c r="B120" s="69"/>
    </row>
    <row r="121" spans="2:2">
      <c r="B121" s="64"/>
    </row>
    <row r="122" spans="2:2">
      <c r="B122" s="65"/>
    </row>
    <row r="123" spans="2:2">
      <c r="B123" s="66"/>
    </row>
    <row r="124" spans="2:2">
      <c r="B124" s="66"/>
    </row>
    <row r="125" spans="2:2">
      <c r="B125" s="65"/>
    </row>
    <row r="126" spans="2:2">
      <c r="B126" s="66"/>
    </row>
    <row r="127" spans="2:2">
      <c r="B127" s="66"/>
    </row>
    <row r="129" spans="2:2">
      <c r="B129" s="63"/>
    </row>
    <row r="130" spans="2:2">
      <c r="B130" s="64"/>
    </row>
    <row r="131" spans="2:2">
      <c r="B131" s="65"/>
    </row>
    <row r="132" spans="2:2">
      <c r="B132" s="65"/>
    </row>
    <row r="133" spans="2:2">
      <c r="B133" s="65"/>
    </row>
    <row r="134" spans="2:2">
      <c r="B134" s="64"/>
    </row>
    <row r="135" spans="2:2">
      <c r="B135" s="64"/>
    </row>
    <row r="136" spans="2:2">
      <c r="B136" s="69"/>
    </row>
    <row r="137" spans="2:2">
      <c r="B137" s="64"/>
    </row>
  </sheetData>
  <mergeCells count="27">
    <mergeCell ref="B74:P76"/>
    <mergeCell ref="B79:P81"/>
    <mergeCell ref="B7:E7"/>
    <mergeCell ref="B5:E5"/>
    <mergeCell ref="F7:I7"/>
    <mergeCell ref="F5:I5"/>
    <mergeCell ref="B68:P71"/>
    <mergeCell ref="B46:R48"/>
    <mergeCell ref="C16:D16"/>
    <mergeCell ref="F16:G16"/>
    <mergeCell ref="I16:J16"/>
    <mergeCell ref="L16:M16"/>
    <mergeCell ref="B20:R20"/>
    <mergeCell ref="B50:R51"/>
    <mergeCell ref="B6:E6"/>
    <mergeCell ref="F6:I6"/>
    <mergeCell ref="B2:R3"/>
    <mergeCell ref="C15:D15"/>
    <mergeCell ref="F15:G15"/>
    <mergeCell ref="I15:J15"/>
    <mergeCell ref="L15:M15"/>
    <mergeCell ref="J7:M7"/>
    <mergeCell ref="J5:M5"/>
    <mergeCell ref="N7:Q7"/>
    <mergeCell ref="N5:Q5"/>
    <mergeCell ref="J6:M6"/>
    <mergeCell ref="N6:Q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DC46-BE1D-4FA2-9D5A-38996B7C4CB7}">
  <dimension ref="B2:AC1006"/>
  <sheetViews>
    <sheetView workbookViewId="0">
      <selection activeCell="J51" sqref="J51"/>
    </sheetView>
  </sheetViews>
  <sheetFormatPr defaultRowHeight="14.5"/>
  <cols>
    <col min="2" max="2" width="18.36328125" customWidth="1"/>
    <col min="3" max="3" width="14.6328125" customWidth="1"/>
    <col min="4" max="4" width="21.6328125" customWidth="1"/>
    <col min="6" max="6" width="16.90625" customWidth="1"/>
    <col min="7" max="7" width="9.54296875" customWidth="1"/>
    <col min="8" max="8" width="13.6328125" bestFit="1" customWidth="1"/>
    <col min="9" max="9" width="12.36328125" bestFit="1" customWidth="1"/>
    <col min="10" max="10" width="11.6328125" bestFit="1" customWidth="1"/>
    <col min="11" max="11" width="16.08984375" bestFit="1" customWidth="1"/>
    <col min="13" max="13" width="12.36328125" bestFit="1" customWidth="1"/>
    <col min="14" max="14" width="16.08984375" bestFit="1" customWidth="1"/>
  </cols>
  <sheetData>
    <row r="2" spans="2:29" ht="14" customHeight="1">
      <c r="B2" s="28" t="s">
        <v>1499</v>
      </c>
    </row>
    <row r="3" spans="2:29" ht="14" customHeight="1"/>
    <row r="4" spans="2:29" ht="14" customHeight="1" thickBot="1">
      <c r="B4" t="s">
        <v>1500</v>
      </c>
    </row>
    <row r="5" spans="2:29" ht="14" customHeight="1" thickBot="1">
      <c r="I5" s="4" t="s">
        <v>1076</v>
      </c>
      <c r="J5" t="s">
        <v>1519</v>
      </c>
      <c r="K5" t="s">
        <v>1523</v>
      </c>
      <c r="M5" s="4" t="s">
        <v>1076</v>
      </c>
      <c r="N5" t="s">
        <v>1523</v>
      </c>
      <c r="P5" s="185" t="s">
        <v>1525</v>
      </c>
      <c r="Q5" s="186"/>
      <c r="S5" s="185" t="s">
        <v>1526</v>
      </c>
      <c r="T5" s="186"/>
      <c r="V5" s="185" t="s">
        <v>1527</v>
      </c>
      <c r="W5" s="186"/>
      <c r="Y5" s="185" t="s">
        <v>1528</v>
      </c>
      <c r="Z5" s="186"/>
      <c r="AB5" s="185" t="s">
        <v>1529</v>
      </c>
      <c r="AC5" s="186"/>
    </row>
    <row r="6" spans="2:29" ht="14" customHeight="1">
      <c r="B6" s="32" t="s">
        <v>1501</v>
      </c>
      <c r="C6" s="32" t="s">
        <v>1502</v>
      </c>
      <c r="I6" s="6" t="s">
        <v>1138</v>
      </c>
      <c r="J6">
        <v>148</v>
      </c>
      <c r="K6">
        <v>33</v>
      </c>
      <c r="L6">
        <v>1</v>
      </c>
      <c r="M6" s="6">
        <v>0.80396422903479658</v>
      </c>
      <c r="N6">
        <v>0</v>
      </c>
      <c r="P6" s="6">
        <v>0.80396422903479658</v>
      </c>
      <c r="Q6">
        <v>0</v>
      </c>
      <c r="S6" s="6">
        <v>0.80396422903479658</v>
      </c>
      <c r="T6">
        <v>0</v>
      </c>
      <c r="V6" s="6">
        <v>0.80396422903479658</v>
      </c>
      <c r="W6">
        <v>0</v>
      </c>
      <c r="Y6" s="6">
        <v>0.80396422903479658</v>
      </c>
      <c r="Z6">
        <v>0</v>
      </c>
      <c r="AB6" s="6">
        <v>0.80396422903479658</v>
      </c>
      <c r="AC6">
        <v>0</v>
      </c>
    </row>
    <row r="7" spans="2:29" ht="14" customHeight="1">
      <c r="B7" s="89" t="s">
        <v>1503</v>
      </c>
      <c r="C7" s="89">
        <v>0.72799999999999998</v>
      </c>
      <c r="I7" s="6" t="s">
        <v>1139</v>
      </c>
      <c r="J7">
        <v>437</v>
      </c>
      <c r="K7">
        <v>30</v>
      </c>
      <c r="L7">
        <v>2</v>
      </c>
      <c r="M7" s="6">
        <v>0.7773512659245424</v>
      </c>
      <c r="N7">
        <v>1</v>
      </c>
      <c r="P7" s="6">
        <v>0.7773512659245424</v>
      </c>
      <c r="Q7">
        <v>1</v>
      </c>
      <c r="S7" s="6">
        <v>0.7773512659245424</v>
      </c>
      <c r="T7">
        <v>1</v>
      </c>
      <c r="V7" s="6">
        <v>0.7773512659245424</v>
      </c>
      <c r="W7">
        <v>1</v>
      </c>
      <c r="Y7" s="6">
        <v>0.7773512659245424</v>
      </c>
      <c r="Z7">
        <v>1</v>
      </c>
      <c r="AB7" s="6">
        <v>0.7773512659245424</v>
      </c>
      <c r="AC7">
        <v>1</v>
      </c>
    </row>
    <row r="8" spans="2:29" ht="14" customHeight="1">
      <c r="B8" s="89" t="s">
        <v>1504</v>
      </c>
      <c r="C8" s="89">
        <v>0.11269999999999999</v>
      </c>
      <c r="I8" s="6" t="s">
        <v>1140</v>
      </c>
      <c r="J8">
        <v>313</v>
      </c>
      <c r="K8">
        <v>38</v>
      </c>
      <c r="L8">
        <v>3</v>
      </c>
      <c r="M8" s="6">
        <v>0.63332626836354067</v>
      </c>
      <c r="N8">
        <v>1</v>
      </c>
      <c r="P8" s="6">
        <v>0.63332626836354067</v>
      </c>
      <c r="Q8">
        <v>1</v>
      </c>
      <c r="S8" s="6">
        <v>0.63332626836354067</v>
      </c>
      <c r="T8">
        <v>1</v>
      </c>
      <c r="V8" s="6">
        <v>0.63332626836354067</v>
      </c>
      <c r="W8">
        <v>1</v>
      </c>
      <c r="Y8" s="6">
        <v>0.63332626836354067</v>
      </c>
      <c r="Z8">
        <v>1</v>
      </c>
      <c r="AB8" s="6">
        <v>0.63332626836354067</v>
      </c>
      <c r="AC8">
        <v>1</v>
      </c>
    </row>
    <row r="9" spans="2:29" ht="14" customHeight="1">
      <c r="B9" s="89" t="s">
        <v>1505</v>
      </c>
      <c r="C9" s="90">
        <v>0.14899999999999999</v>
      </c>
      <c r="I9" s="6" t="s">
        <v>1508</v>
      </c>
      <c r="J9">
        <v>102</v>
      </c>
      <c r="K9">
        <v>48</v>
      </c>
      <c r="L9">
        <v>4</v>
      </c>
      <c r="M9" s="6">
        <v>0.62273774390589376</v>
      </c>
      <c r="N9">
        <v>1</v>
      </c>
      <c r="P9" s="6">
        <v>0.62273774390589376</v>
      </c>
      <c r="Q9">
        <v>1</v>
      </c>
      <c r="S9" s="6">
        <v>0.62273774390589376</v>
      </c>
      <c r="T9">
        <v>1</v>
      </c>
      <c r="V9" s="6">
        <v>0.62273774390589376</v>
      </c>
      <c r="W9">
        <v>1</v>
      </c>
      <c r="Y9" s="6">
        <v>0.62273774390589376</v>
      </c>
      <c r="Z9">
        <v>1</v>
      </c>
      <c r="AB9" s="6">
        <v>0.62273774390589376</v>
      </c>
      <c r="AC9">
        <v>1</v>
      </c>
    </row>
    <row r="10" spans="2:29" ht="14" customHeight="1">
      <c r="B10" s="89" t="s">
        <v>1102</v>
      </c>
      <c r="C10" s="91">
        <v>1000</v>
      </c>
      <c r="I10" s="6" t="s">
        <v>1077</v>
      </c>
      <c r="J10">
        <v>1000</v>
      </c>
      <c r="K10">
        <v>149</v>
      </c>
      <c r="L10">
        <v>5</v>
      </c>
      <c r="M10" s="6">
        <v>0.61475339449716837</v>
      </c>
      <c r="N10">
        <v>0</v>
      </c>
      <c r="P10" s="6">
        <v>0.61475339449716837</v>
      </c>
      <c r="Q10">
        <v>0</v>
      </c>
      <c r="S10" s="6">
        <v>0.61475339449716837</v>
      </c>
      <c r="T10">
        <v>0</v>
      </c>
      <c r="V10" s="6">
        <v>0.61475339449716837</v>
      </c>
      <c r="W10">
        <v>0</v>
      </c>
      <c r="Y10" s="6">
        <v>0.61475339449716837</v>
      </c>
      <c r="Z10">
        <v>0</v>
      </c>
      <c r="AB10" s="6">
        <v>0.61475339449716837</v>
      </c>
      <c r="AC10">
        <v>0</v>
      </c>
    </row>
    <row r="11" spans="2:29">
      <c r="L11">
        <v>6</v>
      </c>
      <c r="M11" s="6">
        <v>0.59090250133207212</v>
      </c>
      <c r="N11">
        <v>0</v>
      </c>
      <c r="P11" s="6">
        <v>0.59090250133207212</v>
      </c>
      <c r="Q11">
        <v>0</v>
      </c>
      <c r="S11" s="6">
        <v>0.59090250133207212</v>
      </c>
      <c r="T11">
        <v>0</v>
      </c>
      <c r="V11" s="6">
        <v>0.59090250133207212</v>
      </c>
      <c r="W11">
        <v>0</v>
      </c>
      <c r="Y11" s="6">
        <v>0.59090250133207212</v>
      </c>
      <c r="Z11">
        <v>0</v>
      </c>
      <c r="AB11" s="6">
        <v>0.59090250133207212</v>
      </c>
      <c r="AC11">
        <v>0</v>
      </c>
    </row>
    <row r="12" spans="2:29">
      <c r="L12">
        <v>7</v>
      </c>
      <c r="M12" s="6">
        <v>0.58939697804081947</v>
      </c>
      <c r="N12">
        <v>1</v>
      </c>
      <c r="P12" s="6">
        <v>0.58939697804081947</v>
      </c>
      <c r="Q12">
        <v>1</v>
      </c>
      <c r="S12" s="6">
        <v>0.58939697804081947</v>
      </c>
      <c r="T12">
        <v>1</v>
      </c>
      <c r="V12" s="6">
        <v>0.58939697804081947</v>
      </c>
      <c r="W12">
        <v>1</v>
      </c>
      <c r="Y12" s="6">
        <v>0.58939697804081947</v>
      </c>
      <c r="Z12">
        <v>1</v>
      </c>
      <c r="AB12" s="6">
        <v>0.58939697804081947</v>
      </c>
      <c r="AC12">
        <v>1</v>
      </c>
    </row>
    <row r="13" spans="2:29">
      <c r="J13" s="5"/>
      <c r="L13">
        <v>8</v>
      </c>
      <c r="M13" s="6">
        <v>0.58302494488379097</v>
      </c>
      <c r="N13">
        <v>1</v>
      </c>
      <c r="P13" s="6">
        <v>0.58302494488379097</v>
      </c>
      <c r="Q13">
        <v>1</v>
      </c>
      <c r="S13" s="6">
        <v>0.58302494488379097</v>
      </c>
      <c r="T13">
        <v>1</v>
      </c>
      <c r="V13" s="6">
        <v>0.58302494488379097</v>
      </c>
      <c r="W13">
        <v>1</v>
      </c>
      <c r="Y13" s="6">
        <v>0.58302494488379097</v>
      </c>
      <c r="Z13">
        <v>1</v>
      </c>
      <c r="AB13" s="6">
        <v>0.58302494488379097</v>
      </c>
      <c r="AC13">
        <v>1</v>
      </c>
    </row>
    <row r="14" spans="2:29" ht="14" customHeight="1">
      <c r="B14" s="5" t="s">
        <v>1515</v>
      </c>
      <c r="C14" s="56" t="s">
        <v>1506</v>
      </c>
      <c r="D14" s="56" t="s">
        <v>1102</v>
      </c>
      <c r="E14" s="5" t="s">
        <v>1107</v>
      </c>
      <c r="F14" s="5" t="s">
        <v>1520</v>
      </c>
      <c r="G14" s="5" t="s">
        <v>1521</v>
      </c>
      <c r="L14">
        <v>9</v>
      </c>
      <c r="M14" s="6">
        <v>0.56549403851350843</v>
      </c>
      <c r="N14">
        <v>1</v>
      </c>
      <c r="P14" s="6">
        <v>0.56549403851350843</v>
      </c>
      <c r="Q14">
        <v>1</v>
      </c>
      <c r="S14" s="6">
        <v>0.56549403851350843</v>
      </c>
      <c r="T14">
        <v>1</v>
      </c>
      <c r="V14" s="6">
        <v>0.56549403851350843</v>
      </c>
      <c r="W14">
        <v>1</v>
      </c>
      <c r="Y14" s="6">
        <v>0.56549403851350843</v>
      </c>
      <c r="Z14">
        <v>1</v>
      </c>
      <c r="AB14" s="6">
        <v>0.56549403851350843</v>
      </c>
      <c r="AC14">
        <v>1</v>
      </c>
    </row>
    <row r="15" spans="2:29" ht="14" customHeight="1">
      <c r="B15" t="s">
        <v>1507</v>
      </c>
      <c r="C15" s="37" t="s">
        <v>1139</v>
      </c>
      <c r="D15" s="37">
        <v>437</v>
      </c>
      <c r="E15">
        <v>30</v>
      </c>
      <c r="F15" s="12">
        <f>E15/D15</f>
        <v>6.8649885583524028E-2</v>
      </c>
      <c r="G15" s="3">
        <f>F15/$F$19</f>
        <v>0.46073748713774515</v>
      </c>
      <c r="L15">
        <v>10</v>
      </c>
      <c r="M15" s="6">
        <v>0.56221315656315252</v>
      </c>
      <c r="N15">
        <v>1</v>
      </c>
      <c r="P15" s="6">
        <v>0.56221315656315252</v>
      </c>
      <c r="Q15">
        <v>1</v>
      </c>
      <c r="S15" s="6">
        <v>0.56221315656315252</v>
      </c>
      <c r="T15">
        <v>1</v>
      </c>
      <c r="V15" s="6">
        <v>0.56221315656315252</v>
      </c>
      <c r="W15">
        <v>1</v>
      </c>
      <c r="Y15" s="6">
        <v>0.56221315656315252</v>
      </c>
      <c r="Z15">
        <v>1</v>
      </c>
      <c r="AB15" s="6">
        <v>0.56221315656315252</v>
      </c>
      <c r="AC15">
        <v>1</v>
      </c>
    </row>
    <row r="16" spans="2:29" ht="14" customHeight="1">
      <c r="B16" t="s">
        <v>1516</v>
      </c>
      <c r="C16" s="37" t="s">
        <v>1140</v>
      </c>
      <c r="D16" s="37">
        <v>313</v>
      </c>
      <c r="E16">
        <v>38</v>
      </c>
      <c r="F16" s="12">
        <f>E16/D16</f>
        <v>0.12140575079872204</v>
      </c>
      <c r="G16" s="3">
        <f>F16/$F$19</f>
        <v>0.81480369663571839</v>
      </c>
      <c r="L16">
        <v>11</v>
      </c>
      <c r="M16" s="6">
        <v>0.55780649557277195</v>
      </c>
      <c r="N16">
        <v>1</v>
      </c>
      <c r="P16" s="6">
        <v>0.55780649557277195</v>
      </c>
      <c r="Q16">
        <v>1</v>
      </c>
      <c r="S16" s="6">
        <v>0.55780649557277195</v>
      </c>
      <c r="T16">
        <v>1</v>
      </c>
      <c r="V16" s="6">
        <v>0.55780649557277195</v>
      </c>
      <c r="W16">
        <v>1</v>
      </c>
      <c r="Y16" s="6">
        <v>0.55780649557277195</v>
      </c>
      <c r="Z16">
        <v>1</v>
      </c>
      <c r="AB16" s="6">
        <v>0.55780649557277195</v>
      </c>
      <c r="AC16">
        <v>1</v>
      </c>
    </row>
    <row r="17" spans="2:29" ht="14" customHeight="1">
      <c r="B17" t="s">
        <v>1517</v>
      </c>
      <c r="C17" s="37" t="s">
        <v>1138</v>
      </c>
      <c r="D17" s="37">
        <v>148</v>
      </c>
      <c r="E17">
        <v>33</v>
      </c>
      <c r="F17" s="12">
        <f>E17/D17</f>
        <v>0.22297297297297297</v>
      </c>
      <c r="G17" s="3">
        <f>F17/$F$19</f>
        <v>1.496462905858879</v>
      </c>
      <c r="L17">
        <v>12</v>
      </c>
      <c r="M17" s="6">
        <v>0.54293267705557879</v>
      </c>
      <c r="N17">
        <v>0</v>
      </c>
      <c r="P17" s="6">
        <v>0.54293267705557879</v>
      </c>
      <c r="Q17">
        <v>0</v>
      </c>
      <c r="S17" s="6">
        <v>0.54293267705557879</v>
      </c>
      <c r="T17">
        <v>0</v>
      </c>
      <c r="V17" s="6">
        <v>0.54293267705557879</v>
      </c>
      <c r="W17">
        <v>0</v>
      </c>
      <c r="Y17" s="6">
        <v>0.54293267705557879</v>
      </c>
      <c r="Z17">
        <v>0</v>
      </c>
      <c r="AB17" s="6">
        <v>0.54293267705557879</v>
      </c>
      <c r="AC17">
        <v>0</v>
      </c>
    </row>
    <row r="18" spans="2:29" ht="14" customHeight="1">
      <c r="B18" t="s">
        <v>1518</v>
      </c>
      <c r="C18" s="37" t="s">
        <v>1141</v>
      </c>
      <c r="D18">
        <v>102</v>
      </c>
      <c r="E18">
        <v>48</v>
      </c>
      <c r="F18" s="12">
        <f>E18/D18</f>
        <v>0.47058823529411764</v>
      </c>
      <c r="G18" s="3">
        <f>F18/$F$19</f>
        <v>3.158310303987367</v>
      </c>
      <c r="L18">
        <v>13</v>
      </c>
      <c r="M18" s="6">
        <v>0.53610589336747139</v>
      </c>
      <c r="N18">
        <v>0</v>
      </c>
      <c r="P18" s="6">
        <v>0.53610589336747139</v>
      </c>
      <c r="Q18">
        <v>0</v>
      </c>
      <c r="S18" s="6">
        <v>0.53610589336747139</v>
      </c>
      <c r="T18">
        <v>0</v>
      </c>
      <c r="V18" s="6">
        <v>0.53610589336747139</v>
      </c>
      <c r="W18">
        <v>0</v>
      </c>
      <c r="Y18" s="6">
        <v>0.53610589336747139</v>
      </c>
      <c r="Z18">
        <v>0</v>
      </c>
      <c r="AB18" s="6">
        <v>0.53610589336747139</v>
      </c>
      <c r="AC18">
        <v>0</v>
      </c>
    </row>
    <row r="19" spans="2:29">
      <c r="C19" s="89" t="s">
        <v>1522</v>
      </c>
      <c r="D19" s="5">
        <f>SUM(D15:D18)</f>
        <v>1000</v>
      </c>
      <c r="E19" s="5">
        <f>SUM(E15:E18)</f>
        <v>149</v>
      </c>
      <c r="F19" s="96">
        <f>E19/D19</f>
        <v>0.14899999999999999</v>
      </c>
      <c r="G19" s="97">
        <f>F19/$F$19</f>
        <v>1</v>
      </c>
      <c r="I19" s="4" t="s">
        <v>1514</v>
      </c>
      <c r="J19" t="s">
        <v>1539</v>
      </c>
      <c r="L19">
        <v>14</v>
      </c>
      <c r="M19" s="6">
        <v>0.52092307399381721</v>
      </c>
      <c r="N19">
        <v>0</v>
      </c>
      <c r="P19" s="6">
        <v>0.52092307399381721</v>
      </c>
      <c r="Q19">
        <v>0</v>
      </c>
      <c r="S19" s="6">
        <v>0.52092307399381721</v>
      </c>
      <c r="T19">
        <v>0</v>
      </c>
      <c r="V19" s="6">
        <v>0.52092307399381721</v>
      </c>
      <c r="W19">
        <v>0</v>
      </c>
      <c r="Y19" s="6">
        <v>0.52092307399381721</v>
      </c>
      <c r="Z19">
        <v>0</v>
      </c>
      <c r="AB19" s="6">
        <v>0.52092307399381721</v>
      </c>
      <c r="AC19">
        <v>0</v>
      </c>
    </row>
    <row r="20" spans="2:29">
      <c r="L20">
        <v>15</v>
      </c>
      <c r="M20" s="6">
        <v>0.51757816299239634</v>
      </c>
      <c r="N20">
        <v>0</v>
      </c>
      <c r="P20" s="6">
        <v>0.51757816299239634</v>
      </c>
      <c r="Q20">
        <v>0</v>
      </c>
      <c r="S20" s="6">
        <v>0.51757816299239634</v>
      </c>
      <c r="T20">
        <v>0</v>
      </c>
      <c r="V20" s="6">
        <v>0.51757816299239634</v>
      </c>
      <c r="W20">
        <v>0</v>
      </c>
      <c r="Y20" s="6">
        <v>0.51757816299239634</v>
      </c>
      <c r="Z20">
        <v>0</v>
      </c>
      <c r="AB20" s="6">
        <v>0.51757816299239634</v>
      </c>
      <c r="AC20">
        <v>0</v>
      </c>
    </row>
    <row r="21" spans="2:29" s="6" customFormat="1" ht="14" customHeight="1">
      <c r="B21" s="56" t="s">
        <v>1506</v>
      </c>
      <c r="C21" s="56" t="s">
        <v>1102</v>
      </c>
      <c r="D21" s="56" t="s">
        <v>1524</v>
      </c>
      <c r="E21" s="56"/>
      <c r="F21" s="56"/>
      <c r="I21" s="4" t="s">
        <v>1076</v>
      </c>
      <c r="J21" t="s">
        <v>1102</v>
      </c>
      <c r="K21"/>
      <c r="L21">
        <v>16</v>
      </c>
      <c r="M21" s="6">
        <v>0.51282052079964491</v>
      </c>
      <c r="N21">
        <v>0</v>
      </c>
      <c r="P21" s="6">
        <v>0.51282052079964491</v>
      </c>
      <c r="Q21">
        <v>0</v>
      </c>
      <c r="S21" s="6">
        <v>0.51282052079964491</v>
      </c>
      <c r="T21">
        <v>0</v>
      </c>
      <c r="V21" s="6">
        <v>0.51282052079964491</v>
      </c>
      <c r="W21">
        <v>0</v>
      </c>
      <c r="Y21" s="6">
        <v>0.51282052079964491</v>
      </c>
      <c r="Z21">
        <v>0</v>
      </c>
      <c r="AB21" s="6">
        <v>0.51282052079964491</v>
      </c>
      <c r="AC21">
        <v>0</v>
      </c>
    </row>
    <row r="22" spans="2:29">
      <c r="B22" s="37" t="s">
        <v>1139</v>
      </c>
      <c r="C22" s="37">
        <v>437</v>
      </c>
      <c r="D22" s="98">
        <f>C22/$C$26</f>
        <v>0.437</v>
      </c>
      <c r="E22" s="37"/>
      <c r="F22" s="37"/>
      <c r="I22" s="6" t="s">
        <v>43</v>
      </c>
      <c r="J22">
        <v>44</v>
      </c>
      <c r="L22">
        <v>17</v>
      </c>
      <c r="M22" s="6">
        <v>0.5125515257470924</v>
      </c>
      <c r="N22">
        <v>1</v>
      </c>
      <c r="P22" s="6">
        <v>0.5125515257470924</v>
      </c>
      <c r="Q22">
        <v>1</v>
      </c>
      <c r="S22" s="6">
        <v>0.5125515257470924</v>
      </c>
      <c r="T22">
        <v>1</v>
      </c>
      <c r="V22" s="6">
        <v>0.5125515257470924</v>
      </c>
      <c r="W22">
        <v>1</v>
      </c>
      <c r="Y22" s="6">
        <v>0.5125515257470924</v>
      </c>
      <c r="Z22">
        <v>1</v>
      </c>
      <c r="AB22" s="6">
        <v>0.5125515257470924</v>
      </c>
      <c r="AC22">
        <v>1</v>
      </c>
    </row>
    <row r="23" spans="2:29">
      <c r="B23" s="37" t="s">
        <v>1140</v>
      </c>
      <c r="C23" s="37">
        <v>313</v>
      </c>
      <c r="D23" s="98">
        <f t="shared" ref="D23:D26" si="0">C23/$C$26</f>
        <v>0.313</v>
      </c>
      <c r="E23" s="37"/>
      <c r="F23" s="37"/>
      <c r="I23" s="6" t="s">
        <v>48</v>
      </c>
      <c r="J23">
        <v>40</v>
      </c>
      <c r="L23">
        <v>18</v>
      </c>
      <c r="M23" s="6">
        <v>0.50933054023295921</v>
      </c>
      <c r="N23">
        <v>0</v>
      </c>
      <c r="P23" s="6">
        <v>0.50933054023295921</v>
      </c>
      <c r="Q23">
        <v>0</v>
      </c>
      <c r="S23" s="6">
        <v>0.50933054023295921</v>
      </c>
      <c r="T23">
        <v>0</v>
      </c>
      <c r="V23" s="6">
        <v>0.50933054023295921</v>
      </c>
      <c r="W23">
        <v>0</v>
      </c>
      <c r="Y23" s="6">
        <v>0.50933054023295921</v>
      </c>
      <c r="Z23">
        <v>0</v>
      </c>
      <c r="AB23" s="6">
        <v>0.50933054023295921</v>
      </c>
      <c r="AC23">
        <v>0</v>
      </c>
    </row>
    <row r="24" spans="2:29">
      <c r="B24" s="37" t="s">
        <v>1138</v>
      </c>
      <c r="C24" s="37">
        <v>148</v>
      </c>
      <c r="D24" s="98">
        <f t="shared" si="0"/>
        <v>0.14799999999999999</v>
      </c>
      <c r="E24" s="37"/>
      <c r="F24" s="37"/>
      <c r="I24" s="6" t="s">
        <v>40</v>
      </c>
      <c r="J24">
        <v>39</v>
      </c>
      <c r="L24">
        <v>19</v>
      </c>
      <c r="M24" s="6">
        <v>0.48949507713187618</v>
      </c>
      <c r="N24">
        <v>1</v>
      </c>
      <c r="P24" s="6">
        <v>0.48949507713187618</v>
      </c>
      <c r="Q24">
        <v>1</v>
      </c>
      <c r="S24" s="6">
        <v>0.48949507713187618</v>
      </c>
      <c r="T24">
        <v>1</v>
      </c>
      <c r="V24" s="6">
        <v>0.48949507713187618</v>
      </c>
      <c r="W24">
        <v>1</v>
      </c>
      <c r="Y24" s="6">
        <v>0.48949507713187618</v>
      </c>
      <c r="Z24">
        <v>1</v>
      </c>
      <c r="AB24" s="6">
        <v>0.48949507713187618</v>
      </c>
      <c r="AC24">
        <v>1</v>
      </c>
    </row>
    <row r="25" spans="2:29">
      <c r="B25" s="37" t="s">
        <v>1508</v>
      </c>
      <c r="C25" s="37">
        <v>102</v>
      </c>
      <c r="D25" s="98">
        <f t="shared" si="0"/>
        <v>0.10199999999999999</v>
      </c>
      <c r="E25" s="37"/>
      <c r="F25" s="37"/>
      <c r="I25" s="6" t="s">
        <v>29</v>
      </c>
      <c r="J25">
        <v>38</v>
      </c>
      <c r="L25">
        <v>20</v>
      </c>
      <c r="M25" s="6">
        <v>0.48012730291324845</v>
      </c>
      <c r="N25">
        <v>1</v>
      </c>
      <c r="P25" s="6">
        <v>0.48012730291324845</v>
      </c>
      <c r="Q25">
        <v>1</v>
      </c>
      <c r="S25" s="6">
        <v>0.48012730291324845</v>
      </c>
      <c r="T25">
        <v>1</v>
      </c>
      <c r="V25" s="6">
        <v>0.48012730291324845</v>
      </c>
      <c r="W25">
        <v>1</v>
      </c>
      <c r="Y25" s="6">
        <v>0.48012730291324845</v>
      </c>
      <c r="Z25">
        <v>1</v>
      </c>
      <c r="AB25" s="6">
        <v>0.48012730291324845</v>
      </c>
      <c r="AC25">
        <v>1</v>
      </c>
    </row>
    <row r="26" spans="2:29">
      <c r="B26" s="89" t="s">
        <v>1522</v>
      </c>
      <c r="C26" s="91">
        <v>1000</v>
      </c>
      <c r="D26" s="99">
        <f t="shared" si="0"/>
        <v>1</v>
      </c>
      <c r="E26" s="90"/>
      <c r="F26" s="37"/>
      <c r="I26" s="6" t="s">
        <v>21</v>
      </c>
      <c r="J26">
        <v>36</v>
      </c>
      <c r="L26">
        <v>21</v>
      </c>
      <c r="M26" s="6">
        <v>0.47561535331296978</v>
      </c>
      <c r="N26">
        <v>1</v>
      </c>
      <c r="P26" s="6">
        <v>0.47561535331296978</v>
      </c>
      <c r="Q26">
        <v>1</v>
      </c>
      <c r="S26" s="6">
        <v>0.47561535331296978</v>
      </c>
      <c r="T26">
        <v>1</v>
      </c>
      <c r="V26" s="6">
        <v>0.47561535331296978</v>
      </c>
      <c r="W26">
        <v>1</v>
      </c>
      <c r="Y26" s="6">
        <v>0.47561535331296978</v>
      </c>
      <c r="Z26">
        <v>1</v>
      </c>
      <c r="AB26" s="6">
        <v>0.47561535331296978</v>
      </c>
      <c r="AC26">
        <v>1</v>
      </c>
    </row>
    <row r="27" spans="2:29">
      <c r="I27" s="6" t="s">
        <v>66</v>
      </c>
      <c r="J27">
        <v>26</v>
      </c>
      <c r="L27">
        <v>22</v>
      </c>
      <c r="M27" s="6">
        <v>0.47045928404863951</v>
      </c>
      <c r="N27">
        <v>0</v>
      </c>
      <c r="P27" s="6">
        <v>0.47045928404863951</v>
      </c>
      <c r="Q27">
        <v>0</v>
      </c>
      <c r="S27" s="6">
        <v>0.47045928404863951</v>
      </c>
      <c r="T27">
        <v>0</v>
      </c>
      <c r="V27" s="6">
        <v>0.47045928404863951</v>
      </c>
      <c r="W27">
        <v>0</v>
      </c>
      <c r="Y27" s="6">
        <v>0.47045928404863951</v>
      </c>
      <c r="Z27">
        <v>0</v>
      </c>
      <c r="AB27" s="6">
        <v>0.47045928404863951</v>
      </c>
      <c r="AC27">
        <v>0</v>
      </c>
    </row>
    <row r="28" spans="2:29">
      <c r="I28" s="6" t="s">
        <v>35</v>
      </c>
      <c r="J28">
        <v>16</v>
      </c>
      <c r="L28">
        <v>23</v>
      </c>
      <c r="M28" s="6">
        <v>0.47033961100672811</v>
      </c>
      <c r="N28">
        <v>1</v>
      </c>
      <c r="P28" s="6">
        <v>0.47033961100672811</v>
      </c>
      <c r="Q28">
        <v>1</v>
      </c>
      <c r="S28" s="6">
        <v>0.47033961100672811</v>
      </c>
      <c r="T28">
        <v>1</v>
      </c>
      <c r="V28" s="6">
        <v>0.47033961100672811</v>
      </c>
      <c r="W28">
        <v>1</v>
      </c>
      <c r="Y28" s="6">
        <v>0.47033961100672811</v>
      </c>
      <c r="Z28">
        <v>1</v>
      </c>
      <c r="AB28" s="6">
        <v>0.47033961100672811</v>
      </c>
      <c r="AC28">
        <v>1</v>
      </c>
    </row>
    <row r="29" spans="2:29">
      <c r="I29" s="6" t="s">
        <v>52</v>
      </c>
      <c r="J29">
        <v>11</v>
      </c>
      <c r="L29">
        <v>24</v>
      </c>
      <c r="M29" s="6">
        <v>0.46656345462172416</v>
      </c>
      <c r="N29">
        <v>1</v>
      </c>
      <c r="P29" s="6">
        <v>0.46656345462172416</v>
      </c>
      <c r="Q29">
        <v>1</v>
      </c>
      <c r="S29" s="6">
        <v>0.46656345462172416</v>
      </c>
      <c r="T29">
        <v>1</v>
      </c>
      <c r="V29" s="6">
        <v>0.46656345462172416</v>
      </c>
      <c r="W29">
        <v>1</v>
      </c>
      <c r="Y29" s="6">
        <v>0.46656345462172416</v>
      </c>
      <c r="Z29">
        <v>1</v>
      </c>
      <c r="AB29" s="6">
        <v>0.46656345462172416</v>
      </c>
      <c r="AC29">
        <v>1</v>
      </c>
    </row>
    <row r="30" spans="2:29">
      <c r="B30" s="5" t="s">
        <v>1530</v>
      </c>
      <c r="C30" s="5" t="s">
        <v>1531</v>
      </c>
      <c r="D30" s="5" t="s">
        <v>1532</v>
      </c>
      <c r="E30" s="5" t="s">
        <v>1521</v>
      </c>
      <c r="I30" s="6" t="s">
        <v>1077</v>
      </c>
      <c r="J30">
        <v>250</v>
      </c>
      <c r="L30">
        <v>25</v>
      </c>
      <c r="M30" s="6">
        <v>0.45997488568190498</v>
      </c>
      <c r="N30">
        <v>1</v>
      </c>
      <c r="P30" s="6">
        <v>0.45997488568190498</v>
      </c>
      <c r="Q30">
        <v>1</v>
      </c>
      <c r="S30" s="6">
        <v>0.45997488568190498</v>
      </c>
      <c r="T30">
        <v>1</v>
      </c>
      <c r="V30" s="6">
        <v>0.45997488568190498</v>
      </c>
      <c r="W30">
        <v>1</v>
      </c>
      <c r="Y30" s="6">
        <v>0.45997488568190498</v>
      </c>
      <c r="Z30">
        <v>1</v>
      </c>
      <c r="AB30" s="6">
        <v>0.45997488568190498</v>
      </c>
      <c r="AC30">
        <v>1</v>
      </c>
    </row>
    <row r="31" spans="2:29">
      <c r="B31" t="s">
        <v>1533</v>
      </c>
      <c r="C31">
        <v>47</v>
      </c>
      <c r="D31" s="12">
        <f>C31/149</f>
        <v>0.31543624161073824</v>
      </c>
      <c r="L31">
        <v>26</v>
      </c>
      <c r="M31" s="6">
        <v>0.45753775300696181</v>
      </c>
      <c r="N31">
        <v>0</v>
      </c>
      <c r="P31" s="6">
        <v>0.45753775300696181</v>
      </c>
      <c r="Q31">
        <v>0</v>
      </c>
      <c r="S31" s="6">
        <v>0.45753775300696181</v>
      </c>
      <c r="T31">
        <v>0</v>
      </c>
      <c r="V31" s="6">
        <v>0.45753775300696181</v>
      </c>
      <c r="W31">
        <v>0</v>
      </c>
      <c r="Y31" s="6">
        <v>0.45753775300696181</v>
      </c>
      <c r="Z31">
        <v>0</v>
      </c>
      <c r="AB31" s="6">
        <v>0.45753775300696181</v>
      </c>
      <c r="AC31">
        <v>0</v>
      </c>
    </row>
    <row r="32" spans="2:29">
      <c r="B32" t="s">
        <v>1534</v>
      </c>
      <c r="C32">
        <v>72</v>
      </c>
      <c r="D32" s="12">
        <f>C32/149</f>
        <v>0.48322147651006714</v>
      </c>
      <c r="L32">
        <v>27</v>
      </c>
      <c r="M32" s="6">
        <v>0.45085487866309965</v>
      </c>
      <c r="N32">
        <v>1</v>
      </c>
      <c r="P32" s="6">
        <v>0.45085487866309965</v>
      </c>
      <c r="Q32">
        <v>1</v>
      </c>
      <c r="S32" s="6">
        <v>0.45085487866309965</v>
      </c>
      <c r="T32">
        <v>1</v>
      </c>
      <c r="V32" s="6">
        <v>0.45085487866309965</v>
      </c>
      <c r="W32">
        <v>1</v>
      </c>
      <c r="Y32" s="6">
        <v>0.45085487866309965</v>
      </c>
      <c r="Z32">
        <v>1</v>
      </c>
      <c r="AB32" s="6">
        <v>0.45085487866309965</v>
      </c>
      <c r="AC32">
        <v>1</v>
      </c>
    </row>
    <row r="33" spans="2:29">
      <c r="B33" t="s">
        <v>1535</v>
      </c>
      <c r="C33">
        <v>88</v>
      </c>
      <c r="D33" s="12">
        <f>C33/149</f>
        <v>0.59060402684563762</v>
      </c>
      <c r="L33">
        <v>28</v>
      </c>
      <c r="M33" s="6">
        <v>0.44209629266241085</v>
      </c>
      <c r="N33">
        <v>1</v>
      </c>
      <c r="P33" s="6">
        <v>0.44209629266241085</v>
      </c>
      <c r="Q33">
        <v>1</v>
      </c>
      <c r="S33" s="6">
        <v>0.44209629266241085</v>
      </c>
      <c r="T33">
        <v>1</v>
      </c>
      <c r="V33" s="6">
        <v>0.44209629266241085</v>
      </c>
      <c r="W33">
        <v>1</v>
      </c>
      <c r="Y33" s="6">
        <v>0.44209629266241085</v>
      </c>
      <c r="Z33">
        <v>1</v>
      </c>
      <c r="AB33" s="6">
        <v>0.44209629266241085</v>
      </c>
      <c r="AC33">
        <v>1</v>
      </c>
    </row>
    <row r="34" spans="2:29">
      <c r="B34" t="s">
        <v>1536</v>
      </c>
      <c r="C34">
        <v>98</v>
      </c>
      <c r="D34" s="12">
        <f>C34/149</f>
        <v>0.65771812080536918</v>
      </c>
      <c r="I34" s="4" t="s">
        <v>1514</v>
      </c>
      <c r="J34" t="s">
        <v>1539</v>
      </c>
      <c r="L34">
        <v>29</v>
      </c>
      <c r="M34" s="6">
        <v>0.43902979808829068</v>
      </c>
      <c r="N34">
        <v>0</v>
      </c>
      <c r="P34" s="6">
        <v>0.43902979808829068</v>
      </c>
      <c r="Q34">
        <v>0</v>
      </c>
      <c r="S34" s="6">
        <v>0.43902979808829068</v>
      </c>
      <c r="T34">
        <v>0</v>
      </c>
      <c r="V34" s="6">
        <v>0.43902979808829068</v>
      </c>
      <c r="W34">
        <v>0</v>
      </c>
      <c r="Y34" s="6">
        <v>0.43902979808829068</v>
      </c>
      <c r="Z34">
        <v>0</v>
      </c>
      <c r="AB34" s="6">
        <v>0.43902979808829068</v>
      </c>
      <c r="AC34">
        <v>0</v>
      </c>
    </row>
    <row r="35" spans="2:29">
      <c r="B35" t="s">
        <v>1537</v>
      </c>
      <c r="C35">
        <v>114</v>
      </c>
      <c r="D35" s="12">
        <f>C35/149</f>
        <v>0.7651006711409396</v>
      </c>
      <c r="L35">
        <v>30</v>
      </c>
      <c r="M35" s="6">
        <v>0.43696886208370406</v>
      </c>
      <c r="N35">
        <v>0</v>
      </c>
      <c r="P35" s="6">
        <v>0.43696886208370406</v>
      </c>
      <c r="Q35">
        <v>0</v>
      </c>
      <c r="S35" s="6">
        <v>0.43696886208370406</v>
      </c>
      <c r="T35">
        <v>0</v>
      </c>
      <c r="V35" s="6">
        <v>0.43696886208370406</v>
      </c>
      <c r="W35">
        <v>0</v>
      </c>
      <c r="Y35" s="6">
        <v>0.43696886208370406</v>
      </c>
      <c r="Z35">
        <v>0</v>
      </c>
      <c r="AB35" s="6">
        <v>0.43696886208370406</v>
      </c>
      <c r="AC35">
        <v>0</v>
      </c>
    </row>
    <row r="36" spans="2:29">
      <c r="I36" s="4" t="s">
        <v>1076</v>
      </c>
      <c r="J36" t="s">
        <v>1102</v>
      </c>
      <c r="L36">
        <v>31</v>
      </c>
      <c r="M36" s="6">
        <v>0.43114235795010308</v>
      </c>
      <c r="N36">
        <v>0</v>
      </c>
      <c r="P36" s="6">
        <v>0.43114235795010308</v>
      </c>
      <c r="Q36">
        <v>0</v>
      </c>
      <c r="S36" s="6">
        <v>0.43114235795010308</v>
      </c>
      <c r="T36">
        <v>0</v>
      </c>
      <c r="V36" s="6">
        <v>0.43114235795010308</v>
      </c>
      <c r="W36">
        <v>0</v>
      </c>
      <c r="Y36" s="6">
        <v>0.43114235795010308</v>
      </c>
      <c r="Z36">
        <v>0</v>
      </c>
      <c r="AB36" s="6">
        <v>0.43114235795010308</v>
      </c>
      <c r="AC36">
        <v>0</v>
      </c>
    </row>
    <row r="37" spans="2:29">
      <c r="I37" s="6" t="s">
        <v>23</v>
      </c>
      <c r="J37">
        <v>88</v>
      </c>
      <c r="L37">
        <v>32</v>
      </c>
      <c r="M37" s="6">
        <v>0.42780586668145426</v>
      </c>
      <c r="N37">
        <v>1</v>
      </c>
      <c r="P37" s="6">
        <v>0.42780586668145426</v>
      </c>
      <c r="Q37">
        <v>1</v>
      </c>
      <c r="S37" s="6">
        <v>0.42780586668145426</v>
      </c>
      <c r="T37">
        <v>1</v>
      </c>
      <c r="V37" s="6">
        <v>0.42780586668145426</v>
      </c>
      <c r="W37">
        <v>1</v>
      </c>
      <c r="Y37" s="6">
        <v>0.42780586668145426</v>
      </c>
      <c r="Z37">
        <v>1</v>
      </c>
      <c r="AB37" s="6">
        <v>0.42780586668145426</v>
      </c>
      <c r="AC37">
        <v>1</v>
      </c>
    </row>
    <row r="38" spans="2:29">
      <c r="I38" s="6" t="s">
        <v>45</v>
      </c>
      <c r="J38">
        <v>60</v>
      </c>
      <c r="L38">
        <v>33</v>
      </c>
      <c r="M38" s="6">
        <v>0.42240782274027916</v>
      </c>
      <c r="N38">
        <v>1</v>
      </c>
      <c r="P38" s="6">
        <v>0.42240782274027916</v>
      </c>
      <c r="Q38">
        <v>1</v>
      </c>
      <c r="S38" s="6">
        <v>0.42240782274027916</v>
      </c>
      <c r="T38">
        <v>1</v>
      </c>
      <c r="V38" s="6">
        <v>0.42240782274027916</v>
      </c>
      <c r="W38">
        <v>1</v>
      </c>
      <c r="Y38" s="6">
        <v>0.42240782274027916</v>
      </c>
      <c r="Z38">
        <v>1</v>
      </c>
      <c r="AB38" s="6">
        <v>0.42240782274027916</v>
      </c>
      <c r="AC38">
        <v>1</v>
      </c>
    </row>
    <row r="39" spans="2:29">
      <c r="I39" s="6" t="s">
        <v>55</v>
      </c>
      <c r="J39">
        <v>48</v>
      </c>
      <c r="L39">
        <v>34</v>
      </c>
      <c r="M39" s="6">
        <v>0.41836543175850283</v>
      </c>
      <c r="N39">
        <v>0</v>
      </c>
      <c r="P39" s="6">
        <v>0.41836543175850283</v>
      </c>
      <c r="Q39">
        <v>0</v>
      </c>
      <c r="S39" s="6">
        <v>0.41836543175850283</v>
      </c>
      <c r="T39">
        <v>0</v>
      </c>
      <c r="V39" s="6">
        <v>0.41836543175850283</v>
      </c>
      <c r="W39">
        <v>0</v>
      </c>
      <c r="Y39" s="6">
        <v>0.41836543175850283</v>
      </c>
      <c r="Z39">
        <v>0</v>
      </c>
      <c r="AB39" s="6">
        <v>0.41836543175850283</v>
      </c>
      <c r="AC39">
        <v>0</v>
      </c>
    </row>
    <row r="40" spans="2:29">
      <c r="I40" s="6" t="s">
        <v>41</v>
      </c>
      <c r="J40">
        <v>23</v>
      </c>
      <c r="L40">
        <v>35</v>
      </c>
      <c r="M40" s="6">
        <v>0.41327334053856069</v>
      </c>
      <c r="N40">
        <v>1</v>
      </c>
      <c r="P40" s="6">
        <v>0.41327334053856069</v>
      </c>
      <c r="Q40">
        <v>1</v>
      </c>
      <c r="S40" s="6">
        <v>0.41327334053856069</v>
      </c>
      <c r="T40">
        <v>1</v>
      </c>
      <c r="V40" s="6">
        <v>0.41327334053856069</v>
      </c>
      <c r="W40">
        <v>1</v>
      </c>
      <c r="Y40" s="6">
        <v>0.41327334053856069</v>
      </c>
      <c r="Z40">
        <v>1</v>
      </c>
      <c r="AB40" s="6">
        <v>0.41327334053856069</v>
      </c>
      <c r="AC40">
        <v>1</v>
      </c>
    </row>
    <row r="41" spans="2:29">
      <c r="I41" s="6" t="s">
        <v>73</v>
      </c>
      <c r="J41">
        <v>20</v>
      </c>
      <c r="L41">
        <v>36</v>
      </c>
      <c r="M41" s="6">
        <v>0.41148355122753705</v>
      </c>
      <c r="N41">
        <v>0</v>
      </c>
      <c r="P41" s="6">
        <v>0.41148355122753705</v>
      </c>
      <c r="Q41">
        <v>0</v>
      </c>
      <c r="S41" s="6">
        <v>0.41148355122753705</v>
      </c>
      <c r="T41">
        <v>0</v>
      </c>
      <c r="V41" s="6">
        <v>0.41148355122753705</v>
      </c>
      <c r="W41">
        <v>0</v>
      </c>
      <c r="Y41" s="6">
        <v>0.41148355122753705</v>
      </c>
      <c r="Z41">
        <v>0</v>
      </c>
      <c r="AB41" s="6">
        <v>0.41148355122753705</v>
      </c>
      <c r="AC41">
        <v>0</v>
      </c>
    </row>
    <row r="42" spans="2:29">
      <c r="I42" s="6" t="s">
        <v>31</v>
      </c>
      <c r="J42">
        <v>11</v>
      </c>
      <c r="L42">
        <v>37</v>
      </c>
      <c r="M42" s="6">
        <v>0.41126199456143003</v>
      </c>
      <c r="N42">
        <v>0</v>
      </c>
      <c r="P42" s="6">
        <v>0.41126199456143003</v>
      </c>
      <c r="Q42">
        <v>0</v>
      </c>
      <c r="S42" s="6">
        <v>0.41126199456143003</v>
      </c>
      <c r="T42">
        <v>0</v>
      </c>
      <c r="V42" s="6">
        <v>0.41126199456143003</v>
      </c>
      <c r="W42">
        <v>0</v>
      </c>
      <c r="Y42" s="6">
        <v>0.41126199456143003</v>
      </c>
      <c r="Z42">
        <v>0</v>
      </c>
      <c r="AB42" s="6">
        <v>0.41126199456143003</v>
      </c>
      <c r="AC42">
        <v>0</v>
      </c>
    </row>
    <row r="43" spans="2:29">
      <c r="I43" s="6" t="s">
        <v>1077</v>
      </c>
      <c r="J43">
        <v>250</v>
      </c>
      <c r="L43">
        <v>38</v>
      </c>
      <c r="M43" s="6">
        <v>0.40706293439655339</v>
      </c>
      <c r="N43">
        <v>0</v>
      </c>
      <c r="P43" s="6">
        <v>0.40706293439655339</v>
      </c>
      <c r="Q43">
        <v>0</v>
      </c>
      <c r="S43" s="6">
        <v>0.40706293439655339</v>
      </c>
      <c r="T43">
        <v>0</v>
      </c>
      <c r="V43" s="6">
        <v>0.40706293439655339</v>
      </c>
      <c r="W43">
        <v>0</v>
      </c>
      <c r="Y43" s="6">
        <v>0.40706293439655339</v>
      </c>
      <c r="Z43">
        <v>0</v>
      </c>
      <c r="AB43" s="6">
        <v>0.40706293439655339</v>
      </c>
      <c r="AC43">
        <v>0</v>
      </c>
    </row>
    <row r="44" spans="2:29">
      <c r="L44">
        <v>39</v>
      </c>
      <c r="M44" s="6">
        <v>0.40337419388281531</v>
      </c>
      <c r="N44">
        <v>0</v>
      </c>
      <c r="P44" s="6">
        <v>0.40337419388281531</v>
      </c>
      <c r="Q44">
        <v>0</v>
      </c>
      <c r="S44" s="6">
        <v>0.40337419388281531</v>
      </c>
      <c r="T44">
        <v>0</v>
      </c>
      <c r="V44" s="6">
        <v>0.40337419388281531</v>
      </c>
      <c r="W44">
        <v>0</v>
      </c>
      <c r="Y44" s="6">
        <v>0.40337419388281531</v>
      </c>
      <c r="Z44">
        <v>0</v>
      </c>
      <c r="AB44" s="6">
        <v>0.40337419388281531</v>
      </c>
      <c r="AC44">
        <v>0</v>
      </c>
    </row>
    <row r="45" spans="2:29">
      <c r="L45">
        <v>40</v>
      </c>
      <c r="M45" s="6">
        <v>0.3998409737085119</v>
      </c>
      <c r="N45">
        <v>0</v>
      </c>
      <c r="P45" s="6">
        <v>0.3998409737085119</v>
      </c>
      <c r="Q45">
        <v>0</v>
      </c>
      <c r="S45" s="6">
        <v>0.3998409737085119</v>
      </c>
      <c r="T45">
        <v>0</v>
      </c>
      <c r="V45" s="6">
        <v>0.3998409737085119</v>
      </c>
      <c r="W45">
        <v>0</v>
      </c>
      <c r="Y45" s="6">
        <v>0.3998409737085119</v>
      </c>
      <c r="Z45">
        <v>0</v>
      </c>
      <c r="AB45" s="6">
        <v>0.3998409737085119</v>
      </c>
      <c r="AC45">
        <v>0</v>
      </c>
    </row>
    <row r="46" spans="2:29">
      <c r="I46" s="4" t="s">
        <v>1514</v>
      </c>
      <c r="J46" t="s">
        <v>1539</v>
      </c>
      <c r="L46">
        <v>41</v>
      </c>
      <c r="M46" s="6">
        <v>0.39562520058031647</v>
      </c>
      <c r="N46">
        <v>1</v>
      </c>
      <c r="P46" s="6">
        <v>0.39562520058031647</v>
      </c>
      <c r="Q46">
        <v>1</v>
      </c>
      <c r="S46" s="6">
        <v>0.39562520058031647</v>
      </c>
      <c r="T46">
        <v>1</v>
      </c>
      <c r="V46" s="6">
        <v>0.39562520058031647</v>
      </c>
      <c r="W46">
        <v>1</v>
      </c>
      <c r="Y46" s="6">
        <v>0.39562520058031647</v>
      </c>
      <c r="Z46">
        <v>1</v>
      </c>
      <c r="AB46" s="6">
        <v>0.39562520058031647</v>
      </c>
      <c r="AC46">
        <v>1</v>
      </c>
    </row>
    <row r="47" spans="2:29">
      <c r="L47">
        <v>42</v>
      </c>
      <c r="M47" s="6">
        <v>0.3955522771847349</v>
      </c>
      <c r="N47">
        <v>0</v>
      </c>
      <c r="P47" s="6">
        <v>0.3955522771847349</v>
      </c>
      <c r="Q47">
        <v>0</v>
      </c>
      <c r="S47" s="6">
        <v>0.3955522771847349</v>
      </c>
      <c r="T47">
        <v>0</v>
      </c>
      <c r="V47" s="6">
        <v>0.3955522771847349</v>
      </c>
      <c r="W47">
        <v>0</v>
      </c>
      <c r="Y47" s="6">
        <v>0.3955522771847349</v>
      </c>
      <c r="Z47">
        <v>0</v>
      </c>
      <c r="AB47" s="6">
        <v>0.3955522771847349</v>
      </c>
      <c r="AC47">
        <v>0</v>
      </c>
    </row>
    <row r="48" spans="2:29">
      <c r="I48" s="4" t="s">
        <v>1076</v>
      </c>
      <c r="J48" t="s">
        <v>1102</v>
      </c>
      <c r="L48">
        <v>43</v>
      </c>
      <c r="M48" s="6">
        <v>0.39413062089313439</v>
      </c>
      <c r="N48">
        <v>1</v>
      </c>
      <c r="P48" s="6">
        <v>0.39413062089313439</v>
      </c>
      <c r="Q48">
        <v>1</v>
      </c>
      <c r="S48" s="6">
        <v>0.39413062089313439</v>
      </c>
      <c r="T48">
        <v>1</v>
      </c>
      <c r="V48" s="6">
        <v>0.39413062089313439</v>
      </c>
      <c r="W48">
        <v>1</v>
      </c>
      <c r="Y48" s="6">
        <v>0.39413062089313439</v>
      </c>
      <c r="Z48">
        <v>1</v>
      </c>
      <c r="AB48" s="6">
        <v>0.39413062089313439</v>
      </c>
      <c r="AC48">
        <v>1</v>
      </c>
    </row>
    <row r="49" spans="9:29">
      <c r="I49" s="6" t="s">
        <v>24</v>
      </c>
      <c r="J49">
        <v>85</v>
      </c>
      <c r="L49">
        <v>44</v>
      </c>
      <c r="M49" s="6">
        <v>0.38689127094749654</v>
      </c>
      <c r="N49">
        <v>0</v>
      </c>
      <c r="P49" s="6">
        <v>0.38689127094749654</v>
      </c>
      <c r="Q49">
        <v>0</v>
      </c>
      <c r="S49" s="6">
        <v>0.38689127094749654</v>
      </c>
      <c r="T49">
        <v>0</v>
      </c>
      <c r="V49" s="6">
        <v>0.38689127094749654</v>
      </c>
      <c r="W49">
        <v>0</v>
      </c>
      <c r="Y49" s="6">
        <v>0.38689127094749654</v>
      </c>
      <c r="Z49">
        <v>0</v>
      </c>
      <c r="AB49" s="6">
        <v>0.38689127094749654</v>
      </c>
      <c r="AC49">
        <v>0</v>
      </c>
    </row>
    <row r="50" spans="9:29">
      <c r="I50" s="6" t="s">
        <v>62</v>
      </c>
      <c r="J50">
        <v>52</v>
      </c>
      <c r="L50">
        <v>45</v>
      </c>
      <c r="M50" s="6">
        <v>0.38593722554815174</v>
      </c>
      <c r="N50">
        <v>1</v>
      </c>
      <c r="P50" s="6">
        <v>0.38593722554815174</v>
      </c>
      <c r="Q50">
        <v>1</v>
      </c>
      <c r="S50" s="6">
        <v>0.38593722554815174</v>
      </c>
      <c r="T50">
        <v>1</v>
      </c>
      <c r="V50" s="6">
        <v>0.38593722554815174</v>
      </c>
      <c r="W50">
        <v>1</v>
      </c>
      <c r="Y50" s="6">
        <v>0.38593722554815174</v>
      </c>
      <c r="Z50">
        <v>1</v>
      </c>
      <c r="AB50" s="6">
        <v>0.38593722554815174</v>
      </c>
      <c r="AC50">
        <v>1</v>
      </c>
    </row>
    <row r="51" spans="9:29">
      <c r="I51" s="6" t="s">
        <v>32</v>
      </c>
      <c r="J51">
        <v>50</v>
      </c>
      <c r="L51">
        <v>46</v>
      </c>
      <c r="M51" s="6">
        <v>0.38361205910981072</v>
      </c>
      <c r="N51">
        <v>0</v>
      </c>
      <c r="P51" s="6">
        <v>0.38361205910981072</v>
      </c>
      <c r="Q51">
        <v>0</v>
      </c>
      <c r="S51" s="6">
        <v>0.38361205910981072</v>
      </c>
      <c r="T51">
        <v>0</v>
      </c>
      <c r="V51" s="6">
        <v>0.38361205910981072</v>
      </c>
      <c r="W51">
        <v>0</v>
      </c>
      <c r="Y51" s="6">
        <v>0.38361205910981072</v>
      </c>
      <c r="Z51">
        <v>0</v>
      </c>
      <c r="AB51" s="6">
        <v>0.38361205910981072</v>
      </c>
      <c r="AC51">
        <v>0</v>
      </c>
    </row>
    <row r="52" spans="9:29">
      <c r="I52" s="6" t="s">
        <v>36</v>
      </c>
      <c r="J52">
        <v>44</v>
      </c>
      <c r="L52">
        <v>47</v>
      </c>
      <c r="M52" s="6">
        <v>0.38274069729401461</v>
      </c>
      <c r="N52">
        <v>0</v>
      </c>
      <c r="P52" s="6">
        <v>0.38274069729401461</v>
      </c>
      <c r="Q52">
        <v>0</v>
      </c>
      <c r="S52" s="6">
        <v>0.38274069729401461</v>
      </c>
      <c r="T52">
        <v>0</v>
      </c>
      <c r="V52" s="6">
        <v>0.38274069729401461</v>
      </c>
      <c r="W52">
        <v>0</v>
      </c>
      <c r="Y52" s="6">
        <v>0.38274069729401461</v>
      </c>
      <c r="Z52">
        <v>0</v>
      </c>
      <c r="AB52" s="6">
        <v>0.38274069729401461</v>
      </c>
      <c r="AC52">
        <v>0</v>
      </c>
    </row>
    <row r="53" spans="9:29">
      <c r="I53" s="6" t="s">
        <v>59</v>
      </c>
      <c r="J53">
        <v>19</v>
      </c>
      <c r="L53">
        <v>48</v>
      </c>
      <c r="M53" s="6">
        <v>0.38072879899882378</v>
      </c>
      <c r="N53">
        <v>1</v>
      </c>
      <c r="P53" s="6">
        <v>0.38072879899882378</v>
      </c>
      <c r="Q53">
        <v>1</v>
      </c>
      <c r="S53" s="6">
        <v>0.38072879899882378</v>
      </c>
      <c r="T53">
        <v>1</v>
      </c>
      <c r="V53" s="6">
        <v>0.38072879899882378</v>
      </c>
      <c r="W53">
        <v>1</v>
      </c>
      <c r="Y53" s="6">
        <v>0.38072879899882378</v>
      </c>
      <c r="Z53">
        <v>1</v>
      </c>
      <c r="AB53" s="6">
        <v>0.38072879899882378</v>
      </c>
      <c r="AC53">
        <v>1</v>
      </c>
    </row>
    <row r="54" spans="9:29">
      <c r="I54" s="6" t="s">
        <v>1077</v>
      </c>
      <c r="J54">
        <v>250</v>
      </c>
      <c r="L54">
        <v>49</v>
      </c>
      <c r="M54" s="6">
        <v>0.3788434731708058</v>
      </c>
      <c r="N54">
        <v>0</v>
      </c>
      <c r="P54" s="6">
        <v>0.3788434731708058</v>
      </c>
      <c r="Q54">
        <v>0</v>
      </c>
      <c r="S54" s="6">
        <v>0.3788434731708058</v>
      </c>
      <c r="T54">
        <v>0</v>
      </c>
      <c r="V54" s="6">
        <v>0.3788434731708058</v>
      </c>
      <c r="W54">
        <v>0</v>
      </c>
      <c r="Y54" s="6">
        <v>0.3788434731708058</v>
      </c>
      <c r="Z54">
        <v>0</v>
      </c>
      <c r="AB54" s="6">
        <v>0.3788434731708058</v>
      </c>
      <c r="AC54">
        <v>0</v>
      </c>
    </row>
    <row r="55" spans="9:29">
      <c r="L55">
        <v>50</v>
      </c>
      <c r="M55" s="6">
        <v>0.37870128553718546</v>
      </c>
      <c r="N55">
        <v>0</v>
      </c>
      <c r="P55" s="6">
        <v>0.37870128553718546</v>
      </c>
      <c r="Q55">
        <v>0</v>
      </c>
      <c r="S55" s="6">
        <v>0.37870128553718546</v>
      </c>
      <c r="T55">
        <v>0</v>
      </c>
      <c r="V55" s="6">
        <v>0.37870128553718546</v>
      </c>
      <c r="W55">
        <v>0</v>
      </c>
      <c r="Y55" s="6">
        <v>0.37870128553718546</v>
      </c>
      <c r="Z55">
        <v>0</v>
      </c>
      <c r="AB55" s="6">
        <v>0.37870128553718546</v>
      </c>
      <c r="AC55">
        <v>0</v>
      </c>
    </row>
    <row r="56" spans="9:29">
      <c r="L56">
        <v>51</v>
      </c>
      <c r="M56" s="6">
        <v>0.37711416576084333</v>
      </c>
      <c r="N56">
        <v>0</v>
      </c>
      <c r="P56" s="6">
        <v>0.37711416576084333</v>
      </c>
      <c r="Q56">
        <v>0</v>
      </c>
      <c r="S56" s="6">
        <v>0.37711416576084333</v>
      </c>
      <c r="T56">
        <v>0</v>
      </c>
      <c r="V56" s="6">
        <v>0.37711416576084333</v>
      </c>
      <c r="W56">
        <v>0</v>
      </c>
      <c r="Y56" s="6">
        <v>0.37711416576084333</v>
      </c>
      <c r="Z56">
        <v>0</v>
      </c>
      <c r="AB56" s="6">
        <v>0.37711416576084333</v>
      </c>
      <c r="AC56">
        <v>0</v>
      </c>
    </row>
    <row r="57" spans="9:29">
      <c r="L57">
        <v>52</v>
      </c>
      <c r="M57" s="6">
        <v>0.37470762120658652</v>
      </c>
      <c r="N57">
        <v>0</v>
      </c>
      <c r="P57" s="6">
        <v>0.37470762120658652</v>
      </c>
      <c r="Q57">
        <v>0</v>
      </c>
      <c r="S57" s="6">
        <v>0.37470762120658652</v>
      </c>
      <c r="T57">
        <v>0</v>
      </c>
      <c r="V57" s="6">
        <v>0.37470762120658652</v>
      </c>
      <c r="W57">
        <v>0</v>
      </c>
      <c r="Y57" s="6">
        <v>0.37470762120658652</v>
      </c>
      <c r="Z57">
        <v>0</v>
      </c>
      <c r="AB57" s="6">
        <v>0.37470762120658652</v>
      </c>
      <c r="AC57">
        <v>0</v>
      </c>
    </row>
    <row r="58" spans="9:29">
      <c r="L58">
        <v>53</v>
      </c>
      <c r="M58" s="6">
        <v>0.37338807661390599</v>
      </c>
      <c r="N58">
        <v>1</v>
      </c>
      <c r="P58" s="6">
        <v>0.37338807661390599</v>
      </c>
      <c r="Q58">
        <v>1</v>
      </c>
      <c r="S58" s="6">
        <v>0.37338807661390599</v>
      </c>
      <c r="T58">
        <v>1</v>
      </c>
      <c r="V58" s="6">
        <v>0.37338807661390599</v>
      </c>
      <c r="W58">
        <v>1</v>
      </c>
      <c r="Y58" s="6">
        <v>0.37338807661390599</v>
      </c>
      <c r="Z58">
        <v>1</v>
      </c>
      <c r="AB58" s="6">
        <v>0.37338807661390599</v>
      </c>
      <c r="AC58">
        <v>1</v>
      </c>
    </row>
    <row r="59" spans="9:29">
      <c r="L59">
        <v>54</v>
      </c>
      <c r="M59" s="6">
        <v>0.37329152127684934</v>
      </c>
      <c r="N59">
        <v>1</v>
      </c>
      <c r="P59" s="6">
        <v>0.37329152127684934</v>
      </c>
      <c r="Q59">
        <v>1</v>
      </c>
      <c r="S59" s="6">
        <v>0.37329152127684934</v>
      </c>
      <c r="T59">
        <v>1</v>
      </c>
      <c r="V59" s="6">
        <v>0.37329152127684934</v>
      </c>
      <c r="W59">
        <v>1</v>
      </c>
      <c r="Y59" s="6">
        <v>0.37329152127684934</v>
      </c>
      <c r="Z59">
        <v>1</v>
      </c>
      <c r="AB59" s="6">
        <v>0.37329152127684934</v>
      </c>
      <c r="AC59">
        <v>1</v>
      </c>
    </row>
    <row r="60" spans="9:29">
      <c r="L60">
        <v>55</v>
      </c>
      <c r="M60" s="6">
        <v>0.37239630486139053</v>
      </c>
      <c r="N60">
        <v>1</v>
      </c>
      <c r="P60" s="6">
        <v>0.37239630486139053</v>
      </c>
      <c r="Q60">
        <v>1</v>
      </c>
      <c r="S60" s="6">
        <v>0.37239630486139053</v>
      </c>
      <c r="T60">
        <v>1</v>
      </c>
      <c r="V60" s="6">
        <v>0.37239630486139053</v>
      </c>
      <c r="W60">
        <v>1</v>
      </c>
      <c r="Y60" s="6">
        <v>0.37239630486139053</v>
      </c>
      <c r="Z60">
        <v>1</v>
      </c>
      <c r="AB60" s="6">
        <v>0.37239630486139053</v>
      </c>
      <c r="AC60">
        <v>1</v>
      </c>
    </row>
    <row r="61" spans="9:29">
      <c r="L61">
        <v>56</v>
      </c>
      <c r="M61" s="6">
        <v>0.37029641796353413</v>
      </c>
      <c r="N61">
        <v>0</v>
      </c>
      <c r="P61" s="6">
        <v>0.37029641796353413</v>
      </c>
      <c r="Q61">
        <v>0</v>
      </c>
      <c r="S61" s="6">
        <v>0.37029641796353413</v>
      </c>
      <c r="T61">
        <v>0</v>
      </c>
      <c r="V61" s="6">
        <v>0.37029641796353413</v>
      </c>
      <c r="W61">
        <v>0</v>
      </c>
      <c r="Y61" s="6">
        <v>0.37029641796353413</v>
      </c>
      <c r="Z61">
        <v>0</v>
      </c>
      <c r="AB61" s="6">
        <v>0.37029641796353413</v>
      </c>
      <c r="AC61">
        <v>0</v>
      </c>
    </row>
    <row r="62" spans="9:29">
      <c r="L62">
        <v>57</v>
      </c>
      <c r="M62" s="6">
        <v>0.36681663152471922</v>
      </c>
      <c r="N62">
        <v>0</v>
      </c>
      <c r="P62" s="6">
        <v>0.36681663152471922</v>
      </c>
      <c r="Q62">
        <v>0</v>
      </c>
      <c r="S62" s="6">
        <v>0.36681663152471922</v>
      </c>
      <c r="T62">
        <v>0</v>
      </c>
      <c r="V62" s="6">
        <v>0.36681663152471922</v>
      </c>
      <c r="W62">
        <v>0</v>
      </c>
      <c r="Y62" s="6">
        <v>0.36681663152471922</v>
      </c>
      <c r="Z62">
        <v>0</v>
      </c>
      <c r="AB62" s="6">
        <v>0.36681663152471922</v>
      </c>
      <c r="AC62">
        <v>0</v>
      </c>
    </row>
    <row r="63" spans="9:29">
      <c r="L63">
        <v>58</v>
      </c>
      <c r="M63" s="6">
        <v>0.36582575203713902</v>
      </c>
      <c r="N63">
        <v>1</v>
      </c>
      <c r="P63" s="6">
        <v>0.36582575203713902</v>
      </c>
      <c r="Q63">
        <v>1</v>
      </c>
      <c r="S63" s="6">
        <v>0.36582575203713902</v>
      </c>
      <c r="T63">
        <v>1</v>
      </c>
      <c r="V63" s="6">
        <v>0.36582575203713902</v>
      </c>
      <c r="W63">
        <v>1</v>
      </c>
      <c r="Y63" s="6">
        <v>0.36582575203713902</v>
      </c>
      <c r="Z63">
        <v>1</v>
      </c>
      <c r="AB63" s="6">
        <v>0.36582575203713902</v>
      </c>
      <c r="AC63">
        <v>1</v>
      </c>
    </row>
    <row r="64" spans="9:29">
      <c r="L64">
        <v>59</v>
      </c>
      <c r="M64" s="6">
        <v>0.36403751776691401</v>
      </c>
      <c r="N64">
        <v>0</v>
      </c>
      <c r="P64" s="6">
        <v>0.36403751776691401</v>
      </c>
      <c r="Q64">
        <v>0</v>
      </c>
      <c r="S64" s="6">
        <v>0.36403751776691401</v>
      </c>
      <c r="T64">
        <v>0</v>
      </c>
      <c r="V64" s="6">
        <v>0.36403751776691401</v>
      </c>
      <c r="W64">
        <v>0</v>
      </c>
      <c r="Y64" s="6">
        <v>0.36403751776691401</v>
      </c>
      <c r="Z64">
        <v>0</v>
      </c>
      <c r="AB64" s="6">
        <v>0.36403751776691401</v>
      </c>
      <c r="AC64">
        <v>0</v>
      </c>
    </row>
    <row r="65" spans="12:29">
      <c r="L65">
        <v>60</v>
      </c>
      <c r="M65" s="6">
        <v>0.36400328588971281</v>
      </c>
      <c r="N65">
        <v>1</v>
      </c>
      <c r="P65" s="6">
        <v>0.36400328588971281</v>
      </c>
      <c r="Q65">
        <v>1</v>
      </c>
      <c r="S65" s="6">
        <v>0.36400328588971281</v>
      </c>
      <c r="T65">
        <v>1</v>
      </c>
      <c r="V65" s="6">
        <v>0.36400328588971281</v>
      </c>
      <c r="W65">
        <v>1</v>
      </c>
      <c r="Y65" s="6">
        <v>0.36400328588971281</v>
      </c>
      <c r="Z65">
        <v>1</v>
      </c>
      <c r="AB65" s="6">
        <v>0.36400328588971281</v>
      </c>
      <c r="AC65">
        <v>1</v>
      </c>
    </row>
    <row r="66" spans="12:29">
      <c r="L66">
        <v>61</v>
      </c>
      <c r="M66" s="6">
        <v>0.36220883768725864</v>
      </c>
      <c r="N66">
        <v>0</v>
      </c>
      <c r="P66" s="6">
        <v>0.36220883768725864</v>
      </c>
      <c r="Q66">
        <v>0</v>
      </c>
      <c r="S66" s="6">
        <v>0.36220883768725864</v>
      </c>
      <c r="T66">
        <v>0</v>
      </c>
      <c r="V66" s="6">
        <v>0.36220883768725864</v>
      </c>
      <c r="W66">
        <v>0</v>
      </c>
      <c r="Y66" s="6">
        <v>0.36220883768725864</v>
      </c>
      <c r="Z66">
        <v>0</v>
      </c>
      <c r="AB66" s="6">
        <v>0.36220883768725864</v>
      </c>
      <c r="AC66">
        <v>0</v>
      </c>
    </row>
    <row r="67" spans="12:29">
      <c r="L67">
        <v>62</v>
      </c>
      <c r="M67" s="6">
        <v>0.36220141979297449</v>
      </c>
      <c r="N67">
        <v>1</v>
      </c>
      <c r="P67" s="6">
        <v>0.36220141979297449</v>
      </c>
      <c r="Q67">
        <v>1</v>
      </c>
      <c r="S67" s="6">
        <v>0.36220141979297449</v>
      </c>
      <c r="T67">
        <v>1</v>
      </c>
      <c r="V67" s="6">
        <v>0.36220141979297449</v>
      </c>
      <c r="W67">
        <v>1</v>
      </c>
      <c r="Y67" s="6">
        <v>0.36220141979297449</v>
      </c>
      <c r="Z67">
        <v>1</v>
      </c>
      <c r="AB67" s="6">
        <v>0.36220141979297449</v>
      </c>
      <c r="AC67">
        <v>1</v>
      </c>
    </row>
    <row r="68" spans="12:29">
      <c r="L68">
        <v>63</v>
      </c>
      <c r="M68" s="6">
        <v>0.36155294242559977</v>
      </c>
      <c r="N68">
        <v>1</v>
      </c>
      <c r="P68" s="6">
        <v>0.36155294242559977</v>
      </c>
      <c r="Q68">
        <v>1</v>
      </c>
      <c r="S68" s="6">
        <v>0.36155294242559977</v>
      </c>
      <c r="T68">
        <v>1</v>
      </c>
      <c r="V68" s="6">
        <v>0.36155294242559977</v>
      </c>
      <c r="W68">
        <v>1</v>
      </c>
      <c r="Y68" s="6">
        <v>0.36155294242559977</v>
      </c>
      <c r="Z68">
        <v>1</v>
      </c>
      <c r="AB68" s="6">
        <v>0.36155294242559977</v>
      </c>
      <c r="AC68">
        <v>1</v>
      </c>
    </row>
    <row r="69" spans="12:29">
      <c r="L69">
        <v>64</v>
      </c>
      <c r="M69" s="6">
        <v>0.36009314052311575</v>
      </c>
      <c r="N69">
        <v>0</v>
      </c>
      <c r="P69" s="6">
        <v>0.36009314052311575</v>
      </c>
      <c r="Q69">
        <v>0</v>
      </c>
      <c r="S69" s="6">
        <v>0.36009314052311575</v>
      </c>
      <c r="T69">
        <v>0</v>
      </c>
      <c r="V69" s="6">
        <v>0.36009314052311575</v>
      </c>
      <c r="W69">
        <v>0</v>
      </c>
      <c r="Y69" s="6">
        <v>0.36009314052311575</v>
      </c>
      <c r="Z69">
        <v>0</v>
      </c>
      <c r="AB69" s="6">
        <v>0.36009314052311575</v>
      </c>
      <c r="AC69">
        <v>0</v>
      </c>
    </row>
    <row r="70" spans="12:29">
      <c r="L70">
        <v>65</v>
      </c>
      <c r="M70" s="6">
        <v>0.35442080238016183</v>
      </c>
      <c r="N70">
        <v>1</v>
      </c>
      <c r="P70" s="6">
        <v>0.35442080238016183</v>
      </c>
      <c r="Q70">
        <v>1</v>
      </c>
      <c r="S70" s="6">
        <v>0.35442080238016183</v>
      </c>
      <c r="T70">
        <v>1</v>
      </c>
      <c r="V70" s="6">
        <v>0.35442080238016183</v>
      </c>
      <c r="W70">
        <v>1</v>
      </c>
      <c r="Y70" s="6">
        <v>0.35442080238016183</v>
      </c>
      <c r="Z70">
        <v>1</v>
      </c>
      <c r="AB70" s="6">
        <v>0.35442080238016183</v>
      </c>
      <c r="AC70">
        <v>1</v>
      </c>
    </row>
    <row r="71" spans="12:29">
      <c r="L71">
        <v>66</v>
      </c>
      <c r="M71" s="6">
        <v>0.35304389079798781</v>
      </c>
      <c r="N71">
        <v>1</v>
      </c>
      <c r="P71" s="6">
        <v>0.35304389079798781</v>
      </c>
      <c r="Q71">
        <v>1</v>
      </c>
      <c r="S71" s="6">
        <v>0.35304389079798781</v>
      </c>
      <c r="T71">
        <v>1</v>
      </c>
      <c r="V71" s="6">
        <v>0.35304389079798781</v>
      </c>
      <c r="W71">
        <v>1</v>
      </c>
      <c r="Y71" s="6">
        <v>0.35304389079798781</v>
      </c>
      <c r="Z71">
        <v>1</v>
      </c>
      <c r="AB71" s="6">
        <v>0.35304389079798781</v>
      </c>
      <c r="AC71">
        <v>1</v>
      </c>
    </row>
    <row r="72" spans="12:29">
      <c r="L72">
        <v>67</v>
      </c>
      <c r="M72" s="6">
        <v>0.3505023129419152</v>
      </c>
      <c r="N72">
        <v>1</v>
      </c>
      <c r="P72" s="6">
        <v>0.3505023129419152</v>
      </c>
      <c r="Q72">
        <v>1</v>
      </c>
      <c r="S72" s="6">
        <v>0.3505023129419152</v>
      </c>
      <c r="T72">
        <v>1</v>
      </c>
      <c r="V72" s="6">
        <v>0.3505023129419152</v>
      </c>
      <c r="W72">
        <v>1</v>
      </c>
      <c r="Y72" s="6">
        <v>0.3505023129419152</v>
      </c>
      <c r="Z72">
        <v>1</v>
      </c>
      <c r="AB72" s="6">
        <v>0.3505023129419152</v>
      </c>
      <c r="AC72">
        <v>1</v>
      </c>
    </row>
    <row r="73" spans="12:29">
      <c r="L73">
        <v>68</v>
      </c>
      <c r="M73" s="6">
        <v>0.34753043044235532</v>
      </c>
      <c r="N73">
        <v>0</v>
      </c>
      <c r="P73" s="6">
        <v>0.34753043044235532</v>
      </c>
      <c r="Q73">
        <v>0</v>
      </c>
      <c r="S73" s="6">
        <v>0.34753043044235532</v>
      </c>
      <c r="T73">
        <v>0</v>
      </c>
      <c r="V73" s="6">
        <v>0.34753043044235532</v>
      </c>
      <c r="W73">
        <v>0</v>
      </c>
      <c r="Y73" s="6">
        <v>0.34753043044235532</v>
      </c>
      <c r="Z73">
        <v>0</v>
      </c>
      <c r="AB73" s="6">
        <v>0.34753043044235532</v>
      </c>
      <c r="AC73">
        <v>0</v>
      </c>
    </row>
    <row r="74" spans="12:29">
      <c r="L74">
        <v>69</v>
      </c>
      <c r="M74" s="6">
        <v>0.34727286049778289</v>
      </c>
      <c r="N74">
        <v>0</v>
      </c>
      <c r="P74" s="6">
        <v>0.34727286049778289</v>
      </c>
      <c r="Q74">
        <v>0</v>
      </c>
      <c r="S74" s="6">
        <v>0.34727286049778289</v>
      </c>
      <c r="T74">
        <v>0</v>
      </c>
      <c r="V74" s="6">
        <v>0.34727286049778289</v>
      </c>
      <c r="W74">
        <v>0</v>
      </c>
      <c r="Y74" s="6">
        <v>0.34727286049778289</v>
      </c>
      <c r="Z74">
        <v>0</v>
      </c>
      <c r="AB74" s="6">
        <v>0.34727286049778289</v>
      </c>
      <c r="AC74">
        <v>0</v>
      </c>
    </row>
    <row r="75" spans="12:29">
      <c r="L75">
        <v>70</v>
      </c>
      <c r="M75" s="6">
        <v>0.34505744521982995</v>
      </c>
      <c r="N75">
        <v>1</v>
      </c>
      <c r="P75" s="6">
        <v>0.34505744521982995</v>
      </c>
      <c r="Q75">
        <v>1</v>
      </c>
      <c r="S75" s="6">
        <v>0.34505744521982995</v>
      </c>
      <c r="T75">
        <v>1</v>
      </c>
      <c r="V75" s="6">
        <v>0.34505744521982995</v>
      </c>
      <c r="W75">
        <v>1</v>
      </c>
      <c r="Y75" s="6">
        <v>0.34505744521982995</v>
      </c>
      <c r="Z75">
        <v>1</v>
      </c>
      <c r="AB75" s="6">
        <v>0.34505744521982995</v>
      </c>
      <c r="AC75">
        <v>1</v>
      </c>
    </row>
    <row r="76" spans="12:29">
      <c r="L76">
        <v>71</v>
      </c>
      <c r="M76" s="6">
        <v>0.34089306822014515</v>
      </c>
      <c r="N76">
        <v>0</v>
      </c>
      <c r="P76" s="6">
        <v>0.34089306822014515</v>
      </c>
      <c r="Q76">
        <v>0</v>
      </c>
      <c r="S76" s="6">
        <v>0.34089306822014515</v>
      </c>
      <c r="T76">
        <v>0</v>
      </c>
      <c r="V76" s="6">
        <v>0.34089306822014515</v>
      </c>
      <c r="W76">
        <v>0</v>
      </c>
      <c r="Y76" s="6">
        <v>0.34089306822014515</v>
      </c>
      <c r="Z76">
        <v>0</v>
      </c>
      <c r="AB76" s="6">
        <v>0.34089306822014515</v>
      </c>
      <c r="AC76">
        <v>0</v>
      </c>
    </row>
    <row r="77" spans="12:29">
      <c r="L77">
        <v>72</v>
      </c>
      <c r="M77" s="6">
        <v>0.34087861132895952</v>
      </c>
      <c r="N77">
        <v>1</v>
      </c>
      <c r="P77" s="6">
        <v>0.34087861132895952</v>
      </c>
      <c r="Q77">
        <v>1</v>
      </c>
      <c r="S77" s="6">
        <v>0.34087861132895952</v>
      </c>
      <c r="T77">
        <v>1</v>
      </c>
      <c r="V77" s="6">
        <v>0.34087861132895952</v>
      </c>
      <c r="W77">
        <v>1</v>
      </c>
      <c r="Y77" s="6">
        <v>0.34087861132895952</v>
      </c>
      <c r="Z77">
        <v>1</v>
      </c>
      <c r="AB77" s="6">
        <v>0.34087861132895952</v>
      </c>
      <c r="AC77">
        <v>1</v>
      </c>
    </row>
    <row r="78" spans="12:29">
      <c r="L78">
        <v>73</v>
      </c>
      <c r="M78" s="6">
        <v>0.33820331030933853</v>
      </c>
      <c r="N78">
        <v>0</v>
      </c>
      <c r="P78" s="6">
        <v>0.33820331030933853</v>
      </c>
      <c r="Q78">
        <v>0</v>
      </c>
      <c r="S78" s="6">
        <v>0.33820331030933853</v>
      </c>
      <c r="T78">
        <v>0</v>
      </c>
      <c r="V78" s="6">
        <v>0.33820331030933853</v>
      </c>
      <c r="W78">
        <v>0</v>
      </c>
      <c r="Y78" s="6">
        <v>0.33820331030933853</v>
      </c>
      <c r="Z78">
        <v>0</v>
      </c>
      <c r="AB78" s="6">
        <v>0.33820331030933853</v>
      </c>
      <c r="AC78">
        <v>0</v>
      </c>
    </row>
    <row r="79" spans="12:29">
      <c r="L79">
        <v>74</v>
      </c>
      <c r="M79" s="6">
        <v>0.3375383818743285</v>
      </c>
      <c r="N79">
        <v>1</v>
      </c>
      <c r="P79" s="6">
        <v>0.3375383818743285</v>
      </c>
      <c r="Q79">
        <v>1</v>
      </c>
      <c r="S79" s="6">
        <v>0.3375383818743285</v>
      </c>
      <c r="T79">
        <v>1</v>
      </c>
      <c r="V79" s="6">
        <v>0.3375383818743285</v>
      </c>
      <c r="W79">
        <v>1</v>
      </c>
      <c r="Y79" s="6">
        <v>0.3375383818743285</v>
      </c>
      <c r="Z79">
        <v>1</v>
      </c>
      <c r="AB79" s="6">
        <v>0.3375383818743285</v>
      </c>
      <c r="AC79">
        <v>1</v>
      </c>
    </row>
    <row r="80" spans="12:29">
      <c r="L80">
        <v>75</v>
      </c>
      <c r="M80" s="6">
        <v>0.33749646671123995</v>
      </c>
      <c r="N80">
        <v>0</v>
      </c>
      <c r="P80" s="6">
        <v>0.33749646671123995</v>
      </c>
      <c r="Q80">
        <v>0</v>
      </c>
      <c r="S80" s="6">
        <v>0.33749646671123995</v>
      </c>
      <c r="T80">
        <v>0</v>
      </c>
      <c r="V80" s="6">
        <v>0.33749646671123995</v>
      </c>
      <c r="W80">
        <v>0</v>
      </c>
      <c r="Y80" s="6">
        <v>0.33749646671123995</v>
      </c>
      <c r="Z80">
        <v>0</v>
      </c>
      <c r="AB80" s="6">
        <v>0.33749646671123995</v>
      </c>
      <c r="AC80">
        <v>0</v>
      </c>
    </row>
    <row r="81" spans="12:29">
      <c r="L81">
        <v>76</v>
      </c>
      <c r="M81" s="6">
        <v>0.33668571918107815</v>
      </c>
      <c r="N81">
        <v>0</v>
      </c>
      <c r="P81" s="6">
        <v>0.33668571918107815</v>
      </c>
      <c r="Q81">
        <v>0</v>
      </c>
      <c r="S81" s="6">
        <v>0.33668571918107815</v>
      </c>
      <c r="T81">
        <v>0</v>
      </c>
      <c r="V81" s="6">
        <v>0.33668571918107815</v>
      </c>
      <c r="W81">
        <v>0</v>
      </c>
      <c r="Y81" s="6">
        <v>0.33668571918107815</v>
      </c>
      <c r="Z81">
        <v>0</v>
      </c>
      <c r="AB81" s="6">
        <v>0.33668571918107815</v>
      </c>
      <c r="AC81">
        <v>0</v>
      </c>
    </row>
    <row r="82" spans="12:29">
      <c r="L82">
        <v>77</v>
      </c>
      <c r="M82" s="6">
        <v>0.33469780990455783</v>
      </c>
      <c r="N82">
        <v>1</v>
      </c>
      <c r="P82" s="6">
        <v>0.33469780990455783</v>
      </c>
      <c r="Q82">
        <v>1</v>
      </c>
      <c r="S82" s="6">
        <v>0.33469780990455783</v>
      </c>
      <c r="T82">
        <v>1</v>
      </c>
      <c r="V82" s="6">
        <v>0.33469780990455783</v>
      </c>
      <c r="W82">
        <v>1</v>
      </c>
      <c r="Y82" s="6">
        <v>0.33469780990455783</v>
      </c>
      <c r="Z82">
        <v>1</v>
      </c>
      <c r="AB82" s="6">
        <v>0.33469780990455783</v>
      </c>
      <c r="AC82">
        <v>1</v>
      </c>
    </row>
    <row r="83" spans="12:29">
      <c r="L83">
        <v>78</v>
      </c>
      <c r="M83" s="6">
        <v>0.33348718351886925</v>
      </c>
      <c r="N83">
        <v>0</v>
      </c>
      <c r="P83" s="6">
        <v>0.33348718351886925</v>
      </c>
      <c r="Q83">
        <v>0</v>
      </c>
      <c r="S83" s="6">
        <v>0.33348718351886925</v>
      </c>
      <c r="T83">
        <v>0</v>
      </c>
      <c r="V83" s="6">
        <v>0.33348718351886925</v>
      </c>
      <c r="W83">
        <v>0</v>
      </c>
      <c r="Y83" s="6">
        <v>0.33348718351886925</v>
      </c>
      <c r="Z83">
        <v>0</v>
      </c>
      <c r="AB83" s="6">
        <v>0.33348718351886925</v>
      </c>
      <c r="AC83">
        <v>0</v>
      </c>
    </row>
    <row r="84" spans="12:29">
      <c r="L84">
        <v>79</v>
      </c>
      <c r="M84" s="6">
        <v>0.330145942033369</v>
      </c>
      <c r="N84">
        <v>0</v>
      </c>
      <c r="P84" s="6">
        <v>0.330145942033369</v>
      </c>
      <c r="Q84">
        <v>0</v>
      </c>
      <c r="S84" s="6">
        <v>0.330145942033369</v>
      </c>
      <c r="T84">
        <v>0</v>
      </c>
      <c r="V84" s="6">
        <v>0.330145942033369</v>
      </c>
      <c r="W84">
        <v>0</v>
      </c>
      <c r="Y84" s="6">
        <v>0.330145942033369</v>
      </c>
      <c r="Z84">
        <v>0</v>
      </c>
      <c r="AB84" s="6">
        <v>0.330145942033369</v>
      </c>
      <c r="AC84">
        <v>0</v>
      </c>
    </row>
    <row r="85" spans="12:29">
      <c r="L85">
        <v>80</v>
      </c>
      <c r="M85" s="6">
        <v>0.32962875039272843</v>
      </c>
      <c r="N85">
        <v>1</v>
      </c>
      <c r="P85" s="6">
        <v>0.32962875039272843</v>
      </c>
      <c r="Q85">
        <v>1</v>
      </c>
      <c r="S85" s="6">
        <v>0.32962875039272843</v>
      </c>
      <c r="T85">
        <v>1</v>
      </c>
      <c r="V85" s="6">
        <v>0.32962875039272843</v>
      </c>
      <c r="W85">
        <v>1</v>
      </c>
      <c r="Y85" s="6">
        <v>0.32962875039272843</v>
      </c>
      <c r="Z85">
        <v>1</v>
      </c>
      <c r="AB85" s="6">
        <v>0.32962875039272843</v>
      </c>
      <c r="AC85">
        <v>1</v>
      </c>
    </row>
    <row r="86" spans="12:29">
      <c r="L86">
        <v>81</v>
      </c>
      <c r="M86" s="6">
        <v>0.32930124375231329</v>
      </c>
      <c r="N86">
        <v>1</v>
      </c>
      <c r="P86" s="6">
        <v>0.32930124375231329</v>
      </c>
      <c r="Q86">
        <v>1</v>
      </c>
      <c r="S86" s="6">
        <v>0.32930124375231329</v>
      </c>
      <c r="T86">
        <v>1</v>
      </c>
      <c r="V86" s="6">
        <v>0.32930124375231329</v>
      </c>
      <c r="W86">
        <v>1</v>
      </c>
      <c r="Y86" s="6">
        <v>0.32930124375231329</v>
      </c>
      <c r="Z86">
        <v>1</v>
      </c>
      <c r="AB86" s="6">
        <v>0.32930124375231329</v>
      </c>
      <c r="AC86">
        <v>1</v>
      </c>
    </row>
    <row r="87" spans="12:29">
      <c r="L87">
        <v>82</v>
      </c>
      <c r="M87" s="6">
        <v>0.32768365815430134</v>
      </c>
      <c r="N87">
        <v>1</v>
      </c>
      <c r="P87" s="6">
        <v>0.32768365815430134</v>
      </c>
      <c r="Q87">
        <v>1</v>
      </c>
      <c r="S87" s="6">
        <v>0.32768365815430134</v>
      </c>
      <c r="T87">
        <v>1</v>
      </c>
      <c r="V87" s="6">
        <v>0.32768365815430134</v>
      </c>
      <c r="W87">
        <v>1</v>
      </c>
      <c r="Y87" s="6">
        <v>0.32768365815430134</v>
      </c>
      <c r="Z87">
        <v>1</v>
      </c>
      <c r="AB87" s="6">
        <v>0.32768365815430134</v>
      </c>
      <c r="AC87">
        <v>1</v>
      </c>
    </row>
    <row r="88" spans="12:29">
      <c r="L88">
        <v>83</v>
      </c>
      <c r="M88" s="6">
        <v>0.32625523176622584</v>
      </c>
      <c r="N88">
        <v>0</v>
      </c>
      <c r="P88" s="6">
        <v>0.32625523176622584</v>
      </c>
      <c r="Q88">
        <v>0</v>
      </c>
      <c r="S88" s="6">
        <v>0.32625523176622584</v>
      </c>
      <c r="T88">
        <v>0</v>
      </c>
      <c r="V88" s="6">
        <v>0.32625523176622584</v>
      </c>
      <c r="W88">
        <v>0</v>
      </c>
      <c r="Y88" s="6">
        <v>0.32625523176622584</v>
      </c>
      <c r="Z88">
        <v>0</v>
      </c>
      <c r="AB88" s="6">
        <v>0.32625523176622584</v>
      </c>
      <c r="AC88">
        <v>0</v>
      </c>
    </row>
    <row r="89" spans="12:29">
      <c r="L89">
        <v>84</v>
      </c>
      <c r="M89" s="6">
        <v>0.3251482474007702</v>
      </c>
      <c r="N89">
        <v>0</v>
      </c>
      <c r="P89" s="6">
        <v>0.3251482474007702</v>
      </c>
      <c r="Q89">
        <v>0</v>
      </c>
      <c r="S89" s="6">
        <v>0.3251482474007702</v>
      </c>
      <c r="T89">
        <v>0</v>
      </c>
      <c r="V89" s="6">
        <v>0.3251482474007702</v>
      </c>
      <c r="W89">
        <v>0</v>
      </c>
      <c r="Y89" s="6">
        <v>0.3251482474007702</v>
      </c>
      <c r="Z89">
        <v>0</v>
      </c>
      <c r="AB89" s="6">
        <v>0.3251482474007702</v>
      </c>
      <c r="AC89">
        <v>0</v>
      </c>
    </row>
    <row r="90" spans="12:29">
      <c r="L90">
        <v>85</v>
      </c>
      <c r="M90" s="6">
        <v>0.32481039225771025</v>
      </c>
      <c r="N90">
        <v>1</v>
      </c>
      <c r="P90" s="6">
        <v>0.32481039225771025</v>
      </c>
      <c r="Q90">
        <v>1</v>
      </c>
      <c r="S90" s="6">
        <v>0.32481039225771025</v>
      </c>
      <c r="T90">
        <v>1</v>
      </c>
      <c r="V90" s="6">
        <v>0.32481039225771025</v>
      </c>
      <c r="W90">
        <v>1</v>
      </c>
      <c r="Y90" s="6">
        <v>0.32481039225771025</v>
      </c>
      <c r="Z90">
        <v>1</v>
      </c>
      <c r="AB90" s="6">
        <v>0.32481039225771025</v>
      </c>
      <c r="AC90">
        <v>1</v>
      </c>
    </row>
    <row r="91" spans="12:29">
      <c r="L91">
        <v>86</v>
      </c>
      <c r="M91" s="6">
        <v>0.32406489952359224</v>
      </c>
      <c r="N91">
        <v>0</v>
      </c>
      <c r="P91" s="6">
        <v>0.32406489952359224</v>
      </c>
      <c r="Q91">
        <v>0</v>
      </c>
      <c r="S91" s="6">
        <v>0.32406489952359224</v>
      </c>
      <c r="T91">
        <v>0</v>
      </c>
      <c r="V91" s="6">
        <v>0.32406489952359224</v>
      </c>
      <c r="W91">
        <v>0</v>
      </c>
      <c r="Y91" s="6">
        <v>0.32406489952359224</v>
      </c>
      <c r="Z91">
        <v>0</v>
      </c>
      <c r="AB91" s="6">
        <v>0.32406489952359224</v>
      </c>
      <c r="AC91">
        <v>0</v>
      </c>
    </row>
    <row r="92" spans="12:29">
      <c r="L92">
        <v>87</v>
      </c>
      <c r="M92" s="6">
        <v>0.32308062894929207</v>
      </c>
      <c r="N92">
        <v>1</v>
      </c>
      <c r="P92" s="6">
        <v>0.32308062894929207</v>
      </c>
      <c r="Q92">
        <v>1</v>
      </c>
      <c r="S92" s="6">
        <v>0.32308062894929207</v>
      </c>
      <c r="T92">
        <v>1</v>
      </c>
      <c r="V92" s="6">
        <v>0.32308062894929207</v>
      </c>
      <c r="W92">
        <v>1</v>
      </c>
      <c r="Y92" s="6">
        <v>0.32308062894929207</v>
      </c>
      <c r="Z92">
        <v>1</v>
      </c>
      <c r="AB92" s="6">
        <v>0.32308062894929207</v>
      </c>
      <c r="AC92">
        <v>1</v>
      </c>
    </row>
    <row r="93" spans="12:29">
      <c r="L93">
        <v>88</v>
      </c>
      <c r="M93" s="6">
        <v>0.32193600468631567</v>
      </c>
      <c r="N93">
        <v>0</v>
      </c>
      <c r="P93" s="6">
        <v>0.32193600468631567</v>
      </c>
      <c r="Q93">
        <v>0</v>
      </c>
      <c r="S93" s="6">
        <v>0.32193600468631567</v>
      </c>
      <c r="T93">
        <v>0</v>
      </c>
      <c r="V93" s="6">
        <v>0.32193600468631567</v>
      </c>
      <c r="W93">
        <v>0</v>
      </c>
      <c r="Y93" s="6">
        <v>0.32193600468631567</v>
      </c>
      <c r="Z93">
        <v>0</v>
      </c>
      <c r="AB93" s="6">
        <v>0.32193600468631567</v>
      </c>
      <c r="AC93">
        <v>0</v>
      </c>
    </row>
    <row r="94" spans="12:29">
      <c r="L94">
        <v>89</v>
      </c>
      <c r="M94" s="6">
        <v>0.32067981209516266</v>
      </c>
      <c r="N94">
        <v>0</v>
      </c>
      <c r="P94" s="6">
        <v>0.32067981209516266</v>
      </c>
      <c r="Q94">
        <v>0</v>
      </c>
      <c r="S94" s="6">
        <v>0.32067981209516266</v>
      </c>
      <c r="T94">
        <v>0</v>
      </c>
      <c r="V94" s="6">
        <v>0.32067981209516266</v>
      </c>
      <c r="W94">
        <v>0</v>
      </c>
      <c r="Y94" s="6">
        <v>0.32067981209516266</v>
      </c>
      <c r="Z94">
        <v>0</v>
      </c>
      <c r="AB94" s="6">
        <v>0.32067981209516266</v>
      </c>
      <c r="AC94">
        <v>0</v>
      </c>
    </row>
    <row r="95" spans="12:29">
      <c r="L95">
        <v>90</v>
      </c>
      <c r="M95" s="6">
        <v>0.32062717465328655</v>
      </c>
      <c r="N95">
        <v>0</v>
      </c>
      <c r="P95" s="6">
        <v>0.32062717465328655</v>
      </c>
      <c r="Q95">
        <v>0</v>
      </c>
      <c r="S95" s="6">
        <v>0.32062717465328655</v>
      </c>
      <c r="T95">
        <v>0</v>
      </c>
      <c r="V95" s="6">
        <v>0.32062717465328655</v>
      </c>
      <c r="W95">
        <v>0</v>
      </c>
      <c r="Y95" s="6">
        <v>0.32062717465328655</v>
      </c>
      <c r="Z95">
        <v>0</v>
      </c>
      <c r="AB95" s="6">
        <v>0.32062717465328655</v>
      </c>
      <c r="AC95">
        <v>0</v>
      </c>
    </row>
    <row r="96" spans="12:29">
      <c r="L96">
        <v>91</v>
      </c>
      <c r="M96" s="6">
        <v>0.31931475242223184</v>
      </c>
      <c r="N96">
        <v>0</v>
      </c>
      <c r="P96" s="6">
        <v>0.31931475242223184</v>
      </c>
      <c r="Q96">
        <v>0</v>
      </c>
      <c r="S96" s="6">
        <v>0.31931475242223184</v>
      </c>
      <c r="T96">
        <v>0</v>
      </c>
      <c r="V96" s="6">
        <v>0.31931475242223184</v>
      </c>
      <c r="W96">
        <v>0</v>
      </c>
      <c r="Y96" s="6">
        <v>0.31931475242223184</v>
      </c>
      <c r="Z96">
        <v>0</v>
      </c>
      <c r="AB96" s="6">
        <v>0.31931475242223184</v>
      </c>
      <c r="AC96">
        <v>0</v>
      </c>
    </row>
    <row r="97" spans="12:29">
      <c r="L97">
        <v>92</v>
      </c>
      <c r="M97" s="6">
        <v>0.31798960805474003</v>
      </c>
      <c r="N97">
        <v>1</v>
      </c>
      <c r="P97" s="6">
        <v>0.31798960805474003</v>
      </c>
      <c r="Q97">
        <v>1</v>
      </c>
      <c r="S97" s="6">
        <v>0.31798960805474003</v>
      </c>
      <c r="T97">
        <v>1</v>
      </c>
      <c r="V97" s="6">
        <v>0.31798960805474003</v>
      </c>
      <c r="W97">
        <v>1</v>
      </c>
      <c r="Y97" s="6">
        <v>0.31798960805474003</v>
      </c>
      <c r="Z97">
        <v>1</v>
      </c>
      <c r="AB97" s="6">
        <v>0.31798960805474003</v>
      </c>
      <c r="AC97">
        <v>1</v>
      </c>
    </row>
    <row r="98" spans="12:29">
      <c r="L98">
        <v>93</v>
      </c>
      <c r="M98" s="6">
        <v>0.31765875445242758</v>
      </c>
      <c r="N98">
        <v>1</v>
      </c>
      <c r="P98" s="6">
        <v>0.31765875445242758</v>
      </c>
      <c r="Q98">
        <v>1</v>
      </c>
      <c r="S98" s="6">
        <v>0.31765875445242758</v>
      </c>
      <c r="T98">
        <v>1</v>
      </c>
      <c r="V98" s="6">
        <v>0.31765875445242758</v>
      </c>
      <c r="W98">
        <v>1</v>
      </c>
      <c r="Y98" s="6">
        <v>0.31765875445242758</v>
      </c>
      <c r="Z98">
        <v>1</v>
      </c>
      <c r="AB98" s="6">
        <v>0.31765875445242758</v>
      </c>
      <c r="AC98">
        <v>1</v>
      </c>
    </row>
    <row r="99" spans="12:29">
      <c r="L99">
        <v>94</v>
      </c>
      <c r="M99" s="6">
        <v>0.31638608393993167</v>
      </c>
      <c r="N99">
        <v>1</v>
      </c>
      <c r="P99" s="6">
        <v>0.31638608393993167</v>
      </c>
      <c r="Q99">
        <v>1</v>
      </c>
      <c r="S99" s="6">
        <v>0.31638608393993167</v>
      </c>
      <c r="T99">
        <v>1</v>
      </c>
      <c r="V99" s="6">
        <v>0.31638608393993167</v>
      </c>
      <c r="W99">
        <v>1</v>
      </c>
      <c r="Y99" s="6">
        <v>0.31638608393993167</v>
      </c>
      <c r="Z99">
        <v>1</v>
      </c>
      <c r="AB99" s="6">
        <v>0.31638608393993167</v>
      </c>
      <c r="AC99">
        <v>1</v>
      </c>
    </row>
    <row r="100" spans="12:29">
      <c r="L100">
        <v>95</v>
      </c>
      <c r="M100" s="6">
        <v>0.31347111553408458</v>
      </c>
      <c r="N100">
        <v>0</v>
      </c>
      <c r="P100" s="6">
        <v>0.31347111553408458</v>
      </c>
      <c r="Q100">
        <v>0</v>
      </c>
      <c r="S100" s="6">
        <v>0.31347111553408458</v>
      </c>
      <c r="T100">
        <v>0</v>
      </c>
      <c r="V100" s="6">
        <v>0.31347111553408458</v>
      </c>
      <c r="W100">
        <v>0</v>
      </c>
      <c r="Y100" s="6">
        <v>0.31347111553408458</v>
      </c>
      <c r="Z100">
        <v>0</v>
      </c>
      <c r="AB100" s="6">
        <v>0.31347111553408458</v>
      </c>
      <c r="AC100">
        <v>0</v>
      </c>
    </row>
    <row r="101" spans="12:29">
      <c r="L101">
        <v>96</v>
      </c>
      <c r="M101" s="6">
        <v>0.3113274678695046</v>
      </c>
      <c r="N101">
        <v>1</v>
      </c>
      <c r="P101" s="6">
        <v>0.3113274678695046</v>
      </c>
      <c r="Q101">
        <v>1</v>
      </c>
      <c r="S101" s="6">
        <v>0.3113274678695046</v>
      </c>
      <c r="T101">
        <v>1</v>
      </c>
      <c r="V101" s="6">
        <v>0.3113274678695046</v>
      </c>
      <c r="W101">
        <v>1</v>
      </c>
      <c r="Y101" s="6">
        <v>0.3113274678695046</v>
      </c>
      <c r="Z101">
        <v>1</v>
      </c>
      <c r="AB101" s="6">
        <v>0.3113274678695046</v>
      </c>
      <c r="AC101">
        <v>1</v>
      </c>
    </row>
    <row r="102" spans="12:29">
      <c r="L102">
        <v>97</v>
      </c>
      <c r="M102" s="6">
        <v>0.31036484984205132</v>
      </c>
      <c r="N102">
        <v>0</v>
      </c>
      <c r="P102" s="6">
        <v>0.31036484984205132</v>
      </c>
      <c r="Q102">
        <v>0</v>
      </c>
      <c r="S102" s="6">
        <v>0.31036484984205132</v>
      </c>
      <c r="T102">
        <v>0</v>
      </c>
      <c r="V102" s="6">
        <v>0.31036484984205132</v>
      </c>
      <c r="W102">
        <v>0</v>
      </c>
      <c r="Y102" s="6">
        <v>0.31036484984205132</v>
      </c>
      <c r="Z102">
        <v>0</v>
      </c>
      <c r="AB102" s="6">
        <v>0.31036484984205132</v>
      </c>
      <c r="AC102">
        <v>0</v>
      </c>
    </row>
    <row r="103" spans="12:29">
      <c r="L103">
        <v>98</v>
      </c>
      <c r="M103" s="6">
        <v>0.30915498888721771</v>
      </c>
      <c r="N103">
        <v>0</v>
      </c>
      <c r="P103" s="6">
        <v>0.30915498888721771</v>
      </c>
      <c r="Q103">
        <v>0</v>
      </c>
      <c r="S103" s="6">
        <v>0.30915498888721771</v>
      </c>
      <c r="T103">
        <v>0</v>
      </c>
      <c r="V103" s="6">
        <v>0.30915498888721771</v>
      </c>
      <c r="W103">
        <v>0</v>
      </c>
      <c r="Y103" s="6">
        <v>0.30915498888721771</v>
      </c>
      <c r="Z103">
        <v>0</v>
      </c>
      <c r="AB103" s="6">
        <v>0.30915498888721771</v>
      </c>
      <c r="AC103">
        <v>0</v>
      </c>
    </row>
    <row r="104" spans="12:29">
      <c r="L104">
        <v>99</v>
      </c>
      <c r="M104" s="6">
        <v>0.30578488427494421</v>
      </c>
      <c r="N104">
        <v>0</v>
      </c>
      <c r="P104" s="6">
        <v>0.30578488427494421</v>
      </c>
      <c r="Q104">
        <v>0</v>
      </c>
      <c r="S104" s="6">
        <v>0.30578488427494421</v>
      </c>
      <c r="T104">
        <v>0</v>
      </c>
      <c r="V104" s="6">
        <v>0.30578488427494421</v>
      </c>
      <c r="W104">
        <v>0</v>
      </c>
      <c r="Y104" s="6">
        <v>0.30578488427494421</v>
      </c>
      <c r="Z104">
        <v>0</v>
      </c>
      <c r="AB104" s="6">
        <v>0.30578488427494421</v>
      </c>
      <c r="AC104">
        <v>0</v>
      </c>
    </row>
    <row r="105" spans="12:29">
      <c r="L105">
        <v>100</v>
      </c>
      <c r="M105" s="6">
        <v>0.3007600210794939</v>
      </c>
      <c r="N105">
        <v>0</v>
      </c>
      <c r="P105" s="6">
        <v>0.3007600210794939</v>
      </c>
      <c r="Q105">
        <v>0</v>
      </c>
      <c r="S105" s="6">
        <v>0.3007600210794939</v>
      </c>
      <c r="T105">
        <v>0</v>
      </c>
      <c r="V105" s="6">
        <v>0.3007600210794939</v>
      </c>
      <c r="W105">
        <v>0</v>
      </c>
      <c r="Y105" s="6">
        <v>0.3007600210794939</v>
      </c>
      <c r="Z105">
        <v>0</v>
      </c>
      <c r="AB105" s="6">
        <v>0.3007600210794939</v>
      </c>
      <c r="AC105">
        <v>0</v>
      </c>
    </row>
    <row r="106" spans="12:29">
      <c r="L106">
        <v>101</v>
      </c>
      <c r="M106" s="6">
        <v>0.30073722617094556</v>
      </c>
      <c r="N106">
        <v>1</v>
      </c>
      <c r="Q106">
        <f>SUM(Q6:Q105)</f>
        <v>47</v>
      </c>
      <c r="S106" s="6">
        <v>0.30073722617094556</v>
      </c>
      <c r="T106">
        <v>1</v>
      </c>
      <c r="V106" s="6">
        <v>0.30073722617094556</v>
      </c>
      <c r="W106">
        <v>1</v>
      </c>
      <c r="Y106" s="6">
        <v>0.30073722617094556</v>
      </c>
      <c r="Z106">
        <v>1</v>
      </c>
      <c r="AB106" s="6">
        <v>0.30073722617094556</v>
      </c>
      <c r="AC106">
        <v>1</v>
      </c>
    </row>
    <row r="107" spans="12:29">
      <c r="L107">
        <v>102</v>
      </c>
      <c r="M107" s="6">
        <v>0.30058022126460709</v>
      </c>
      <c r="N107">
        <v>0</v>
      </c>
      <c r="Q107" s="12">
        <f>Q106/N1006</f>
        <v>0.31543624161073824</v>
      </c>
      <c r="S107" s="6">
        <v>0.30058022126460709</v>
      </c>
      <c r="T107">
        <v>0</v>
      </c>
      <c r="V107" s="6">
        <v>0.30058022126460709</v>
      </c>
      <c r="W107">
        <v>0</v>
      </c>
      <c r="Y107" s="6">
        <v>0.30058022126460709</v>
      </c>
      <c r="Z107">
        <v>0</v>
      </c>
      <c r="AB107" s="6">
        <v>0.30058022126460709</v>
      </c>
      <c r="AC107">
        <v>0</v>
      </c>
    </row>
    <row r="108" spans="12:29">
      <c r="L108">
        <v>103</v>
      </c>
      <c r="M108" s="6">
        <v>0.29934267196102926</v>
      </c>
      <c r="N108">
        <v>0</v>
      </c>
      <c r="S108" s="6">
        <v>0.29934267196102926</v>
      </c>
      <c r="T108">
        <v>0</v>
      </c>
      <c r="V108" s="6">
        <v>0.29934267196102926</v>
      </c>
      <c r="W108">
        <v>0</v>
      </c>
      <c r="Y108" s="6">
        <v>0.29934267196102926</v>
      </c>
      <c r="Z108">
        <v>0</v>
      </c>
      <c r="AB108" s="6">
        <v>0.29934267196102926</v>
      </c>
      <c r="AC108">
        <v>0</v>
      </c>
    </row>
    <row r="109" spans="12:29">
      <c r="L109">
        <v>104</v>
      </c>
      <c r="M109" s="6">
        <v>0.29840451993510164</v>
      </c>
      <c r="N109">
        <v>1</v>
      </c>
      <c r="S109" s="6">
        <v>0.29840451993510164</v>
      </c>
      <c r="T109">
        <v>1</v>
      </c>
      <c r="V109" s="6">
        <v>0.29840451993510164</v>
      </c>
      <c r="W109">
        <v>1</v>
      </c>
      <c r="Y109" s="6">
        <v>0.29840451993510164</v>
      </c>
      <c r="Z109">
        <v>1</v>
      </c>
      <c r="AB109" s="6">
        <v>0.29840451993510164</v>
      </c>
      <c r="AC109">
        <v>1</v>
      </c>
    </row>
    <row r="110" spans="12:29">
      <c r="L110">
        <v>105</v>
      </c>
      <c r="M110" s="6">
        <v>0.29831593042071425</v>
      </c>
      <c r="N110">
        <v>0</v>
      </c>
      <c r="S110" s="6">
        <v>0.29831593042071425</v>
      </c>
      <c r="T110">
        <v>0</v>
      </c>
      <c r="V110" s="6">
        <v>0.29831593042071425</v>
      </c>
      <c r="W110">
        <v>0</v>
      </c>
      <c r="Y110" s="6">
        <v>0.29831593042071425</v>
      </c>
      <c r="Z110">
        <v>0</v>
      </c>
      <c r="AB110" s="6">
        <v>0.29831593042071425</v>
      </c>
      <c r="AC110">
        <v>0</v>
      </c>
    </row>
    <row r="111" spans="12:29">
      <c r="L111">
        <v>106</v>
      </c>
      <c r="M111" s="6">
        <v>0.29650741936286695</v>
      </c>
      <c r="N111">
        <v>1</v>
      </c>
      <c r="S111" s="6">
        <v>0.29650741936286695</v>
      </c>
      <c r="T111">
        <v>1</v>
      </c>
      <c r="V111" s="6">
        <v>0.29650741936286695</v>
      </c>
      <c r="W111">
        <v>1</v>
      </c>
      <c r="Y111" s="6">
        <v>0.29650741936286695</v>
      </c>
      <c r="Z111">
        <v>1</v>
      </c>
      <c r="AB111" s="6">
        <v>0.29650741936286695</v>
      </c>
      <c r="AC111">
        <v>1</v>
      </c>
    </row>
    <row r="112" spans="12:29">
      <c r="L112">
        <v>107</v>
      </c>
      <c r="M112" s="6">
        <v>0.29631963288177543</v>
      </c>
      <c r="N112">
        <v>0</v>
      </c>
      <c r="S112" s="6">
        <v>0.29631963288177543</v>
      </c>
      <c r="T112">
        <v>0</v>
      </c>
      <c r="V112" s="6">
        <v>0.29631963288177543</v>
      </c>
      <c r="W112">
        <v>0</v>
      </c>
      <c r="Y112" s="6">
        <v>0.29631963288177543</v>
      </c>
      <c r="Z112">
        <v>0</v>
      </c>
      <c r="AB112" s="6">
        <v>0.29631963288177543</v>
      </c>
      <c r="AC112">
        <v>0</v>
      </c>
    </row>
    <row r="113" spans="12:29">
      <c r="L113">
        <v>108</v>
      </c>
      <c r="M113" s="6">
        <v>0.29384572124784142</v>
      </c>
      <c r="N113">
        <v>1</v>
      </c>
      <c r="S113" s="6">
        <v>0.29384572124784142</v>
      </c>
      <c r="T113">
        <v>1</v>
      </c>
      <c r="V113" s="6">
        <v>0.29384572124784142</v>
      </c>
      <c r="W113">
        <v>1</v>
      </c>
      <c r="Y113" s="6">
        <v>0.29384572124784142</v>
      </c>
      <c r="Z113">
        <v>1</v>
      </c>
      <c r="AB113" s="6">
        <v>0.29384572124784142</v>
      </c>
      <c r="AC113">
        <v>1</v>
      </c>
    </row>
    <row r="114" spans="12:29">
      <c r="L114">
        <v>109</v>
      </c>
      <c r="M114" s="6">
        <v>0.29163223934221549</v>
      </c>
      <c r="N114">
        <v>1</v>
      </c>
      <c r="S114" s="6">
        <v>0.29163223934221549</v>
      </c>
      <c r="T114">
        <v>1</v>
      </c>
      <c r="V114" s="6">
        <v>0.29163223934221549</v>
      </c>
      <c r="W114">
        <v>1</v>
      </c>
      <c r="Y114" s="6">
        <v>0.29163223934221549</v>
      </c>
      <c r="Z114">
        <v>1</v>
      </c>
      <c r="AB114" s="6">
        <v>0.29163223934221549</v>
      </c>
      <c r="AC114">
        <v>1</v>
      </c>
    </row>
    <row r="115" spans="12:29">
      <c r="L115">
        <v>110</v>
      </c>
      <c r="M115" s="6">
        <v>0.2906559936030409</v>
      </c>
      <c r="N115">
        <v>0</v>
      </c>
      <c r="S115" s="6">
        <v>0.2906559936030409</v>
      </c>
      <c r="T115">
        <v>0</v>
      </c>
      <c r="V115" s="6">
        <v>0.2906559936030409</v>
      </c>
      <c r="W115">
        <v>0</v>
      </c>
      <c r="Y115" s="6">
        <v>0.2906559936030409</v>
      </c>
      <c r="Z115">
        <v>0</v>
      </c>
      <c r="AB115" s="6">
        <v>0.2906559936030409</v>
      </c>
      <c r="AC115">
        <v>0</v>
      </c>
    </row>
    <row r="116" spans="12:29">
      <c r="L116">
        <v>111</v>
      </c>
      <c r="M116" s="6">
        <v>0.28821854080079679</v>
      </c>
      <c r="N116">
        <v>0</v>
      </c>
      <c r="S116" s="6">
        <v>0.28821854080079679</v>
      </c>
      <c r="T116">
        <v>0</v>
      </c>
      <c r="V116" s="6">
        <v>0.28821854080079679</v>
      </c>
      <c r="W116">
        <v>0</v>
      </c>
      <c r="Y116" s="6">
        <v>0.28821854080079679</v>
      </c>
      <c r="Z116">
        <v>0</v>
      </c>
      <c r="AB116" s="6">
        <v>0.28821854080079679</v>
      </c>
      <c r="AC116">
        <v>0</v>
      </c>
    </row>
    <row r="117" spans="12:29">
      <c r="L117">
        <v>112</v>
      </c>
      <c r="M117" s="6">
        <v>0.28785691434357302</v>
      </c>
      <c r="N117">
        <v>0</v>
      </c>
      <c r="S117" s="6">
        <v>0.28785691434357302</v>
      </c>
      <c r="T117">
        <v>0</v>
      </c>
      <c r="V117" s="6">
        <v>0.28785691434357302</v>
      </c>
      <c r="W117">
        <v>0</v>
      </c>
      <c r="Y117" s="6">
        <v>0.28785691434357302</v>
      </c>
      <c r="Z117">
        <v>0</v>
      </c>
      <c r="AB117" s="6">
        <v>0.28785691434357302</v>
      </c>
      <c r="AC117">
        <v>0</v>
      </c>
    </row>
    <row r="118" spans="12:29">
      <c r="L118">
        <v>113</v>
      </c>
      <c r="M118" s="6">
        <v>0.28772967302270902</v>
      </c>
      <c r="N118">
        <v>1</v>
      </c>
      <c r="S118" s="6">
        <v>0.28772967302270902</v>
      </c>
      <c r="T118">
        <v>1</v>
      </c>
      <c r="V118" s="6">
        <v>0.28772967302270902</v>
      </c>
      <c r="W118">
        <v>1</v>
      </c>
      <c r="Y118" s="6">
        <v>0.28772967302270902</v>
      </c>
      <c r="Z118">
        <v>1</v>
      </c>
      <c r="AB118" s="6">
        <v>0.28772967302270902</v>
      </c>
      <c r="AC118">
        <v>1</v>
      </c>
    </row>
    <row r="119" spans="12:29">
      <c r="L119">
        <v>114</v>
      </c>
      <c r="M119" s="6">
        <v>0.2855724870684781</v>
      </c>
      <c r="N119">
        <v>0</v>
      </c>
      <c r="S119" s="6">
        <v>0.2855724870684781</v>
      </c>
      <c r="T119">
        <v>0</v>
      </c>
      <c r="V119" s="6">
        <v>0.2855724870684781</v>
      </c>
      <c r="W119">
        <v>0</v>
      </c>
      <c r="Y119" s="6">
        <v>0.2855724870684781</v>
      </c>
      <c r="Z119">
        <v>0</v>
      </c>
      <c r="AB119" s="6">
        <v>0.2855724870684781</v>
      </c>
      <c r="AC119">
        <v>0</v>
      </c>
    </row>
    <row r="120" spans="12:29">
      <c r="L120">
        <v>115</v>
      </c>
      <c r="M120" s="6">
        <v>0.28493228330612591</v>
      </c>
      <c r="N120">
        <v>0</v>
      </c>
      <c r="S120" s="6">
        <v>0.28493228330612591</v>
      </c>
      <c r="T120">
        <v>0</v>
      </c>
      <c r="V120" s="6">
        <v>0.28493228330612591</v>
      </c>
      <c r="W120">
        <v>0</v>
      </c>
      <c r="Y120" s="6">
        <v>0.28493228330612591</v>
      </c>
      <c r="Z120">
        <v>0</v>
      </c>
      <c r="AB120" s="6">
        <v>0.28493228330612591</v>
      </c>
      <c r="AC120">
        <v>0</v>
      </c>
    </row>
    <row r="121" spans="12:29">
      <c r="L121">
        <v>116</v>
      </c>
      <c r="M121" s="6">
        <v>0.28192795326090481</v>
      </c>
      <c r="N121">
        <v>0</v>
      </c>
      <c r="S121" s="6">
        <v>0.28192795326090481</v>
      </c>
      <c r="T121">
        <v>0</v>
      </c>
      <c r="V121" s="6">
        <v>0.28192795326090481</v>
      </c>
      <c r="W121">
        <v>0</v>
      </c>
      <c r="Y121" s="6">
        <v>0.28192795326090481</v>
      </c>
      <c r="Z121">
        <v>0</v>
      </c>
      <c r="AB121" s="6">
        <v>0.28192795326090481</v>
      </c>
      <c r="AC121">
        <v>0</v>
      </c>
    </row>
    <row r="122" spans="12:29">
      <c r="L122">
        <v>117</v>
      </c>
      <c r="M122" s="6">
        <v>0.28173615677117908</v>
      </c>
      <c r="N122">
        <v>1</v>
      </c>
      <c r="S122" s="6">
        <v>0.28173615677117908</v>
      </c>
      <c r="T122">
        <v>1</v>
      </c>
      <c r="V122" s="6">
        <v>0.28173615677117908</v>
      </c>
      <c r="W122">
        <v>1</v>
      </c>
      <c r="Y122" s="6">
        <v>0.28173615677117908</v>
      </c>
      <c r="Z122">
        <v>1</v>
      </c>
      <c r="AB122" s="6">
        <v>0.28173615677117908</v>
      </c>
      <c r="AC122">
        <v>1</v>
      </c>
    </row>
    <row r="123" spans="12:29">
      <c r="L123">
        <v>118</v>
      </c>
      <c r="M123" s="6">
        <v>0.2816057422926066</v>
      </c>
      <c r="N123">
        <v>0</v>
      </c>
      <c r="S123" s="6">
        <v>0.2816057422926066</v>
      </c>
      <c r="T123">
        <v>0</v>
      </c>
      <c r="V123" s="6">
        <v>0.2816057422926066</v>
      </c>
      <c r="W123">
        <v>0</v>
      </c>
      <c r="Y123" s="6">
        <v>0.2816057422926066</v>
      </c>
      <c r="Z123">
        <v>0</v>
      </c>
      <c r="AB123" s="6">
        <v>0.2816057422926066</v>
      </c>
      <c r="AC123">
        <v>0</v>
      </c>
    </row>
    <row r="124" spans="12:29">
      <c r="L124">
        <v>119</v>
      </c>
      <c r="M124" s="6">
        <v>0.28007605692404403</v>
      </c>
      <c r="N124">
        <v>0</v>
      </c>
      <c r="S124" s="6">
        <v>0.28007605692404403</v>
      </c>
      <c r="T124">
        <v>0</v>
      </c>
      <c r="V124" s="6">
        <v>0.28007605692404403</v>
      </c>
      <c r="W124">
        <v>0</v>
      </c>
      <c r="Y124" s="6">
        <v>0.28007605692404403</v>
      </c>
      <c r="Z124">
        <v>0</v>
      </c>
      <c r="AB124" s="6">
        <v>0.28007605692404403</v>
      </c>
      <c r="AC124">
        <v>0</v>
      </c>
    </row>
    <row r="125" spans="12:29">
      <c r="L125">
        <v>120</v>
      </c>
      <c r="M125" s="6">
        <v>0.27981369824408348</v>
      </c>
      <c r="N125">
        <v>0</v>
      </c>
      <c r="S125" s="6">
        <v>0.27981369824408348</v>
      </c>
      <c r="T125">
        <v>0</v>
      </c>
      <c r="V125" s="6">
        <v>0.27981369824408348</v>
      </c>
      <c r="W125">
        <v>0</v>
      </c>
      <c r="Y125" s="6">
        <v>0.27981369824408348</v>
      </c>
      <c r="Z125">
        <v>0</v>
      </c>
      <c r="AB125" s="6">
        <v>0.27981369824408348</v>
      </c>
      <c r="AC125">
        <v>0</v>
      </c>
    </row>
    <row r="126" spans="12:29">
      <c r="L126">
        <v>121</v>
      </c>
      <c r="M126" s="6">
        <v>0.27901214060802915</v>
      </c>
      <c r="N126">
        <v>0</v>
      </c>
      <c r="S126" s="6">
        <v>0.27901214060802915</v>
      </c>
      <c r="T126">
        <v>0</v>
      </c>
      <c r="V126" s="6">
        <v>0.27901214060802915</v>
      </c>
      <c r="W126">
        <v>0</v>
      </c>
      <c r="Y126" s="6">
        <v>0.27901214060802915</v>
      </c>
      <c r="Z126">
        <v>0</v>
      </c>
      <c r="AB126" s="6">
        <v>0.27901214060802915</v>
      </c>
      <c r="AC126">
        <v>0</v>
      </c>
    </row>
    <row r="127" spans="12:29">
      <c r="L127">
        <v>122</v>
      </c>
      <c r="M127" s="6">
        <v>0.27797502360685766</v>
      </c>
      <c r="N127">
        <v>1</v>
      </c>
      <c r="S127" s="6">
        <v>0.27797502360685766</v>
      </c>
      <c r="T127">
        <v>1</v>
      </c>
      <c r="V127" s="6">
        <v>0.27797502360685766</v>
      </c>
      <c r="W127">
        <v>1</v>
      </c>
      <c r="Y127" s="6">
        <v>0.27797502360685766</v>
      </c>
      <c r="Z127">
        <v>1</v>
      </c>
      <c r="AB127" s="6">
        <v>0.27797502360685766</v>
      </c>
      <c r="AC127">
        <v>1</v>
      </c>
    </row>
    <row r="128" spans="12:29">
      <c r="L128">
        <v>123</v>
      </c>
      <c r="M128" s="6">
        <v>0.27676394665171977</v>
      </c>
      <c r="N128">
        <v>1</v>
      </c>
      <c r="S128" s="6">
        <v>0.27676394665171977</v>
      </c>
      <c r="T128">
        <v>1</v>
      </c>
      <c r="V128" s="6">
        <v>0.27676394665171977</v>
      </c>
      <c r="W128">
        <v>1</v>
      </c>
      <c r="Y128" s="6">
        <v>0.27676394665171977</v>
      </c>
      <c r="Z128">
        <v>1</v>
      </c>
      <c r="AB128" s="6">
        <v>0.27676394665171977</v>
      </c>
      <c r="AC128">
        <v>1</v>
      </c>
    </row>
    <row r="129" spans="12:29">
      <c r="L129">
        <v>124</v>
      </c>
      <c r="M129" s="6">
        <v>0.27596399639600366</v>
      </c>
      <c r="N129">
        <v>0</v>
      </c>
      <c r="S129" s="6">
        <v>0.27596399639600366</v>
      </c>
      <c r="T129">
        <v>0</v>
      </c>
      <c r="V129" s="6">
        <v>0.27596399639600366</v>
      </c>
      <c r="W129">
        <v>0</v>
      </c>
      <c r="Y129" s="6">
        <v>0.27596399639600366</v>
      </c>
      <c r="Z129">
        <v>0</v>
      </c>
      <c r="AB129" s="6">
        <v>0.27596399639600366</v>
      </c>
      <c r="AC129">
        <v>0</v>
      </c>
    </row>
    <row r="130" spans="12:29">
      <c r="L130">
        <v>125</v>
      </c>
      <c r="M130" s="6">
        <v>0.27281575092980292</v>
      </c>
      <c r="N130">
        <v>0</v>
      </c>
      <c r="S130" s="6">
        <v>0.27281575092980292</v>
      </c>
      <c r="T130">
        <v>0</v>
      </c>
      <c r="V130" s="6">
        <v>0.27281575092980292</v>
      </c>
      <c r="W130">
        <v>0</v>
      </c>
      <c r="Y130" s="6">
        <v>0.27281575092980292</v>
      </c>
      <c r="Z130">
        <v>0</v>
      </c>
      <c r="AB130" s="6">
        <v>0.27281575092980292</v>
      </c>
      <c r="AC130">
        <v>0</v>
      </c>
    </row>
    <row r="131" spans="12:29">
      <c r="L131">
        <v>126</v>
      </c>
      <c r="M131" s="6">
        <v>0.27165452724695921</v>
      </c>
      <c r="N131">
        <v>0</v>
      </c>
      <c r="S131" s="6">
        <v>0.27165452724695921</v>
      </c>
      <c r="T131">
        <v>0</v>
      </c>
      <c r="V131" s="6">
        <v>0.27165452724695921</v>
      </c>
      <c r="W131">
        <v>0</v>
      </c>
      <c r="Y131" s="6">
        <v>0.27165452724695921</v>
      </c>
      <c r="Z131">
        <v>0</v>
      </c>
      <c r="AB131" s="6">
        <v>0.27165452724695921</v>
      </c>
      <c r="AC131">
        <v>0</v>
      </c>
    </row>
    <row r="132" spans="12:29">
      <c r="L132">
        <v>127</v>
      </c>
      <c r="M132" s="6">
        <v>0.27040251367608803</v>
      </c>
      <c r="N132">
        <v>0</v>
      </c>
      <c r="S132" s="6">
        <v>0.27040251367608803</v>
      </c>
      <c r="T132">
        <v>0</v>
      </c>
      <c r="V132" s="6">
        <v>0.27040251367608803</v>
      </c>
      <c r="W132">
        <v>0</v>
      </c>
      <c r="Y132" s="6">
        <v>0.27040251367608803</v>
      </c>
      <c r="Z132">
        <v>0</v>
      </c>
      <c r="AB132" s="6">
        <v>0.27040251367608803</v>
      </c>
      <c r="AC132">
        <v>0</v>
      </c>
    </row>
    <row r="133" spans="12:29">
      <c r="L133">
        <v>128</v>
      </c>
      <c r="M133" s="6">
        <v>0.26918187669820426</v>
      </c>
      <c r="N133">
        <v>0</v>
      </c>
      <c r="S133" s="6">
        <v>0.26918187669820426</v>
      </c>
      <c r="T133">
        <v>0</v>
      </c>
      <c r="V133" s="6">
        <v>0.26918187669820426</v>
      </c>
      <c r="W133">
        <v>0</v>
      </c>
      <c r="Y133" s="6">
        <v>0.26918187669820426</v>
      </c>
      <c r="Z133">
        <v>0</v>
      </c>
      <c r="AB133" s="6">
        <v>0.26918187669820426</v>
      </c>
      <c r="AC133">
        <v>0</v>
      </c>
    </row>
    <row r="134" spans="12:29">
      <c r="L134">
        <v>129</v>
      </c>
      <c r="M134" s="6">
        <v>0.26887038269468044</v>
      </c>
      <c r="N134">
        <v>1</v>
      </c>
      <c r="S134" s="6">
        <v>0.26887038269468044</v>
      </c>
      <c r="T134">
        <v>1</v>
      </c>
      <c r="V134" s="6">
        <v>0.26887038269468044</v>
      </c>
      <c r="W134">
        <v>1</v>
      </c>
      <c r="Y134" s="6">
        <v>0.26887038269468044</v>
      </c>
      <c r="Z134">
        <v>1</v>
      </c>
      <c r="AB134" s="6">
        <v>0.26887038269468044</v>
      </c>
      <c r="AC134">
        <v>1</v>
      </c>
    </row>
    <row r="135" spans="12:29">
      <c r="L135">
        <v>130</v>
      </c>
      <c r="M135" s="6">
        <v>0.26791875773897494</v>
      </c>
      <c r="N135">
        <v>1</v>
      </c>
      <c r="S135" s="6">
        <v>0.26791875773897494</v>
      </c>
      <c r="T135">
        <v>1</v>
      </c>
      <c r="V135" s="6">
        <v>0.26791875773897494</v>
      </c>
      <c r="W135">
        <v>1</v>
      </c>
      <c r="Y135" s="6">
        <v>0.26791875773897494</v>
      </c>
      <c r="Z135">
        <v>1</v>
      </c>
      <c r="AB135" s="6">
        <v>0.26791875773897494</v>
      </c>
      <c r="AC135">
        <v>1</v>
      </c>
    </row>
    <row r="136" spans="12:29">
      <c r="L136">
        <v>131</v>
      </c>
      <c r="M136" s="6">
        <v>0.26392703008819629</v>
      </c>
      <c r="N136">
        <v>0</v>
      </c>
      <c r="S136" s="6">
        <v>0.26392703008819629</v>
      </c>
      <c r="T136">
        <v>0</v>
      </c>
      <c r="V136" s="6">
        <v>0.26392703008819629</v>
      </c>
      <c r="W136">
        <v>0</v>
      </c>
      <c r="Y136" s="6">
        <v>0.26392703008819629</v>
      </c>
      <c r="Z136">
        <v>0</v>
      </c>
      <c r="AB136" s="6">
        <v>0.26392703008819629</v>
      </c>
      <c r="AC136">
        <v>0</v>
      </c>
    </row>
    <row r="137" spans="12:29">
      <c r="L137">
        <v>132</v>
      </c>
      <c r="M137" s="6">
        <v>0.26342790044138809</v>
      </c>
      <c r="N137">
        <v>1</v>
      </c>
      <c r="S137" s="6">
        <v>0.26342790044138809</v>
      </c>
      <c r="T137">
        <v>1</v>
      </c>
      <c r="V137" s="6">
        <v>0.26342790044138809</v>
      </c>
      <c r="W137">
        <v>1</v>
      </c>
      <c r="Y137" s="6">
        <v>0.26342790044138809</v>
      </c>
      <c r="Z137">
        <v>1</v>
      </c>
      <c r="AB137" s="6">
        <v>0.26342790044138809</v>
      </c>
      <c r="AC137">
        <v>1</v>
      </c>
    </row>
    <row r="138" spans="12:29">
      <c r="L138">
        <v>133</v>
      </c>
      <c r="M138" s="6">
        <v>0.2622560525384135</v>
      </c>
      <c r="N138">
        <v>0</v>
      </c>
      <c r="S138" s="6">
        <v>0.2622560525384135</v>
      </c>
      <c r="T138">
        <v>0</v>
      </c>
      <c r="V138" s="6">
        <v>0.2622560525384135</v>
      </c>
      <c r="W138">
        <v>0</v>
      </c>
      <c r="Y138" s="6">
        <v>0.2622560525384135</v>
      </c>
      <c r="Z138">
        <v>0</v>
      </c>
      <c r="AB138" s="6">
        <v>0.2622560525384135</v>
      </c>
      <c r="AC138">
        <v>0</v>
      </c>
    </row>
    <row r="139" spans="12:29">
      <c r="L139">
        <v>134</v>
      </c>
      <c r="M139" s="6">
        <v>0.26176455034053608</v>
      </c>
      <c r="N139">
        <v>1</v>
      </c>
      <c r="S139" s="6">
        <v>0.26176455034053608</v>
      </c>
      <c r="T139">
        <v>1</v>
      </c>
      <c r="V139" s="6">
        <v>0.26176455034053608</v>
      </c>
      <c r="W139">
        <v>1</v>
      </c>
      <c r="Y139" s="6">
        <v>0.26176455034053608</v>
      </c>
      <c r="Z139">
        <v>1</v>
      </c>
      <c r="AB139" s="6">
        <v>0.26176455034053608</v>
      </c>
      <c r="AC139">
        <v>1</v>
      </c>
    </row>
    <row r="140" spans="12:29">
      <c r="L140">
        <v>135</v>
      </c>
      <c r="M140" s="6">
        <v>0.26080907470077436</v>
      </c>
      <c r="N140">
        <v>0</v>
      </c>
      <c r="S140" s="6">
        <v>0.26080907470077436</v>
      </c>
      <c r="T140">
        <v>0</v>
      </c>
      <c r="V140" s="6">
        <v>0.26080907470077436</v>
      </c>
      <c r="W140">
        <v>0</v>
      </c>
      <c r="Y140" s="6">
        <v>0.26080907470077436</v>
      </c>
      <c r="Z140">
        <v>0</v>
      </c>
      <c r="AB140" s="6">
        <v>0.26080907470077436</v>
      </c>
      <c r="AC140">
        <v>0</v>
      </c>
    </row>
    <row r="141" spans="12:29">
      <c r="L141">
        <v>136</v>
      </c>
      <c r="M141" s="6">
        <v>0.26043522056394136</v>
      </c>
      <c r="N141">
        <v>0</v>
      </c>
      <c r="S141" s="6">
        <v>0.26043522056394136</v>
      </c>
      <c r="T141">
        <v>0</v>
      </c>
      <c r="V141" s="6">
        <v>0.26043522056394136</v>
      </c>
      <c r="W141">
        <v>0</v>
      </c>
      <c r="Y141" s="6">
        <v>0.26043522056394136</v>
      </c>
      <c r="Z141">
        <v>0</v>
      </c>
      <c r="AB141" s="6">
        <v>0.26043522056394136</v>
      </c>
      <c r="AC141">
        <v>0</v>
      </c>
    </row>
    <row r="142" spans="12:29">
      <c r="L142">
        <v>137</v>
      </c>
      <c r="M142" s="6">
        <v>0.25906159937243917</v>
      </c>
      <c r="N142">
        <v>0</v>
      </c>
      <c r="S142" s="6">
        <v>0.25906159937243917</v>
      </c>
      <c r="T142">
        <v>0</v>
      </c>
      <c r="V142" s="6">
        <v>0.25906159937243917</v>
      </c>
      <c r="W142">
        <v>0</v>
      </c>
      <c r="Y142" s="6">
        <v>0.25906159937243917</v>
      </c>
      <c r="Z142">
        <v>0</v>
      </c>
      <c r="AB142" s="6">
        <v>0.25906159937243917</v>
      </c>
      <c r="AC142">
        <v>0</v>
      </c>
    </row>
    <row r="143" spans="12:29">
      <c r="L143">
        <v>138</v>
      </c>
      <c r="M143" s="6">
        <v>0.25896953506545112</v>
      </c>
      <c r="N143">
        <v>0</v>
      </c>
      <c r="S143" s="6">
        <v>0.25896953506545112</v>
      </c>
      <c r="T143">
        <v>0</v>
      </c>
      <c r="V143" s="6">
        <v>0.25896953506545112</v>
      </c>
      <c r="W143">
        <v>0</v>
      </c>
      <c r="Y143" s="6">
        <v>0.25896953506545112</v>
      </c>
      <c r="Z143">
        <v>0</v>
      </c>
      <c r="AB143" s="6">
        <v>0.25896953506545112</v>
      </c>
      <c r="AC143">
        <v>0</v>
      </c>
    </row>
    <row r="144" spans="12:29">
      <c r="L144">
        <v>139</v>
      </c>
      <c r="M144" s="6">
        <v>0.25785043984093631</v>
      </c>
      <c r="N144">
        <v>0</v>
      </c>
      <c r="S144" s="6">
        <v>0.25785043984093631</v>
      </c>
      <c r="T144">
        <v>0</v>
      </c>
      <c r="V144" s="6">
        <v>0.25785043984093631</v>
      </c>
      <c r="W144">
        <v>0</v>
      </c>
      <c r="Y144" s="6">
        <v>0.25785043984093631</v>
      </c>
      <c r="Z144">
        <v>0</v>
      </c>
      <c r="AB144" s="6">
        <v>0.25785043984093631</v>
      </c>
      <c r="AC144">
        <v>0</v>
      </c>
    </row>
    <row r="145" spans="12:29">
      <c r="L145">
        <v>140</v>
      </c>
      <c r="M145" s="6">
        <v>0.25765853668410083</v>
      </c>
      <c r="N145">
        <v>0</v>
      </c>
      <c r="S145" s="6">
        <v>0.25765853668410083</v>
      </c>
      <c r="T145">
        <v>0</v>
      </c>
      <c r="V145" s="6">
        <v>0.25765853668410083</v>
      </c>
      <c r="W145">
        <v>0</v>
      </c>
      <c r="Y145" s="6">
        <v>0.25765853668410083</v>
      </c>
      <c r="Z145">
        <v>0</v>
      </c>
      <c r="AB145" s="6">
        <v>0.25765853668410083</v>
      </c>
      <c r="AC145">
        <v>0</v>
      </c>
    </row>
    <row r="146" spans="12:29">
      <c r="L146">
        <v>141</v>
      </c>
      <c r="M146" s="6">
        <v>0.25679939468932217</v>
      </c>
      <c r="N146">
        <v>1</v>
      </c>
      <c r="S146" s="6">
        <v>0.25679939468932217</v>
      </c>
      <c r="T146">
        <v>1</v>
      </c>
      <c r="V146" s="6">
        <v>0.25679939468932217</v>
      </c>
      <c r="W146">
        <v>1</v>
      </c>
      <c r="Y146" s="6">
        <v>0.25679939468932217</v>
      </c>
      <c r="Z146">
        <v>1</v>
      </c>
      <c r="AB146" s="6">
        <v>0.25679939468932217</v>
      </c>
      <c r="AC146">
        <v>1</v>
      </c>
    </row>
    <row r="147" spans="12:29">
      <c r="L147">
        <v>142</v>
      </c>
      <c r="M147" s="6">
        <v>0.25656277829946555</v>
      </c>
      <c r="N147">
        <v>0</v>
      </c>
      <c r="S147" s="6">
        <v>0.25656277829946555</v>
      </c>
      <c r="T147">
        <v>0</v>
      </c>
      <c r="V147" s="6">
        <v>0.25656277829946555</v>
      </c>
      <c r="W147">
        <v>0</v>
      </c>
      <c r="Y147" s="6">
        <v>0.25656277829946555</v>
      </c>
      <c r="Z147">
        <v>0</v>
      </c>
      <c r="AB147" s="6">
        <v>0.25656277829946555</v>
      </c>
      <c r="AC147">
        <v>0</v>
      </c>
    </row>
    <row r="148" spans="12:29">
      <c r="L148">
        <v>143</v>
      </c>
      <c r="M148" s="6">
        <v>0.25627084892452162</v>
      </c>
      <c r="N148">
        <v>0</v>
      </c>
      <c r="S148" s="6">
        <v>0.25627084892452162</v>
      </c>
      <c r="T148">
        <v>0</v>
      </c>
      <c r="V148" s="6">
        <v>0.25627084892452162</v>
      </c>
      <c r="W148">
        <v>0</v>
      </c>
      <c r="Y148" s="6">
        <v>0.25627084892452162</v>
      </c>
      <c r="Z148">
        <v>0</v>
      </c>
      <c r="AB148" s="6">
        <v>0.25627084892452162</v>
      </c>
      <c r="AC148">
        <v>0</v>
      </c>
    </row>
    <row r="149" spans="12:29">
      <c r="L149">
        <v>144</v>
      </c>
      <c r="M149" s="6">
        <v>0.25616760629011481</v>
      </c>
      <c r="N149">
        <v>0</v>
      </c>
      <c r="S149" s="6">
        <v>0.25616760629011481</v>
      </c>
      <c r="T149">
        <v>0</v>
      </c>
      <c r="V149" s="6">
        <v>0.25616760629011481</v>
      </c>
      <c r="W149">
        <v>0</v>
      </c>
      <c r="Y149" s="6">
        <v>0.25616760629011481</v>
      </c>
      <c r="Z149">
        <v>0</v>
      </c>
      <c r="AB149" s="6">
        <v>0.25616760629011481</v>
      </c>
      <c r="AC149">
        <v>0</v>
      </c>
    </row>
    <row r="150" spans="12:29">
      <c r="L150">
        <v>145</v>
      </c>
      <c r="M150" s="6">
        <v>0.25453437360774506</v>
      </c>
      <c r="N150">
        <v>0</v>
      </c>
      <c r="S150" s="6">
        <v>0.25453437360774506</v>
      </c>
      <c r="T150">
        <v>0</v>
      </c>
      <c r="V150" s="6">
        <v>0.25453437360774506</v>
      </c>
      <c r="W150">
        <v>0</v>
      </c>
      <c r="Y150" s="6">
        <v>0.25453437360774506</v>
      </c>
      <c r="Z150">
        <v>0</v>
      </c>
      <c r="AB150" s="6">
        <v>0.25453437360774506</v>
      </c>
      <c r="AC150">
        <v>0</v>
      </c>
    </row>
    <row r="151" spans="12:29">
      <c r="L151">
        <v>146</v>
      </c>
      <c r="M151" s="6">
        <v>0.25415096396465314</v>
      </c>
      <c r="N151">
        <v>0</v>
      </c>
      <c r="S151" s="6">
        <v>0.25415096396465314</v>
      </c>
      <c r="T151">
        <v>0</v>
      </c>
      <c r="V151" s="6">
        <v>0.25415096396465314</v>
      </c>
      <c r="W151">
        <v>0</v>
      </c>
      <c r="Y151" s="6">
        <v>0.25415096396465314</v>
      </c>
      <c r="Z151">
        <v>0</v>
      </c>
      <c r="AB151" s="6">
        <v>0.25415096396465314</v>
      </c>
      <c r="AC151">
        <v>0</v>
      </c>
    </row>
    <row r="152" spans="12:29">
      <c r="L152">
        <v>147</v>
      </c>
      <c r="M152" s="6">
        <v>0.25404581347392419</v>
      </c>
      <c r="N152">
        <v>0</v>
      </c>
      <c r="S152" s="6">
        <v>0.25404581347392419</v>
      </c>
      <c r="T152">
        <v>0</v>
      </c>
      <c r="V152" s="6">
        <v>0.25404581347392419</v>
      </c>
      <c r="W152">
        <v>0</v>
      </c>
      <c r="Y152" s="6">
        <v>0.25404581347392419</v>
      </c>
      <c r="Z152">
        <v>0</v>
      </c>
      <c r="AB152" s="6">
        <v>0.25404581347392419</v>
      </c>
      <c r="AC152">
        <v>0</v>
      </c>
    </row>
    <row r="153" spans="12:29">
      <c r="L153">
        <v>148</v>
      </c>
      <c r="M153" s="6">
        <v>0.25403047180048116</v>
      </c>
      <c r="N153">
        <v>0</v>
      </c>
      <c r="S153" s="6">
        <v>0.25403047180048116</v>
      </c>
      <c r="T153">
        <v>0</v>
      </c>
      <c r="V153" s="6">
        <v>0.25403047180048116</v>
      </c>
      <c r="W153">
        <v>0</v>
      </c>
      <c r="Y153" s="6">
        <v>0.25403047180048116</v>
      </c>
      <c r="Z153">
        <v>0</v>
      </c>
      <c r="AB153" s="6">
        <v>0.25403047180048116</v>
      </c>
      <c r="AC153">
        <v>0</v>
      </c>
    </row>
    <row r="154" spans="12:29">
      <c r="L154">
        <v>149</v>
      </c>
      <c r="M154" s="6">
        <v>0.25347933637485009</v>
      </c>
      <c r="N154">
        <v>0</v>
      </c>
      <c r="S154" s="6">
        <v>0.25347933637485009</v>
      </c>
      <c r="T154">
        <v>0</v>
      </c>
      <c r="V154" s="6">
        <v>0.25347933637485009</v>
      </c>
      <c r="W154">
        <v>0</v>
      </c>
      <c r="Y154" s="6">
        <v>0.25347933637485009</v>
      </c>
      <c r="Z154">
        <v>0</v>
      </c>
      <c r="AB154" s="6">
        <v>0.25347933637485009</v>
      </c>
      <c r="AC154">
        <v>0</v>
      </c>
    </row>
    <row r="155" spans="12:29">
      <c r="L155">
        <v>150</v>
      </c>
      <c r="M155" s="6">
        <v>0.25320336430165175</v>
      </c>
      <c r="N155">
        <v>0</v>
      </c>
      <c r="S155" s="6">
        <v>0.25320336430165175</v>
      </c>
      <c r="T155">
        <v>0</v>
      </c>
      <c r="V155" s="6">
        <v>0.25320336430165175</v>
      </c>
      <c r="W155">
        <v>0</v>
      </c>
      <c r="Y155" s="6">
        <v>0.25320336430165175</v>
      </c>
      <c r="Z155">
        <v>0</v>
      </c>
      <c r="AB155" s="6">
        <v>0.25320336430165175</v>
      </c>
      <c r="AC155">
        <v>0</v>
      </c>
    </row>
    <row r="156" spans="12:29">
      <c r="L156">
        <v>151</v>
      </c>
      <c r="M156" s="6">
        <v>0.25259898535468306</v>
      </c>
      <c r="N156">
        <v>0</v>
      </c>
      <c r="S156" s="6">
        <v>0.25259898535468306</v>
      </c>
      <c r="T156">
        <v>0</v>
      </c>
      <c r="V156" s="6">
        <v>0.25259898535468306</v>
      </c>
      <c r="W156">
        <v>0</v>
      </c>
      <c r="Y156" s="6">
        <v>0.25259898535468306</v>
      </c>
      <c r="Z156">
        <v>0</v>
      </c>
      <c r="AB156" s="6">
        <v>0.25259898535468306</v>
      </c>
      <c r="AC156">
        <v>0</v>
      </c>
    </row>
    <row r="157" spans="12:29">
      <c r="L157">
        <v>152</v>
      </c>
      <c r="M157" s="6">
        <v>0.25254869994671353</v>
      </c>
      <c r="N157">
        <v>0</v>
      </c>
      <c r="S157" s="6">
        <v>0.25254869994671353</v>
      </c>
      <c r="T157">
        <v>0</v>
      </c>
      <c r="V157" s="6">
        <v>0.25254869994671353</v>
      </c>
      <c r="W157">
        <v>0</v>
      </c>
      <c r="Y157" s="6">
        <v>0.25254869994671353</v>
      </c>
      <c r="Z157">
        <v>0</v>
      </c>
      <c r="AB157" s="6">
        <v>0.25254869994671353</v>
      </c>
      <c r="AC157">
        <v>0</v>
      </c>
    </row>
    <row r="158" spans="12:29">
      <c r="L158">
        <v>153</v>
      </c>
      <c r="M158" s="6">
        <v>0.25231576941697315</v>
      </c>
      <c r="N158">
        <v>0</v>
      </c>
      <c r="S158" s="6">
        <v>0.25231576941697315</v>
      </c>
      <c r="T158">
        <v>0</v>
      </c>
      <c r="V158" s="6">
        <v>0.25231576941697315</v>
      </c>
      <c r="W158">
        <v>0</v>
      </c>
      <c r="Y158" s="6">
        <v>0.25231576941697315</v>
      </c>
      <c r="Z158">
        <v>0</v>
      </c>
      <c r="AB158" s="6">
        <v>0.25231576941697315</v>
      </c>
      <c r="AC158">
        <v>0</v>
      </c>
    </row>
    <row r="159" spans="12:29">
      <c r="L159">
        <v>154</v>
      </c>
      <c r="M159" s="6">
        <v>0.25226261217042856</v>
      </c>
      <c r="N159">
        <v>0</v>
      </c>
      <c r="S159" s="6">
        <v>0.25226261217042856</v>
      </c>
      <c r="T159">
        <v>0</v>
      </c>
      <c r="V159" s="6">
        <v>0.25226261217042856</v>
      </c>
      <c r="W159">
        <v>0</v>
      </c>
      <c r="Y159" s="6">
        <v>0.25226261217042856</v>
      </c>
      <c r="Z159">
        <v>0</v>
      </c>
      <c r="AB159" s="6">
        <v>0.25226261217042856</v>
      </c>
      <c r="AC159">
        <v>0</v>
      </c>
    </row>
    <row r="160" spans="12:29">
      <c r="L160">
        <v>155</v>
      </c>
      <c r="M160" s="6">
        <v>0.25134602721075977</v>
      </c>
      <c r="N160">
        <v>0</v>
      </c>
      <c r="S160" s="6">
        <v>0.25134602721075977</v>
      </c>
      <c r="T160">
        <v>0</v>
      </c>
      <c r="V160" s="6">
        <v>0.25134602721075977</v>
      </c>
      <c r="W160">
        <v>0</v>
      </c>
      <c r="Y160" s="6">
        <v>0.25134602721075977</v>
      </c>
      <c r="Z160">
        <v>0</v>
      </c>
      <c r="AB160" s="6">
        <v>0.25134602721075977</v>
      </c>
      <c r="AC160">
        <v>0</v>
      </c>
    </row>
    <row r="161" spans="12:29">
      <c r="L161">
        <v>156</v>
      </c>
      <c r="M161" s="6">
        <v>0.25030926970269762</v>
      </c>
      <c r="N161">
        <v>0</v>
      </c>
      <c r="S161" s="6">
        <v>0.25030926970269762</v>
      </c>
      <c r="T161">
        <v>0</v>
      </c>
      <c r="V161" s="6">
        <v>0.25030926970269762</v>
      </c>
      <c r="W161">
        <v>0</v>
      </c>
      <c r="Y161" s="6">
        <v>0.25030926970269762</v>
      </c>
      <c r="Z161">
        <v>0</v>
      </c>
      <c r="AB161" s="6">
        <v>0.25030926970269762</v>
      </c>
      <c r="AC161">
        <v>0</v>
      </c>
    </row>
    <row r="162" spans="12:29">
      <c r="L162">
        <v>157</v>
      </c>
      <c r="M162" s="6">
        <v>0.24939722358773433</v>
      </c>
      <c r="N162">
        <v>0</v>
      </c>
      <c r="S162" s="6">
        <v>0.24939722358773433</v>
      </c>
      <c r="T162">
        <v>0</v>
      </c>
      <c r="V162" s="6">
        <v>0.24939722358773433</v>
      </c>
      <c r="W162">
        <v>0</v>
      </c>
      <c r="Y162" s="6">
        <v>0.24939722358773433</v>
      </c>
      <c r="Z162">
        <v>0</v>
      </c>
      <c r="AB162" s="6">
        <v>0.24939722358773433</v>
      </c>
      <c r="AC162">
        <v>0</v>
      </c>
    </row>
    <row r="163" spans="12:29">
      <c r="L163">
        <v>158</v>
      </c>
      <c r="M163" s="6">
        <v>0.24854586824284289</v>
      </c>
      <c r="N163">
        <v>1</v>
      </c>
      <c r="S163" s="6">
        <v>0.24854586824284289</v>
      </c>
      <c r="T163">
        <v>1</v>
      </c>
      <c r="V163" s="6">
        <v>0.24854586824284289</v>
      </c>
      <c r="W163">
        <v>1</v>
      </c>
      <c r="Y163" s="6">
        <v>0.24854586824284289</v>
      </c>
      <c r="Z163">
        <v>1</v>
      </c>
      <c r="AB163" s="6">
        <v>0.24854586824284289</v>
      </c>
      <c r="AC163">
        <v>1</v>
      </c>
    </row>
    <row r="164" spans="12:29">
      <c r="L164">
        <v>159</v>
      </c>
      <c r="M164" s="6">
        <v>0.24841515294739941</v>
      </c>
      <c r="N164">
        <v>0</v>
      </c>
      <c r="S164" s="6">
        <v>0.24841515294739941</v>
      </c>
      <c r="T164">
        <v>0</v>
      </c>
      <c r="V164" s="6">
        <v>0.24841515294739941</v>
      </c>
      <c r="W164">
        <v>0</v>
      </c>
      <c r="Y164" s="6">
        <v>0.24841515294739941</v>
      </c>
      <c r="Z164">
        <v>0</v>
      </c>
      <c r="AB164" s="6">
        <v>0.24841515294739941</v>
      </c>
      <c r="AC164">
        <v>0</v>
      </c>
    </row>
    <row r="165" spans="12:29">
      <c r="L165">
        <v>160</v>
      </c>
      <c r="M165" s="6">
        <v>0.24813825673389636</v>
      </c>
      <c r="N165">
        <v>0</v>
      </c>
      <c r="S165" s="6">
        <v>0.24813825673389636</v>
      </c>
      <c r="T165">
        <v>0</v>
      </c>
      <c r="V165" s="6">
        <v>0.24813825673389636</v>
      </c>
      <c r="W165">
        <v>0</v>
      </c>
      <c r="Y165" s="6">
        <v>0.24813825673389636</v>
      </c>
      <c r="Z165">
        <v>0</v>
      </c>
      <c r="AB165" s="6">
        <v>0.24813825673389636</v>
      </c>
      <c r="AC165">
        <v>0</v>
      </c>
    </row>
    <row r="166" spans="12:29">
      <c r="L166">
        <v>161</v>
      </c>
      <c r="M166" s="6">
        <v>0.24806883182031891</v>
      </c>
      <c r="N166">
        <v>1</v>
      </c>
      <c r="S166" s="6">
        <v>0.24806883182031891</v>
      </c>
      <c r="T166">
        <v>1</v>
      </c>
      <c r="V166" s="6">
        <v>0.24806883182031891</v>
      </c>
      <c r="W166">
        <v>1</v>
      </c>
      <c r="Y166" s="6">
        <v>0.24806883182031891</v>
      </c>
      <c r="Z166">
        <v>1</v>
      </c>
      <c r="AB166" s="6">
        <v>0.24806883182031891</v>
      </c>
      <c r="AC166">
        <v>1</v>
      </c>
    </row>
    <row r="167" spans="12:29">
      <c r="L167">
        <v>162</v>
      </c>
      <c r="M167" s="6">
        <v>0.24792522349078128</v>
      </c>
      <c r="N167">
        <v>0</v>
      </c>
      <c r="S167" s="6">
        <v>0.24792522349078128</v>
      </c>
      <c r="T167">
        <v>0</v>
      </c>
      <c r="V167" s="6">
        <v>0.24792522349078128</v>
      </c>
      <c r="W167">
        <v>0</v>
      </c>
      <c r="Y167" s="6">
        <v>0.24792522349078128</v>
      </c>
      <c r="Z167">
        <v>0</v>
      </c>
      <c r="AB167" s="6">
        <v>0.24792522349078128</v>
      </c>
      <c r="AC167">
        <v>0</v>
      </c>
    </row>
    <row r="168" spans="12:29">
      <c r="L168">
        <v>163</v>
      </c>
      <c r="M168" s="6">
        <v>0.24765582531748373</v>
      </c>
      <c r="N168">
        <v>0</v>
      </c>
      <c r="S168" s="6">
        <v>0.24765582531748373</v>
      </c>
      <c r="T168">
        <v>0</v>
      </c>
      <c r="V168" s="6">
        <v>0.24765582531748373</v>
      </c>
      <c r="W168">
        <v>0</v>
      </c>
      <c r="Y168" s="6">
        <v>0.24765582531748373</v>
      </c>
      <c r="Z168">
        <v>0</v>
      </c>
      <c r="AB168" s="6">
        <v>0.24765582531748373</v>
      </c>
      <c r="AC168">
        <v>0</v>
      </c>
    </row>
    <row r="169" spans="12:29">
      <c r="L169">
        <v>164</v>
      </c>
      <c r="M169" s="6">
        <v>0.24738100625457624</v>
      </c>
      <c r="N169">
        <v>0</v>
      </c>
      <c r="S169" s="6">
        <v>0.24738100625457624</v>
      </c>
      <c r="T169">
        <v>0</v>
      </c>
      <c r="V169" s="6">
        <v>0.24738100625457624</v>
      </c>
      <c r="W169">
        <v>0</v>
      </c>
      <c r="Y169" s="6">
        <v>0.24738100625457624</v>
      </c>
      <c r="Z169">
        <v>0</v>
      </c>
      <c r="AB169" s="6">
        <v>0.24738100625457624</v>
      </c>
      <c r="AC169">
        <v>0</v>
      </c>
    </row>
    <row r="170" spans="12:29">
      <c r="L170">
        <v>165</v>
      </c>
      <c r="M170" s="6">
        <v>0.24674180013121577</v>
      </c>
      <c r="N170">
        <v>0</v>
      </c>
      <c r="S170" s="6">
        <v>0.24674180013121577</v>
      </c>
      <c r="T170">
        <v>0</v>
      </c>
      <c r="V170" s="6">
        <v>0.24674180013121577</v>
      </c>
      <c r="W170">
        <v>0</v>
      </c>
      <c r="Y170" s="6">
        <v>0.24674180013121577</v>
      </c>
      <c r="Z170">
        <v>0</v>
      </c>
      <c r="AB170" s="6">
        <v>0.24674180013121577</v>
      </c>
      <c r="AC170">
        <v>0</v>
      </c>
    </row>
    <row r="171" spans="12:29">
      <c r="L171">
        <v>166</v>
      </c>
      <c r="M171" s="6">
        <v>0.24607716147850631</v>
      </c>
      <c r="N171">
        <v>0</v>
      </c>
      <c r="S171" s="6">
        <v>0.24607716147850631</v>
      </c>
      <c r="T171">
        <v>0</v>
      </c>
      <c r="V171" s="6">
        <v>0.24607716147850631</v>
      </c>
      <c r="W171">
        <v>0</v>
      </c>
      <c r="Y171" s="6">
        <v>0.24607716147850631</v>
      </c>
      <c r="Z171">
        <v>0</v>
      </c>
      <c r="AB171" s="6">
        <v>0.24607716147850631</v>
      </c>
      <c r="AC171">
        <v>0</v>
      </c>
    </row>
    <row r="172" spans="12:29">
      <c r="L172">
        <v>167</v>
      </c>
      <c r="M172" s="6">
        <v>0.24565654999236805</v>
      </c>
      <c r="N172">
        <v>0</v>
      </c>
      <c r="S172" s="6">
        <v>0.24565654999236805</v>
      </c>
      <c r="T172">
        <v>0</v>
      </c>
      <c r="V172" s="6">
        <v>0.24565654999236805</v>
      </c>
      <c r="W172">
        <v>0</v>
      </c>
      <c r="Y172" s="6">
        <v>0.24565654999236805</v>
      </c>
      <c r="Z172">
        <v>0</v>
      </c>
      <c r="AB172" s="6">
        <v>0.24565654999236805</v>
      </c>
      <c r="AC172">
        <v>0</v>
      </c>
    </row>
    <row r="173" spans="12:29">
      <c r="L173">
        <v>168</v>
      </c>
      <c r="M173" s="6">
        <v>0.24532042604075563</v>
      </c>
      <c r="N173">
        <v>0</v>
      </c>
      <c r="S173" s="6">
        <v>0.24532042604075563</v>
      </c>
      <c r="T173">
        <v>0</v>
      </c>
      <c r="V173" s="6">
        <v>0.24532042604075563</v>
      </c>
      <c r="W173">
        <v>0</v>
      </c>
      <c r="Y173" s="6">
        <v>0.24532042604075563</v>
      </c>
      <c r="Z173">
        <v>0</v>
      </c>
      <c r="AB173" s="6">
        <v>0.24532042604075563</v>
      </c>
      <c r="AC173">
        <v>0</v>
      </c>
    </row>
    <row r="174" spans="12:29">
      <c r="L174">
        <v>169</v>
      </c>
      <c r="M174" s="6">
        <v>0.24302807860892889</v>
      </c>
      <c r="N174">
        <v>0</v>
      </c>
      <c r="S174" s="6">
        <v>0.24302807860892889</v>
      </c>
      <c r="T174">
        <v>0</v>
      </c>
      <c r="V174" s="6">
        <v>0.24302807860892889</v>
      </c>
      <c r="W174">
        <v>0</v>
      </c>
      <c r="Y174" s="6">
        <v>0.24302807860892889</v>
      </c>
      <c r="Z174">
        <v>0</v>
      </c>
      <c r="AB174" s="6">
        <v>0.24302807860892889</v>
      </c>
      <c r="AC174">
        <v>0</v>
      </c>
    </row>
    <row r="175" spans="12:29">
      <c r="L175">
        <v>170</v>
      </c>
      <c r="M175" s="6">
        <v>0.24280627545037184</v>
      </c>
      <c r="N175">
        <v>0</v>
      </c>
      <c r="S175" s="6">
        <v>0.24280627545037184</v>
      </c>
      <c r="T175">
        <v>0</v>
      </c>
      <c r="V175" s="6">
        <v>0.24280627545037184</v>
      </c>
      <c r="W175">
        <v>0</v>
      </c>
      <c r="Y175" s="6">
        <v>0.24280627545037184</v>
      </c>
      <c r="Z175">
        <v>0</v>
      </c>
      <c r="AB175" s="6">
        <v>0.24280627545037184</v>
      </c>
      <c r="AC175">
        <v>0</v>
      </c>
    </row>
    <row r="176" spans="12:29">
      <c r="L176">
        <v>171</v>
      </c>
      <c r="M176" s="6">
        <v>0.24255812105555044</v>
      </c>
      <c r="N176">
        <v>0</v>
      </c>
      <c r="S176" s="6">
        <v>0.24255812105555044</v>
      </c>
      <c r="T176">
        <v>0</v>
      </c>
      <c r="V176" s="6">
        <v>0.24255812105555044</v>
      </c>
      <c r="W176">
        <v>0</v>
      </c>
      <c r="Y176" s="6">
        <v>0.24255812105555044</v>
      </c>
      <c r="Z176">
        <v>0</v>
      </c>
      <c r="AB176" s="6">
        <v>0.24255812105555044</v>
      </c>
      <c r="AC176">
        <v>0</v>
      </c>
    </row>
    <row r="177" spans="12:29">
      <c r="L177">
        <v>172</v>
      </c>
      <c r="M177" s="6">
        <v>0.24013376101295733</v>
      </c>
      <c r="N177">
        <v>0</v>
      </c>
      <c r="S177" s="6">
        <v>0.24013376101295733</v>
      </c>
      <c r="T177">
        <v>0</v>
      </c>
      <c r="V177" s="6">
        <v>0.24013376101295733</v>
      </c>
      <c r="W177">
        <v>0</v>
      </c>
      <c r="Y177" s="6">
        <v>0.24013376101295733</v>
      </c>
      <c r="Z177">
        <v>0</v>
      </c>
      <c r="AB177" s="6">
        <v>0.24013376101295733</v>
      </c>
      <c r="AC177">
        <v>0</v>
      </c>
    </row>
    <row r="178" spans="12:29">
      <c r="L178">
        <v>173</v>
      </c>
      <c r="M178" s="6">
        <v>0.24009415512458504</v>
      </c>
      <c r="N178">
        <v>1</v>
      </c>
      <c r="S178" s="6">
        <v>0.24009415512458504</v>
      </c>
      <c r="T178">
        <v>1</v>
      </c>
      <c r="V178" s="6">
        <v>0.24009415512458504</v>
      </c>
      <c r="W178">
        <v>1</v>
      </c>
      <c r="Y178" s="6">
        <v>0.24009415512458504</v>
      </c>
      <c r="Z178">
        <v>1</v>
      </c>
      <c r="AB178" s="6">
        <v>0.24009415512458504</v>
      </c>
      <c r="AC178">
        <v>1</v>
      </c>
    </row>
    <row r="179" spans="12:29">
      <c r="L179">
        <v>174</v>
      </c>
      <c r="M179" s="6">
        <v>0.23967230475311266</v>
      </c>
      <c r="N179">
        <v>1</v>
      </c>
      <c r="S179" s="6">
        <v>0.23967230475311266</v>
      </c>
      <c r="T179">
        <v>1</v>
      </c>
      <c r="V179" s="6">
        <v>0.23967230475311266</v>
      </c>
      <c r="W179">
        <v>1</v>
      </c>
      <c r="Y179" s="6">
        <v>0.23967230475311266</v>
      </c>
      <c r="Z179">
        <v>1</v>
      </c>
      <c r="AB179" s="6">
        <v>0.23967230475311266</v>
      </c>
      <c r="AC179">
        <v>1</v>
      </c>
    </row>
    <row r="180" spans="12:29">
      <c r="L180">
        <v>175</v>
      </c>
      <c r="M180" s="6">
        <v>0.23953471960693004</v>
      </c>
      <c r="N180">
        <v>0</v>
      </c>
      <c r="S180" s="6">
        <v>0.23953471960693004</v>
      </c>
      <c r="T180">
        <v>0</v>
      </c>
      <c r="V180" s="6">
        <v>0.23953471960693004</v>
      </c>
      <c r="W180">
        <v>0</v>
      </c>
      <c r="Y180" s="6">
        <v>0.23953471960693004</v>
      </c>
      <c r="Z180">
        <v>0</v>
      </c>
      <c r="AB180" s="6">
        <v>0.23953471960693004</v>
      </c>
      <c r="AC180">
        <v>0</v>
      </c>
    </row>
    <row r="181" spans="12:29">
      <c r="L181">
        <v>176</v>
      </c>
      <c r="M181" s="6">
        <v>0.23935713020151206</v>
      </c>
      <c r="N181">
        <v>0</v>
      </c>
      <c r="S181" s="6">
        <v>0.23935713020151206</v>
      </c>
      <c r="T181">
        <v>0</v>
      </c>
      <c r="V181" s="6">
        <v>0.23935713020151206</v>
      </c>
      <c r="W181">
        <v>0</v>
      </c>
      <c r="Y181" s="6">
        <v>0.23935713020151206</v>
      </c>
      <c r="Z181">
        <v>0</v>
      </c>
      <c r="AB181" s="6">
        <v>0.23935713020151206</v>
      </c>
      <c r="AC181">
        <v>0</v>
      </c>
    </row>
    <row r="182" spans="12:29">
      <c r="L182">
        <v>177</v>
      </c>
      <c r="M182" s="6">
        <v>0.23682319064107057</v>
      </c>
      <c r="N182">
        <v>1</v>
      </c>
      <c r="S182" s="6">
        <v>0.23682319064107057</v>
      </c>
      <c r="T182">
        <v>1</v>
      </c>
      <c r="V182" s="6">
        <v>0.23682319064107057</v>
      </c>
      <c r="W182">
        <v>1</v>
      </c>
      <c r="Y182" s="6">
        <v>0.23682319064107057</v>
      </c>
      <c r="Z182">
        <v>1</v>
      </c>
      <c r="AB182" s="6">
        <v>0.23682319064107057</v>
      </c>
      <c r="AC182">
        <v>1</v>
      </c>
    </row>
    <row r="183" spans="12:29">
      <c r="L183">
        <v>178</v>
      </c>
      <c r="M183" s="6">
        <v>0.23657386440611208</v>
      </c>
      <c r="N183">
        <v>0</v>
      </c>
      <c r="S183" s="6">
        <v>0.23657386440611208</v>
      </c>
      <c r="T183">
        <v>0</v>
      </c>
      <c r="V183" s="6">
        <v>0.23657386440611208</v>
      </c>
      <c r="W183">
        <v>0</v>
      </c>
      <c r="Y183" s="6">
        <v>0.23657386440611208</v>
      </c>
      <c r="Z183">
        <v>0</v>
      </c>
      <c r="AB183" s="6">
        <v>0.23657386440611208</v>
      </c>
      <c r="AC183">
        <v>0</v>
      </c>
    </row>
    <row r="184" spans="12:29">
      <c r="L184">
        <v>179</v>
      </c>
      <c r="M184" s="6">
        <v>0.23642296074022348</v>
      </c>
      <c r="N184">
        <v>1</v>
      </c>
      <c r="S184" s="6">
        <v>0.23642296074022348</v>
      </c>
      <c r="T184">
        <v>1</v>
      </c>
      <c r="V184" s="6">
        <v>0.23642296074022348</v>
      </c>
      <c r="W184">
        <v>1</v>
      </c>
      <c r="Y184" s="6">
        <v>0.23642296074022348</v>
      </c>
      <c r="Z184">
        <v>1</v>
      </c>
      <c r="AB184" s="6">
        <v>0.23642296074022348</v>
      </c>
      <c r="AC184">
        <v>1</v>
      </c>
    </row>
    <row r="185" spans="12:29">
      <c r="L185">
        <v>180</v>
      </c>
      <c r="M185" s="6">
        <v>0.23489326745782146</v>
      </c>
      <c r="N185">
        <v>1</v>
      </c>
      <c r="S185" s="6">
        <v>0.23489326745782146</v>
      </c>
      <c r="T185">
        <v>1</v>
      </c>
      <c r="V185" s="6">
        <v>0.23489326745782146</v>
      </c>
      <c r="W185">
        <v>1</v>
      </c>
      <c r="Y185" s="6">
        <v>0.23489326745782146</v>
      </c>
      <c r="Z185">
        <v>1</v>
      </c>
      <c r="AB185" s="6">
        <v>0.23489326745782146</v>
      </c>
      <c r="AC185">
        <v>1</v>
      </c>
    </row>
    <row r="186" spans="12:29">
      <c r="L186">
        <v>181</v>
      </c>
      <c r="M186" s="6">
        <v>0.2342985706825331</v>
      </c>
      <c r="N186">
        <v>1</v>
      </c>
      <c r="S186" s="6">
        <v>0.2342985706825331</v>
      </c>
      <c r="T186">
        <v>1</v>
      </c>
      <c r="V186" s="6">
        <v>0.2342985706825331</v>
      </c>
      <c r="W186">
        <v>1</v>
      </c>
      <c r="Y186" s="6">
        <v>0.2342985706825331</v>
      </c>
      <c r="Z186">
        <v>1</v>
      </c>
      <c r="AB186" s="6">
        <v>0.2342985706825331</v>
      </c>
      <c r="AC186">
        <v>1</v>
      </c>
    </row>
    <row r="187" spans="12:29">
      <c r="L187">
        <v>182</v>
      </c>
      <c r="M187" s="6">
        <v>0.23388273288411701</v>
      </c>
      <c r="N187">
        <v>1</v>
      </c>
      <c r="S187" s="6">
        <v>0.23388273288411701</v>
      </c>
      <c r="T187">
        <v>1</v>
      </c>
      <c r="V187" s="6">
        <v>0.23388273288411701</v>
      </c>
      <c r="W187">
        <v>1</v>
      </c>
      <c r="Y187" s="6">
        <v>0.23388273288411701</v>
      </c>
      <c r="Z187">
        <v>1</v>
      </c>
      <c r="AB187" s="6">
        <v>0.23388273288411701</v>
      </c>
      <c r="AC187">
        <v>1</v>
      </c>
    </row>
    <row r="188" spans="12:29">
      <c r="L188">
        <v>183</v>
      </c>
      <c r="M188" s="6">
        <v>0.2334846882238468</v>
      </c>
      <c r="N188">
        <v>0</v>
      </c>
      <c r="S188" s="6">
        <v>0.2334846882238468</v>
      </c>
      <c r="T188">
        <v>0</v>
      </c>
      <c r="V188" s="6">
        <v>0.2334846882238468</v>
      </c>
      <c r="W188">
        <v>0</v>
      </c>
      <c r="Y188" s="6">
        <v>0.2334846882238468</v>
      </c>
      <c r="Z188">
        <v>0</v>
      </c>
      <c r="AB188" s="6">
        <v>0.2334846882238468</v>
      </c>
      <c r="AC188">
        <v>0</v>
      </c>
    </row>
    <row r="189" spans="12:29">
      <c r="L189">
        <v>184</v>
      </c>
      <c r="M189" s="6">
        <v>0.23338466776606717</v>
      </c>
      <c r="N189">
        <v>0</v>
      </c>
      <c r="S189" s="6">
        <v>0.23338466776606717</v>
      </c>
      <c r="T189">
        <v>0</v>
      </c>
      <c r="V189" s="6">
        <v>0.23338466776606717</v>
      </c>
      <c r="W189">
        <v>0</v>
      </c>
      <c r="Y189" s="6">
        <v>0.23338466776606717</v>
      </c>
      <c r="Z189">
        <v>0</v>
      </c>
      <c r="AB189" s="6">
        <v>0.23338466776606717</v>
      </c>
      <c r="AC189">
        <v>0</v>
      </c>
    </row>
    <row r="190" spans="12:29">
      <c r="L190">
        <v>185</v>
      </c>
      <c r="M190" s="6">
        <v>0.23280886403049147</v>
      </c>
      <c r="N190">
        <v>0</v>
      </c>
      <c r="S190" s="6">
        <v>0.23280886403049147</v>
      </c>
      <c r="T190">
        <v>0</v>
      </c>
      <c r="V190" s="6">
        <v>0.23280886403049147</v>
      </c>
      <c r="W190">
        <v>0</v>
      </c>
      <c r="Y190" s="6">
        <v>0.23280886403049147</v>
      </c>
      <c r="Z190">
        <v>0</v>
      </c>
      <c r="AB190" s="6">
        <v>0.23280886403049147</v>
      </c>
      <c r="AC190">
        <v>0</v>
      </c>
    </row>
    <row r="191" spans="12:29">
      <c r="L191">
        <v>186</v>
      </c>
      <c r="M191" s="6">
        <v>0.23246542297622264</v>
      </c>
      <c r="N191">
        <v>0</v>
      </c>
      <c r="S191" s="6">
        <v>0.23246542297622264</v>
      </c>
      <c r="T191">
        <v>0</v>
      </c>
      <c r="V191" s="6">
        <v>0.23246542297622264</v>
      </c>
      <c r="W191">
        <v>0</v>
      </c>
      <c r="Y191" s="6">
        <v>0.23246542297622264</v>
      </c>
      <c r="Z191">
        <v>0</v>
      </c>
      <c r="AB191" s="6">
        <v>0.23246542297622264</v>
      </c>
      <c r="AC191">
        <v>0</v>
      </c>
    </row>
    <row r="192" spans="12:29">
      <c r="L192">
        <v>187</v>
      </c>
      <c r="M192" s="6">
        <v>0.23220648746285499</v>
      </c>
      <c r="N192">
        <v>0</v>
      </c>
      <c r="S192" s="6">
        <v>0.23220648746285499</v>
      </c>
      <c r="T192">
        <v>0</v>
      </c>
      <c r="V192" s="6">
        <v>0.23220648746285499</v>
      </c>
      <c r="W192">
        <v>0</v>
      </c>
      <c r="Y192" s="6">
        <v>0.23220648746285499</v>
      </c>
      <c r="Z192">
        <v>0</v>
      </c>
      <c r="AB192" s="6">
        <v>0.23220648746285499</v>
      </c>
      <c r="AC192">
        <v>0</v>
      </c>
    </row>
    <row r="193" spans="12:29">
      <c r="L193">
        <v>188</v>
      </c>
      <c r="M193" s="6">
        <v>0.23177598679173819</v>
      </c>
      <c r="N193">
        <v>0</v>
      </c>
      <c r="S193" s="6">
        <v>0.23177598679173819</v>
      </c>
      <c r="T193">
        <v>0</v>
      </c>
      <c r="V193" s="6">
        <v>0.23177598679173819</v>
      </c>
      <c r="W193">
        <v>0</v>
      </c>
      <c r="Y193" s="6">
        <v>0.23177598679173819</v>
      </c>
      <c r="Z193">
        <v>0</v>
      </c>
      <c r="AB193" s="6">
        <v>0.23177598679173819</v>
      </c>
      <c r="AC193">
        <v>0</v>
      </c>
    </row>
    <row r="194" spans="12:29">
      <c r="L194">
        <v>189</v>
      </c>
      <c r="M194" s="6">
        <v>0.23109745605289628</v>
      </c>
      <c r="N194">
        <v>0</v>
      </c>
      <c r="S194" s="6">
        <v>0.23109745605289628</v>
      </c>
      <c r="T194">
        <v>0</v>
      </c>
      <c r="V194" s="6">
        <v>0.23109745605289628</v>
      </c>
      <c r="W194">
        <v>0</v>
      </c>
      <c r="Y194" s="6">
        <v>0.23109745605289628</v>
      </c>
      <c r="Z194">
        <v>0</v>
      </c>
      <c r="AB194" s="6">
        <v>0.23109745605289628</v>
      </c>
      <c r="AC194">
        <v>0</v>
      </c>
    </row>
    <row r="195" spans="12:29">
      <c r="L195">
        <v>190</v>
      </c>
      <c r="M195" s="6">
        <v>0.23052400320245311</v>
      </c>
      <c r="N195">
        <v>0</v>
      </c>
      <c r="S195" s="6">
        <v>0.23052400320245311</v>
      </c>
      <c r="T195">
        <v>0</v>
      </c>
      <c r="V195" s="6">
        <v>0.23052400320245311</v>
      </c>
      <c r="W195">
        <v>0</v>
      </c>
      <c r="Y195" s="6">
        <v>0.23052400320245311</v>
      </c>
      <c r="Z195">
        <v>0</v>
      </c>
      <c r="AB195" s="6">
        <v>0.23052400320245311</v>
      </c>
      <c r="AC195">
        <v>0</v>
      </c>
    </row>
    <row r="196" spans="12:29">
      <c r="L196">
        <v>191</v>
      </c>
      <c r="M196" s="6">
        <v>0.23017291981061003</v>
      </c>
      <c r="N196">
        <v>0</v>
      </c>
      <c r="S196" s="6">
        <v>0.23017291981061003</v>
      </c>
      <c r="T196">
        <v>0</v>
      </c>
      <c r="V196" s="6">
        <v>0.23017291981061003</v>
      </c>
      <c r="W196">
        <v>0</v>
      </c>
      <c r="Y196" s="6">
        <v>0.23017291981061003</v>
      </c>
      <c r="Z196">
        <v>0</v>
      </c>
      <c r="AB196" s="6">
        <v>0.23017291981061003</v>
      </c>
      <c r="AC196">
        <v>0</v>
      </c>
    </row>
    <row r="197" spans="12:29">
      <c r="L197">
        <v>192</v>
      </c>
      <c r="M197" s="6">
        <v>0.22974010084186469</v>
      </c>
      <c r="N197">
        <v>0</v>
      </c>
      <c r="S197" s="6">
        <v>0.22974010084186469</v>
      </c>
      <c r="T197">
        <v>0</v>
      </c>
      <c r="V197" s="6">
        <v>0.22974010084186469</v>
      </c>
      <c r="W197">
        <v>0</v>
      </c>
      <c r="Y197" s="6">
        <v>0.22974010084186469</v>
      </c>
      <c r="Z197">
        <v>0</v>
      </c>
      <c r="AB197" s="6">
        <v>0.22974010084186469</v>
      </c>
      <c r="AC197">
        <v>0</v>
      </c>
    </row>
    <row r="198" spans="12:29">
      <c r="L198">
        <v>193</v>
      </c>
      <c r="M198" s="6">
        <v>0.22963702959684887</v>
      </c>
      <c r="N198">
        <v>0</v>
      </c>
      <c r="S198" s="6">
        <v>0.22963702959684887</v>
      </c>
      <c r="T198">
        <v>0</v>
      </c>
      <c r="V198" s="6">
        <v>0.22963702959684887</v>
      </c>
      <c r="W198">
        <v>0</v>
      </c>
      <c r="Y198" s="6">
        <v>0.22963702959684887</v>
      </c>
      <c r="Z198">
        <v>0</v>
      </c>
      <c r="AB198" s="6">
        <v>0.22963702959684887</v>
      </c>
      <c r="AC198">
        <v>0</v>
      </c>
    </row>
    <row r="199" spans="12:29">
      <c r="L199">
        <v>194</v>
      </c>
      <c r="M199" s="6">
        <v>0.22953887958591168</v>
      </c>
      <c r="N199">
        <v>0</v>
      </c>
      <c r="S199" s="6">
        <v>0.22953887958591168</v>
      </c>
      <c r="T199">
        <v>0</v>
      </c>
      <c r="V199" s="6">
        <v>0.22953887958591168</v>
      </c>
      <c r="W199">
        <v>0</v>
      </c>
      <c r="Y199" s="6">
        <v>0.22953887958591168</v>
      </c>
      <c r="Z199">
        <v>0</v>
      </c>
      <c r="AB199" s="6">
        <v>0.22953887958591168</v>
      </c>
      <c r="AC199">
        <v>0</v>
      </c>
    </row>
    <row r="200" spans="12:29">
      <c r="L200">
        <v>195</v>
      </c>
      <c r="M200" s="6">
        <v>0.22938377244120584</v>
      </c>
      <c r="N200">
        <v>0</v>
      </c>
      <c r="S200" s="6">
        <v>0.22938377244120584</v>
      </c>
      <c r="T200">
        <v>0</v>
      </c>
      <c r="V200" s="6">
        <v>0.22938377244120584</v>
      </c>
      <c r="W200">
        <v>0</v>
      </c>
      <c r="Y200" s="6">
        <v>0.22938377244120584</v>
      </c>
      <c r="Z200">
        <v>0</v>
      </c>
      <c r="AB200" s="6">
        <v>0.22938377244120584</v>
      </c>
      <c r="AC200">
        <v>0</v>
      </c>
    </row>
    <row r="201" spans="12:29">
      <c r="L201">
        <v>196</v>
      </c>
      <c r="M201" s="6">
        <v>0.22930818411346682</v>
      </c>
      <c r="N201">
        <v>0</v>
      </c>
      <c r="S201" s="6">
        <v>0.22930818411346682</v>
      </c>
      <c r="T201">
        <v>0</v>
      </c>
      <c r="V201" s="6">
        <v>0.22930818411346682</v>
      </c>
      <c r="W201">
        <v>0</v>
      </c>
      <c r="Y201" s="6">
        <v>0.22930818411346682</v>
      </c>
      <c r="Z201">
        <v>0</v>
      </c>
      <c r="AB201" s="6">
        <v>0.22930818411346682</v>
      </c>
      <c r="AC201">
        <v>0</v>
      </c>
    </row>
    <row r="202" spans="12:29">
      <c r="L202">
        <v>197</v>
      </c>
      <c r="M202" s="6">
        <v>0.22929559141964764</v>
      </c>
      <c r="N202">
        <v>1</v>
      </c>
      <c r="S202" s="6">
        <v>0.22929559141964764</v>
      </c>
      <c r="T202">
        <v>1</v>
      </c>
      <c r="V202" s="6">
        <v>0.22929559141964764</v>
      </c>
      <c r="W202">
        <v>1</v>
      </c>
      <c r="Y202" s="6">
        <v>0.22929559141964764</v>
      </c>
      <c r="Z202">
        <v>1</v>
      </c>
      <c r="AB202" s="6">
        <v>0.22929559141964764</v>
      </c>
      <c r="AC202">
        <v>1</v>
      </c>
    </row>
    <row r="203" spans="12:29">
      <c r="L203">
        <v>198</v>
      </c>
      <c r="M203" s="6">
        <v>0.22841292355865866</v>
      </c>
      <c r="N203">
        <v>0</v>
      </c>
      <c r="S203" s="6">
        <v>0.22841292355865866</v>
      </c>
      <c r="T203">
        <v>0</v>
      </c>
      <c r="V203" s="6">
        <v>0.22841292355865866</v>
      </c>
      <c r="W203">
        <v>0</v>
      </c>
      <c r="Y203" s="6">
        <v>0.22841292355865866</v>
      </c>
      <c r="Z203">
        <v>0</v>
      </c>
      <c r="AB203" s="6">
        <v>0.22841292355865866</v>
      </c>
      <c r="AC203">
        <v>0</v>
      </c>
    </row>
    <row r="204" spans="12:29">
      <c r="L204">
        <v>199</v>
      </c>
      <c r="M204" s="6">
        <v>0.22720373652215298</v>
      </c>
      <c r="N204">
        <v>0</v>
      </c>
      <c r="S204" s="6">
        <v>0.22720373652215298</v>
      </c>
      <c r="T204">
        <v>0</v>
      </c>
      <c r="V204" s="6">
        <v>0.22720373652215298</v>
      </c>
      <c r="W204">
        <v>0</v>
      </c>
      <c r="Y204" s="6">
        <v>0.22720373652215298</v>
      </c>
      <c r="Z204">
        <v>0</v>
      </c>
      <c r="AB204" s="6">
        <v>0.22720373652215298</v>
      </c>
      <c r="AC204">
        <v>0</v>
      </c>
    </row>
    <row r="205" spans="12:29">
      <c r="L205">
        <v>200</v>
      </c>
      <c r="M205" s="6">
        <v>0.22692147564618631</v>
      </c>
      <c r="N205">
        <v>1</v>
      </c>
      <c r="S205" s="6">
        <v>0.22692147564618631</v>
      </c>
      <c r="T205">
        <v>1</v>
      </c>
      <c r="V205" s="6">
        <v>0.22692147564618631</v>
      </c>
      <c r="W205">
        <v>1</v>
      </c>
      <c r="Y205" s="6">
        <v>0.22692147564618631</v>
      </c>
      <c r="Z205">
        <v>1</v>
      </c>
      <c r="AB205" s="6">
        <v>0.22692147564618631</v>
      </c>
      <c r="AC205">
        <v>1</v>
      </c>
    </row>
    <row r="206" spans="12:29">
      <c r="L206">
        <v>201</v>
      </c>
      <c r="M206" s="6">
        <v>0.22679339484389496</v>
      </c>
      <c r="N206">
        <v>0</v>
      </c>
      <c r="T206" s="5">
        <f>SUM(T6:T205)</f>
        <v>72</v>
      </c>
      <c r="V206" s="6">
        <v>0.22679339484389496</v>
      </c>
      <c r="W206">
        <v>0</v>
      </c>
      <c r="Y206" s="6">
        <v>0.22679339484389496</v>
      </c>
      <c r="Z206">
        <v>0</v>
      </c>
      <c r="AB206" s="6">
        <v>0.22679339484389496</v>
      </c>
      <c r="AC206">
        <v>0</v>
      </c>
    </row>
    <row r="207" spans="12:29">
      <c r="L207">
        <v>202</v>
      </c>
      <c r="M207" s="6">
        <v>0.22569387604678862</v>
      </c>
      <c r="N207">
        <v>0</v>
      </c>
      <c r="T207" s="12">
        <f>T206/N1006</f>
        <v>0.48322147651006714</v>
      </c>
      <c r="V207" s="6">
        <v>0.22569387604678862</v>
      </c>
      <c r="W207">
        <v>0</v>
      </c>
      <c r="Y207" s="6">
        <v>0.22569387604678862</v>
      </c>
      <c r="Z207">
        <v>0</v>
      </c>
      <c r="AB207" s="6">
        <v>0.22569387604678862</v>
      </c>
      <c r="AC207">
        <v>0</v>
      </c>
    </row>
    <row r="208" spans="12:29">
      <c r="L208">
        <v>203</v>
      </c>
      <c r="M208" s="6">
        <v>0.22561576276107795</v>
      </c>
      <c r="N208">
        <v>0</v>
      </c>
      <c r="V208" s="6">
        <v>0.22561576276107795</v>
      </c>
      <c r="W208">
        <v>0</v>
      </c>
      <c r="Y208" s="6">
        <v>0.22561576276107795</v>
      </c>
      <c r="Z208">
        <v>0</v>
      </c>
      <c r="AB208" s="6">
        <v>0.22561576276107795</v>
      </c>
      <c r="AC208">
        <v>0</v>
      </c>
    </row>
    <row r="209" spans="12:29">
      <c r="L209">
        <v>204</v>
      </c>
      <c r="M209" s="6">
        <v>0.22465550706131626</v>
      </c>
      <c r="N209">
        <v>1</v>
      </c>
      <c r="V209" s="6">
        <v>0.22465550706131626</v>
      </c>
      <c r="W209">
        <v>1</v>
      </c>
      <c r="Y209" s="6">
        <v>0.22465550706131626</v>
      </c>
      <c r="Z209">
        <v>1</v>
      </c>
      <c r="AB209" s="6">
        <v>0.22465550706131626</v>
      </c>
      <c r="AC209">
        <v>1</v>
      </c>
    </row>
    <row r="210" spans="12:29">
      <c r="L210">
        <v>205</v>
      </c>
      <c r="M210" s="6">
        <v>0.22389596593359681</v>
      </c>
      <c r="N210">
        <v>0</v>
      </c>
      <c r="V210" s="6">
        <v>0.22389596593359681</v>
      </c>
      <c r="W210">
        <v>0</v>
      </c>
      <c r="Y210" s="6">
        <v>0.22389596593359681</v>
      </c>
      <c r="Z210">
        <v>0</v>
      </c>
      <c r="AB210" s="6">
        <v>0.22389596593359681</v>
      </c>
      <c r="AC210">
        <v>0</v>
      </c>
    </row>
    <row r="211" spans="12:29">
      <c r="L211">
        <v>206</v>
      </c>
      <c r="M211" s="6">
        <v>0.22365332047314496</v>
      </c>
      <c r="N211">
        <v>0</v>
      </c>
      <c r="V211" s="6">
        <v>0.22365332047314496</v>
      </c>
      <c r="W211">
        <v>0</v>
      </c>
      <c r="Y211" s="6">
        <v>0.22365332047314496</v>
      </c>
      <c r="Z211">
        <v>0</v>
      </c>
      <c r="AB211" s="6">
        <v>0.22365332047314496</v>
      </c>
      <c r="AC211">
        <v>0</v>
      </c>
    </row>
    <row r="212" spans="12:29">
      <c r="L212">
        <v>207</v>
      </c>
      <c r="M212" s="6">
        <v>0.2233124864543444</v>
      </c>
      <c r="N212">
        <v>0</v>
      </c>
      <c r="V212" s="6">
        <v>0.2233124864543444</v>
      </c>
      <c r="W212">
        <v>0</v>
      </c>
      <c r="Y212" s="6">
        <v>0.2233124864543444</v>
      </c>
      <c r="Z212">
        <v>0</v>
      </c>
      <c r="AB212" s="6">
        <v>0.2233124864543444</v>
      </c>
      <c r="AC212">
        <v>0</v>
      </c>
    </row>
    <row r="213" spans="12:29">
      <c r="L213">
        <v>208</v>
      </c>
      <c r="M213" s="6">
        <v>0.22217284527403905</v>
      </c>
      <c r="N213">
        <v>0</v>
      </c>
      <c r="V213" s="6">
        <v>0.22217284527403905</v>
      </c>
      <c r="W213">
        <v>0</v>
      </c>
      <c r="Y213" s="6">
        <v>0.22217284527403905</v>
      </c>
      <c r="Z213">
        <v>0</v>
      </c>
      <c r="AB213" s="6">
        <v>0.22217284527403905</v>
      </c>
      <c r="AC213">
        <v>0</v>
      </c>
    </row>
    <row r="214" spans="12:29">
      <c r="L214">
        <v>209</v>
      </c>
      <c r="M214" s="6">
        <v>0.22145244677810647</v>
      </c>
      <c r="N214">
        <v>0</v>
      </c>
      <c r="V214" s="6">
        <v>0.22145244677810647</v>
      </c>
      <c r="W214">
        <v>0</v>
      </c>
      <c r="Y214" s="6">
        <v>0.22145244677810647</v>
      </c>
      <c r="Z214">
        <v>0</v>
      </c>
      <c r="AB214" s="6">
        <v>0.22145244677810647</v>
      </c>
      <c r="AC214">
        <v>0</v>
      </c>
    </row>
    <row r="215" spans="12:29">
      <c r="L215">
        <v>210</v>
      </c>
      <c r="M215" s="6">
        <v>0.22118888600907696</v>
      </c>
      <c r="N215">
        <v>0</v>
      </c>
      <c r="V215" s="6">
        <v>0.22118888600907696</v>
      </c>
      <c r="W215">
        <v>0</v>
      </c>
      <c r="Y215" s="6">
        <v>0.22118888600907696</v>
      </c>
      <c r="Z215">
        <v>0</v>
      </c>
      <c r="AB215" s="6">
        <v>0.22118888600907696</v>
      </c>
      <c r="AC215">
        <v>0</v>
      </c>
    </row>
    <row r="216" spans="12:29">
      <c r="L216">
        <v>211</v>
      </c>
      <c r="M216" s="6">
        <v>0.22042953730999282</v>
      </c>
      <c r="N216">
        <v>0</v>
      </c>
      <c r="V216" s="6">
        <v>0.22042953730999282</v>
      </c>
      <c r="W216">
        <v>0</v>
      </c>
      <c r="Y216" s="6">
        <v>0.22042953730999282</v>
      </c>
      <c r="Z216">
        <v>0</v>
      </c>
      <c r="AB216" s="6">
        <v>0.22042953730999282</v>
      </c>
      <c r="AC216">
        <v>0</v>
      </c>
    </row>
    <row r="217" spans="12:29">
      <c r="L217">
        <v>212</v>
      </c>
      <c r="M217" s="6">
        <v>0.22039337962051544</v>
      </c>
      <c r="N217">
        <v>0</v>
      </c>
      <c r="V217" s="6">
        <v>0.22039337962051544</v>
      </c>
      <c r="W217">
        <v>0</v>
      </c>
      <c r="Y217" s="6">
        <v>0.22039337962051544</v>
      </c>
      <c r="Z217">
        <v>0</v>
      </c>
      <c r="AB217" s="6">
        <v>0.22039337962051544</v>
      </c>
      <c r="AC217">
        <v>0</v>
      </c>
    </row>
    <row r="218" spans="12:29">
      <c r="L218">
        <v>213</v>
      </c>
      <c r="M218" s="6">
        <v>0.22013428370747307</v>
      </c>
      <c r="N218">
        <v>0</v>
      </c>
      <c r="V218" s="6">
        <v>0.22013428370747307</v>
      </c>
      <c r="W218">
        <v>0</v>
      </c>
      <c r="Y218" s="6">
        <v>0.22013428370747307</v>
      </c>
      <c r="Z218">
        <v>0</v>
      </c>
      <c r="AB218" s="6">
        <v>0.22013428370747307</v>
      </c>
      <c r="AC218">
        <v>0</v>
      </c>
    </row>
    <row r="219" spans="12:29">
      <c r="L219">
        <v>214</v>
      </c>
      <c r="M219" s="6">
        <v>0.22005411269166805</v>
      </c>
      <c r="N219">
        <v>0</v>
      </c>
      <c r="V219" s="6">
        <v>0.22005411269166805</v>
      </c>
      <c r="W219">
        <v>0</v>
      </c>
      <c r="Y219" s="6">
        <v>0.22005411269166805</v>
      </c>
      <c r="Z219">
        <v>0</v>
      </c>
      <c r="AB219" s="6">
        <v>0.22005411269166805</v>
      </c>
      <c r="AC219">
        <v>0</v>
      </c>
    </row>
    <row r="220" spans="12:29">
      <c r="L220">
        <v>215</v>
      </c>
      <c r="M220" s="6">
        <v>0.2192184272971083</v>
      </c>
      <c r="N220">
        <v>0</v>
      </c>
      <c r="V220" s="6">
        <v>0.2192184272971083</v>
      </c>
      <c r="W220">
        <v>0</v>
      </c>
      <c r="Y220" s="6">
        <v>0.2192184272971083</v>
      </c>
      <c r="Z220">
        <v>0</v>
      </c>
      <c r="AB220" s="6">
        <v>0.2192184272971083</v>
      </c>
      <c r="AC220">
        <v>0</v>
      </c>
    </row>
    <row r="221" spans="12:29">
      <c r="L221">
        <v>216</v>
      </c>
      <c r="M221" s="6">
        <v>0.21912714011733875</v>
      </c>
      <c r="N221">
        <v>0</v>
      </c>
      <c r="V221" s="6">
        <v>0.21912714011733875</v>
      </c>
      <c r="W221">
        <v>0</v>
      </c>
      <c r="Y221" s="6">
        <v>0.21912714011733875</v>
      </c>
      <c r="Z221">
        <v>0</v>
      </c>
      <c r="AB221" s="6">
        <v>0.21912714011733875</v>
      </c>
      <c r="AC221">
        <v>0</v>
      </c>
    </row>
    <row r="222" spans="12:29">
      <c r="L222">
        <v>217</v>
      </c>
      <c r="M222" s="6">
        <v>0.21899484462382618</v>
      </c>
      <c r="N222">
        <v>1</v>
      </c>
      <c r="V222" s="6">
        <v>0.21899484462382618</v>
      </c>
      <c r="W222">
        <v>1</v>
      </c>
      <c r="Y222" s="6">
        <v>0.21899484462382618</v>
      </c>
      <c r="Z222">
        <v>1</v>
      </c>
      <c r="AB222" s="6">
        <v>0.21899484462382618</v>
      </c>
      <c r="AC222">
        <v>1</v>
      </c>
    </row>
    <row r="223" spans="12:29">
      <c r="L223">
        <v>218</v>
      </c>
      <c r="M223" s="6">
        <v>0.21783857093121256</v>
      </c>
      <c r="N223">
        <v>0</v>
      </c>
      <c r="V223" s="6">
        <v>0.21783857093121256</v>
      </c>
      <c r="W223">
        <v>0</v>
      </c>
      <c r="Y223" s="6">
        <v>0.21783857093121256</v>
      </c>
      <c r="Z223">
        <v>0</v>
      </c>
      <c r="AB223" s="6">
        <v>0.21783857093121256</v>
      </c>
      <c r="AC223">
        <v>0</v>
      </c>
    </row>
    <row r="224" spans="12:29">
      <c r="L224">
        <v>219</v>
      </c>
      <c r="M224" s="6">
        <v>0.21774169936176077</v>
      </c>
      <c r="N224">
        <v>1</v>
      </c>
      <c r="V224" s="6">
        <v>0.21774169936176077</v>
      </c>
      <c r="W224">
        <v>1</v>
      </c>
      <c r="Y224" s="6">
        <v>0.21774169936176077</v>
      </c>
      <c r="Z224">
        <v>1</v>
      </c>
      <c r="AB224" s="6">
        <v>0.21774169936176077</v>
      </c>
      <c r="AC224">
        <v>1</v>
      </c>
    </row>
    <row r="225" spans="12:29">
      <c r="L225">
        <v>220</v>
      </c>
      <c r="M225" s="6">
        <v>0.21505638868752133</v>
      </c>
      <c r="N225">
        <v>0</v>
      </c>
      <c r="V225" s="6">
        <v>0.21505638868752133</v>
      </c>
      <c r="W225">
        <v>0</v>
      </c>
      <c r="Y225" s="6">
        <v>0.21505638868752133</v>
      </c>
      <c r="Z225">
        <v>0</v>
      </c>
      <c r="AB225" s="6">
        <v>0.21505638868752133</v>
      </c>
      <c r="AC225">
        <v>0</v>
      </c>
    </row>
    <row r="226" spans="12:29">
      <c r="L226">
        <v>221</v>
      </c>
      <c r="M226" s="6">
        <v>0.2132522448018741</v>
      </c>
      <c r="N226">
        <v>0</v>
      </c>
      <c r="V226" s="6">
        <v>0.2132522448018741</v>
      </c>
      <c r="W226">
        <v>0</v>
      </c>
      <c r="Y226" s="6">
        <v>0.2132522448018741</v>
      </c>
      <c r="Z226">
        <v>0</v>
      </c>
      <c r="AB226" s="6">
        <v>0.2132522448018741</v>
      </c>
      <c r="AC226">
        <v>0</v>
      </c>
    </row>
    <row r="227" spans="12:29">
      <c r="L227">
        <v>222</v>
      </c>
      <c r="M227" s="6">
        <v>0.2125600247211529</v>
      </c>
      <c r="N227">
        <v>0</v>
      </c>
      <c r="V227" s="6">
        <v>0.2125600247211529</v>
      </c>
      <c r="W227">
        <v>0</v>
      </c>
      <c r="Y227" s="6">
        <v>0.2125600247211529</v>
      </c>
      <c r="Z227">
        <v>0</v>
      </c>
      <c r="AB227" s="6">
        <v>0.2125600247211529</v>
      </c>
      <c r="AC227">
        <v>0</v>
      </c>
    </row>
    <row r="228" spans="12:29">
      <c r="L228">
        <v>223</v>
      </c>
      <c r="M228" s="6">
        <v>0.21220927593285957</v>
      </c>
      <c r="N228">
        <v>0</v>
      </c>
      <c r="V228" s="6">
        <v>0.21220927593285957</v>
      </c>
      <c r="W228">
        <v>0</v>
      </c>
      <c r="Y228" s="6">
        <v>0.21220927593285957</v>
      </c>
      <c r="Z228">
        <v>0</v>
      </c>
      <c r="AB228" s="6">
        <v>0.21220927593285957</v>
      </c>
      <c r="AC228">
        <v>0</v>
      </c>
    </row>
    <row r="229" spans="12:29">
      <c r="L229">
        <v>224</v>
      </c>
      <c r="M229" s="6">
        <v>0.21056692465103016</v>
      </c>
      <c r="N229">
        <v>0</v>
      </c>
      <c r="V229" s="6">
        <v>0.21056692465103016</v>
      </c>
      <c r="W229">
        <v>0</v>
      </c>
      <c r="Y229" s="6">
        <v>0.21056692465103016</v>
      </c>
      <c r="Z229">
        <v>0</v>
      </c>
      <c r="AB229" s="6">
        <v>0.21056692465103016</v>
      </c>
      <c r="AC229">
        <v>0</v>
      </c>
    </row>
    <row r="230" spans="12:29">
      <c r="L230">
        <v>225</v>
      </c>
      <c r="M230" s="6">
        <v>0.21039726508083106</v>
      </c>
      <c r="N230">
        <v>0</v>
      </c>
      <c r="V230" s="6">
        <v>0.21039726508083106</v>
      </c>
      <c r="W230">
        <v>0</v>
      </c>
      <c r="Y230" s="6">
        <v>0.21039726508083106</v>
      </c>
      <c r="Z230">
        <v>0</v>
      </c>
      <c r="AB230" s="6">
        <v>0.21039726508083106</v>
      </c>
      <c r="AC230">
        <v>0</v>
      </c>
    </row>
    <row r="231" spans="12:29">
      <c r="L231">
        <v>226</v>
      </c>
      <c r="M231" s="6">
        <v>0.21023241536973858</v>
      </c>
      <c r="N231">
        <v>0</v>
      </c>
      <c r="V231" s="6">
        <v>0.21023241536973858</v>
      </c>
      <c r="W231">
        <v>0</v>
      </c>
      <c r="Y231" s="6">
        <v>0.21023241536973858</v>
      </c>
      <c r="Z231">
        <v>0</v>
      </c>
      <c r="AB231" s="6">
        <v>0.21023241536973858</v>
      </c>
      <c r="AC231">
        <v>0</v>
      </c>
    </row>
    <row r="232" spans="12:29">
      <c r="L232">
        <v>227</v>
      </c>
      <c r="M232" s="6">
        <v>0.20907561208076522</v>
      </c>
      <c r="N232">
        <v>0</v>
      </c>
      <c r="V232" s="6">
        <v>0.20907561208076522</v>
      </c>
      <c r="W232">
        <v>0</v>
      </c>
      <c r="Y232" s="6">
        <v>0.20907561208076522</v>
      </c>
      <c r="Z232">
        <v>0</v>
      </c>
      <c r="AB232" s="6">
        <v>0.20907561208076522</v>
      </c>
      <c r="AC232">
        <v>0</v>
      </c>
    </row>
    <row r="233" spans="12:29">
      <c r="L233">
        <v>228</v>
      </c>
      <c r="M233" s="6">
        <v>0.20904510341022531</v>
      </c>
      <c r="N233">
        <v>0</v>
      </c>
      <c r="V233" s="6">
        <v>0.20904510341022531</v>
      </c>
      <c r="W233">
        <v>0</v>
      </c>
      <c r="Y233" s="6">
        <v>0.20904510341022531</v>
      </c>
      <c r="Z233">
        <v>0</v>
      </c>
      <c r="AB233" s="6">
        <v>0.20904510341022531</v>
      </c>
      <c r="AC233">
        <v>0</v>
      </c>
    </row>
    <row r="234" spans="12:29">
      <c r="L234">
        <v>229</v>
      </c>
      <c r="M234" s="6">
        <v>0.20895269657699875</v>
      </c>
      <c r="N234">
        <v>0</v>
      </c>
      <c r="V234" s="6">
        <v>0.20895269657699875</v>
      </c>
      <c r="W234">
        <v>0</v>
      </c>
      <c r="Y234" s="6">
        <v>0.20895269657699875</v>
      </c>
      <c r="Z234">
        <v>0</v>
      </c>
      <c r="AB234" s="6">
        <v>0.20895269657699875</v>
      </c>
      <c r="AC234">
        <v>0</v>
      </c>
    </row>
    <row r="235" spans="12:29">
      <c r="L235">
        <v>230</v>
      </c>
      <c r="M235" s="6">
        <v>0.20879236348267333</v>
      </c>
      <c r="N235">
        <v>0</v>
      </c>
      <c r="V235" s="6">
        <v>0.20879236348267333</v>
      </c>
      <c r="W235">
        <v>0</v>
      </c>
      <c r="Y235" s="6">
        <v>0.20879236348267333</v>
      </c>
      <c r="Z235">
        <v>0</v>
      </c>
      <c r="AB235" s="6">
        <v>0.20879236348267333</v>
      </c>
      <c r="AC235">
        <v>0</v>
      </c>
    </row>
    <row r="236" spans="12:29">
      <c r="L236">
        <v>231</v>
      </c>
      <c r="M236" s="6">
        <v>0.20865166439199964</v>
      </c>
      <c r="N236">
        <v>0</v>
      </c>
      <c r="V236" s="6">
        <v>0.20865166439199964</v>
      </c>
      <c r="W236">
        <v>0</v>
      </c>
      <c r="Y236" s="6">
        <v>0.20865166439199964</v>
      </c>
      <c r="Z236">
        <v>0</v>
      </c>
      <c r="AB236" s="6">
        <v>0.20865166439199964</v>
      </c>
      <c r="AC236">
        <v>0</v>
      </c>
    </row>
    <row r="237" spans="12:29">
      <c r="L237">
        <v>232</v>
      </c>
      <c r="M237" s="6">
        <v>0.20858850598394446</v>
      </c>
      <c r="N237">
        <v>1</v>
      </c>
      <c r="V237" s="6">
        <v>0.20858850598394446</v>
      </c>
      <c r="W237">
        <v>1</v>
      </c>
      <c r="Y237" s="6">
        <v>0.20858850598394446</v>
      </c>
      <c r="Z237">
        <v>1</v>
      </c>
      <c r="AB237" s="6">
        <v>0.20858850598394446</v>
      </c>
      <c r="AC237">
        <v>1</v>
      </c>
    </row>
    <row r="238" spans="12:29">
      <c r="L238">
        <v>233</v>
      </c>
      <c r="M238" s="6">
        <v>0.20855216461726464</v>
      </c>
      <c r="N238">
        <v>0</v>
      </c>
      <c r="V238" s="6">
        <v>0.20855216461726464</v>
      </c>
      <c r="W238">
        <v>0</v>
      </c>
      <c r="Y238" s="6">
        <v>0.20855216461726464</v>
      </c>
      <c r="Z238">
        <v>0</v>
      </c>
      <c r="AB238" s="6">
        <v>0.20855216461726464</v>
      </c>
      <c r="AC238">
        <v>0</v>
      </c>
    </row>
    <row r="239" spans="12:29">
      <c r="L239">
        <v>234</v>
      </c>
      <c r="M239" s="6">
        <v>0.20771117691279148</v>
      </c>
      <c r="N239">
        <v>0</v>
      </c>
      <c r="V239" s="6">
        <v>0.20771117691279148</v>
      </c>
      <c r="W239">
        <v>0</v>
      </c>
      <c r="Y239" s="6">
        <v>0.20771117691279148</v>
      </c>
      <c r="Z239">
        <v>0</v>
      </c>
      <c r="AB239" s="6">
        <v>0.20771117691279148</v>
      </c>
      <c r="AC239">
        <v>0</v>
      </c>
    </row>
    <row r="240" spans="12:29">
      <c r="L240">
        <v>235</v>
      </c>
      <c r="M240" s="6">
        <v>0.20720398613882712</v>
      </c>
      <c r="N240">
        <v>0</v>
      </c>
      <c r="V240" s="6">
        <v>0.20720398613882712</v>
      </c>
      <c r="W240">
        <v>0</v>
      </c>
      <c r="Y240" s="6">
        <v>0.20720398613882712</v>
      </c>
      <c r="Z240">
        <v>0</v>
      </c>
      <c r="AB240" s="6">
        <v>0.20720398613882712</v>
      </c>
      <c r="AC240">
        <v>0</v>
      </c>
    </row>
    <row r="241" spans="12:29">
      <c r="L241">
        <v>236</v>
      </c>
      <c r="M241" s="6">
        <v>0.20696289742108254</v>
      </c>
      <c r="N241">
        <v>1</v>
      </c>
      <c r="V241" s="6">
        <v>0.20696289742108254</v>
      </c>
      <c r="W241">
        <v>1</v>
      </c>
      <c r="Y241" s="6">
        <v>0.20696289742108254</v>
      </c>
      <c r="Z241">
        <v>1</v>
      </c>
      <c r="AB241" s="6">
        <v>0.20696289742108254</v>
      </c>
      <c r="AC241">
        <v>1</v>
      </c>
    </row>
    <row r="242" spans="12:29">
      <c r="L242">
        <v>237</v>
      </c>
      <c r="M242" s="6">
        <v>0.20683019920836837</v>
      </c>
      <c r="N242">
        <v>0</v>
      </c>
      <c r="V242" s="6">
        <v>0.20683019920836837</v>
      </c>
      <c r="W242">
        <v>0</v>
      </c>
      <c r="Y242" s="6">
        <v>0.20683019920836837</v>
      </c>
      <c r="Z242">
        <v>0</v>
      </c>
      <c r="AB242" s="6">
        <v>0.20683019920836837</v>
      </c>
      <c r="AC242">
        <v>0</v>
      </c>
    </row>
    <row r="243" spans="12:29">
      <c r="L243">
        <v>238</v>
      </c>
      <c r="M243" s="6">
        <v>0.20621848138499202</v>
      </c>
      <c r="N243">
        <v>1</v>
      </c>
      <c r="V243" s="6">
        <v>0.20621848138499202</v>
      </c>
      <c r="W243">
        <v>1</v>
      </c>
      <c r="Y243" s="6">
        <v>0.20621848138499202</v>
      </c>
      <c r="Z243">
        <v>1</v>
      </c>
      <c r="AB243" s="6">
        <v>0.20621848138499202</v>
      </c>
      <c r="AC243">
        <v>1</v>
      </c>
    </row>
    <row r="244" spans="12:29">
      <c r="L244">
        <v>239</v>
      </c>
      <c r="M244" s="6">
        <v>0.20600752680804704</v>
      </c>
      <c r="N244">
        <v>0</v>
      </c>
      <c r="V244" s="6">
        <v>0.20600752680804704</v>
      </c>
      <c r="W244">
        <v>0</v>
      </c>
      <c r="Y244" s="6">
        <v>0.20600752680804704</v>
      </c>
      <c r="Z244">
        <v>0</v>
      </c>
      <c r="AB244" s="6">
        <v>0.20600752680804704</v>
      </c>
      <c r="AC244">
        <v>0</v>
      </c>
    </row>
    <row r="245" spans="12:29">
      <c r="L245">
        <v>240</v>
      </c>
      <c r="M245" s="6">
        <v>0.20575533324330281</v>
      </c>
      <c r="N245">
        <v>0</v>
      </c>
      <c r="V245" s="6">
        <v>0.20575533324330281</v>
      </c>
      <c r="W245">
        <v>0</v>
      </c>
      <c r="Y245" s="6">
        <v>0.20575533324330281</v>
      </c>
      <c r="Z245">
        <v>0</v>
      </c>
      <c r="AB245" s="6">
        <v>0.20575533324330281</v>
      </c>
      <c r="AC245">
        <v>0</v>
      </c>
    </row>
    <row r="246" spans="12:29">
      <c r="L246">
        <v>241</v>
      </c>
      <c r="M246" s="6">
        <v>0.20511989367180442</v>
      </c>
      <c r="N246">
        <v>0</v>
      </c>
      <c r="V246" s="6">
        <v>0.20511989367180442</v>
      </c>
      <c r="W246">
        <v>0</v>
      </c>
      <c r="Y246" s="6">
        <v>0.20511989367180442</v>
      </c>
      <c r="Z246">
        <v>0</v>
      </c>
      <c r="AB246" s="6">
        <v>0.20511989367180442</v>
      </c>
      <c r="AC246">
        <v>0</v>
      </c>
    </row>
    <row r="247" spans="12:29">
      <c r="L247">
        <v>242</v>
      </c>
      <c r="M247" s="6">
        <v>0.20415781265838778</v>
      </c>
      <c r="N247">
        <v>0</v>
      </c>
      <c r="V247" s="6">
        <v>0.20415781265838778</v>
      </c>
      <c r="W247">
        <v>0</v>
      </c>
      <c r="Y247" s="6">
        <v>0.20415781265838778</v>
      </c>
      <c r="Z247">
        <v>0</v>
      </c>
      <c r="AB247" s="6">
        <v>0.20415781265838778</v>
      </c>
      <c r="AC247">
        <v>0</v>
      </c>
    </row>
    <row r="248" spans="12:29">
      <c r="L248">
        <v>243</v>
      </c>
      <c r="M248" s="6">
        <v>0.2036297536203347</v>
      </c>
      <c r="N248">
        <v>1</v>
      </c>
      <c r="V248" s="6">
        <v>0.2036297536203347</v>
      </c>
      <c r="W248">
        <v>1</v>
      </c>
      <c r="Y248" s="6">
        <v>0.2036297536203347</v>
      </c>
      <c r="Z248">
        <v>1</v>
      </c>
      <c r="AB248" s="6">
        <v>0.2036297536203347</v>
      </c>
      <c r="AC248">
        <v>1</v>
      </c>
    </row>
    <row r="249" spans="12:29">
      <c r="L249">
        <v>244</v>
      </c>
      <c r="M249" s="6">
        <v>0.20305461646445377</v>
      </c>
      <c r="N249">
        <v>0</v>
      </c>
      <c r="V249" s="6">
        <v>0.20305461646445377</v>
      </c>
      <c r="W249">
        <v>0</v>
      </c>
      <c r="Y249" s="6">
        <v>0.20305461646445377</v>
      </c>
      <c r="Z249">
        <v>0</v>
      </c>
      <c r="AB249" s="6">
        <v>0.20305461646445377</v>
      </c>
      <c r="AC249">
        <v>0</v>
      </c>
    </row>
    <row r="250" spans="12:29">
      <c r="L250">
        <v>245</v>
      </c>
      <c r="M250" s="6">
        <v>0.20246617693633903</v>
      </c>
      <c r="N250">
        <v>0</v>
      </c>
      <c r="V250" s="6">
        <v>0.20246617693633903</v>
      </c>
      <c r="W250">
        <v>0</v>
      </c>
      <c r="Y250" s="6">
        <v>0.20246617693633903</v>
      </c>
      <c r="Z250">
        <v>0</v>
      </c>
      <c r="AB250" s="6">
        <v>0.20246617693633903</v>
      </c>
      <c r="AC250">
        <v>0</v>
      </c>
    </row>
    <row r="251" spans="12:29">
      <c r="L251">
        <v>246</v>
      </c>
      <c r="M251" s="6">
        <v>0.20214604732674413</v>
      </c>
      <c r="N251">
        <v>1</v>
      </c>
      <c r="V251" s="6">
        <v>0.20214604732674413</v>
      </c>
      <c r="W251">
        <v>1</v>
      </c>
      <c r="Y251" s="6">
        <v>0.20214604732674413</v>
      </c>
      <c r="Z251">
        <v>1</v>
      </c>
      <c r="AB251" s="6">
        <v>0.20214604732674413</v>
      </c>
      <c r="AC251">
        <v>1</v>
      </c>
    </row>
    <row r="252" spans="12:29">
      <c r="L252">
        <v>247</v>
      </c>
      <c r="M252" s="6">
        <v>0.20133881835620071</v>
      </c>
      <c r="N252">
        <v>1</v>
      </c>
      <c r="V252" s="6">
        <v>0.20133881835620071</v>
      </c>
      <c r="W252">
        <v>1</v>
      </c>
      <c r="Y252" s="6">
        <v>0.20133881835620071</v>
      </c>
      <c r="Z252">
        <v>1</v>
      </c>
      <c r="AB252" s="6">
        <v>0.20133881835620071</v>
      </c>
      <c r="AC252">
        <v>1</v>
      </c>
    </row>
    <row r="253" spans="12:29">
      <c r="L253">
        <v>248</v>
      </c>
      <c r="M253" s="6">
        <v>0.20088038438502168</v>
      </c>
      <c r="N253">
        <v>0</v>
      </c>
      <c r="V253" s="6">
        <v>0.20088038438502168</v>
      </c>
      <c r="W253">
        <v>0</v>
      </c>
      <c r="Y253" s="6">
        <v>0.20088038438502168</v>
      </c>
      <c r="Z253">
        <v>0</v>
      </c>
      <c r="AB253" s="6">
        <v>0.20088038438502168</v>
      </c>
      <c r="AC253">
        <v>0</v>
      </c>
    </row>
    <row r="254" spans="12:29">
      <c r="L254">
        <v>249</v>
      </c>
      <c r="M254" s="6">
        <v>0.20051064266833996</v>
      </c>
      <c r="N254">
        <v>0</v>
      </c>
      <c r="V254" s="6">
        <v>0.20051064266833996</v>
      </c>
      <c r="W254">
        <v>0</v>
      </c>
      <c r="Y254" s="6">
        <v>0.20051064266833996</v>
      </c>
      <c r="Z254">
        <v>0</v>
      </c>
      <c r="AB254" s="6">
        <v>0.20051064266833996</v>
      </c>
      <c r="AC254">
        <v>0</v>
      </c>
    </row>
    <row r="255" spans="12:29">
      <c r="L255">
        <v>250</v>
      </c>
      <c r="M255" s="6">
        <v>0.20015916648069348</v>
      </c>
      <c r="N255">
        <v>0</v>
      </c>
      <c r="V255" s="6">
        <v>0.20015916648069348</v>
      </c>
      <c r="W255">
        <v>0</v>
      </c>
      <c r="Y255" s="6">
        <v>0.20015916648069348</v>
      </c>
      <c r="Z255">
        <v>0</v>
      </c>
      <c r="AB255" s="6">
        <v>0.20015916648069348</v>
      </c>
      <c r="AC255">
        <v>0</v>
      </c>
    </row>
    <row r="256" spans="12:29">
      <c r="L256">
        <v>251</v>
      </c>
      <c r="M256" s="6">
        <v>0.19989460890124805</v>
      </c>
      <c r="N256">
        <v>0</v>
      </c>
      <c r="V256" s="6">
        <v>0.19989460890124805</v>
      </c>
      <c r="W256">
        <v>0</v>
      </c>
      <c r="Y256" s="6">
        <v>0.19989460890124805</v>
      </c>
      <c r="Z256">
        <v>0</v>
      </c>
      <c r="AB256" s="6">
        <v>0.19989460890124805</v>
      </c>
      <c r="AC256">
        <v>0</v>
      </c>
    </row>
    <row r="257" spans="12:29">
      <c r="L257">
        <v>252</v>
      </c>
      <c r="M257" s="6">
        <v>0.19914875461287052</v>
      </c>
      <c r="N257">
        <v>0</v>
      </c>
      <c r="V257" s="6">
        <v>0.19914875461287052</v>
      </c>
      <c r="W257">
        <v>0</v>
      </c>
      <c r="Y257" s="6">
        <v>0.19914875461287052</v>
      </c>
      <c r="Z257">
        <v>0</v>
      </c>
      <c r="AB257" s="6">
        <v>0.19914875461287052</v>
      </c>
      <c r="AC257">
        <v>0</v>
      </c>
    </row>
    <row r="258" spans="12:29">
      <c r="L258">
        <v>253</v>
      </c>
      <c r="M258" s="6">
        <v>0.19902877497325</v>
      </c>
      <c r="N258">
        <v>1</v>
      </c>
      <c r="V258" s="6">
        <v>0.19902877497325</v>
      </c>
      <c r="W258">
        <v>1</v>
      </c>
      <c r="Y258" s="6">
        <v>0.19902877497325</v>
      </c>
      <c r="Z258">
        <v>1</v>
      </c>
      <c r="AB258" s="6">
        <v>0.19902877497325</v>
      </c>
      <c r="AC258">
        <v>1</v>
      </c>
    </row>
    <row r="259" spans="12:29">
      <c r="L259">
        <v>254</v>
      </c>
      <c r="M259" s="6">
        <v>0.19894326261635831</v>
      </c>
      <c r="N259">
        <v>0</v>
      </c>
      <c r="V259" s="6">
        <v>0.19894326261635831</v>
      </c>
      <c r="W259">
        <v>0</v>
      </c>
      <c r="Y259" s="6">
        <v>0.19894326261635831</v>
      </c>
      <c r="Z259">
        <v>0</v>
      </c>
      <c r="AB259" s="6">
        <v>0.19894326261635831</v>
      </c>
      <c r="AC259">
        <v>0</v>
      </c>
    </row>
    <row r="260" spans="12:29">
      <c r="L260">
        <v>255</v>
      </c>
      <c r="M260" s="6">
        <v>0.19835085554516246</v>
      </c>
      <c r="N260">
        <v>0</v>
      </c>
      <c r="V260" s="6">
        <v>0.19835085554516246</v>
      </c>
      <c r="W260">
        <v>0</v>
      </c>
      <c r="Y260" s="6">
        <v>0.19835085554516246</v>
      </c>
      <c r="Z260">
        <v>0</v>
      </c>
      <c r="AB260" s="6">
        <v>0.19835085554516246</v>
      </c>
      <c r="AC260">
        <v>0</v>
      </c>
    </row>
    <row r="261" spans="12:29">
      <c r="L261">
        <v>256</v>
      </c>
      <c r="M261" s="6">
        <v>0.19805180166483966</v>
      </c>
      <c r="N261">
        <v>0</v>
      </c>
      <c r="V261" s="6">
        <v>0.19805180166483966</v>
      </c>
      <c r="W261">
        <v>0</v>
      </c>
      <c r="Y261" s="6">
        <v>0.19805180166483966</v>
      </c>
      <c r="Z261">
        <v>0</v>
      </c>
      <c r="AB261" s="6">
        <v>0.19805180166483966</v>
      </c>
      <c r="AC261">
        <v>0</v>
      </c>
    </row>
    <row r="262" spans="12:29">
      <c r="L262">
        <v>257</v>
      </c>
      <c r="M262" s="6">
        <v>0.19772441932453444</v>
      </c>
      <c r="N262">
        <v>1</v>
      </c>
      <c r="V262" s="6">
        <v>0.19772441932453444</v>
      </c>
      <c r="W262">
        <v>1</v>
      </c>
      <c r="Y262" s="6">
        <v>0.19772441932453444</v>
      </c>
      <c r="Z262">
        <v>1</v>
      </c>
      <c r="AB262" s="6">
        <v>0.19772441932453444</v>
      </c>
      <c r="AC262">
        <v>1</v>
      </c>
    </row>
    <row r="263" spans="12:29">
      <c r="L263">
        <v>258</v>
      </c>
      <c r="M263" s="6">
        <v>0.19707498974359119</v>
      </c>
      <c r="N263">
        <v>0</v>
      </c>
      <c r="V263" s="6">
        <v>0.19707498974359119</v>
      </c>
      <c r="W263">
        <v>0</v>
      </c>
      <c r="Y263" s="6">
        <v>0.19707498974359119</v>
      </c>
      <c r="Z263">
        <v>0</v>
      </c>
      <c r="AB263" s="6">
        <v>0.19707498974359119</v>
      </c>
      <c r="AC263">
        <v>0</v>
      </c>
    </row>
    <row r="264" spans="12:29">
      <c r="L264">
        <v>259</v>
      </c>
      <c r="M264" s="6">
        <v>0.1959398145616103</v>
      </c>
      <c r="N264">
        <v>0</v>
      </c>
      <c r="V264" s="6">
        <v>0.1959398145616103</v>
      </c>
      <c r="W264">
        <v>0</v>
      </c>
      <c r="Y264" s="6">
        <v>0.1959398145616103</v>
      </c>
      <c r="Z264">
        <v>0</v>
      </c>
      <c r="AB264" s="6">
        <v>0.1959398145616103</v>
      </c>
      <c r="AC264">
        <v>0</v>
      </c>
    </row>
    <row r="265" spans="12:29">
      <c r="L265">
        <v>260</v>
      </c>
      <c r="M265" s="6">
        <v>0.19520105466621071</v>
      </c>
      <c r="N265">
        <v>0</v>
      </c>
      <c r="V265" s="6">
        <v>0.19520105466621071</v>
      </c>
      <c r="W265">
        <v>0</v>
      </c>
      <c r="Y265" s="6">
        <v>0.19520105466621071</v>
      </c>
      <c r="Z265">
        <v>0</v>
      </c>
      <c r="AB265" s="6">
        <v>0.19520105466621071</v>
      </c>
      <c r="AC265">
        <v>0</v>
      </c>
    </row>
    <row r="266" spans="12:29">
      <c r="L266">
        <v>261</v>
      </c>
      <c r="M266" s="6">
        <v>0.1936610857204995</v>
      </c>
      <c r="N266">
        <v>0</v>
      </c>
      <c r="V266" s="6">
        <v>0.1936610857204995</v>
      </c>
      <c r="W266">
        <v>0</v>
      </c>
      <c r="Y266" s="6">
        <v>0.1936610857204995</v>
      </c>
      <c r="Z266">
        <v>0</v>
      </c>
      <c r="AB266" s="6">
        <v>0.1936610857204995</v>
      </c>
      <c r="AC266">
        <v>0</v>
      </c>
    </row>
    <row r="267" spans="12:29">
      <c r="L267">
        <v>262</v>
      </c>
      <c r="M267" s="6">
        <v>0.19350377001410682</v>
      </c>
      <c r="N267">
        <v>0</v>
      </c>
      <c r="V267" s="6">
        <v>0.19350377001410682</v>
      </c>
      <c r="W267">
        <v>0</v>
      </c>
      <c r="Y267" s="6">
        <v>0.19350377001410682</v>
      </c>
      <c r="Z267">
        <v>0</v>
      </c>
      <c r="AB267" s="6">
        <v>0.19350377001410682</v>
      </c>
      <c r="AC267">
        <v>0</v>
      </c>
    </row>
    <row r="268" spans="12:29">
      <c r="L268">
        <v>263</v>
      </c>
      <c r="M268" s="6">
        <v>0.19321973059246372</v>
      </c>
      <c r="N268">
        <v>0</v>
      </c>
      <c r="V268" s="6">
        <v>0.19321973059246372</v>
      </c>
      <c r="W268">
        <v>0</v>
      </c>
      <c r="Y268" s="6">
        <v>0.19321973059246372</v>
      </c>
      <c r="Z268">
        <v>0</v>
      </c>
      <c r="AB268" s="6">
        <v>0.19321973059246372</v>
      </c>
      <c r="AC268">
        <v>0</v>
      </c>
    </row>
    <row r="269" spans="12:29">
      <c r="L269">
        <v>264</v>
      </c>
      <c r="M269" s="6">
        <v>0.19290760300582943</v>
      </c>
      <c r="N269">
        <v>0</v>
      </c>
      <c r="V269" s="6">
        <v>0.19290760300582943</v>
      </c>
      <c r="W269">
        <v>0</v>
      </c>
      <c r="Y269" s="6">
        <v>0.19290760300582943</v>
      </c>
      <c r="Z269">
        <v>0</v>
      </c>
      <c r="AB269" s="6">
        <v>0.19290760300582943</v>
      </c>
      <c r="AC269">
        <v>0</v>
      </c>
    </row>
    <row r="270" spans="12:29">
      <c r="L270">
        <v>265</v>
      </c>
      <c r="M270" s="6">
        <v>0.19260038341111879</v>
      </c>
      <c r="N270">
        <v>0</v>
      </c>
      <c r="V270" s="6">
        <v>0.19260038341111879</v>
      </c>
      <c r="W270">
        <v>0</v>
      </c>
      <c r="Y270" s="6">
        <v>0.19260038341111879</v>
      </c>
      <c r="Z270">
        <v>0</v>
      </c>
      <c r="AB270" s="6">
        <v>0.19260038341111879</v>
      </c>
      <c r="AC270">
        <v>0</v>
      </c>
    </row>
    <row r="271" spans="12:29">
      <c r="L271">
        <v>266</v>
      </c>
      <c r="M271" s="6">
        <v>0.19241569608173906</v>
      </c>
      <c r="N271">
        <v>0</v>
      </c>
      <c r="V271" s="6">
        <v>0.19241569608173906</v>
      </c>
      <c r="W271">
        <v>0</v>
      </c>
      <c r="Y271" s="6">
        <v>0.19241569608173906</v>
      </c>
      <c r="Z271">
        <v>0</v>
      </c>
      <c r="AB271" s="6">
        <v>0.19241569608173906</v>
      </c>
      <c r="AC271">
        <v>0</v>
      </c>
    </row>
    <row r="272" spans="12:29">
      <c r="L272">
        <v>267</v>
      </c>
      <c r="M272" s="6">
        <v>0.19234448088151501</v>
      </c>
      <c r="N272">
        <v>0</v>
      </c>
      <c r="V272" s="6">
        <v>0.19234448088151501</v>
      </c>
      <c r="W272">
        <v>0</v>
      </c>
      <c r="Y272" s="6">
        <v>0.19234448088151501</v>
      </c>
      <c r="Z272">
        <v>0</v>
      </c>
      <c r="AB272" s="6">
        <v>0.19234448088151501</v>
      </c>
      <c r="AC272">
        <v>0</v>
      </c>
    </row>
    <row r="273" spans="12:29">
      <c r="L273">
        <v>268</v>
      </c>
      <c r="M273" s="6">
        <v>0.19220448602307663</v>
      </c>
      <c r="N273">
        <v>0</v>
      </c>
      <c r="V273" s="6">
        <v>0.19220448602307663</v>
      </c>
      <c r="W273">
        <v>0</v>
      </c>
      <c r="Y273" s="6">
        <v>0.19220448602307663</v>
      </c>
      <c r="Z273">
        <v>0</v>
      </c>
      <c r="AB273" s="6">
        <v>0.19220448602307663</v>
      </c>
      <c r="AC273">
        <v>0</v>
      </c>
    </row>
    <row r="274" spans="12:29">
      <c r="L274">
        <v>269</v>
      </c>
      <c r="M274" s="6">
        <v>0.19216129712752042</v>
      </c>
      <c r="N274">
        <v>0</v>
      </c>
      <c r="V274" s="6">
        <v>0.19216129712752042</v>
      </c>
      <c r="W274">
        <v>0</v>
      </c>
      <c r="Y274" s="6">
        <v>0.19216129712752042</v>
      </c>
      <c r="Z274">
        <v>0</v>
      </c>
      <c r="AB274" s="6">
        <v>0.19216129712752042</v>
      </c>
      <c r="AC274">
        <v>0</v>
      </c>
    </row>
    <row r="275" spans="12:29">
      <c r="L275">
        <v>270</v>
      </c>
      <c r="M275" s="6">
        <v>0.19204351502707334</v>
      </c>
      <c r="N275">
        <v>0</v>
      </c>
      <c r="V275" s="6">
        <v>0.19204351502707334</v>
      </c>
      <c r="W275">
        <v>0</v>
      </c>
      <c r="Y275" s="6">
        <v>0.19204351502707334</v>
      </c>
      <c r="Z275">
        <v>0</v>
      </c>
      <c r="AB275" s="6">
        <v>0.19204351502707334</v>
      </c>
      <c r="AC275">
        <v>0</v>
      </c>
    </row>
    <row r="276" spans="12:29">
      <c r="L276">
        <v>271</v>
      </c>
      <c r="M276" s="6">
        <v>0.19191499716647559</v>
      </c>
      <c r="N276">
        <v>0</v>
      </c>
      <c r="V276" s="6">
        <v>0.19191499716647559</v>
      </c>
      <c r="W276">
        <v>0</v>
      </c>
      <c r="Y276" s="6">
        <v>0.19191499716647559</v>
      </c>
      <c r="Z276">
        <v>0</v>
      </c>
      <c r="AB276" s="6">
        <v>0.19191499716647559</v>
      </c>
      <c r="AC276">
        <v>0</v>
      </c>
    </row>
    <row r="277" spans="12:29">
      <c r="L277">
        <v>272</v>
      </c>
      <c r="M277" s="6">
        <v>0.1915986007201004</v>
      </c>
      <c r="N277">
        <v>0</v>
      </c>
      <c r="V277" s="6">
        <v>0.1915986007201004</v>
      </c>
      <c r="W277">
        <v>0</v>
      </c>
      <c r="Y277" s="6">
        <v>0.1915986007201004</v>
      </c>
      <c r="Z277">
        <v>0</v>
      </c>
      <c r="AB277" s="6">
        <v>0.1915986007201004</v>
      </c>
      <c r="AC277">
        <v>0</v>
      </c>
    </row>
    <row r="278" spans="12:29">
      <c r="L278">
        <v>273</v>
      </c>
      <c r="M278" s="6">
        <v>0.19078207242974676</v>
      </c>
      <c r="N278">
        <v>0</v>
      </c>
      <c r="V278" s="6">
        <v>0.19078207242974676</v>
      </c>
      <c r="W278">
        <v>0</v>
      </c>
      <c r="Y278" s="6">
        <v>0.19078207242974676</v>
      </c>
      <c r="Z278">
        <v>0</v>
      </c>
      <c r="AB278" s="6">
        <v>0.19078207242974676</v>
      </c>
      <c r="AC278">
        <v>0</v>
      </c>
    </row>
    <row r="279" spans="12:29">
      <c r="L279">
        <v>274</v>
      </c>
      <c r="M279" s="6">
        <v>0.19066617755310653</v>
      </c>
      <c r="N279">
        <v>1</v>
      </c>
      <c r="V279" s="6">
        <v>0.19066617755310653</v>
      </c>
      <c r="W279">
        <v>1</v>
      </c>
      <c r="Y279" s="6">
        <v>0.19066617755310653</v>
      </c>
      <c r="Z279">
        <v>1</v>
      </c>
      <c r="AB279" s="6">
        <v>0.19066617755310653</v>
      </c>
      <c r="AC279">
        <v>1</v>
      </c>
    </row>
    <row r="280" spans="12:29">
      <c r="L280">
        <v>275</v>
      </c>
      <c r="M280" s="6">
        <v>0.19036168091900718</v>
      </c>
      <c r="N280">
        <v>0</v>
      </c>
      <c r="V280" s="6">
        <v>0.19036168091900718</v>
      </c>
      <c r="W280">
        <v>0</v>
      </c>
      <c r="Y280" s="6">
        <v>0.19036168091900718</v>
      </c>
      <c r="Z280">
        <v>0</v>
      </c>
      <c r="AB280" s="6">
        <v>0.19036168091900718</v>
      </c>
      <c r="AC280">
        <v>0</v>
      </c>
    </row>
    <row r="281" spans="12:29">
      <c r="L281">
        <v>276</v>
      </c>
      <c r="M281" s="6">
        <v>0.18987318882314855</v>
      </c>
      <c r="N281">
        <v>1</v>
      </c>
      <c r="V281" s="6">
        <v>0.18987318882314855</v>
      </c>
      <c r="W281">
        <v>1</v>
      </c>
      <c r="Y281" s="6">
        <v>0.18987318882314855</v>
      </c>
      <c r="Z281">
        <v>1</v>
      </c>
      <c r="AB281" s="6">
        <v>0.18987318882314855</v>
      </c>
      <c r="AC281">
        <v>1</v>
      </c>
    </row>
    <row r="282" spans="12:29">
      <c r="L282">
        <v>277</v>
      </c>
      <c r="M282" s="6">
        <v>0.18870849234806433</v>
      </c>
      <c r="N282">
        <v>0</v>
      </c>
      <c r="V282" s="6">
        <v>0.18870849234806433</v>
      </c>
      <c r="W282">
        <v>0</v>
      </c>
      <c r="Y282" s="6">
        <v>0.18870849234806433</v>
      </c>
      <c r="Z282">
        <v>0</v>
      </c>
      <c r="AB282" s="6">
        <v>0.18870849234806433</v>
      </c>
      <c r="AC282">
        <v>0</v>
      </c>
    </row>
    <row r="283" spans="12:29">
      <c r="L283">
        <v>278</v>
      </c>
      <c r="M283" s="6">
        <v>0.18857932949227135</v>
      </c>
      <c r="N283">
        <v>1</v>
      </c>
      <c r="V283" s="6">
        <v>0.18857932949227135</v>
      </c>
      <c r="W283">
        <v>1</v>
      </c>
      <c r="Y283" s="6">
        <v>0.18857932949227135</v>
      </c>
      <c r="Z283">
        <v>1</v>
      </c>
      <c r="AB283" s="6">
        <v>0.18857932949227135</v>
      </c>
      <c r="AC283">
        <v>1</v>
      </c>
    </row>
    <row r="284" spans="12:29">
      <c r="L284">
        <v>279</v>
      </c>
      <c r="M284" s="6">
        <v>0.18839463271428045</v>
      </c>
      <c r="N284">
        <v>0</v>
      </c>
      <c r="V284" s="6">
        <v>0.18839463271428045</v>
      </c>
      <c r="W284">
        <v>0</v>
      </c>
      <c r="Y284" s="6">
        <v>0.18839463271428045</v>
      </c>
      <c r="Z284">
        <v>0</v>
      </c>
      <c r="AB284" s="6">
        <v>0.18839463271428045</v>
      </c>
      <c r="AC284">
        <v>0</v>
      </c>
    </row>
    <row r="285" spans="12:29">
      <c r="L285">
        <v>280</v>
      </c>
      <c r="M285" s="6">
        <v>0.18794152878661827</v>
      </c>
      <c r="N285">
        <v>0</v>
      </c>
      <c r="V285" s="6">
        <v>0.18794152878661827</v>
      </c>
      <c r="W285">
        <v>0</v>
      </c>
      <c r="Y285" s="6">
        <v>0.18794152878661827</v>
      </c>
      <c r="Z285">
        <v>0</v>
      </c>
      <c r="AB285" s="6">
        <v>0.18794152878661827</v>
      </c>
      <c r="AC285">
        <v>0</v>
      </c>
    </row>
    <row r="286" spans="12:29">
      <c r="L286">
        <v>281</v>
      </c>
      <c r="M286" s="6">
        <v>0.18768483400436148</v>
      </c>
      <c r="N286">
        <v>0</v>
      </c>
      <c r="V286" s="6">
        <v>0.18768483400436148</v>
      </c>
      <c r="W286">
        <v>0</v>
      </c>
      <c r="Y286" s="6">
        <v>0.18768483400436148</v>
      </c>
      <c r="Z286">
        <v>0</v>
      </c>
      <c r="AB286" s="6">
        <v>0.18768483400436148</v>
      </c>
      <c r="AC286">
        <v>0</v>
      </c>
    </row>
    <row r="287" spans="12:29">
      <c r="L287">
        <v>282</v>
      </c>
      <c r="M287" s="6">
        <v>0.18704531674269931</v>
      </c>
      <c r="N287">
        <v>0</v>
      </c>
      <c r="V287" s="6">
        <v>0.18704531674269931</v>
      </c>
      <c r="W287">
        <v>0</v>
      </c>
      <c r="Y287" s="6">
        <v>0.18704531674269931</v>
      </c>
      <c r="Z287">
        <v>0</v>
      </c>
      <c r="AB287" s="6">
        <v>0.18704531674269931</v>
      </c>
      <c r="AC287">
        <v>0</v>
      </c>
    </row>
    <row r="288" spans="12:29">
      <c r="L288">
        <v>283</v>
      </c>
      <c r="M288" s="6">
        <v>0.18696998103834492</v>
      </c>
      <c r="N288">
        <v>0</v>
      </c>
      <c r="V288" s="6">
        <v>0.18696998103834492</v>
      </c>
      <c r="W288">
        <v>0</v>
      </c>
      <c r="Y288" s="6">
        <v>0.18696998103834492</v>
      </c>
      <c r="Z288">
        <v>0</v>
      </c>
      <c r="AB288" s="6">
        <v>0.18696998103834492</v>
      </c>
      <c r="AC288">
        <v>0</v>
      </c>
    </row>
    <row r="289" spans="12:29">
      <c r="L289">
        <v>284</v>
      </c>
      <c r="M289" s="6">
        <v>0.18680241653687923</v>
      </c>
      <c r="N289">
        <v>0</v>
      </c>
      <c r="V289" s="6">
        <v>0.18680241653687923</v>
      </c>
      <c r="W289">
        <v>0</v>
      </c>
      <c r="Y289" s="6">
        <v>0.18680241653687923</v>
      </c>
      <c r="Z289">
        <v>0</v>
      </c>
      <c r="AB289" s="6">
        <v>0.18680241653687923</v>
      </c>
      <c r="AC289">
        <v>0</v>
      </c>
    </row>
    <row r="290" spans="12:29">
      <c r="L290">
        <v>285</v>
      </c>
      <c r="M290" s="6">
        <v>0.18402388217270238</v>
      </c>
      <c r="N290">
        <v>0</v>
      </c>
      <c r="V290" s="6">
        <v>0.18402388217270238</v>
      </c>
      <c r="W290">
        <v>0</v>
      </c>
      <c r="Y290" s="6">
        <v>0.18402388217270238</v>
      </c>
      <c r="Z290">
        <v>0</v>
      </c>
      <c r="AB290" s="6">
        <v>0.18402388217270238</v>
      </c>
      <c r="AC290">
        <v>0</v>
      </c>
    </row>
    <row r="291" spans="12:29">
      <c r="L291">
        <v>286</v>
      </c>
      <c r="M291" s="6">
        <v>0.18387225635071117</v>
      </c>
      <c r="N291">
        <v>0</v>
      </c>
      <c r="V291" s="6">
        <v>0.18387225635071117</v>
      </c>
      <c r="W291">
        <v>0</v>
      </c>
      <c r="Y291" s="6">
        <v>0.18387225635071117</v>
      </c>
      <c r="Z291">
        <v>0</v>
      </c>
      <c r="AB291" s="6">
        <v>0.18387225635071117</v>
      </c>
      <c r="AC291">
        <v>0</v>
      </c>
    </row>
    <row r="292" spans="12:29">
      <c r="L292">
        <v>287</v>
      </c>
      <c r="M292" s="6">
        <v>0.18331717487010274</v>
      </c>
      <c r="N292">
        <v>0</v>
      </c>
      <c r="V292" s="6">
        <v>0.18331717487010274</v>
      </c>
      <c r="W292">
        <v>0</v>
      </c>
      <c r="Y292" s="6">
        <v>0.18331717487010274</v>
      </c>
      <c r="Z292">
        <v>0</v>
      </c>
      <c r="AB292" s="6">
        <v>0.18331717487010274</v>
      </c>
      <c r="AC292">
        <v>0</v>
      </c>
    </row>
    <row r="293" spans="12:29">
      <c r="L293">
        <v>288</v>
      </c>
      <c r="M293" s="6">
        <v>0.18299894743998246</v>
      </c>
      <c r="N293">
        <v>0</v>
      </c>
      <c r="V293" s="6">
        <v>0.18299894743998246</v>
      </c>
      <c r="W293">
        <v>0</v>
      </c>
      <c r="Y293" s="6">
        <v>0.18299894743998246</v>
      </c>
      <c r="Z293">
        <v>0</v>
      </c>
      <c r="AB293" s="6">
        <v>0.18299894743998246</v>
      </c>
      <c r="AC293">
        <v>0</v>
      </c>
    </row>
    <row r="294" spans="12:29">
      <c r="L294">
        <v>289</v>
      </c>
      <c r="M294" s="6">
        <v>0.18230776773984927</v>
      </c>
      <c r="N294">
        <v>0</v>
      </c>
      <c r="V294" s="6">
        <v>0.18230776773984927</v>
      </c>
      <c r="W294">
        <v>0</v>
      </c>
      <c r="Y294" s="6">
        <v>0.18230776773984927</v>
      </c>
      <c r="Z294">
        <v>0</v>
      </c>
      <c r="AB294" s="6">
        <v>0.18230776773984927</v>
      </c>
      <c r="AC294">
        <v>0</v>
      </c>
    </row>
    <row r="295" spans="12:29">
      <c r="L295">
        <v>290</v>
      </c>
      <c r="M295" s="6">
        <v>0.18208075642601038</v>
      </c>
      <c r="N295">
        <v>0</v>
      </c>
      <c r="V295" s="6">
        <v>0.18208075642601038</v>
      </c>
      <c r="W295">
        <v>0</v>
      </c>
      <c r="Y295" s="6">
        <v>0.18208075642601038</v>
      </c>
      <c r="Z295">
        <v>0</v>
      </c>
      <c r="AB295" s="6">
        <v>0.18208075642601038</v>
      </c>
      <c r="AC295">
        <v>0</v>
      </c>
    </row>
    <row r="296" spans="12:29">
      <c r="L296">
        <v>291</v>
      </c>
      <c r="M296" s="6">
        <v>0.18166386867123371</v>
      </c>
      <c r="N296">
        <v>0</v>
      </c>
      <c r="V296" s="6">
        <v>0.18166386867123371</v>
      </c>
      <c r="W296">
        <v>0</v>
      </c>
      <c r="Y296" s="6">
        <v>0.18166386867123371</v>
      </c>
      <c r="Z296">
        <v>0</v>
      </c>
      <c r="AB296" s="6">
        <v>0.18166386867123371</v>
      </c>
      <c r="AC296">
        <v>0</v>
      </c>
    </row>
    <row r="297" spans="12:29">
      <c r="L297">
        <v>292</v>
      </c>
      <c r="M297" s="6">
        <v>0.18096929490252436</v>
      </c>
      <c r="N297">
        <v>0</v>
      </c>
      <c r="V297" s="6">
        <v>0.18096929490252436</v>
      </c>
      <c r="W297">
        <v>0</v>
      </c>
      <c r="Y297" s="6">
        <v>0.18096929490252436</v>
      </c>
      <c r="Z297">
        <v>0</v>
      </c>
      <c r="AB297" s="6">
        <v>0.18096929490252436</v>
      </c>
      <c r="AC297">
        <v>0</v>
      </c>
    </row>
    <row r="298" spans="12:29">
      <c r="L298">
        <v>293</v>
      </c>
      <c r="M298" s="6">
        <v>0.18014045949250659</v>
      </c>
      <c r="N298">
        <v>0</v>
      </c>
      <c r="V298" s="6">
        <v>0.18014045949250659</v>
      </c>
      <c r="W298">
        <v>0</v>
      </c>
      <c r="Y298" s="6">
        <v>0.18014045949250659</v>
      </c>
      <c r="Z298">
        <v>0</v>
      </c>
      <c r="AB298" s="6">
        <v>0.18014045949250659</v>
      </c>
      <c r="AC298">
        <v>0</v>
      </c>
    </row>
    <row r="299" spans="12:29">
      <c r="L299">
        <v>294</v>
      </c>
      <c r="M299" s="6">
        <v>0.18009207535950117</v>
      </c>
      <c r="N299">
        <v>0</v>
      </c>
      <c r="V299" s="6">
        <v>0.18009207535950117</v>
      </c>
      <c r="W299">
        <v>0</v>
      </c>
      <c r="Y299" s="6">
        <v>0.18009207535950117</v>
      </c>
      <c r="Z299">
        <v>0</v>
      </c>
      <c r="AB299" s="6">
        <v>0.18009207535950117</v>
      </c>
      <c r="AC299">
        <v>0</v>
      </c>
    </row>
    <row r="300" spans="12:29">
      <c r="L300">
        <v>295</v>
      </c>
      <c r="M300" s="6">
        <v>0.17979450826211638</v>
      </c>
      <c r="N300">
        <v>0</v>
      </c>
      <c r="V300" s="6">
        <v>0.17979450826211638</v>
      </c>
      <c r="W300">
        <v>0</v>
      </c>
      <c r="Y300" s="6">
        <v>0.17979450826211638</v>
      </c>
      <c r="Z300">
        <v>0</v>
      </c>
      <c r="AB300" s="6">
        <v>0.17979450826211638</v>
      </c>
      <c r="AC300">
        <v>0</v>
      </c>
    </row>
    <row r="301" spans="12:29">
      <c r="L301">
        <v>296</v>
      </c>
      <c r="M301" s="6">
        <v>0.17957445419054879</v>
      </c>
      <c r="N301">
        <v>1</v>
      </c>
      <c r="V301" s="6">
        <v>0.17957445419054879</v>
      </c>
      <c r="W301">
        <v>1</v>
      </c>
      <c r="Y301" s="6">
        <v>0.17957445419054879</v>
      </c>
      <c r="Z301">
        <v>1</v>
      </c>
      <c r="AB301" s="6">
        <v>0.17957445419054879</v>
      </c>
      <c r="AC301">
        <v>1</v>
      </c>
    </row>
    <row r="302" spans="12:29">
      <c r="L302">
        <v>297</v>
      </c>
      <c r="M302" s="6">
        <v>0.17892918898837609</v>
      </c>
      <c r="N302">
        <v>0</v>
      </c>
      <c r="V302" s="6">
        <v>0.17892918898837609</v>
      </c>
      <c r="W302">
        <v>0</v>
      </c>
      <c r="Y302" s="6">
        <v>0.17892918898837609</v>
      </c>
      <c r="Z302">
        <v>0</v>
      </c>
      <c r="AB302" s="6">
        <v>0.17892918898837609</v>
      </c>
      <c r="AC302">
        <v>0</v>
      </c>
    </row>
    <row r="303" spans="12:29">
      <c r="L303">
        <v>298</v>
      </c>
      <c r="M303" s="6">
        <v>0.17856005707089406</v>
      </c>
      <c r="N303">
        <v>1</v>
      </c>
      <c r="V303" s="6">
        <v>0.17856005707089406</v>
      </c>
      <c r="W303">
        <v>1</v>
      </c>
      <c r="Y303" s="6">
        <v>0.17856005707089406</v>
      </c>
      <c r="Z303">
        <v>1</v>
      </c>
      <c r="AB303" s="6">
        <v>0.17856005707089406</v>
      </c>
      <c r="AC303">
        <v>1</v>
      </c>
    </row>
    <row r="304" spans="12:29">
      <c r="L304">
        <v>299</v>
      </c>
      <c r="M304" s="6">
        <v>0.1784878987952884</v>
      </c>
      <c r="N304">
        <v>0</v>
      </c>
      <c r="V304" s="6">
        <v>0.1784878987952884</v>
      </c>
      <c r="W304">
        <v>0</v>
      </c>
      <c r="Y304" s="6">
        <v>0.1784878987952884</v>
      </c>
      <c r="Z304">
        <v>0</v>
      </c>
      <c r="AB304" s="6">
        <v>0.1784878987952884</v>
      </c>
      <c r="AC304">
        <v>0</v>
      </c>
    </row>
    <row r="305" spans="12:29">
      <c r="L305">
        <v>300</v>
      </c>
      <c r="M305" s="6">
        <v>0.17796284565793966</v>
      </c>
      <c r="N305">
        <v>0</v>
      </c>
      <c r="V305" s="6">
        <v>0.17796284565793966</v>
      </c>
      <c r="W305">
        <v>0</v>
      </c>
      <c r="Y305" s="6">
        <v>0.17796284565793966</v>
      </c>
      <c r="Z305">
        <v>0</v>
      </c>
      <c r="AB305" s="6">
        <v>0.17796284565793966</v>
      </c>
      <c r="AC305">
        <v>0</v>
      </c>
    </row>
    <row r="306" spans="12:29">
      <c r="L306">
        <v>301</v>
      </c>
      <c r="M306" s="6">
        <v>0.17747962912453147</v>
      </c>
      <c r="N306">
        <v>0</v>
      </c>
      <c r="W306" s="5">
        <f>SUM(W6:W305)</f>
        <v>88</v>
      </c>
      <c r="Y306" s="6">
        <v>0.17747962912453147</v>
      </c>
      <c r="Z306">
        <v>0</v>
      </c>
      <c r="AB306" s="6">
        <v>0.17747962912453147</v>
      </c>
      <c r="AC306">
        <v>0</v>
      </c>
    </row>
    <row r="307" spans="12:29">
      <c r="L307">
        <v>302</v>
      </c>
      <c r="M307" s="6">
        <v>0.17703370316304295</v>
      </c>
      <c r="N307">
        <v>0</v>
      </c>
      <c r="W307" s="12">
        <f>W306/N1006</f>
        <v>0.59060402684563762</v>
      </c>
      <c r="Y307" s="6">
        <v>0.17703370316304295</v>
      </c>
      <c r="Z307">
        <v>0</v>
      </c>
      <c r="AB307" s="6">
        <v>0.17703370316304295</v>
      </c>
      <c r="AC307">
        <v>0</v>
      </c>
    </row>
    <row r="308" spans="12:29">
      <c r="L308">
        <v>303</v>
      </c>
      <c r="M308" s="6">
        <v>0.17654406487236124</v>
      </c>
      <c r="N308">
        <v>0</v>
      </c>
      <c r="Y308" s="6">
        <v>0.17654406487236124</v>
      </c>
      <c r="Z308">
        <v>0</v>
      </c>
      <c r="AB308" s="6">
        <v>0.17654406487236124</v>
      </c>
      <c r="AC308">
        <v>0</v>
      </c>
    </row>
    <row r="309" spans="12:29">
      <c r="L309">
        <v>304</v>
      </c>
      <c r="M309" s="6">
        <v>0.17619619043811097</v>
      </c>
      <c r="N309">
        <v>0</v>
      </c>
      <c r="Y309" s="6">
        <v>0.17619619043811097</v>
      </c>
      <c r="Z309">
        <v>0</v>
      </c>
      <c r="AB309" s="6">
        <v>0.17619619043811097</v>
      </c>
      <c r="AC309">
        <v>0</v>
      </c>
    </row>
    <row r="310" spans="12:29">
      <c r="L310">
        <v>305</v>
      </c>
      <c r="M310" s="6">
        <v>0.17548143862280452</v>
      </c>
      <c r="N310">
        <v>0</v>
      </c>
      <c r="Y310" s="6">
        <v>0.17548143862280452</v>
      </c>
      <c r="Z310">
        <v>0</v>
      </c>
      <c r="AB310" s="6">
        <v>0.17548143862280452</v>
      </c>
      <c r="AC310">
        <v>0</v>
      </c>
    </row>
    <row r="311" spans="12:29">
      <c r="L311">
        <v>306</v>
      </c>
      <c r="M311" s="6">
        <v>0.17540977930978335</v>
      </c>
      <c r="N311">
        <v>0</v>
      </c>
      <c r="Y311" s="6">
        <v>0.17540977930978335</v>
      </c>
      <c r="Z311">
        <v>0</v>
      </c>
      <c r="AB311" s="6">
        <v>0.17540977930978335</v>
      </c>
      <c r="AC311">
        <v>0</v>
      </c>
    </row>
    <row r="312" spans="12:29">
      <c r="L312">
        <v>307</v>
      </c>
      <c r="M312" s="6">
        <v>0.17534404567342429</v>
      </c>
      <c r="N312">
        <v>0</v>
      </c>
      <c r="Y312" s="6">
        <v>0.17534404567342429</v>
      </c>
      <c r="Z312">
        <v>0</v>
      </c>
      <c r="AB312" s="6">
        <v>0.17534404567342429</v>
      </c>
      <c r="AC312">
        <v>0</v>
      </c>
    </row>
    <row r="313" spans="12:29">
      <c r="L313">
        <v>308</v>
      </c>
      <c r="M313" s="6">
        <v>0.17507944638321682</v>
      </c>
      <c r="N313">
        <v>1</v>
      </c>
      <c r="Y313" s="6">
        <v>0.17507944638321682</v>
      </c>
      <c r="Z313">
        <v>1</v>
      </c>
      <c r="AB313" s="6">
        <v>0.17507944638321682</v>
      </c>
      <c r="AC313">
        <v>1</v>
      </c>
    </row>
    <row r="314" spans="12:29">
      <c r="L314">
        <v>309</v>
      </c>
      <c r="M314" s="6">
        <v>0.17462669908785214</v>
      </c>
      <c r="N314">
        <v>0</v>
      </c>
      <c r="Y314" s="6">
        <v>0.17462669908785214</v>
      </c>
      <c r="Z314">
        <v>0</v>
      </c>
      <c r="AB314" s="6">
        <v>0.17462669908785214</v>
      </c>
      <c r="AC314">
        <v>0</v>
      </c>
    </row>
    <row r="315" spans="12:29">
      <c r="L315">
        <v>310</v>
      </c>
      <c r="M315" s="6">
        <v>0.17443104719918931</v>
      </c>
      <c r="N315">
        <v>0</v>
      </c>
      <c r="Y315" s="6">
        <v>0.17443104719918931</v>
      </c>
      <c r="Z315">
        <v>0</v>
      </c>
      <c r="AB315" s="6">
        <v>0.17443104719918931</v>
      </c>
      <c r="AC315">
        <v>0</v>
      </c>
    </row>
    <row r="316" spans="12:29">
      <c r="L316">
        <v>311</v>
      </c>
      <c r="M316" s="6">
        <v>0.17431839751250922</v>
      </c>
      <c r="N316">
        <v>0</v>
      </c>
      <c r="Y316" s="6">
        <v>0.17431839751250922</v>
      </c>
      <c r="Z316">
        <v>0</v>
      </c>
      <c r="AB316" s="6">
        <v>0.17431839751250922</v>
      </c>
      <c r="AC316">
        <v>0</v>
      </c>
    </row>
    <row r="317" spans="12:29">
      <c r="L317">
        <v>312</v>
      </c>
      <c r="M317" s="6">
        <v>0.17307533013388893</v>
      </c>
      <c r="N317">
        <v>0</v>
      </c>
      <c r="Y317" s="6">
        <v>0.17307533013388893</v>
      </c>
      <c r="Z317">
        <v>0</v>
      </c>
      <c r="AB317" s="6">
        <v>0.17307533013388893</v>
      </c>
      <c r="AC317">
        <v>0</v>
      </c>
    </row>
    <row r="318" spans="12:29">
      <c r="L318">
        <v>313</v>
      </c>
      <c r="M318" s="6">
        <v>0.17175235119415011</v>
      </c>
      <c r="N318">
        <v>0</v>
      </c>
      <c r="Y318" s="6">
        <v>0.17175235119415011</v>
      </c>
      <c r="Z318">
        <v>0</v>
      </c>
      <c r="AB318" s="6">
        <v>0.17175235119415011</v>
      </c>
      <c r="AC318">
        <v>0</v>
      </c>
    </row>
    <row r="319" spans="12:29">
      <c r="L319">
        <v>314</v>
      </c>
      <c r="M319" s="6">
        <v>0.17142351781882417</v>
      </c>
      <c r="N319">
        <v>0</v>
      </c>
      <c r="Y319" s="6">
        <v>0.17142351781882417</v>
      </c>
      <c r="Z319">
        <v>0</v>
      </c>
      <c r="AB319" s="6">
        <v>0.17142351781882417</v>
      </c>
      <c r="AC319">
        <v>0</v>
      </c>
    </row>
    <row r="320" spans="12:29">
      <c r="L320">
        <v>315</v>
      </c>
      <c r="M320" s="6">
        <v>0.17133968283958734</v>
      </c>
      <c r="N320">
        <v>0</v>
      </c>
      <c r="Y320" s="6">
        <v>0.17133968283958734</v>
      </c>
      <c r="Z320">
        <v>0</v>
      </c>
      <c r="AB320" s="6">
        <v>0.17133968283958734</v>
      </c>
      <c r="AC320">
        <v>0</v>
      </c>
    </row>
    <row r="321" spans="12:29">
      <c r="L321">
        <v>316</v>
      </c>
      <c r="M321" s="6">
        <v>0.17109945270735055</v>
      </c>
      <c r="N321">
        <v>0</v>
      </c>
      <c r="Y321" s="6">
        <v>0.17109945270735055</v>
      </c>
      <c r="Z321">
        <v>0</v>
      </c>
      <c r="AB321" s="6">
        <v>0.17109945270735055</v>
      </c>
      <c r="AC321">
        <v>0</v>
      </c>
    </row>
    <row r="322" spans="12:29">
      <c r="L322">
        <v>317</v>
      </c>
      <c r="M322" s="6">
        <v>0.17066986886571797</v>
      </c>
      <c r="N322">
        <v>0</v>
      </c>
      <c r="Y322" s="6">
        <v>0.17066986886571797</v>
      </c>
      <c r="Z322">
        <v>0</v>
      </c>
      <c r="AB322" s="6">
        <v>0.17066986886571797</v>
      </c>
      <c r="AC322">
        <v>0</v>
      </c>
    </row>
    <row r="323" spans="12:29">
      <c r="L323">
        <v>318</v>
      </c>
      <c r="M323" s="6">
        <v>0.17030218155863411</v>
      </c>
      <c r="N323">
        <v>0</v>
      </c>
      <c r="Y323" s="6">
        <v>0.17030218155863411</v>
      </c>
      <c r="Z323">
        <v>0</v>
      </c>
      <c r="AB323" s="6">
        <v>0.17030218155863411</v>
      </c>
      <c r="AC323">
        <v>0</v>
      </c>
    </row>
    <row r="324" spans="12:29">
      <c r="L324">
        <v>319</v>
      </c>
      <c r="M324" s="6">
        <v>0.17028027085262631</v>
      </c>
      <c r="N324">
        <v>0</v>
      </c>
      <c r="Y324" s="6">
        <v>0.17028027085262631</v>
      </c>
      <c r="Z324">
        <v>0</v>
      </c>
      <c r="AB324" s="6">
        <v>0.17028027085262631</v>
      </c>
      <c r="AC324">
        <v>0</v>
      </c>
    </row>
    <row r="325" spans="12:29">
      <c r="L325">
        <v>320</v>
      </c>
      <c r="M325" s="6">
        <v>0.16962154450973516</v>
      </c>
      <c r="N325">
        <v>0</v>
      </c>
      <c r="Y325" s="6">
        <v>0.16962154450973516</v>
      </c>
      <c r="Z325">
        <v>0</v>
      </c>
      <c r="AB325" s="6">
        <v>0.16962154450973516</v>
      </c>
      <c r="AC325">
        <v>0</v>
      </c>
    </row>
    <row r="326" spans="12:29">
      <c r="L326">
        <v>321</v>
      </c>
      <c r="M326" s="6">
        <v>0.16940324856777175</v>
      </c>
      <c r="N326">
        <v>0</v>
      </c>
      <c r="Y326" s="6">
        <v>0.16940324856777175</v>
      </c>
      <c r="Z326">
        <v>0</v>
      </c>
      <c r="AB326" s="6">
        <v>0.16940324856777175</v>
      </c>
      <c r="AC326">
        <v>0</v>
      </c>
    </row>
    <row r="327" spans="12:29">
      <c r="L327">
        <v>322</v>
      </c>
      <c r="M327" s="6">
        <v>0.16919461132615354</v>
      </c>
      <c r="N327">
        <v>0</v>
      </c>
      <c r="Y327" s="6">
        <v>0.16919461132615354</v>
      </c>
      <c r="Z327">
        <v>0</v>
      </c>
      <c r="AB327" s="6">
        <v>0.16919461132615354</v>
      </c>
      <c r="AC327">
        <v>0</v>
      </c>
    </row>
    <row r="328" spans="12:29">
      <c r="L328">
        <v>323</v>
      </c>
      <c r="M328" s="6">
        <v>0.16908145720675816</v>
      </c>
      <c r="N328">
        <v>0</v>
      </c>
      <c r="Y328" s="6">
        <v>0.16908145720675816</v>
      </c>
      <c r="Z328">
        <v>0</v>
      </c>
      <c r="AB328" s="6">
        <v>0.16908145720675816</v>
      </c>
      <c r="AC328">
        <v>0</v>
      </c>
    </row>
    <row r="329" spans="12:29">
      <c r="L329">
        <v>324</v>
      </c>
      <c r="M329" s="6">
        <v>0.16879920861599992</v>
      </c>
      <c r="N329">
        <v>0</v>
      </c>
      <c r="Y329" s="6">
        <v>0.16879920861599992</v>
      </c>
      <c r="Z329">
        <v>0</v>
      </c>
      <c r="AB329" s="6">
        <v>0.16879920861599992</v>
      </c>
      <c r="AC329">
        <v>0</v>
      </c>
    </row>
    <row r="330" spans="12:29">
      <c r="L330">
        <v>325</v>
      </c>
      <c r="M330" s="6">
        <v>0.16831426320737952</v>
      </c>
      <c r="N330">
        <v>0</v>
      </c>
      <c r="Y330" s="6">
        <v>0.16831426320737952</v>
      </c>
      <c r="Z330">
        <v>0</v>
      </c>
      <c r="AB330" s="6">
        <v>0.16831426320737952</v>
      </c>
      <c r="AC330">
        <v>0</v>
      </c>
    </row>
    <row r="331" spans="12:29">
      <c r="L331">
        <v>326</v>
      </c>
      <c r="M331" s="6">
        <v>0.16755670390387878</v>
      </c>
      <c r="N331">
        <v>0</v>
      </c>
      <c r="Y331" s="6">
        <v>0.16755670390387878</v>
      </c>
      <c r="Z331">
        <v>0</v>
      </c>
      <c r="AB331" s="6">
        <v>0.16755670390387878</v>
      </c>
      <c r="AC331">
        <v>0</v>
      </c>
    </row>
    <row r="332" spans="12:29">
      <c r="L332">
        <v>327</v>
      </c>
      <c r="M332" s="6">
        <v>0.16750305038610835</v>
      </c>
      <c r="N332">
        <v>0</v>
      </c>
      <c r="Y332" s="6">
        <v>0.16750305038610835</v>
      </c>
      <c r="Z332">
        <v>0</v>
      </c>
      <c r="AB332" s="6">
        <v>0.16750305038610835</v>
      </c>
      <c r="AC332">
        <v>0</v>
      </c>
    </row>
    <row r="333" spans="12:29">
      <c r="L333">
        <v>328</v>
      </c>
      <c r="M333" s="6">
        <v>0.16743926952888941</v>
      </c>
      <c r="N333">
        <v>0</v>
      </c>
      <c r="Y333" s="6">
        <v>0.16743926952888941</v>
      </c>
      <c r="Z333">
        <v>0</v>
      </c>
      <c r="AB333" s="6">
        <v>0.16743926952888941</v>
      </c>
      <c r="AC333">
        <v>0</v>
      </c>
    </row>
    <row r="334" spans="12:29">
      <c r="L334">
        <v>329</v>
      </c>
      <c r="M334" s="6">
        <v>0.16723450810019325</v>
      </c>
      <c r="N334">
        <v>0</v>
      </c>
      <c r="Y334" s="6">
        <v>0.16723450810019325</v>
      </c>
      <c r="Z334">
        <v>0</v>
      </c>
      <c r="AB334" s="6">
        <v>0.16723450810019325</v>
      </c>
      <c r="AC334">
        <v>0</v>
      </c>
    </row>
    <row r="335" spans="12:29">
      <c r="L335">
        <v>330</v>
      </c>
      <c r="M335" s="6">
        <v>0.16642865369029866</v>
      </c>
      <c r="N335">
        <v>0</v>
      </c>
      <c r="Y335" s="6">
        <v>0.16642865369029866</v>
      </c>
      <c r="Z335">
        <v>0</v>
      </c>
      <c r="AB335" s="6">
        <v>0.16642865369029866</v>
      </c>
      <c r="AC335">
        <v>0</v>
      </c>
    </row>
    <row r="336" spans="12:29">
      <c r="L336">
        <v>331</v>
      </c>
      <c r="M336" s="6">
        <v>0.16601917312979186</v>
      </c>
      <c r="N336">
        <v>0</v>
      </c>
      <c r="Y336" s="6">
        <v>0.16601917312979186</v>
      </c>
      <c r="Z336">
        <v>0</v>
      </c>
      <c r="AB336" s="6">
        <v>0.16601917312979186</v>
      </c>
      <c r="AC336">
        <v>0</v>
      </c>
    </row>
    <row r="337" spans="12:29">
      <c r="L337">
        <v>332</v>
      </c>
      <c r="M337" s="6">
        <v>0.16577457949183427</v>
      </c>
      <c r="N337">
        <v>0</v>
      </c>
      <c r="Y337" s="6">
        <v>0.16577457949183427</v>
      </c>
      <c r="Z337">
        <v>0</v>
      </c>
      <c r="AB337" s="6">
        <v>0.16577457949183427</v>
      </c>
      <c r="AC337">
        <v>0</v>
      </c>
    </row>
    <row r="338" spans="12:29">
      <c r="L338">
        <v>333</v>
      </c>
      <c r="M338" s="6">
        <v>0.16514057174717373</v>
      </c>
      <c r="N338">
        <v>0</v>
      </c>
      <c r="Y338" s="6">
        <v>0.16514057174717373</v>
      </c>
      <c r="Z338">
        <v>0</v>
      </c>
      <c r="AB338" s="6">
        <v>0.16514057174717373</v>
      </c>
      <c r="AC338">
        <v>0</v>
      </c>
    </row>
    <row r="339" spans="12:29">
      <c r="L339">
        <v>334</v>
      </c>
      <c r="M339" s="6">
        <v>0.16512414905231693</v>
      </c>
      <c r="N339">
        <v>0</v>
      </c>
      <c r="Y339" s="6">
        <v>0.16512414905231693</v>
      </c>
      <c r="Z339">
        <v>0</v>
      </c>
      <c r="AB339" s="6">
        <v>0.16512414905231693</v>
      </c>
      <c r="AC339">
        <v>0</v>
      </c>
    </row>
    <row r="340" spans="12:29">
      <c r="L340">
        <v>335</v>
      </c>
      <c r="M340" s="6">
        <v>0.16464444979997214</v>
      </c>
      <c r="N340">
        <v>0</v>
      </c>
      <c r="Y340" s="6">
        <v>0.16464444979997214</v>
      </c>
      <c r="Z340">
        <v>0</v>
      </c>
      <c r="AB340" s="6">
        <v>0.16464444979997214</v>
      </c>
      <c r="AC340">
        <v>0</v>
      </c>
    </row>
    <row r="341" spans="12:29">
      <c r="L341">
        <v>336</v>
      </c>
      <c r="M341" s="6">
        <v>0.16406863892039059</v>
      </c>
      <c r="N341">
        <v>0</v>
      </c>
      <c r="Y341" s="6">
        <v>0.16406863892039059</v>
      </c>
      <c r="Z341">
        <v>0</v>
      </c>
      <c r="AB341" s="6">
        <v>0.16406863892039059</v>
      </c>
      <c r="AC341">
        <v>0</v>
      </c>
    </row>
    <row r="342" spans="12:29">
      <c r="L342">
        <v>337</v>
      </c>
      <c r="M342" s="6">
        <v>0.16404215614525577</v>
      </c>
      <c r="N342">
        <v>0</v>
      </c>
      <c r="Y342" s="6">
        <v>0.16404215614525577</v>
      </c>
      <c r="Z342">
        <v>0</v>
      </c>
      <c r="AB342" s="6">
        <v>0.16404215614525577</v>
      </c>
      <c r="AC342">
        <v>0</v>
      </c>
    </row>
    <row r="343" spans="12:29">
      <c r="L343">
        <v>338</v>
      </c>
      <c r="M343" s="6">
        <v>0.16403993520646395</v>
      </c>
      <c r="N343">
        <v>0</v>
      </c>
      <c r="Y343" s="6">
        <v>0.16403993520646395</v>
      </c>
      <c r="Z343">
        <v>0</v>
      </c>
      <c r="AB343" s="6">
        <v>0.16403993520646395</v>
      </c>
      <c r="AC343">
        <v>0</v>
      </c>
    </row>
    <row r="344" spans="12:29">
      <c r="L344">
        <v>339</v>
      </c>
      <c r="M344" s="6">
        <v>0.16400162323568357</v>
      </c>
      <c r="N344">
        <v>1</v>
      </c>
      <c r="Y344" s="6">
        <v>0.16400162323568357</v>
      </c>
      <c r="Z344">
        <v>1</v>
      </c>
      <c r="AB344" s="6">
        <v>0.16400162323568357</v>
      </c>
      <c r="AC344">
        <v>1</v>
      </c>
    </row>
    <row r="345" spans="12:29">
      <c r="L345">
        <v>340</v>
      </c>
      <c r="M345" s="6">
        <v>0.16392288802794486</v>
      </c>
      <c r="N345">
        <v>0</v>
      </c>
      <c r="Y345" s="6">
        <v>0.16392288802794486</v>
      </c>
      <c r="Z345">
        <v>0</v>
      </c>
      <c r="AB345" s="6">
        <v>0.16392288802794486</v>
      </c>
      <c r="AC345">
        <v>0</v>
      </c>
    </row>
    <row r="346" spans="12:29">
      <c r="L346">
        <v>341</v>
      </c>
      <c r="M346" s="6">
        <v>0.16343810220909649</v>
      </c>
      <c r="N346">
        <v>0</v>
      </c>
      <c r="Y346" s="6">
        <v>0.16343810220909649</v>
      </c>
      <c r="Z346">
        <v>0</v>
      </c>
      <c r="AB346" s="6">
        <v>0.16343810220909649</v>
      </c>
      <c r="AC346">
        <v>0</v>
      </c>
    </row>
    <row r="347" spans="12:29">
      <c r="L347">
        <v>342</v>
      </c>
      <c r="M347" s="6">
        <v>0.16277561912430519</v>
      </c>
      <c r="N347">
        <v>0</v>
      </c>
      <c r="Y347" s="6">
        <v>0.16277561912430519</v>
      </c>
      <c r="Z347">
        <v>0</v>
      </c>
      <c r="AB347" s="6">
        <v>0.16277561912430519</v>
      </c>
      <c r="AC347">
        <v>0</v>
      </c>
    </row>
    <row r="348" spans="12:29">
      <c r="L348">
        <v>343</v>
      </c>
      <c r="M348" s="6">
        <v>0.16275000320979574</v>
      </c>
      <c r="N348">
        <v>0</v>
      </c>
      <c r="Y348" s="6">
        <v>0.16275000320979574</v>
      </c>
      <c r="Z348">
        <v>0</v>
      </c>
      <c r="AB348" s="6">
        <v>0.16275000320979574</v>
      </c>
      <c r="AC348">
        <v>0</v>
      </c>
    </row>
    <row r="349" spans="12:29">
      <c r="L349">
        <v>344</v>
      </c>
      <c r="M349" s="6">
        <v>0.16234552509116873</v>
      </c>
      <c r="N349">
        <v>0</v>
      </c>
      <c r="Y349" s="6">
        <v>0.16234552509116873</v>
      </c>
      <c r="Z349">
        <v>0</v>
      </c>
      <c r="AB349" s="6">
        <v>0.16234552509116873</v>
      </c>
      <c r="AC349">
        <v>0</v>
      </c>
    </row>
    <row r="350" spans="12:29">
      <c r="L350">
        <v>345</v>
      </c>
      <c r="M350" s="6">
        <v>0.16217081989265589</v>
      </c>
      <c r="N350">
        <v>1</v>
      </c>
      <c r="Y350" s="6">
        <v>0.16217081989265589</v>
      </c>
      <c r="Z350">
        <v>1</v>
      </c>
      <c r="AB350" s="6">
        <v>0.16217081989265589</v>
      </c>
      <c r="AC350">
        <v>1</v>
      </c>
    </row>
    <row r="351" spans="12:29">
      <c r="L351">
        <v>346</v>
      </c>
      <c r="M351" s="6">
        <v>0.16215082625608282</v>
      </c>
      <c r="N351">
        <v>1</v>
      </c>
      <c r="Y351" s="6">
        <v>0.16215082625608282</v>
      </c>
      <c r="Z351">
        <v>1</v>
      </c>
      <c r="AB351" s="6">
        <v>0.16215082625608282</v>
      </c>
      <c r="AC351">
        <v>1</v>
      </c>
    </row>
    <row r="352" spans="12:29">
      <c r="L352">
        <v>347</v>
      </c>
      <c r="M352" s="6">
        <v>0.161522541524348</v>
      </c>
      <c r="N352">
        <v>0</v>
      </c>
      <c r="Y352" s="6">
        <v>0.161522541524348</v>
      </c>
      <c r="Z352">
        <v>0</v>
      </c>
      <c r="AB352" s="6">
        <v>0.161522541524348</v>
      </c>
      <c r="AC352">
        <v>0</v>
      </c>
    </row>
    <row r="353" spans="12:29">
      <c r="L353">
        <v>348</v>
      </c>
      <c r="M353" s="6">
        <v>0.16116181790516751</v>
      </c>
      <c r="N353">
        <v>0</v>
      </c>
      <c r="Y353" s="6">
        <v>0.16116181790516751</v>
      </c>
      <c r="Z353">
        <v>0</v>
      </c>
      <c r="AB353" s="6">
        <v>0.16116181790516751</v>
      </c>
      <c r="AC353">
        <v>0</v>
      </c>
    </row>
    <row r="354" spans="12:29">
      <c r="L354">
        <v>349</v>
      </c>
      <c r="M354" s="6">
        <v>0.1598428898245727</v>
      </c>
      <c r="N354">
        <v>0</v>
      </c>
      <c r="Y354" s="6">
        <v>0.1598428898245727</v>
      </c>
      <c r="Z354">
        <v>0</v>
      </c>
      <c r="AB354" s="6">
        <v>0.1598428898245727</v>
      </c>
      <c r="AC354">
        <v>0</v>
      </c>
    </row>
    <row r="355" spans="12:29">
      <c r="L355">
        <v>350</v>
      </c>
      <c r="M355" s="6">
        <v>0.15982067666562558</v>
      </c>
      <c r="N355">
        <v>0</v>
      </c>
      <c r="Y355" s="6">
        <v>0.15982067666562558</v>
      </c>
      <c r="Z355">
        <v>0</v>
      </c>
      <c r="AB355" s="6">
        <v>0.15982067666562558</v>
      </c>
      <c r="AC355">
        <v>0</v>
      </c>
    </row>
    <row r="356" spans="12:29">
      <c r="L356">
        <v>351</v>
      </c>
      <c r="M356" s="6">
        <v>0.15911249903334526</v>
      </c>
      <c r="N356">
        <v>1</v>
      </c>
      <c r="Y356" s="6">
        <v>0.15911249903334526</v>
      </c>
      <c r="Z356">
        <v>1</v>
      </c>
      <c r="AB356" s="6">
        <v>0.15911249903334526</v>
      </c>
      <c r="AC356">
        <v>1</v>
      </c>
    </row>
    <row r="357" spans="12:29">
      <c r="L357">
        <v>352</v>
      </c>
      <c r="M357" s="6">
        <v>0.15882414380668269</v>
      </c>
      <c r="N357">
        <v>0</v>
      </c>
      <c r="Y357" s="6">
        <v>0.15882414380668269</v>
      </c>
      <c r="Z357">
        <v>0</v>
      </c>
      <c r="AB357" s="6">
        <v>0.15882414380668269</v>
      </c>
      <c r="AC357">
        <v>0</v>
      </c>
    </row>
    <row r="358" spans="12:29">
      <c r="L358">
        <v>353</v>
      </c>
      <c r="M358" s="6">
        <v>0.1587532743268906</v>
      </c>
      <c r="N358">
        <v>0</v>
      </c>
      <c r="Y358" s="6">
        <v>0.1587532743268906</v>
      </c>
      <c r="Z358">
        <v>0</v>
      </c>
      <c r="AB358" s="6">
        <v>0.1587532743268906</v>
      </c>
      <c r="AC358">
        <v>0</v>
      </c>
    </row>
    <row r="359" spans="12:29">
      <c r="L359">
        <v>354</v>
      </c>
      <c r="M359" s="6">
        <v>0.15871967555381028</v>
      </c>
      <c r="N359">
        <v>0</v>
      </c>
      <c r="Y359" s="6">
        <v>0.15871967555381028</v>
      </c>
      <c r="Z359">
        <v>0</v>
      </c>
      <c r="AB359" s="6">
        <v>0.15871967555381028</v>
      </c>
      <c r="AC359">
        <v>0</v>
      </c>
    </row>
    <row r="360" spans="12:29">
      <c r="L360">
        <v>355</v>
      </c>
      <c r="M360" s="6">
        <v>0.15833256958375488</v>
      </c>
      <c r="N360">
        <v>0</v>
      </c>
      <c r="Y360" s="6">
        <v>0.15833256958375488</v>
      </c>
      <c r="Z360">
        <v>0</v>
      </c>
      <c r="AB360" s="6">
        <v>0.15833256958375488</v>
      </c>
      <c r="AC360">
        <v>0</v>
      </c>
    </row>
    <row r="361" spans="12:29">
      <c r="L361">
        <v>356</v>
      </c>
      <c r="M361" s="6">
        <v>0.15813766926631895</v>
      </c>
      <c r="N361">
        <v>0</v>
      </c>
      <c r="Y361" s="6">
        <v>0.15813766926631895</v>
      </c>
      <c r="Z361">
        <v>0</v>
      </c>
      <c r="AB361" s="6">
        <v>0.15813766926631895</v>
      </c>
      <c r="AC361">
        <v>0</v>
      </c>
    </row>
    <row r="362" spans="12:29">
      <c r="L362">
        <v>357</v>
      </c>
      <c r="M362" s="6">
        <v>0.15802717225480464</v>
      </c>
      <c r="N362">
        <v>0</v>
      </c>
      <c r="Y362" s="6">
        <v>0.15802717225480464</v>
      </c>
      <c r="Z362">
        <v>0</v>
      </c>
      <c r="AB362" s="6">
        <v>0.15802717225480464</v>
      </c>
      <c r="AC362">
        <v>0</v>
      </c>
    </row>
    <row r="363" spans="12:29">
      <c r="L363">
        <v>358</v>
      </c>
      <c r="M363" s="6">
        <v>0.15784635493138127</v>
      </c>
      <c r="N363">
        <v>0</v>
      </c>
      <c r="Y363" s="6">
        <v>0.15784635493138127</v>
      </c>
      <c r="Z363">
        <v>0</v>
      </c>
      <c r="AB363" s="6">
        <v>0.15784635493138127</v>
      </c>
      <c r="AC363">
        <v>0</v>
      </c>
    </row>
    <row r="364" spans="12:29">
      <c r="L364">
        <v>359</v>
      </c>
      <c r="M364" s="6">
        <v>0.15646353210434397</v>
      </c>
      <c r="N364">
        <v>0</v>
      </c>
      <c r="Y364" s="6">
        <v>0.15646353210434397</v>
      </c>
      <c r="Z364">
        <v>0</v>
      </c>
      <c r="AB364" s="6">
        <v>0.15646353210434397</v>
      </c>
      <c r="AC364">
        <v>0</v>
      </c>
    </row>
    <row r="365" spans="12:29">
      <c r="L365">
        <v>360</v>
      </c>
      <c r="M365" s="6">
        <v>0.15489561827764084</v>
      </c>
      <c r="N365">
        <v>0</v>
      </c>
      <c r="Y365" s="6">
        <v>0.15489561827764084</v>
      </c>
      <c r="Z365">
        <v>0</v>
      </c>
      <c r="AB365" s="6">
        <v>0.15489561827764084</v>
      </c>
      <c r="AC365">
        <v>0</v>
      </c>
    </row>
    <row r="366" spans="12:29">
      <c r="L366">
        <v>361</v>
      </c>
      <c r="M366" s="6">
        <v>0.15457243893306211</v>
      </c>
      <c r="N366">
        <v>0</v>
      </c>
      <c r="Y366" s="6">
        <v>0.15457243893306211</v>
      </c>
      <c r="Z366">
        <v>0</v>
      </c>
      <c r="AB366" s="6">
        <v>0.15457243893306211</v>
      </c>
      <c r="AC366">
        <v>0</v>
      </c>
    </row>
    <row r="367" spans="12:29">
      <c r="L367">
        <v>362</v>
      </c>
      <c r="M367" s="6">
        <v>0.15445498565604993</v>
      </c>
      <c r="N367">
        <v>1</v>
      </c>
      <c r="Y367" s="6">
        <v>0.15445498565604993</v>
      </c>
      <c r="Z367">
        <v>1</v>
      </c>
      <c r="AB367" s="6">
        <v>0.15445498565604993</v>
      </c>
      <c r="AC367">
        <v>1</v>
      </c>
    </row>
    <row r="368" spans="12:29">
      <c r="L368">
        <v>363</v>
      </c>
      <c r="M368" s="6">
        <v>0.15436442817816784</v>
      </c>
      <c r="N368">
        <v>0</v>
      </c>
      <c r="Y368" s="6">
        <v>0.15436442817816784</v>
      </c>
      <c r="Z368">
        <v>0</v>
      </c>
      <c r="AB368" s="6">
        <v>0.15436442817816784</v>
      </c>
      <c r="AC368">
        <v>0</v>
      </c>
    </row>
    <row r="369" spans="12:29">
      <c r="L369">
        <v>364</v>
      </c>
      <c r="M369" s="6">
        <v>0.15342064868459493</v>
      </c>
      <c r="N369">
        <v>0</v>
      </c>
      <c r="Y369" s="6">
        <v>0.15342064868459493</v>
      </c>
      <c r="Z369">
        <v>0</v>
      </c>
      <c r="AB369" s="6">
        <v>0.15342064868459493</v>
      </c>
      <c r="AC369">
        <v>0</v>
      </c>
    </row>
    <row r="370" spans="12:29">
      <c r="L370">
        <v>365</v>
      </c>
      <c r="M370" s="6">
        <v>0.15274319665440556</v>
      </c>
      <c r="N370">
        <v>0</v>
      </c>
      <c r="Y370" s="6">
        <v>0.15274319665440556</v>
      </c>
      <c r="Z370">
        <v>0</v>
      </c>
      <c r="AB370" s="6">
        <v>0.15274319665440556</v>
      </c>
      <c r="AC370">
        <v>0</v>
      </c>
    </row>
    <row r="371" spans="12:29">
      <c r="L371">
        <v>366</v>
      </c>
      <c r="M371" s="6">
        <v>0.15264619233804672</v>
      </c>
      <c r="N371">
        <v>0</v>
      </c>
      <c r="Y371" s="6">
        <v>0.15264619233804672</v>
      </c>
      <c r="Z371">
        <v>0</v>
      </c>
      <c r="AB371" s="6">
        <v>0.15264619233804672</v>
      </c>
      <c r="AC371">
        <v>0</v>
      </c>
    </row>
    <row r="372" spans="12:29">
      <c r="L372">
        <v>367</v>
      </c>
      <c r="M372" s="6">
        <v>0.15254711007589963</v>
      </c>
      <c r="N372">
        <v>0</v>
      </c>
      <c r="Y372" s="6">
        <v>0.15254711007589963</v>
      </c>
      <c r="Z372">
        <v>0</v>
      </c>
      <c r="AB372" s="6">
        <v>0.15254711007589963</v>
      </c>
      <c r="AC372">
        <v>0</v>
      </c>
    </row>
    <row r="373" spans="12:29">
      <c r="L373">
        <v>368</v>
      </c>
      <c r="M373" s="6">
        <v>0.15217506701191369</v>
      </c>
      <c r="N373">
        <v>0</v>
      </c>
      <c r="Y373" s="6">
        <v>0.15217506701191369</v>
      </c>
      <c r="Z373">
        <v>0</v>
      </c>
      <c r="AB373" s="6">
        <v>0.15217506701191369</v>
      </c>
      <c r="AC373">
        <v>0</v>
      </c>
    </row>
    <row r="374" spans="12:29">
      <c r="L374">
        <v>369</v>
      </c>
      <c r="M374" s="6">
        <v>0.1518173758019645</v>
      </c>
      <c r="N374">
        <v>0</v>
      </c>
      <c r="Y374" s="6">
        <v>0.1518173758019645</v>
      </c>
      <c r="Z374">
        <v>0</v>
      </c>
      <c r="AB374" s="6">
        <v>0.1518173758019645</v>
      </c>
      <c r="AC374">
        <v>0</v>
      </c>
    </row>
    <row r="375" spans="12:29">
      <c r="L375">
        <v>370</v>
      </c>
      <c r="M375" s="6">
        <v>0.15060677945530343</v>
      </c>
      <c r="N375">
        <v>0</v>
      </c>
      <c r="Y375" s="6">
        <v>0.15060677945530343</v>
      </c>
      <c r="Z375">
        <v>0</v>
      </c>
      <c r="AB375" s="6">
        <v>0.15060677945530343</v>
      </c>
      <c r="AC375">
        <v>0</v>
      </c>
    </row>
    <row r="376" spans="12:29">
      <c r="L376">
        <v>371</v>
      </c>
      <c r="M376" s="6">
        <v>0.14964772865758721</v>
      </c>
      <c r="N376">
        <v>0</v>
      </c>
      <c r="Y376" s="6">
        <v>0.14964772865758721</v>
      </c>
      <c r="Z376">
        <v>0</v>
      </c>
      <c r="AB376" s="6">
        <v>0.14964772865758721</v>
      </c>
      <c r="AC376">
        <v>0</v>
      </c>
    </row>
    <row r="377" spans="12:29">
      <c r="L377">
        <v>372</v>
      </c>
      <c r="M377" s="6">
        <v>0.14932114029549953</v>
      </c>
      <c r="N377">
        <v>0</v>
      </c>
      <c r="Y377" s="6">
        <v>0.14932114029549953</v>
      </c>
      <c r="Z377">
        <v>0</v>
      </c>
      <c r="AB377" s="6">
        <v>0.14932114029549953</v>
      </c>
      <c r="AC377">
        <v>0</v>
      </c>
    </row>
    <row r="378" spans="12:29">
      <c r="L378">
        <v>373</v>
      </c>
      <c r="M378" s="6">
        <v>0.14910555035063722</v>
      </c>
      <c r="N378">
        <v>0</v>
      </c>
      <c r="Y378" s="6">
        <v>0.14910555035063722</v>
      </c>
      <c r="Z378">
        <v>0</v>
      </c>
      <c r="AB378" s="6">
        <v>0.14910555035063722</v>
      </c>
      <c r="AC378">
        <v>0</v>
      </c>
    </row>
    <row r="379" spans="12:29">
      <c r="L379">
        <v>374</v>
      </c>
      <c r="M379" s="6">
        <v>0.14890135660360279</v>
      </c>
      <c r="N379">
        <v>0</v>
      </c>
      <c r="Y379" s="6">
        <v>0.14890135660360279</v>
      </c>
      <c r="Z379">
        <v>0</v>
      </c>
      <c r="AB379" s="6">
        <v>0.14890135660360279</v>
      </c>
      <c r="AC379">
        <v>0</v>
      </c>
    </row>
    <row r="380" spans="12:29">
      <c r="L380">
        <v>375</v>
      </c>
      <c r="M380" s="6">
        <v>0.14889303105875445</v>
      </c>
      <c r="N380">
        <v>0</v>
      </c>
      <c r="Y380" s="6">
        <v>0.14889303105875445</v>
      </c>
      <c r="Z380">
        <v>0</v>
      </c>
      <c r="AB380" s="6">
        <v>0.14889303105875445</v>
      </c>
      <c r="AC380">
        <v>0</v>
      </c>
    </row>
    <row r="381" spans="12:29">
      <c r="L381">
        <v>376</v>
      </c>
      <c r="M381" s="6">
        <v>0.1485985502152338</v>
      </c>
      <c r="N381">
        <v>0</v>
      </c>
      <c r="Y381" s="6">
        <v>0.1485985502152338</v>
      </c>
      <c r="Z381">
        <v>0</v>
      </c>
      <c r="AB381" s="6">
        <v>0.1485985502152338</v>
      </c>
      <c r="AC381">
        <v>0</v>
      </c>
    </row>
    <row r="382" spans="12:29">
      <c r="L382">
        <v>377</v>
      </c>
      <c r="M382" s="6">
        <v>0.1474586030955925</v>
      </c>
      <c r="N382">
        <v>0</v>
      </c>
      <c r="Y382" s="6">
        <v>0.1474586030955925</v>
      </c>
      <c r="Z382">
        <v>0</v>
      </c>
      <c r="AB382" s="6">
        <v>0.1474586030955925</v>
      </c>
      <c r="AC382">
        <v>0</v>
      </c>
    </row>
    <row r="383" spans="12:29">
      <c r="L383">
        <v>378</v>
      </c>
      <c r="M383" s="6">
        <v>0.14715144259443833</v>
      </c>
      <c r="N383">
        <v>0</v>
      </c>
      <c r="Y383" s="6">
        <v>0.14715144259443833</v>
      </c>
      <c r="Z383">
        <v>0</v>
      </c>
      <c r="AB383" s="6">
        <v>0.14715144259443833</v>
      </c>
      <c r="AC383">
        <v>0</v>
      </c>
    </row>
    <row r="384" spans="12:29">
      <c r="L384">
        <v>379</v>
      </c>
      <c r="M384" s="6">
        <v>0.14712200690230229</v>
      </c>
      <c r="N384">
        <v>0</v>
      </c>
      <c r="Y384" s="6">
        <v>0.14712200690230229</v>
      </c>
      <c r="Z384">
        <v>0</v>
      </c>
      <c r="AB384" s="6">
        <v>0.14712200690230229</v>
      </c>
      <c r="AC384">
        <v>0</v>
      </c>
    </row>
    <row r="385" spans="12:29">
      <c r="L385">
        <v>380</v>
      </c>
      <c r="M385" s="6">
        <v>0.14632333910464487</v>
      </c>
      <c r="N385">
        <v>0</v>
      </c>
      <c r="Y385" s="6">
        <v>0.14632333910464487</v>
      </c>
      <c r="Z385">
        <v>0</v>
      </c>
      <c r="AB385" s="6">
        <v>0.14632333910464487</v>
      </c>
      <c r="AC385">
        <v>0</v>
      </c>
    </row>
    <row r="386" spans="12:29">
      <c r="L386">
        <v>381</v>
      </c>
      <c r="M386" s="6">
        <v>0.14583461384615728</v>
      </c>
      <c r="N386">
        <v>0</v>
      </c>
      <c r="Y386" s="6">
        <v>0.14583461384615728</v>
      </c>
      <c r="Z386">
        <v>0</v>
      </c>
      <c r="AB386" s="6">
        <v>0.14583461384615728</v>
      </c>
      <c r="AC386">
        <v>0</v>
      </c>
    </row>
    <row r="387" spans="12:29">
      <c r="L387">
        <v>382</v>
      </c>
      <c r="M387" s="6">
        <v>0.14568621422653305</v>
      </c>
      <c r="N387">
        <v>0</v>
      </c>
      <c r="Y387" s="6">
        <v>0.14568621422653305</v>
      </c>
      <c r="Z387">
        <v>0</v>
      </c>
      <c r="AB387" s="6">
        <v>0.14568621422653305</v>
      </c>
      <c r="AC387">
        <v>0</v>
      </c>
    </row>
    <row r="388" spans="12:29">
      <c r="L388">
        <v>383</v>
      </c>
      <c r="M388" s="6">
        <v>0.14567491103673308</v>
      </c>
      <c r="N388">
        <v>0</v>
      </c>
      <c r="Y388" s="6">
        <v>0.14567491103673308</v>
      </c>
      <c r="Z388">
        <v>0</v>
      </c>
      <c r="AB388" s="6">
        <v>0.14567491103673308</v>
      </c>
      <c r="AC388">
        <v>0</v>
      </c>
    </row>
    <row r="389" spans="12:29">
      <c r="L389">
        <v>384</v>
      </c>
      <c r="M389" s="6">
        <v>0.14547224564439665</v>
      </c>
      <c r="N389">
        <v>0</v>
      </c>
      <c r="Y389" s="6">
        <v>0.14547224564439665</v>
      </c>
      <c r="Z389">
        <v>0</v>
      </c>
      <c r="AB389" s="6">
        <v>0.14547224564439665</v>
      </c>
      <c r="AC389">
        <v>0</v>
      </c>
    </row>
    <row r="390" spans="12:29">
      <c r="L390">
        <v>385</v>
      </c>
      <c r="M390" s="6">
        <v>0.14547205774770533</v>
      </c>
      <c r="N390">
        <v>0</v>
      </c>
      <c r="Y390" s="6">
        <v>0.14547205774770533</v>
      </c>
      <c r="Z390">
        <v>0</v>
      </c>
      <c r="AB390" s="6">
        <v>0.14547205774770533</v>
      </c>
      <c r="AC390">
        <v>0</v>
      </c>
    </row>
    <row r="391" spans="12:29">
      <c r="L391">
        <v>386</v>
      </c>
      <c r="M391" s="6">
        <v>0.14534682716731082</v>
      </c>
      <c r="N391">
        <v>0</v>
      </c>
      <c r="Y391" s="6">
        <v>0.14534682716731082</v>
      </c>
      <c r="Z391">
        <v>0</v>
      </c>
      <c r="AB391" s="6">
        <v>0.14534682716731082</v>
      </c>
      <c r="AC391">
        <v>0</v>
      </c>
    </row>
    <row r="392" spans="12:29">
      <c r="L392">
        <v>387</v>
      </c>
      <c r="M392" s="6">
        <v>0.14530531899069696</v>
      </c>
      <c r="N392">
        <v>0</v>
      </c>
      <c r="Y392" s="6">
        <v>0.14530531899069696</v>
      </c>
      <c r="Z392">
        <v>0</v>
      </c>
      <c r="AB392" s="6">
        <v>0.14530531899069696</v>
      </c>
      <c r="AC392">
        <v>0</v>
      </c>
    </row>
    <row r="393" spans="12:29">
      <c r="L393">
        <v>388</v>
      </c>
      <c r="M393" s="6">
        <v>0.14528945854888808</v>
      </c>
      <c r="N393">
        <v>0</v>
      </c>
      <c r="Y393" s="6">
        <v>0.14528945854888808</v>
      </c>
      <c r="Z393">
        <v>0</v>
      </c>
      <c r="AB393" s="6">
        <v>0.14528945854888808</v>
      </c>
      <c r="AC393">
        <v>0</v>
      </c>
    </row>
    <row r="394" spans="12:29">
      <c r="L394">
        <v>389</v>
      </c>
      <c r="M394" s="6">
        <v>0.14528119006654505</v>
      </c>
      <c r="N394">
        <v>1</v>
      </c>
      <c r="Y394" s="6">
        <v>0.14528119006654505</v>
      </c>
      <c r="Z394">
        <v>1</v>
      </c>
      <c r="AB394" s="6">
        <v>0.14528119006654505</v>
      </c>
      <c r="AC394">
        <v>1</v>
      </c>
    </row>
    <row r="395" spans="12:29">
      <c r="L395">
        <v>390</v>
      </c>
      <c r="M395" s="6">
        <v>0.1451283656320862</v>
      </c>
      <c r="N395">
        <v>0</v>
      </c>
      <c r="Y395" s="6">
        <v>0.1451283656320862</v>
      </c>
      <c r="Z395">
        <v>0</v>
      </c>
      <c r="AB395" s="6">
        <v>0.1451283656320862</v>
      </c>
      <c r="AC395">
        <v>0</v>
      </c>
    </row>
    <row r="396" spans="12:29">
      <c r="L396">
        <v>391</v>
      </c>
      <c r="M396" s="6">
        <v>0.14413119582564904</v>
      </c>
      <c r="N396">
        <v>0</v>
      </c>
      <c r="Y396" s="6">
        <v>0.14413119582564904</v>
      </c>
      <c r="Z396">
        <v>0</v>
      </c>
      <c r="AB396" s="6">
        <v>0.14413119582564904</v>
      </c>
      <c r="AC396">
        <v>0</v>
      </c>
    </row>
    <row r="397" spans="12:29">
      <c r="L397">
        <v>392</v>
      </c>
      <c r="M397" s="6">
        <v>0.14403609660634947</v>
      </c>
      <c r="N397">
        <v>0</v>
      </c>
      <c r="Y397" s="6">
        <v>0.14403609660634947</v>
      </c>
      <c r="Z397">
        <v>0</v>
      </c>
      <c r="AB397" s="6">
        <v>0.14403609660634947</v>
      </c>
      <c r="AC397">
        <v>0</v>
      </c>
    </row>
    <row r="398" spans="12:29">
      <c r="L398">
        <v>393</v>
      </c>
      <c r="M398" s="6">
        <v>0.14352229499509833</v>
      </c>
      <c r="N398">
        <v>0</v>
      </c>
      <c r="Y398" s="6">
        <v>0.14352229499509833</v>
      </c>
      <c r="Z398">
        <v>0</v>
      </c>
      <c r="AB398" s="6">
        <v>0.14352229499509833</v>
      </c>
      <c r="AC398">
        <v>0</v>
      </c>
    </row>
    <row r="399" spans="12:29">
      <c r="L399">
        <v>394</v>
      </c>
      <c r="M399" s="6">
        <v>0.14306564071777941</v>
      </c>
      <c r="N399">
        <v>0</v>
      </c>
      <c r="Y399" s="6">
        <v>0.14306564071777941</v>
      </c>
      <c r="Z399">
        <v>0</v>
      </c>
      <c r="AB399" s="6">
        <v>0.14306564071777941</v>
      </c>
      <c r="AC399">
        <v>0</v>
      </c>
    </row>
    <row r="400" spans="12:29">
      <c r="L400">
        <v>395</v>
      </c>
      <c r="M400" s="6">
        <v>0.14234179010453044</v>
      </c>
      <c r="N400">
        <v>0</v>
      </c>
      <c r="Y400" s="6">
        <v>0.14234179010453044</v>
      </c>
      <c r="Z400">
        <v>0</v>
      </c>
      <c r="AB400" s="6">
        <v>0.14234179010453044</v>
      </c>
      <c r="AC400">
        <v>0</v>
      </c>
    </row>
    <row r="401" spans="12:29">
      <c r="L401">
        <v>396</v>
      </c>
      <c r="M401" s="6">
        <v>0.14213024452308434</v>
      </c>
      <c r="N401">
        <v>1</v>
      </c>
      <c r="Y401" s="6">
        <v>0.14213024452308434</v>
      </c>
      <c r="Z401">
        <v>1</v>
      </c>
      <c r="AB401" s="6">
        <v>0.14213024452308434</v>
      </c>
      <c r="AC401">
        <v>1</v>
      </c>
    </row>
    <row r="402" spans="12:29">
      <c r="L402">
        <v>397</v>
      </c>
      <c r="M402" s="6">
        <v>0.14199063845754778</v>
      </c>
      <c r="N402">
        <v>1</v>
      </c>
      <c r="Y402" s="6">
        <v>0.14199063845754778</v>
      </c>
      <c r="Z402">
        <v>1</v>
      </c>
      <c r="AB402" s="6">
        <v>0.14199063845754778</v>
      </c>
      <c r="AC402">
        <v>1</v>
      </c>
    </row>
    <row r="403" spans="12:29">
      <c r="L403">
        <v>398</v>
      </c>
      <c r="M403" s="6">
        <v>0.14186221560793247</v>
      </c>
      <c r="N403">
        <v>0</v>
      </c>
      <c r="Y403" s="6">
        <v>0.14186221560793247</v>
      </c>
      <c r="Z403">
        <v>0</v>
      </c>
      <c r="AB403" s="6">
        <v>0.14186221560793247</v>
      </c>
      <c r="AC403">
        <v>0</v>
      </c>
    </row>
    <row r="404" spans="12:29">
      <c r="L404">
        <v>399</v>
      </c>
      <c r="M404" s="6">
        <v>0.14184617611567302</v>
      </c>
      <c r="N404">
        <v>1</v>
      </c>
      <c r="Y404" s="6">
        <v>0.14184617611567302</v>
      </c>
      <c r="Z404">
        <v>1</v>
      </c>
      <c r="AB404" s="6">
        <v>0.14184617611567302</v>
      </c>
      <c r="AC404">
        <v>1</v>
      </c>
    </row>
    <row r="405" spans="12:29">
      <c r="L405">
        <v>400</v>
      </c>
      <c r="M405" s="6">
        <v>0.14174464803778611</v>
      </c>
      <c r="N405">
        <v>0</v>
      </c>
      <c r="Y405" s="6">
        <v>0.14174464803778611</v>
      </c>
      <c r="Z405">
        <v>0</v>
      </c>
      <c r="AB405" s="6">
        <v>0.14174464803778611</v>
      </c>
      <c r="AC405">
        <v>0</v>
      </c>
    </row>
    <row r="406" spans="12:29">
      <c r="L406">
        <v>401</v>
      </c>
      <c r="M406" s="6">
        <v>0.14166498494243021</v>
      </c>
      <c r="N406">
        <v>1</v>
      </c>
      <c r="Z406" s="5">
        <f>SUM(Z6:Z405)</f>
        <v>98</v>
      </c>
      <c r="AB406" s="6">
        <v>0.14166498494243021</v>
      </c>
      <c r="AC406">
        <v>1</v>
      </c>
    </row>
    <row r="407" spans="12:29">
      <c r="L407">
        <v>402</v>
      </c>
      <c r="M407" s="6">
        <v>0.14136426725785378</v>
      </c>
      <c r="N407">
        <v>0</v>
      </c>
      <c r="Z407" s="96">
        <f>Z406/N1006</f>
        <v>0.65771812080536918</v>
      </c>
      <c r="AB407" s="6">
        <v>0.14136426725785378</v>
      </c>
      <c r="AC407">
        <v>0</v>
      </c>
    </row>
    <row r="408" spans="12:29">
      <c r="L408">
        <v>403</v>
      </c>
      <c r="M408" s="6">
        <v>0.14076336271631623</v>
      </c>
      <c r="N408">
        <v>0</v>
      </c>
      <c r="AB408" s="6">
        <v>0.14076336271631623</v>
      </c>
      <c r="AC408">
        <v>0</v>
      </c>
    </row>
    <row r="409" spans="12:29">
      <c r="L409">
        <v>404</v>
      </c>
      <c r="M409" s="6">
        <v>0.14014296771096874</v>
      </c>
      <c r="N409">
        <v>1</v>
      </c>
      <c r="AB409" s="6">
        <v>0.14014296771096874</v>
      </c>
      <c r="AC409">
        <v>1</v>
      </c>
    </row>
    <row r="410" spans="12:29">
      <c r="L410">
        <v>405</v>
      </c>
      <c r="M410" s="6">
        <v>0.1400110832528324</v>
      </c>
      <c r="N410">
        <v>1</v>
      </c>
      <c r="AB410" s="6">
        <v>0.1400110832528324</v>
      </c>
      <c r="AC410">
        <v>1</v>
      </c>
    </row>
    <row r="411" spans="12:29">
      <c r="L411">
        <v>406</v>
      </c>
      <c r="M411" s="6">
        <v>0.1396095154361362</v>
      </c>
      <c r="N411">
        <v>0</v>
      </c>
      <c r="AB411" s="6">
        <v>0.1396095154361362</v>
      </c>
      <c r="AC411">
        <v>0</v>
      </c>
    </row>
    <row r="412" spans="12:29">
      <c r="L412">
        <v>407</v>
      </c>
      <c r="M412" s="6">
        <v>0.13956463919632267</v>
      </c>
      <c r="N412">
        <v>0</v>
      </c>
      <c r="AB412" s="6">
        <v>0.13956463919632267</v>
      </c>
      <c r="AC412">
        <v>0</v>
      </c>
    </row>
    <row r="413" spans="12:29">
      <c r="L413">
        <v>408</v>
      </c>
      <c r="M413" s="6">
        <v>0.13934645671193879</v>
      </c>
      <c r="N413">
        <v>0</v>
      </c>
      <c r="AB413" s="6">
        <v>0.13934645671193879</v>
      </c>
      <c r="AC413">
        <v>0</v>
      </c>
    </row>
    <row r="414" spans="12:29">
      <c r="L414">
        <v>409</v>
      </c>
      <c r="M414" s="6">
        <v>0.13910796655129798</v>
      </c>
      <c r="N414">
        <v>1</v>
      </c>
      <c r="AB414" s="6">
        <v>0.13910796655129798</v>
      </c>
      <c r="AC414">
        <v>1</v>
      </c>
    </row>
    <row r="415" spans="12:29">
      <c r="L415">
        <v>410</v>
      </c>
      <c r="M415" s="6">
        <v>0.1389761864753746</v>
      </c>
      <c r="N415">
        <v>1</v>
      </c>
      <c r="AB415" s="6">
        <v>0.1389761864753746</v>
      </c>
      <c r="AC415">
        <v>1</v>
      </c>
    </row>
    <row r="416" spans="12:29">
      <c r="L416">
        <v>411</v>
      </c>
      <c r="M416" s="6">
        <v>0.1389460947842808</v>
      </c>
      <c r="N416">
        <v>0</v>
      </c>
      <c r="AB416" s="6">
        <v>0.1389460947842808</v>
      </c>
      <c r="AC416">
        <v>0</v>
      </c>
    </row>
    <row r="417" spans="12:29">
      <c r="L417">
        <v>412</v>
      </c>
      <c r="M417" s="6">
        <v>0.13871419014372829</v>
      </c>
      <c r="N417">
        <v>0</v>
      </c>
      <c r="AB417" s="6">
        <v>0.13871419014372829</v>
      </c>
      <c r="AC417">
        <v>0</v>
      </c>
    </row>
    <row r="418" spans="12:29">
      <c r="L418">
        <v>413</v>
      </c>
      <c r="M418" s="6">
        <v>0.13837715653697369</v>
      </c>
      <c r="N418">
        <v>0</v>
      </c>
      <c r="AB418" s="6">
        <v>0.13837715653697369</v>
      </c>
      <c r="AC418">
        <v>0</v>
      </c>
    </row>
    <row r="419" spans="12:29">
      <c r="L419">
        <v>414</v>
      </c>
      <c r="M419" s="6">
        <v>0.13836778643139908</v>
      </c>
      <c r="N419">
        <v>0</v>
      </c>
      <c r="AB419" s="6">
        <v>0.13836778643139908</v>
      </c>
      <c r="AC419">
        <v>0</v>
      </c>
    </row>
    <row r="420" spans="12:29">
      <c r="L420">
        <v>415</v>
      </c>
      <c r="M420" s="6">
        <v>0.13799438492714128</v>
      </c>
      <c r="N420">
        <v>0</v>
      </c>
      <c r="AB420" s="6">
        <v>0.13799438492714128</v>
      </c>
      <c r="AC420">
        <v>0</v>
      </c>
    </row>
    <row r="421" spans="12:29">
      <c r="L421">
        <v>416</v>
      </c>
      <c r="M421" s="6">
        <v>0.1378490298389736</v>
      </c>
      <c r="N421">
        <v>0</v>
      </c>
      <c r="AB421" s="6">
        <v>0.1378490298389736</v>
      </c>
      <c r="AC421">
        <v>0</v>
      </c>
    </row>
    <row r="422" spans="12:29">
      <c r="L422">
        <v>417</v>
      </c>
      <c r="M422" s="6">
        <v>0.13713657008536728</v>
      </c>
      <c r="N422">
        <v>0</v>
      </c>
      <c r="AB422" s="6">
        <v>0.13713657008536728</v>
      </c>
      <c r="AC422">
        <v>0</v>
      </c>
    </row>
    <row r="423" spans="12:29">
      <c r="L423">
        <v>418</v>
      </c>
      <c r="M423" s="6">
        <v>0.13669610690135603</v>
      </c>
      <c r="N423">
        <v>0</v>
      </c>
      <c r="AB423" s="6">
        <v>0.13669610690135603</v>
      </c>
      <c r="AC423">
        <v>0</v>
      </c>
    </row>
    <row r="424" spans="12:29">
      <c r="L424">
        <v>419</v>
      </c>
      <c r="M424" s="6">
        <v>0.13660042094996261</v>
      </c>
      <c r="N424">
        <v>0</v>
      </c>
      <c r="AB424" s="6">
        <v>0.13660042094996261</v>
      </c>
      <c r="AC424">
        <v>0</v>
      </c>
    </row>
    <row r="425" spans="12:29">
      <c r="L425">
        <v>420</v>
      </c>
      <c r="M425" s="6">
        <v>0.13577302942382455</v>
      </c>
      <c r="N425">
        <v>0</v>
      </c>
      <c r="AB425" s="6">
        <v>0.13577302942382455</v>
      </c>
      <c r="AC425">
        <v>0</v>
      </c>
    </row>
    <row r="426" spans="12:29">
      <c r="L426">
        <v>421</v>
      </c>
      <c r="M426" s="6">
        <v>0.13548868229753705</v>
      </c>
      <c r="N426">
        <v>0</v>
      </c>
      <c r="AB426" s="6">
        <v>0.13548868229753705</v>
      </c>
      <c r="AC426">
        <v>0</v>
      </c>
    </row>
    <row r="427" spans="12:29">
      <c r="L427">
        <v>422</v>
      </c>
      <c r="M427" s="6">
        <v>0.13507312217244219</v>
      </c>
      <c r="N427">
        <v>0</v>
      </c>
      <c r="AB427" s="6">
        <v>0.13507312217244219</v>
      </c>
      <c r="AC427">
        <v>0</v>
      </c>
    </row>
    <row r="428" spans="12:29">
      <c r="L428">
        <v>423</v>
      </c>
      <c r="M428" s="6">
        <v>0.13496939459471191</v>
      </c>
      <c r="N428">
        <v>0</v>
      </c>
      <c r="AB428" s="6">
        <v>0.13496939459471191</v>
      </c>
      <c r="AC428">
        <v>0</v>
      </c>
    </row>
    <row r="429" spans="12:29">
      <c r="L429">
        <v>424</v>
      </c>
      <c r="M429" s="6">
        <v>0.13490366934143122</v>
      </c>
      <c r="N429">
        <v>0</v>
      </c>
      <c r="AB429" s="6">
        <v>0.13490366934143122</v>
      </c>
      <c r="AC429">
        <v>0</v>
      </c>
    </row>
    <row r="430" spans="12:29">
      <c r="L430">
        <v>425</v>
      </c>
      <c r="M430" s="6">
        <v>0.13474127756444518</v>
      </c>
      <c r="N430">
        <v>0</v>
      </c>
      <c r="AB430" s="6">
        <v>0.13474127756444518</v>
      </c>
      <c r="AC430">
        <v>0</v>
      </c>
    </row>
    <row r="431" spans="12:29">
      <c r="L431">
        <v>426</v>
      </c>
      <c r="M431" s="6">
        <v>0.13457641949690682</v>
      </c>
      <c r="N431">
        <v>0</v>
      </c>
      <c r="AB431" s="6">
        <v>0.13457641949690682</v>
      </c>
      <c r="AC431">
        <v>0</v>
      </c>
    </row>
    <row r="432" spans="12:29">
      <c r="L432">
        <v>427</v>
      </c>
      <c r="M432" s="6">
        <v>0.13432093426750383</v>
      </c>
      <c r="N432">
        <v>0</v>
      </c>
      <c r="AB432" s="6">
        <v>0.13432093426750383</v>
      </c>
      <c r="AC432">
        <v>0</v>
      </c>
    </row>
    <row r="433" spans="12:29">
      <c r="L433">
        <v>428</v>
      </c>
      <c r="M433" s="6">
        <v>0.13426566638205009</v>
      </c>
      <c r="N433">
        <v>0</v>
      </c>
      <c r="AB433" s="6">
        <v>0.13426566638205009</v>
      </c>
      <c r="AC433">
        <v>0</v>
      </c>
    </row>
    <row r="434" spans="12:29">
      <c r="L434">
        <v>429</v>
      </c>
      <c r="M434" s="6">
        <v>0.1341330195618857</v>
      </c>
      <c r="N434">
        <v>0</v>
      </c>
      <c r="AB434" s="6">
        <v>0.1341330195618857</v>
      </c>
      <c r="AC434">
        <v>0</v>
      </c>
    </row>
    <row r="435" spans="12:29">
      <c r="L435">
        <v>430</v>
      </c>
      <c r="M435" s="6">
        <v>0.13398606455011774</v>
      </c>
      <c r="N435">
        <v>0</v>
      </c>
      <c r="AB435" s="6">
        <v>0.13398606455011774</v>
      </c>
      <c r="AC435">
        <v>0</v>
      </c>
    </row>
    <row r="436" spans="12:29">
      <c r="L436">
        <v>431</v>
      </c>
      <c r="M436" s="6">
        <v>0.13371419947679064</v>
      </c>
      <c r="N436">
        <v>0</v>
      </c>
      <c r="AB436" s="6">
        <v>0.13371419947679064</v>
      </c>
      <c r="AC436">
        <v>0</v>
      </c>
    </row>
    <row r="437" spans="12:29">
      <c r="L437">
        <v>432</v>
      </c>
      <c r="M437" s="6">
        <v>0.13364512671470472</v>
      </c>
      <c r="N437">
        <v>0</v>
      </c>
      <c r="AB437" s="6">
        <v>0.13364512671470472</v>
      </c>
      <c r="AC437">
        <v>0</v>
      </c>
    </row>
    <row r="438" spans="12:29">
      <c r="L438">
        <v>433</v>
      </c>
      <c r="M438" s="6">
        <v>0.13364165848457976</v>
      </c>
      <c r="N438">
        <v>1</v>
      </c>
      <c r="AB438" s="6">
        <v>0.13364165848457976</v>
      </c>
      <c r="AC438">
        <v>1</v>
      </c>
    </row>
    <row r="439" spans="12:29">
      <c r="L439">
        <v>434</v>
      </c>
      <c r="M439" s="6">
        <v>0.13325552294276685</v>
      </c>
      <c r="N439">
        <v>1</v>
      </c>
      <c r="AB439" s="6">
        <v>0.13325552294276685</v>
      </c>
      <c r="AC439">
        <v>1</v>
      </c>
    </row>
    <row r="440" spans="12:29">
      <c r="L440">
        <v>435</v>
      </c>
      <c r="M440" s="6">
        <v>0.13298574050559175</v>
      </c>
      <c r="N440">
        <v>1</v>
      </c>
      <c r="AB440" s="6">
        <v>0.13298574050559175</v>
      </c>
      <c r="AC440">
        <v>1</v>
      </c>
    </row>
    <row r="441" spans="12:29">
      <c r="L441">
        <v>436</v>
      </c>
      <c r="M441" s="6">
        <v>0.13281408398776548</v>
      </c>
      <c r="N441">
        <v>0</v>
      </c>
      <c r="AB441" s="6">
        <v>0.13281408398776548</v>
      </c>
      <c r="AC441">
        <v>0</v>
      </c>
    </row>
    <row r="442" spans="12:29">
      <c r="L442">
        <v>437</v>
      </c>
      <c r="M442" s="6">
        <v>0.13281066944708211</v>
      </c>
      <c r="N442">
        <v>0</v>
      </c>
      <c r="AB442" s="6">
        <v>0.13281066944708211</v>
      </c>
      <c r="AC442">
        <v>0</v>
      </c>
    </row>
    <row r="443" spans="12:29">
      <c r="L443">
        <v>438</v>
      </c>
      <c r="M443" s="6">
        <v>0.13267205009638733</v>
      </c>
      <c r="N443">
        <v>0</v>
      </c>
      <c r="AB443" s="6">
        <v>0.13267205009638733</v>
      </c>
      <c r="AC443">
        <v>0</v>
      </c>
    </row>
    <row r="444" spans="12:29">
      <c r="L444">
        <v>439</v>
      </c>
      <c r="M444" s="6">
        <v>0.132668017332394</v>
      </c>
      <c r="N444">
        <v>1</v>
      </c>
      <c r="AB444" s="6">
        <v>0.132668017332394</v>
      </c>
      <c r="AC444">
        <v>1</v>
      </c>
    </row>
    <row r="445" spans="12:29">
      <c r="L445">
        <v>440</v>
      </c>
      <c r="M445" s="6">
        <v>0.1325191536630497</v>
      </c>
      <c r="N445">
        <v>0</v>
      </c>
      <c r="AB445" s="6">
        <v>0.1325191536630497</v>
      </c>
      <c r="AC445">
        <v>0</v>
      </c>
    </row>
    <row r="446" spans="12:29">
      <c r="L446">
        <v>441</v>
      </c>
      <c r="M446" s="6">
        <v>0.13163601041625553</v>
      </c>
      <c r="N446">
        <v>0</v>
      </c>
      <c r="AB446" s="6">
        <v>0.13163601041625553</v>
      </c>
      <c r="AC446">
        <v>0</v>
      </c>
    </row>
    <row r="447" spans="12:29">
      <c r="L447">
        <v>442</v>
      </c>
      <c r="M447" s="6">
        <v>0.13055275220299653</v>
      </c>
      <c r="N447">
        <v>0</v>
      </c>
      <c r="AB447" s="6">
        <v>0.13055275220299653</v>
      </c>
      <c r="AC447">
        <v>0</v>
      </c>
    </row>
    <row r="448" spans="12:29">
      <c r="L448">
        <v>443</v>
      </c>
      <c r="M448" s="6">
        <v>0.12994376747173944</v>
      </c>
      <c r="N448">
        <v>0</v>
      </c>
      <c r="AB448" s="6">
        <v>0.12994376747173944</v>
      </c>
      <c r="AC448">
        <v>0</v>
      </c>
    </row>
    <row r="449" spans="12:29">
      <c r="L449">
        <v>444</v>
      </c>
      <c r="M449" s="6">
        <v>0.12953544067190853</v>
      </c>
      <c r="N449">
        <v>0</v>
      </c>
      <c r="AB449" s="6">
        <v>0.12953544067190853</v>
      </c>
      <c r="AC449">
        <v>0</v>
      </c>
    </row>
    <row r="450" spans="12:29">
      <c r="L450">
        <v>445</v>
      </c>
      <c r="M450" s="6">
        <v>0.12900881718694313</v>
      </c>
      <c r="N450">
        <v>1</v>
      </c>
      <c r="AB450" s="6">
        <v>0.12900881718694313</v>
      </c>
      <c r="AC450">
        <v>1</v>
      </c>
    </row>
    <row r="451" spans="12:29">
      <c r="L451">
        <v>446</v>
      </c>
      <c r="M451" s="6">
        <v>0.12892152440040019</v>
      </c>
      <c r="N451">
        <v>0</v>
      </c>
      <c r="AB451" s="6">
        <v>0.12892152440040019</v>
      </c>
      <c r="AC451">
        <v>0</v>
      </c>
    </row>
    <row r="452" spans="12:29">
      <c r="L452">
        <v>447</v>
      </c>
      <c r="M452" s="6">
        <v>0.12865425129068178</v>
      </c>
      <c r="N452">
        <v>0</v>
      </c>
      <c r="AB452" s="6">
        <v>0.12865425129068178</v>
      </c>
      <c r="AC452">
        <v>0</v>
      </c>
    </row>
    <row r="453" spans="12:29">
      <c r="L453">
        <v>448</v>
      </c>
      <c r="M453" s="6">
        <v>0.12849227171155933</v>
      </c>
      <c r="N453">
        <v>0</v>
      </c>
      <c r="AB453" s="6">
        <v>0.12849227171155933</v>
      </c>
      <c r="AC453">
        <v>0</v>
      </c>
    </row>
    <row r="454" spans="12:29">
      <c r="L454">
        <v>449</v>
      </c>
      <c r="M454" s="6">
        <v>0.12813622591111429</v>
      </c>
      <c r="N454">
        <v>0</v>
      </c>
      <c r="AB454" s="6">
        <v>0.12813622591111429</v>
      </c>
      <c r="AC454">
        <v>0</v>
      </c>
    </row>
    <row r="455" spans="12:29">
      <c r="L455">
        <v>450</v>
      </c>
      <c r="M455" s="6">
        <v>0.12813467298924855</v>
      </c>
      <c r="N455">
        <v>0</v>
      </c>
      <c r="AB455" s="6">
        <v>0.12813467298924855</v>
      </c>
      <c r="AC455">
        <v>0</v>
      </c>
    </row>
    <row r="456" spans="12:29">
      <c r="L456">
        <v>451</v>
      </c>
      <c r="M456" s="6">
        <v>0.12782074321730394</v>
      </c>
      <c r="N456">
        <v>0</v>
      </c>
      <c r="AB456" s="6">
        <v>0.12782074321730394</v>
      </c>
      <c r="AC456">
        <v>0</v>
      </c>
    </row>
    <row r="457" spans="12:29">
      <c r="L457">
        <v>452</v>
      </c>
      <c r="M457" s="6">
        <v>0.12776617675238705</v>
      </c>
      <c r="N457">
        <v>0</v>
      </c>
      <c r="AB457" s="6">
        <v>0.12776617675238705</v>
      </c>
      <c r="AC457">
        <v>0</v>
      </c>
    </row>
    <row r="458" spans="12:29">
      <c r="L458">
        <v>453</v>
      </c>
      <c r="M458" s="6">
        <v>0.12753667765640456</v>
      </c>
      <c r="N458">
        <v>0</v>
      </c>
      <c r="AB458" s="6">
        <v>0.12753667765640456</v>
      </c>
      <c r="AC458">
        <v>0</v>
      </c>
    </row>
    <row r="459" spans="12:29">
      <c r="L459">
        <v>454</v>
      </c>
      <c r="M459" s="6">
        <v>0.12702322399132998</v>
      </c>
      <c r="N459">
        <v>0</v>
      </c>
      <c r="AB459" s="6">
        <v>0.12702322399132998</v>
      </c>
      <c r="AC459">
        <v>0</v>
      </c>
    </row>
    <row r="460" spans="12:29">
      <c r="L460">
        <v>455</v>
      </c>
      <c r="M460" s="6">
        <v>0.12662198503933556</v>
      </c>
      <c r="N460">
        <v>0</v>
      </c>
      <c r="AB460" s="6">
        <v>0.12662198503933556</v>
      </c>
      <c r="AC460">
        <v>0</v>
      </c>
    </row>
    <row r="461" spans="12:29">
      <c r="L461">
        <v>456</v>
      </c>
      <c r="M461" s="6">
        <v>0.1262516529619537</v>
      </c>
      <c r="N461">
        <v>1</v>
      </c>
      <c r="AB461" s="6">
        <v>0.1262516529619537</v>
      </c>
      <c r="AC461">
        <v>1</v>
      </c>
    </row>
    <row r="462" spans="12:29">
      <c r="L462">
        <v>457</v>
      </c>
      <c r="M462" s="6">
        <v>0.12601601292586542</v>
      </c>
      <c r="N462">
        <v>0</v>
      </c>
      <c r="AB462" s="6">
        <v>0.12601601292586542</v>
      </c>
      <c r="AC462">
        <v>0</v>
      </c>
    </row>
    <row r="463" spans="12:29">
      <c r="L463">
        <v>458</v>
      </c>
      <c r="M463" s="6">
        <v>0.12581089886358857</v>
      </c>
      <c r="N463">
        <v>1</v>
      </c>
      <c r="AB463" s="6">
        <v>0.12581089886358857</v>
      </c>
      <c r="AC463">
        <v>1</v>
      </c>
    </row>
    <row r="464" spans="12:29">
      <c r="L464">
        <v>459</v>
      </c>
      <c r="M464" s="6">
        <v>0.12556981274535561</v>
      </c>
      <c r="N464">
        <v>0</v>
      </c>
      <c r="AB464" s="6">
        <v>0.12556981274535561</v>
      </c>
      <c r="AC464">
        <v>0</v>
      </c>
    </row>
    <row r="465" spans="12:29">
      <c r="L465">
        <v>460</v>
      </c>
      <c r="M465" s="6">
        <v>0.12537782237676018</v>
      </c>
      <c r="N465">
        <v>0</v>
      </c>
      <c r="AB465" s="6">
        <v>0.12537782237676018</v>
      </c>
      <c r="AC465">
        <v>0</v>
      </c>
    </row>
    <row r="466" spans="12:29">
      <c r="L466">
        <v>461</v>
      </c>
      <c r="M466" s="6">
        <v>0.12525152190374311</v>
      </c>
      <c r="N466">
        <v>0</v>
      </c>
      <c r="AB466" s="6">
        <v>0.12525152190374311</v>
      </c>
      <c r="AC466">
        <v>0</v>
      </c>
    </row>
    <row r="467" spans="12:29">
      <c r="L467">
        <v>462</v>
      </c>
      <c r="M467" s="6">
        <v>0.12520452211410316</v>
      </c>
      <c r="N467">
        <v>0</v>
      </c>
      <c r="AB467" s="6">
        <v>0.12520452211410316</v>
      </c>
      <c r="AC467">
        <v>0</v>
      </c>
    </row>
    <row r="468" spans="12:29">
      <c r="L468">
        <v>463</v>
      </c>
      <c r="M468" s="6">
        <v>0.12498501131041759</v>
      </c>
      <c r="N468">
        <v>0</v>
      </c>
      <c r="AB468" s="6">
        <v>0.12498501131041759</v>
      </c>
      <c r="AC468">
        <v>0</v>
      </c>
    </row>
    <row r="469" spans="12:29">
      <c r="L469">
        <v>464</v>
      </c>
      <c r="M469" s="6">
        <v>0.12497300367334356</v>
      </c>
      <c r="N469">
        <v>0</v>
      </c>
      <c r="AB469" s="6">
        <v>0.12497300367334356</v>
      </c>
      <c r="AC469">
        <v>0</v>
      </c>
    </row>
    <row r="470" spans="12:29">
      <c r="L470">
        <v>465</v>
      </c>
      <c r="M470" s="6">
        <v>0.12496748289927441</v>
      </c>
      <c r="N470">
        <v>0</v>
      </c>
      <c r="AB470" s="6">
        <v>0.12496748289927441</v>
      </c>
      <c r="AC470">
        <v>0</v>
      </c>
    </row>
    <row r="471" spans="12:29">
      <c r="L471">
        <v>466</v>
      </c>
      <c r="M471" s="6">
        <v>0.12449004085438274</v>
      </c>
      <c r="N471">
        <v>1</v>
      </c>
      <c r="AB471" s="6">
        <v>0.12449004085438274</v>
      </c>
      <c r="AC471">
        <v>1</v>
      </c>
    </row>
    <row r="472" spans="12:29">
      <c r="L472">
        <v>467</v>
      </c>
      <c r="M472" s="6">
        <v>0.12446830377443882</v>
      </c>
      <c r="N472">
        <v>0</v>
      </c>
      <c r="AB472" s="6">
        <v>0.12446830377443882</v>
      </c>
      <c r="AC472">
        <v>0</v>
      </c>
    </row>
    <row r="473" spans="12:29">
      <c r="L473">
        <v>468</v>
      </c>
      <c r="M473" s="6">
        <v>0.12432160444738453</v>
      </c>
      <c r="N473">
        <v>0</v>
      </c>
      <c r="AB473" s="6">
        <v>0.12432160444738453</v>
      </c>
      <c r="AC473">
        <v>0</v>
      </c>
    </row>
    <row r="474" spans="12:29">
      <c r="L474">
        <v>469</v>
      </c>
      <c r="M474" s="6">
        <v>0.12431099852482508</v>
      </c>
      <c r="N474">
        <v>0</v>
      </c>
      <c r="AB474" s="6">
        <v>0.12431099852482508</v>
      </c>
      <c r="AC474">
        <v>0</v>
      </c>
    </row>
    <row r="475" spans="12:29">
      <c r="L475">
        <v>470</v>
      </c>
      <c r="M475" s="6">
        <v>0.12411552867051778</v>
      </c>
      <c r="N475">
        <v>0</v>
      </c>
      <c r="AB475" s="6">
        <v>0.12411552867051778</v>
      </c>
      <c r="AC475">
        <v>0</v>
      </c>
    </row>
    <row r="476" spans="12:29">
      <c r="L476">
        <v>471</v>
      </c>
      <c r="M476" s="6">
        <v>0.12400272770897429</v>
      </c>
      <c r="N476">
        <v>0</v>
      </c>
      <c r="AB476" s="6">
        <v>0.12400272770897429</v>
      </c>
      <c r="AC476">
        <v>0</v>
      </c>
    </row>
    <row r="477" spans="12:29">
      <c r="L477">
        <v>472</v>
      </c>
      <c r="M477" s="6">
        <v>0.12355398806986724</v>
      </c>
      <c r="N477">
        <v>0</v>
      </c>
      <c r="AB477" s="6">
        <v>0.12355398806986724</v>
      </c>
      <c r="AC477">
        <v>0</v>
      </c>
    </row>
    <row r="478" spans="12:29">
      <c r="L478">
        <v>473</v>
      </c>
      <c r="M478" s="6">
        <v>0.12321294148080292</v>
      </c>
      <c r="N478">
        <v>0</v>
      </c>
      <c r="AB478" s="6">
        <v>0.12321294148080292</v>
      </c>
      <c r="AC478">
        <v>0</v>
      </c>
    </row>
    <row r="479" spans="12:29">
      <c r="L479">
        <v>474</v>
      </c>
      <c r="M479" s="6">
        <v>0.12240801134583996</v>
      </c>
      <c r="N479">
        <v>0</v>
      </c>
      <c r="AB479" s="6">
        <v>0.12240801134583996</v>
      </c>
      <c r="AC479">
        <v>0</v>
      </c>
    </row>
    <row r="480" spans="12:29">
      <c r="L480">
        <v>475</v>
      </c>
      <c r="M480" s="6">
        <v>0.12221012437561309</v>
      </c>
      <c r="N480">
        <v>1</v>
      </c>
      <c r="AB480" s="6">
        <v>0.12221012437561309</v>
      </c>
      <c r="AC480">
        <v>1</v>
      </c>
    </row>
    <row r="481" spans="12:29">
      <c r="L481">
        <v>476</v>
      </c>
      <c r="M481" s="6">
        <v>0.12212683191532737</v>
      </c>
      <c r="N481">
        <v>0</v>
      </c>
      <c r="AB481" s="6">
        <v>0.12212683191532737</v>
      </c>
      <c r="AC481">
        <v>0</v>
      </c>
    </row>
    <row r="482" spans="12:29">
      <c r="L482">
        <v>477</v>
      </c>
      <c r="M482" s="6">
        <v>0.12178444024633386</v>
      </c>
      <c r="N482">
        <v>1</v>
      </c>
      <c r="AB482" s="6">
        <v>0.12178444024633386</v>
      </c>
      <c r="AC482">
        <v>1</v>
      </c>
    </row>
    <row r="483" spans="12:29">
      <c r="L483">
        <v>478</v>
      </c>
      <c r="M483" s="6">
        <v>0.1214353839279069</v>
      </c>
      <c r="N483">
        <v>0</v>
      </c>
      <c r="AB483" s="6">
        <v>0.1214353839279069</v>
      </c>
      <c r="AC483">
        <v>0</v>
      </c>
    </row>
    <row r="484" spans="12:29">
      <c r="L484">
        <v>479</v>
      </c>
      <c r="M484" s="6">
        <v>0.12139881360741429</v>
      </c>
      <c r="N484">
        <v>0</v>
      </c>
      <c r="AB484" s="6">
        <v>0.12139881360741429</v>
      </c>
      <c r="AC484">
        <v>0</v>
      </c>
    </row>
    <row r="485" spans="12:29">
      <c r="L485">
        <v>480</v>
      </c>
      <c r="M485" s="6">
        <v>0.12120760386990859</v>
      </c>
      <c r="N485">
        <v>1</v>
      </c>
      <c r="AB485" s="6">
        <v>0.12120760386990859</v>
      </c>
      <c r="AC485">
        <v>1</v>
      </c>
    </row>
    <row r="486" spans="12:29">
      <c r="L486">
        <v>481</v>
      </c>
      <c r="M486" s="6">
        <v>0.12103137481201591</v>
      </c>
      <c r="N486">
        <v>0</v>
      </c>
      <c r="AB486" s="6">
        <v>0.12103137481201591</v>
      </c>
      <c r="AC486">
        <v>0</v>
      </c>
    </row>
    <row r="487" spans="12:29">
      <c r="L487">
        <v>482</v>
      </c>
      <c r="M487" s="6">
        <v>0.12080262045319876</v>
      </c>
      <c r="N487">
        <v>0</v>
      </c>
      <c r="AB487" s="6">
        <v>0.12080262045319876</v>
      </c>
      <c r="AC487">
        <v>0</v>
      </c>
    </row>
    <row r="488" spans="12:29">
      <c r="L488">
        <v>483</v>
      </c>
      <c r="M488" s="6">
        <v>0.12067699136819728</v>
      </c>
      <c r="N488">
        <v>0</v>
      </c>
      <c r="AB488" s="6">
        <v>0.12067699136819728</v>
      </c>
      <c r="AC488">
        <v>0</v>
      </c>
    </row>
    <row r="489" spans="12:29">
      <c r="L489">
        <v>484</v>
      </c>
      <c r="M489" s="6">
        <v>0.12031107613684558</v>
      </c>
      <c r="N489">
        <v>0</v>
      </c>
      <c r="AB489" s="6">
        <v>0.12031107613684558</v>
      </c>
      <c r="AC489">
        <v>0</v>
      </c>
    </row>
    <row r="490" spans="12:29">
      <c r="L490">
        <v>485</v>
      </c>
      <c r="M490" s="6">
        <v>0.12020391018071722</v>
      </c>
      <c r="N490">
        <v>0</v>
      </c>
      <c r="AB490" s="6">
        <v>0.12020391018071722</v>
      </c>
      <c r="AC490">
        <v>0</v>
      </c>
    </row>
    <row r="491" spans="12:29">
      <c r="L491">
        <v>486</v>
      </c>
      <c r="M491" s="6">
        <v>0.11954011726865225</v>
      </c>
      <c r="N491">
        <v>0</v>
      </c>
      <c r="AB491" s="6">
        <v>0.11954011726865225</v>
      </c>
      <c r="AC491">
        <v>0</v>
      </c>
    </row>
    <row r="492" spans="12:29">
      <c r="L492">
        <v>487</v>
      </c>
      <c r="M492" s="6">
        <v>0.11950313511891703</v>
      </c>
      <c r="N492">
        <v>0</v>
      </c>
      <c r="AB492" s="6">
        <v>0.11950313511891703</v>
      </c>
      <c r="AC492">
        <v>0</v>
      </c>
    </row>
    <row r="493" spans="12:29">
      <c r="L493">
        <v>488</v>
      </c>
      <c r="M493" s="6">
        <v>0.11947962153667385</v>
      </c>
      <c r="N493">
        <v>0</v>
      </c>
      <c r="AB493" s="6">
        <v>0.11947962153667385</v>
      </c>
      <c r="AC493">
        <v>0</v>
      </c>
    </row>
    <row r="494" spans="12:29">
      <c r="L494">
        <v>489</v>
      </c>
      <c r="M494" s="6">
        <v>0.11925705427456405</v>
      </c>
      <c r="N494">
        <v>0</v>
      </c>
      <c r="AB494" s="6">
        <v>0.11925705427456405</v>
      </c>
      <c r="AC494">
        <v>0</v>
      </c>
    </row>
    <row r="495" spans="12:29">
      <c r="L495">
        <v>490</v>
      </c>
      <c r="M495" s="6">
        <v>0.11844316111709552</v>
      </c>
      <c r="N495">
        <v>0</v>
      </c>
      <c r="AB495" s="6">
        <v>0.11844316111709552</v>
      </c>
      <c r="AC495">
        <v>0</v>
      </c>
    </row>
    <row r="496" spans="12:29">
      <c r="L496">
        <v>491</v>
      </c>
      <c r="M496" s="6">
        <v>0.11802323643117027</v>
      </c>
      <c r="N496">
        <v>0</v>
      </c>
      <c r="AB496" s="6">
        <v>0.11802323643117027</v>
      </c>
      <c r="AC496">
        <v>0</v>
      </c>
    </row>
    <row r="497" spans="12:29">
      <c r="L497">
        <v>492</v>
      </c>
      <c r="M497" s="6">
        <v>0.11792942589218815</v>
      </c>
      <c r="N497">
        <v>0</v>
      </c>
      <c r="AB497" s="6">
        <v>0.11792942589218815</v>
      </c>
      <c r="AC497">
        <v>0</v>
      </c>
    </row>
    <row r="498" spans="12:29">
      <c r="L498">
        <v>493</v>
      </c>
      <c r="M498" s="6">
        <v>0.11719495096880468</v>
      </c>
      <c r="N498">
        <v>0</v>
      </c>
      <c r="AB498" s="6">
        <v>0.11719495096880468</v>
      </c>
      <c r="AC498">
        <v>0</v>
      </c>
    </row>
    <row r="499" spans="12:29">
      <c r="L499">
        <v>494</v>
      </c>
      <c r="M499" s="6">
        <v>0.11716552419713165</v>
      </c>
      <c r="N499">
        <v>0</v>
      </c>
      <c r="AB499" s="6">
        <v>0.11716552419713165</v>
      </c>
      <c r="AC499">
        <v>0</v>
      </c>
    </row>
    <row r="500" spans="12:29">
      <c r="L500">
        <v>495</v>
      </c>
      <c r="M500" s="6">
        <v>0.11674178456646499</v>
      </c>
      <c r="N500">
        <v>0</v>
      </c>
      <c r="AB500" s="6">
        <v>0.11674178456646499</v>
      </c>
      <c r="AC500">
        <v>0</v>
      </c>
    </row>
    <row r="501" spans="12:29">
      <c r="L501">
        <v>496</v>
      </c>
      <c r="M501" s="6">
        <v>0.11643111512129919</v>
      </c>
      <c r="N501">
        <v>0</v>
      </c>
      <c r="AB501" s="6">
        <v>0.11643111512129919</v>
      </c>
      <c r="AC501">
        <v>0</v>
      </c>
    </row>
    <row r="502" spans="12:29">
      <c r="L502">
        <v>497</v>
      </c>
      <c r="M502" s="6">
        <v>0.11629027495816183</v>
      </c>
      <c r="N502">
        <v>0</v>
      </c>
      <c r="AB502" s="6">
        <v>0.11629027495816183</v>
      </c>
      <c r="AC502">
        <v>0</v>
      </c>
    </row>
    <row r="503" spans="12:29">
      <c r="L503">
        <v>498</v>
      </c>
      <c r="M503" s="6">
        <v>0.11603309566079936</v>
      </c>
      <c r="N503">
        <v>0</v>
      </c>
      <c r="AB503" s="6">
        <v>0.11603309566079936</v>
      </c>
      <c r="AC503">
        <v>0</v>
      </c>
    </row>
    <row r="504" spans="12:29">
      <c r="L504">
        <v>499</v>
      </c>
      <c r="M504" s="6">
        <v>0.1158028806926208</v>
      </c>
      <c r="N504">
        <v>0</v>
      </c>
      <c r="AB504" s="6">
        <v>0.1158028806926208</v>
      </c>
      <c r="AC504">
        <v>0</v>
      </c>
    </row>
    <row r="505" spans="12:29">
      <c r="L505">
        <v>500</v>
      </c>
      <c r="M505" s="6">
        <v>0.11571666945753761</v>
      </c>
      <c r="N505">
        <v>0</v>
      </c>
      <c r="AB505" s="6">
        <v>0.11571666945753761</v>
      </c>
      <c r="AC505">
        <v>0</v>
      </c>
    </row>
    <row r="506" spans="12:29">
      <c r="L506">
        <v>501</v>
      </c>
      <c r="M506" s="6">
        <v>0.11550657216523548</v>
      </c>
      <c r="N506">
        <v>0</v>
      </c>
      <c r="AC506">
        <f>SUM(AC6:AC505)</f>
        <v>114</v>
      </c>
    </row>
    <row r="507" spans="12:29">
      <c r="L507">
        <v>502</v>
      </c>
      <c r="M507" s="6">
        <v>0.11539234305269901</v>
      </c>
      <c r="N507">
        <v>0</v>
      </c>
      <c r="AC507" s="96">
        <f>AC506/N1006</f>
        <v>0.7651006711409396</v>
      </c>
    </row>
    <row r="508" spans="12:29">
      <c r="L508">
        <v>503</v>
      </c>
      <c r="M508" s="6">
        <v>0.11520021596729982</v>
      </c>
      <c r="N508">
        <v>0</v>
      </c>
    </row>
    <row r="509" spans="12:29">
      <c r="L509">
        <v>504</v>
      </c>
      <c r="M509" s="6">
        <v>0.11469432615852823</v>
      </c>
      <c r="N509">
        <v>0</v>
      </c>
    </row>
    <row r="510" spans="12:29">
      <c r="L510">
        <v>505</v>
      </c>
      <c r="M510" s="6">
        <v>0.11450380238302768</v>
      </c>
      <c r="N510">
        <v>0</v>
      </c>
    </row>
    <row r="511" spans="12:29">
      <c r="L511">
        <v>506</v>
      </c>
      <c r="M511" s="6">
        <v>0.11440542871173037</v>
      </c>
      <c r="N511">
        <v>0</v>
      </c>
    </row>
    <row r="512" spans="12:29">
      <c r="L512">
        <v>507</v>
      </c>
      <c r="M512" s="6">
        <v>0.11429168965722768</v>
      </c>
      <c r="N512">
        <v>0</v>
      </c>
    </row>
    <row r="513" spans="12:14">
      <c r="L513">
        <v>508</v>
      </c>
      <c r="M513" s="6">
        <v>0.11423141452454914</v>
      </c>
      <c r="N513">
        <v>0</v>
      </c>
    </row>
    <row r="514" spans="12:14">
      <c r="L514">
        <v>509</v>
      </c>
      <c r="M514" s="6">
        <v>0.11419752798786675</v>
      </c>
      <c r="N514">
        <v>0</v>
      </c>
    </row>
    <row r="515" spans="12:14">
      <c r="L515">
        <v>510</v>
      </c>
      <c r="M515" s="6">
        <v>0.11403604385296982</v>
      </c>
      <c r="N515">
        <v>0</v>
      </c>
    </row>
    <row r="516" spans="12:14">
      <c r="L516">
        <v>511</v>
      </c>
      <c r="M516" s="6">
        <v>0.11399813157035323</v>
      </c>
      <c r="N516">
        <v>0</v>
      </c>
    </row>
    <row r="517" spans="12:14">
      <c r="L517">
        <v>512</v>
      </c>
      <c r="M517" s="6">
        <v>0.11352834645543865</v>
      </c>
      <c r="N517">
        <v>0</v>
      </c>
    </row>
    <row r="518" spans="12:14">
      <c r="L518">
        <v>513</v>
      </c>
      <c r="M518" s="6">
        <v>0.11347810933676</v>
      </c>
      <c r="N518">
        <v>0</v>
      </c>
    </row>
    <row r="519" spans="12:14">
      <c r="L519">
        <v>514</v>
      </c>
      <c r="M519" s="6">
        <v>0.11281822614204967</v>
      </c>
      <c r="N519">
        <v>0</v>
      </c>
    </row>
    <row r="520" spans="12:14">
      <c r="L520">
        <v>515</v>
      </c>
      <c r="M520" s="6">
        <v>0.11236482674205263</v>
      </c>
      <c r="N520">
        <v>0</v>
      </c>
    </row>
    <row r="521" spans="12:14">
      <c r="L521">
        <v>516</v>
      </c>
      <c r="M521" s="6">
        <v>0.11233770109232617</v>
      </c>
      <c r="N521">
        <v>0</v>
      </c>
    </row>
    <row r="522" spans="12:14">
      <c r="L522">
        <v>517</v>
      </c>
      <c r="M522" s="6">
        <v>0.11223075425472773</v>
      </c>
      <c r="N522">
        <v>0</v>
      </c>
    </row>
    <row r="523" spans="12:14">
      <c r="L523">
        <v>518</v>
      </c>
      <c r="M523" s="6">
        <v>0.11208214202490824</v>
      </c>
      <c r="N523">
        <v>0</v>
      </c>
    </row>
    <row r="524" spans="12:14">
      <c r="L524">
        <v>519</v>
      </c>
      <c r="M524" s="6">
        <v>0.11203831318452094</v>
      </c>
      <c r="N524">
        <v>0</v>
      </c>
    </row>
    <row r="525" spans="12:14">
      <c r="L525">
        <v>520</v>
      </c>
      <c r="M525" s="6">
        <v>0.11192090509878962</v>
      </c>
      <c r="N525">
        <v>1</v>
      </c>
    </row>
    <row r="526" spans="12:14">
      <c r="L526">
        <v>521</v>
      </c>
      <c r="M526" s="6">
        <v>0.11186645794516623</v>
      </c>
      <c r="N526">
        <v>0</v>
      </c>
    </row>
    <row r="527" spans="12:14">
      <c r="L527">
        <v>522</v>
      </c>
      <c r="M527" s="6">
        <v>0.11185149553831034</v>
      </c>
      <c r="N527">
        <v>0</v>
      </c>
    </row>
    <row r="528" spans="12:14">
      <c r="L528">
        <v>523</v>
      </c>
      <c r="M528" s="6">
        <v>0.11101606356321377</v>
      </c>
      <c r="N528">
        <v>0</v>
      </c>
    </row>
    <row r="529" spans="12:14">
      <c r="L529">
        <v>524</v>
      </c>
      <c r="M529" s="6">
        <v>0.11093247864623841</v>
      </c>
      <c r="N529">
        <v>0</v>
      </c>
    </row>
    <row r="530" spans="12:14">
      <c r="L530">
        <v>525</v>
      </c>
      <c r="M530" s="6">
        <v>0.11092735051103909</v>
      </c>
      <c r="N530">
        <v>0</v>
      </c>
    </row>
    <row r="531" spans="12:14">
      <c r="L531">
        <v>526</v>
      </c>
      <c r="M531" s="6">
        <v>0.11059530398248275</v>
      </c>
      <c r="N531">
        <v>0</v>
      </c>
    </row>
    <row r="532" spans="12:14">
      <c r="L532">
        <v>527</v>
      </c>
      <c r="M532" s="6">
        <v>0.11036796149392869</v>
      </c>
      <c r="N532">
        <v>0</v>
      </c>
    </row>
    <row r="533" spans="12:14">
      <c r="L533">
        <v>528</v>
      </c>
      <c r="M533" s="6">
        <v>0.10932446167574499</v>
      </c>
      <c r="N533">
        <v>0</v>
      </c>
    </row>
    <row r="534" spans="12:14">
      <c r="L534">
        <v>529</v>
      </c>
      <c r="M534" s="6">
        <v>0.10884226826493668</v>
      </c>
      <c r="N534">
        <v>0</v>
      </c>
    </row>
    <row r="535" spans="12:14">
      <c r="L535">
        <v>530</v>
      </c>
      <c r="M535" s="6">
        <v>0.10834019766687679</v>
      </c>
      <c r="N535">
        <v>0</v>
      </c>
    </row>
    <row r="536" spans="12:14">
      <c r="L536">
        <v>531</v>
      </c>
      <c r="M536" s="6">
        <v>0.10818726627770775</v>
      </c>
      <c r="N536">
        <v>0</v>
      </c>
    </row>
    <row r="537" spans="12:14">
      <c r="L537">
        <v>532</v>
      </c>
      <c r="M537" s="6">
        <v>0.10711339938535283</v>
      </c>
      <c r="N537">
        <v>0</v>
      </c>
    </row>
    <row r="538" spans="12:14">
      <c r="L538">
        <v>533</v>
      </c>
      <c r="M538" s="6">
        <v>0.1069714593524779</v>
      </c>
      <c r="N538">
        <v>0</v>
      </c>
    </row>
    <row r="539" spans="12:14">
      <c r="L539">
        <v>534</v>
      </c>
      <c r="M539" s="6">
        <v>0.10660009202706794</v>
      </c>
      <c r="N539">
        <v>0</v>
      </c>
    </row>
    <row r="540" spans="12:14">
      <c r="L540">
        <v>535</v>
      </c>
      <c r="M540" s="6">
        <v>0.10659224745217155</v>
      </c>
      <c r="N540">
        <v>0</v>
      </c>
    </row>
    <row r="541" spans="12:14">
      <c r="L541">
        <v>536</v>
      </c>
      <c r="M541" s="6">
        <v>0.10634777842671908</v>
      </c>
      <c r="N541">
        <v>0</v>
      </c>
    </row>
    <row r="542" spans="12:14">
      <c r="L542">
        <v>537</v>
      </c>
      <c r="M542" s="6">
        <v>0.10606106671950508</v>
      </c>
      <c r="N542">
        <v>0</v>
      </c>
    </row>
    <row r="543" spans="12:14">
      <c r="L543">
        <v>538</v>
      </c>
      <c r="M543" s="6">
        <v>0.10580880975795734</v>
      </c>
      <c r="N543">
        <v>0</v>
      </c>
    </row>
    <row r="544" spans="12:14">
      <c r="L544">
        <v>539</v>
      </c>
      <c r="M544" s="6">
        <v>0.1057882890608749</v>
      </c>
      <c r="N544">
        <v>0</v>
      </c>
    </row>
    <row r="545" spans="12:14">
      <c r="L545">
        <v>540</v>
      </c>
      <c r="M545" s="6">
        <v>0.10565702552314934</v>
      </c>
      <c r="N545">
        <v>0</v>
      </c>
    </row>
    <row r="546" spans="12:14">
      <c r="L546">
        <v>541</v>
      </c>
      <c r="M546" s="6">
        <v>0.10540573534488175</v>
      </c>
      <c r="N546">
        <v>0</v>
      </c>
    </row>
    <row r="547" spans="12:14">
      <c r="L547">
        <v>542</v>
      </c>
      <c r="M547" s="6">
        <v>0.1050221273669741</v>
      </c>
      <c r="N547">
        <v>1</v>
      </c>
    </row>
    <row r="548" spans="12:14">
      <c r="L548">
        <v>543</v>
      </c>
      <c r="M548" s="6">
        <v>0.10494190330307694</v>
      </c>
      <c r="N548">
        <v>0</v>
      </c>
    </row>
    <row r="549" spans="12:14">
      <c r="L549">
        <v>544</v>
      </c>
      <c r="M549" s="6">
        <v>0.10471602566355784</v>
      </c>
      <c r="N549">
        <v>0</v>
      </c>
    </row>
    <row r="550" spans="12:14">
      <c r="L550">
        <v>545</v>
      </c>
      <c r="M550" s="6">
        <v>0.10438512281432635</v>
      </c>
      <c r="N550">
        <v>0</v>
      </c>
    </row>
    <row r="551" spans="12:14">
      <c r="L551">
        <v>546</v>
      </c>
      <c r="M551" s="6">
        <v>0.1040183867934234</v>
      </c>
      <c r="N551">
        <v>0</v>
      </c>
    </row>
    <row r="552" spans="12:14">
      <c r="L552">
        <v>547</v>
      </c>
      <c r="M552" s="6">
        <v>0.1038261465903559</v>
      </c>
      <c r="N552">
        <v>0</v>
      </c>
    </row>
    <row r="553" spans="12:14">
      <c r="L553">
        <v>548</v>
      </c>
      <c r="M553" s="6">
        <v>0.10359257002540599</v>
      </c>
      <c r="N553">
        <v>0</v>
      </c>
    </row>
    <row r="554" spans="12:14">
      <c r="L554">
        <v>549</v>
      </c>
      <c r="M554" s="6">
        <v>0.10314966129749144</v>
      </c>
      <c r="N554">
        <v>1</v>
      </c>
    </row>
    <row r="555" spans="12:14">
      <c r="L555">
        <v>550</v>
      </c>
      <c r="M555" s="6">
        <v>0.10300295900839289</v>
      </c>
      <c r="N555">
        <v>0</v>
      </c>
    </row>
    <row r="556" spans="12:14">
      <c r="L556">
        <v>551</v>
      </c>
      <c r="M556" s="6">
        <v>0.102490361072333</v>
      </c>
      <c r="N556">
        <v>1</v>
      </c>
    </row>
    <row r="557" spans="12:14">
      <c r="L557">
        <v>552</v>
      </c>
      <c r="M557" s="6">
        <v>0.10239100824689047</v>
      </c>
      <c r="N557">
        <v>0</v>
      </c>
    </row>
    <row r="558" spans="12:14">
      <c r="L558">
        <v>553</v>
      </c>
      <c r="M558" s="6">
        <v>0.10235384402396902</v>
      </c>
      <c r="N558">
        <v>0</v>
      </c>
    </row>
    <row r="559" spans="12:14">
      <c r="L559">
        <v>554</v>
      </c>
      <c r="M559" s="6">
        <v>0.10229525282087729</v>
      </c>
      <c r="N559">
        <v>0</v>
      </c>
    </row>
    <row r="560" spans="12:14">
      <c r="L560">
        <v>555</v>
      </c>
      <c r="M560" s="6">
        <v>0.10209399987084178</v>
      </c>
      <c r="N560">
        <v>0</v>
      </c>
    </row>
    <row r="561" spans="12:14">
      <c r="L561">
        <v>556</v>
      </c>
      <c r="M561" s="6">
        <v>0.10201684996144374</v>
      </c>
      <c r="N561">
        <v>0</v>
      </c>
    </row>
    <row r="562" spans="12:14">
      <c r="L562">
        <v>557</v>
      </c>
      <c r="M562" s="6">
        <v>0.10176392259274331</v>
      </c>
      <c r="N562">
        <v>0</v>
      </c>
    </row>
    <row r="563" spans="12:14">
      <c r="L563">
        <v>558</v>
      </c>
      <c r="M563" s="6">
        <v>0.10139182868292869</v>
      </c>
      <c r="N563">
        <v>0</v>
      </c>
    </row>
    <row r="564" spans="12:14">
      <c r="L564">
        <v>559</v>
      </c>
      <c r="M564" s="6">
        <v>0.10079382837838716</v>
      </c>
      <c r="N564">
        <v>1</v>
      </c>
    </row>
    <row r="565" spans="12:14">
      <c r="L565">
        <v>560</v>
      </c>
      <c r="M565" s="6">
        <v>0.10077513433305826</v>
      </c>
      <c r="N565">
        <v>0</v>
      </c>
    </row>
    <row r="566" spans="12:14">
      <c r="L566">
        <v>561</v>
      </c>
      <c r="M566" s="6">
        <v>0.10055416512719265</v>
      </c>
      <c r="N566">
        <v>0</v>
      </c>
    </row>
    <row r="567" spans="12:14">
      <c r="L567">
        <v>562</v>
      </c>
      <c r="M567" s="6">
        <v>0.10050453880577787</v>
      </c>
      <c r="N567">
        <v>0</v>
      </c>
    </row>
    <row r="568" spans="12:14">
      <c r="L568">
        <v>563</v>
      </c>
      <c r="M568" s="6">
        <v>0.10046775008445637</v>
      </c>
      <c r="N568">
        <v>0</v>
      </c>
    </row>
    <row r="569" spans="12:14">
      <c r="L569">
        <v>564</v>
      </c>
      <c r="M569" s="6">
        <v>9.9985081695242603E-2</v>
      </c>
      <c r="N569">
        <v>1</v>
      </c>
    </row>
    <row r="570" spans="12:14">
      <c r="L570">
        <v>565</v>
      </c>
      <c r="M570" s="6">
        <v>9.9398826840948029E-2</v>
      </c>
      <c r="N570">
        <v>0</v>
      </c>
    </row>
    <row r="571" spans="12:14">
      <c r="L571">
        <v>566</v>
      </c>
      <c r="M571" s="6">
        <v>9.9304296210574239E-2</v>
      </c>
      <c r="N571">
        <v>0</v>
      </c>
    </row>
    <row r="572" spans="12:14">
      <c r="L572">
        <v>567</v>
      </c>
      <c r="M572" s="6">
        <v>9.9264894096631862E-2</v>
      </c>
      <c r="N572">
        <v>1</v>
      </c>
    </row>
    <row r="573" spans="12:14">
      <c r="L573">
        <v>568</v>
      </c>
      <c r="M573" s="6">
        <v>9.9052587992153704E-2</v>
      </c>
      <c r="N573">
        <v>0</v>
      </c>
    </row>
    <row r="574" spans="12:14">
      <c r="L574">
        <v>569</v>
      </c>
      <c r="M574" s="6">
        <v>9.8847779294266871E-2</v>
      </c>
      <c r="N574">
        <v>0</v>
      </c>
    </row>
    <row r="575" spans="12:14">
      <c r="L575">
        <v>570</v>
      </c>
      <c r="M575" s="6">
        <v>9.8836215962705018E-2</v>
      </c>
      <c r="N575">
        <v>0</v>
      </c>
    </row>
    <row r="576" spans="12:14">
      <c r="L576">
        <v>571</v>
      </c>
      <c r="M576" s="6">
        <v>9.8542898898959091E-2</v>
      </c>
      <c r="N576">
        <v>0</v>
      </c>
    </row>
    <row r="577" spans="12:14">
      <c r="L577">
        <v>572</v>
      </c>
      <c r="M577" s="6">
        <v>9.8161837979669458E-2</v>
      </c>
      <c r="N577">
        <v>0</v>
      </c>
    </row>
    <row r="578" spans="12:14">
      <c r="L578">
        <v>573</v>
      </c>
      <c r="M578" s="6">
        <v>9.8009843078455214E-2</v>
      </c>
      <c r="N578">
        <v>0</v>
      </c>
    </row>
    <row r="579" spans="12:14">
      <c r="L579">
        <v>574</v>
      </c>
      <c r="M579" s="6">
        <v>9.7960583050610797E-2</v>
      </c>
      <c r="N579">
        <v>0</v>
      </c>
    </row>
    <row r="580" spans="12:14">
      <c r="L580">
        <v>575</v>
      </c>
      <c r="M580" s="6">
        <v>9.7891609295973792E-2</v>
      </c>
      <c r="N580">
        <v>0</v>
      </c>
    </row>
    <row r="581" spans="12:14">
      <c r="L581">
        <v>576</v>
      </c>
      <c r="M581" s="6">
        <v>9.7750763810895466E-2</v>
      </c>
      <c r="N581">
        <v>0</v>
      </c>
    </row>
    <row r="582" spans="12:14">
      <c r="L582">
        <v>577</v>
      </c>
      <c r="M582" s="6">
        <v>9.763068997264579E-2</v>
      </c>
      <c r="N582">
        <v>0</v>
      </c>
    </row>
    <row r="583" spans="12:14">
      <c r="L583">
        <v>578</v>
      </c>
      <c r="M583" s="6">
        <v>9.7512252394054477E-2</v>
      </c>
      <c r="N583">
        <v>0</v>
      </c>
    </row>
    <row r="584" spans="12:14">
      <c r="L584">
        <v>579</v>
      </c>
      <c r="M584" s="6">
        <v>9.7493816866149163E-2</v>
      </c>
      <c r="N584">
        <v>0</v>
      </c>
    </row>
    <row r="585" spans="12:14">
      <c r="L585">
        <v>580</v>
      </c>
      <c r="M585" s="6">
        <v>9.7343429344547344E-2</v>
      </c>
      <c r="N585">
        <v>0</v>
      </c>
    </row>
    <row r="586" spans="12:14">
      <c r="L586">
        <v>581</v>
      </c>
      <c r="M586" s="6">
        <v>9.7084062241885649E-2</v>
      </c>
      <c r="N586">
        <v>0</v>
      </c>
    </row>
    <row r="587" spans="12:14">
      <c r="L587">
        <v>582</v>
      </c>
      <c r="M587" s="6">
        <v>9.7055815544646665E-2</v>
      </c>
      <c r="N587">
        <v>0</v>
      </c>
    </row>
    <row r="588" spans="12:14">
      <c r="L588">
        <v>583</v>
      </c>
      <c r="M588" s="6">
        <v>9.6781898119085816E-2</v>
      </c>
      <c r="N588">
        <v>0</v>
      </c>
    </row>
    <row r="589" spans="12:14">
      <c r="L589">
        <v>584</v>
      </c>
      <c r="M589" s="6">
        <v>9.6623588261970733E-2</v>
      </c>
      <c r="N589">
        <v>0</v>
      </c>
    </row>
    <row r="590" spans="12:14">
      <c r="L590">
        <v>585</v>
      </c>
      <c r="M590" s="6">
        <v>9.6255668038183376E-2</v>
      </c>
      <c r="N590">
        <v>0</v>
      </c>
    </row>
    <row r="591" spans="12:14">
      <c r="L591">
        <v>586</v>
      </c>
      <c r="M591" s="6">
        <v>9.6218060230108676E-2</v>
      </c>
      <c r="N591">
        <v>0</v>
      </c>
    </row>
    <row r="592" spans="12:14">
      <c r="L592">
        <v>587</v>
      </c>
      <c r="M592" s="6">
        <v>9.6131997983191206E-2</v>
      </c>
      <c r="N592">
        <v>1</v>
      </c>
    </row>
    <row r="593" spans="12:14">
      <c r="L593">
        <v>588</v>
      </c>
      <c r="M593" s="6">
        <v>9.5904225575093427E-2</v>
      </c>
      <c r="N593">
        <v>0</v>
      </c>
    </row>
    <row r="594" spans="12:14">
      <c r="L594">
        <v>589</v>
      </c>
      <c r="M594" s="6">
        <v>9.5833127927165224E-2</v>
      </c>
      <c r="N594">
        <v>0</v>
      </c>
    </row>
    <row r="595" spans="12:14">
      <c r="L595">
        <v>590</v>
      </c>
      <c r="M595" s="6">
        <v>9.5758098672055619E-2</v>
      </c>
      <c r="N595">
        <v>0</v>
      </c>
    </row>
    <row r="596" spans="12:14">
      <c r="L596">
        <v>591</v>
      </c>
      <c r="M596" s="6">
        <v>9.5119340600575114E-2</v>
      </c>
      <c r="N596">
        <v>0</v>
      </c>
    </row>
    <row r="597" spans="12:14">
      <c r="L597">
        <v>592</v>
      </c>
      <c r="M597" s="6">
        <v>9.5065408205841237E-2</v>
      </c>
      <c r="N597">
        <v>0</v>
      </c>
    </row>
    <row r="598" spans="12:14">
      <c r="L598">
        <v>593</v>
      </c>
      <c r="M598" s="6">
        <v>9.4930719355012752E-2</v>
      </c>
      <c r="N598">
        <v>0</v>
      </c>
    </row>
    <row r="599" spans="12:14">
      <c r="L599">
        <v>594</v>
      </c>
      <c r="M599" s="6">
        <v>9.4798443761151804E-2</v>
      </c>
      <c r="N599">
        <v>0</v>
      </c>
    </row>
    <row r="600" spans="12:14">
      <c r="L600">
        <v>595</v>
      </c>
      <c r="M600" s="6">
        <v>9.4425009877866728E-2</v>
      </c>
      <c r="N600">
        <v>0</v>
      </c>
    </row>
    <row r="601" spans="12:14">
      <c r="L601">
        <v>596</v>
      </c>
      <c r="M601" s="6">
        <v>9.414711944885977E-2</v>
      </c>
      <c r="N601">
        <v>1</v>
      </c>
    </row>
    <row r="602" spans="12:14">
      <c r="L602">
        <v>597</v>
      </c>
      <c r="M602" s="6">
        <v>9.390662811528519E-2</v>
      </c>
      <c r="N602">
        <v>0</v>
      </c>
    </row>
    <row r="603" spans="12:14">
      <c r="L603">
        <v>598</v>
      </c>
      <c r="M603" s="6">
        <v>9.3880799487679092E-2</v>
      </c>
      <c r="N603">
        <v>0</v>
      </c>
    </row>
    <row r="604" spans="12:14">
      <c r="L604">
        <v>599</v>
      </c>
      <c r="M604" s="6">
        <v>9.3701061888680451E-2</v>
      </c>
      <c r="N604">
        <v>0</v>
      </c>
    </row>
    <row r="605" spans="12:14">
      <c r="L605">
        <v>600</v>
      </c>
      <c r="M605" s="6">
        <v>9.3688586814016955E-2</v>
      </c>
      <c r="N605">
        <v>0</v>
      </c>
    </row>
    <row r="606" spans="12:14">
      <c r="L606">
        <v>601</v>
      </c>
      <c r="M606" s="6">
        <v>9.341592379163377E-2</v>
      </c>
      <c r="N606">
        <v>1</v>
      </c>
    </row>
    <row r="607" spans="12:14">
      <c r="L607">
        <v>602</v>
      </c>
      <c r="M607" s="6">
        <v>9.3332600989429179E-2</v>
      </c>
      <c r="N607">
        <v>0</v>
      </c>
    </row>
    <row r="608" spans="12:14">
      <c r="L608">
        <v>603</v>
      </c>
      <c r="M608" s="6">
        <v>9.309520221484413E-2</v>
      </c>
      <c r="N608">
        <v>0</v>
      </c>
    </row>
    <row r="609" spans="12:14">
      <c r="L609">
        <v>604</v>
      </c>
      <c r="M609" s="6">
        <v>9.3081338084015475E-2</v>
      </c>
      <c r="N609">
        <v>0</v>
      </c>
    </row>
    <row r="610" spans="12:14">
      <c r="L610">
        <v>605</v>
      </c>
      <c r="M610" s="6">
        <v>9.2806890991386018E-2</v>
      </c>
      <c r="N610">
        <v>0</v>
      </c>
    </row>
    <row r="611" spans="12:14">
      <c r="L611">
        <v>606</v>
      </c>
      <c r="M611" s="6">
        <v>9.2606380038742581E-2</v>
      </c>
      <c r="N611">
        <v>0</v>
      </c>
    </row>
    <row r="612" spans="12:14">
      <c r="L612">
        <v>607</v>
      </c>
      <c r="M612" s="6">
        <v>9.247801140729453E-2</v>
      </c>
      <c r="N612">
        <v>0</v>
      </c>
    </row>
    <row r="613" spans="12:14">
      <c r="L613">
        <v>608</v>
      </c>
      <c r="M613" s="6">
        <v>9.2307782202364352E-2</v>
      </c>
      <c r="N613">
        <v>1</v>
      </c>
    </row>
    <row r="614" spans="12:14">
      <c r="L614">
        <v>609</v>
      </c>
      <c r="M614" s="6">
        <v>9.220174258474019E-2</v>
      </c>
      <c r="N614">
        <v>0</v>
      </c>
    </row>
    <row r="615" spans="12:14">
      <c r="L615">
        <v>610</v>
      </c>
      <c r="M615" s="6">
        <v>9.1984443112908237E-2</v>
      </c>
      <c r="N615">
        <v>0</v>
      </c>
    </row>
    <row r="616" spans="12:14">
      <c r="L616">
        <v>611</v>
      </c>
      <c r="M616" s="6">
        <v>9.0870475422413374E-2</v>
      </c>
      <c r="N616">
        <v>0</v>
      </c>
    </row>
    <row r="617" spans="12:14">
      <c r="L617">
        <v>612</v>
      </c>
      <c r="M617" s="6">
        <v>9.0658959396094085E-2</v>
      </c>
      <c r="N617">
        <v>0</v>
      </c>
    </row>
    <row r="618" spans="12:14">
      <c r="L618">
        <v>613</v>
      </c>
      <c r="M618" s="6">
        <v>9.0430993251017042E-2</v>
      </c>
      <c r="N618">
        <v>0</v>
      </c>
    </row>
    <row r="619" spans="12:14">
      <c r="L619">
        <v>614</v>
      </c>
      <c r="M619" s="6">
        <v>9.0368365865331549E-2</v>
      </c>
      <c r="N619">
        <v>0</v>
      </c>
    </row>
    <row r="620" spans="12:14">
      <c r="L620">
        <v>615</v>
      </c>
      <c r="M620" s="6">
        <v>9.0278815254677208E-2</v>
      </c>
      <c r="N620">
        <v>0</v>
      </c>
    </row>
    <row r="621" spans="12:14">
      <c r="L621">
        <v>616</v>
      </c>
      <c r="M621" s="6">
        <v>9.0036206574792207E-2</v>
      </c>
      <c r="N621">
        <v>0</v>
      </c>
    </row>
    <row r="622" spans="12:14">
      <c r="L622">
        <v>617</v>
      </c>
      <c r="M622" s="6">
        <v>8.9599370845387813E-2</v>
      </c>
      <c r="N622">
        <v>0</v>
      </c>
    </row>
    <row r="623" spans="12:14">
      <c r="L623">
        <v>618</v>
      </c>
      <c r="M623" s="6">
        <v>8.9499870076408333E-2</v>
      </c>
      <c r="N623">
        <v>0</v>
      </c>
    </row>
    <row r="624" spans="12:14">
      <c r="L624">
        <v>619</v>
      </c>
      <c r="M624" s="6">
        <v>8.9133364664072456E-2</v>
      </c>
      <c r="N624">
        <v>0</v>
      </c>
    </row>
    <row r="625" spans="12:14">
      <c r="L625">
        <v>620</v>
      </c>
      <c r="M625" s="6">
        <v>8.9070068157095603E-2</v>
      </c>
      <c r="N625">
        <v>0</v>
      </c>
    </row>
    <row r="626" spans="12:14">
      <c r="L626">
        <v>621</v>
      </c>
      <c r="M626" s="6">
        <v>8.899579945387133E-2</v>
      </c>
      <c r="N626">
        <v>0</v>
      </c>
    </row>
    <row r="627" spans="12:14">
      <c r="L627">
        <v>622</v>
      </c>
      <c r="M627" s="6">
        <v>8.8774335479734609E-2</v>
      </c>
      <c r="N627">
        <v>0</v>
      </c>
    </row>
    <row r="628" spans="12:14">
      <c r="L628">
        <v>623</v>
      </c>
      <c r="M628" s="6">
        <v>8.8567140490990598E-2</v>
      </c>
      <c r="N628">
        <v>0</v>
      </c>
    </row>
    <row r="629" spans="12:14">
      <c r="L629">
        <v>624</v>
      </c>
      <c r="M629" s="6">
        <v>8.8254618716169284E-2</v>
      </c>
      <c r="N629">
        <v>0</v>
      </c>
    </row>
    <row r="630" spans="12:14">
      <c r="L630">
        <v>625</v>
      </c>
      <c r="M630" s="6">
        <v>8.8187483703166231E-2</v>
      </c>
      <c r="N630">
        <v>0</v>
      </c>
    </row>
    <row r="631" spans="12:14">
      <c r="L631">
        <v>626</v>
      </c>
      <c r="M631" s="6">
        <v>8.7227757403242942E-2</v>
      </c>
      <c r="N631">
        <v>0</v>
      </c>
    </row>
    <row r="632" spans="12:14">
      <c r="L632">
        <v>627</v>
      </c>
      <c r="M632" s="6">
        <v>8.710148523103356E-2</v>
      </c>
      <c r="N632">
        <v>0</v>
      </c>
    </row>
    <row r="633" spans="12:14">
      <c r="L633">
        <v>628</v>
      </c>
      <c r="M633" s="6">
        <v>8.6968040388576598E-2</v>
      </c>
      <c r="N633">
        <v>0</v>
      </c>
    </row>
    <row r="634" spans="12:14">
      <c r="L634">
        <v>629</v>
      </c>
      <c r="M634" s="6">
        <v>8.6746224992284002E-2</v>
      </c>
      <c r="N634">
        <v>0</v>
      </c>
    </row>
    <row r="635" spans="12:14">
      <c r="L635">
        <v>630</v>
      </c>
      <c r="M635" s="6">
        <v>8.6586704610721515E-2</v>
      </c>
      <c r="N635">
        <v>0</v>
      </c>
    </row>
    <row r="636" spans="12:14">
      <c r="L636">
        <v>631</v>
      </c>
      <c r="M636" s="6">
        <v>8.6396337436404486E-2</v>
      </c>
      <c r="N636">
        <v>0</v>
      </c>
    </row>
    <row r="637" spans="12:14">
      <c r="L637">
        <v>632</v>
      </c>
      <c r="M637" s="6">
        <v>8.6262370063990734E-2</v>
      </c>
      <c r="N637">
        <v>0</v>
      </c>
    </row>
    <row r="638" spans="12:14">
      <c r="L638">
        <v>633</v>
      </c>
      <c r="M638" s="6">
        <v>8.591196790725085E-2</v>
      </c>
      <c r="N638">
        <v>1</v>
      </c>
    </row>
    <row r="639" spans="12:14">
      <c r="L639">
        <v>634</v>
      </c>
      <c r="M639" s="6">
        <v>8.586834315497828E-2</v>
      </c>
      <c r="N639">
        <v>0</v>
      </c>
    </row>
    <row r="640" spans="12:14">
      <c r="L640">
        <v>635</v>
      </c>
      <c r="M640" s="6">
        <v>8.5838828992514507E-2</v>
      </c>
      <c r="N640">
        <v>0</v>
      </c>
    </row>
    <row r="641" spans="12:14">
      <c r="L641">
        <v>636</v>
      </c>
      <c r="M641" s="6">
        <v>8.5735851885737235E-2</v>
      </c>
      <c r="N641">
        <v>0</v>
      </c>
    </row>
    <row r="642" spans="12:14">
      <c r="L642">
        <v>637</v>
      </c>
      <c r="M642" s="6">
        <v>8.5534529095417797E-2</v>
      </c>
      <c r="N642">
        <v>0</v>
      </c>
    </row>
    <row r="643" spans="12:14">
      <c r="L643">
        <v>638</v>
      </c>
      <c r="M643" s="6">
        <v>8.5517884238622735E-2</v>
      </c>
      <c r="N643">
        <v>0</v>
      </c>
    </row>
    <row r="644" spans="12:14">
      <c r="L644">
        <v>639</v>
      </c>
      <c r="M644" s="6">
        <v>8.535441474532357E-2</v>
      </c>
      <c r="N644">
        <v>0</v>
      </c>
    </row>
    <row r="645" spans="12:14">
      <c r="L645">
        <v>640</v>
      </c>
      <c r="M645" s="6">
        <v>8.517147865716343E-2</v>
      </c>
      <c r="N645">
        <v>0</v>
      </c>
    </row>
    <row r="646" spans="12:14">
      <c r="L646">
        <v>641</v>
      </c>
      <c r="M646" s="6">
        <v>8.5154435531217862E-2</v>
      </c>
      <c r="N646">
        <v>0</v>
      </c>
    </row>
    <row r="647" spans="12:14">
      <c r="L647">
        <v>642</v>
      </c>
      <c r="M647" s="6">
        <v>8.5062031350610981E-2</v>
      </c>
      <c r="N647">
        <v>0</v>
      </c>
    </row>
    <row r="648" spans="12:14">
      <c r="L648">
        <v>643</v>
      </c>
      <c r="M648" s="6">
        <v>8.4721721665986821E-2</v>
      </c>
      <c r="N648">
        <v>1</v>
      </c>
    </row>
    <row r="649" spans="12:14">
      <c r="L649">
        <v>644</v>
      </c>
      <c r="M649" s="6">
        <v>8.4690077409162248E-2</v>
      </c>
      <c r="N649">
        <v>0</v>
      </c>
    </row>
    <row r="650" spans="12:14">
      <c r="L650">
        <v>645</v>
      </c>
      <c r="M650" s="6">
        <v>8.4433597276225611E-2</v>
      </c>
      <c r="N650">
        <v>0</v>
      </c>
    </row>
    <row r="651" spans="12:14">
      <c r="L651">
        <v>646</v>
      </c>
      <c r="M651" s="6">
        <v>8.4277092365494521E-2</v>
      </c>
      <c r="N651">
        <v>0</v>
      </c>
    </row>
    <row r="652" spans="12:14">
      <c r="L652">
        <v>647</v>
      </c>
      <c r="M652" s="6">
        <v>8.3855017757104883E-2</v>
      </c>
      <c r="N652">
        <v>0</v>
      </c>
    </row>
    <row r="653" spans="12:14">
      <c r="L653">
        <v>648</v>
      </c>
      <c r="M653" s="6">
        <v>8.3663211659415801E-2</v>
      </c>
      <c r="N653">
        <v>0</v>
      </c>
    </row>
    <row r="654" spans="12:14">
      <c r="L654">
        <v>649</v>
      </c>
      <c r="M654" s="6">
        <v>8.3422642048552903E-2</v>
      </c>
      <c r="N654">
        <v>0</v>
      </c>
    </row>
    <row r="655" spans="12:14">
      <c r="L655">
        <v>650</v>
      </c>
      <c r="M655" s="6">
        <v>8.2966595225480624E-2</v>
      </c>
      <c r="N655">
        <v>0</v>
      </c>
    </row>
    <row r="656" spans="12:14">
      <c r="L656">
        <v>651</v>
      </c>
      <c r="M656" s="6">
        <v>8.290627876464686E-2</v>
      </c>
      <c r="N656">
        <v>0</v>
      </c>
    </row>
    <row r="657" spans="12:14">
      <c r="L657">
        <v>652</v>
      </c>
      <c r="M657" s="6">
        <v>8.2880181668818137E-2</v>
      </c>
      <c r="N657">
        <v>0</v>
      </c>
    </row>
    <row r="658" spans="12:14">
      <c r="L658">
        <v>653</v>
      </c>
      <c r="M658" s="6">
        <v>8.2573609735260886E-2</v>
      </c>
      <c r="N658">
        <v>0</v>
      </c>
    </row>
    <row r="659" spans="12:14">
      <c r="L659">
        <v>654</v>
      </c>
      <c r="M659" s="6">
        <v>8.2508285829541034E-2</v>
      </c>
      <c r="N659">
        <v>0</v>
      </c>
    </row>
    <row r="660" spans="12:14">
      <c r="L660">
        <v>655</v>
      </c>
      <c r="M660" s="6">
        <v>8.2365651211027263E-2</v>
      </c>
      <c r="N660">
        <v>0</v>
      </c>
    </row>
    <row r="661" spans="12:14">
      <c r="L661">
        <v>656</v>
      </c>
      <c r="M661" s="6">
        <v>8.2241046766888856E-2</v>
      </c>
      <c r="N661">
        <v>0</v>
      </c>
    </row>
    <row r="662" spans="12:14">
      <c r="L662">
        <v>657</v>
      </c>
      <c r="M662" s="6">
        <v>8.1930738429901465E-2</v>
      </c>
      <c r="N662">
        <v>0</v>
      </c>
    </row>
    <row r="663" spans="12:14">
      <c r="L663">
        <v>658</v>
      </c>
      <c r="M663" s="6">
        <v>8.170715856305924E-2</v>
      </c>
      <c r="N663">
        <v>0</v>
      </c>
    </row>
    <row r="664" spans="12:14">
      <c r="L664">
        <v>659</v>
      </c>
      <c r="M664" s="6">
        <v>8.1672781651749918E-2</v>
      </c>
      <c r="N664">
        <v>1</v>
      </c>
    </row>
    <row r="665" spans="12:14">
      <c r="L665">
        <v>660</v>
      </c>
      <c r="M665" s="6">
        <v>8.1670895525910447E-2</v>
      </c>
      <c r="N665">
        <v>0</v>
      </c>
    </row>
    <row r="666" spans="12:14">
      <c r="L666">
        <v>661</v>
      </c>
      <c r="M666" s="6">
        <v>8.153646225622288E-2</v>
      </c>
      <c r="N666">
        <v>1</v>
      </c>
    </row>
    <row r="667" spans="12:14">
      <c r="L667">
        <v>662</v>
      </c>
      <c r="M667" s="6">
        <v>8.1005463658321786E-2</v>
      </c>
      <c r="N667">
        <v>0</v>
      </c>
    </row>
    <row r="668" spans="12:14">
      <c r="L668">
        <v>663</v>
      </c>
      <c r="M668" s="6">
        <v>8.0934227958990662E-2</v>
      </c>
      <c r="N668">
        <v>0</v>
      </c>
    </row>
    <row r="669" spans="12:14">
      <c r="L669">
        <v>664</v>
      </c>
      <c r="M669" s="6">
        <v>8.090499917695429E-2</v>
      </c>
      <c r="N669">
        <v>0</v>
      </c>
    </row>
    <row r="670" spans="12:14">
      <c r="L670">
        <v>665</v>
      </c>
      <c r="M670" s="6">
        <v>8.0856548632150846E-2</v>
      </c>
      <c r="N670">
        <v>0</v>
      </c>
    </row>
    <row r="671" spans="12:14">
      <c r="L671">
        <v>666</v>
      </c>
      <c r="M671" s="6">
        <v>8.0764324024568984E-2</v>
      </c>
      <c r="N671">
        <v>0</v>
      </c>
    </row>
    <row r="672" spans="12:14">
      <c r="L672">
        <v>667</v>
      </c>
      <c r="M672" s="6">
        <v>8.0693082870143026E-2</v>
      </c>
      <c r="N672">
        <v>0</v>
      </c>
    </row>
    <row r="673" spans="12:14">
      <c r="L673">
        <v>668</v>
      </c>
      <c r="M673" s="6">
        <v>8.0682088218708259E-2</v>
      </c>
      <c r="N673">
        <v>0</v>
      </c>
    </row>
    <row r="674" spans="12:14">
      <c r="L674">
        <v>669</v>
      </c>
      <c r="M674" s="6">
        <v>8.0363562781517336E-2</v>
      </c>
      <c r="N674">
        <v>0</v>
      </c>
    </row>
    <row r="675" spans="12:14">
      <c r="L675">
        <v>670</v>
      </c>
      <c r="M675" s="6">
        <v>8.0276947117072894E-2</v>
      </c>
      <c r="N675">
        <v>0</v>
      </c>
    </row>
    <row r="676" spans="12:14">
      <c r="L676">
        <v>671</v>
      </c>
      <c r="M676" s="6">
        <v>8.0159225481805235E-2</v>
      </c>
      <c r="N676">
        <v>0</v>
      </c>
    </row>
    <row r="677" spans="12:14">
      <c r="L677">
        <v>672</v>
      </c>
      <c r="M677" s="6">
        <v>8.0144684464802204E-2</v>
      </c>
      <c r="N677">
        <v>1</v>
      </c>
    </row>
    <row r="678" spans="12:14">
      <c r="L678">
        <v>673</v>
      </c>
      <c r="M678" s="6">
        <v>7.9965157514598081E-2</v>
      </c>
      <c r="N678">
        <v>0</v>
      </c>
    </row>
    <row r="679" spans="12:14">
      <c r="L679">
        <v>674</v>
      </c>
      <c r="M679" s="6">
        <v>7.9942076386170582E-2</v>
      </c>
      <c r="N679">
        <v>0</v>
      </c>
    </row>
    <row r="680" spans="12:14">
      <c r="L680">
        <v>675</v>
      </c>
      <c r="M680" s="6">
        <v>7.983734647290236E-2</v>
      </c>
      <c r="N680">
        <v>0</v>
      </c>
    </row>
    <row r="681" spans="12:14">
      <c r="L681">
        <v>676</v>
      </c>
      <c r="M681" s="6">
        <v>7.9816412987540136E-2</v>
      </c>
      <c r="N681">
        <v>0</v>
      </c>
    </row>
    <row r="682" spans="12:14">
      <c r="L682">
        <v>677</v>
      </c>
      <c r="M682" s="6">
        <v>7.9693011110482589E-2</v>
      </c>
      <c r="N682">
        <v>0</v>
      </c>
    </row>
    <row r="683" spans="12:14">
      <c r="L683">
        <v>678</v>
      </c>
      <c r="M683" s="6">
        <v>7.9443678222028968E-2</v>
      </c>
      <c r="N683">
        <v>0</v>
      </c>
    </row>
    <row r="684" spans="12:14">
      <c r="L684">
        <v>679</v>
      </c>
      <c r="M684" s="6">
        <v>7.9401075555689593E-2</v>
      </c>
      <c r="N684">
        <v>0</v>
      </c>
    </row>
    <row r="685" spans="12:14">
      <c r="L685">
        <v>680</v>
      </c>
      <c r="M685" s="6">
        <v>7.914718575003199E-2</v>
      </c>
      <c r="N685">
        <v>0</v>
      </c>
    </row>
    <row r="686" spans="12:14">
      <c r="L686">
        <v>681</v>
      </c>
      <c r="M686" s="6">
        <v>7.905728873952228E-2</v>
      </c>
      <c r="N686">
        <v>0</v>
      </c>
    </row>
    <row r="687" spans="12:14">
      <c r="L687">
        <v>682</v>
      </c>
      <c r="M687" s="6">
        <v>7.8966866364222385E-2</v>
      </c>
      <c r="N687">
        <v>0</v>
      </c>
    </row>
    <row r="688" spans="12:14">
      <c r="L688">
        <v>683</v>
      </c>
      <c r="M688" s="6">
        <v>7.8608704901053095E-2</v>
      </c>
      <c r="N688">
        <v>0</v>
      </c>
    </row>
    <row r="689" spans="12:14">
      <c r="L689">
        <v>684</v>
      </c>
      <c r="M689" s="6">
        <v>7.855432254003937E-2</v>
      </c>
      <c r="N689">
        <v>0</v>
      </c>
    </row>
    <row r="690" spans="12:14">
      <c r="L690">
        <v>685</v>
      </c>
      <c r="M690" s="6">
        <v>7.8502013010506327E-2</v>
      </c>
      <c r="N690">
        <v>1</v>
      </c>
    </row>
    <row r="691" spans="12:14">
      <c r="L691">
        <v>686</v>
      </c>
      <c r="M691" s="6">
        <v>7.839671146244595E-2</v>
      </c>
      <c r="N691">
        <v>0</v>
      </c>
    </row>
    <row r="692" spans="12:14">
      <c r="L692">
        <v>687</v>
      </c>
      <c r="M692" s="6">
        <v>7.8294557087270011E-2</v>
      </c>
      <c r="N692">
        <v>1</v>
      </c>
    </row>
    <row r="693" spans="12:14">
      <c r="L693">
        <v>688</v>
      </c>
      <c r="M693" s="6">
        <v>7.7746547665693236E-2</v>
      </c>
      <c r="N693">
        <v>0</v>
      </c>
    </row>
    <row r="694" spans="12:14">
      <c r="L694">
        <v>689</v>
      </c>
      <c r="M694" s="6">
        <v>7.7726485879296536E-2</v>
      </c>
      <c r="N694">
        <v>0</v>
      </c>
    </row>
    <row r="695" spans="12:14">
      <c r="L695">
        <v>690</v>
      </c>
      <c r="M695" s="6">
        <v>7.7649898270317708E-2</v>
      </c>
      <c r="N695">
        <v>0</v>
      </c>
    </row>
    <row r="696" spans="12:14">
      <c r="L696">
        <v>691</v>
      </c>
      <c r="M696" s="6">
        <v>7.76246327365991E-2</v>
      </c>
      <c r="N696">
        <v>0</v>
      </c>
    </row>
    <row r="697" spans="12:14">
      <c r="L697">
        <v>692</v>
      </c>
      <c r="M697" s="6">
        <v>7.7588157944562447E-2</v>
      </c>
      <c r="N697">
        <v>0</v>
      </c>
    </row>
    <row r="698" spans="12:14">
      <c r="L698">
        <v>693</v>
      </c>
      <c r="M698" s="6">
        <v>7.7418167993670586E-2</v>
      </c>
      <c r="N698">
        <v>0</v>
      </c>
    </row>
    <row r="699" spans="12:14">
      <c r="L699">
        <v>694</v>
      </c>
      <c r="M699" s="6">
        <v>7.723803004289756E-2</v>
      </c>
      <c r="N699">
        <v>0</v>
      </c>
    </row>
    <row r="700" spans="12:14">
      <c r="L700">
        <v>695</v>
      </c>
      <c r="M700" s="6">
        <v>7.7230074091815745E-2</v>
      </c>
      <c r="N700">
        <v>0</v>
      </c>
    </row>
    <row r="701" spans="12:14">
      <c r="L701">
        <v>696</v>
      </c>
      <c r="M701" s="6">
        <v>7.7214870680453837E-2</v>
      </c>
      <c r="N701">
        <v>0</v>
      </c>
    </row>
    <row r="702" spans="12:14">
      <c r="L702">
        <v>697</v>
      </c>
      <c r="M702" s="6">
        <v>7.6948727626513211E-2</v>
      </c>
      <c r="N702">
        <v>0</v>
      </c>
    </row>
    <row r="703" spans="12:14">
      <c r="L703">
        <v>698</v>
      </c>
      <c r="M703" s="6">
        <v>7.6819929496329598E-2</v>
      </c>
      <c r="N703">
        <v>0</v>
      </c>
    </row>
    <row r="704" spans="12:14">
      <c r="L704">
        <v>699</v>
      </c>
      <c r="M704" s="6">
        <v>7.6671040639372579E-2</v>
      </c>
      <c r="N704">
        <v>0</v>
      </c>
    </row>
    <row r="705" spans="12:14">
      <c r="L705">
        <v>700</v>
      </c>
      <c r="M705" s="6">
        <v>7.6600054395514899E-2</v>
      </c>
      <c r="N705">
        <v>0</v>
      </c>
    </row>
    <row r="706" spans="12:14">
      <c r="L706">
        <v>701</v>
      </c>
      <c r="M706" s="6">
        <v>7.6557073146159588E-2</v>
      </c>
      <c r="N706">
        <v>0</v>
      </c>
    </row>
    <row r="707" spans="12:14">
      <c r="L707">
        <v>702</v>
      </c>
      <c r="M707" s="6">
        <v>7.6545367515792273E-2</v>
      </c>
      <c r="N707">
        <v>0</v>
      </c>
    </row>
    <row r="708" spans="12:14">
      <c r="L708">
        <v>703</v>
      </c>
      <c r="M708" s="6">
        <v>7.6512842958544075E-2</v>
      </c>
      <c r="N708">
        <v>1</v>
      </c>
    </row>
    <row r="709" spans="12:14">
      <c r="L709">
        <v>704</v>
      </c>
      <c r="M709" s="6">
        <v>7.6460530847201905E-2</v>
      </c>
      <c r="N709">
        <v>0</v>
      </c>
    </row>
    <row r="710" spans="12:14">
      <c r="L710">
        <v>705</v>
      </c>
      <c r="M710" s="6">
        <v>7.6312741368908338E-2</v>
      </c>
      <c r="N710">
        <v>0</v>
      </c>
    </row>
    <row r="711" spans="12:14">
      <c r="L711">
        <v>706</v>
      </c>
      <c r="M711" s="6">
        <v>7.6272908391650254E-2</v>
      </c>
      <c r="N711">
        <v>0</v>
      </c>
    </row>
    <row r="712" spans="12:14">
      <c r="L712">
        <v>707</v>
      </c>
      <c r="M712" s="6">
        <v>7.6164811658358297E-2</v>
      </c>
      <c r="N712">
        <v>0</v>
      </c>
    </row>
    <row r="713" spans="12:14">
      <c r="L713">
        <v>708</v>
      </c>
      <c r="M713" s="6">
        <v>7.5553831068740765E-2</v>
      </c>
      <c r="N713">
        <v>0</v>
      </c>
    </row>
    <row r="714" spans="12:14">
      <c r="L714">
        <v>709</v>
      </c>
      <c r="M714" s="6">
        <v>7.544663309617379E-2</v>
      </c>
      <c r="N714">
        <v>0</v>
      </c>
    </row>
    <row r="715" spans="12:14">
      <c r="L715">
        <v>710</v>
      </c>
      <c r="M715" s="6">
        <v>7.5442807950069454E-2</v>
      </c>
      <c r="N715">
        <v>0</v>
      </c>
    </row>
    <row r="716" spans="12:14">
      <c r="L716">
        <v>711</v>
      </c>
      <c r="M716" s="6">
        <v>7.5399484566926342E-2</v>
      </c>
      <c r="N716">
        <v>0</v>
      </c>
    </row>
    <row r="717" spans="12:14">
      <c r="L717">
        <v>712</v>
      </c>
      <c r="M717" s="6">
        <v>7.526225812490546E-2</v>
      </c>
      <c r="N717">
        <v>0</v>
      </c>
    </row>
    <row r="718" spans="12:14">
      <c r="L718">
        <v>713</v>
      </c>
      <c r="M718" s="6">
        <v>7.4875923438180711E-2</v>
      </c>
      <c r="N718">
        <v>0</v>
      </c>
    </row>
    <row r="719" spans="12:14">
      <c r="L719">
        <v>714</v>
      </c>
      <c r="M719" s="6">
        <v>7.4567836393821404E-2</v>
      </c>
      <c r="N719">
        <v>0</v>
      </c>
    </row>
    <row r="720" spans="12:14">
      <c r="L720">
        <v>715</v>
      </c>
      <c r="M720" s="6">
        <v>7.4510574834186882E-2</v>
      </c>
      <c r="N720">
        <v>0</v>
      </c>
    </row>
    <row r="721" spans="12:14">
      <c r="L721">
        <v>716</v>
      </c>
      <c r="M721" s="6">
        <v>7.393302027553228E-2</v>
      </c>
      <c r="N721">
        <v>0</v>
      </c>
    </row>
    <row r="722" spans="12:14">
      <c r="L722">
        <v>717</v>
      </c>
      <c r="M722" s="6">
        <v>7.3823955729440796E-2</v>
      </c>
      <c r="N722">
        <v>0</v>
      </c>
    </row>
    <row r="723" spans="12:14">
      <c r="L723">
        <v>718</v>
      </c>
      <c r="M723" s="6">
        <v>7.3600348616800926E-2</v>
      </c>
      <c r="N723">
        <v>0</v>
      </c>
    </row>
    <row r="724" spans="12:14">
      <c r="L724">
        <v>719</v>
      </c>
      <c r="M724" s="6">
        <v>7.3280462826073409E-2</v>
      </c>
      <c r="N724">
        <v>0</v>
      </c>
    </row>
    <row r="725" spans="12:14">
      <c r="L725">
        <v>720</v>
      </c>
      <c r="M725" s="6">
        <v>7.3159781862224021E-2</v>
      </c>
      <c r="N725">
        <v>0</v>
      </c>
    </row>
    <row r="726" spans="12:14">
      <c r="L726">
        <v>721</v>
      </c>
      <c r="M726" s="6">
        <v>7.2914676286452623E-2</v>
      </c>
      <c r="N726">
        <v>0</v>
      </c>
    </row>
    <row r="727" spans="12:14">
      <c r="L727">
        <v>722</v>
      </c>
      <c r="M727" s="6">
        <v>7.2685028794301332E-2</v>
      </c>
      <c r="N727">
        <v>0</v>
      </c>
    </row>
    <row r="728" spans="12:14">
      <c r="L728">
        <v>723</v>
      </c>
      <c r="M728" s="6">
        <v>7.2418692951609895E-2</v>
      </c>
      <c r="N728">
        <v>0</v>
      </c>
    </row>
    <row r="729" spans="12:14">
      <c r="L729">
        <v>724</v>
      </c>
      <c r="M729" s="6">
        <v>7.2366897682025227E-2</v>
      </c>
      <c r="N729">
        <v>0</v>
      </c>
    </row>
    <row r="730" spans="12:14">
      <c r="L730">
        <v>725</v>
      </c>
      <c r="M730" s="6">
        <v>7.2309426496653895E-2</v>
      </c>
      <c r="N730">
        <v>0</v>
      </c>
    </row>
    <row r="731" spans="12:14">
      <c r="L731">
        <v>726</v>
      </c>
      <c r="M731" s="6">
        <v>7.1952912737399663E-2</v>
      </c>
      <c r="N731">
        <v>0</v>
      </c>
    </row>
    <row r="732" spans="12:14">
      <c r="L732">
        <v>727</v>
      </c>
      <c r="M732" s="6">
        <v>7.1845952598620574E-2</v>
      </c>
      <c r="N732">
        <v>0</v>
      </c>
    </row>
    <row r="733" spans="12:14">
      <c r="L733">
        <v>728</v>
      </c>
      <c r="M733" s="6">
        <v>7.1275270443029559E-2</v>
      </c>
      <c r="N733">
        <v>0</v>
      </c>
    </row>
    <row r="734" spans="12:14">
      <c r="L734">
        <v>729</v>
      </c>
      <c r="M734" s="6">
        <v>7.0855251312663597E-2</v>
      </c>
      <c r="N734">
        <v>0</v>
      </c>
    </row>
    <row r="735" spans="12:14">
      <c r="L735">
        <v>730</v>
      </c>
      <c r="M735" s="6">
        <v>7.0776617496983843E-2</v>
      </c>
      <c r="N735">
        <v>0</v>
      </c>
    </row>
    <row r="736" spans="12:14">
      <c r="L736">
        <v>731</v>
      </c>
      <c r="M736" s="6">
        <v>7.0587519916465377E-2</v>
      </c>
      <c r="N736">
        <v>0</v>
      </c>
    </row>
    <row r="737" spans="12:14">
      <c r="L737">
        <v>732</v>
      </c>
      <c r="M737" s="6">
        <v>7.0490169104848829E-2</v>
      </c>
      <c r="N737">
        <v>0</v>
      </c>
    </row>
    <row r="738" spans="12:14">
      <c r="L738">
        <v>733</v>
      </c>
      <c r="M738" s="6">
        <v>6.9976101332541715E-2</v>
      </c>
      <c r="N738">
        <v>0</v>
      </c>
    </row>
    <row r="739" spans="12:14">
      <c r="L739">
        <v>734</v>
      </c>
      <c r="M739" s="6">
        <v>6.9401068217673098E-2</v>
      </c>
      <c r="N739">
        <v>0</v>
      </c>
    </row>
    <row r="740" spans="12:14">
      <c r="L740">
        <v>735</v>
      </c>
      <c r="M740" s="6">
        <v>6.9383168205679011E-2</v>
      </c>
      <c r="N740">
        <v>0</v>
      </c>
    </row>
    <row r="741" spans="12:14">
      <c r="L741">
        <v>736</v>
      </c>
      <c r="M741" s="6">
        <v>6.9325336877638685E-2</v>
      </c>
      <c r="N741">
        <v>0</v>
      </c>
    </row>
    <row r="742" spans="12:14">
      <c r="L742">
        <v>737</v>
      </c>
      <c r="M742" s="6">
        <v>6.9292739938602715E-2</v>
      </c>
      <c r="N742">
        <v>0</v>
      </c>
    </row>
    <row r="743" spans="12:14">
      <c r="L743">
        <v>738</v>
      </c>
      <c r="M743" s="6">
        <v>6.9090303286726509E-2</v>
      </c>
      <c r="N743">
        <v>1</v>
      </c>
    </row>
    <row r="744" spans="12:14">
      <c r="L744">
        <v>739</v>
      </c>
      <c r="M744" s="6">
        <v>6.8807297073107385E-2</v>
      </c>
      <c r="N744">
        <v>0</v>
      </c>
    </row>
    <row r="745" spans="12:14">
      <c r="L745">
        <v>740</v>
      </c>
      <c r="M745" s="6">
        <v>6.8802747705964992E-2</v>
      </c>
      <c r="N745">
        <v>0</v>
      </c>
    </row>
    <row r="746" spans="12:14">
      <c r="L746">
        <v>741</v>
      </c>
      <c r="M746" s="6">
        <v>6.867741222475271E-2</v>
      </c>
      <c r="N746">
        <v>0</v>
      </c>
    </row>
    <row r="747" spans="12:14">
      <c r="L747">
        <v>742</v>
      </c>
      <c r="M747" s="6">
        <v>6.8570516698833892E-2</v>
      </c>
      <c r="N747">
        <v>0</v>
      </c>
    </row>
    <row r="748" spans="12:14">
      <c r="L748">
        <v>743</v>
      </c>
      <c r="M748" s="6">
        <v>6.8515630121494558E-2</v>
      </c>
      <c r="N748">
        <v>0</v>
      </c>
    </row>
    <row r="749" spans="12:14">
      <c r="L749">
        <v>744</v>
      </c>
      <c r="M749" s="6">
        <v>6.8471855113355934E-2</v>
      </c>
      <c r="N749">
        <v>0</v>
      </c>
    </row>
    <row r="750" spans="12:14">
      <c r="L750">
        <v>745</v>
      </c>
      <c r="M750" s="6">
        <v>6.837970822695251E-2</v>
      </c>
      <c r="N750">
        <v>0</v>
      </c>
    </row>
    <row r="751" spans="12:14">
      <c r="L751">
        <v>746</v>
      </c>
      <c r="M751" s="6">
        <v>6.8328856497578624E-2</v>
      </c>
      <c r="N751">
        <v>1</v>
      </c>
    </row>
    <row r="752" spans="12:14">
      <c r="L752">
        <v>747</v>
      </c>
      <c r="M752" s="6">
        <v>6.8308826212844329E-2</v>
      </c>
      <c r="N752">
        <v>0</v>
      </c>
    </row>
    <row r="753" spans="12:14">
      <c r="L753">
        <v>748</v>
      </c>
      <c r="M753" s="6">
        <v>6.7528252327060848E-2</v>
      </c>
      <c r="N753">
        <v>0</v>
      </c>
    </row>
    <row r="754" spans="12:14">
      <c r="L754">
        <v>749</v>
      </c>
      <c r="M754" s="6">
        <v>6.7409907217938644E-2</v>
      </c>
      <c r="N754">
        <v>0</v>
      </c>
    </row>
    <row r="755" spans="12:14">
      <c r="L755">
        <v>750</v>
      </c>
      <c r="M755" s="6">
        <v>6.7015534219895312E-2</v>
      </c>
      <c r="N755">
        <v>0</v>
      </c>
    </row>
    <row r="756" spans="12:14">
      <c r="L756">
        <v>751</v>
      </c>
      <c r="M756" s="6">
        <v>6.6935560241469419E-2</v>
      </c>
      <c r="N756">
        <v>0</v>
      </c>
    </row>
    <row r="757" spans="12:14">
      <c r="L757">
        <v>752</v>
      </c>
      <c r="M757" s="6">
        <v>6.6872443832831654E-2</v>
      </c>
      <c r="N757">
        <v>0</v>
      </c>
    </row>
    <row r="758" spans="12:14">
      <c r="L758">
        <v>753</v>
      </c>
      <c r="M758" s="6">
        <v>6.6766082225417245E-2</v>
      </c>
      <c r="N758">
        <v>1</v>
      </c>
    </row>
    <row r="759" spans="12:14">
      <c r="L759">
        <v>754</v>
      </c>
      <c r="M759" s="6">
        <v>6.6610213462017981E-2</v>
      </c>
      <c r="N759">
        <v>0</v>
      </c>
    </row>
    <row r="760" spans="12:14">
      <c r="L760">
        <v>755</v>
      </c>
      <c r="M760" s="6">
        <v>6.6501346926467919E-2</v>
      </c>
      <c r="N760">
        <v>0</v>
      </c>
    </row>
    <row r="761" spans="12:14">
      <c r="L761">
        <v>756</v>
      </c>
      <c r="M761" s="6">
        <v>6.6219007097837873E-2</v>
      </c>
      <c r="N761">
        <v>0</v>
      </c>
    </row>
    <row r="762" spans="12:14">
      <c r="L762">
        <v>757</v>
      </c>
      <c r="M762" s="6">
        <v>6.6214159589134333E-2</v>
      </c>
      <c r="N762">
        <v>0</v>
      </c>
    </row>
    <row r="763" spans="12:14">
      <c r="L763">
        <v>758</v>
      </c>
      <c r="M763" s="6">
        <v>6.6209586704401441E-2</v>
      </c>
      <c r="N763">
        <v>0</v>
      </c>
    </row>
    <row r="764" spans="12:14">
      <c r="L764">
        <v>759</v>
      </c>
      <c r="M764" s="6">
        <v>6.61080791177837E-2</v>
      </c>
      <c r="N764">
        <v>0</v>
      </c>
    </row>
    <row r="765" spans="12:14">
      <c r="L765">
        <v>760</v>
      </c>
      <c r="M765" s="6">
        <v>6.6075658335056256E-2</v>
      </c>
      <c r="N765">
        <v>0</v>
      </c>
    </row>
    <row r="766" spans="12:14">
      <c r="L766">
        <v>761</v>
      </c>
      <c r="M766" s="6">
        <v>6.6038753079026652E-2</v>
      </c>
      <c r="N766">
        <v>0</v>
      </c>
    </row>
    <row r="767" spans="12:14">
      <c r="L767">
        <v>762</v>
      </c>
      <c r="M767" s="6">
        <v>6.6035748711052139E-2</v>
      </c>
      <c r="N767">
        <v>0</v>
      </c>
    </row>
    <row r="768" spans="12:14">
      <c r="L768">
        <v>763</v>
      </c>
      <c r="M768" s="6">
        <v>6.5979915075721804E-2</v>
      </c>
      <c r="N768">
        <v>0</v>
      </c>
    </row>
    <row r="769" spans="12:14">
      <c r="L769">
        <v>764</v>
      </c>
      <c r="M769" s="6">
        <v>6.5860460116111075E-2</v>
      </c>
      <c r="N769">
        <v>0</v>
      </c>
    </row>
    <row r="770" spans="12:14">
      <c r="L770">
        <v>765</v>
      </c>
      <c r="M770" s="6">
        <v>6.5602490460130405E-2</v>
      </c>
      <c r="N770">
        <v>0</v>
      </c>
    </row>
    <row r="771" spans="12:14">
      <c r="L771">
        <v>766</v>
      </c>
      <c r="M771" s="6">
        <v>6.5368957401002376E-2</v>
      </c>
      <c r="N771">
        <v>0</v>
      </c>
    </row>
    <row r="772" spans="12:14">
      <c r="L772">
        <v>767</v>
      </c>
      <c r="M772" s="6">
        <v>6.5184716477013904E-2</v>
      </c>
      <c r="N772">
        <v>0</v>
      </c>
    </row>
    <row r="773" spans="12:14">
      <c r="L773">
        <v>768</v>
      </c>
      <c r="M773" s="6">
        <v>6.4768311642714849E-2</v>
      </c>
      <c r="N773">
        <v>0</v>
      </c>
    </row>
    <row r="774" spans="12:14">
      <c r="L774">
        <v>769</v>
      </c>
      <c r="M774" s="6">
        <v>6.4748647192353931E-2</v>
      </c>
      <c r="N774">
        <v>0</v>
      </c>
    </row>
    <row r="775" spans="12:14">
      <c r="L775">
        <v>770</v>
      </c>
      <c r="M775" s="6">
        <v>6.4261067347623879E-2</v>
      </c>
      <c r="N775">
        <v>0</v>
      </c>
    </row>
    <row r="776" spans="12:14">
      <c r="L776">
        <v>771</v>
      </c>
      <c r="M776" s="6">
        <v>6.3831587984611818E-2</v>
      </c>
      <c r="N776">
        <v>0</v>
      </c>
    </row>
    <row r="777" spans="12:14">
      <c r="L777">
        <v>772</v>
      </c>
      <c r="M777" s="6">
        <v>6.3730001717461349E-2</v>
      </c>
      <c r="N777">
        <v>0</v>
      </c>
    </row>
    <row r="778" spans="12:14">
      <c r="L778">
        <v>773</v>
      </c>
      <c r="M778" s="6">
        <v>6.3671824919543402E-2</v>
      </c>
      <c r="N778">
        <v>0</v>
      </c>
    </row>
    <row r="779" spans="12:14">
      <c r="L779">
        <v>774</v>
      </c>
      <c r="M779" s="6">
        <v>6.3298911168000238E-2</v>
      </c>
      <c r="N779">
        <v>0</v>
      </c>
    </row>
    <row r="780" spans="12:14">
      <c r="L780">
        <v>775</v>
      </c>
      <c r="M780" s="6">
        <v>6.3102923251686815E-2</v>
      </c>
      <c r="N780">
        <v>0</v>
      </c>
    </row>
    <row r="781" spans="12:14">
      <c r="L781">
        <v>776</v>
      </c>
      <c r="M781" s="6">
        <v>6.2849694540479326E-2</v>
      </c>
      <c r="N781">
        <v>0</v>
      </c>
    </row>
    <row r="782" spans="12:14">
      <c r="L782">
        <v>777</v>
      </c>
      <c r="M782" s="6">
        <v>6.2530592258008916E-2</v>
      </c>
      <c r="N782">
        <v>0</v>
      </c>
    </row>
    <row r="783" spans="12:14">
      <c r="L783">
        <v>778</v>
      </c>
      <c r="M783" s="6">
        <v>6.2345070007471852E-2</v>
      </c>
      <c r="N783">
        <v>0</v>
      </c>
    </row>
    <row r="784" spans="12:14">
      <c r="L784">
        <v>779</v>
      </c>
      <c r="M784" s="6">
        <v>6.2110986415029754E-2</v>
      </c>
      <c r="N784">
        <v>0</v>
      </c>
    </row>
    <row r="785" spans="12:14">
      <c r="L785">
        <v>780</v>
      </c>
      <c r="M785" s="6">
        <v>6.2035111299584243E-2</v>
      </c>
      <c r="N785">
        <v>0</v>
      </c>
    </row>
    <row r="786" spans="12:14">
      <c r="L786">
        <v>781</v>
      </c>
      <c r="M786" s="6">
        <v>6.1760883782827916E-2</v>
      </c>
      <c r="N786">
        <v>0</v>
      </c>
    </row>
    <row r="787" spans="12:14">
      <c r="L787">
        <v>782</v>
      </c>
      <c r="M787" s="6">
        <v>6.1371358827016421E-2</v>
      </c>
      <c r="N787">
        <v>0</v>
      </c>
    </row>
    <row r="788" spans="12:14">
      <c r="L788">
        <v>783</v>
      </c>
      <c r="M788" s="6">
        <v>6.1232953076472016E-2</v>
      </c>
      <c r="N788">
        <v>0</v>
      </c>
    </row>
    <row r="789" spans="12:14">
      <c r="L789">
        <v>784</v>
      </c>
      <c r="M789" s="6">
        <v>6.0299226082059308E-2</v>
      </c>
      <c r="N789">
        <v>0</v>
      </c>
    </row>
    <row r="790" spans="12:14">
      <c r="L790">
        <v>785</v>
      </c>
      <c r="M790" s="6">
        <v>6.0258318975355135E-2</v>
      </c>
      <c r="N790">
        <v>0</v>
      </c>
    </row>
    <row r="791" spans="12:14">
      <c r="L791">
        <v>786</v>
      </c>
      <c r="M791" s="6">
        <v>6.0108798059715737E-2</v>
      </c>
      <c r="N791">
        <v>0</v>
      </c>
    </row>
    <row r="792" spans="12:14">
      <c r="L792">
        <v>787</v>
      </c>
      <c r="M792" s="6">
        <v>6.0101914045231013E-2</v>
      </c>
      <c r="N792">
        <v>0</v>
      </c>
    </row>
    <row r="793" spans="12:14">
      <c r="L793">
        <v>788</v>
      </c>
      <c r="M793" s="6">
        <v>6.0024759742627005E-2</v>
      </c>
      <c r="N793">
        <v>0</v>
      </c>
    </row>
    <row r="794" spans="12:14">
      <c r="L794">
        <v>789</v>
      </c>
      <c r="M794" s="6">
        <v>5.9794953558174199E-2</v>
      </c>
      <c r="N794">
        <v>0</v>
      </c>
    </row>
    <row r="795" spans="12:14">
      <c r="L795">
        <v>790</v>
      </c>
      <c r="M795" s="6">
        <v>5.9517405638286579E-2</v>
      </c>
      <c r="N795">
        <v>0</v>
      </c>
    </row>
    <row r="796" spans="12:14">
      <c r="L796">
        <v>791</v>
      </c>
      <c r="M796" s="6">
        <v>5.9300062314611796E-2</v>
      </c>
      <c r="N796">
        <v>0</v>
      </c>
    </row>
    <row r="797" spans="12:14">
      <c r="L797">
        <v>792</v>
      </c>
      <c r="M797" s="6">
        <v>5.9104328871139387E-2</v>
      </c>
      <c r="N797">
        <v>0</v>
      </c>
    </row>
    <row r="798" spans="12:14">
      <c r="L798">
        <v>793</v>
      </c>
      <c r="M798" s="6">
        <v>5.8822607702990519E-2</v>
      </c>
      <c r="N798">
        <v>0</v>
      </c>
    </row>
    <row r="799" spans="12:14">
      <c r="L799">
        <v>794</v>
      </c>
      <c r="M799" s="6">
        <v>5.8662428244379679E-2</v>
      </c>
      <c r="N799">
        <v>0</v>
      </c>
    </row>
    <row r="800" spans="12:14">
      <c r="L800">
        <v>795</v>
      </c>
      <c r="M800" s="6">
        <v>5.838659716438277E-2</v>
      </c>
      <c r="N800">
        <v>1</v>
      </c>
    </row>
    <row r="801" spans="12:14">
      <c r="L801">
        <v>796</v>
      </c>
      <c r="M801" s="6">
        <v>5.82848666749467E-2</v>
      </c>
      <c r="N801">
        <v>0</v>
      </c>
    </row>
    <row r="802" spans="12:14">
      <c r="L802">
        <v>797</v>
      </c>
      <c r="M802" s="6">
        <v>5.8029777807398063E-2</v>
      </c>
      <c r="N802">
        <v>0</v>
      </c>
    </row>
    <row r="803" spans="12:14">
      <c r="L803">
        <v>798</v>
      </c>
      <c r="M803" s="6">
        <v>5.7873427422427348E-2</v>
      </c>
      <c r="N803">
        <v>0</v>
      </c>
    </row>
    <row r="804" spans="12:14">
      <c r="L804">
        <v>799</v>
      </c>
      <c r="M804" s="6">
        <v>5.76361314298654E-2</v>
      </c>
      <c r="N804">
        <v>0</v>
      </c>
    </row>
    <row r="805" spans="12:14">
      <c r="L805">
        <v>800</v>
      </c>
      <c r="M805" s="6">
        <v>5.7511944473537711E-2</v>
      </c>
      <c r="N805">
        <v>1</v>
      </c>
    </row>
    <row r="806" spans="12:14">
      <c r="L806">
        <v>801</v>
      </c>
      <c r="M806" s="6">
        <v>5.7462899600064059E-2</v>
      </c>
      <c r="N806">
        <v>0</v>
      </c>
    </row>
    <row r="807" spans="12:14">
      <c r="L807">
        <v>802</v>
      </c>
      <c r="M807" s="6">
        <v>5.7386091989186115E-2</v>
      </c>
      <c r="N807">
        <v>0</v>
      </c>
    </row>
    <row r="808" spans="12:14">
      <c r="L808">
        <v>803</v>
      </c>
      <c r="M808" s="6">
        <v>5.7353669886722913E-2</v>
      </c>
      <c r="N808">
        <v>0</v>
      </c>
    </row>
    <row r="809" spans="12:14">
      <c r="L809">
        <v>804</v>
      </c>
      <c r="M809" s="6">
        <v>5.7058612347200173E-2</v>
      </c>
      <c r="N809">
        <v>0</v>
      </c>
    </row>
    <row r="810" spans="12:14">
      <c r="L810">
        <v>805</v>
      </c>
      <c r="M810" s="6">
        <v>5.7037912995957646E-2</v>
      </c>
      <c r="N810">
        <v>0</v>
      </c>
    </row>
    <row r="811" spans="12:14">
      <c r="L811">
        <v>806</v>
      </c>
      <c r="M811" s="6">
        <v>5.7017906738127538E-2</v>
      </c>
      <c r="N811">
        <v>0</v>
      </c>
    </row>
    <row r="812" spans="12:14">
      <c r="L812">
        <v>807</v>
      </c>
      <c r="M812" s="6">
        <v>5.6790007264666972E-2</v>
      </c>
      <c r="N812">
        <v>0</v>
      </c>
    </row>
    <row r="813" spans="12:14">
      <c r="L813">
        <v>808</v>
      </c>
      <c r="M813" s="6">
        <v>5.6624294142176249E-2</v>
      </c>
      <c r="N813">
        <v>0</v>
      </c>
    </row>
    <row r="814" spans="12:14">
      <c r="L814">
        <v>809</v>
      </c>
      <c r="M814" s="6">
        <v>5.6311116090252369E-2</v>
      </c>
      <c r="N814">
        <v>0</v>
      </c>
    </row>
    <row r="815" spans="12:14">
      <c r="L815">
        <v>810</v>
      </c>
      <c r="M815" s="6">
        <v>5.6174155839322497E-2</v>
      </c>
      <c r="N815">
        <v>0</v>
      </c>
    </row>
    <row r="816" spans="12:14">
      <c r="L816">
        <v>811</v>
      </c>
      <c r="M816" s="6">
        <v>5.6004874161236708E-2</v>
      </c>
      <c r="N816">
        <v>0</v>
      </c>
    </row>
    <row r="817" spans="12:14">
      <c r="L817">
        <v>812</v>
      </c>
      <c r="M817" s="6">
        <v>5.5931056461661674E-2</v>
      </c>
      <c r="N817">
        <v>0</v>
      </c>
    </row>
    <row r="818" spans="12:14">
      <c r="L818">
        <v>813</v>
      </c>
      <c r="M818" s="6">
        <v>5.5756304352236823E-2</v>
      </c>
      <c r="N818">
        <v>0</v>
      </c>
    </row>
    <row r="819" spans="12:14">
      <c r="L819">
        <v>814</v>
      </c>
      <c r="M819" s="6">
        <v>5.5707582310951201E-2</v>
      </c>
      <c r="N819">
        <v>0</v>
      </c>
    </row>
    <row r="820" spans="12:14">
      <c r="L820">
        <v>815</v>
      </c>
      <c r="M820" s="6">
        <v>5.5623482997525127E-2</v>
      </c>
      <c r="N820">
        <v>0</v>
      </c>
    </row>
    <row r="821" spans="12:14">
      <c r="L821">
        <v>816</v>
      </c>
      <c r="M821" s="6">
        <v>5.5435276770041703E-2</v>
      </c>
      <c r="N821">
        <v>0</v>
      </c>
    </row>
    <row r="822" spans="12:14">
      <c r="L822">
        <v>817</v>
      </c>
      <c r="M822" s="6">
        <v>5.5369889330516522E-2</v>
      </c>
      <c r="N822">
        <v>1</v>
      </c>
    </row>
    <row r="823" spans="12:14">
      <c r="L823">
        <v>818</v>
      </c>
      <c r="M823" s="6">
        <v>5.5169112201789008E-2</v>
      </c>
      <c r="N823">
        <v>0</v>
      </c>
    </row>
    <row r="824" spans="12:14">
      <c r="L824">
        <v>819</v>
      </c>
      <c r="M824" s="6">
        <v>5.5125183480503659E-2</v>
      </c>
      <c r="N824">
        <v>0</v>
      </c>
    </row>
    <row r="825" spans="12:14">
      <c r="L825">
        <v>820</v>
      </c>
      <c r="M825" s="6">
        <v>5.4855196936685627E-2</v>
      </c>
      <c r="N825">
        <v>0</v>
      </c>
    </row>
    <row r="826" spans="12:14">
      <c r="L826">
        <v>821</v>
      </c>
      <c r="M826" s="6">
        <v>5.4540185045545267E-2</v>
      </c>
      <c r="N826">
        <v>0</v>
      </c>
    </row>
    <row r="827" spans="12:14">
      <c r="L827">
        <v>822</v>
      </c>
      <c r="M827" s="6">
        <v>5.4528927870544024E-2</v>
      </c>
      <c r="N827">
        <v>0</v>
      </c>
    </row>
    <row r="828" spans="12:14">
      <c r="L828">
        <v>823</v>
      </c>
      <c r="M828" s="6">
        <v>5.4509466331759106E-2</v>
      </c>
      <c r="N828">
        <v>0</v>
      </c>
    </row>
    <row r="829" spans="12:14">
      <c r="L829">
        <v>824</v>
      </c>
      <c r="M829" s="6">
        <v>5.4213759273362139E-2</v>
      </c>
      <c r="N829">
        <v>0</v>
      </c>
    </row>
    <row r="830" spans="12:14">
      <c r="L830">
        <v>825</v>
      </c>
      <c r="M830" s="6">
        <v>5.4196286153833172E-2</v>
      </c>
      <c r="N830">
        <v>0</v>
      </c>
    </row>
    <row r="831" spans="12:14">
      <c r="L831">
        <v>826</v>
      </c>
      <c r="M831" s="6">
        <v>5.4111313148173301E-2</v>
      </c>
      <c r="N831">
        <v>0</v>
      </c>
    </row>
    <row r="832" spans="12:14">
      <c r="L832">
        <v>827</v>
      </c>
      <c r="M832" s="6">
        <v>5.3921131041045865E-2</v>
      </c>
      <c r="N832">
        <v>0</v>
      </c>
    </row>
    <row r="833" spans="12:14">
      <c r="L833">
        <v>828</v>
      </c>
      <c r="M833" s="6">
        <v>5.3426629153481946E-2</v>
      </c>
      <c r="N833">
        <v>0</v>
      </c>
    </row>
    <row r="834" spans="12:14">
      <c r="L834">
        <v>829</v>
      </c>
      <c r="M834" s="6">
        <v>5.3386700682439808E-2</v>
      </c>
      <c r="N834">
        <v>0</v>
      </c>
    </row>
    <row r="835" spans="12:14">
      <c r="L835">
        <v>830</v>
      </c>
      <c r="M835" s="6">
        <v>5.3346242785830514E-2</v>
      </c>
      <c r="N835">
        <v>0</v>
      </c>
    </row>
    <row r="836" spans="12:14">
      <c r="L836">
        <v>831</v>
      </c>
      <c r="M836" s="6">
        <v>5.3034138532939722E-2</v>
      </c>
      <c r="N836">
        <v>0</v>
      </c>
    </row>
    <row r="837" spans="12:14">
      <c r="L837">
        <v>832</v>
      </c>
      <c r="M837" s="6">
        <v>5.2959250961857655E-2</v>
      </c>
      <c r="N837">
        <v>0</v>
      </c>
    </row>
    <row r="838" spans="12:14">
      <c r="L838">
        <v>833</v>
      </c>
      <c r="M838" s="6">
        <v>5.2831206950332645E-2</v>
      </c>
      <c r="N838">
        <v>1</v>
      </c>
    </row>
    <row r="839" spans="12:14">
      <c r="L839">
        <v>834</v>
      </c>
      <c r="M839" s="6">
        <v>5.270149169050508E-2</v>
      </c>
      <c r="N839">
        <v>1</v>
      </c>
    </row>
    <row r="840" spans="12:14">
      <c r="L840">
        <v>835</v>
      </c>
      <c r="M840" s="6">
        <v>5.2625522166345196E-2</v>
      </c>
      <c r="N840">
        <v>0</v>
      </c>
    </row>
    <row r="841" spans="12:14">
      <c r="L841">
        <v>836</v>
      </c>
      <c r="M841" s="6">
        <v>5.2532090145228243E-2</v>
      </c>
      <c r="N841">
        <v>0</v>
      </c>
    </row>
    <row r="842" spans="12:14">
      <c r="L842">
        <v>837</v>
      </c>
      <c r="M842" s="6">
        <v>5.2519306029304741E-2</v>
      </c>
      <c r="N842">
        <v>0</v>
      </c>
    </row>
    <row r="843" spans="12:14">
      <c r="L843">
        <v>838</v>
      </c>
      <c r="M843" s="6">
        <v>5.24797241276918E-2</v>
      </c>
      <c r="N843">
        <v>0</v>
      </c>
    </row>
    <row r="844" spans="12:14">
      <c r="L844">
        <v>839</v>
      </c>
      <c r="M844" s="6">
        <v>5.2412769058666465E-2</v>
      </c>
      <c r="N844">
        <v>0</v>
      </c>
    </row>
    <row r="845" spans="12:14">
      <c r="L845">
        <v>840</v>
      </c>
      <c r="M845" s="6">
        <v>5.2377818909758178E-2</v>
      </c>
      <c r="N845">
        <v>0</v>
      </c>
    </row>
    <row r="846" spans="12:14">
      <c r="L846">
        <v>841</v>
      </c>
      <c r="M846" s="6">
        <v>5.2312750936917674E-2</v>
      </c>
      <c r="N846">
        <v>0</v>
      </c>
    </row>
    <row r="847" spans="12:14">
      <c r="L847">
        <v>842</v>
      </c>
      <c r="M847" s="6">
        <v>5.2158306978238929E-2</v>
      </c>
      <c r="N847">
        <v>0</v>
      </c>
    </row>
    <row r="848" spans="12:14">
      <c r="L848">
        <v>843</v>
      </c>
      <c r="M848" s="6">
        <v>5.1930458125965195E-2</v>
      </c>
      <c r="N848">
        <v>0</v>
      </c>
    </row>
    <row r="849" spans="12:14">
      <c r="L849">
        <v>844</v>
      </c>
      <c r="M849" s="6">
        <v>5.1796847866863352E-2</v>
      </c>
      <c r="N849">
        <v>1</v>
      </c>
    </row>
    <row r="850" spans="12:14">
      <c r="L850">
        <v>845</v>
      </c>
      <c r="M850" s="6">
        <v>5.1615282754699246E-2</v>
      </c>
      <c r="N850">
        <v>0</v>
      </c>
    </row>
    <row r="851" spans="12:14">
      <c r="L851">
        <v>846</v>
      </c>
      <c r="M851" s="6">
        <v>5.161249844919924E-2</v>
      </c>
      <c r="N851">
        <v>0</v>
      </c>
    </row>
    <row r="852" spans="12:14">
      <c r="L852">
        <v>847</v>
      </c>
      <c r="M852" s="6">
        <v>5.1578231583912164E-2</v>
      </c>
      <c r="N852">
        <v>0</v>
      </c>
    </row>
    <row r="853" spans="12:14">
      <c r="L853">
        <v>848</v>
      </c>
      <c r="M853" s="6">
        <v>5.1514101493696007E-2</v>
      </c>
      <c r="N853">
        <v>1</v>
      </c>
    </row>
    <row r="854" spans="12:14">
      <c r="L854">
        <v>849</v>
      </c>
      <c r="M854" s="6">
        <v>5.1131732837063515E-2</v>
      </c>
      <c r="N854">
        <v>0</v>
      </c>
    </row>
    <row r="855" spans="12:14">
      <c r="L855">
        <v>850</v>
      </c>
      <c r="M855" s="6">
        <v>5.1081898522332338E-2</v>
      </c>
      <c r="N855">
        <v>0</v>
      </c>
    </row>
    <row r="856" spans="12:14">
      <c r="L856">
        <v>851</v>
      </c>
      <c r="M856" s="6">
        <v>5.0906540827475644E-2</v>
      </c>
      <c r="N856">
        <v>0</v>
      </c>
    </row>
    <row r="857" spans="12:14">
      <c r="L857">
        <v>852</v>
      </c>
      <c r="M857" s="6">
        <v>5.0887624271318946E-2</v>
      </c>
      <c r="N857">
        <v>0</v>
      </c>
    </row>
    <row r="858" spans="12:14">
      <c r="L858">
        <v>853</v>
      </c>
      <c r="M858" s="6">
        <v>5.0825114073491232E-2</v>
      </c>
      <c r="N858">
        <v>0</v>
      </c>
    </row>
    <row r="859" spans="12:14">
      <c r="L859">
        <v>854</v>
      </c>
      <c r="M859" s="6">
        <v>5.0618712600123038E-2</v>
      </c>
      <c r="N859">
        <v>0</v>
      </c>
    </row>
    <row r="860" spans="12:14">
      <c r="L860">
        <v>855</v>
      </c>
      <c r="M860" s="6">
        <v>5.0607614198442369E-2</v>
      </c>
      <c r="N860">
        <v>0</v>
      </c>
    </row>
    <row r="861" spans="12:14">
      <c r="L861">
        <v>856</v>
      </c>
      <c r="M861" s="6">
        <v>5.042047215295329E-2</v>
      </c>
      <c r="N861">
        <v>0</v>
      </c>
    </row>
    <row r="862" spans="12:14">
      <c r="L862">
        <v>857</v>
      </c>
      <c r="M862" s="6">
        <v>5.0345638438833516E-2</v>
      </c>
      <c r="N862">
        <v>0</v>
      </c>
    </row>
    <row r="863" spans="12:14">
      <c r="L863">
        <v>858</v>
      </c>
      <c r="M863" s="6">
        <v>5.0141053260523559E-2</v>
      </c>
      <c r="N863">
        <v>0</v>
      </c>
    </row>
    <row r="864" spans="12:14">
      <c r="L864">
        <v>859</v>
      </c>
      <c r="M864" s="6">
        <v>4.9397446668312472E-2</v>
      </c>
      <c r="N864">
        <v>0</v>
      </c>
    </row>
    <row r="865" spans="12:14">
      <c r="L865">
        <v>860</v>
      </c>
      <c r="M865" s="6">
        <v>4.9200909533983594E-2</v>
      </c>
      <c r="N865">
        <v>0</v>
      </c>
    </row>
    <row r="866" spans="12:14">
      <c r="L866">
        <v>861</v>
      </c>
      <c r="M866" s="6">
        <v>4.9149407293002816E-2</v>
      </c>
      <c r="N866">
        <v>0</v>
      </c>
    </row>
    <row r="867" spans="12:14">
      <c r="L867">
        <v>862</v>
      </c>
      <c r="M867" s="6">
        <v>4.9094182801148314E-2</v>
      </c>
      <c r="N867">
        <v>0</v>
      </c>
    </row>
    <row r="868" spans="12:14">
      <c r="L868">
        <v>863</v>
      </c>
      <c r="M868" s="6">
        <v>4.8961553697363311E-2</v>
      </c>
      <c r="N868">
        <v>0</v>
      </c>
    </row>
    <row r="869" spans="12:14">
      <c r="L869">
        <v>864</v>
      </c>
      <c r="M869" s="6">
        <v>4.890063132209195E-2</v>
      </c>
      <c r="N869">
        <v>0</v>
      </c>
    </row>
    <row r="870" spans="12:14">
      <c r="L870">
        <v>865</v>
      </c>
      <c r="M870" s="6">
        <v>4.8652402109429657E-2</v>
      </c>
      <c r="N870">
        <v>0</v>
      </c>
    </row>
    <row r="871" spans="12:14">
      <c r="L871">
        <v>866</v>
      </c>
      <c r="M871" s="6">
        <v>4.8319962061760834E-2</v>
      </c>
      <c r="N871">
        <v>0</v>
      </c>
    </row>
    <row r="872" spans="12:14">
      <c r="L872">
        <v>867</v>
      </c>
      <c r="M872" s="6">
        <v>4.8139056431881329E-2</v>
      </c>
      <c r="N872">
        <v>0</v>
      </c>
    </row>
    <row r="873" spans="12:14">
      <c r="L873">
        <v>868</v>
      </c>
      <c r="M873" s="6">
        <v>4.7849600794894101E-2</v>
      </c>
      <c r="N873">
        <v>0</v>
      </c>
    </row>
    <row r="874" spans="12:14">
      <c r="L874">
        <v>869</v>
      </c>
      <c r="M874" s="6">
        <v>4.7605435206383891E-2</v>
      </c>
      <c r="N874">
        <v>0</v>
      </c>
    </row>
    <row r="875" spans="12:14">
      <c r="L875">
        <v>870</v>
      </c>
      <c r="M875" s="6">
        <v>4.7423376868022282E-2</v>
      </c>
      <c r="N875">
        <v>0</v>
      </c>
    </row>
    <row r="876" spans="12:14">
      <c r="L876">
        <v>871</v>
      </c>
      <c r="M876" s="6">
        <v>4.7210101892434318E-2</v>
      </c>
      <c r="N876">
        <v>0</v>
      </c>
    </row>
    <row r="877" spans="12:14">
      <c r="L877">
        <v>872</v>
      </c>
      <c r="M877" s="6">
        <v>4.6745114705998139E-2</v>
      </c>
      <c r="N877">
        <v>1</v>
      </c>
    </row>
    <row r="878" spans="12:14">
      <c r="L878">
        <v>873</v>
      </c>
      <c r="M878" s="6">
        <v>4.6630701185153639E-2</v>
      </c>
      <c r="N878">
        <v>0</v>
      </c>
    </row>
    <row r="879" spans="12:14">
      <c r="L879">
        <v>874</v>
      </c>
      <c r="M879" s="6">
        <v>4.6574283087952577E-2</v>
      </c>
      <c r="N879">
        <v>0</v>
      </c>
    </row>
    <row r="880" spans="12:14">
      <c r="L880">
        <v>875</v>
      </c>
      <c r="M880" s="6">
        <v>4.6501015169678153E-2</v>
      </c>
      <c r="N880">
        <v>0</v>
      </c>
    </row>
    <row r="881" spans="12:14">
      <c r="L881">
        <v>876</v>
      </c>
      <c r="M881" s="6">
        <v>4.6463750328553821E-2</v>
      </c>
      <c r="N881">
        <v>0</v>
      </c>
    </row>
    <row r="882" spans="12:14">
      <c r="L882">
        <v>877</v>
      </c>
      <c r="M882" s="6">
        <v>4.6361203630485591E-2</v>
      </c>
      <c r="N882">
        <v>1</v>
      </c>
    </row>
    <row r="883" spans="12:14">
      <c r="L883">
        <v>878</v>
      </c>
      <c r="M883" s="6">
        <v>4.6009725739629186E-2</v>
      </c>
      <c r="N883">
        <v>0</v>
      </c>
    </row>
    <row r="884" spans="12:14">
      <c r="L884">
        <v>879</v>
      </c>
      <c r="M884" s="6">
        <v>4.5717276693690349E-2</v>
      </c>
      <c r="N884">
        <v>0</v>
      </c>
    </row>
    <row r="885" spans="12:14">
      <c r="L885">
        <v>880</v>
      </c>
      <c r="M885" s="6">
        <v>4.5670712886414437E-2</v>
      </c>
      <c r="N885">
        <v>0</v>
      </c>
    </row>
    <row r="886" spans="12:14">
      <c r="L886">
        <v>881</v>
      </c>
      <c r="M886" s="6">
        <v>4.5499844207883451E-2</v>
      </c>
      <c r="N886">
        <v>0</v>
      </c>
    </row>
    <row r="887" spans="12:14">
      <c r="L887">
        <v>882</v>
      </c>
      <c r="M887" s="6">
        <v>4.4431549865724132E-2</v>
      </c>
      <c r="N887">
        <v>0</v>
      </c>
    </row>
    <row r="888" spans="12:14">
      <c r="L888">
        <v>883</v>
      </c>
      <c r="M888" s="6">
        <v>4.4385715788204855E-2</v>
      </c>
      <c r="N888">
        <v>0</v>
      </c>
    </row>
    <row r="889" spans="12:14">
      <c r="L889">
        <v>884</v>
      </c>
      <c r="M889" s="6">
        <v>4.4367374757330796E-2</v>
      </c>
      <c r="N889">
        <v>0</v>
      </c>
    </row>
    <row r="890" spans="12:14">
      <c r="L890">
        <v>885</v>
      </c>
      <c r="M890" s="6">
        <v>4.434700989463141E-2</v>
      </c>
      <c r="N890">
        <v>0</v>
      </c>
    </row>
    <row r="891" spans="12:14">
      <c r="L891">
        <v>886</v>
      </c>
      <c r="M891" s="6">
        <v>4.4275049645003117E-2</v>
      </c>
      <c r="N891">
        <v>0</v>
      </c>
    </row>
    <row r="892" spans="12:14">
      <c r="L892">
        <v>887</v>
      </c>
      <c r="M892" s="6">
        <v>4.4245377188309738E-2</v>
      </c>
      <c r="N892">
        <v>1</v>
      </c>
    </row>
    <row r="893" spans="12:14">
      <c r="L893">
        <v>888</v>
      </c>
      <c r="M893" s="6">
        <v>4.4001336956823074E-2</v>
      </c>
      <c r="N893">
        <v>0</v>
      </c>
    </row>
    <row r="894" spans="12:14">
      <c r="L894">
        <v>889</v>
      </c>
      <c r="M894" s="6">
        <v>4.3991834320683237E-2</v>
      </c>
      <c r="N894">
        <v>0</v>
      </c>
    </row>
    <row r="895" spans="12:14">
      <c r="L895">
        <v>890</v>
      </c>
      <c r="M895" s="6">
        <v>4.3947637751308298E-2</v>
      </c>
      <c r="N895">
        <v>0</v>
      </c>
    </row>
    <row r="896" spans="12:14">
      <c r="L896">
        <v>891</v>
      </c>
      <c r="M896" s="6">
        <v>4.3846992068706812E-2</v>
      </c>
      <c r="N896">
        <v>0</v>
      </c>
    </row>
    <row r="897" spans="12:14">
      <c r="L897">
        <v>892</v>
      </c>
      <c r="M897" s="6">
        <v>4.356908045643524E-2</v>
      </c>
      <c r="N897">
        <v>0</v>
      </c>
    </row>
    <row r="898" spans="12:14">
      <c r="L898">
        <v>893</v>
      </c>
      <c r="M898" s="6">
        <v>4.3459985394424298E-2</v>
      </c>
      <c r="N898">
        <v>0</v>
      </c>
    </row>
    <row r="899" spans="12:14">
      <c r="L899">
        <v>894</v>
      </c>
      <c r="M899" s="6">
        <v>4.3454293183370879E-2</v>
      </c>
      <c r="N899">
        <v>0</v>
      </c>
    </row>
    <row r="900" spans="12:14">
      <c r="L900">
        <v>895</v>
      </c>
      <c r="M900" s="6">
        <v>4.3364972478794291E-2</v>
      </c>
      <c r="N900">
        <v>0</v>
      </c>
    </row>
    <row r="901" spans="12:14">
      <c r="L901">
        <v>896</v>
      </c>
      <c r="M901" s="6">
        <v>4.3201240486080136E-2</v>
      </c>
      <c r="N901">
        <v>0</v>
      </c>
    </row>
    <row r="902" spans="12:14">
      <c r="L902">
        <v>897</v>
      </c>
      <c r="M902" s="6">
        <v>4.3030774412475672E-2</v>
      </c>
      <c r="N902">
        <v>0</v>
      </c>
    </row>
    <row r="903" spans="12:14">
      <c r="L903">
        <v>898</v>
      </c>
      <c r="M903" s="6">
        <v>4.2741290005786761E-2</v>
      </c>
      <c r="N903">
        <v>0</v>
      </c>
    </row>
    <row r="904" spans="12:14">
      <c r="L904">
        <v>899</v>
      </c>
      <c r="M904" s="6">
        <v>4.2326164096227428E-2</v>
      </c>
      <c r="N904">
        <v>0</v>
      </c>
    </row>
    <row r="905" spans="12:14">
      <c r="L905">
        <v>900</v>
      </c>
      <c r="M905" s="6">
        <v>4.2262338679452026E-2</v>
      </c>
      <c r="N905">
        <v>0</v>
      </c>
    </row>
    <row r="906" spans="12:14">
      <c r="L906">
        <v>901</v>
      </c>
      <c r="M906" s="6">
        <v>4.2176249763373835E-2</v>
      </c>
      <c r="N906">
        <v>0</v>
      </c>
    </row>
    <row r="907" spans="12:14">
      <c r="L907">
        <v>902</v>
      </c>
      <c r="M907" s="6">
        <v>4.1814071722463923E-2</v>
      </c>
      <c r="N907">
        <v>0</v>
      </c>
    </row>
    <row r="908" spans="12:14">
      <c r="L908">
        <v>903</v>
      </c>
      <c r="M908" s="6">
        <v>4.1720820447471919E-2</v>
      </c>
      <c r="N908">
        <v>0</v>
      </c>
    </row>
    <row r="909" spans="12:14">
      <c r="L909">
        <v>904</v>
      </c>
      <c r="M909" s="6">
        <v>4.1259167419979537E-2</v>
      </c>
      <c r="N909">
        <v>0</v>
      </c>
    </row>
    <row r="910" spans="12:14">
      <c r="L910">
        <v>905</v>
      </c>
      <c r="M910" s="6">
        <v>4.0522344453386018E-2</v>
      </c>
      <c r="N910">
        <v>0</v>
      </c>
    </row>
    <row r="911" spans="12:14">
      <c r="L911">
        <v>906</v>
      </c>
      <c r="M911" s="6">
        <v>4.0365517949930776E-2</v>
      </c>
      <c r="N911">
        <v>0</v>
      </c>
    </row>
    <row r="912" spans="12:14">
      <c r="L912">
        <v>907</v>
      </c>
      <c r="M912" s="6">
        <v>4.0301979100657352E-2</v>
      </c>
      <c r="N912">
        <v>0</v>
      </c>
    </row>
    <row r="913" spans="12:14">
      <c r="L913">
        <v>908</v>
      </c>
      <c r="M913" s="6">
        <v>4.0015913922380679E-2</v>
      </c>
      <c r="N913">
        <v>0</v>
      </c>
    </row>
    <row r="914" spans="12:14">
      <c r="L914">
        <v>909</v>
      </c>
      <c r="M914" s="6">
        <v>3.9675317236857757E-2</v>
      </c>
      <c r="N914">
        <v>0</v>
      </c>
    </row>
    <row r="915" spans="12:14">
      <c r="L915">
        <v>910</v>
      </c>
      <c r="M915" s="6">
        <v>3.9563201439489652E-2</v>
      </c>
      <c r="N915">
        <v>0</v>
      </c>
    </row>
    <row r="916" spans="12:14">
      <c r="L916">
        <v>911</v>
      </c>
      <c r="M916" s="6">
        <v>3.9458429915787394E-2</v>
      </c>
      <c r="N916">
        <v>0</v>
      </c>
    </row>
    <row r="917" spans="12:14">
      <c r="L917">
        <v>912</v>
      </c>
      <c r="M917" s="6">
        <v>3.9140401539095246E-2</v>
      </c>
      <c r="N917">
        <v>0</v>
      </c>
    </row>
    <row r="918" spans="12:14">
      <c r="L918">
        <v>913</v>
      </c>
      <c r="M918" s="6">
        <v>3.9136270791373232E-2</v>
      </c>
      <c r="N918">
        <v>0</v>
      </c>
    </row>
    <row r="919" spans="12:14">
      <c r="L919">
        <v>914</v>
      </c>
      <c r="M919" s="6">
        <v>3.9112535943671048E-2</v>
      </c>
      <c r="N919">
        <v>0</v>
      </c>
    </row>
    <row r="920" spans="12:14">
      <c r="L920">
        <v>915</v>
      </c>
      <c r="M920" s="6">
        <v>3.899945598097454E-2</v>
      </c>
      <c r="N920">
        <v>1</v>
      </c>
    </row>
    <row r="921" spans="12:14">
      <c r="L921">
        <v>916</v>
      </c>
      <c r="M921" s="6">
        <v>3.8709600618215712E-2</v>
      </c>
      <c r="N921">
        <v>0</v>
      </c>
    </row>
    <row r="922" spans="12:14">
      <c r="L922">
        <v>917</v>
      </c>
      <c r="M922" s="6">
        <v>3.8273561722567503E-2</v>
      </c>
      <c r="N922">
        <v>0</v>
      </c>
    </row>
    <row r="923" spans="12:14">
      <c r="L923">
        <v>918</v>
      </c>
      <c r="M923" s="6">
        <v>3.8015901796605571E-2</v>
      </c>
      <c r="N923">
        <v>0</v>
      </c>
    </row>
    <row r="924" spans="12:14">
      <c r="L924">
        <v>919</v>
      </c>
      <c r="M924" s="6">
        <v>3.752904340031326E-2</v>
      </c>
      <c r="N924">
        <v>0</v>
      </c>
    </row>
    <row r="925" spans="12:14">
      <c r="L925">
        <v>920</v>
      </c>
      <c r="M925" s="6">
        <v>3.7168086638417648E-2</v>
      </c>
      <c r="N925">
        <v>0</v>
      </c>
    </row>
    <row r="926" spans="12:14">
      <c r="L926">
        <v>921</v>
      </c>
      <c r="M926" s="6">
        <v>3.7059369636200365E-2</v>
      </c>
      <c r="N926">
        <v>0</v>
      </c>
    </row>
    <row r="927" spans="12:14">
      <c r="L927">
        <v>922</v>
      </c>
      <c r="M927" s="6">
        <v>3.7041440814562156E-2</v>
      </c>
      <c r="N927">
        <v>0</v>
      </c>
    </row>
    <row r="928" spans="12:14">
      <c r="L928">
        <v>923</v>
      </c>
      <c r="M928" s="6">
        <v>3.6974605857711104E-2</v>
      </c>
      <c r="N928">
        <v>0</v>
      </c>
    </row>
    <row r="929" spans="12:14">
      <c r="L929">
        <v>924</v>
      </c>
      <c r="M929" s="6">
        <v>3.6548918264506264E-2</v>
      </c>
      <c r="N929">
        <v>0</v>
      </c>
    </row>
    <row r="930" spans="12:14">
      <c r="L930">
        <v>925</v>
      </c>
      <c r="M930" s="6">
        <v>3.6483926968100773E-2</v>
      </c>
      <c r="N930">
        <v>0</v>
      </c>
    </row>
    <row r="931" spans="12:14">
      <c r="L931">
        <v>926</v>
      </c>
      <c r="M931" s="6">
        <v>3.5374763090628251E-2</v>
      </c>
      <c r="N931">
        <v>0</v>
      </c>
    </row>
    <row r="932" spans="12:14">
      <c r="L932">
        <v>927</v>
      </c>
      <c r="M932" s="6">
        <v>3.51767496475585E-2</v>
      </c>
      <c r="N932">
        <v>0</v>
      </c>
    </row>
    <row r="933" spans="12:14">
      <c r="L933">
        <v>928</v>
      </c>
      <c r="M933" s="6">
        <v>3.5029062145503248E-2</v>
      </c>
      <c r="N933">
        <v>0</v>
      </c>
    </row>
    <row r="934" spans="12:14">
      <c r="L934">
        <v>929</v>
      </c>
      <c r="M934" s="6">
        <v>3.465661053293654E-2</v>
      </c>
      <c r="N934">
        <v>0</v>
      </c>
    </row>
    <row r="935" spans="12:14">
      <c r="L935">
        <v>930</v>
      </c>
      <c r="M935" s="6">
        <v>3.4199198508298757E-2</v>
      </c>
      <c r="N935">
        <v>0</v>
      </c>
    </row>
    <row r="936" spans="12:14">
      <c r="L936">
        <v>931</v>
      </c>
      <c r="M936" s="6">
        <v>3.4100683532628351E-2</v>
      </c>
      <c r="N936">
        <v>0</v>
      </c>
    </row>
    <row r="937" spans="12:14">
      <c r="L937">
        <v>932</v>
      </c>
      <c r="M937" s="6">
        <v>3.3919761668502524E-2</v>
      </c>
      <c r="N937">
        <v>0</v>
      </c>
    </row>
    <row r="938" spans="12:14">
      <c r="L938">
        <v>933</v>
      </c>
      <c r="M938" s="6">
        <v>3.3756195575784E-2</v>
      </c>
      <c r="N938">
        <v>0</v>
      </c>
    </row>
    <row r="939" spans="12:14">
      <c r="L939">
        <v>934</v>
      </c>
      <c r="M939" s="6">
        <v>3.3638605963682677E-2</v>
      </c>
      <c r="N939">
        <v>0</v>
      </c>
    </row>
    <row r="940" spans="12:14">
      <c r="L940">
        <v>935</v>
      </c>
      <c r="M940" s="6">
        <v>3.3621946698289627E-2</v>
      </c>
      <c r="N940">
        <v>0</v>
      </c>
    </row>
    <row r="941" spans="12:14">
      <c r="L941">
        <v>936</v>
      </c>
      <c r="M941" s="6">
        <v>3.3594310384973694E-2</v>
      </c>
      <c r="N941">
        <v>0</v>
      </c>
    </row>
    <row r="942" spans="12:14">
      <c r="L942">
        <v>937</v>
      </c>
      <c r="M942" s="6">
        <v>3.2743347589137835E-2</v>
      </c>
      <c r="N942">
        <v>0</v>
      </c>
    </row>
    <row r="943" spans="12:14">
      <c r="L943">
        <v>938</v>
      </c>
      <c r="M943" s="6">
        <v>3.2698731621399836E-2</v>
      </c>
      <c r="N943">
        <v>0</v>
      </c>
    </row>
    <row r="944" spans="12:14">
      <c r="L944">
        <v>939</v>
      </c>
      <c r="M944" s="6">
        <v>3.2651064990350871E-2</v>
      </c>
      <c r="N944">
        <v>0</v>
      </c>
    </row>
    <row r="945" spans="12:14">
      <c r="L945">
        <v>940</v>
      </c>
      <c r="M945" s="6">
        <v>3.2604061642971638E-2</v>
      </c>
      <c r="N945">
        <v>0</v>
      </c>
    </row>
    <row r="946" spans="12:14">
      <c r="L946">
        <v>941</v>
      </c>
      <c r="M946" s="6">
        <v>3.2113388014755717E-2</v>
      </c>
      <c r="N946">
        <v>0</v>
      </c>
    </row>
    <row r="947" spans="12:14">
      <c r="L947">
        <v>942</v>
      </c>
      <c r="M947" s="6">
        <v>3.1975858466768745E-2</v>
      </c>
      <c r="N947">
        <v>0</v>
      </c>
    </row>
    <row r="948" spans="12:14">
      <c r="L948">
        <v>943</v>
      </c>
      <c r="M948" s="6">
        <v>3.1956437638776265E-2</v>
      </c>
      <c r="N948">
        <v>0</v>
      </c>
    </row>
    <row r="949" spans="12:14">
      <c r="L949">
        <v>944</v>
      </c>
      <c r="M949" s="6">
        <v>3.1909894819859563E-2</v>
      </c>
      <c r="N949">
        <v>0</v>
      </c>
    </row>
    <row r="950" spans="12:14">
      <c r="L950">
        <v>945</v>
      </c>
      <c r="M950" s="6">
        <v>3.1894492778257823E-2</v>
      </c>
      <c r="N950">
        <v>0</v>
      </c>
    </row>
    <row r="951" spans="12:14">
      <c r="L951">
        <v>946</v>
      </c>
      <c r="M951" s="6">
        <v>3.1636043045915087E-2</v>
      </c>
      <c r="N951">
        <v>0</v>
      </c>
    </row>
    <row r="952" spans="12:14">
      <c r="L952">
        <v>947</v>
      </c>
      <c r="M952" s="6">
        <v>3.1593864856654726E-2</v>
      </c>
      <c r="N952">
        <v>0</v>
      </c>
    </row>
    <row r="953" spans="12:14">
      <c r="L953">
        <v>948</v>
      </c>
      <c r="M953" s="6">
        <v>3.116318627099526E-2</v>
      </c>
      <c r="N953">
        <v>0</v>
      </c>
    </row>
    <row r="954" spans="12:14">
      <c r="L954">
        <v>949</v>
      </c>
      <c r="M954" s="6">
        <v>3.1111280872020645E-2</v>
      </c>
      <c r="N954">
        <v>0</v>
      </c>
    </row>
    <row r="955" spans="12:14">
      <c r="L955">
        <v>950</v>
      </c>
      <c r="M955" s="6">
        <v>3.1039988700097464E-2</v>
      </c>
      <c r="N955">
        <v>0</v>
      </c>
    </row>
    <row r="956" spans="12:14">
      <c r="L956">
        <v>951</v>
      </c>
      <c r="M956" s="6">
        <v>3.0974420164874908E-2</v>
      </c>
      <c r="N956">
        <v>0</v>
      </c>
    </row>
    <row r="957" spans="12:14">
      <c r="L957">
        <v>952</v>
      </c>
      <c r="M957" s="6">
        <v>3.040711309875942E-2</v>
      </c>
      <c r="N957">
        <v>0</v>
      </c>
    </row>
    <row r="958" spans="12:14">
      <c r="L958">
        <v>953</v>
      </c>
      <c r="M958" s="6">
        <v>2.9319960465539471E-2</v>
      </c>
      <c r="N958">
        <v>0</v>
      </c>
    </row>
    <row r="959" spans="12:14">
      <c r="L959">
        <v>954</v>
      </c>
      <c r="M959" s="6">
        <v>2.8468361496708793E-2</v>
      </c>
      <c r="N959">
        <v>0</v>
      </c>
    </row>
    <row r="960" spans="12:14">
      <c r="L960">
        <v>955</v>
      </c>
      <c r="M960" s="6">
        <v>2.8317337947062243E-2</v>
      </c>
      <c r="N960">
        <v>0</v>
      </c>
    </row>
    <row r="961" spans="12:14">
      <c r="L961">
        <v>956</v>
      </c>
      <c r="M961" s="6">
        <v>2.8165917008411728E-2</v>
      </c>
      <c r="N961">
        <v>0</v>
      </c>
    </row>
    <row r="962" spans="12:14">
      <c r="L962">
        <v>957</v>
      </c>
      <c r="M962" s="6">
        <v>2.8044977658820195E-2</v>
      </c>
      <c r="N962">
        <v>0</v>
      </c>
    </row>
    <row r="963" spans="12:14">
      <c r="L963">
        <v>958</v>
      </c>
      <c r="M963" s="6">
        <v>2.7939897029896472E-2</v>
      </c>
      <c r="N963">
        <v>0</v>
      </c>
    </row>
    <row r="964" spans="12:14">
      <c r="L964">
        <v>959</v>
      </c>
      <c r="M964" s="6">
        <v>2.7735957525146158E-2</v>
      </c>
      <c r="N964">
        <v>0</v>
      </c>
    </row>
    <row r="965" spans="12:14">
      <c r="L965">
        <v>960</v>
      </c>
      <c r="M965" s="6">
        <v>2.7505465260266801E-2</v>
      </c>
      <c r="N965">
        <v>0</v>
      </c>
    </row>
    <row r="966" spans="12:14">
      <c r="L966">
        <v>961</v>
      </c>
      <c r="M966" s="6">
        <v>2.7061004019501469E-2</v>
      </c>
      <c r="N966">
        <v>0</v>
      </c>
    </row>
    <row r="967" spans="12:14">
      <c r="L967">
        <v>962</v>
      </c>
      <c r="M967" s="6">
        <v>2.6946875345999797E-2</v>
      </c>
      <c r="N967">
        <v>0</v>
      </c>
    </row>
    <row r="968" spans="12:14">
      <c r="L968">
        <v>963</v>
      </c>
      <c r="M968" s="6">
        <v>2.6841814577750148E-2</v>
      </c>
      <c r="N968">
        <v>0</v>
      </c>
    </row>
    <row r="969" spans="12:14">
      <c r="L969">
        <v>964</v>
      </c>
      <c r="M969" s="6">
        <v>2.6425975837940274E-2</v>
      </c>
      <c r="N969">
        <v>0</v>
      </c>
    </row>
    <row r="970" spans="12:14">
      <c r="L970">
        <v>965</v>
      </c>
      <c r="M970" s="6">
        <v>2.6204461002835511E-2</v>
      </c>
      <c r="N970">
        <v>0</v>
      </c>
    </row>
    <row r="971" spans="12:14">
      <c r="L971">
        <v>966</v>
      </c>
      <c r="M971" s="6">
        <v>2.6125833636264462E-2</v>
      </c>
      <c r="N971">
        <v>0</v>
      </c>
    </row>
    <row r="972" spans="12:14">
      <c r="L972">
        <v>967</v>
      </c>
      <c r="M972" s="6">
        <v>2.610731705734684E-2</v>
      </c>
      <c r="N972">
        <v>1</v>
      </c>
    </row>
    <row r="973" spans="12:14">
      <c r="L973">
        <v>968</v>
      </c>
      <c r="M973" s="6">
        <v>2.5913348866147958E-2</v>
      </c>
      <c r="N973">
        <v>0</v>
      </c>
    </row>
    <row r="974" spans="12:14">
      <c r="L974">
        <v>969</v>
      </c>
      <c r="M974" s="6">
        <v>2.5240199106284285E-2</v>
      </c>
      <c r="N974">
        <v>0</v>
      </c>
    </row>
    <row r="975" spans="12:14">
      <c r="L975">
        <v>970</v>
      </c>
      <c r="M975" s="6">
        <v>2.5152719396739874E-2</v>
      </c>
      <c r="N975">
        <v>0</v>
      </c>
    </row>
    <row r="976" spans="12:14">
      <c r="L976">
        <v>971</v>
      </c>
      <c r="M976" s="6">
        <v>2.4901154277141294E-2</v>
      </c>
      <c r="N976">
        <v>1</v>
      </c>
    </row>
    <row r="977" spans="12:14">
      <c r="L977">
        <v>972</v>
      </c>
      <c r="M977" s="6">
        <v>2.4594684906983411E-2</v>
      </c>
      <c r="N977">
        <v>0</v>
      </c>
    </row>
    <row r="978" spans="12:14">
      <c r="L978">
        <v>973</v>
      </c>
      <c r="M978" s="6">
        <v>2.4586552745153048E-2</v>
      </c>
      <c r="N978">
        <v>0</v>
      </c>
    </row>
    <row r="979" spans="12:14">
      <c r="L979">
        <v>974</v>
      </c>
      <c r="M979" s="6">
        <v>2.4304538142169024E-2</v>
      </c>
      <c r="N979">
        <v>0</v>
      </c>
    </row>
    <row r="980" spans="12:14">
      <c r="L980">
        <v>975</v>
      </c>
      <c r="M980" s="6">
        <v>2.4239305431176479E-2</v>
      </c>
      <c r="N980">
        <v>0</v>
      </c>
    </row>
    <row r="981" spans="12:14">
      <c r="L981">
        <v>976</v>
      </c>
      <c r="M981" s="6">
        <v>2.3647862484953801E-2</v>
      </c>
      <c r="N981">
        <v>0</v>
      </c>
    </row>
    <row r="982" spans="12:14">
      <c r="L982">
        <v>977</v>
      </c>
      <c r="M982" s="6">
        <v>2.3605729896343901E-2</v>
      </c>
      <c r="N982">
        <v>0</v>
      </c>
    </row>
    <row r="983" spans="12:14">
      <c r="L983">
        <v>978</v>
      </c>
      <c r="M983" s="6">
        <v>2.3340162688679642E-2</v>
      </c>
      <c r="N983">
        <v>0</v>
      </c>
    </row>
    <row r="984" spans="12:14">
      <c r="L984">
        <v>979</v>
      </c>
      <c r="M984" s="6">
        <v>2.2215076368359218E-2</v>
      </c>
      <c r="N984">
        <v>0</v>
      </c>
    </row>
    <row r="985" spans="12:14">
      <c r="L985">
        <v>980</v>
      </c>
      <c r="M985" s="6">
        <v>2.1824185242009797E-2</v>
      </c>
      <c r="N985">
        <v>0</v>
      </c>
    </row>
    <row r="986" spans="12:14">
      <c r="L986">
        <v>981</v>
      </c>
      <c r="M986" s="6">
        <v>2.1168146713279788E-2</v>
      </c>
      <c r="N986">
        <v>0</v>
      </c>
    </row>
    <row r="987" spans="12:14">
      <c r="L987">
        <v>982</v>
      </c>
      <c r="M987" s="6">
        <v>2.1091941516278218E-2</v>
      </c>
      <c r="N987">
        <v>0</v>
      </c>
    </row>
    <row r="988" spans="12:14">
      <c r="L988">
        <v>983</v>
      </c>
      <c r="M988" s="6">
        <v>2.0690387448703922E-2</v>
      </c>
      <c r="N988">
        <v>0</v>
      </c>
    </row>
    <row r="989" spans="12:14">
      <c r="L989">
        <v>984</v>
      </c>
      <c r="M989" s="6">
        <v>2.0434257100671857E-2</v>
      </c>
      <c r="N989">
        <v>0</v>
      </c>
    </row>
    <row r="990" spans="12:14">
      <c r="L990">
        <v>985</v>
      </c>
      <c r="M990" s="6">
        <v>2.0191065282091698E-2</v>
      </c>
      <c r="N990">
        <v>0</v>
      </c>
    </row>
    <row r="991" spans="12:14">
      <c r="L991">
        <v>986</v>
      </c>
      <c r="M991" s="6">
        <v>1.984598320462955E-2</v>
      </c>
      <c r="N991">
        <v>0</v>
      </c>
    </row>
    <row r="992" spans="12:14">
      <c r="L992">
        <v>987</v>
      </c>
      <c r="M992" s="6">
        <v>1.8993808549760127E-2</v>
      </c>
      <c r="N992">
        <v>0</v>
      </c>
    </row>
    <row r="993" spans="12:14">
      <c r="L993">
        <v>988</v>
      </c>
      <c r="M993" s="6">
        <v>1.8927542391205306E-2</v>
      </c>
      <c r="N993">
        <v>0</v>
      </c>
    </row>
    <row r="994" spans="12:14">
      <c r="L994">
        <v>989</v>
      </c>
      <c r="M994" s="6">
        <v>1.841332963850538E-2</v>
      </c>
      <c r="N994">
        <v>0</v>
      </c>
    </row>
    <row r="995" spans="12:14">
      <c r="L995">
        <v>990</v>
      </c>
      <c r="M995" s="6">
        <v>1.7024844955449273E-2</v>
      </c>
      <c r="N995">
        <v>0</v>
      </c>
    </row>
    <row r="996" spans="12:14">
      <c r="L996">
        <v>991</v>
      </c>
      <c r="M996" s="6">
        <v>1.5728537293331672E-2</v>
      </c>
      <c r="N996">
        <v>0</v>
      </c>
    </row>
    <row r="997" spans="12:14">
      <c r="L997">
        <v>992</v>
      </c>
      <c r="M997" s="6">
        <v>1.5032239032581605E-2</v>
      </c>
      <c r="N997">
        <v>0</v>
      </c>
    </row>
    <row r="998" spans="12:14">
      <c r="L998">
        <v>993</v>
      </c>
      <c r="M998" s="6">
        <v>1.4653844596114917E-2</v>
      </c>
      <c r="N998">
        <v>0</v>
      </c>
    </row>
    <row r="999" spans="12:14">
      <c r="L999">
        <v>994</v>
      </c>
      <c r="M999" s="6">
        <v>1.3795925089031574E-2</v>
      </c>
      <c r="N999">
        <v>0</v>
      </c>
    </row>
    <row r="1000" spans="12:14">
      <c r="L1000">
        <v>995</v>
      </c>
      <c r="M1000" s="6">
        <v>1.2663492996567825E-2</v>
      </c>
      <c r="N1000">
        <v>0</v>
      </c>
    </row>
    <row r="1001" spans="12:14">
      <c r="L1001">
        <v>996</v>
      </c>
      <c r="M1001" s="6">
        <v>1.2450315031015725E-2</v>
      </c>
      <c r="N1001">
        <v>0</v>
      </c>
    </row>
    <row r="1002" spans="12:14">
      <c r="L1002">
        <v>997</v>
      </c>
      <c r="M1002" s="6">
        <v>1.1870163008957137E-2</v>
      </c>
      <c r="N1002">
        <v>0</v>
      </c>
    </row>
    <row r="1003" spans="12:14">
      <c r="L1003">
        <v>998</v>
      </c>
      <c r="M1003" s="6">
        <v>1.1030466999010988E-2</v>
      </c>
      <c r="N1003">
        <v>0</v>
      </c>
    </row>
    <row r="1004" spans="12:14">
      <c r="L1004">
        <v>999</v>
      </c>
      <c r="M1004" s="6">
        <v>9.4522535757010449E-3</v>
      </c>
      <c r="N1004">
        <v>0</v>
      </c>
    </row>
    <row r="1005" spans="12:14">
      <c r="L1005">
        <v>1000</v>
      </c>
      <c r="M1005" s="6">
        <v>8.1521239398402931E-3</v>
      </c>
      <c r="N1005">
        <v>0</v>
      </c>
    </row>
    <row r="1006" spans="12:14">
      <c r="M1006" s="6" t="s">
        <v>1077</v>
      </c>
      <c r="N1006">
        <v>149</v>
      </c>
    </row>
  </sheetData>
  <mergeCells count="5">
    <mergeCell ref="P5:Q5"/>
    <mergeCell ref="S5:T5"/>
    <mergeCell ref="V5:W5"/>
    <mergeCell ref="Y5:Z5"/>
    <mergeCell ref="AB5:A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021F-B830-4D8D-BC2D-089DC6998CFE}">
  <dimension ref="A1:A35"/>
  <sheetViews>
    <sheetView topLeftCell="A19" workbookViewId="0">
      <selection activeCell="A29" sqref="A29"/>
    </sheetView>
  </sheetViews>
  <sheetFormatPr defaultRowHeight="14.5"/>
  <sheetData>
    <row r="1" spans="1:1">
      <c r="A1" s="69" t="s">
        <v>1410</v>
      </c>
    </row>
    <row r="2" spans="1:1">
      <c r="A2" s="69" t="s">
        <v>1411</v>
      </c>
    </row>
    <row r="3" spans="1:1">
      <c r="A3" s="64" t="s">
        <v>1412</v>
      </c>
    </row>
    <row r="4" spans="1:1">
      <c r="A4" s="64" t="s">
        <v>1413</v>
      </c>
    </row>
    <row r="5" spans="1:1">
      <c r="A5" s="64" t="s">
        <v>1414</v>
      </c>
    </row>
    <row r="7" spans="1:1">
      <c r="A7" s="63" t="s">
        <v>1459</v>
      </c>
    </row>
    <row r="8" spans="1:1">
      <c r="A8" s="64" t="s">
        <v>1460</v>
      </c>
    </row>
    <row r="9" spans="1:1">
      <c r="A9" s="69" t="s">
        <v>1461</v>
      </c>
    </row>
    <row r="10" spans="1:1">
      <c r="A10" s="65" t="s">
        <v>1462</v>
      </c>
    </row>
    <row r="11" spans="1:1">
      <c r="A11" s="65" t="s">
        <v>1463</v>
      </c>
    </row>
    <row r="12" spans="1:1">
      <c r="A12" s="65" t="s">
        <v>1464</v>
      </c>
    </row>
    <row r="13" spans="1:1">
      <c r="A13" s="69" t="s">
        <v>1465</v>
      </c>
    </row>
    <row r="14" spans="1:1">
      <c r="A14" s="65" t="s">
        <v>1466</v>
      </c>
    </row>
    <row r="15" spans="1:1">
      <c r="A15" s="87" t="s">
        <v>1467</v>
      </c>
    </row>
    <row r="16" spans="1:1">
      <c r="A16" s="87" t="s">
        <v>1468</v>
      </c>
    </row>
    <row r="17" spans="1:1">
      <c r="A17" s="87" t="s">
        <v>1469</v>
      </c>
    </row>
    <row r="18" spans="1:1">
      <c r="A18" s="65" t="s">
        <v>1470</v>
      </c>
    </row>
    <row r="19" spans="1:1">
      <c r="A19" s="87" t="s">
        <v>1471</v>
      </c>
    </row>
    <row r="20" spans="1:1">
      <c r="A20" s="87" t="s">
        <v>1472</v>
      </c>
    </row>
    <row r="21" spans="1:1">
      <c r="A21" s="87" t="s">
        <v>1473</v>
      </c>
    </row>
    <row r="22" spans="1:1">
      <c r="A22" s="65" t="s">
        <v>1474</v>
      </c>
    </row>
    <row r="23" spans="1:1">
      <c r="A23" s="87" t="s">
        <v>1475</v>
      </c>
    </row>
    <row r="24" spans="1:1">
      <c r="A24" s="87" t="s">
        <v>1476</v>
      </c>
    </row>
    <row r="27" spans="1:1">
      <c r="A27" s="63" t="s">
        <v>1422</v>
      </c>
    </row>
    <row r="28" spans="1:1">
      <c r="A28" s="64" t="s">
        <v>1477</v>
      </c>
    </row>
    <row r="29" spans="1:1">
      <c r="A29" s="65" t="s">
        <v>1457</v>
      </c>
    </row>
    <row r="30" spans="1:1">
      <c r="A30" s="65" t="s">
        <v>1458</v>
      </c>
    </row>
    <row r="31" spans="1:1">
      <c r="A31" s="65" t="s">
        <v>1456</v>
      </c>
    </row>
    <row r="32" spans="1:1">
      <c r="A32" s="64" t="s">
        <v>1423</v>
      </c>
    </row>
    <row r="33" spans="1:1">
      <c r="A33" s="64" t="s">
        <v>1424</v>
      </c>
    </row>
    <row r="34" spans="1:1">
      <c r="A34" s="69" t="s">
        <v>1425</v>
      </c>
    </row>
    <row r="35" spans="1:1">
      <c r="A35" s="64" t="s">
        <v>1426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FB183-D680-4385-AB04-4714F5EC4404}">
  <dimension ref="A1:J59"/>
  <sheetViews>
    <sheetView workbookViewId="0">
      <selection activeCell="E4" sqref="E4:F4"/>
    </sheetView>
  </sheetViews>
  <sheetFormatPr defaultRowHeight="14.5"/>
  <cols>
    <col min="1" max="1" width="28.54296875" customWidth="1"/>
    <col min="2" max="2" width="0" hidden="1" customWidth="1"/>
    <col min="3" max="3" width="14" hidden="1" customWidth="1"/>
    <col min="4" max="4" width="27.7265625" customWidth="1"/>
    <col min="5" max="5" width="21.54296875" customWidth="1"/>
    <col min="6" max="6" width="17.36328125" customWidth="1"/>
    <col min="7" max="7" width="17.7265625" customWidth="1"/>
  </cols>
  <sheetData>
    <row r="1" spans="1:10" ht="15" thickBot="1">
      <c r="A1" s="84" t="s">
        <v>1455</v>
      </c>
      <c r="B1" s="83"/>
    </row>
    <row r="2" spans="1:10" ht="23.5" customHeight="1">
      <c r="E2" s="187">
        <f>EXP(SUMPRODUCT(B5:B38, C5:C38)) / (1 + EXP(SUMPRODUCT(B5:B38, C5:C38)))</f>
        <v>0.74846181706230874</v>
      </c>
      <c r="F2" s="188"/>
      <c r="J2" s="55"/>
    </row>
    <row r="3" spans="1:10" ht="14.5" customHeight="1">
      <c r="E3" s="189"/>
      <c r="F3" s="190"/>
    </row>
    <row r="4" spans="1:10" ht="15" thickBot="1">
      <c r="A4" s="5" t="s">
        <v>1446</v>
      </c>
      <c r="B4" s="5" t="s">
        <v>1447</v>
      </c>
      <c r="C4" s="5" t="s">
        <v>1448</v>
      </c>
      <c r="D4" s="5" t="s">
        <v>1449</v>
      </c>
      <c r="E4" s="191" t="str">
        <f>IF(E2 &gt; 0.3, "🚨 HIGH RISK: Strategic Stay-Interview", IF(E2 &gt; 0.1, "⚠️ MEDIUM RISK: Manager Check-in", "✅ LOW RISK: Standard Retention"))</f>
        <v>🚨 HIGH RISK: Strategic Stay-Interview</v>
      </c>
      <c r="F4" s="192"/>
    </row>
    <row r="5" spans="1:10">
      <c r="A5" s="81" t="s">
        <v>1359</v>
      </c>
      <c r="B5" s="3">
        <v>-0.87567090773926926</v>
      </c>
      <c r="C5">
        <v>1</v>
      </c>
      <c r="F5" s="62"/>
    </row>
    <row r="6" spans="1:10">
      <c r="A6" s="82" t="s">
        <v>5</v>
      </c>
      <c r="B6" s="3">
        <v>-9.6127547457338057E-3</v>
      </c>
      <c r="C6">
        <f>D6</f>
        <v>32</v>
      </c>
      <c r="D6" s="86">
        <v>32</v>
      </c>
      <c r="E6" s="5" t="s">
        <v>1450</v>
      </c>
      <c r="F6" s="86" t="s">
        <v>40</v>
      </c>
    </row>
    <row r="7" spans="1:10">
      <c r="A7" s="82" t="s">
        <v>6</v>
      </c>
      <c r="B7" s="3">
        <v>-7.1322780621962151E-2</v>
      </c>
      <c r="C7">
        <f>D7</f>
        <v>1</v>
      </c>
      <c r="D7" s="86">
        <v>1</v>
      </c>
      <c r="E7" s="5" t="s">
        <v>1451</v>
      </c>
      <c r="F7" s="86" t="s">
        <v>55</v>
      </c>
    </row>
    <row r="8" spans="1:10">
      <c r="A8" s="82" t="s">
        <v>7</v>
      </c>
      <c r="B8" s="3">
        <v>0.21601685044130037</v>
      </c>
      <c r="C8">
        <f>D8</f>
        <v>1</v>
      </c>
      <c r="D8" s="86">
        <v>1</v>
      </c>
      <c r="E8" s="5" t="s">
        <v>1454</v>
      </c>
      <c r="F8" s="86" t="s">
        <v>53</v>
      </c>
      <c r="J8" s="66"/>
    </row>
    <row r="9" spans="1:10">
      <c r="A9" s="82" t="s">
        <v>9</v>
      </c>
      <c r="B9" s="3">
        <v>0.29290993545459659</v>
      </c>
      <c r="C9">
        <f>D9</f>
        <v>0.85</v>
      </c>
      <c r="D9" s="86">
        <v>0.85</v>
      </c>
      <c r="E9" s="5" t="s">
        <v>1452</v>
      </c>
      <c r="F9" s="86" t="s">
        <v>62</v>
      </c>
      <c r="J9" s="66"/>
    </row>
    <row r="10" spans="1:10">
      <c r="A10" s="82" t="s">
        <v>11</v>
      </c>
      <c r="B10" s="3">
        <v>0.79573230024969477</v>
      </c>
      <c r="C10">
        <f>IF(D10="No",1,0)</f>
        <v>1</v>
      </c>
      <c r="D10" s="86" t="s">
        <v>26</v>
      </c>
      <c r="E10" s="5" t="s">
        <v>1453</v>
      </c>
      <c r="F10" s="86" t="s">
        <v>50</v>
      </c>
    </row>
    <row r="11" spans="1:10">
      <c r="A11" s="82" t="s">
        <v>12</v>
      </c>
      <c r="B11" s="3">
        <v>2.0052706160508669E-2</v>
      </c>
      <c r="C11">
        <f>D11</f>
        <v>18</v>
      </c>
      <c r="D11" s="86">
        <v>18</v>
      </c>
    </row>
    <row r="12" spans="1:10">
      <c r="A12" s="82" t="s">
        <v>13</v>
      </c>
      <c r="B12" s="3">
        <v>-3.3631458558607219E-2</v>
      </c>
      <c r="C12">
        <f>D12</f>
        <v>2</v>
      </c>
      <c r="D12" s="86">
        <v>2</v>
      </c>
    </row>
    <row r="13" spans="1:10">
      <c r="A13" s="82" t="s">
        <v>14</v>
      </c>
      <c r="B13" s="3">
        <v>1.8340520465096311E-2</v>
      </c>
      <c r="C13">
        <f>D13</f>
        <v>12</v>
      </c>
      <c r="D13" s="86">
        <v>12</v>
      </c>
    </row>
    <row r="14" spans="1:10">
      <c r="A14" s="82" t="s">
        <v>15</v>
      </c>
      <c r="B14" s="3">
        <v>3.142679110865975E-2</v>
      </c>
      <c r="C14">
        <f>D14</f>
        <v>1</v>
      </c>
      <c r="D14" s="86">
        <v>1</v>
      </c>
    </row>
    <row r="15" spans="1:10">
      <c r="A15" s="82" t="s">
        <v>17</v>
      </c>
      <c r="B15" s="3">
        <v>-0.57903444714850061</v>
      </c>
      <c r="C15">
        <f>IF(D15="Yes", 0, 1)</f>
        <v>0</v>
      </c>
      <c r="D15" s="86" t="s">
        <v>38</v>
      </c>
    </row>
    <row r="16" spans="1:10">
      <c r="A16" s="82" t="s">
        <v>18</v>
      </c>
      <c r="B16" s="3">
        <v>5.4640705971223226E-3</v>
      </c>
      <c r="C16">
        <f>D16</f>
        <v>10</v>
      </c>
      <c r="D16" s="86">
        <v>10</v>
      </c>
    </row>
    <row r="17" spans="1:4">
      <c r="A17" s="81" t="s">
        <v>1337</v>
      </c>
      <c r="B17" s="3">
        <v>0.48446509907203106</v>
      </c>
      <c r="C17">
        <f>IF(D17="Female", 1, 0)</f>
        <v>1</v>
      </c>
      <c r="D17" s="86" t="s">
        <v>1092</v>
      </c>
    </row>
    <row r="18" spans="1:4">
      <c r="A18" s="81" t="s">
        <v>1338</v>
      </c>
      <c r="B18" s="3">
        <v>0.12909760975843296</v>
      </c>
      <c r="C18">
        <f>IF($F$8="Yes", 1, 0)</f>
        <v>0</v>
      </c>
    </row>
    <row r="19" spans="1:4">
      <c r="A19" s="81" t="s">
        <v>1339</v>
      </c>
      <c r="B19" s="3">
        <v>-8.1116628659174864E-2</v>
      </c>
      <c r="C19">
        <f>IF($F$8="Yes", 1, 0)</f>
        <v>0</v>
      </c>
    </row>
    <row r="20" spans="1:4">
      <c r="A20" s="81" t="s">
        <v>1340</v>
      </c>
      <c r="B20" s="3">
        <v>-0.23588422844356521</v>
      </c>
      <c r="C20">
        <f>IF($F$8="Yes", 1, 0)</f>
        <v>0</v>
      </c>
    </row>
    <row r="21" spans="1:4">
      <c r="A21" s="81" t="s">
        <v>1341</v>
      </c>
      <c r="B21" s="3">
        <v>0.41391553607508613</v>
      </c>
      <c r="C21">
        <f>IF($F$9="Yes", 1, 0)</f>
        <v>0</v>
      </c>
    </row>
    <row r="22" spans="1:4">
      <c r="A22" s="81" t="s">
        <v>1342</v>
      </c>
      <c r="B22" s="3">
        <v>0.15038906307882374</v>
      </c>
      <c r="C22">
        <f>IF($F$9="Yes", 1, 0)</f>
        <v>0</v>
      </c>
    </row>
    <row r="23" spans="1:4">
      <c r="A23" s="81" t="s">
        <v>1343</v>
      </c>
      <c r="B23" s="3">
        <v>-0.28926721429203306</v>
      </c>
      <c r="C23">
        <f>IF($F$9="Yes", 1, 0)</f>
        <v>0</v>
      </c>
    </row>
    <row r="24" spans="1:4">
      <c r="A24" s="81" t="s">
        <v>1344</v>
      </c>
      <c r="B24" s="3">
        <v>8.8629934686356271E-2</v>
      </c>
      <c r="C24">
        <f>IF($F$9="Yes", 1, 0)</f>
        <v>0</v>
      </c>
    </row>
    <row r="25" spans="1:4">
      <c r="A25" s="81" t="s">
        <v>1345</v>
      </c>
      <c r="B25" s="3">
        <v>6.6576659096779955E-2</v>
      </c>
      <c r="C25">
        <f>IF($F$6="Yes", 1, 0)</f>
        <v>0</v>
      </c>
    </row>
    <row r="26" spans="1:4">
      <c r="A26" s="81" t="s">
        <v>1346</v>
      </c>
      <c r="B26" s="3">
        <v>5.2375185180721817E-2</v>
      </c>
      <c r="C26">
        <f>IF($F$6="Finance", 1, 0)</f>
        <v>0</v>
      </c>
    </row>
    <row r="27" spans="1:4">
      <c r="A27" s="81" t="s">
        <v>1347</v>
      </c>
      <c r="B27" s="3">
        <v>0.13098756863214459</v>
      </c>
      <c r="C27">
        <f>IF($F$6="Yes", 1, 0)</f>
        <v>0</v>
      </c>
    </row>
    <row r="28" spans="1:4">
      <c r="A28" s="81" t="s">
        <v>1348</v>
      </c>
      <c r="B28" s="3">
        <v>8.7598148748748023E-2</v>
      </c>
      <c r="C28">
        <f>IF($F$6="Yes", 1, 0)</f>
        <v>0</v>
      </c>
    </row>
    <row r="29" spans="1:4">
      <c r="A29" s="81" t="s">
        <v>1349</v>
      </c>
      <c r="B29" s="3">
        <v>-0.14789576246654573</v>
      </c>
      <c r="C29">
        <f>IF($F$6="Yes", 1, 0)</f>
        <v>0</v>
      </c>
    </row>
    <row r="30" spans="1:4">
      <c r="A30" s="81" t="s">
        <v>1350</v>
      </c>
      <c r="B30" s="3">
        <v>7.2181122600423447E-2</v>
      </c>
      <c r="C30">
        <f>IF($F$6="Yes", 1, 0)</f>
        <v>0</v>
      </c>
    </row>
    <row r="31" spans="1:4">
      <c r="A31" s="81" t="s">
        <v>1351</v>
      </c>
      <c r="B31" s="3">
        <v>-0.42022540686481397</v>
      </c>
      <c r="C31">
        <f>IF($F$6="Yes", 1, 0)</f>
        <v>0</v>
      </c>
    </row>
    <row r="32" spans="1:4">
      <c r="A32" s="81" t="s">
        <v>1352</v>
      </c>
      <c r="B32" s="3">
        <v>1.058640293032048</v>
      </c>
      <c r="C32">
        <f>IF($F$7="Yes", 1, 0)</f>
        <v>0</v>
      </c>
    </row>
    <row r="33" spans="1:3">
      <c r="A33" s="81" t="s">
        <v>1353</v>
      </c>
      <c r="B33" s="3">
        <v>0.16068221803270649</v>
      </c>
      <c r="C33">
        <f>IF($F$7="Yes", 1, 0)</f>
        <v>0</v>
      </c>
    </row>
    <row r="34" spans="1:3">
      <c r="A34" s="81" t="s">
        <v>1354</v>
      </c>
      <c r="B34" s="3">
        <v>0.85182841634781759</v>
      </c>
      <c r="C34">
        <f>IF($F$7="Yes", 1, 0)</f>
        <v>0</v>
      </c>
    </row>
    <row r="35" spans="1:3">
      <c r="A35" s="81" t="s">
        <v>1355</v>
      </c>
      <c r="B35" s="3">
        <v>0.38441114292401973</v>
      </c>
      <c r="C35">
        <f>IF($F$7="Yes", 1, 0)</f>
        <v>0</v>
      </c>
    </row>
    <row r="36" spans="1:3">
      <c r="A36" s="81" t="s">
        <v>1356</v>
      </c>
      <c r="B36" s="3">
        <v>0.12074148428197504</v>
      </c>
      <c r="C36">
        <f>IF($F$7="Yes", 1, 0)</f>
        <v>0</v>
      </c>
    </row>
    <row r="37" spans="1:3">
      <c r="A37" s="81" t="s">
        <v>1357</v>
      </c>
      <c r="B37" s="3">
        <v>8.2859417811754696E-3</v>
      </c>
      <c r="C37">
        <f>IF($F$11="Yes", 1, 0)</f>
        <v>0</v>
      </c>
    </row>
    <row r="38" spans="1:3">
      <c r="A38" s="81" t="s">
        <v>1358</v>
      </c>
      <c r="B38" s="3">
        <v>1.462818621328121E-3</v>
      </c>
      <c r="C38">
        <f>IF($F$11="Yes", 1, 0)</f>
        <v>0</v>
      </c>
    </row>
    <row r="45" spans="1:3">
      <c r="A45" s="63" t="s">
        <v>1388</v>
      </c>
    </row>
    <row r="46" spans="1:3">
      <c r="A46" s="64" t="s">
        <v>1389</v>
      </c>
    </row>
    <row r="47" spans="1:3">
      <c r="A47" s="69" t="s">
        <v>1390</v>
      </c>
    </row>
    <row r="48" spans="1:3">
      <c r="A48" s="65" t="s">
        <v>1391</v>
      </c>
    </row>
    <row r="49" spans="1:1">
      <c r="A49" s="65" t="s">
        <v>1392</v>
      </c>
    </row>
    <row r="50" spans="1:1">
      <c r="A50" s="65" t="s">
        <v>1393</v>
      </c>
    </row>
    <row r="51" spans="1:1">
      <c r="A51" s="66" t="s">
        <v>1394</v>
      </c>
    </row>
    <row r="52" spans="1:1">
      <c r="A52" s="66" t="s">
        <v>1395</v>
      </c>
    </row>
    <row r="53" spans="1:1">
      <c r="A53" s="66" t="s">
        <v>1396</v>
      </c>
    </row>
    <row r="54" spans="1:1">
      <c r="A54" s="69" t="s">
        <v>1397</v>
      </c>
    </row>
    <row r="55" spans="1:1">
      <c r="A55" s="64" t="s">
        <v>1398</v>
      </c>
    </row>
    <row r="56" spans="1:1">
      <c r="A56" s="70" t="s">
        <v>1399</v>
      </c>
    </row>
    <row r="57" spans="1:1">
      <c r="A57" s="71" t="e">
        <f>EXP(SUMPRODUCT('Dashboard 4_Predictive Attritio'!A15:A53, 'Dashboard 4_Predictive Attritio'!B15:B48)) / (1 + EXP(SUMPRODUCT('Dashboard 4_Predictive Attritio'!A15:A51, 'Dashboard 4_Predictive Attritio'!B15:B48)))</f>
        <v>#VALUE!</v>
      </c>
    </row>
    <row r="58" spans="1:1">
      <c r="A58" s="72" t="s">
        <v>1400</v>
      </c>
    </row>
    <row r="59" spans="1:1">
      <c r="A59" s="73" t="s">
        <v>1401</v>
      </c>
    </row>
  </sheetData>
  <sheetProtection sheet="1" objects="1" scenarios="1"/>
  <mergeCells count="2">
    <mergeCell ref="E2:F3"/>
    <mergeCell ref="E4:F4"/>
  </mergeCells>
  <conditionalFormatting sqref="E4:F4">
    <cfRule type="containsText" dxfId="5" priority="1" operator="containsText" text="LOW RISK ">
      <formula>NOT(ISERROR(SEARCH("LOW RISK ",E4)))</formula>
    </cfRule>
    <cfRule type="containsText" dxfId="4" priority="2" operator="containsText" text="MEDIUM RISK">
      <formula>NOT(ISERROR(SEARCH("MEDIUM RISK",E4)))</formula>
    </cfRule>
    <cfRule type="containsText" dxfId="3" priority="3" operator="containsText" text="HIGH RISK">
      <formula>NOT(ISERROR(SEARCH("HIGH RISK",E4)))</formula>
    </cfRule>
  </conditionalFormatting>
  <dataValidations count="14">
    <dataValidation type="whole" allowBlank="1" showInputMessage="1" showErrorMessage="1" error="Please enter a valid whole number between 18 and 100." sqref="D6" xr:uid="{4BABE3B6-6FA9-414C-9EB7-D1FE6D2FF85C}">
      <formula1>18</formula1>
      <formula2>100</formula2>
    </dataValidation>
    <dataValidation type="whole" allowBlank="1" showInputMessage="1" showErrorMessage="1" error="Please enter a valid whole number between 0 and 50." sqref="D7 D8 D14" xr:uid="{6D1B74C8-481F-4EE5-A266-A239266FA74F}">
      <formula1>0</formula1>
      <formula2>50</formula2>
    </dataValidation>
    <dataValidation type="decimal" allowBlank="1" showInputMessage="1" showErrorMessage="1" error="Please enter a valid decimal number between 0.00 and 3.00." sqref="D9" xr:uid="{7538C14D-A995-4E06-B288-E3319BE03EB5}">
      <formula1>0</formula1>
      <formula2>3</formula2>
    </dataValidation>
    <dataValidation type="list" allowBlank="1" showInputMessage="1" showErrorMessage="1" sqref="D10 D15" xr:uid="{721BF375-292D-4764-B857-D42E14014DC2}">
      <formula1>"Yes,No"</formula1>
    </dataValidation>
    <dataValidation type="whole" allowBlank="1" showInputMessage="1" showErrorMessage="1" error="Please enter a valid whole number between 0 and 120." sqref="D11" xr:uid="{13AB1F86-B706-4E33-A030-ADC55C8FC805}">
      <formula1>0</formula1>
      <formula2>120</formula2>
    </dataValidation>
    <dataValidation type="whole" allowBlank="1" showInputMessage="1" showErrorMessage="1" error="Please enter a valid whole number between 1 and 5." sqref="D12" xr:uid="{24BA7E93-B188-4092-8280-5F6737A8DC7C}">
      <formula1>1</formula1>
      <formula2>5</formula2>
    </dataValidation>
    <dataValidation type="whole" allowBlank="1" showInputMessage="1" showErrorMessage="1" error="Please enter a valid whole number between 0 and 365." sqref="D13" xr:uid="{C643BEA2-9AAA-40AC-A281-B293809CA6AF}">
      <formula1>0</formula1>
      <formula2>365</formula2>
    </dataValidation>
    <dataValidation type="whole" allowBlank="1" showInputMessage="1" showErrorMessage="1" error="Please enter a valid whole number between 0 and 2000." sqref="D16" xr:uid="{62F396CB-30C6-4FCA-8203-557CCF2CB146}">
      <formula1>0</formula1>
      <formula2>2000</formula2>
    </dataValidation>
    <dataValidation type="list" allowBlank="1" showInputMessage="1" showErrorMessage="1" sqref="F6" xr:uid="{FFE80B64-112B-4F81-8023-98E977D75A05}">
      <formula1>"Claims, Finance, HR, IT, Marketing, Sales, Underwriting, Operations"</formula1>
    </dataValidation>
    <dataValidation type="list" allowBlank="1" showInputMessage="1" showErrorMessage="1" sqref="F7" xr:uid="{C094CBEC-94D8-42B0-852C-E5041F6F8BF3}">
      <formula1>"Canada, Germany, Ireland, Singapore, US, UK"</formula1>
    </dataValidation>
    <dataValidation type="list" allowBlank="1" showInputMessage="1" showErrorMessage="1" sqref="F8" xr:uid="{A3471D1F-DA04-4D72-B4EC-73CEC7C55B28}">
      <formula1>"Needs Improvement, Exceeds, Outstanding, Meets Expectations"</formula1>
    </dataValidation>
    <dataValidation type="list" allowBlank="1" showInputMessage="1" showErrorMessage="1" sqref="F9" xr:uid="{E647DA1F-4838-4A34-BBB0-17A89F349B0D}">
      <formula1>"Entry, Manager, Senior, Senior Manager, Professional"</formula1>
    </dataValidation>
    <dataValidation type="list" allowBlank="1" showInputMessage="1" showErrorMessage="1" sqref="F10" xr:uid="{D95A7D84-BA43-46FC-A46D-23644B5CECE4}">
      <formula1>"Office, Remote, Hybrid"</formula1>
    </dataValidation>
    <dataValidation type="list" allowBlank="1" showInputMessage="1" showErrorMessage="1" sqref="D17" xr:uid="{609B3F4C-0458-4B3A-9455-B2E85C57B211}">
      <formula1>"Female,Male"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8A4A-0E8F-4949-BDE1-FDEB761FCF53}">
  <dimension ref="A1:M48"/>
  <sheetViews>
    <sheetView topLeftCell="A34" workbookViewId="0">
      <selection activeCell="A45" sqref="A45:M48"/>
    </sheetView>
  </sheetViews>
  <sheetFormatPr defaultRowHeight="14.5"/>
  <sheetData>
    <row r="1" spans="1:1" ht="17.5">
      <c r="A1" s="28" t="s">
        <v>1109</v>
      </c>
    </row>
    <row r="3" spans="1:1">
      <c r="A3" s="5" t="s">
        <v>1110</v>
      </c>
    </row>
    <row r="4" spans="1:1">
      <c r="A4" s="29"/>
    </row>
    <row r="5" spans="1:1">
      <c r="A5" s="29" t="s">
        <v>1111</v>
      </c>
    </row>
    <row r="6" spans="1:1">
      <c r="A6" s="29" t="s">
        <v>1112</v>
      </c>
    </row>
    <row r="7" spans="1:1">
      <c r="A7" s="29" t="s">
        <v>1113</v>
      </c>
    </row>
    <row r="9" spans="1:1">
      <c r="A9" s="5" t="s">
        <v>1114</v>
      </c>
    </row>
    <row r="10" spans="1:1">
      <c r="A10" s="29"/>
    </row>
    <row r="11" spans="1:1">
      <c r="A11" s="29" t="s">
        <v>1115</v>
      </c>
    </row>
    <row r="12" spans="1:1">
      <c r="A12" s="29" t="s">
        <v>1116</v>
      </c>
    </row>
    <row r="13" spans="1:1">
      <c r="A13" s="29" t="s">
        <v>1117</v>
      </c>
    </row>
    <row r="15" spans="1:1">
      <c r="A15" s="5" t="s">
        <v>1118</v>
      </c>
    </row>
    <row r="16" spans="1:1">
      <c r="A16" s="29"/>
    </row>
    <row r="17" spans="1:1">
      <c r="A17" s="29" t="s">
        <v>1119</v>
      </c>
    </row>
    <row r="18" spans="1:1">
      <c r="A18" s="29" t="s">
        <v>1120</v>
      </c>
    </row>
    <row r="19" spans="1:1">
      <c r="A19" s="29" t="s">
        <v>1121</v>
      </c>
    </row>
    <row r="21" spans="1:1">
      <c r="A21" s="5" t="s">
        <v>1122</v>
      </c>
    </row>
    <row r="22" spans="1:1">
      <c r="A22" s="29"/>
    </row>
    <row r="23" spans="1:1">
      <c r="A23" s="29" t="s">
        <v>1123</v>
      </c>
    </row>
    <row r="24" spans="1:1">
      <c r="A24" s="29" t="s">
        <v>1124</v>
      </c>
    </row>
    <row r="25" spans="1:1">
      <c r="A25" s="29" t="s">
        <v>1125</v>
      </c>
    </row>
    <row r="27" spans="1:1">
      <c r="A27" s="5" t="s">
        <v>1126</v>
      </c>
    </row>
    <row r="28" spans="1:1">
      <c r="A28" s="29"/>
    </row>
    <row r="29" spans="1:1">
      <c r="A29" s="29" t="s">
        <v>1127</v>
      </c>
    </row>
    <row r="30" spans="1:1">
      <c r="A30" s="29" t="s">
        <v>1128</v>
      </c>
    </row>
    <row r="31" spans="1:1">
      <c r="A31" s="29" t="s">
        <v>1129</v>
      </c>
    </row>
    <row r="33" spans="1:13">
      <c r="A33" s="5" t="s">
        <v>1130</v>
      </c>
    </row>
    <row r="34" spans="1:13">
      <c r="A34" s="29"/>
    </row>
    <row r="35" spans="1:13">
      <c r="A35" s="29" t="s">
        <v>1131</v>
      </c>
    </row>
    <row r="36" spans="1:13">
      <c r="A36" s="29" t="s">
        <v>1132</v>
      </c>
    </row>
    <row r="37" spans="1:13">
      <c r="A37" s="29" t="s">
        <v>1133</v>
      </c>
    </row>
    <row r="41" spans="1:13" ht="23.5">
      <c r="A41" s="30" t="s">
        <v>1134</v>
      </c>
    </row>
    <row r="43" spans="1:13">
      <c r="A43" t="s">
        <v>1135</v>
      </c>
    </row>
    <row r="44" spans="1:13">
      <c r="A44" s="29"/>
    </row>
    <row r="45" spans="1:13">
      <c r="A45" s="193" t="s">
        <v>1136</v>
      </c>
      <c r="B45" s="193"/>
      <c r="C45" s="193"/>
      <c r="D45" s="193"/>
      <c r="E45" s="193"/>
      <c r="F45" s="193"/>
      <c r="G45" s="193"/>
      <c r="H45" s="193"/>
      <c r="I45" s="193"/>
      <c r="J45" s="193"/>
      <c r="K45" s="193"/>
      <c r="L45" s="193"/>
      <c r="M45" s="193"/>
    </row>
    <row r="46" spans="1:13">
      <c r="A46" s="193"/>
      <c r="B46" s="193"/>
      <c r="C46" s="193"/>
      <c r="D46" s="193"/>
      <c r="E46" s="193"/>
      <c r="F46" s="193"/>
      <c r="G46" s="193"/>
      <c r="H46" s="193"/>
      <c r="I46" s="193"/>
      <c r="J46" s="193"/>
      <c r="K46" s="193"/>
      <c r="L46" s="193"/>
      <c r="M46" s="193"/>
    </row>
    <row r="47" spans="1:13">
      <c r="A47" s="193"/>
      <c r="B47" s="193"/>
      <c r="C47" s="193"/>
      <c r="D47" s="193"/>
      <c r="E47" s="193"/>
      <c r="F47" s="193"/>
      <c r="G47" s="193"/>
      <c r="H47" s="193"/>
      <c r="I47" s="193"/>
      <c r="J47" s="193"/>
      <c r="K47" s="193"/>
      <c r="L47" s="193"/>
      <c r="M47" s="193"/>
    </row>
    <row r="48" spans="1:13">
      <c r="A48" s="193"/>
      <c r="B48" s="193"/>
      <c r="C48" s="193"/>
      <c r="D48" s="193"/>
      <c r="E48" s="193"/>
      <c r="F48" s="193"/>
      <c r="G48" s="193"/>
      <c r="H48" s="193"/>
      <c r="I48" s="193"/>
      <c r="J48" s="193"/>
      <c r="K48" s="193"/>
      <c r="L48" s="193"/>
      <c r="M48" s="193"/>
    </row>
  </sheetData>
  <mergeCells count="1">
    <mergeCell ref="A45:M4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FAFE-35BF-470F-8203-010DC53FC27D}">
  <dimension ref="A1:D134"/>
  <sheetViews>
    <sheetView topLeftCell="A103" workbookViewId="0">
      <selection activeCell="A111" sqref="A111:XFD111"/>
    </sheetView>
  </sheetViews>
  <sheetFormatPr defaultRowHeight="14.5"/>
  <cols>
    <col min="1" max="1" width="43.7265625" customWidth="1"/>
    <col min="2" max="2" width="65.90625" customWidth="1"/>
    <col min="3" max="3" width="8.7265625" customWidth="1"/>
    <col min="4" max="4" width="6.08984375" customWidth="1"/>
  </cols>
  <sheetData>
    <row r="1" spans="1:4" ht="18.5">
      <c r="A1" s="196" t="s">
        <v>1178</v>
      </c>
      <c r="B1" s="197"/>
      <c r="C1" s="197"/>
      <c r="D1" s="197"/>
    </row>
    <row r="3" spans="1:4" ht="14.5" customHeight="1">
      <c r="A3" s="194" t="s">
        <v>1177</v>
      </c>
      <c r="B3" s="195"/>
      <c r="C3" s="195"/>
      <c r="D3" s="195"/>
    </row>
    <row r="4" spans="1:4">
      <c r="A4" s="194"/>
      <c r="B4" s="195"/>
      <c r="C4" s="195"/>
      <c r="D4" s="195"/>
    </row>
    <row r="5" spans="1:4">
      <c r="A5" s="194"/>
      <c r="B5" s="195"/>
      <c r="C5" s="195"/>
      <c r="D5" s="195"/>
    </row>
    <row r="6" spans="1:4">
      <c r="A6" s="194"/>
      <c r="B6" s="195"/>
      <c r="C6" s="195"/>
      <c r="D6" s="195"/>
    </row>
    <row r="8" spans="1:4">
      <c r="A8" s="5" t="s">
        <v>1179</v>
      </c>
      <c r="B8" s="5" t="s">
        <v>1180</v>
      </c>
      <c r="C8" s="5" t="s">
        <v>19</v>
      </c>
    </row>
    <row r="9" spans="1:4">
      <c r="A9" t="s">
        <v>1181</v>
      </c>
      <c r="B9" t="s">
        <v>1185</v>
      </c>
      <c r="C9" s="9">
        <v>0.38</v>
      </c>
    </row>
    <row r="10" spans="1:4">
      <c r="A10" t="s">
        <v>1182</v>
      </c>
      <c r="B10" t="s">
        <v>1186</v>
      </c>
      <c r="C10" s="9">
        <v>0.22</v>
      </c>
    </row>
    <row r="11" spans="1:4">
      <c r="A11" t="s">
        <v>1183</v>
      </c>
      <c r="B11" t="s">
        <v>1187</v>
      </c>
      <c r="C11" s="9">
        <v>0.24</v>
      </c>
    </row>
    <row r="12" spans="1:4">
      <c r="A12" t="s">
        <v>1095</v>
      </c>
      <c r="B12" t="s">
        <v>1188</v>
      </c>
      <c r="C12" s="36" t="s">
        <v>1184</v>
      </c>
    </row>
    <row r="15" spans="1:4">
      <c r="A15" s="198" t="s">
        <v>1189</v>
      </c>
      <c r="B15" s="198"/>
      <c r="C15" s="198"/>
      <c r="D15" s="198"/>
    </row>
    <row r="16" spans="1:4">
      <c r="A16" s="38" t="s">
        <v>1190</v>
      </c>
      <c r="B16" s="39" t="s">
        <v>19</v>
      </c>
      <c r="C16" s="39" t="s">
        <v>1191</v>
      </c>
      <c r="D16" s="39" t="s">
        <v>1192</v>
      </c>
    </row>
    <row r="17" spans="1:4" ht="29">
      <c r="A17" s="40" t="s">
        <v>55</v>
      </c>
      <c r="B17" s="41">
        <v>0.28000000000000003</v>
      </c>
      <c r="C17" s="42">
        <v>0.14899999999999999</v>
      </c>
      <c r="D17" s="40" t="s">
        <v>1193</v>
      </c>
    </row>
    <row r="18" spans="1:4" ht="29">
      <c r="A18" s="40" t="s">
        <v>1194</v>
      </c>
      <c r="B18" s="41">
        <v>0.21</v>
      </c>
      <c r="C18" s="42">
        <v>0.14899999999999999</v>
      </c>
      <c r="D18" s="40" t="s">
        <v>1195</v>
      </c>
    </row>
    <row r="19" spans="1:4" ht="29">
      <c r="A19" s="40" t="s">
        <v>43</v>
      </c>
      <c r="B19" s="41">
        <v>0.18</v>
      </c>
      <c r="C19" s="42">
        <v>0.14899999999999999</v>
      </c>
      <c r="D19" s="40" t="s">
        <v>1196</v>
      </c>
    </row>
    <row r="20" spans="1:4" ht="29">
      <c r="A20" s="40" t="s">
        <v>1092</v>
      </c>
      <c r="B20" s="41">
        <v>0.17299999999999999</v>
      </c>
      <c r="C20" s="42">
        <v>0.14899999999999999</v>
      </c>
      <c r="D20" s="40" t="s">
        <v>1197</v>
      </c>
    </row>
    <row r="21" spans="1:4" ht="29">
      <c r="A21" s="40" t="s">
        <v>66</v>
      </c>
      <c r="B21" s="41">
        <v>0.16300000000000001</v>
      </c>
      <c r="C21" s="42">
        <v>0.14899999999999999</v>
      </c>
      <c r="D21" s="40" t="s">
        <v>1198</v>
      </c>
    </row>
    <row r="22" spans="1:4" ht="29">
      <c r="A22" s="40" t="s">
        <v>29</v>
      </c>
      <c r="B22" s="41">
        <v>0.161</v>
      </c>
      <c r="C22" s="42">
        <v>0.14899999999999999</v>
      </c>
      <c r="D22" s="40" t="s">
        <v>1199</v>
      </c>
    </row>
    <row r="25" spans="1:4">
      <c r="A25" s="214" t="s">
        <v>1200</v>
      </c>
      <c r="B25" s="214"/>
      <c r="C25" s="214"/>
      <c r="D25" s="214"/>
    </row>
    <row r="27" spans="1:4" ht="17.5">
      <c r="A27" s="233" t="s">
        <v>1201</v>
      </c>
      <c r="B27" s="233"/>
      <c r="C27" s="233"/>
      <c r="D27" s="233"/>
    </row>
    <row r="28" spans="1:4" ht="15" thickBot="1"/>
    <row r="29" spans="1:4" ht="14.5" customHeight="1">
      <c r="A29" s="215" t="s">
        <v>1202</v>
      </c>
      <c r="B29" s="216"/>
      <c r="C29" s="216"/>
      <c r="D29" s="217"/>
    </row>
    <row r="30" spans="1:4" ht="15" thickBot="1">
      <c r="A30" s="218"/>
      <c r="B30" s="219"/>
      <c r="C30" s="219"/>
      <c r="D30" s="220"/>
    </row>
    <row r="32" spans="1:4" ht="15" thickBot="1">
      <c r="A32" s="5"/>
    </row>
    <row r="33" spans="1:4">
      <c r="A33" s="221" t="s">
        <v>1203</v>
      </c>
      <c r="B33" s="222"/>
      <c r="C33" s="222"/>
      <c r="D33" s="223"/>
    </row>
    <row r="34" spans="1:4" ht="15" thickBot="1">
      <c r="A34" s="224"/>
      <c r="B34" s="225"/>
      <c r="C34" s="225"/>
      <c r="D34" s="226"/>
    </row>
    <row r="36" spans="1:4" ht="15" thickBot="1">
      <c r="A36" s="5"/>
    </row>
    <row r="37" spans="1:4">
      <c r="A37" s="215" t="s">
        <v>1204</v>
      </c>
      <c r="B37" s="216"/>
      <c r="C37" s="216"/>
      <c r="D37" s="217"/>
    </row>
    <row r="38" spans="1:4" ht="15" thickBot="1">
      <c r="A38" s="218"/>
      <c r="B38" s="219"/>
      <c r="C38" s="219"/>
      <c r="D38" s="220"/>
    </row>
    <row r="40" spans="1:4" ht="15" thickBot="1">
      <c r="A40" s="5"/>
    </row>
    <row r="41" spans="1:4">
      <c r="A41" s="221" t="s">
        <v>1205</v>
      </c>
      <c r="B41" s="222"/>
      <c r="C41" s="222"/>
      <c r="D41" s="223"/>
    </row>
    <row r="42" spans="1:4" ht="15" thickBot="1">
      <c r="A42" s="224"/>
      <c r="B42" s="225"/>
      <c r="C42" s="225"/>
      <c r="D42" s="226"/>
    </row>
    <row r="44" spans="1:4" ht="15" thickBot="1">
      <c r="A44" s="5"/>
    </row>
    <row r="45" spans="1:4">
      <c r="A45" s="227" t="s">
        <v>1206</v>
      </c>
      <c r="B45" s="228"/>
      <c r="C45" s="228"/>
      <c r="D45" s="229"/>
    </row>
    <row r="46" spans="1:4" ht="15" thickBot="1">
      <c r="A46" s="230"/>
      <c r="B46" s="231"/>
      <c r="C46" s="231"/>
      <c r="D46" s="232"/>
    </row>
    <row r="49" spans="1:4">
      <c r="A49" s="234" t="s">
        <v>1232</v>
      </c>
      <c r="B49" s="234"/>
      <c r="C49" s="234"/>
      <c r="D49" s="234"/>
    </row>
    <row r="51" spans="1:4" ht="17.5">
      <c r="A51" s="28" t="s">
        <v>43</v>
      </c>
    </row>
    <row r="52" spans="1:4">
      <c r="A52" t="s">
        <v>1233</v>
      </c>
    </row>
    <row r="53" spans="1:4">
      <c r="A53" t="s">
        <v>1234</v>
      </c>
    </row>
    <row r="54" spans="1:4">
      <c r="A54" t="s">
        <v>1235</v>
      </c>
    </row>
    <row r="55" spans="1:4" ht="15" thickBot="1">
      <c r="A55" t="s">
        <v>1236</v>
      </c>
    </row>
    <row r="56" spans="1:4">
      <c r="A56" s="221" t="s">
        <v>1237</v>
      </c>
      <c r="B56" s="222"/>
      <c r="C56" s="222"/>
      <c r="D56" s="223"/>
    </row>
    <row r="57" spans="1:4" ht="15" thickBot="1">
      <c r="A57" s="224"/>
      <c r="B57" s="225"/>
      <c r="C57" s="225"/>
      <c r="D57" s="226"/>
    </row>
    <row r="60" spans="1:4" ht="17.5">
      <c r="A60" s="237" t="s">
        <v>1238</v>
      </c>
      <c r="B60" s="237"/>
    </row>
    <row r="61" spans="1:4">
      <c r="A61" t="s">
        <v>1239</v>
      </c>
    </row>
    <row r="62" spans="1:4">
      <c r="A62" s="43" t="s">
        <v>1240</v>
      </c>
    </row>
    <row r="63" spans="1:4">
      <c r="A63" s="5" t="s">
        <v>1241</v>
      </c>
    </row>
    <row r="64" spans="1:4" ht="15" thickBot="1">
      <c r="A64" t="s">
        <v>1242</v>
      </c>
    </row>
    <row r="65" spans="1:4">
      <c r="A65" s="208" t="s">
        <v>1243</v>
      </c>
      <c r="B65" s="209"/>
      <c r="C65" s="209"/>
      <c r="D65" s="210"/>
    </row>
    <row r="66" spans="1:4" ht="15" thickBot="1">
      <c r="A66" s="211"/>
      <c r="B66" s="212"/>
      <c r="C66" s="212"/>
      <c r="D66" s="213"/>
    </row>
    <row r="69" spans="1:4" ht="17.5">
      <c r="A69" s="237" t="s">
        <v>1244</v>
      </c>
      <c r="B69" s="237"/>
    </row>
    <row r="70" spans="1:4">
      <c r="A70" t="s">
        <v>1245</v>
      </c>
    </row>
    <row r="71" spans="1:4">
      <c r="A71" t="s">
        <v>1246</v>
      </c>
    </row>
    <row r="72" spans="1:4">
      <c r="A72" t="s">
        <v>1247</v>
      </c>
    </row>
    <row r="73" spans="1:4">
      <c r="A73" t="s">
        <v>1248</v>
      </c>
    </row>
    <row r="74" spans="1:4">
      <c r="A74" t="s">
        <v>1249</v>
      </c>
    </row>
    <row r="75" spans="1:4" ht="15" thickBot="1">
      <c r="A75" t="s">
        <v>1250</v>
      </c>
    </row>
    <row r="76" spans="1:4" ht="14.5" customHeight="1">
      <c r="A76" s="221" t="s">
        <v>1251</v>
      </c>
      <c r="B76" s="222"/>
      <c r="C76" s="222"/>
      <c r="D76" s="223"/>
    </row>
    <row r="77" spans="1:4">
      <c r="A77" s="235"/>
      <c r="B77" s="238"/>
      <c r="C77" s="238"/>
      <c r="D77" s="236"/>
    </row>
    <row r="78" spans="1:4" ht="15" thickBot="1">
      <c r="A78" s="224"/>
      <c r="B78" s="225"/>
      <c r="C78" s="225"/>
      <c r="D78" s="226"/>
    </row>
    <row r="82" spans="1:4" ht="19" thickBot="1">
      <c r="A82" s="197" t="s">
        <v>1268</v>
      </c>
      <c r="B82" s="197"/>
      <c r="C82" s="197"/>
      <c r="D82" s="197"/>
    </row>
    <row r="83" spans="1:4">
      <c r="A83" s="44" t="s">
        <v>1252</v>
      </c>
      <c r="B83" s="45" t="s">
        <v>1253</v>
      </c>
    </row>
    <row r="84" spans="1:4" ht="14" customHeight="1">
      <c r="A84" s="46" t="s">
        <v>1254</v>
      </c>
      <c r="B84" s="47" t="s">
        <v>1255</v>
      </c>
    </row>
    <row r="85" spans="1:4" ht="14" customHeight="1">
      <c r="A85" s="46" t="s">
        <v>1256</v>
      </c>
      <c r="B85" s="47" t="s">
        <v>1257</v>
      </c>
    </row>
    <row r="86" spans="1:4" ht="14" customHeight="1">
      <c r="A86" s="46" t="s">
        <v>1258</v>
      </c>
      <c r="B86" s="47" t="s">
        <v>1259</v>
      </c>
    </row>
    <row r="87" spans="1:4" ht="14" customHeight="1">
      <c r="A87" s="46" t="s">
        <v>1260</v>
      </c>
      <c r="B87" s="47" t="s">
        <v>1261</v>
      </c>
    </row>
    <row r="88" spans="1:4" ht="14" customHeight="1">
      <c r="A88" s="46" t="s">
        <v>1262</v>
      </c>
      <c r="B88" s="47" t="s">
        <v>1263</v>
      </c>
    </row>
    <row r="89" spans="1:4" ht="14" customHeight="1">
      <c r="A89" s="46" t="s">
        <v>1264</v>
      </c>
      <c r="B89" s="47" t="s">
        <v>1265</v>
      </c>
    </row>
    <row r="90" spans="1:4" ht="14" customHeight="1">
      <c r="A90" s="46" t="s">
        <v>1266</v>
      </c>
      <c r="B90" s="47" t="s">
        <v>1267</v>
      </c>
    </row>
    <row r="93" spans="1:4" ht="17.5">
      <c r="A93" s="239" t="s">
        <v>1269</v>
      </c>
      <c r="B93" s="239"/>
      <c r="C93" s="239"/>
      <c r="D93" s="239"/>
    </row>
    <row r="94" spans="1:4" ht="15" thickBot="1">
      <c r="A94" s="5" t="s">
        <v>1270</v>
      </c>
    </row>
    <row r="95" spans="1:4">
      <c r="A95" s="221" t="s">
        <v>1271</v>
      </c>
      <c r="B95" s="223"/>
    </row>
    <row r="96" spans="1:4">
      <c r="A96" s="235"/>
      <c r="B96" s="236"/>
    </row>
    <row r="97" spans="1:4" ht="15" thickBot="1">
      <c r="A97" s="224"/>
      <c r="B97" s="226"/>
    </row>
    <row r="99" spans="1:4">
      <c r="A99" s="207" t="s">
        <v>1371</v>
      </c>
      <c r="B99" s="207"/>
      <c r="C99" s="207"/>
      <c r="D99" s="207"/>
    </row>
    <row r="100" spans="1:4">
      <c r="A100" s="207"/>
      <c r="B100" s="207"/>
      <c r="C100" s="207"/>
      <c r="D100" s="207"/>
    </row>
    <row r="103" spans="1:4" ht="15" thickBot="1">
      <c r="A103" s="63" t="s">
        <v>1366</v>
      </c>
    </row>
    <row r="104" spans="1:4">
      <c r="A104" s="199" t="s">
        <v>1367</v>
      </c>
      <c r="B104" s="200"/>
    </row>
    <row r="105" spans="1:4" ht="15" thickBot="1">
      <c r="A105" s="201"/>
      <c r="B105" s="202"/>
    </row>
    <row r="106" spans="1:4" ht="15" thickBot="1">
      <c r="A106" s="64"/>
    </row>
    <row r="107" spans="1:4">
      <c r="A107" s="203" t="s">
        <v>1368</v>
      </c>
      <c r="B107" s="204"/>
    </row>
    <row r="108" spans="1:4" ht="15" thickBot="1">
      <c r="A108" s="205"/>
      <c r="B108" s="206"/>
    </row>
    <row r="112" spans="1:4">
      <c r="A112" s="63" t="s">
        <v>1478</v>
      </c>
    </row>
    <row r="113" spans="1:1">
      <c r="A113" s="65" t="s">
        <v>1479</v>
      </c>
    </row>
    <row r="114" spans="1:1">
      <c r="A114" s="65" t="s">
        <v>1480</v>
      </c>
    </row>
    <row r="115" spans="1:1">
      <c r="A115" s="65" t="s">
        <v>1481</v>
      </c>
    </row>
    <row r="116" spans="1:1">
      <c r="A116" s="65" t="s">
        <v>1482</v>
      </c>
    </row>
    <row r="117" spans="1:1">
      <c r="A117" s="65" t="s">
        <v>1483</v>
      </c>
    </row>
    <row r="118" spans="1:1">
      <c r="A118" s="66" t="s">
        <v>1484</v>
      </c>
    </row>
    <row r="119" spans="1:1">
      <c r="A119" s="66" t="s">
        <v>1485</v>
      </c>
    </row>
    <row r="121" spans="1:1">
      <c r="A121" s="63" t="s">
        <v>1369</v>
      </c>
    </row>
    <row r="122" spans="1:1">
      <c r="A122" s="65" t="s">
        <v>1486</v>
      </c>
    </row>
    <row r="123" spans="1:1">
      <c r="A123" s="65" t="s">
        <v>1487</v>
      </c>
    </row>
    <row r="124" spans="1:1">
      <c r="A124" s="65" t="s">
        <v>1488</v>
      </c>
    </row>
    <row r="125" spans="1:1">
      <c r="A125" s="65" t="s">
        <v>1489</v>
      </c>
    </row>
    <row r="127" spans="1:1">
      <c r="A127" s="63" t="s">
        <v>1490</v>
      </c>
    </row>
    <row r="128" spans="1:1">
      <c r="A128" s="65" t="s">
        <v>1491</v>
      </c>
    </row>
    <row r="129" spans="1:1">
      <c r="A129" s="65" t="s">
        <v>1370</v>
      </c>
    </row>
    <row r="131" spans="1:1">
      <c r="A131" s="63" t="s">
        <v>1492</v>
      </c>
    </row>
    <row r="132" spans="1:1">
      <c r="A132" s="65" t="s">
        <v>1493</v>
      </c>
    </row>
    <row r="133" spans="1:1">
      <c r="A133" s="65" t="s">
        <v>1494</v>
      </c>
    </row>
    <row r="134" spans="1:1">
      <c r="A134" s="65" t="s">
        <v>1495</v>
      </c>
    </row>
  </sheetData>
  <mergeCells count="22">
    <mergeCell ref="A95:B97"/>
    <mergeCell ref="A60:B60"/>
    <mergeCell ref="A69:B69"/>
    <mergeCell ref="A76:D78"/>
    <mergeCell ref="A82:D82"/>
    <mergeCell ref="A93:D93"/>
    <mergeCell ref="A3:D6"/>
    <mergeCell ref="A1:D1"/>
    <mergeCell ref="A15:D15"/>
    <mergeCell ref="A104:B105"/>
    <mergeCell ref="A107:B108"/>
    <mergeCell ref="A99:D100"/>
    <mergeCell ref="A65:D66"/>
    <mergeCell ref="A25:D25"/>
    <mergeCell ref="A29:D30"/>
    <mergeCell ref="A33:D34"/>
    <mergeCell ref="A37:D38"/>
    <mergeCell ref="A41:D42"/>
    <mergeCell ref="A45:D46"/>
    <mergeCell ref="A27:D27"/>
    <mergeCell ref="A49:D49"/>
    <mergeCell ref="A56:D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1D7CA-DA7F-437C-8292-530B24D3CEF3}">
  <dimension ref="A2:Y278"/>
  <sheetViews>
    <sheetView topLeftCell="A35" workbookViewId="0">
      <selection activeCell="J51" sqref="J51"/>
    </sheetView>
  </sheetViews>
  <sheetFormatPr defaultRowHeight="14.5"/>
  <cols>
    <col min="1" max="1" width="10.90625" bestFit="1" customWidth="1"/>
    <col min="2" max="2" width="9" bestFit="1" customWidth="1"/>
    <col min="3" max="3" width="7.08984375" bestFit="1" customWidth="1"/>
    <col min="4" max="4" width="9.90625" bestFit="1" customWidth="1"/>
    <col min="5" max="5" width="18.1796875" bestFit="1" customWidth="1"/>
    <col min="6" max="13" width="18.1796875" customWidth="1"/>
    <col min="14" max="14" width="14.08984375" bestFit="1" customWidth="1"/>
    <col min="15" max="15" width="12.08984375" bestFit="1" customWidth="1"/>
    <col min="19" max="19" width="14.08984375" bestFit="1" customWidth="1"/>
    <col min="20" max="20" width="15.26953125" bestFit="1" customWidth="1"/>
    <col min="21" max="22" width="9.36328125" bestFit="1" customWidth="1"/>
    <col min="23" max="23" width="10.36328125" bestFit="1" customWidth="1"/>
    <col min="24" max="24" width="11.36328125" bestFit="1" customWidth="1"/>
    <col min="25" max="25" width="10.7265625" bestFit="1" customWidth="1"/>
  </cols>
  <sheetData>
    <row r="2" spans="1:25" ht="23.5">
      <c r="A2" s="240" t="s">
        <v>1163</v>
      </c>
      <c r="B2" s="240"/>
      <c r="C2" s="240"/>
      <c r="D2" s="240"/>
      <c r="E2" s="240"/>
      <c r="F2" s="240"/>
      <c r="G2" s="240"/>
      <c r="H2" s="240"/>
      <c r="I2" s="240"/>
      <c r="J2" s="240"/>
      <c r="N2" s="4" t="s">
        <v>19</v>
      </c>
      <c r="O2" t="s">
        <v>38</v>
      </c>
      <c r="S2" s="4" t="s">
        <v>19</v>
      </c>
      <c r="T2" t="s">
        <v>38</v>
      </c>
    </row>
    <row r="4" spans="1:25">
      <c r="A4" s="4" t="s">
        <v>1149</v>
      </c>
      <c r="B4" t="s">
        <v>1142</v>
      </c>
      <c r="C4" t="s">
        <v>1107</v>
      </c>
      <c r="D4" t="s">
        <v>1143</v>
      </c>
      <c r="F4" s="247" t="s">
        <v>1157</v>
      </c>
      <c r="G4" s="247"/>
      <c r="H4" s="247"/>
      <c r="I4" s="247"/>
      <c r="J4" s="247"/>
      <c r="N4" s="4" t="s">
        <v>1</v>
      </c>
      <c r="O4" t="s">
        <v>1079</v>
      </c>
      <c r="S4" s="4" t="s">
        <v>1079</v>
      </c>
      <c r="T4" s="4" t="s">
        <v>1096</v>
      </c>
    </row>
    <row r="5" spans="1:25">
      <c r="A5" s="6" t="s">
        <v>1138</v>
      </c>
      <c r="B5" s="33">
        <v>417</v>
      </c>
      <c r="C5" s="33">
        <v>48</v>
      </c>
      <c r="D5" s="9">
        <v>0.11510791366906475</v>
      </c>
      <c r="F5" s="247"/>
      <c r="G5" s="247"/>
      <c r="H5" s="247"/>
      <c r="I5" s="247"/>
      <c r="J5" s="247"/>
      <c r="N5" s="6" t="s">
        <v>62</v>
      </c>
      <c r="O5" s="9">
        <v>0.17449664429530201</v>
      </c>
      <c r="S5" s="4" t="s">
        <v>1</v>
      </c>
      <c r="T5" t="s">
        <v>1088</v>
      </c>
      <c r="U5" t="s">
        <v>1099</v>
      </c>
      <c r="V5" t="s">
        <v>1097</v>
      </c>
      <c r="W5" t="s">
        <v>1098</v>
      </c>
      <c r="X5" t="s">
        <v>1100</v>
      </c>
      <c r="Y5" t="s">
        <v>1077</v>
      </c>
    </row>
    <row r="6" spans="1:25">
      <c r="A6" s="6" t="s">
        <v>1139</v>
      </c>
      <c r="B6" s="33">
        <v>40</v>
      </c>
      <c r="C6" s="33">
        <v>15</v>
      </c>
      <c r="D6" s="9">
        <v>0.375</v>
      </c>
      <c r="F6" s="247"/>
      <c r="G6" s="247"/>
      <c r="H6" s="247"/>
      <c r="I6" s="247"/>
      <c r="J6" s="247"/>
      <c r="N6" s="6" t="s">
        <v>36</v>
      </c>
      <c r="O6" s="9">
        <v>0.15436241610738255</v>
      </c>
      <c r="S6" s="6" t="s">
        <v>62</v>
      </c>
      <c r="T6" s="9">
        <v>6.7114093959731542E-3</v>
      </c>
      <c r="U6" s="9">
        <v>3.3557046979865772E-2</v>
      </c>
      <c r="V6" s="9">
        <v>8.0536912751677847E-2</v>
      </c>
      <c r="W6" s="9">
        <v>5.3691275167785234E-2</v>
      </c>
      <c r="X6" s="9">
        <v>0</v>
      </c>
      <c r="Y6" s="9">
        <v>0.17449664429530201</v>
      </c>
    </row>
    <row r="7" spans="1:25">
      <c r="A7" s="6" t="s">
        <v>1140</v>
      </c>
      <c r="B7" s="33">
        <v>408</v>
      </c>
      <c r="C7" s="33">
        <v>73</v>
      </c>
      <c r="D7" s="9">
        <v>0.17892156862745098</v>
      </c>
      <c r="F7" s="247"/>
      <c r="G7" s="247"/>
      <c r="H7" s="247"/>
      <c r="I7" s="247"/>
      <c r="J7" s="247"/>
      <c r="N7" s="6" t="s">
        <v>24</v>
      </c>
      <c r="O7" s="9">
        <v>0.35570469798657717</v>
      </c>
      <c r="S7" s="6" t="s">
        <v>36</v>
      </c>
      <c r="T7" s="9">
        <v>6.7114093959731542E-3</v>
      </c>
      <c r="U7" s="9">
        <v>2.0134228187919462E-2</v>
      </c>
      <c r="V7" s="9">
        <v>3.3557046979865772E-2</v>
      </c>
      <c r="W7" s="9">
        <v>8.0536912751677847E-2</v>
      </c>
      <c r="X7" s="9">
        <v>1.3422818791946308E-2</v>
      </c>
      <c r="Y7" s="9">
        <v>0.15436241610738255</v>
      </c>
    </row>
    <row r="8" spans="1:25">
      <c r="A8" s="6" t="s">
        <v>1141</v>
      </c>
      <c r="B8" s="33">
        <v>135</v>
      </c>
      <c r="C8" s="33">
        <v>13</v>
      </c>
      <c r="D8" s="9">
        <v>9.6296296296296297E-2</v>
      </c>
      <c r="F8" s="247"/>
      <c r="G8" s="247"/>
      <c r="H8" s="247"/>
      <c r="I8" s="247"/>
      <c r="J8" s="247"/>
      <c r="N8" s="6" t="s">
        <v>32</v>
      </c>
      <c r="O8" s="9">
        <v>0.24161073825503357</v>
      </c>
      <c r="S8" s="6" t="s">
        <v>24</v>
      </c>
      <c r="T8" s="9">
        <v>2.0134228187919462E-2</v>
      </c>
      <c r="U8" s="9">
        <v>4.0268456375838924E-2</v>
      </c>
      <c r="V8" s="9">
        <v>0.19463087248322147</v>
      </c>
      <c r="W8" s="9">
        <v>8.7248322147651006E-2</v>
      </c>
      <c r="X8" s="9">
        <v>1.3422818791946308E-2</v>
      </c>
      <c r="Y8" s="9">
        <v>0.35570469798657717</v>
      </c>
    </row>
    <row r="9" spans="1:25">
      <c r="A9" s="6" t="s">
        <v>1077</v>
      </c>
      <c r="B9" s="33">
        <v>1000</v>
      </c>
      <c r="C9" s="33">
        <v>149</v>
      </c>
      <c r="D9" s="9">
        <v>0.14899999999999999</v>
      </c>
      <c r="N9" s="6" t="s">
        <v>59</v>
      </c>
      <c r="O9" s="9">
        <v>7.3825503355704702E-2</v>
      </c>
      <c r="S9" s="6" t="s">
        <v>32</v>
      </c>
      <c r="T9" s="9">
        <v>2.6845637583892617E-2</v>
      </c>
      <c r="U9" s="9">
        <v>1.3422818791946308E-2</v>
      </c>
      <c r="V9" s="9">
        <v>0.10067114093959731</v>
      </c>
      <c r="W9" s="9">
        <v>8.7248322147651006E-2</v>
      </c>
      <c r="X9" s="9">
        <v>1.3422818791946308E-2</v>
      </c>
      <c r="Y9" s="9">
        <v>0.24161073825503357</v>
      </c>
    </row>
    <row r="10" spans="1:25">
      <c r="N10" s="6" t="s">
        <v>1077</v>
      </c>
      <c r="O10" s="9">
        <v>1</v>
      </c>
      <c r="S10" s="6" t="s">
        <v>59</v>
      </c>
      <c r="T10" s="9">
        <v>6.7114093959731542E-3</v>
      </c>
      <c r="U10" s="9">
        <v>1.3422818791946308E-2</v>
      </c>
      <c r="V10" s="9">
        <v>3.3557046979865772E-2</v>
      </c>
      <c r="W10" s="9">
        <v>2.0134228187919462E-2</v>
      </c>
      <c r="X10" s="9">
        <v>0</v>
      </c>
      <c r="Y10" s="9">
        <v>7.3825503355704702E-2</v>
      </c>
    </row>
    <row r="11" spans="1:25">
      <c r="S11" s="6" t="s">
        <v>1077</v>
      </c>
      <c r="T11" s="9">
        <v>6.7114093959731544E-2</v>
      </c>
      <c r="U11" s="9">
        <v>0.12080536912751678</v>
      </c>
      <c r="V11" s="9">
        <v>0.44295302013422821</v>
      </c>
      <c r="W11" s="9">
        <v>0.32885906040268459</v>
      </c>
      <c r="X11" s="9">
        <v>4.0268456375838924E-2</v>
      </c>
      <c r="Y11" s="9">
        <v>1</v>
      </c>
    </row>
    <row r="13" spans="1:25">
      <c r="A13" s="4" t="s">
        <v>1150</v>
      </c>
      <c r="B13" t="s">
        <v>1142</v>
      </c>
      <c r="C13" t="s">
        <v>1107</v>
      </c>
      <c r="D13" t="s">
        <v>1143</v>
      </c>
      <c r="F13" s="193" t="s">
        <v>1158</v>
      </c>
      <c r="G13" s="193"/>
      <c r="H13" s="193"/>
      <c r="I13" s="193"/>
      <c r="J13" s="193"/>
    </row>
    <row r="14" spans="1:25">
      <c r="A14" s="6" t="s">
        <v>1145</v>
      </c>
      <c r="B14" s="33">
        <v>412</v>
      </c>
      <c r="C14" s="33">
        <v>54</v>
      </c>
      <c r="D14" s="9">
        <v>0.13106796116504854</v>
      </c>
      <c r="F14" s="193"/>
      <c r="G14" s="193"/>
      <c r="H14" s="193"/>
      <c r="I14" s="193"/>
      <c r="J14" s="193"/>
    </row>
    <row r="15" spans="1:25">
      <c r="A15" s="6" t="s">
        <v>1146</v>
      </c>
      <c r="B15" s="33">
        <v>395</v>
      </c>
      <c r="C15" s="33">
        <v>56</v>
      </c>
      <c r="D15" s="9">
        <v>0.14177215189873418</v>
      </c>
      <c r="F15" s="193"/>
      <c r="G15" s="193"/>
      <c r="H15" s="193"/>
      <c r="I15" s="193"/>
      <c r="J15" s="193"/>
      <c r="N15" s="4" t="s">
        <v>19</v>
      </c>
      <c r="O15" t="s">
        <v>38</v>
      </c>
    </row>
    <row r="16" spans="1:25">
      <c r="A16" s="6" t="s">
        <v>1147</v>
      </c>
      <c r="B16" s="33">
        <v>102</v>
      </c>
      <c r="C16" s="33">
        <v>19</v>
      </c>
      <c r="D16" s="9">
        <v>0.18627450980392157</v>
      </c>
      <c r="F16" s="193"/>
      <c r="G16" s="193"/>
      <c r="H16" s="193"/>
      <c r="I16" s="193"/>
      <c r="J16" s="193"/>
    </row>
    <row r="17" spans="1:15">
      <c r="A17" s="6" t="s">
        <v>1148</v>
      </c>
      <c r="B17" s="33">
        <v>91</v>
      </c>
      <c r="C17" s="33">
        <v>20</v>
      </c>
      <c r="D17" s="9">
        <v>0.21978021978021978</v>
      </c>
      <c r="F17" s="193"/>
      <c r="G17" s="193"/>
      <c r="H17" s="193"/>
      <c r="I17" s="193"/>
      <c r="J17" s="193"/>
      <c r="N17" s="4" t="s">
        <v>1</v>
      </c>
      <c r="O17" t="s">
        <v>1079</v>
      </c>
    </row>
    <row r="18" spans="1:15">
      <c r="A18" s="6" t="s">
        <v>1077</v>
      </c>
      <c r="B18" s="33">
        <v>1000</v>
      </c>
      <c r="C18" s="33">
        <v>149</v>
      </c>
      <c r="D18" s="9">
        <v>0.14899999999999999</v>
      </c>
      <c r="N18" s="6" t="s">
        <v>1099</v>
      </c>
      <c r="O18" s="9">
        <v>0.12080536912751678</v>
      </c>
    </row>
    <row r="19" spans="1:15">
      <c r="N19" s="11" t="s">
        <v>21</v>
      </c>
      <c r="O19" s="9">
        <v>3.3557046979865772E-2</v>
      </c>
    </row>
    <row r="20" spans="1:15">
      <c r="N20" s="11" t="s">
        <v>48</v>
      </c>
      <c r="O20" s="9">
        <v>2.6845637583892617E-2</v>
      </c>
    </row>
    <row r="21" spans="1:15">
      <c r="N21" s="11" t="s">
        <v>43</v>
      </c>
      <c r="O21" s="9">
        <v>2.0134228187919462E-2</v>
      </c>
    </row>
    <row r="22" spans="1:15">
      <c r="A22" s="4" t="s">
        <v>1151</v>
      </c>
      <c r="B22" t="s">
        <v>1142</v>
      </c>
      <c r="C22" t="s">
        <v>1107</v>
      </c>
      <c r="D22" t="s">
        <v>1143</v>
      </c>
      <c r="F22" s="193" t="s">
        <v>1159</v>
      </c>
      <c r="G22" s="193"/>
      <c r="H22" s="193"/>
      <c r="I22" s="193"/>
      <c r="J22" s="193"/>
      <c r="N22" s="11" t="s">
        <v>40</v>
      </c>
      <c r="O22" s="9">
        <v>2.0134228187919462E-2</v>
      </c>
    </row>
    <row r="23" spans="1:15">
      <c r="A23" s="6" t="s">
        <v>1152</v>
      </c>
      <c r="B23" s="33">
        <v>118</v>
      </c>
      <c r="C23" s="33">
        <v>16</v>
      </c>
      <c r="D23" s="9">
        <v>0.13559322033898305</v>
      </c>
      <c r="F23" s="193"/>
      <c r="G23" s="193"/>
      <c r="H23" s="193"/>
      <c r="I23" s="193"/>
      <c r="J23" s="193"/>
      <c r="N23" s="11" t="s">
        <v>66</v>
      </c>
      <c r="O23" s="9">
        <v>6.7114093959731542E-3</v>
      </c>
    </row>
    <row r="24" spans="1:15">
      <c r="A24" s="6" t="s">
        <v>1153</v>
      </c>
      <c r="B24" s="33">
        <v>496</v>
      </c>
      <c r="C24" s="33">
        <v>65</v>
      </c>
      <c r="D24" s="9">
        <v>0.13104838709677419</v>
      </c>
      <c r="F24" s="193"/>
      <c r="G24" s="193"/>
      <c r="H24" s="193"/>
      <c r="I24" s="193"/>
      <c r="J24" s="193"/>
      <c r="N24" s="11" t="s">
        <v>52</v>
      </c>
      <c r="O24" s="9">
        <v>6.7114093959731542E-3</v>
      </c>
    </row>
    <row r="25" spans="1:15">
      <c r="A25" s="6" t="s">
        <v>1154</v>
      </c>
      <c r="B25" s="33">
        <v>173</v>
      </c>
      <c r="C25" s="33">
        <v>42</v>
      </c>
      <c r="D25" s="9">
        <v>0.24277456647398843</v>
      </c>
      <c r="F25" s="193"/>
      <c r="G25" s="193"/>
      <c r="H25" s="193"/>
      <c r="I25" s="193"/>
      <c r="J25" s="193"/>
      <c r="N25" s="11" t="s">
        <v>29</v>
      </c>
      <c r="O25" s="9">
        <v>6.7114093959731542E-3</v>
      </c>
    </row>
    <row r="26" spans="1:15">
      <c r="A26" s="6" t="s">
        <v>1155</v>
      </c>
      <c r="B26" s="33">
        <v>213</v>
      </c>
      <c r="C26" s="33">
        <v>26</v>
      </c>
      <c r="D26" s="9">
        <v>0.12206572769953052</v>
      </c>
      <c r="F26" s="193"/>
      <c r="G26" s="193"/>
      <c r="H26" s="193"/>
      <c r="I26" s="193"/>
      <c r="J26" s="193"/>
      <c r="N26" s="6" t="s">
        <v>1100</v>
      </c>
      <c r="O26" s="9">
        <v>4.0268456375838924E-2</v>
      </c>
    </row>
    <row r="27" spans="1:15">
      <c r="A27" s="6" t="s">
        <v>1077</v>
      </c>
      <c r="B27" s="33">
        <v>1000</v>
      </c>
      <c r="C27" s="33">
        <v>149</v>
      </c>
      <c r="D27" s="9">
        <v>0.14899999999999999</v>
      </c>
      <c r="N27" s="11" t="s">
        <v>21</v>
      </c>
      <c r="O27" s="9">
        <v>1.3422818791946308E-2</v>
      </c>
    </row>
    <row r="28" spans="1:15">
      <c r="N28" s="11" t="s">
        <v>29</v>
      </c>
      <c r="O28" s="9">
        <v>1.3422818791946308E-2</v>
      </c>
    </row>
    <row r="29" spans="1:15">
      <c r="N29" s="11" t="s">
        <v>40</v>
      </c>
      <c r="O29" s="9">
        <v>6.7114093959731542E-3</v>
      </c>
    </row>
    <row r="30" spans="1:15">
      <c r="N30" s="11" t="s">
        <v>66</v>
      </c>
      <c r="O30" s="9">
        <v>6.7114093959731542E-3</v>
      </c>
    </row>
    <row r="31" spans="1:15">
      <c r="A31" s="4" t="s">
        <v>1095</v>
      </c>
      <c r="B31" t="s">
        <v>1142</v>
      </c>
      <c r="C31" t="s">
        <v>1107</v>
      </c>
      <c r="D31" t="s">
        <v>1143</v>
      </c>
      <c r="F31" s="248" t="s">
        <v>1160</v>
      </c>
      <c r="G31" s="248"/>
      <c r="H31" s="248"/>
      <c r="I31" s="248"/>
      <c r="J31" s="248"/>
      <c r="N31" s="6" t="s">
        <v>1097</v>
      </c>
      <c r="O31" s="9">
        <v>0.44295302013422821</v>
      </c>
    </row>
    <row r="32" spans="1:15">
      <c r="A32" s="6" t="s">
        <v>26</v>
      </c>
      <c r="B32" s="33">
        <v>719</v>
      </c>
      <c r="C32" s="33">
        <v>127</v>
      </c>
      <c r="D32" s="9">
        <v>0.17663421418636996</v>
      </c>
      <c r="F32" s="248"/>
      <c r="G32" s="248"/>
      <c r="H32" s="248"/>
      <c r="I32" s="248"/>
      <c r="J32" s="248"/>
      <c r="N32" s="11" t="s">
        <v>48</v>
      </c>
      <c r="O32" s="9">
        <v>7.3825503355704702E-2</v>
      </c>
    </row>
    <row r="33" spans="1:15">
      <c r="A33" s="6" t="s">
        <v>38</v>
      </c>
      <c r="B33" s="33">
        <v>281</v>
      </c>
      <c r="C33" s="33">
        <v>22</v>
      </c>
      <c r="D33" s="9">
        <v>7.8291814946619215E-2</v>
      </c>
      <c r="F33" s="248"/>
      <c r="G33" s="248"/>
      <c r="H33" s="248"/>
      <c r="I33" s="248"/>
      <c r="J33" s="248"/>
      <c r="N33" s="11" t="s">
        <v>21</v>
      </c>
      <c r="O33" s="9">
        <v>6.0402684563758392E-2</v>
      </c>
    </row>
    <row r="34" spans="1:15">
      <c r="A34" s="6" t="s">
        <v>1077</v>
      </c>
      <c r="B34" s="33">
        <v>1000</v>
      </c>
      <c r="C34" s="33">
        <v>149</v>
      </c>
      <c r="D34" s="9">
        <v>0.14899999999999999</v>
      </c>
      <c r="F34" s="248"/>
      <c r="G34" s="248"/>
      <c r="H34" s="248"/>
      <c r="I34" s="248"/>
      <c r="J34" s="248"/>
      <c r="N34" s="11" t="s">
        <v>43</v>
      </c>
      <c r="O34" s="9">
        <v>5.3691275167785234E-2</v>
      </c>
    </row>
    <row r="35" spans="1:15">
      <c r="N35" s="11" t="s">
        <v>40</v>
      </c>
      <c r="O35" s="9">
        <v>5.3691275167785234E-2</v>
      </c>
    </row>
    <row r="36" spans="1:15">
      <c r="N36" s="11" t="s">
        <v>66</v>
      </c>
      <c r="O36" s="9">
        <v>5.3691275167785234E-2</v>
      </c>
    </row>
    <row r="37" spans="1:15">
      <c r="N37" s="11" t="s">
        <v>29</v>
      </c>
      <c r="O37" s="9">
        <v>5.3691275167785234E-2</v>
      </c>
    </row>
    <row r="38" spans="1:15">
      <c r="A38" s="4" t="s">
        <v>1156</v>
      </c>
      <c r="B38" t="s">
        <v>1142</v>
      </c>
      <c r="C38" t="s">
        <v>1107</v>
      </c>
      <c r="D38" t="s">
        <v>1143</v>
      </c>
      <c r="F38" s="193" t="s">
        <v>1161</v>
      </c>
      <c r="G38" s="193"/>
      <c r="H38" s="193"/>
      <c r="I38" s="193"/>
      <c r="J38" s="193"/>
      <c r="N38" s="11" t="s">
        <v>52</v>
      </c>
      <c r="O38" s="9">
        <v>4.6979865771812082E-2</v>
      </c>
    </row>
    <row r="39" spans="1:15">
      <c r="A39" s="6" t="s">
        <v>37</v>
      </c>
      <c r="B39" s="33">
        <v>282</v>
      </c>
      <c r="C39" s="33">
        <v>41</v>
      </c>
      <c r="D39" s="9">
        <v>0.1453900709219858</v>
      </c>
      <c r="F39" s="193"/>
      <c r="G39" s="193"/>
      <c r="H39" s="193"/>
      <c r="I39" s="193"/>
      <c r="J39" s="193"/>
      <c r="N39" s="11" t="s">
        <v>35</v>
      </c>
      <c r="O39" s="9">
        <v>4.6979865771812082E-2</v>
      </c>
    </row>
    <row r="40" spans="1:15">
      <c r="A40" s="6" t="s">
        <v>25</v>
      </c>
      <c r="B40" s="33">
        <v>567</v>
      </c>
      <c r="C40" s="33">
        <v>86</v>
      </c>
      <c r="D40" s="9">
        <v>0.15167548500881833</v>
      </c>
      <c r="F40" s="193"/>
      <c r="G40" s="193"/>
      <c r="H40" s="193"/>
      <c r="I40" s="193"/>
      <c r="J40" s="193"/>
      <c r="N40" s="6" t="s">
        <v>1098</v>
      </c>
      <c r="O40" s="9">
        <v>0.32885906040268459</v>
      </c>
    </row>
    <row r="41" spans="1:15">
      <c r="A41" s="6" t="s">
        <v>53</v>
      </c>
      <c r="B41" s="33">
        <v>72</v>
      </c>
      <c r="C41" s="33">
        <v>12</v>
      </c>
      <c r="D41" s="9">
        <v>0.16666666666666666</v>
      </c>
      <c r="F41" s="193"/>
      <c r="G41" s="193"/>
      <c r="H41" s="193"/>
      <c r="I41" s="193"/>
      <c r="J41" s="193"/>
      <c r="N41" s="11" t="s">
        <v>43</v>
      </c>
      <c r="O41" s="9">
        <v>8.0536912751677847E-2</v>
      </c>
    </row>
    <row r="42" spans="1:15">
      <c r="A42" s="6" t="s">
        <v>75</v>
      </c>
      <c r="B42" s="33">
        <v>79</v>
      </c>
      <c r="C42" s="33">
        <v>10</v>
      </c>
      <c r="D42" s="9">
        <v>0.12658227848101267</v>
      </c>
      <c r="F42" s="193"/>
      <c r="G42" s="193"/>
      <c r="H42" s="193"/>
      <c r="I42" s="193"/>
      <c r="J42" s="193"/>
      <c r="N42" s="11" t="s">
        <v>40</v>
      </c>
      <c r="O42" s="9">
        <v>6.7114093959731544E-2</v>
      </c>
    </row>
    <row r="43" spans="1:15">
      <c r="A43" s="6" t="s">
        <v>1077</v>
      </c>
      <c r="B43" s="33">
        <v>1000</v>
      </c>
      <c r="C43" s="33">
        <v>149</v>
      </c>
      <c r="D43" s="9">
        <v>0.14899999999999999</v>
      </c>
      <c r="N43" s="11" t="s">
        <v>29</v>
      </c>
      <c r="O43" s="9">
        <v>5.3691275167785234E-2</v>
      </c>
    </row>
    <row r="44" spans="1:15">
      <c r="N44" s="11" t="s">
        <v>21</v>
      </c>
      <c r="O44" s="9">
        <v>4.6979865771812082E-2</v>
      </c>
    </row>
    <row r="45" spans="1:15">
      <c r="N45" s="11" t="s">
        <v>48</v>
      </c>
      <c r="O45" s="9">
        <v>4.6979865771812082E-2</v>
      </c>
    </row>
    <row r="46" spans="1:15">
      <c r="N46" s="11" t="s">
        <v>66</v>
      </c>
      <c r="O46" s="9">
        <v>2.0134228187919462E-2</v>
      </c>
    </row>
    <row r="47" spans="1:15">
      <c r="A47" s="4" t="s">
        <v>17</v>
      </c>
      <c r="B47" t="s">
        <v>1142</v>
      </c>
      <c r="C47" t="s">
        <v>1107</v>
      </c>
      <c r="D47" t="s">
        <v>1143</v>
      </c>
      <c r="F47" s="247" t="s">
        <v>1162</v>
      </c>
      <c r="G47" s="247"/>
      <c r="H47" s="247"/>
      <c r="I47" s="247"/>
      <c r="J47" s="247"/>
      <c r="N47" s="11" t="s">
        <v>52</v>
      </c>
      <c r="O47" s="9">
        <v>6.7114093959731542E-3</v>
      </c>
    </row>
    <row r="48" spans="1:15">
      <c r="A48" s="6" t="s">
        <v>26</v>
      </c>
      <c r="B48" s="33">
        <v>701</v>
      </c>
      <c r="C48" s="33">
        <v>87</v>
      </c>
      <c r="D48" s="9">
        <v>0.12410841654778887</v>
      </c>
      <c r="F48" s="247"/>
      <c r="G48" s="247"/>
      <c r="H48" s="247"/>
      <c r="I48" s="247"/>
      <c r="J48" s="247"/>
      <c r="N48" s="11" t="s">
        <v>35</v>
      </c>
      <c r="O48" s="9">
        <v>6.7114093959731542E-3</v>
      </c>
    </row>
    <row r="49" spans="1:15">
      <c r="A49" s="6" t="s">
        <v>38</v>
      </c>
      <c r="B49" s="33">
        <v>299</v>
      </c>
      <c r="C49" s="33">
        <v>62</v>
      </c>
      <c r="D49" s="9">
        <v>0.20735785953177258</v>
      </c>
      <c r="F49" s="247"/>
      <c r="G49" s="247"/>
      <c r="H49" s="247"/>
      <c r="I49" s="247"/>
      <c r="J49" s="247"/>
      <c r="N49" s="6" t="s">
        <v>1088</v>
      </c>
      <c r="O49" s="9">
        <v>6.7114093959731544E-2</v>
      </c>
    </row>
    <row r="50" spans="1:15">
      <c r="A50" s="6" t="s">
        <v>1077</v>
      </c>
      <c r="B50" s="33">
        <v>1000</v>
      </c>
      <c r="C50" s="33">
        <v>149</v>
      </c>
      <c r="D50" s="9">
        <v>0.14899999999999999</v>
      </c>
      <c r="N50" s="11" t="s">
        <v>48</v>
      </c>
      <c r="O50" s="9">
        <v>2.0134228187919462E-2</v>
      </c>
    </row>
    <row r="51" spans="1:15">
      <c r="N51" s="11" t="s">
        <v>40</v>
      </c>
      <c r="O51" s="9">
        <v>1.3422818791946308E-2</v>
      </c>
    </row>
    <row r="52" spans="1:15">
      <c r="N52" s="11" t="s">
        <v>52</v>
      </c>
      <c r="O52" s="9">
        <v>1.3422818791946308E-2</v>
      </c>
    </row>
    <row r="53" spans="1:15">
      <c r="N53" s="11" t="s">
        <v>21</v>
      </c>
      <c r="O53" s="9">
        <v>6.7114093959731542E-3</v>
      </c>
    </row>
    <row r="54" spans="1:15">
      <c r="N54" s="11" t="s">
        <v>29</v>
      </c>
      <c r="O54" s="9">
        <v>6.7114093959731542E-3</v>
      </c>
    </row>
    <row r="55" spans="1:15" ht="23.5">
      <c r="A55" s="240" t="s">
        <v>1164</v>
      </c>
      <c r="B55" s="240"/>
      <c r="C55" s="240"/>
      <c r="D55" s="240"/>
      <c r="E55" s="240"/>
      <c r="F55" s="240"/>
      <c r="G55" s="240"/>
      <c r="H55" s="240"/>
      <c r="I55" s="240"/>
      <c r="J55" s="240"/>
      <c r="N55" s="11" t="s">
        <v>35</v>
      </c>
      <c r="O55" s="9">
        <v>6.7114093959731542E-3</v>
      </c>
    </row>
    <row r="56" spans="1:15">
      <c r="A56" s="4" t="s">
        <v>1</v>
      </c>
      <c r="B56" t="s">
        <v>43</v>
      </c>
      <c r="N56" s="6" t="s">
        <v>1077</v>
      </c>
      <c r="O56" s="9">
        <v>1</v>
      </c>
    </row>
    <row r="57" spans="1:15" ht="15" thickBot="1"/>
    <row r="58" spans="1:15">
      <c r="A58" s="4" t="s">
        <v>1137</v>
      </c>
      <c r="B58" t="s">
        <v>1142</v>
      </c>
      <c r="C58" t="s">
        <v>1107</v>
      </c>
      <c r="D58" t="s">
        <v>1143</v>
      </c>
      <c r="F58" s="241" t="s">
        <v>1169</v>
      </c>
      <c r="G58" s="242"/>
      <c r="H58" s="242"/>
      <c r="I58" s="243"/>
    </row>
    <row r="59" spans="1:15">
      <c r="A59" s="6" t="s">
        <v>1138</v>
      </c>
      <c r="B59" s="33">
        <v>51</v>
      </c>
      <c r="C59" s="33">
        <v>7</v>
      </c>
      <c r="D59" s="9">
        <v>0.13725490196078433</v>
      </c>
      <c r="F59" s="244"/>
      <c r="G59" s="245"/>
      <c r="H59" s="245"/>
      <c r="I59" s="246"/>
    </row>
    <row r="60" spans="1:15">
      <c r="A60" s="6" t="s">
        <v>1139</v>
      </c>
      <c r="B60" s="33">
        <v>7</v>
      </c>
      <c r="C60" s="33">
        <v>4</v>
      </c>
      <c r="D60" s="9">
        <v>0.5714285714285714</v>
      </c>
      <c r="F60" s="34"/>
      <c r="I60" s="35"/>
    </row>
    <row r="61" spans="1:15">
      <c r="A61" s="6" t="s">
        <v>1140</v>
      </c>
      <c r="B61" s="33">
        <v>57</v>
      </c>
      <c r="C61" s="33">
        <v>12</v>
      </c>
      <c r="D61" s="9">
        <v>0.21052631578947367</v>
      </c>
      <c r="F61" s="244" t="s">
        <v>1170</v>
      </c>
      <c r="G61" s="245"/>
      <c r="H61" s="245"/>
      <c r="I61" s="246"/>
    </row>
    <row r="62" spans="1:15">
      <c r="A62" s="6" t="s">
        <v>1141</v>
      </c>
      <c r="B62" s="33">
        <v>13</v>
      </c>
      <c r="C62" s="33">
        <v>0</v>
      </c>
      <c r="D62" s="9">
        <v>0</v>
      </c>
      <c r="F62" s="244"/>
      <c r="G62" s="245"/>
      <c r="H62" s="245"/>
      <c r="I62" s="246"/>
    </row>
    <row r="63" spans="1:15" ht="15" thickBot="1">
      <c r="A63" s="6" t="s">
        <v>1077</v>
      </c>
      <c r="B63" s="33">
        <v>128</v>
      </c>
      <c r="C63" s="33">
        <v>23</v>
      </c>
      <c r="D63" s="9">
        <v>0.1796875</v>
      </c>
      <c r="F63" s="249"/>
      <c r="G63" s="250"/>
      <c r="H63" s="250"/>
      <c r="I63" s="251"/>
    </row>
    <row r="67" spans="1:4">
      <c r="A67" s="4" t="s">
        <v>1</v>
      </c>
      <c r="B67" t="s">
        <v>43</v>
      </c>
    </row>
    <row r="69" spans="1:4">
      <c r="A69" s="4" t="s">
        <v>1151</v>
      </c>
      <c r="B69" t="s">
        <v>1142</v>
      </c>
      <c r="C69" t="s">
        <v>1107</v>
      </c>
      <c r="D69" t="s">
        <v>1143</v>
      </c>
    </row>
    <row r="70" spans="1:4">
      <c r="A70" s="6" t="s">
        <v>1152</v>
      </c>
      <c r="B70" s="33">
        <v>11</v>
      </c>
      <c r="C70" s="33">
        <v>2</v>
      </c>
      <c r="D70" s="9">
        <v>0.18181818181818182</v>
      </c>
    </row>
    <row r="71" spans="1:4">
      <c r="A71" s="6" t="s">
        <v>1153</v>
      </c>
      <c r="B71" s="33">
        <v>62</v>
      </c>
      <c r="C71" s="33">
        <v>10</v>
      </c>
      <c r="D71" s="9">
        <v>0.16129032258064516</v>
      </c>
    </row>
    <row r="72" spans="1:4">
      <c r="A72" s="6" t="s">
        <v>1154</v>
      </c>
      <c r="B72" s="33">
        <v>26</v>
      </c>
      <c r="C72" s="33">
        <v>8</v>
      </c>
      <c r="D72" s="9">
        <v>0.30769230769230771</v>
      </c>
    </row>
    <row r="73" spans="1:4">
      <c r="A73" s="6" t="s">
        <v>1155</v>
      </c>
      <c r="B73" s="33">
        <v>29</v>
      </c>
      <c r="C73" s="33">
        <v>3</v>
      </c>
      <c r="D73" s="9">
        <v>0.10344827586206896</v>
      </c>
    </row>
    <row r="74" spans="1:4">
      <c r="A74" s="6" t="s">
        <v>1077</v>
      </c>
      <c r="B74" s="33">
        <v>128</v>
      </c>
      <c r="C74" s="33">
        <v>23</v>
      </c>
      <c r="D74" s="9">
        <v>0.1796875</v>
      </c>
    </row>
    <row r="78" spans="1:4">
      <c r="A78" s="4" t="s">
        <v>1</v>
      </c>
      <c r="B78" t="s">
        <v>43</v>
      </c>
    </row>
    <row r="80" spans="1:4">
      <c r="A80" s="4" t="s">
        <v>1165</v>
      </c>
      <c r="B80" t="s">
        <v>1142</v>
      </c>
      <c r="C80" t="s">
        <v>1107</v>
      </c>
      <c r="D80" t="s">
        <v>1143</v>
      </c>
    </row>
    <row r="81" spans="1:4">
      <c r="A81" s="6" t="s">
        <v>1145</v>
      </c>
      <c r="B81" s="33">
        <v>52</v>
      </c>
      <c r="C81" s="33">
        <v>6</v>
      </c>
      <c r="D81" s="9">
        <v>0.11538461538461539</v>
      </c>
    </row>
    <row r="82" spans="1:4">
      <c r="A82" s="6" t="s">
        <v>1146</v>
      </c>
      <c r="B82" s="33">
        <v>45</v>
      </c>
      <c r="C82" s="33">
        <v>9</v>
      </c>
      <c r="D82" s="9">
        <v>0.2</v>
      </c>
    </row>
    <row r="83" spans="1:4">
      <c r="A83" s="6" t="s">
        <v>1147</v>
      </c>
      <c r="B83" s="33">
        <v>18</v>
      </c>
      <c r="C83" s="33">
        <v>1</v>
      </c>
      <c r="D83" s="9">
        <v>5.5555555555555552E-2</v>
      </c>
    </row>
    <row r="84" spans="1:4">
      <c r="A84" s="6" t="s">
        <v>1148</v>
      </c>
      <c r="B84" s="33">
        <v>13</v>
      </c>
      <c r="C84" s="33">
        <v>7</v>
      </c>
      <c r="D84" s="9">
        <v>0.53846153846153844</v>
      </c>
    </row>
    <row r="85" spans="1:4">
      <c r="A85" s="6" t="s">
        <v>1077</v>
      </c>
      <c r="B85" s="33">
        <v>128</v>
      </c>
      <c r="C85" s="33">
        <v>23</v>
      </c>
      <c r="D85" s="9">
        <v>0.1796875</v>
      </c>
    </row>
    <row r="89" spans="1:4">
      <c r="A89" s="4" t="s">
        <v>1</v>
      </c>
      <c r="B89" t="s">
        <v>43</v>
      </c>
    </row>
    <row r="91" spans="1:4">
      <c r="A91" s="4" t="s">
        <v>1095</v>
      </c>
      <c r="B91" t="s">
        <v>1142</v>
      </c>
      <c r="C91" t="s">
        <v>1107</v>
      </c>
      <c r="D91" t="s">
        <v>1143</v>
      </c>
    </row>
    <row r="92" spans="1:4">
      <c r="A92" s="6" t="s">
        <v>26</v>
      </c>
      <c r="B92" s="33">
        <v>92</v>
      </c>
      <c r="C92" s="33">
        <v>18</v>
      </c>
      <c r="D92" s="9">
        <v>0.19565217391304349</v>
      </c>
    </row>
    <row r="93" spans="1:4">
      <c r="A93" s="6" t="s">
        <v>38</v>
      </c>
      <c r="B93" s="33">
        <v>36</v>
      </c>
      <c r="C93" s="33">
        <v>5</v>
      </c>
      <c r="D93" s="9">
        <v>0.1388888888888889</v>
      </c>
    </row>
    <row r="94" spans="1:4">
      <c r="A94" s="6" t="s">
        <v>1077</v>
      </c>
      <c r="B94" s="33">
        <v>128</v>
      </c>
      <c r="C94" s="33">
        <v>23</v>
      </c>
      <c r="D94" s="9">
        <v>0.1796875</v>
      </c>
    </row>
    <row r="98" spans="1:9">
      <c r="A98" s="4" t="s">
        <v>4</v>
      </c>
      <c r="B98" t="s">
        <v>62</v>
      </c>
    </row>
    <row r="99" spans="1:9" ht="15" thickBot="1"/>
    <row r="100" spans="1:9">
      <c r="A100" s="4" t="s">
        <v>1137</v>
      </c>
      <c r="B100" t="s">
        <v>1168</v>
      </c>
      <c r="C100" t="s">
        <v>1107</v>
      </c>
      <c r="D100" t="s">
        <v>1143</v>
      </c>
      <c r="F100" s="252" t="s">
        <v>1171</v>
      </c>
      <c r="G100" s="253"/>
      <c r="H100" s="253"/>
      <c r="I100" s="254"/>
    </row>
    <row r="101" spans="1:9">
      <c r="A101" s="6" t="s">
        <v>1138</v>
      </c>
      <c r="B101" s="33">
        <v>53</v>
      </c>
      <c r="C101" s="33">
        <v>10</v>
      </c>
      <c r="D101" s="9">
        <v>0.18867924528301888</v>
      </c>
      <c r="F101" s="194"/>
      <c r="G101" s="195"/>
      <c r="H101" s="195"/>
      <c r="I101" s="255"/>
    </row>
    <row r="102" spans="1:9">
      <c r="A102" s="6" t="s">
        <v>1139</v>
      </c>
      <c r="B102" s="33">
        <v>9</v>
      </c>
      <c r="C102" s="33">
        <v>3</v>
      </c>
      <c r="D102" s="9">
        <v>0.33333333333333331</v>
      </c>
      <c r="F102" s="194"/>
      <c r="G102" s="195"/>
      <c r="H102" s="195"/>
      <c r="I102" s="255"/>
    </row>
    <row r="103" spans="1:9">
      <c r="A103" s="6" t="s">
        <v>1140</v>
      </c>
      <c r="B103" s="33">
        <v>46</v>
      </c>
      <c r="C103" s="33">
        <v>13</v>
      </c>
      <c r="D103" s="9">
        <v>0.28260869565217389</v>
      </c>
      <c r="F103" s="194"/>
      <c r="G103" s="195"/>
      <c r="H103" s="195"/>
      <c r="I103" s="255"/>
    </row>
    <row r="104" spans="1:9" ht="15" thickBot="1">
      <c r="A104" s="6" t="s">
        <v>1141</v>
      </c>
      <c r="B104" s="33">
        <v>16</v>
      </c>
      <c r="C104" s="33">
        <v>0</v>
      </c>
      <c r="D104" s="9">
        <v>0</v>
      </c>
      <c r="F104" s="256"/>
      <c r="G104" s="257"/>
      <c r="H104" s="257"/>
      <c r="I104" s="258"/>
    </row>
    <row r="105" spans="1:9">
      <c r="A105" s="6" t="s">
        <v>1077</v>
      </c>
      <c r="B105" s="33">
        <v>124</v>
      </c>
      <c r="C105" s="33">
        <v>26</v>
      </c>
      <c r="D105" s="9">
        <v>0.20967741935483872</v>
      </c>
    </row>
    <row r="109" spans="1:9">
      <c r="A109" s="4" t="s">
        <v>4</v>
      </c>
      <c r="B109" t="s">
        <v>62</v>
      </c>
    </row>
    <row r="111" spans="1:9">
      <c r="A111" s="4" t="s">
        <v>1151</v>
      </c>
      <c r="B111" t="s">
        <v>1142</v>
      </c>
      <c r="C111" t="s">
        <v>1107</v>
      </c>
      <c r="D111" t="s">
        <v>1143</v>
      </c>
    </row>
    <row r="112" spans="1:9">
      <c r="A112" s="6" t="s">
        <v>1152</v>
      </c>
      <c r="B112" s="33">
        <v>19</v>
      </c>
      <c r="C112" s="33">
        <v>3</v>
      </c>
      <c r="D112" s="9">
        <v>0.15789473684210525</v>
      </c>
    </row>
    <row r="113" spans="1:4">
      <c r="A113" s="6" t="s">
        <v>1153</v>
      </c>
      <c r="B113" s="33">
        <v>60</v>
      </c>
      <c r="C113" s="33">
        <v>10</v>
      </c>
      <c r="D113" s="9">
        <v>0.16666666666666666</v>
      </c>
    </row>
    <row r="114" spans="1:4">
      <c r="A114" s="6" t="s">
        <v>1154</v>
      </c>
      <c r="B114" s="33">
        <v>23</v>
      </c>
      <c r="C114" s="33">
        <v>11</v>
      </c>
      <c r="D114" s="9">
        <v>0.47826086956521741</v>
      </c>
    </row>
    <row r="115" spans="1:4">
      <c r="A115" s="6" t="s">
        <v>1155</v>
      </c>
      <c r="B115" s="33">
        <v>22</v>
      </c>
      <c r="C115" s="33">
        <v>2</v>
      </c>
      <c r="D115" s="9">
        <v>9.0909090909090912E-2</v>
      </c>
    </row>
    <row r="116" spans="1:4">
      <c r="A116" s="6" t="s">
        <v>1077</v>
      </c>
      <c r="B116" s="33">
        <v>124</v>
      </c>
      <c r="C116" s="33">
        <v>26</v>
      </c>
      <c r="D116" s="9">
        <v>0.20967741935483872</v>
      </c>
    </row>
    <row r="120" spans="1:4">
      <c r="A120" s="4" t="s">
        <v>4</v>
      </c>
      <c r="B120" t="s">
        <v>62</v>
      </c>
    </row>
    <row r="122" spans="1:4">
      <c r="A122" s="4" t="s">
        <v>1095</v>
      </c>
      <c r="B122" t="s">
        <v>1142</v>
      </c>
      <c r="C122" t="s">
        <v>1107</v>
      </c>
      <c r="D122" t="s">
        <v>1143</v>
      </c>
    </row>
    <row r="123" spans="1:4">
      <c r="A123" s="6" t="s">
        <v>26</v>
      </c>
      <c r="B123" s="33">
        <v>89</v>
      </c>
      <c r="C123" s="33">
        <v>19</v>
      </c>
      <c r="D123" s="9">
        <v>0.21348314606741572</v>
      </c>
    </row>
    <row r="124" spans="1:4">
      <c r="A124" s="6" t="s">
        <v>38</v>
      </c>
      <c r="B124" s="33">
        <v>35</v>
      </c>
      <c r="C124" s="33">
        <v>7</v>
      </c>
      <c r="D124" s="9">
        <v>0.2</v>
      </c>
    </row>
    <row r="125" spans="1:4">
      <c r="A125" s="6" t="s">
        <v>1077</v>
      </c>
      <c r="B125" s="33">
        <v>124</v>
      </c>
      <c r="C125" s="33">
        <v>26</v>
      </c>
      <c r="D125" s="9">
        <v>0.20967741935483872</v>
      </c>
    </row>
    <row r="129" spans="1:4">
      <c r="A129" s="4" t="s">
        <v>4</v>
      </c>
      <c r="B129" t="s">
        <v>62</v>
      </c>
    </row>
    <row r="131" spans="1:4">
      <c r="A131" s="4" t="s">
        <v>17</v>
      </c>
      <c r="B131" t="s">
        <v>1142</v>
      </c>
      <c r="C131" t="s">
        <v>1107</v>
      </c>
      <c r="D131" t="s">
        <v>1143</v>
      </c>
    </row>
    <row r="132" spans="1:4">
      <c r="A132" s="6" t="s">
        <v>26</v>
      </c>
      <c r="B132" s="33">
        <v>87</v>
      </c>
      <c r="C132" s="33">
        <v>17</v>
      </c>
      <c r="D132" s="9">
        <v>0.19540229885057472</v>
      </c>
    </row>
    <row r="133" spans="1:4">
      <c r="A133" s="6" t="s">
        <v>38</v>
      </c>
      <c r="B133" s="33">
        <v>37</v>
      </c>
      <c r="C133" s="33">
        <v>9</v>
      </c>
      <c r="D133" s="9">
        <v>0.24324324324324326</v>
      </c>
    </row>
    <row r="134" spans="1:4">
      <c r="A134" s="6" t="s">
        <v>1077</v>
      </c>
      <c r="B134" s="33">
        <v>124</v>
      </c>
      <c r="C134" s="33">
        <v>26</v>
      </c>
      <c r="D134" s="9">
        <v>0.20967741935483872</v>
      </c>
    </row>
    <row r="138" spans="1:4">
      <c r="A138" s="4" t="s">
        <v>4</v>
      </c>
      <c r="B138" t="s">
        <v>62</v>
      </c>
    </row>
    <row r="140" spans="1:4">
      <c r="A140" s="4" t="s">
        <v>1150</v>
      </c>
      <c r="B140" t="s">
        <v>1142</v>
      </c>
      <c r="C140" t="s">
        <v>1107</v>
      </c>
      <c r="D140" t="s">
        <v>1143</v>
      </c>
    </row>
    <row r="141" spans="1:4">
      <c r="A141" s="6" t="s">
        <v>1145</v>
      </c>
      <c r="B141" s="33">
        <v>53</v>
      </c>
      <c r="C141" s="33">
        <v>13</v>
      </c>
      <c r="D141" s="9">
        <v>0.24528301886792453</v>
      </c>
    </row>
    <row r="142" spans="1:4">
      <c r="A142" s="6" t="s">
        <v>1146</v>
      </c>
      <c r="B142" s="33">
        <v>49</v>
      </c>
      <c r="C142" s="33">
        <v>9</v>
      </c>
      <c r="D142" s="9">
        <v>0.18367346938775511</v>
      </c>
    </row>
    <row r="143" spans="1:4">
      <c r="A143" s="6" t="s">
        <v>1147</v>
      </c>
      <c r="B143" s="33">
        <v>10</v>
      </c>
      <c r="C143" s="33">
        <v>2</v>
      </c>
      <c r="D143" s="9">
        <v>0.2</v>
      </c>
    </row>
    <row r="144" spans="1:4">
      <c r="A144" s="6" t="s">
        <v>1148</v>
      </c>
      <c r="B144" s="33">
        <v>12</v>
      </c>
      <c r="C144" s="33">
        <v>2</v>
      </c>
      <c r="D144" s="9">
        <v>0.16666666666666666</v>
      </c>
    </row>
    <row r="145" spans="1:9">
      <c r="A145" s="6" t="s">
        <v>1077</v>
      </c>
      <c r="B145" s="33">
        <v>124</v>
      </c>
      <c r="C145" s="33">
        <v>26</v>
      </c>
      <c r="D145" s="9">
        <v>0.20967741935483872</v>
      </c>
    </row>
    <row r="149" spans="1:9">
      <c r="A149" s="4" t="s">
        <v>1091</v>
      </c>
      <c r="B149" t="s">
        <v>1092</v>
      </c>
    </row>
    <row r="150" spans="1:9" ht="15" thickBot="1"/>
    <row r="151" spans="1:9">
      <c r="A151" s="4" t="s">
        <v>1</v>
      </c>
      <c r="B151" t="s">
        <v>1142</v>
      </c>
      <c r="C151" t="s">
        <v>1107</v>
      </c>
      <c r="D151" t="s">
        <v>1143</v>
      </c>
      <c r="F151" s="241" t="s">
        <v>1172</v>
      </c>
      <c r="G151" s="242"/>
      <c r="H151" s="242"/>
      <c r="I151" s="243"/>
    </row>
    <row r="152" spans="1:9" ht="15" thickBot="1">
      <c r="A152" s="6" t="s">
        <v>29</v>
      </c>
      <c r="B152" s="33">
        <v>57</v>
      </c>
      <c r="C152" s="33">
        <v>9</v>
      </c>
      <c r="D152" s="9">
        <v>0.15789473684210525</v>
      </c>
      <c r="F152" s="249"/>
      <c r="G152" s="250"/>
      <c r="H152" s="250"/>
      <c r="I152" s="251"/>
    </row>
    <row r="153" spans="1:9">
      <c r="A153" s="6" t="s">
        <v>43</v>
      </c>
      <c r="B153" s="33">
        <v>76</v>
      </c>
      <c r="C153" s="33">
        <v>18</v>
      </c>
      <c r="D153" s="9">
        <v>0.23684210526315788</v>
      </c>
    </row>
    <row r="154" spans="1:9">
      <c r="A154" s="6" t="s">
        <v>66</v>
      </c>
      <c r="B154" s="33">
        <v>44</v>
      </c>
      <c r="C154" s="33">
        <v>9</v>
      </c>
      <c r="D154" s="9">
        <v>0.20454545454545456</v>
      </c>
    </row>
    <row r="155" spans="1:9">
      <c r="A155" s="6" t="s">
        <v>48</v>
      </c>
      <c r="B155" s="33">
        <v>80</v>
      </c>
      <c r="C155" s="33">
        <v>14</v>
      </c>
      <c r="D155" s="9">
        <v>0.17499999999999999</v>
      </c>
    </row>
    <row r="156" spans="1:9">
      <c r="A156" s="6" t="s">
        <v>35</v>
      </c>
      <c r="B156" s="33">
        <v>33</v>
      </c>
      <c r="C156" s="33">
        <v>4</v>
      </c>
      <c r="D156" s="9">
        <v>0.12121212121212122</v>
      </c>
    </row>
    <row r="157" spans="1:9">
      <c r="A157" s="6" t="s">
        <v>40</v>
      </c>
      <c r="B157" s="33">
        <v>78</v>
      </c>
      <c r="C157" s="33">
        <v>10</v>
      </c>
      <c r="D157" s="9">
        <v>0.12820512820512819</v>
      </c>
    </row>
    <row r="158" spans="1:9">
      <c r="A158" s="6" t="s">
        <v>21</v>
      </c>
      <c r="B158" s="33">
        <v>80</v>
      </c>
      <c r="C158" s="33">
        <v>12</v>
      </c>
      <c r="D158" s="9">
        <v>0.15</v>
      </c>
    </row>
    <row r="159" spans="1:9">
      <c r="A159" s="6" t="s">
        <v>52</v>
      </c>
      <c r="B159" s="33">
        <v>56</v>
      </c>
      <c r="C159" s="33">
        <v>11</v>
      </c>
      <c r="D159" s="9">
        <v>0.19642857142857142</v>
      </c>
    </row>
    <row r="160" spans="1:9">
      <c r="A160" s="6" t="s">
        <v>1077</v>
      </c>
      <c r="B160" s="33">
        <v>504</v>
      </c>
      <c r="C160" s="33">
        <v>87</v>
      </c>
      <c r="D160" s="9">
        <v>0.17261904761904762</v>
      </c>
    </row>
    <row r="166" spans="1:4">
      <c r="A166" s="4" t="s">
        <v>1091</v>
      </c>
      <c r="B166" t="s">
        <v>1092</v>
      </c>
    </row>
    <row r="168" spans="1:4">
      <c r="A168" s="4" t="s">
        <v>1137</v>
      </c>
      <c r="B168" t="s">
        <v>1142</v>
      </c>
      <c r="C168" t="s">
        <v>1107</v>
      </c>
      <c r="D168" t="s">
        <v>1143</v>
      </c>
    </row>
    <row r="169" spans="1:4">
      <c r="A169" s="6" t="s">
        <v>1138</v>
      </c>
      <c r="B169" s="33">
        <v>210</v>
      </c>
      <c r="C169" s="33">
        <v>30</v>
      </c>
      <c r="D169" s="9">
        <v>0.14285714285714285</v>
      </c>
    </row>
    <row r="170" spans="1:4">
      <c r="A170" s="6" t="s">
        <v>1139</v>
      </c>
      <c r="B170" s="33">
        <v>20</v>
      </c>
      <c r="C170" s="33">
        <v>5</v>
      </c>
      <c r="D170" s="9">
        <v>0.25</v>
      </c>
    </row>
    <row r="171" spans="1:4">
      <c r="A171" s="6" t="s">
        <v>1140</v>
      </c>
      <c r="B171" s="33">
        <v>198</v>
      </c>
      <c r="C171" s="33">
        <v>44</v>
      </c>
      <c r="D171" s="9">
        <v>0.22222222222222221</v>
      </c>
    </row>
    <row r="172" spans="1:4">
      <c r="A172" s="6" t="s">
        <v>1141</v>
      </c>
      <c r="B172" s="33">
        <v>76</v>
      </c>
      <c r="C172" s="33">
        <v>8</v>
      </c>
      <c r="D172" s="9">
        <v>0.10526315789473684</v>
      </c>
    </row>
    <row r="173" spans="1:4">
      <c r="A173" s="6" t="s">
        <v>1077</v>
      </c>
      <c r="B173" s="33">
        <v>504</v>
      </c>
      <c r="C173" s="33">
        <v>87</v>
      </c>
      <c r="D173" s="9">
        <v>0.17261904761904762</v>
      </c>
    </row>
    <row r="178" spans="1:4">
      <c r="A178" s="4" t="s">
        <v>1091</v>
      </c>
      <c r="B178" t="s">
        <v>1092</v>
      </c>
    </row>
    <row r="180" spans="1:4">
      <c r="A180" s="4" t="s">
        <v>1095</v>
      </c>
      <c r="B180" t="s">
        <v>1142</v>
      </c>
      <c r="C180" t="s">
        <v>1107</v>
      </c>
      <c r="D180" t="s">
        <v>1143</v>
      </c>
    </row>
    <row r="181" spans="1:4">
      <c r="A181" s="6" t="s">
        <v>26</v>
      </c>
      <c r="B181" s="33">
        <v>360</v>
      </c>
      <c r="C181" s="33">
        <v>72</v>
      </c>
      <c r="D181" s="9">
        <v>0.2</v>
      </c>
    </row>
    <row r="182" spans="1:4">
      <c r="A182" s="6" t="s">
        <v>38</v>
      </c>
      <c r="B182" s="33">
        <v>144</v>
      </c>
      <c r="C182" s="33">
        <v>15</v>
      </c>
      <c r="D182" s="9">
        <v>0.10416666666666667</v>
      </c>
    </row>
    <row r="183" spans="1:4">
      <c r="A183" s="6" t="s">
        <v>1077</v>
      </c>
      <c r="B183" s="33">
        <v>504</v>
      </c>
      <c r="C183" s="33">
        <v>87</v>
      </c>
      <c r="D183" s="9">
        <v>0.17261904761904762</v>
      </c>
    </row>
    <row r="189" spans="1:4">
      <c r="A189" s="4" t="s">
        <v>1091</v>
      </c>
      <c r="B189" t="s">
        <v>1092</v>
      </c>
    </row>
    <row r="191" spans="1:4">
      <c r="A191" s="4" t="s">
        <v>1150</v>
      </c>
      <c r="B191" t="s">
        <v>1142</v>
      </c>
      <c r="C191" t="s">
        <v>1107</v>
      </c>
      <c r="D191" t="s">
        <v>1143</v>
      </c>
    </row>
    <row r="192" spans="1:4">
      <c r="A192" s="6" t="s">
        <v>1145</v>
      </c>
      <c r="B192" s="33">
        <v>212</v>
      </c>
      <c r="C192" s="33">
        <v>34</v>
      </c>
      <c r="D192" s="9">
        <v>0.16037735849056603</v>
      </c>
    </row>
    <row r="193" spans="1:4">
      <c r="A193" s="6" t="s">
        <v>1146</v>
      </c>
      <c r="B193" s="33">
        <v>193</v>
      </c>
      <c r="C193" s="33">
        <v>28</v>
      </c>
      <c r="D193" s="9">
        <v>0.14507772020725387</v>
      </c>
    </row>
    <row r="194" spans="1:4">
      <c r="A194" s="6" t="s">
        <v>1147</v>
      </c>
      <c r="B194" s="33">
        <v>49</v>
      </c>
      <c r="C194" s="33">
        <v>10</v>
      </c>
      <c r="D194" s="9">
        <v>0.20408163265306123</v>
      </c>
    </row>
    <row r="195" spans="1:4">
      <c r="A195" s="6" t="s">
        <v>1148</v>
      </c>
      <c r="B195" s="33">
        <v>50</v>
      </c>
      <c r="C195" s="33">
        <v>15</v>
      </c>
      <c r="D195" s="9">
        <v>0.3</v>
      </c>
    </row>
    <row r="196" spans="1:4">
      <c r="A196" s="6" t="s">
        <v>1077</v>
      </c>
      <c r="B196" s="33">
        <v>504</v>
      </c>
      <c r="C196" s="33">
        <v>87</v>
      </c>
      <c r="D196" s="9">
        <v>0.17261904761904762</v>
      </c>
    </row>
    <row r="200" spans="1:4">
      <c r="A200" s="4" t="s">
        <v>1091</v>
      </c>
      <c r="B200" t="s">
        <v>1092</v>
      </c>
    </row>
    <row r="202" spans="1:4">
      <c r="A202" s="4" t="s">
        <v>1151</v>
      </c>
      <c r="B202" t="s">
        <v>1142</v>
      </c>
      <c r="C202" t="s">
        <v>1107</v>
      </c>
      <c r="D202" t="s">
        <v>1143</v>
      </c>
    </row>
    <row r="203" spans="1:4">
      <c r="A203" s="6" t="s">
        <v>1152</v>
      </c>
      <c r="B203" s="33">
        <v>52</v>
      </c>
      <c r="C203" s="33">
        <v>12</v>
      </c>
      <c r="D203" s="9">
        <v>0.23076923076923078</v>
      </c>
    </row>
    <row r="204" spans="1:4">
      <c r="A204" s="6" t="s">
        <v>1153</v>
      </c>
      <c r="B204" s="33">
        <v>248</v>
      </c>
      <c r="C204" s="33">
        <v>39</v>
      </c>
      <c r="D204" s="9">
        <v>0.15725806451612903</v>
      </c>
    </row>
    <row r="205" spans="1:4">
      <c r="A205" s="6" t="s">
        <v>1154</v>
      </c>
      <c r="B205" s="33">
        <v>90</v>
      </c>
      <c r="C205" s="33">
        <v>24</v>
      </c>
      <c r="D205" s="9">
        <v>0.26666666666666666</v>
      </c>
    </row>
    <row r="206" spans="1:4">
      <c r="A206" s="6" t="s">
        <v>1155</v>
      </c>
      <c r="B206" s="33">
        <v>114</v>
      </c>
      <c r="C206" s="33">
        <v>12</v>
      </c>
      <c r="D206" s="9">
        <v>0.10526315789473684</v>
      </c>
    </row>
    <row r="207" spans="1:4">
      <c r="A207" s="6" t="s">
        <v>1077</v>
      </c>
      <c r="B207" s="33">
        <v>504</v>
      </c>
      <c r="C207" s="33">
        <v>87</v>
      </c>
      <c r="D207" s="9">
        <v>0.17261904761904762</v>
      </c>
    </row>
    <row r="211" spans="1:9">
      <c r="A211" s="4" t="s">
        <v>3</v>
      </c>
      <c r="B211" t="s">
        <v>55</v>
      </c>
    </row>
    <row r="213" spans="1:9">
      <c r="A213" s="4" t="s">
        <v>1</v>
      </c>
      <c r="B213" t="s">
        <v>1142</v>
      </c>
      <c r="C213" t="s">
        <v>1107</v>
      </c>
      <c r="D213" t="s">
        <v>1143</v>
      </c>
      <c r="F213" s="259" t="s">
        <v>1173</v>
      </c>
      <c r="G213" s="259"/>
      <c r="H213" s="259"/>
      <c r="I213" s="259"/>
    </row>
    <row r="214" spans="1:9">
      <c r="A214" s="6" t="s">
        <v>29</v>
      </c>
      <c r="B214" s="33">
        <v>11</v>
      </c>
      <c r="C214" s="33">
        <v>5</v>
      </c>
      <c r="D214" s="9">
        <v>0.45454545454545453</v>
      </c>
      <c r="F214" s="259"/>
      <c r="G214" s="259"/>
      <c r="H214" s="259"/>
      <c r="I214" s="259"/>
    </row>
    <row r="215" spans="1:9">
      <c r="A215" s="6" t="s">
        <v>43</v>
      </c>
      <c r="B215" s="33">
        <v>10</v>
      </c>
      <c r="C215" s="33">
        <v>2</v>
      </c>
      <c r="D215" s="9">
        <v>0.2</v>
      </c>
      <c r="F215" s="259"/>
      <c r="G215" s="259"/>
      <c r="H215" s="259"/>
      <c r="I215" s="259"/>
    </row>
    <row r="216" spans="1:9">
      <c r="A216" s="6" t="s">
        <v>66</v>
      </c>
      <c r="B216" s="33">
        <v>4</v>
      </c>
      <c r="C216" s="33">
        <v>1</v>
      </c>
      <c r="D216" s="9">
        <v>0.25</v>
      </c>
      <c r="F216" s="259"/>
      <c r="G216" s="259"/>
      <c r="H216" s="259"/>
      <c r="I216" s="259"/>
    </row>
    <row r="217" spans="1:9">
      <c r="A217" s="6" t="s">
        <v>48</v>
      </c>
      <c r="B217" s="33">
        <v>12</v>
      </c>
      <c r="C217" s="33">
        <v>4</v>
      </c>
      <c r="D217" s="9">
        <v>0.33333333333333331</v>
      </c>
    </row>
    <row r="218" spans="1:9">
      <c r="A218" s="6" t="s">
        <v>35</v>
      </c>
      <c r="B218" s="33">
        <v>6</v>
      </c>
      <c r="C218" s="33">
        <v>4</v>
      </c>
      <c r="D218" s="9">
        <v>0.66666666666666663</v>
      </c>
    </row>
    <row r="219" spans="1:9">
      <c r="A219" s="6" t="s">
        <v>40</v>
      </c>
      <c r="B219" s="33">
        <v>13</v>
      </c>
      <c r="C219" s="33">
        <v>3</v>
      </c>
      <c r="D219" s="9">
        <v>0.23076923076923078</v>
      </c>
    </row>
    <row r="220" spans="1:9">
      <c r="A220" s="6" t="s">
        <v>21</v>
      </c>
      <c r="B220" s="33">
        <v>12</v>
      </c>
      <c r="C220" s="33">
        <v>2</v>
      </c>
      <c r="D220" s="9">
        <v>0.16666666666666666</v>
      </c>
    </row>
    <row r="221" spans="1:9">
      <c r="A221" s="6" t="s">
        <v>52</v>
      </c>
      <c r="B221" s="33">
        <v>7</v>
      </c>
      <c r="C221" s="33">
        <v>0</v>
      </c>
      <c r="D221" s="9">
        <v>0</v>
      </c>
    </row>
    <row r="222" spans="1:9">
      <c r="A222" s="6" t="s">
        <v>1077</v>
      </c>
      <c r="B222" s="33">
        <v>75</v>
      </c>
      <c r="C222" s="33">
        <v>21</v>
      </c>
      <c r="D222" s="9">
        <v>0.28000000000000003</v>
      </c>
    </row>
    <row r="223" spans="1:9">
      <c r="A223" s="6"/>
      <c r="B223" s="33"/>
      <c r="C223" s="33"/>
      <c r="D223" s="9"/>
    </row>
    <row r="227" spans="1:4">
      <c r="A227" s="4" t="s">
        <v>3</v>
      </c>
      <c r="B227" t="s">
        <v>55</v>
      </c>
    </row>
    <row r="229" spans="1:4">
      <c r="A229" s="4" t="s">
        <v>1166</v>
      </c>
      <c r="B229" t="s">
        <v>1142</v>
      </c>
      <c r="C229" t="s">
        <v>1107</v>
      </c>
      <c r="D229" t="s">
        <v>1143</v>
      </c>
    </row>
    <row r="230" spans="1:4">
      <c r="A230" s="6" t="s">
        <v>1138</v>
      </c>
      <c r="B230" s="33">
        <v>26</v>
      </c>
      <c r="C230" s="33">
        <v>9</v>
      </c>
      <c r="D230" s="9">
        <v>0.34615384615384615</v>
      </c>
    </row>
    <row r="231" spans="1:4">
      <c r="A231" s="6" t="s">
        <v>1139</v>
      </c>
      <c r="B231" s="33">
        <v>2</v>
      </c>
      <c r="C231" s="33">
        <v>1</v>
      </c>
      <c r="D231" s="9">
        <v>0.5</v>
      </c>
    </row>
    <row r="232" spans="1:4">
      <c r="A232" s="6" t="s">
        <v>1140</v>
      </c>
      <c r="B232" s="33">
        <v>35</v>
      </c>
      <c r="C232" s="33">
        <v>10</v>
      </c>
      <c r="D232" s="9">
        <v>0.2857142857142857</v>
      </c>
    </row>
    <row r="233" spans="1:4">
      <c r="A233" s="6" t="s">
        <v>1141</v>
      </c>
      <c r="B233" s="33">
        <v>12</v>
      </c>
      <c r="C233" s="33">
        <v>1</v>
      </c>
      <c r="D233" s="9">
        <v>8.3333333333333329E-2</v>
      </c>
    </row>
    <row r="234" spans="1:4">
      <c r="A234" s="6" t="s">
        <v>1077</v>
      </c>
      <c r="B234" s="33">
        <v>75</v>
      </c>
      <c r="C234" s="33">
        <v>21</v>
      </c>
      <c r="D234" s="9">
        <v>0.28000000000000003</v>
      </c>
    </row>
    <row r="238" spans="1:4">
      <c r="A238" s="4" t="s">
        <v>3</v>
      </c>
      <c r="B238" t="s">
        <v>55</v>
      </c>
    </row>
    <row r="240" spans="1:4">
      <c r="A240" s="4" t="s">
        <v>1167</v>
      </c>
      <c r="B240" t="s">
        <v>1142</v>
      </c>
      <c r="C240" t="s">
        <v>1107</v>
      </c>
      <c r="D240" t="s">
        <v>1143</v>
      </c>
    </row>
    <row r="241" spans="1:4">
      <c r="A241" s="6" t="s">
        <v>1099</v>
      </c>
      <c r="B241" s="33">
        <v>10</v>
      </c>
      <c r="C241" s="33">
        <v>2</v>
      </c>
      <c r="D241" s="9">
        <v>0.2</v>
      </c>
    </row>
    <row r="242" spans="1:4">
      <c r="A242" s="6" t="s">
        <v>1100</v>
      </c>
      <c r="B242" s="33">
        <v>3</v>
      </c>
      <c r="C242" s="33">
        <v>0</v>
      </c>
      <c r="D242" s="9">
        <v>0</v>
      </c>
    </row>
    <row r="243" spans="1:4">
      <c r="A243" s="6" t="s">
        <v>1101</v>
      </c>
      <c r="B243" s="33">
        <v>2</v>
      </c>
      <c r="C243" s="33">
        <v>0</v>
      </c>
      <c r="D243" s="9">
        <v>0</v>
      </c>
    </row>
    <row r="244" spans="1:4">
      <c r="A244" s="6" t="s">
        <v>1097</v>
      </c>
      <c r="B244" s="33">
        <v>37</v>
      </c>
      <c r="C244" s="33">
        <v>13</v>
      </c>
      <c r="D244" s="9">
        <v>0.35135135135135137</v>
      </c>
    </row>
    <row r="245" spans="1:4">
      <c r="A245" s="6" t="s">
        <v>1098</v>
      </c>
      <c r="B245" s="33">
        <v>17</v>
      </c>
      <c r="C245" s="33">
        <v>4</v>
      </c>
      <c r="D245" s="9">
        <v>0.23529411764705882</v>
      </c>
    </row>
    <row r="246" spans="1:4">
      <c r="A246" s="6" t="s">
        <v>1088</v>
      </c>
      <c r="B246" s="33">
        <v>6</v>
      </c>
      <c r="C246" s="33">
        <v>2</v>
      </c>
      <c r="D246" s="9">
        <v>0.33333333333333331</v>
      </c>
    </row>
    <row r="247" spans="1:4">
      <c r="A247" s="6" t="s">
        <v>1077</v>
      </c>
      <c r="B247" s="33">
        <v>75</v>
      </c>
      <c r="C247" s="33">
        <v>21</v>
      </c>
      <c r="D247" s="9">
        <v>0.28000000000000003</v>
      </c>
    </row>
    <row r="251" spans="1:4">
      <c r="A251" s="4" t="s">
        <v>3</v>
      </c>
      <c r="B251" t="s">
        <v>55</v>
      </c>
    </row>
    <row r="253" spans="1:4">
      <c r="A253" s="4" t="s">
        <v>1108</v>
      </c>
      <c r="B253" t="s">
        <v>1142</v>
      </c>
      <c r="C253" t="s">
        <v>1107</v>
      </c>
      <c r="D253" t="s">
        <v>1143</v>
      </c>
    </row>
    <row r="254" spans="1:4">
      <c r="A254" s="6" t="s">
        <v>62</v>
      </c>
      <c r="B254" s="33">
        <v>11</v>
      </c>
      <c r="C254" s="33">
        <v>6</v>
      </c>
      <c r="D254" s="9">
        <v>0.54545454545454541</v>
      </c>
    </row>
    <row r="255" spans="1:4">
      <c r="A255" s="6" t="s">
        <v>36</v>
      </c>
      <c r="B255" s="33">
        <v>8</v>
      </c>
      <c r="C255" s="33">
        <v>3</v>
      </c>
      <c r="D255" s="9">
        <v>0.375</v>
      </c>
    </row>
    <row r="256" spans="1:4">
      <c r="A256" s="6" t="s">
        <v>24</v>
      </c>
      <c r="B256" s="33">
        <v>27</v>
      </c>
      <c r="C256" s="33">
        <v>3</v>
      </c>
      <c r="D256" s="9">
        <v>0.1111111111111111</v>
      </c>
    </row>
    <row r="257" spans="1:4">
      <c r="A257" s="6" t="s">
        <v>32</v>
      </c>
      <c r="B257" s="33">
        <v>19</v>
      </c>
      <c r="C257" s="33">
        <v>6</v>
      </c>
      <c r="D257" s="9">
        <v>0.31578947368421051</v>
      </c>
    </row>
    <row r="258" spans="1:4">
      <c r="A258" s="6" t="s">
        <v>59</v>
      </c>
      <c r="B258" s="33">
        <v>10</v>
      </c>
      <c r="C258" s="33">
        <v>3</v>
      </c>
      <c r="D258" s="9">
        <v>0.3</v>
      </c>
    </row>
    <row r="259" spans="1:4">
      <c r="A259" s="6" t="s">
        <v>1077</v>
      </c>
      <c r="B259" s="33">
        <v>75</v>
      </c>
      <c r="C259" s="33">
        <v>21</v>
      </c>
      <c r="D259" s="9">
        <v>0.28000000000000003</v>
      </c>
    </row>
    <row r="263" spans="1:4">
      <c r="A263" s="4" t="s">
        <v>3</v>
      </c>
      <c r="B263" t="s">
        <v>55</v>
      </c>
    </row>
    <row r="265" spans="1:4">
      <c r="A265" s="4" t="s">
        <v>1165</v>
      </c>
      <c r="B265" t="s">
        <v>1142</v>
      </c>
      <c r="C265" t="s">
        <v>1107</v>
      </c>
      <c r="D265" t="s">
        <v>1143</v>
      </c>
    </row>
    <row r="266" spans="1:4">
      <c r="A266" s="6" t="s">
        <v>1145</v>
      </c>
      <c r="B266" s="33">
        <v>28</v>
      </c>
      <c r="C266" s="33">
        <v>4</v>
      </c>
      <c r="D266" s="9">
        <v>0.14285714285714285</v>
      </c>
    </row>
    <row r="267" spans="1:4">
      <c r="A267" s="6" t="s">
        <v>1146</v>
      </c>
      <c r="B267" s="33">
        <v>30</v>
      </c>
      <c r="C267" s="33">
        <v>11</v>
      </c>
      <c r="D267" s="9">
        <v>0.36666666666666664</v>
      </c>
    </row>
    <row r="268" spans="1:4">
      <c r="A268" s="6" t="s">
        <v>1147</v>
      </c>
      <c r="B268" s="33">
        <v>10</v>
      </c>
      <c r="C268" s="33">
        <v>2</v>
      </c>
      <c r="D268" s="9">
        <v>0.2</v>
      </c>
    </row>
    <row r="269" spans="1:4">
      <c r="A269" s="6" t="s">
        <v>1148</v>
      </c>
      <c r="B269" s="33">
        <v>7</v>
      </c>
      <c r="C269" s="33">
        <v>4</v>
      </c>
      <c r="D269" s="9">
        <v>0.5714285714285714</v>
      </c>
    </row>
    <row r="270" spans="1:4">
      <c r="A270" s="6" t="s">
        <v>1077</v>
      </c>
      <c r="B270" s="33">
        <v>75</v>
      </c>
      <c r="C270" s="33">
        <v>21</v>
      </c>
      <c r="D270" s="9">
        <v>0.28000000000000003</v>
      </c>
    </row>
    <row r="274" spans="1:1">
      <c r="A274" s="5" t="s">
        <v>1174</v>
      </c>
    </row>
    <row r="276" spans="1:1">
      <c r="A276" s="5" t="s">
        <v>1175</v>
      </c>
    </row>
    <row r="278" spans="1:1">
      <c r="A278" s="5" t="s">
        <v>1176</v>
      </c>
    </row>
  </sheetData>
  <mergeCells count="13">
    <mergeCell ref="F61:I63"/>
    <mergeCell ref="F100:I104"/>
    <mergeCell ref="F151:I152"/>
    <mergeCell ref="F213:I216"/>
    <mergeCell ref="F47:J49"/>
    <mergeCell ref="A2:J2"/>
    <mergeCell ref="A55:J55"/>
    <mergeCell ref="F58:I59"/>
    <mergeCell ref="F4:J8"/>
    <mergeCell ref="F13:J17"/>
    <mergeCell ref="F22:J26"/>
    <mergeCell ref="F31:J34"/>
    <mergeCell ref="F38:J4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68E5-40E2-46E8-BA6C-7D7EEC05A3C6}">
  <dimension ref="A1:L154"/>
  <sheetViews>
    <sheetView topLeftCell="A75" workbookViewId="0">
      <selection activeCell="L35" sqref="L35"/>
    </sheetView>
  </sheetViews>
  <sheetFormatPr defaultRowHeight="14.5"/>
  <cols>
    <col min="1" max="1" width="10.7265625" bestFit="1" customWidth="1"/>
    <col min="2" max="2" width="12.08984375" bestFit="1" customWidth="1"/>
    <col min="3" max="3" width="5.26953125" bestFit="1" customWidth="1"/>
    <col min="4" max="4" width="20.6328125" bestFit="1" customWidth="1"/>
    <col min="5" max="5" width="14.90625" bestFit="1" customWidth="1"/>
    <col min="6" max="6" width="22.6328125" bestFit="1" customWidth="1"/>
    <col min="7" max="7" width="21.90625" bestFit="1" customWidth="1"/>
    <col min="8" max="8" width="14.90625" bestFit="1" customWidth="1"/>
    <col min="9" max="9" width="10" bestFit="1" customWidth="1"/>
  </cols>
  <sheetData>
    <row r="1" spans="1:12">
      <c r="A1" s="260" t="s">
        <v>1105</v>
      </c>
      <c r="B1" s="260"/>
      <c r="C1" s="260"/>
      <c r="D1" s="260"/>
      <c r="E1" s="260"/>
      <c r="F1" s="260"/>
      <c r="G1" s="260"/>
      <c r="H1" s="260"/>
      <c r="I1" s="260"/>
      <c r="J1" s="260"/>
      <c r="K1" s="260"/>
      <c r="L1" s="260"/>
    </row>
    <row r="3" spans="1:12">
      <c r="A3" s="4" t="s">
        <v>1076</v>
      </c>
      <c r="B3" t="s">
        <v>1080</v>
      </c>
      <c r="D3" s="4" t="s">
        <v>19</v>
      </c>
      <c r="E3" t="s">
        <v>38</v>
      </c>
      <c r="H3" s="4" t="s">
        <v>19</v>
      </c>
      <c r="I3" t="s">
        <v>26</v>
      </c>
    </row>
    <row r="4" spans="1:12">
      <c r="A4" s="6" t="s">
        <v>26</v>
      </c>
      <c r="B4">
        <v>851</v>
      </c>
    </row>
    <row r="5" spans="1:12">
      <c r="A5" s="6" t="s">
        <v>1077</v>
      </c>
      <c r="B5">
        <v>851</v>
      </c>
      <c r="D5" t="s">
        <v>1090</v>
      </c>
      <c r="H5" s="4" t="s">
        <v>1076</v>
      </c>
      <c r="I5" t="s">
        <v>1080</v>
      </c>
    </row>
    <row r="6" spans="1:12">
      <c r="D6" s="10">
        <v>4.507382550335568</v>
      </c>
      <c r="H6" s="6" t="s">
        <v>1092</v>
      </c>
      <c r="I6" s="9">
        <v>0.4900117508813161</v>
      </c>
    </row>
    <row r="7" spans="1:12">
      <c r="H7" s="6" t="s">
        <v>1093</v>
      </c>
      <c r="I7" s="9">
        <v>0.5099882491186839</v>
      </c>
    </row>
    <row r="8" spans="1:12">
      <c r="E8" s="4" t="s">
        <v>19</v>
      </c>
      <c r="F8" t="s">
        <v>38</v>
      </c>
      <c r="H8" s="6" t="s">
        <v>1077</v>
      </c>
      <c r="I8" s="9">
        <v>1</v>
      </c>
    </row>
    <row r="9" spans="1:12">
      <c r="A9" s="4" t="s">
        <v>19</v>
      </c>
      <c r="B9" t="s">
        <v>1079</v>
      </c>
    </row>
    <row r="10" spans="1:12">
      <c r="A10" s="6" t="s">
        <v>38</v>
      </c>
      <c r="B10">
        <v>149</v>
      </c>
      <c r="E10" s="4" t="s">
        <v>1079</v>
      </c>
      <c r="F10" t="s">
        <v>1090</v>
      </c>
    </row>
    <row r="11" spans="1:12">
      <c r="A11" s="6" t="s">
        <v>1077</v>
      </c>
      <c r="B11">
        <v>149</v>
      </c>
      <c r="E11" s="6" t="s">
        <v>1092</v>
      </c>
      <c r="F11" s="10">
        <v>4.3689655172413797</v>
      </c>
    </row>
    <row r="12" spans="1:12">
      <c r="E12" s="6" t="s">
        <v>1093</v>
      </c>
      <c r="F12" s="10">
        <v>4.7016129032258069</v>
      </c>
      <c r="H12" s="4" t="s">
        <v>19</v>
      </c>
      <c r="I12" t="s">
        <v>38</v>
      </c>
    </row>
    <row r="13" spans="1:12">
      <c r="E13" s="6" t="s">
        <v>1077</v>
      </c>
      <c r="F13" s="10">
        <v>4.5073825503355689</v>
      </c>
    </row>
    <row r="14" spans="1:12">
      <c r="A14" s="4" t="s">
        <v>1079</v>
      </c>
      <c r="B14" t="s">
        <v>1078</v>
      </c>
      <c r="C14" t="s">
        <v>1075</v>
      </c>
      <c r="H14" s="4" t="s">
        <v>19</v>
      </c>
      <c r="I14" t="s">
        <v>1079</v>
      </c>
    </row>
    <row r="15" spans="1:12">
      <c r="A15" s="6" t="s">
        <v>26</v>
      </c>
      <c r="B15">
        <v>851</v>
      </c>
      <c r="C15" s="7">
        <v>0.85099999999999998</v>
      </c>
      <c r="H15" s="6" t="s">
        <v>1092</v>
      </c>
      <c r="I15" s="9">
        <v>0.58389261744966447</v>
      </c>
    </row>
    <row r="16" spans="1:12">
      <c r="A16" s="6" t="s">
        <v>38</v>
      </c>
      <c r="B16">
        <v>149</v>
      </c>
      <c r="C16" s="8">
        <v>0.14899999999999999</v>
      </c>
      <c r="H16" s="6" t="s">
        <v>1093</v>
      </c>
      <c r="I16" s="9">
        <v>0.41610738255033558</v>
      </c>
    </row>
    <row r="17" spans="1:9">
      <c r="A17" s="6" t="s">
        <v>1077</v>
      </c>
      <c r="B17">
        <v>1000</v>
      </c>
      <c r="C17" s="7">
        <v>1</v>
      </c>
      <c r="H17" s="6" t="s">
        <v>1077</v>
      </c>
      <c r="I17" s="9">
        <v>1</v>
      </c>
    </row>
    <row r="19" spans="1:9">
      <c r="A19" s="4" t="s">
        <v>19</v>
      </c>
      <c r="B19" t="s">
        <v>38</v>
      </c>
    </row>
    <row r="21" spans="1:9">
      <c r="A21" s="4" t="s">
        <v>1</v>
      </c>
      <c r="B21" t="s">
        <v>1079</v>
      </c>
    </row>
    <row r="22" spans="1:9">
      <c r="A22" s="6" t="s">
        <v>48</v>
      </c>
      <c r="B22" s="9">
        <v>0.16778523489932887</v>
      </c>
    </row>
    <row r="23" spans="1:9">
      <c r="A23" s="6" t="s">
        <v>21</v>
      </c>
      <c r="B23" s="9">
        <v>0.16107382550335569</v>
      </c>
    </row>
    <row r="24" spans="1:9">
      <c r="A24" s="6" t="s">
        <v>40</v>
      </c>
      <c r="B24" s="9">
        <v>0.16107382550335569</v>
      </c>
    </row>
    <row r="25" spans="1:9">
      <c r="A25" s="6" t="s">
        <v>43</v>
      </c>
      <c r="B25" s="9">
        <v>0.15436241610738255</v>
      </c>
    </row>
    <row r="26" spans="1:9">
      <c r="A26" s="6" t="s">
        <v>29</v>
      </c>
      <c r="B26" s="9">
        <v>0.13422818791946309</v>
      </c>
    </row>
    <row r="27" spans="1:9">
      <c r="A27" s="6" t="s">
        <v>66</v>
      </c>
      <c r="B27" s="9">
        <v>8.7248322147651006E-2</v>
      </c>
    </row>
    <row r="28" spans="1:9">
      <c r="A28" s="6" t="s">
        <v>52</v>
      </c>
      <c r="B28" s="9">
        <v>7.3825503355704702E-2</v>
      </c>
    </row>
    <row r="29" spans="1:9">
      <c r="A29" s="6" t="s">
        <v>35</v>
      </c>
      <c r="B29" s="9">
        <v>6.0402684563758392E-2</v>
      </c>
    </row>
    <row r="30" spans="1:9">
      <c r="A30" s="6" t="s">
        <v>1077</v>
      </c>
      <c r="B30" s="9">
        <v>1</v>
      </c>
    </row>
    <row r="35" spans="1:3">
      <c r="A35" s="4" t="s">
        <v>19</v>
      </c>
      <c r="B35" t="s">
        <v>38</v>
      </c>
    </row>
    <row r="37" spans="1:3">
      <c r="A37" s="4" t="s">
        <v>2</v>
      </c>
      <c r="B37" t="s">
        <v>1079</v>
      </c>
      <c r="C37" t="s">
        <v>1081</v>
      </c>
    </row>
    <row r="38" spans="1:3">
      <c r="A38" s="6" t="s">
        <v>22</v>
      </c>
      <c r="B38">
        <v>33</v>
      </c>
      <c r="C38" s="9">
        <v>0.22147651006711411</v>
      </c>
    </row>
    <row r="39" spans="1:3">
      <c r="A39" s="6" t="s">
        <v>44</v>
      </c>
      <c r="B39">
        <v>23</v>
      </c>
      <c r="C39" s="9">
        <v>0.15436241610738255</v>
      </c>
    </row>
    <row r="40" spans="1:3">
      <c r="A40" s="6" t="s">
        <v>30</v>
      </c>
      <c r="B40">
        <v>31</v>
      </c>
      <c r="C40" s="9">
        <v>0.20805369127516779</v>
      </c>
    </row>
    <row r="41" spans="1:3">
      <c r="A41" s="6" t="s">
        <v>40</v>
      </c>
      <c r="B41">
        <v>24</v>
      </c>
      <c r="C41" s="9">
        <v>0.16107382550335569</v>
      </c>
    </row>
    <row r="42" spans="1:3">
      <c r="A42" s="6" t="s">
        <v>67</v>
      </c>
      <c r="B42">
        <v>13</v>
      </c>
      <c r="C42" s="9">
        <v>8.7248322147651006E-2</v>
      </c>
    </row>
    <row r="43" spans="1:3">
      <c r="A43" s="6" t="s">
        <v>49</v>
      </c>
      <c r="B43">
        <v>25</v>
      </c>
      <c r="C43" s="9">
        <v>0.16778523489932887</v>
      </c>
    </row>
    <row r="44" spans="1:3">
      <c r="A44" s="6" t="s">
        <v>1077</v>
      </c>
      <c r="B44">
        <v>149</v>
      </c>
      <c r="C44" s="9">
        <v>1</v>
      </c>
    </row>
    <row r="49" spans="1:3">
      <c r="A49" s="4" t="s">
        <v>19</v>
      </c>
      <c r="B49" t="s">
        <v>38</v>
      </c>
    </row>
    <row r="51" spans="1:3">
      <c r="A51" s="4" t="s">
        <v>3</v>
      </c>
      <c r="B51" t="s">
        <v>1079</v>
      </c>
      <c r="C51" t="s">
        <v>1081</v>
      </c>
    </row>
    <row r="52" spans="1:3">
      <c r="A52" s="6" t="s">
        <v>55</v>
      </c>
      <c r="B52">
        <v>21</v>
      </c>
      <c r="C52" s="9">
        <v>0.14093959731543623</v>
      </c>
    </row>
    <row r="53" spans="1:3">
      <c r="A53" s="6" t="s">
        <v>31</v>
      </c>
      <c r="B53">
        <v>8</v>
      </c>
      <c r="C53" s="9">
        <v>5.3691275167785234E-2</v>
      </c>
    </row>
    <row r="54" spans="1:3">
      <c r="A54" s="6" t="s">
        <v>73</v>
      </c>
      <c r="B54">
        <v>10</v>
      </c>
      <c r="C54" s="9">
        <v>6.7114093959731544E-2</v>
      </c>
    </row>
    <row r="55" spans="1:3">
      <c r="A55" s="6" t="s">
        <v>41</v>
      </c>
      <c r="B55">
        <v>13</v>
      </c>
      <c r="C55" s="9">
        <v>8.7248322147651006E-2</v>
      </c>
    </row>
    <row r="56" spans="1:3">
      <c r="A56" s="6" t="s">
        <v>23</v>
      </c>
      <c r="B56">
        <v>60</v>
      </c>
      <c r="C56" s="9">
        <v>0.40268456375838924</v>
      </c>
    </row>
    <row r="57" spans="1:3">
      <c r="A57" s="6" t="s">
        <v>45</v>
      </c>
      <c r="B57">
        <v>37</v>
      </c>
      <c r="C57" s="9">
        <v>0.24832214765100671</v>
      </c>
    </row>
    <row r="58" spans="1:3">
      <c r="A58" s="6" t="s">
        <v>1077</v>
      </c>
      <c r="B58">
        <v>149</v>
      </c>
      <c r="C58" s="9">
        <v>1</v>
      </c>
    </row>
    <row r="62" spans="1:3">
      <c r="A62" s="4" t="s">
        <v>19</v>
      </c>
      <c r="B62" t="s">
        <v>38</v>
      </c>
    </row>
    <row r="64" spans="1:3">
      <c r="A64" s="4" t="s">
        <v>4</v>
      </c>
      <c r="B64" t="s">
        <v>1078</v>
      </c>
    </row>
    <row r="65" spans="1:8">
      <c r="A65" s="6" t="s">
        <v>24</v>
      </c>
      <c r="B65" s="9">
        <v>0.35570469798657717</v>
      </c>
    </row>
    <row r="66" spans="1:8">
      <c r="A66" s="6" t="s">
        <v>32</v>
      </c>
      <c r="B66" s="9">
        <v>0.24161073825503357</v>
      </c>
    </row>
    <row r="67" spans="1:8">
      <c r="A67" s="6" t="s">
        <v>62</v>
      </c>
      <c r="B67" s="9">
        <v>0.17449664429530201</v>
      </c>
    </row>
    <row r="68" spans="1:8">
      <c r="A68" s="6" t="s">
        <v>36</v>
      </c>
      <c r="B68" s="9">
        <v>0.15436241610738255</v>
      </c>
    </row>
    <row r="69" spans="1:8">
      <c r="A69" s="6" t="s">
        <v>59</v>
      </c>
      <c r="B69" s="9">
        <v>7.3825503355704702E-2</v>
      </c>
    </row>
    <row r="70" spans="1:8">
      <c r="A70" s="6" t="s">
        <v>1077</v>
      </c>
      <c r="B70" s="9">
        <v>1</v>
      </c>
    </row>
    <row r="72" spans="1:8">
      <c r="D72" s="4" t="s">
        <v>19</v>
      </c>
      <c r="E72" t="s">
        <v>38</v>
      </c>
      <c r="G72" s="4" t="s">
        <v>19</v>
      </c>
      <c r="H72" t="s">
        <v>38</v>
      </c>
    </row>
    <row r="74" spans="1:8">
      <c r="A74" s="4" t="s">
        <v>19</v>
      </c>
      <c r="B74" t="s">
        <v>38</v>
      </c>
      <c r="D74" s="4" t="s">
        <v>1095</v>
      </c>
      <c r="E74" t="s">
        <v>1078</v>
      </c>
      <c r="G74" s="4" t="s">
        <v>16</v>
      </c>
      <c r="H74" t="s">
        <v>1078</v>
      </c>
    </row>
    <row r="75" spans="1:8">
      <c r="D75" s="6" t="s">
        <v>26</v>
      </c>
      <c r="E75" s="9">
        <v>0.8523489932885906</v>
      </c>
      <c r="G75" s="6" t="s">
        <v>33</v>
      </c>
      <c r="H75" s="9">
        <v>0.61073825503355705</v>
      </c>
    </row>
    <row r="76" spans="1:8">
      <c r="A76" s="4" t="s">
        <v>1082</v>
      </c>
      <c r="B76" t="s">
        <v>1078</v>
      </c>
      <c r="D76" s="6" t="s">
        <v>38</v>
      </c>
      <c r="E76" s="9">
        <v>0.1476510067114094</v>
      </c>
      <c r="G76" s="6" t="s">
        <v>50</v>
      </c>
      <c r="H76" s="9">
        <v>0.20134228187919462</v>
      </c>
    </row>
    <row r="77" spans="1:8">
      <c r="A77" s="6" t="s">
        <v>1085</v>
      </c>
      <c r="B77" s="9">
        <v>0.59731543624161076</v>
      </c>
      <c r="D77" s="6" t="s">
        <v>1077</v>
      </c>
      <c r="E77" s="9">
        <v>1</v>
      </c>
      <c r="G77" s="6" t="s">
        <v>27</v>
      </c>
      <c r="H77" s="9">
        <v>0.18791946308724833</v>
      </c>
    </row>
    <row r="78" spans="1:8">
      <c r="A78" s="6" t="s">
        <v>1084</v>
      </c>
      <c r="B78" s="9">
        <v>0.22818791946308725</v>
      </c>
      <c r="G78" s="6" t="s">
        <v>1077</v>
      </c>
      <c r="H78" s="9">
        <v>1</v>
      </c>
    </row>
    <row r="79" spans="1:8">
      <c r="A79" s="6" t="s">
        <v>1086</v>
      </c>
      <c r="B79" s="9">
        <v>0.16778523489932887</v>
      </c>
    </row>
    <row r="80" spans="1:8">
      <c r="A80" s="6" t="s">
        <v>1087</v>
      </c>
      <c r="B80" s="9">
        <v>6.7114093959731542E-3</v>
      </c>
    </row>
    <row r="81" spans="1:12">
      <c r="A81" s="6" t="s">
        <v>1077</v>
      </c>
      <c r="B81" s="9">
        <v>1</v>
      </c>
    </row>
    <row r="85" spans="1:12">
      <c r="A85" s="4" t="s">
        <v>19</v>
      </c>
      <c r="B85" t="s">
        <v>38</v>
      </c>
      <c r="D85" s="4" t="s">
        <v>19</v>
      </c>
      <c r="E85" t="s">
        <v>38</v>
      </c>
    </row>
    <row r="87" spans="1:12">
      <c r="A87" s="4" t="s">
        <v>1083</v>
      </c>
      <c r="B87" t="s">
        <v>1078</v>
      </c>
      <c r="D87" s="4" t="s">
        <v>1094</v>
      </c>
      <c r="E87" t="s">
        <v>1078</v>
      </c>
    </row>
    <row r="88" spans="1:12">
      <c r="A88" s="6" t="s">
        <v>1097</v>
      </c>
      <c r="B88" s="9">
        <v>0.44295302013422821</v>
      </c>
      <c r="D88" s="6" t="s">
        <v>37</v>
      </c>
      <c r="E88" s="9">
        <v>0.27516778523489932</v>
      </c>
    </row>
    <row r="89" spans="1:12">
      <c r="A89" s="6" t="s">
        <v>1098</v>
      </c>
      <c r="B89" s="9">
        <v>0.32885906040268459</v>
      </c>
      <c r="D89" s="6" t="s">
        <v>25</v>
      </c>
      <c r="E89" s="9">
        <v>0.57718120805369133</v>
      </c>
    </row>
    <row r="90" spans="1:12">
      <c r="A90" s="6" t="s">
        <v>1099</v>
      </c>
      <c r="B90" s="9">
        <v>0.12080536912751678</v>
      </c>
      <c r="D90" s="6" t="s">
        <v>53</v>
      </c>
      <c r="E90" s="9">
        <v>8.0536912751677847E-2</v>
      </c>
    </row>
    <row r="91" spans="1:12">
      <c r="A91" s="6" t="s">
        <v>1088</v>
      </c>
      <c r="B91" s="9">
        <v>6.7114093959731544E-2</v>
      </c>
      <c r="D91" s="6" t="s">
        <v>75</v>
      </c>
      <c r="E91" s="9">
        <v>6.7114093959731544E-2</v>
      </c>
    </row>
    <row r="92" spans="1:12">
      <c r="A92" s="6" t="s">
        <v>1100</v>
      </c>
      <c r="B92" s="9">
        <v>4.0268456375838924E-2</v>
      </c>
      <c r="D92" s="6" t="s">
        <v>1077</v>
      </c>
      <c r="E92" s="9">
        <v>1</v>
      </c>
    </row>
    <row r="93" spans="1:12">
      <c r="A93" s="6" t="s">
        <v>1077</v>
      </c>
      <c r="B93" s="9">
        <v>1</v>
      </c>
    </row>
    <row r="96" spans="1:12">
      <c r="A96" s="260" t="s">
        <v>1104</v>
      </c>
      <c r="B96" s="260"/>
      <c r="C96" s="260"/>
      <c r="D96" s="260"/>
      <c r="E96" s="260"/>
      <c r="F96" s="260"/>
      <c r="G96" s="260"/>
      <c r="H96" s="260"/>
      <c r="I96" s="260"/>
      <c r="J96" s="260"/>
      <c r="K96" s="260"/>
      <c r="L96" s="260"/>
    </row>
    <row r="98" spans="1:6">
      <c r="A98" s="4" t="s">
        <v>1</v>
      </c>
      <c r="B98" t="s">
        <v>1102</v>
      </c>
      <c r="C98" t="s">
        <v>1107</v>
      </c>
      <c r="D98" t="s">
        <v>1089</v>
      </c>
      <c r="F98" s="5"/>
    </row>
    <row r="99" spans="1:6">
      <c r="A99" s="6" t="s">
        <v>43</v>
      </c>
      <c r="B99">
        <v>128</v>
      </c>
      <c r="C99">
        <v>23</v>
      </c>
      <c r="D99" s="7">
        <v>0.1796875</v>
      </c>
      <c r="F99" s="12"/>
    </row>
    <row r="100" spans="1:6">
      <c r="A100" s="6" t="s">
        <v>66</v>
      </c>
      <c r="B100">
        <v>80</v>
      </c>
      <c r="C100">
        <v>13</v>
      </c>
      <c r="D100" s="7">
        <v>0.16250000000000001</v>
      </c>
      <c r="F100" s="12"/>
    </row>
    <row r="101" spans="1:6">
      <c r="A101" s="6" t="s">
        <v>29</v>
      </c>
      <c r="B101">
        <v>124</v>
      </c>
      <c r="C101">
        <v>20</v>
      </c>
      <c r="D101" s="7">
        <v>0.16129032258064516</v>
      </c>
      <c r="F101" s="12"/>
    </row>
    <row r="102" spans="1:6">
      <c r="A102" s="6" t="s">
        <v>48</v>
      </c>
      <c r="B102">
        <v>157</v>
      </c>
      <c r="C102">
        <v>25</v>
      </c>
      <c r="D102" s="7">
        <v>0.15923566878980891</v>
      </c>
      <c r="F102" s="12"/>
    </row>
    <row r="103" spans="1:6">
      <c r="A103" s="6" t="s">
        <v>21</v>
      </c>
      <c r="B103">
        <v>160</v>
      </c>
      <c r="C103">
        <v>24</v>
      </c>
      <c r="D103" s="7">
        <v>0.15</v>
      </c>
      <c r="F103" s="12"/>
    </row>
    <row r="104" spans="1:6">
      <c r="A104" s="6" t="s">
        <v>40</v>
      </c>
      <c r="B104">
        <v>163</v>
      </c>
      <c r="C104">
        <v>24</v>
      </c>
      <c r="D104" s="7">
        <v>0.14723926380368099</v>
      </c>
      <c r="F104" s="12"/>
    </row>
    <row r="105" spans="1:6">
      <c r="A105" s="6" t="s">
        <v>35</v>
      </c>
      <c r="B105">
        <v>77</v>
      </c>
      <c r="C105">
        <v>9</v>
      </c>
      <c r="D105" s="7">
        <v>0.11688311688311688</v>
      </c>
      <c r="F105" s="12"/>
    </row>
    <row r="106" spans="1:6">
      <c r="A106" s="6" t="s">
        <v>52</v>
      </c>
      <c r="B106">
        <v>111</v>
      </c>
      <c r="C106">
        <v>11</v>
      </c>
      <c r="D106" s="7">
        <v>9.90990990990991E-2</v>
      </c>
      <c r="F106" s="12"/>
    </row>
    <row r="107" spans="1:6">
      <c r="A107" s="6" t="s">
        <v>1077</v>
      </c>
      <c r="B107">
        <v>1000</v>
      </c>
      <c r="C107">
        <v>149</v>
      </c>
      <c r="D107" s="7">
        <v>0.14899999999999999</v>
      </c>
      <c r="F107" s="12"/>
    </row>
    <row r="110" spans="1:6">
      <c r="A110" s="4" t="s">
        <v>1091</v>
      </c>
      <c r="B110" t="s">
        <v>1102</v>
      </c>
      <c r="C110" t="s">
        <v>1107</v>
      </c>
      <c r="D110" t="s">
        <v>1089</v>
      </c>
    </row>
    <row r="111" spans="1:6">
      <c r="A111" s="6" t="s">
        <v>1092</v>
      </c>
      <c r="B111">
        <v>504</v>
      </c>
      <c r="C111">
        <v>87</v>
      </c>
      <c r="D111" s="7">
        <v>0.17261904761904762</v>
      </c>
    </row>
    <row r="112" spans="1:6">
      <c r="A112" s="6" t="s">
        <v>1093</v>
      </c>
      <c r="B112">
        <v>496</v>
      </c>
      <c r="C112">
        <v>62</v>
      </c>
      <c r="D112" s="7">
        <v>0.125</v>
      </c>
    </row>
    <row r="113" spans="1:4">
      <c r="A113" s="6" t="s">
        <v>1077</v>
      </c>
      <c r="B113">
        <v>1000</v>
      </c>
      <c r="C113">
        <v>149</v>
      </c>
      <c r="D113" s="7">
        <v>0.14899999999999999</v>
      </c>
    </row>
    <row r="117" spans="1:4">
      <c r="A117" s="4" t="s">
        <v>1082</v>
      </c>
      <c r="B117" t="s">
        <v>1102</v>
      </c>
      <c r="C117" t="s">
        <v>1107</v>
      </c>
      <c r="D117" t="s">
        <v>1089</v>
      </c>
    </row>
    <row r="118" spans="1:4">
      <c r="A118" s="6" t="s">
        <v>1084</v>
      </c>
      <c r="B118">
        <v>245</v>
      </c>
      <c r="C118">
        <v>34</v>
      </c>
      <c r="D118" s="7">
        <v>0.13877551020408163</v>
      </c>
    </row>
    <row r="119" spans="1:4">
      <c r="A119" s="6" t="s">
        <v>1085</v>
      </c>
      <c r="B119">
        <v>548</v>
      </c>
      <c r="C119">
        <v>89</v>
      </c>
      <c r="D119" s="7">
        <v>0.16240875912408759</v>
      </c>
    </row>
    <row r="120" spans="1:4">
      <c r="A120" s="6" t="s">
        <v>1086</v>
      </c>
      <c r="B120">
        <v>205</v>
      </c>
      <c r="C120">
        <v>25</v>
      </c>
      <c r="D120" s="7">
        <v>0.12195121951219512</v>
      </c>
    </row>
    <row r="121" spans="1:4">
      <c r="A121" s="6" t="s">
        <v>1087</v>
      </c>
      <c r="B121">
        <v>2</v>
      </c>
      <c r="C121">
        <v>1</v>
      </c>
      <c r="D121" s="7">
        <v>0.5</v>
      </c>
    </row>
    <row r="122" spans="1:4">
      <c r="A122" s="6" t="s">
        <v>1077</v>
      </c>
      <c r="B122">
        <v>1000</v>
      </c>
      <c r="C122">
        <v>149</v>
      </c>
      <c r="D122" s="7">
        <v>0.14899999999999999</v>
      </c>
    </row>
    <row r="126" spans="1:4">
      <c r="A126" s="4" t="s">
        <v>1083</v>
      </c>
      <c r="B126" t="s">
        <v>1102</v>
      </c>
      <c r="C126" t="s">
        <v>1107</v>
      </c>
      <c r="D126" t="s">
        <v>1089</v>
      </c>
    </row>
    <row r="127" spans="1:4">
      <c r="A127" s="6" t="s">
        <v>1099</v>
      </c>
      <c r="B127">
        <v>136</v>
      </c>
      <c r="C127">
        <v>18</v>
      </c>
      <c r="D127" s="7">
        <v>0.13235294117647059</v>
      </c>
    </row>
    <row r="128" spans="1:4">
      <c r="A128" s="6" t="s">
        <v>1100</v>
      </c>
      <c r="B128">
        <v>62</v>
      </c>
      <c r="C128">
        <v>6</v>
      </c>
      <c r="D128" s="7">
        <v>9.6774193548387094E-2</v>
      </c>
    </row>
    <row r="129" spans="1:4">
      <c r="A129" s="6" t="s">
        <v>1101</v>
      </c>
      <c r="B129">
        <v>6</v>
      </c>
      <c r="C129">
        <v>0</v>
      </c>
      <c r="D129" s="7">
        <v>0</v>
      </c>
    </row>
    <row r="130" spans="1:4">
      <c r="A130" s="6" t="s">
        <v>1097</v>
      </c>
      <c r="B130">
        <v>418</v>
      </c>
      <c r="C130">
        <v>66</v>
      </c>
      <c r="D130" s="7">
        <v>0.15789473684210525</v>
      </c>
    </row>
    <row r="131" spans="1:4">
      <c r="A131" s="6" t="s">
        <v>1098</v>
      </c>
      <c r="B131">
        <v>325</v>
      </c>
      <c r="C131">
        <v>49</v>
      </c>
      <c r="D131" s="7">
        <v>0.15076923076923077</v>
      </c>
    </row>
    <row r="132" spans="1:4">
      <c r="A132" s="6" t="s">
        <v>1088</v>
      </c>
      <c r="B132">
        <v>53</v>
      </c>
      <c r="C132">
        <v>10</v>
      </c>
      <c r="D132" s="7">
        <v>0.18867924528301888</v>
      </c>
    </row>
    <row r="133" spans="1:4">
      <c r="A133" s="6" t="s">
        <v>1077</v>
      </c>
      <c r="B133">
        <v>1000</v>
      </c>
      <c r="C133">
        <v>149</v>
      </c>
      <c r="D133" s="7">
        <v>0.14899999999999999</v>
      </c>
    </row>
    <row r="137" spans="1:4">
      <c r="A137" s="4" t="s">
        <v>1108</v>
      </c>
      <c r="B137" t="s">
        <v>1102</v>
      </c>
      <c r="C137" t="s">
        <v>1107</v>
      </c>
      <c r="D137" t="s">
        <v>1089</v>
      </c>
    </row>
    <row r="138" spans="1:4">
      <c r="A138" s="6" t="s">
        <v>62</v>
      </c>
      <c r="B138">
        <v>124</v>
      </c>
      <c r="C138">
        <v>26</v>
      </c>
      <c r="D138" s="7">
        <v>0.20967741935483872</v>
      </c>
    </row>
    <row r="139" spans="1:4">
      <c r="A139" s="6" t="s">
        <v>36</v>
      </c>
      <c r="B139">
        <v>147</v>
      </c>
      <c r="C139">
        <v>23</v>
      </c>
      <c r="D139" s="7">
        <v>0.15646258503401361</v>
      </c>
    </row>
    <row r="140" spans="1:4">
      <c r="A140" s="6" t="s">
        <v>24</v>
      </c>
      <c r="B140">
        <v>367</v>
      </c>
      <c r="C140">
        <v>53</v>
      </c>
      <c r="D140" s="7">
        <v>0.1444141689373297</v>
      </c>
    </row>
    <row r="141" spans="1:4">
      <c r="A141" s="6" t="s">
        <v>32</v>
      </c>
      <c r="B141">
        <v>294</v>
      </c>
      <c r="C141">
        <v>36</v>
      </c>
      <c r="D141" s="7">
        <v>0.12244897959183673</v>
      </c>
    </row>
    <row r="142" spans="1:4">
      <c r="A142" s="6" t="s">
        <v>59</v>
      </c>
      <c r="B142">
        <v>68</v>
      </c>
      <c r="C142">
        <v>11</v>
      </c>
      <c r="D142" s="7">
        <v>0.16176470588235295</v>
      </c>
    </row>
    <row r="143" spans="1:4">
      <c r="A143" s="6" t="s">
        <v>1077</v>
      </c>
      <c r="B143">
        <v>1000</v>
      </c>
      <c r="C143">
        <v>149</v>
      </c>
      <c r="D143" s="7">
        <v>0.14899999999999999</v>
      </c>
    </row>
    <row r="147" spans="1:4">
      <c r="A147" s="4" t="s">
        <v>3</v>
      </c>
      <c r="B147" t="s">
        <v>1102</v>
      </c>
      <c r="C147" t="s">
        <v>1107</v>
      </c>
      <c r="D147" t="s">
        <v>1089</v>
      </c>
    </row>
    <row r="148" spans="1:4">
      <c r="A148" s="6" t="s">
        <v>55</v>
      </c>
      <c r="B148">
        <v>75</v>
      </c>
      <c r="C148">
        <v>21</v>
      </c>
      <c r="D148" s="7">
        <v>0.28000000000000003</v>
      </c>
    </row>
    <row r="149" spans="1:4">
      <c r="A149" s="6" t="s">
        <v>31</v>
      </c>
      <c r="B149">
        <v>61</v>
      </c>
      <c r="C149">
        <v>8</v>
      </c>
      <c r="D149" s="7">
        <v>0.13114754098360656</v>
      </c>
    </row>
    <row r="150" spans="1:4">
      <c r="A150" s="6" t="s">
        <v>73</v>
      </c>
      <c r="B150">
        <v>54</v>
      </c>
      <c r="C150">
        <v>10</v>
      </c>
      <c r="D150" s="7">
        <v>0.18518518518518517</v>
      </c>
    </row>
    <row r="151" spans="1:4">
      <c r="A151" s="6" t="s">
        <v>41</v>
      </c>
      <c r="B151">
        <v>71</v>
      </c>
      <c r="C151">
        <v>13</v>
      </c>
      <c r="D151" s="7">
        <v>0.18309859154929578</v>
      </c>
    </row>
    <row r="152" spans="1:4">
      <c r="A152" s="6" t="s">
        <v>23</v>
      </c>
      <c r="B152">
        <v>483</v>
      </c>
      <c r="C152">
        <v>60</v>
      </c>
      <c r="D152" s="7">
        <v>0.12422360248447205</v>
      </c>
    </row>
    <row r="153" spans="1:4">
      <c r="A153" s="6" t="s">
        <v>45</v>
      </c>
      <c r="B153">
        <v>256</v>
      </c>
      <c r="C153">
        <v>37</v>
      </c>
      <c r="D153" s="7">
        <v>0.14453125</v>
      </c>
    </row>
    <row r="154" spans="1:4">
      <c r="A154" s="6" t="s">
        <v>1077</v>
      </c>
      <c r="B154">
        <v>1000</v>
      </c>
      <c r="C154">
        <v>149</v>
      </c>
      <c r="D154" s="7">
        <v>0.14899999999999999</v>
      </c>
    </row>
  </sheetData>
  <mergeCells count="2">
    <mergeCell ref="A1:L1"/>
    <mergeCell ref="A96:L9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A14C-EB4F-47A4-9DA3-86437219FBFC}">
  <dimension ref="A1:C59"/>
  <sheetViews>
    <sheetView workbookViewId="0">
      <selection activeCell="I5" sqref="I5"/>
    </sheetView>
  </sheetViews>
  <sheetFormatPr defaultRowHeight="14.5"/>
  <cols>
    <col min="1" max="1" width="13.6328125" bestFit="1" customWidth="1"/>
    <col min="2" max="2" width="9.90625" bestFit="1" customWidth="1"/>
    <col min="3" max="3" width="7.08984375" bestFit="1" customWidth="1"/>
    <col min="4" max="5" width="9.90625" bestFit="1" customWidth="1"/>
  </cols>
  <sheetData>
    <row r="1" spans="1:3">
      <c r="A1" s="4" t="s">
        <v>1149</v>
      </c>
      <c r="B1" s="9" t="s">
        <v>1143</v>
      </c>
    </row>
    <row r="2" spans="1:3">
      <c r="A2" s="6" t="s">
        <v>1139</v>
      </c>
      <c r="B2" s="9">
        <v>0.375</v>
      </c>
    </row>
    <row r="3" spans="1:3">
      <c r="A3" s="6" t="s">
        <v>1140</v>
      </c>
      <c r="B3" s="9">
        <v>0.17892156862745098</v>
      </c>
    </row>
    <row r="4" spans="1:3">
      <c r="A4" s="6" t="s">
        <v>1138</v>
      </c>
      <c r="B4" s="9">
        <v>0.11510791366906475</v>
      </c>
    </row>
    <row r="5" spans="1:3">
      <c r="A5" s="6" t="s">
        <v>1141</v>
      </c>
      <c r="B5" s="9">
        <v>9.6296296296296297E-2</v>
      </c>
    </row>
    <row r="6" spans="1:3">
      <c r="A6" s="6" t="s">
        <v>1077</v>
      </c>
      <c r="B6" s="9">
        <v>0.14899999999999999</v>
      </c>
    </row>
    <row r="11" spans="1:3">
      <c r="A11" s="4" t="s">
        <v>1142</v>
      </c>
      <c r="B11" s="4" t="s">
        <v>1096</v>
      </c>
    </row>
    <row r="12" spans="1:3">
      <c r="A12" s="4" t="s">
        <v>1149</v>
      </c>
      <c r="B12" t="s">
        <v>1333</v>
      </c>
      <c r="C12" t="s">
        <v>1107</v>
      </c>
    </row>
    <row r="13" spans="1:3">
      <c r="A13" s="6" t="s">
        <v>1138</v>
      </c>
      <c r="B13" s="33">
        <v>369</v>
      </c>
      <c r="C13" s="33">
        <v>48</v>
      </c>
    </row>
    <row r="14" spans="1:3">
      <c r="A14" s="6" t="s">
        <v>1139</v>
      </c>
      <c r="B14" s="33">
        <v>25</v>
      </c>
      <c r="C14" s="33">
        <v>15</v>
      </c>
    </row>
    <row r="15" spans="1:3">
      <c r="A15" s="6" t="s">
        <v>1140</v>
      </c>
      <c r="B15" s="33">
        <v>335</v>
      </c>
      <c r="C15" s="33">
        <v>73</v>
      </c>
    </row>
    <row r="16" spans="1:3">
      <c r="A16" s="6" t="s">
        <v>1141</v>
      </c>
      <c r="B16" s="33">
        <v>122</v>
      </c>
      <c r="C16" s="33">
        <v>13</v>
      </c>
    </row>
    <row r="17" spans="1:3">
      <c r="A17" s="6" t="s">
        <v>1077</v>
      </c>
      <c r="B17" s="33">
        <v>851</v>
      </c>
      <c r="C17" s="33">
        <v>149</v>
      </c>
    </row>
    <row r="24" spans="1:3">
      <c r="A24" s="4" t="s">
        <v>1165</v>
      </c>
      <c r="B24" s="9" t="s">
        <v>1143</v>
      </c>
    </row>
    <row r="25" spans="1:3">
      <c r="A25" s="6" t="s">
        <v>1148</v>
      </c>
      <c r="B25" s="9">
        <v>0.21978021978021978</v>
      </c>
    </row>
    <row r="26" spans="1:3">
      <c r="A26" s="6" t="s">
        <v>1147</v>
      </c>
      <c r="B26" s="9">
        <v>0.18627450980392157</v>
      </c>
    </row>
    <row r="27" spans="1:3">
      <c r="A27" s="6" t="s">
        <v>1146</v>
      </c>
      <c r="B27" s="9">
        <v>0.14177215189873418</v>
      </c>
    </row>
    <row r="28" spans="1:3">
      <c r="A28" s="6" t="s">
        <v>1145</v>
      </c>
      <c r="B28" s="9">
        <v>0.13106796116504854</v>
      </c>
    </row>
    <row r="29" spans="1:3">
      <c r="A29" s="6" t="s">
        <v>1077</v>
      </c>
      <c r="B29" s="9">
        <v>0.14899999999999999</v>
      </c>
    </row>
    <row r="33" spans="1:2">
      <c r="A33" s="4" t="s">
        <v>1334</v>
      </c>
      <c r="B33" s="9" t="s">
        <v>1143</v>
      </c>
    </row>
    <row r="34" spans="1:2">
      <c r="A34" s="6" t="s">
        <v>1154</v>
      </c>
      <c r="B34" s="9">
        <v>0.24277456647398843</v>
      </c>
    </row>
    <row r="35" spans="1:2">
      <c r="A35" s="6" t="s">
        <v>1152</v>
      </c>
      <c r="B35" s="9">
        <v>0.13559322033898305</v>
      </c>
    </row>
    <row r="36" spans="1:2">
      <c r="A36" s="6" t="s">
        <v>1153</v>
      </c>
      <c r="B36" s="9">
        <v>0.13104838709677419</v>
      </c>
    </row>
    <row r="37" spans="1:2">
      <c r="A37" s="6" t="s">
        <v>1155</v>
      </c>
      <c r="B37" s="9">
        <v>0.12206572769953052</v>
      </c>
    </row>
    <row r="38" spans="1:2">
      <c r="A38" s="6" t="s">
        <v>1077</v>
      </c>
      <c r="B38" s="9">
        <v>0.14899999999999999</v>
      </c>
    </row>
    <row r="41" spans="1:2">
      <c r="A41" s="4" t="s">
        <v>1095</v>
      </c>
      <c r="B41" s="9" t="s">
        <v>1143</v>
      </c>
    </row>
    <row r="42" spans="1:2">
      <c r="A42" s="6" t="s">
        <v>26</v>
      </c>
      <c r="B42" s="9">
        <v>0.17663421418636996</v>
      </c>
    </row>
    <row r="43" spans="1:2">
      <c r="A43" s="6" t="s">
        <v>38</v>
      </c>
      <c r="B43" s="9">
        <v>7.8291814946619215E-2</v>
      </c>
    </row>
    <row r="44" spans="1:2">
      <c r="A44" s="6" t="s">
        <v>1077</v>
      </c>
      <c r="B44" s="9">
        <v>0.14899999999999999</v>
      </c>
    </row>
    <row r="48" spans="1:2">
      <c r="A48" s="4" t="s">
        <v>1335</v>
      </c>
      <c r="B48" s="9" t="s">
        <v>1143</v>
      </c>
    </row>
    <row r="49" spans="1:2">
      <c r="A49" s="6" t="s">
        <v>53</v>
      </c>
      <c r="B49" s="9">
        <v>0.16666666666666666</v>
      </c>
    </row>
    <row r="50" spans="1:2">
      <c r="A50" s="6" t="s">
        <v>25</v>
      </c>
      <c r="B50" s="9">
        <v>0.15167548500881833</v>
      </c>
    </row>
    <row r="51" spans="1:2">
      <c r="A51" s="6" t="s">
        <v>37</v>
      </c>
      <c r="B51" s="9">
        <v>0.1453900709219858</v>
      </c>
    </row>
    <row r="52" spans="1:2">
      <c r="A52" s="6" t="s">
        <v>75</v>
      </c>
      <c r="B52" s="9">
        <v>0.12658227848101267</v>
      </c>
    </row>
    <row r="53" spans="1:2">
      <c r="A53" s="6" t="s">
        <v>1077</v>
      </c>
      <c r="B53" s="9">
        <v>0.14899999999999999</v>
      </c>
    </row>
    <row r="56" spans="1:2">
      <c r="A56" s="4" t="s">
        <v>17</v>
      </c>
      <c r="B56" s="9" t="s">
        <v>1143</v>
      </c>
    </row>
    <row r="57" spans="1:2">
      <c r="A57" s="6" t="s">
        <v>38</v>
      </c>
      <c r="B57" s="9">
        <v>0.20735785953177258</v>
      </c>
    </row>
    <row r="58" spans="1:2">
      <c r="A58" s="6" t="s">
        <v>26</v>
      </c>
      <c r="B58" s="9">
        <v>0.12410841654778887</v>
      </c>
    </row>
    <row r="59" spans="1:2">
      <c r="A59" s="6" t="s">
        <v>1077</v>
      </c>
      <c r="B59" s="9">
        <v>0.14899999999999999</v>
      </c>
    </row>
  </sheetData>
  <pageMargins left="0.7" right="0.7" top="0.75" bottom="0.75" header="0.3" footer="0.3"/>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E0AC-39A5-4042-94DF-D7F3B40FA285}">
  <dimension ref="A1:L178"/>
  <sheetViews>
    <sheetView topLeftCell="A106" workbookViewId="0">
      <selection activeCell="G175" sqref="G175"/>
    </sheetView>
  </sheetViews>
  <sheetFormatPr defaultRowHeight="14.5"/>
  <cols>
    <col min="1" max="1" width="12.36328125" bestFit="1" customWidth="1"/>
    <col min="2" max="2" width="10" bestFit="1" customWidth="1"/>
    <col min="3" max="3" width="19.1796875" bestFit="1" customWidth="1"/>
    <col min="4" max="4" width="20.6328125" bestFit="1" customWidth="1"/>
    <col min="5" max="5" width="14.90625" bestFit="1" customWidth="1"/>
    <col min="6" max="6" width="22.6328125" bestFit="1" customWidth="1"/>
    <col min="7" max="7" width="21.90625" bestFit="1" customWidth="1"/>
    <col min="8" max="8" width="12.36328125" bestFit="1" customWidth="1"/>
    <col min="9" max="9" width="10" bestFit="1" customWidth="1"/>
  </cols>
  <sheetData>
    <row r="1" spans="1:12">
      <c r="A1" s="260" t="s">
        <v>1105</v>
      </c>
      <c r="B1" s="260"/>
      <c r="C1" s="260"/>
      <c r="D1" s="260"/>
      <c r="E1" s="260"/>
      <c r="F1" s="260"/>
      <c r="G1" s="260"/>
      <c r="H1" s="260"/>
      <c r="I1" s="260"/>
      <c r="J1" s="260"/>
      <c r="K1" s="260"/>
      <c r="L1" s="260"/>
    </row>
    <row r="3" spans="1:12">
      <c r="A3" s="4" t="s">
        <v>1076</v>
      </c>
      <c r="B3" t="s">
        <v>1080</v>
      </c>
      <c r="D3" s="4" t="s">
        <v>19</v>
      </c>
      <c r="E3" t="s">
        <v>38</v>
      </c>
      <c r="H3" s="4" t="s">
        <v>19</v>
      </c>
      <c r="I3" t="s">
        <v>26</v>
      </c>
    </row>
    <row r="4" spans="1:12">
      <c r="A4" s="6" t="s">
        <v>26</v>
      </c>
      <c r="B4">
        <v>851</v>
      </c>
    </row>
    <row r="5" spans="1:12">
      <c r="A5" s="6" t="s">
        <v>1077</v>
      </c>
      <c r="B5">
        <v>851</v>
      </c>
      <c r="D5" t="s">
        <v>1090</v>
      </c>
      <c r="H5" s="4" t="s">
        <v>1076</v>
      </c>
      <c r="I5" t="s">
        <v>1080</v>
      </c>
    </row>
    <row r="6" spans="1:12">
      <c r="D6" s="10">
        <v>4.507382550335568</v>
      </c>
      <c r="H6" s="6" t="s">
        <v>1092</v>
      </c>
      <c r="I6" s="9">
        <v>0.4900117508813161</v>
      </c>
    </row>
    <row r="7" spans="1:12">
      <c r="H7" s="6" t="s">
        <v>1093</v>
      </c>
      <c r="I7" s="9">
        <v>0.5099882491186839</v>
      </c>
    </row>
    <row r="8" spans="1:12">
      <c r="E8" s="4" t="s">
        <v>19</v>
      </c>
      <c r="F8" t="s">
        <v>38</v>
      </c>
      <c r="H8" s="6" t="s">
        <v>1077</v>
      </c>
      <c r="I8" s="9">
        <v>1</v>
      </c>
    </row>
    <row r="9" spans="1:12">
      <c r="A9" s="4" t="s">
        <v>19</v>
      </c>
      <c r="B9" t="s">
        <v>1079</v>
      </c>
    </row>
    <row r="10" spans="1:12">
      <c r="A10" s="6" t="s">
        <v>38</v>
      </c>
      <c r="B10">
        <v>149</v>
      </c>
      <c r="E10" s="4" t="s">
        <v>1079</v>
      </c>
      <c r="F10" t="s">
        <v>1090</v>
      </c>
    </row>
    <row r="11" spans="1:12">
      <c r="A11" s="6" t="s">
        <v>1077</v>
      </c>
      <c r="B11">
        <v>149</v>
      </c>
      <c r="E11" s="6" t="s">
        <v>1092</v>
      </c>
      <c r="F11" s="10">
        <v>4.3689655172413797</v>
      </c>
    </row>
    <row r="12" spans="1:12">
      <c r="E12" s="6" t="s">
        <v>1093</v>
      </c>
      <c r="F12" s="10">
        <v>4.7016129032258069</v>
      </c>
      <c r="H12" s="4" t="s">
        <v>19</v>
      </c>
      <c r="I12" t="s">
        <v>38</v>
      </c>
    </row>
    <row r="13" spans="1:12">
      <c r="E13" s="6" t="s">
        <v>1077</v>
      </c>
      <c r="F13" s="10">
        <v>4.5073825503355689</v>
      </c>
    </row>
    <row r="14" spans="1:12">
      <c r="A14" s="4" t="s">
        <v>1079</v>
      </c>
      <c r="B14" t="s">
        <v>1078</v>
      </c>
      <c r="C14" t="s">
        <v>1075</v>
      </c>
      <c r="H14" s="4" t="s">
        <v>19</v>
      </c>
      <c r="I14" t="s">
        <v>1079</v>
      </c>
    </row>
    <row r="15" spans="1:12">
      <c r="A15" s="6" t="s">
        <v>26</v>
      </c>
      <c r="B15">
        <v>851</v>
      </c>
      <c r="C15" s="7">
        <v>0.85099999999999998</v>
      </c>
      <c r="H15" s="6" t="s">
        <v>1092</v>
      </c>
      <c r="I15" s="9">
        <v>0.58389261744966447</v>
      </c>
    </row>
    <row r="16" spans="1:12">
      <c r="A16" s="6" t="s">
        <v>38</v>
      </c>
      <c r="B16">
        <v>149</v>
      </c>
      <c r="C16" s="8">
        <v>0.14899999999999999</v>
      </c>
      <c r="H16" s="6" t="s">
        <v>1093</v>
      </c>
      <c r="I16" s="9">
        <v>0.41610738255033558</v>
      </c>
    </row>
    <row r="17" spans="1:9">
      <c r="A17" s="6" t="s">
        <v>1077</v>
      </c>
      <c r="B17">
        <v>1000</v>
      </c>
      <c r="C17" s="7">
        <v>1</v>
      </c>
      <c r="H17" s="6" t="s">
        <v>1077</v>
      </c>
      <c r="I17" s="9">
        <v>1</v>
      </c>
    </row>
    <row r="19" spans="1:9">
      <c r="A19" s="4" t="s">
        <v>19</v>
      </c>
      <c r="B19" t="s">
        <v>38</v>
      </c>
    </row>
    <row r="21" spans="1:9">
      <c r="A21" s="4" t="s">
        <v>1</v>
      </c>
      <c r="B21" t="s">
        <v>1079</v>
      </c>
    </row>
    <row r="22" spans="1:9">
      <c r="A22" s="6" t="s">
        <v>48</v>
      </c>
      <c r="B22" s="9">
        <v>0.16778523489932887</v>
      </c>
    </row>
    <row r="23" spans="1:9">
      <c r="A23" s="6" t="s">
        <v>21</v>
      </c>
      <c r="B23" s="9">
        <v>0.16107382550335569</v>
      </c>
    </row>
    <row r="24" spans="1:9">
      <c r="A24" s="6" t="s">
        <v>40</v>
      </c>
      <c r="B24" s="9">
        <v>0.16107382550335569</v>
      </c>
    </row>
    <row r="25" spans="1:9">
      <c r="A25" s="6" t="s">
        <v>43</v>
      </c>
      <c r="B25" s="9">
        <v>0.15436241610738255</v>
      </c>
    </row>
    <row r="26" spans="1:9">
      <c r="A26" s="6" t="s">
        <v>29</v>
      </c>
      <c r="B26" s="9">
        <v>0.13422818791946309</v>
      </c>
    </row>
    <row r="27" spans="1:9">
      <c r="A27" s="6" t="s">
        <v>66</v>
      </c>
      <c r="B27" s="9">
        <v>8.7248322147651006E-2</v>
      </c>
    </row>
    <row r="28" spans="1:9">
      <c r="A28" s="6" t="s">
        <v>52</v>
      </c>
      <c r="B28" s="9">
        <v>7.3825503355704702E-2</v>
      </c>
    </row>
    <row r="29" spans="1:9">
      <c r="A29" s="6" t="s">
        <v>35</v>
      </c>
      <c r="B29" s="9">
        <v>6.0402684563758392E-2</v>
      </c>
    </row>
    <row r="30" spans="1:9">
      <c r="A30" s="6" t="s">
        <v>1077</v>
      </c>
      <c r="B30" s="9">
        <v>1</v>
      </c>
    </row>
    <row r="35" spans="1:2">
      <c r="A35" s="4" t="s">
        <v>19</v>
      </c>
      <c r="B35" t="s">
        <v>38</v>
      </c>
    </row>
    <row r="37" spans="1:2">
      <c r="A37" s="4" t="s">
        <v>2</v>
      </c>
      <c r="B37" t="s">
        <v>1081</v>
      </c>
    </row>
    <row r="38" spans="1:2">
      <c r="A38" s="6" t="s">
        <v>22</v>
      </c>
      <c r="B38" s="9">
        <v>0.22147651006711411</v>
      </c>
    </row>
    <row r="39" spans="1:2">
      <c r="A39" s="6" t="s">
        <v>44</v>
      </c>
      <c r="B39" s="9">
        <v>0.15436241610738255</v>
      </c>
    </row>
    <row r="40" spans="1:2">
      <c r="A40" s="6" t="s">
        <v>30</v>
      </c>
      <c r="B40" s="9">
        <v>0.20805369127516779</v>
      </c>
    </row>
    <row r="41" spans="1:2">
      <c r="A41" s="6" t="s">
        <v>40</v>
      </c>
      <c r="B41" s="9">
        <v>0.16107382550335569</v>
      </c>
    </row>
    <row r="42" spans="1:2">
      <c r="A42" s="6" t="s">
        <v>67</v>
      </c>
      <c r="B42" s="9">
        <v>8.7248322147651006E-2</v>
      </c>
    </row>
    <row r="43" spans="1:2">
      <c r="A43" s="6" t="s">
        <v>49</v>
      </c>
      <c r="B43" s="9">
        <v>0.16778523489932887</v>
      </c>
    </row>
    <row r="44" spans="1:2">
      <c r="A44" s="6" t="s">
        <v>1077</v>
      </c>
      <c r="B44" s="9">
        <v>1</v>
      </c>
    </row>
    <row r="49" spans="1:2">
      <c r="A49" s="4" t="s">
        <v>19</v>
      </c>
      <c r="B49" t="s">
        <v>38</v>
      </c>
    </row>
    <row r="51" spans="1:2">
      <c r="A51" s="4" t="s">
        <v>3</v>
      </c>
      <c r="B51" t="s">
        <v>1081</v>
      </c>
    </row>
    <row r="52" spans="1:2">
      <c r="A52" s="6" t="s">
        <v>23</v>
      </c>
      <c r="B52" s="9">
        <v>0.40268456375838924</v>
      </c>
    </row>
    <row r="53" spans="1:2">
      <c r="A53" s="6" t="s">
        <v>45</v>
      </c>
      <c r="B53" s="9">
        <v>0.24832214765100671</v>
      </c>
    </row>
    <row r="54" spans="1:2">
      <c r="A54" s="6" t="s">
        <v>55</v>
      </c>
      <c r="B54" s="9">
        <v>0.14093959731543623</v>
      </c>
    </row>
    <row r="55" spans="1:2">
      <c r="A55" s="6" t="s">
        <v>41</v>
      </c>
      <c r="B55" s="9">
        <v>8.7248322147651006E-2</v>
      </c>
    </row>
    <row r="56" spans="1:2">
      <c r="A56" s="6" t="s">
        <v>73</v>
      </c>
      <c r="B56" s="9">
        <v>6.7114093959731544E-2</v>
      </c>
    </row>
    <row r="57" spans="1:2">
      <c r="A57" s="6" t="s">
        <v>31</v>
      </c>
      <c r="B57" s="9">
        <v>5.3691275167785234E-2</v>
      </c>
    </row>
    <row r="58" spans="1:2">
      <c r="A58" s="6" t="s">
        <v>1077</v>
      </c>
      <c r="B58" s="9">
        <v>1</v>
      </c>
    </row>
    <row r="62" spans="1:2">
      <c r="A62" s="4" t="s">
        <v>19</v>
      </c>
      <c r="B62" t="s">
        <v>38</v>
      </c>
    </row>
    <row r="64" spans="1:2">
      <c r="A64" s="4" t="s">
        <v>4</v>
      </c>
      <c r="B64" t="s">
        <v>1078</v>
      </c>
    </row>
    <row r="65" spans="1:8">
      <c r="A65" s="6" t="s">
        <v>24</v>
      </c>
      <c r="B65" s="9">
        <v>0.35570469798657717</v>
      </c>
    </row>
    <row r="66" spans="1:8">
      <c r="A66" s="6" t="s">
        <v>32</v>
      </c>
      <c r="B66" s="9">
        <v>0.24161073825503357</v>
      </c>
    </row>
    <row r="67" spans="1:8">
      <c r="A67" s="6" t="s">
        <v>62</v>
      </c>
      <c r="B67" s="9">
        <v>0.17449664429530201</v>
      </c>
    </row>
    <row r="68" spans="1:8">
      <c r="A68" s="6" t="s">
        <v>36</v>
      </c>
      <c r="B68" s="9">
        <v>0.15436241610738255</v>
      </c>
    </row>
    <row r="69" spans="1:8">
      <c r="A69" s="6" t="s">
        <v>59</v>
      </c>
      <c r="B69" s="9">
        <v>7.3825503355704702E-2</v>
      </c>
    </row>
    <row r="70" spans="1:8">
      <c r="A70" s="6" t="s">
        <v>1077</v>
      </c>
      <c r="B70" s="9">
        <v>1</v>
      </c>
    </row>
    <row r="72" spans="1:8">
      <c r="D72" s="4" t="s">
        <v>19</v>
      </c>
      <c r="E72" t="s">
        <v>38</v>
      </c>
      <c r="G72" s="4" t="s">
        <v>19</v>
      </c>
      <c r="H72" t="s">
        <v>38</v>
      </c>
    </row>
    <row r="74" spans="1:8">
      <c r="A74" s="4" t="s">
        <v>19</v>
      </c>
      <c r="B74" t="s">
        <v>38</v>
      </c>
      <c r="D74" s="4" t="s">
        <v>1095</v>
      </c>
      <c r="E74" t="s">
        <v>1078</v>
      </c>
      <c r="G74" s="4" t="s">
        <v>16</v>
      </c>
      <c r="H74" t="s">
        <v>1078</v>
      </c>
    </row>
    <row r="75" spans="1:8">
      <c r="D75" s="6" t="s">
        <v>26</v>
      </c>
      <c r="E75" s="9">
        <v>0.8523489932885906</v>
      </c>
      <c r="G75" s="6" t="s">
        <v>33</v>
      </c>
      <c r="H75" s="9">
        <v>0.61073825503355705</v>
      </c>
    </row>
    <row r="76" spans="1:8">
      <c r="A76" s="4" t="s">
        <v>1082</v>
      </c>
      <c r="B76" t="s">
        <v>1078</v>
      </c>
      <c r="D76" s="6" t="s">
        <v>38</v>
      </c>
      <c r="E76" s="9">
        <v>0.1476510067114094</v>
      </c>
      <c r="G76" s="6" t="s">
        <v>50</v>
      </c>
      <c r="H76" s="9">
        <v>0.20134228187919462</v>
      </c>
    </row>
    <row r="77" spans="1:8">
      <c r="A77" s="6" t="s">
        <v>1085</v>
      </c>
      <c r="B77" s="9">
        <v>0.59731543624161076</v>
      </c>
      <c r="D77" s="6" t="s">
        <v>1077</v>
      </c>
      <c r="E77" s="9">
        <v>1</v>
      </c>
      <c r="G77" s="6" t="s">
        <v>27</v>
      </c>
      <c r="H77" s="9">
        <v>0.18791946308724833</v>
      </c>
    </row>
    <row r="78" spans="1:8">
      <c r="A78" s="6" t="s">
        <v>1084</v>
      </c>
      <c r="B78" s="9">
        <v>0.22818791946308725</v>
      </c>
      <c r="G78" s="6" t="s">
        <v>1077</v>
      </c>
      <c r="H78" s="9">
        <v>1</v>
      </c>
    </row>
    <row r="79" spans="1:8">
      <c r="A79" s="6" t="s">
        <v>1086</v>
      </c>
      <c r="B79" s="9">
        <v>0.16778523489932887</v>
      </c>
    </row>
    <row r="80" spans="1:8">
      <c r="A80" s="6" t="s">
        <v>1087</v>
      </c>
      <c r="B80" s="9">
        <v>6.7114093959731542E-3</v>
      </c>
    </row>
    <row r="81" spans="1:12">
      <c r="A81" s="6" t="s">
        <v>1077</v>
      </c>
      <c r="B81" s="9">
        <v>1</v>
      </c>
    </row>
    <row r="85" spans="1:12">
      <c r="A85" s="4" t="s">
        <v>19</v>
      </c>
      <c r="B85" t="s">
        <v>38</v>
      </c>
      <c r="D85" s="4" t="s">
        <v>19</v>
      </c>
      <c r="E85" t="s">
        <v>38</v>
      </c>
    </row>
    <row r="87" spans="1:12">
      <c r="A87" s="4" t="s">
        <v>1083</v>
      </c>
      <c r="B87" t="s">
        <v>1078</v>
      </c>
      <c r="D87" s="4" t="s">
        <v>1094</v>
      </c>
      <c r="E87" t="s">
        <v>1078</v>
      </c>
    </row>
    <row r="88" spans="1:12">
      <c r="A88" s="6" t="s">
        <v>1097</v>
      </c>
      <c r="B88" s="9">
        <v>0.44295302013422821</v>
      </c>
      <c r="D88" s="6" t="s">
        <v>25</v>
      </c>
      <c r="E88" s="9">
        <v>0.57718120805369133</v>
      </c>
    </row>
    <row r="89" spans="1:12">
      <c r="A89" s="6" t="s">
        <v>1098</v>
      </c>
      <c r="B89" s="9">
        <v>0.32885906040268459</v>
      </c>
      <c r="D89" s="6" t="s">
        <v>37</v>
      </c>
      <c r="E89" s="9">
        <v>0.27516778523489932</v>
      </c>
    </row>
    <row r="90" spans="1:12">
      <c r="A90" s="6" t="s">
        <v>1099</v>
      </c>
      <c r="B90" s="9">
        <v>0.12080536912751678</v>
      </c>
      <c r="D90" s="6" t="s">
        <v>53</v>
      </c>
      <c r="E90" s="9">
        <v>8.0536912751677847E-2</v>
      </c>
    </row>
    <row r="91" spans="1:12">
      <c r="A91" s="6" t="s">
        <v>1088</v>
      </c>
      <c r="B91" s="9">
        <v>6.7114093959731544E-2</v>
      </c>
      <c r="D91" s="6" t="s">
        <v>75</v>
      </c>
      <c r="E91" s="9">
        <v>6.7114093959731544E-2</v>
      </c>
    </row>
    <row r="92" spans="1:12">
      <c r="A92" s="6" t="s">
        <v>1100</v>
      </c>
      <c r="B92" s="9">
        <v>4.0268456375838924E-2</v>
      </c>
      <c r="D92" s="6" t="s">
        <v>1077</v>
      </c>
      <c r="E92" s="9">
        <v>1</v>
      </c>
    </row>
    <row r="93" spans="1:12">
      <c r="A93" s="6" t="s">
        <v>1077</v>
      </c>
      <c r="B93" s="9">
        <v>1</v>
      </c>
    </row>
    <row r="96" spans="1:12">
      <c r="A96" s="260" t="s">
        <v>1104</v>
      </c>
      <c r="B96" s="260"/>
      <c r="C96" s="260"/>
      <c r="D96" s="260"/>
      <c r="E96" s="260"/>
      <c r="F96" s="260"/>
      <c r="G96" s="260"/>
      <c r="H96" s="260"/>
      <c r="I96" s="260"/>
      <c r="J96" s="260"/>
      <c r="K96" s="260"/>
      <c r="L96" s="260"/>
    </row>
    <row r="98" spans="1:6">
      <c r="A98" s="4" t="s">
        <v>1</v>
      </c>
      <c r="B98" t="s">
        <v>1089</v>
      </c>
      <c r="F98" s="5"/>
    </row>
    <row r="99" spans="1:6">
      <c r="A99" s="6" t="s">
        <v>43</v>
      </c>
      <c r="B99" s="7">
        <v>0.1796875</v>
      </c>
      <c r="F99" s="12"/>
    </row>
    <row r="100" spans="1:6">
      <c r="A100" s="6" t="s">
        <v>66</v>
      </c>
      <c r="B100" s="7">
        <v>0.16250000000000001</v>
      </c>
      <c r="F100" s="12"/>
    </row>
    <row r="101" spans="1:6">
      <c r="A101" s="6" t="s">
        <v>29</v>
      </c>
      <c r="B101" s="7">
        <v>0.16129032258064516</v>
      </c>
      <c r="F101" s="12"/>
    </row>
    <row r="102" spans="1:6">
      <c r="A102" s="6" t="s">
        <v>48</v>
      </c>
      <c r="B102" s="7">
        <v>0.15923566878980891</v>
      </c>
      <c r="F102" s="12"/>
    </row>
    <row r="103" spans="1:6">
      <c r="A103" s="6" t="s">
        <v>21</v>
      </c>
      <c r="B103" s="7">
        <v>0.15</v>
      </c>
      <c r="F103" s="12"/>
    </row>
    <row r="104" spans="1:6">
      <c r="A104" s="6" t="s">
        <v>40</v>
      </c>
      <c r="B104" s="7">
        <v>0.14723926380368099</v>
      </c>
      <c r="F104" s="12"/>
    </row>
    <row r="105" spans="1:6">
      <c r="A105" s="6" t="s">
        <v>35</v>
      </c>
      <c r="B105" s="7">
        <v>0.11688311688311688</v>
      </c>
      <c r="F105" s="12"/>
    </row>
    <row r="106" spans="1:6">
      <c r="A106" s="6" t="s">
        <v>52</v>
      </c>
      <c r="B106" s="7">
        <v>9.90990990990991E-2</v>
      </c>
      <c r="F106" s="12"/>
    </row>
    <row r="107" spans="1:6">
      <c r="A107" s="6" t="s">
        <v>1077</v>
      </c>
      <c r="B107" s="7">
        <v>0.14899999999999999</v>
      </c>
      <c r="F107" s="12"/>
    </row>
    <row r="110" spans="1:6">
      <c r="A110" s="4" t="s">
        <v>1091</v>
      </c>
      <c r="B110" t="s">
        <v>1089</v>
      </c>
    </row>
    <row r="111" spans="1:6">
      <c r="A111" s="6" t="s">
        <v>1092</v>
      </c>
      <c r="B111" s="7">
        <v>0.17261904761904762</v>
      </c>
    </row>
    <row r="112" spans="1:6">
      <c r="A112" s="6" t="s">
        <v>1093</v>
      </c>
      <c r="B112" s="7">
        <v>0.125</v>
      </c>
    </row>
    <row r="113" spans="1:2">
      <c r="A113" s="6" t="s">
        <v>1077</v>
      </c>
      <c r="B113" s="7">
        <v>0.14899999999999999</v>
      </c>
    </row>
    <row r="117" spans="1:2">
      <c r="A117" s="4" t="s">
        <v>1082</v>
      </c>
      <c r="B117" t="s">
        <v>1089</v>
      </c>
    </row>
    <row r="118" spans="1:2">
      <c r="A118" s="6" t="s">
        <v>1087</v>
      </c>
      <c r="B118" s="7">
        <v>0.5</v>
      </c>
    </row>
    <row r="119" spans="1:2">
      <c r="A119" s="6" t="s">
        <v>1085</v>
      </c>
      <c r="B119" s="7">
        <v>0.16240875912408759</v>
      </c>
    </row>
    <row r="120" spans="1:2">
      <c r="A120" s="6" t="s">
        <v>1084</v>
      </c>
      <c r="B120" s="7">
        <v>0.13877551020408163</v>
      </c>
    </row>
    <row r="121" spans="1:2">
      <c r="A121" s="6" t="s">
        <v>1086</v>
      </c>
      <c r="B121" s="7">
        <v>0.12195121951219512</v>
      </c>
    </row>
    <row r="122" spans="1:2">
      <c r="A122" s="6" t="s">
        <v>1077</v>
      </c>
      <c r="B122" s="7">
        <v>0.14899999999999999</v>
      </c>
    </row>
    <row r="126" spans="1:2">
      <c r="A126" s="4" t="s">
        <v>1083</v>
      </c>
      <c r="B126" t="s">
        <v>1089</v>
      </c>
    </row>
    <row r="127" spans="1:2">
      <c r="A127" s="6" t="s">
        <v>1088</v>
      </c>
      <c r="B127" s="7">
        <v>0.18867924528301888</v>
      </c>
    </row>
    <row r="128" spans="1:2">
      <c r="A128" s="6" t="s">
        <v>1097</v>
      </c>
      <c r="B128" s="7">
        <v>0.15789473684210525</v>
      </c>
    </row>
    <row r="129" spans="1:2">
      <c r="A129" s="6" t="s">
        <v>1098</v>
      </c>
      <c r="B129" s="7">
        <v>0.15076923076923077</v>
      </c>
    </row>
    <row r="130" spans="1:2">
      <c r="A130" s="6" t="s">
        <v>1099</v>
      </c>
      <c r="B130" s="7">
        <v>0.13235294117647059</v>
      </c>
    </row>
    <row r="131" spans="1:2">
      <c r="A131" s="6" t="s">
        <v>1100</v>
      </c>
      <c r="B131" s="7">
        <v>9.6774193548387094E-2</v>
      </c>
    </row>
    <row r="132" spans="1:2">
      <c r="A132" s="6" t="s">
        <v>1101</v>
      </c>
      <c r="B132" s="7">
        <v>0</v>
      </c>
    </row>
    <row r="133" spans="1:2">
      <c r="A133" s="6" t="s">
        <v>1077</v>
      </c>
      <c r="B133" s="7">
        <v>0.14899999999999999</v>
      </c>
    </row>
    <row r="137" spans="1:2">
      <c r="A137" s="4" t="s">
        <v>1108</v>
      </c>
      <c r="B137" t="s">
        <v>1089</v>
      </c>
    </row>
    <row r="138" spans="1:2">
      <c r="A138" s="6" t="s">
        <v>62</v>
      </c>
      <c r="B138" s="7">
        <v>0.20967741935483872</v>
      </c>
    </row>
    <row r="139" spans="1:2">
      <c r="A139" s="6" t="s">
        <v>59</v>
      </c>
      <c r="B139" s="7">
        <v>0.16176470588235295</v>
      </c>
    </row>
    <row r="140" spans="1:2">
      <c r="A140" s="6" t="s">
        <v>36</v>
      </c>
      <c r="B140" s="7">
        <v>0.15646258503401361</v>
      </c>
    </row>
    <row r="141" spans="1:2">
      <c r="A141" s="6" t="s">
        <v>24</v>
      </c>
      <c r="B141" s="7">
        <v>0.1444141689373297</v>
      </c>
    </row>
    <row r="142" spans="1:2">
      <c r="A142" s="6" t="s">
        <v>32</v>
      </c>
      <c r="B142" s="7">
        <v>0.12244897959183673</v>
      </c>
    </row>
    <row r="143" spans="1:2">
      <c r="A143" s="6" t="s">
        <v>1077</v>
      </c>
      <c r="B143" s="7">
        <v>0.14899999999999999</v>
      </c>
    </row>
    <row r="147" spans="1:2">
      <c r="A147" s="4" t="s">
        <v>3</v>
      </c>
      <c r="B147" t="s">
        <v>1089</v>
      </c>
    </row>
    <row r="148" spans="1:2">
      <c r="A148" s="6" t="s">
        <v>55</v>
      </c>
      <c r="B148" s="7">
        <v>0.28000000000000003</v>
      </c>
    </row>
    <row r="149" spans="1:2">
      <c r="A149" s="6" t="s">
        <v>73</v>
      </c>
      <c r="B149" s="7">
        <v>0.18518518518518517</v>
      </c>
    </row>
    <row r="150" spans="1:2">
      <c r="A150" s="6" t="s">
        <v>41</v>
      </c>
      <c r="B150" s="7">
        <v>0.18309859154929578</v>
      </c>
    </row>
    <row r="151" spans="1:2">
      <c r="A151" s="6" t="s">
        <v>45</v>
      </c>
      <c r="B151" s="7">
        <v>0.14453125</v>
      </c>
    </row>
    <row r="152" spans="1:2">
      <c r="A152" s="6" t="s">
        <v>31</v>
      </c>
      <c r="B152" s="7">
        <v>0.13114754098360656</v>
      </c>
    </row>
    <row r="153" spans="1:2">
      <c r="A153" s="6" t="s">
        <v>23</v>
      </c>
      <c r="B153" s="7">
        <v>0.12422360248447205</v>
      </c>
    </row>
    <row r="154" spans="1:2">
      <c r="A154" s="6" t="s">
        <v>1077</v>
      </c>
      <c r="B154" s="7">
        <v>0.14899999999999999</v>
      </c>
    </row>
    <row r="158" spans="1:2">
      <c r="A158" s="4" t="s">
        <v>16</v>
      </c>
      <c r="B158" t="s">
        <v>1089</v>
      </c>
    </row>
    <row r="159" spans="1:2">
      <c r="A159" s="6" t="s">
        <v>50</v>
      </c>
      <c r="B159" s="7">
        <v>0.15228426395939088</v>
      </c>
    </row>
    <row r="160" spans="1:2">
      <c r="A160" s="6" t="s">
        <v>33</v>
      </c>
      <c r="B160" s="7">
        <v>0.14869281045751634</v>
      </c>
    </row>
    <row r="161" spans="1:2">
      <c r="A161" s="6" t="s">
        <v>27</v>
      </c>
      <c r="B161" s="7">
        <v>0.14659685863874344</v>
      </c>
    </row>
    <row r="162" spans="1:2">
      <c r="A162" s="6" t="s">
        <v>1077</v>
      </c>
      <c r="B162" s="7">
        <v>0.14899999999999999</v>
      </c>
    </row>
    <row r="166" spans="1:2">
      <c r="A166" s="4" t="s">
        <v>17</v>
      </c>
      <c r="B166" t="s">
        <v>1089</v>
      </c>
    </row>
    <row r="167" spans="1:2">
      <c r="A167" s="6" t="s">
        <v>38</v>
      </c>
      <c r="B167" s="7">
        <v>0.20735785953177258</v>
      </c>
    </row>
    <row r="168" spans="1:2">
      <c r="A168" s="6" t="s">
        <v>26</v>
      </c>
      <c r="B168" s="7">
        <v>0.12410841654778887</v>
      </c>
    </row>
    <row r="169" spans="1:2">
      <c r="A169" s="6" t="s">
        <v>1077</v>
      </c>
      <c r="B169" s="7">
        <v>0.14899999999999999</v>
      </c>
    </row>
    <row r="173" spans="1:2">
      <c r="A173" s="4" t="s">
        <v>10</v>
      </c>
      <c r="B173" t="s">
        <v>1089</v>
      </c>
    </row>
    <row r="174" spans="1:2">
      <c r="A174" s="6" t="s">
        <v>53</v>
      </c>
      <c r="B174" s="7">
        <v>0.16666666666666666</v>
      </c>
    </row>
    <row r="175" spans="1:2">
      <c r="A175" s="6" t="s">
        <v>25</v>
      </c>
      <c r="B175" s="7">
        <v>0.15167548500881833</v>
      </c>
    </row>
    <row r="176" spans="1:2">
      <c r="A176" s="6" t="s">
        <v>37</v>
      </c>
      <c r="B176" s="7">
        <v>0.1453900709219858</v>
      </c>
    </row>
    <row r="177" spans="1:2">
      <c r="A177" s="6" t="s">
        <v>75</v>
      </c>
      <c r="B177" s="7">
        <v>0.12658227848101267</v>
      </c>
    </row>
    <row r="178" spans="1:2">
      <c r="A178" s="6" t="s">
        <v>1077</v>
      </c>
      <c r="B178" s="7">
        <v>0.14899999999999999</v>
      </c>
    </row>
  </sheetData>
  <mergeCells count="2">
    <mergeCell ref="A96:L96"/>
    <mergeCell ref="A1:L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3D5-A6F8-4FC1-8716-D29B967BF15C}">
  <dimension ref="A1:AQ1001"/>
  <sheetViews>
    <sheetView workbookViewId="0">
      <selection activeCell="AQ2" sqref="AQ2"/>
    </sheetView>
  </sheetViews>
  <sheetFormatPr defaultRowHeight="14.5"/>
  <cols>
    <col min="1" max="2" width="13" customWidth="1"/>
    <col min="3" max="3" width="14" customWidth="1"/>
    <col min="4" max="4" width="15" customWidth="1"/>
    <col min="5" max="5" width="11" customWidth="1"/>
    <col min="6" max="6" width="16" customWidth="1"/>
    <col min="7" max="7" width="9.08984375" customWidth="1"/>
    <col min="8" max="8" width="16" customWidth="1"/>
    <col min="9" max="9" width="22" customWidth="1"/>
    <col min="10" max="10" width="13" customWidth="1"/>
    <col min="11" max="11" width="22" customWidth="1"/>
    <col min="12" max="12" width="27" customWidth="1"/>
    <col min="13" max="13" width="30" customWidth="1"/>
    <col min="14" max="14" width="18" customWidth="1"/>
    <col min="15" max="15" width="14" customWidth="1"/>
    <col min="16" max="16" width="24" customWidth="1"/>
    <col min="17" max="17" width="21" customWidth="1"/>
    <col min="18" max="18" width="10" customWidth="1"/>
    <col min="19" max="19" width="16" customWidth="1"/>
  </cols>
  <sheetData>
    <row r="1" spans="1:43">
      <c r="A1" s="1" t="s">
        <v>0</v>
      </c>
      <c r="B1" s="1" t="s">
        <v>1091</v>
      </c>
      <c r="C1" s="1" t="s">
        <v>1</v>
      </c>
      <c r="D1" s="1" t="s">
        <v>2</v>
      </c>
      <c r="E1" s="1" t="s">
        <v>3</v>
      </c>
      <c r="F1" s="1" t="s">
        <v>4</v>
      </c>
      <c r="G1" s="1" t="s">
        <v>5</v>
      </c>
      <c r="H1" s="1" t="s">
        <v>6</v>
      </c>
      <c r="I1" s="1" t="s">
        <v>7</v>
      </c>
      <c r="J1" s="1" t="s">
        <v>9</v>
      </c>
      <c r="K1" s="1" t="s">
        <v>10</v>
      </c>
      <c r="L1" s="1" t="s">
        <v>11</v>
      </c>
      <c r="M1" s="1" t="s">
        <v>12</v>
      </c>
      <c r="N1" s="1" t="s">
        <v>13</v>
      </c>
      <c r="O1" s="1" t="s">
        <v>14</v>
      </c>
      <c r="P1" s="1" t="s">
        <v>15</v>
      </c>
      <c r="Q1" s="1" t="s">
        <v>16</v>
      </c>
      <c r="R1" s="1" t="s">
        <v>17</v>
      </c>
      <c r="S1" s="1" t="s">
        <v>18</v>
      </c>
      <c r="T1" t="s">
        <v>1106</v>
      </c>
      <c r="U1" t="s">
        <v>1337</v>
      </c>
      <c r="V1" t="s">
        <v>1338</v>
      </c>
      <c r="W1" t="s">
        <v>1339</v>
      </c>
      <c r="X1" t="s">
        <v>1340</v>
      </c>
      <c r="Y1" t="s">
        <v>1341</v>
      </c>
      <c r="Z1" t="s">
        <v>1342</v>
      </c>
      <c r="AA1" t="s">
        <v>1343</v>
      </c>
      <c r="AB1" t="s">
        <v>1344</v>
      </c>
      <c r="AC1" t="s">
        <v>1345</v>
      </c>
      <c r="AD1" t="s">
        <v>1346</v>
      </c>
      <c r="AE1" t="s">
        <v>1347</v>
      </c>
      <c r="AF1" t="s">
        <v>1348</v>
      </c>
      <c r="AG1" t="s">
        <v>1349</v>
      </c>
      <c r="AH1" t="s">
        <v>1350</v>
      </c>
      <c r="AI1" t="s">
        <v>1351</v>
      </c>
      <c r="AJ1" t="s">
        <v>1352</v>
      </c>
      <c r="AK1" t="s">
        <v>1353</v>
      </c>
      <c r="AL1" t="s">
        <v>1354</v>
      </c>
      <c r="AM1" t="s">
        <v>1355</v>
      </c>
      <c r="AN1" t="s">
        <v>1356</v>
      </c>
      <c r="AO1" t="s">
        <v>1357</v>
      </c>
      <c r="AP1" t="s">
        <v>1358</v>
      </c>
      <c r="AQ1" t="s">
        <v>1360</v>
      </c>
    </row>
    <row r="2" spans="1:43">
      <c r="A2" t="s">
        <v>20</v>
      </c>
      <c r="B2" t="str">
        <f>VLOOKUP(EmployeeData3[[#This Row],[Employee ID]],GenderData[#All],2,FALSE)</f>
        <v>Female</v>
      </c>
      <c r="C2" t="s">
        <v>21</v>
      </c>
      <c r="D2" t="s">
        <v>22</v>
      </c>
      <c r="E2" t="s">
        <v>23</v>
      </c>
      <c r="F2" t="s">
        <v>24</v>
      </c>
      <c r="G2">
        <v>39</v>
      </c>
      <c r="H2">
        <v>1.9</v>
      </c>
      <c r="I2">
        <v>1.9</v>
      </c>
      <c r="J2" s="3">
        <v>1.1200000000000001</v>
      </c>
      <c r="K2" t="s">
        <v>25</v>
      </c>
      <c r="L2" t="s">
        <v>26</v>
      </c>
      <c r="M2">
        <v>19</v>
      </c>
      <c r="N2">
        <v>86</v>
      </c>
      <c r="O2">
        <v>2</v>
      </c>
      <c r="P2">
        <v>5.2</v>
      </c>
      <c r="Q2" t="s">
        <v>27</v>
      </c>
      <c r="R2" t="s">
        <v>26</v>
      </c>
      <c r="S2">
        <v>44</v>
      </c>
      <c r="T2">
        <v>0</v>
      </c>
      <c r="U2">
        <f>IF(EmployeeData3[[#This Row],[Gender]]="Female",1,0)</f>
        <v>1</v>
      </c>
      <c r="V2" s="55">
        <f>IF(EmployeeData3[[#This Row],[Performance Rating]]="Needs Improvement",1,0)</f>
        <v>0</v>
      </c>
      <c r="W2">
        <f>IF(EmployeeData3[[#This Row],[Performance Rating]]="Exceeds Expectations",1,0)</f>
        <v>0</v>
      </c>
      <c r="X2">
        <f>IF(EmployeeData3[[#This Row],[Performance Rating]]="Outstanding",1,0)</f>
        <v>0</v>
      </c>
      <c r="Y2" s="55">
        <f>IF(EmployeeData3[[#This Row],[Job Level]]="Entry",1,0)</f>
        <v>0</v>
      </c>
      <c r="Z2" s="55">
        <f>IF(EmployeeData3[[#This Row],[Job Level]]="Manager",1,0)</f>
        <v>0</v>
      </c>
      <c r="AA2" s="55">
        <f>IF(EmployeeData3[[#This Row],[Job Level]]="Senior",1,0)</f>
        <v>0</v>
      </c>
      <c r="AB2">
        <f>IF(EmployeeData3[[#This Row],[Job Level]]="Senior Manager",1,0)</f>
        <v>0</v>
      </c>
      <c r="AC2">
        <f>IF(EmployeeData3[[#This Row],[Department]]="Claims",1,0)</f>
        <v>0</v>
      </c>
      <c r="AD2">
        <f>IF(EmployeeData3[[#This Row],[Department]]="Finance",1,0)</f>
        <v>0</v>
      </c>
      <c r="AE2">
        <f>IF(EmployeeData3[[#This Row],[Department]]="HR",1,0)</f>
        <v>0</v>
      </c>
      <c r="AF2">
        <f>IF(EmployeeData3[[#This Row],[Department]]="IT",1,0)</f>
        <v>0</v>
      </c>
      <c r="AG2">
        <f>IF(EmployeeData3[[#This Row],[Department]]="Marketing",1,0)</f>
        <v>0</v>
      </c>
      <c r="AH2">
        <f>IF(EmployeeData3[[#This Row],[Department]]="Sales",1,0)</f>
        <v>1</v>
      </c>
      <c r="AI2">
        <f>IF(EmployeeData3[[#This Row],[Department]]="Underwriting",1,0)</f>
        <v>0</v>
      </c>
      <c r="AJ2">
        <f>IF(EmployeeData3[[#This Row],[Country]]="Canada",1,0)</f>
        <v>0</v>
      </c>
      <c r="AK2">
        <f>IF(EmployeeData3[[#This Row],[Country]]="Germany",1,0)</f>
        <v>0</v>
      </c>
      <c r="AL2">
        <f>IF(EmployeeData3[[#This Row],[Country]]="Ireland",1,0)</f>
        <v>0</v>
      </c>
      <c r="AM2">
        <f>IF(EmployeeData3[[#This Row],[Country]]="Singapore",1,0)</f>
        <v>0</v>
      </c>
      <c r="AN2">
        <f>IF(EmployeeData3[[#This Row],[Country]]="US",1,0)</f>
        <v>0</v>
      </c>
      <c r="AO2">
        <f>IF(EmployeeData3[[#This Row],[Working Arrangement]]="Office",1,0)</f>
        <v>0</v>
      </c>
      <c r="AP2">
        <f>IF(EmployeeData3[[#This Row],[Working Arrangement]]="Remote",1,0)</f>
        <v>1</v>
      </c>
      <c r="AQ2" t="e">
        <f>'Logistics Regression'!#REF! + SUMPRODUCT(B2:J2, 'Logistics Regression'!#REF!)</f>
        <v>#REF!</v>
      </c>
    </row>
    <row r="3" spans="1:43">
      <c r="A3" t="s">
        <v>28</v>
      </c>
      <c r="B3" t="str">
        <f>VLOOKUP(EmployeeData3[[#This Row],[Employee ID]],GenderData[#All],2,FALSE)</f>
        <v>Male</v>
      </c>
      <c r="C3" t="s">
        <v>29</v>
      </c>
      <c r="D3" t="s">
        <v>30</v>
      </c>
      <c r="E3" t="s">
        <v>31</v>
      </c>
      <c r="F3" t="s">
        <v>32</v>
      </c>
      <c r="G3">
        <v>32</v>
      </c>
      <c r="H3">
        <v>2</v>
      </c>
      <c r="I3">
        <v>2</v>
      </c>
      <c r="J3" s="3">
        <v>0.95</v>
      </c>
      <c r="K3" t="s">
        <v>25</v>
      </c>
      <c r="L3" t="s">
        <v>26</v>
      </c>
      <c r="M3">
        <v>8</v>
      </c>
      <c r="N3">
        <v>91</v>
      </c>
      <c r="O3">
        <v>2</v>
      </c>
      <c r="P3">
        <v>2.8</v>
      </c>
      <c r="Q3" t="s">
        <v>33</v>
      </c>
      <c r="R3" t="s">
        <v>26</v>
      </c>
      <c r="S3">
        <v>0</v>
      </c>
      <c r="T3">
        <v>0</v>
      </c>
      <c r="U3">
        <f>IF(EmployeeData3[[#This Row],[Gender]]="Female",1,0)</f>
        <v>0</v>
      </c>
      <c r="V3">
        <f>IF(EmployeeData3[[#This Row],[Performance Rating]]="Needs Improvement",1,0)</f>
        <v>0</v>
      </c>
      <c r="W3">
        <f>IF(EmployeeData3[[#This Row],[Performance Rating]]="Exceeds Expectations",1,0)</f>
        <v>0</v>
      </c>
      <c r="X3">
        <f>IF(EmployeeData3[[#This Row],[Performance Rating]]="Outstanding",1,0)</f>
        <v>0</v>
      </c>
      <c r="Y3">
        <f>IF(EmployeeData3[[#This Row],[Job Level]]="Entry",1,0)</f>
        <v>0</v>
      </c>
      <c r="Z3">
        <f>IF(EmployeeData3[[#This Row],[Job Level]]="Manager",1,0)</f>
        <v>0</v>
      </c>
      <c r="AA3">
        <f>IF(EmployeeData3[[#This Row],[Job Level]]="Senior",1,0)</f>
        <v>1</v>
      </c>
      <c r="AB3">
        <f>IF(EmployeeData3[[#This Row],[Job Level]]="Senior Manager",1,0)</f>
        <v>0</v>
      </c>
      <c r="AC3">
        <f>IF(EmployeeData3[[#This Row],[Department]]="Claims",1,0)</f>
        <v>1</v>
      </c>
      <c r="AD3">
        <f>IF(EmployeeData3[[#This Row],[Department]]="Finance",1,0)</f>
        <v>0</v>
      </c>
      <c r="AE3">
        <f>IF(EmployeeData3[[#This Row],[Department]]="HR",1,0)</f>
        <v>0</v>
      </c>
      <c r="AF3">
        <f>IF(EmployeeData3[[#This Row],[Department]]="IT",1,0)</f>
        <v>0</v>
      </c>
      <c r="AG3">
        <f>IF(EmployeeData3[[#This Row],[Department]]="Marketing",1,0)</f>
        <v>0</v>
      </c>
      <c r="AH3">
        <f>IF(EmployeeData3[[#This Row],[Department]]="Sales",1,0)</f>
        <v>0</v>
      </c>
      <c r="AI3">
        <f>IF(EmployeeData3[[#This Row],[Department]]="Underwriting",1,0)</f>
        <v>0</v>
      </c>
      <c r="AJ3">
        <f>IF(EmployeeData3[[#This Row],[Country]]="Canada",1,0)</f>
        <v>0</v>
      </c>
      <c r="AK3">
        <f>IF(EmployeeData3[[#This Row],[Country]]="Germany",1,0)</f>
        <v>1</v>
      </c>
      <c r="AL3">
        <f>IF(EmployeeData3[[#This Row],[Country]]="Ireland",1,0)</f>
        <v>0</v>
      </c>
      <c r="AM3">
        <f>IF(EmployeeData3[[#This Row],[Country]]="Singapore",1,0)</f>
        <v>0</v>
      </c>
      <c r="AN3">
        <f>IF(EmployeeData3[[#This Row],[Country]]="US",1,0)</f>
        <v>0</v>
      </c>
      <c r="AO3">
        <f>IF(EmployeeData3[[#This Row],[Working Arrangement]]="Office",1,0)</f>
        <v>0</v>
      </c>
      <c r="AP3">
        <f>IF(EmployeeData3[[#This Row],[Working Arrangement]]="Remote",1,0)</f>
        <v>0</v>
      </c>
      <c r="AQ3" t="e">
        <f>'Logistics Regression'!#REF! + SUMPRODUCT(B3:J3, 'Logistics Regression'!#REF!)</f>
        <v>#REF!</v>
      </c>
    </row>
    <row r="4" spans="1:43">
      <c r="A4" t="s">
        <v>34</v>
      </c>
      <c r="B4" t="str">
        <f>VLOOKUP(EmployeeData3[[#This Row],[Employee ID]],GenderData[#All],2,FALSE)</f>
        <v>Male</v>
      </c>
      <c r="C4" t="s">
        <v>35</v>
      </c>
      <c r="D4" t="s">
        <v>22</v>
      </c>
      <c r="E4" t="s">
        <v>23</v>
      </c>
      <c r="F4" t="s">
        <v>36</v>
      </c>
      <c r="G4">
        <v>21</v>
      </c>
      <c r="H4">
        <v>7.2</v>
      </c>
      <c r="I4">
        <v>1.2</v>
      </c>
      <c r="J4" s="3">
        <v>0.89</v>
      </c>
      <c r="K4" t="s">
        <v>37</v>
      </c>
      <c r="L4" t="s">
        <v>26</v>
      </c>
      <c r="M4">
        <v>31</v>
      </c>
      <c r="N4">
        <v>55</v>
      </c>
      <c r="O4">
        <v>3</v>
      </c>
      <c r="P4">
        <v>0.5</v>
      </c>
      <c r="Q4" t="s">
        <v>27</v>
      </c>
      <c r="R4" t="s">
        <v>38</v>
      </c>
      <c r="S4">
        <v>37</v>
      </c>
      <c r="T4">
        <v>0</v>
      </c>
      <c r="U4">
        <f>IF(EmployeeData3[[#This Row],[Gender]]="Female",1,0)</f>
        <v>0</v>
      </c>
      <c r="V4">
        <f>IF(EmployeeData3[[#This Row],[Performance Rating]]="Needs Improvement",1,0)</f>
        <v>0</v>
      </c>
      <c r="W4">
        <f>IF(EmployeeData3[[#This Row],[Performance Rating]]="Exceeds Expectations",1,0)</f>
        <v>1</v>
      </c>
      <c r="X4">
        <f>IF(EmployeeData3[[#This Row],[Performance Rating]]="Outstanding",1,0)</f>
        <v>0</v>
      </c>
      <c r="Y4">
        <f>IF(EmployeeData3[[#This Row],[Job Level]]="Entry",1,0)</f>
        <v>0</v>
      </c>
      <c r="Z4">
        <f>IF(EmployeeData3[[#This Row],[Job Level]]="Manager",1,0)</f>
        <v>1</v>
      </c>
      <c r="AA4">
        <f>IF(EmployeeData3[[#This Row],[Job Level]]="Senior",1,0)</f>
        <v>0</v>
      </c>
      <c r="AB4">
        <f>IF(EmployeeData3[[#This Row],[Job Level]]="Senior Manager",1,0)</f>
        <v>0</v>
      </c>
      <c r="AC4">
        <f>IF(EmployeeData3[[#This Row],[Department]]="Claims",1,0)</f>
        <v>0</v>
      </c>
      <c r="AD4">
        <f>IF(EmployeeData3[[#This Row],[Department]]="Finance",1,0)</f>
        <v>0</v>
      </c>
      <c r="AE4">
        <f>IF(EmployeeData3[[#This Row],[Department]]="HR",1,0)</f>
        <v>0</v>
      </c>
      <c r="AF4">
        <f>IF(EmployeeData3[[#This Row],[Department]]="IT",1,0)</f>
        <v>0</v>
      </c>
      <c r="AG4">
        <f>IF(EmployeeData3[[#This Row],[Department]]="Marketing",1,0)</f>
        <v>1</v>
      </c>
      <c r="AH4">
        <f>IF(EmployeeData3[[#This Row],[Department]]="Sales",1,0)</f>
        <v>0</v>
      </c>
      <c r="AI4">
        <f>IF(EmployeeData3[[#This Row],[Department]]="Underwriting",1,0)</f>
        <v>0</v>
      </c>
      <c r="AJ4">
        <f>IF(EmployeeData3[[#This Row],[Country]]="Canada",1,0)</f>
        <v>0</v>
      </c>
      <c r="AK4">
        <f>IF(EmployeeData3[[#This Row],[Country]]="Germany",1,0)</f>
        <v>0</v>
      </c>
      <c r="AL4">
        <f>IF(EmployeeData3[[#This Row],[Country]]="Ireland",1,0)</f>
        <v>0</v>
      </c>
      <c r="AM4">
        <f>IF(EmployeeData3[[#This Row],[Country]]="Singapore",1,0)</f>
        <v>0</v>
      </c>
      <c r="AN4">
        <f>IF(EmployeeData3[[#This Row],[Country]]="US",1,0)</f>
        <v>0</v>
      </c>
      <c r="AO4">
        <f>IF(EmployeeData3[[#This Row],[Working Arrangement]]="Office",1,0)</f>
        <v>0</v>
      </c>
      <c r="AP4">
        <f>IF(EmployeeData3[[#This Row],[Working Arrangement]]="Remote",1,0)</f>
        <v>1</v>
      </c>
      <c r="AQ4" t="e">
        <f>'Logistics Regression'!#REF! + SUMPRODUCT(B4:J4, 'Logistics Regression'!#REF!)</f>
        <v>#REF!</v>
      </c>
    </row>
    <row r="5" spans="1:43">
      <c r="A5" t="s">
        <v>39</v>
      </c>
      <c r="B5" t="str">
        <f>VLOOKUP(EmployeeData3[[#This Row],[Employee ID]],GenderData[#All],2,FALSE)</f>
        <v>Female</v>
      </c>
      <c r="C5" t="s">
        <v>40</v>
      </c>
      <c r="D5" t="s">
        <v>40</v>
      </c>
      <c r="E5" t="s">
        <v>41</v>
      </c>
      <c r="F5" t="s">
        <v>32</v>
      </c>
      <c r="G5">
        <v>48</v>
      </c>
      <c r="H5">
        <v>2</v>
      </c>
      <c r="I5">
        <v>2</v>
      </c>
      <c r="J5" s="3">
        <v>0.99</v>
      </c>
      <c r="K5" t="s">
        <v>37</v>
      </c>
      <c r="L5" t="s">
        <v>26</v>
      </c>
      <c r="M5">
        <v>35</v>
      </c>
      <c r="N5">
        <v>78</v>
      </c>
      <c r="O5">
        <v>3</v>
      </c>
      <c r="P5">
        <v>2.2999999999999998</v>
      </c>
      <c r="Q5" t="s">
        <v>27</v>
      </c>
      <c r="R5" t="s">
        <v>26</v>
      </c>
      <c r="S5">
        <v>27</v>
      </c>
      <c r="T5">
        <v>0</v>
      </c>
      <c r="U5">
        <f>IF(EmployeeData3[[#This Row],[Gender]]="Female",1,0)</f>
        <v>1</v>
      </c>
      <c r="V5">
        <f>IF(EmployeeData3[[#This Row],[Performance Rating]]="Needs Improvement",1,0)</f>
        <v>0</v>
      </c>
      <c r="W5">
        <f>IF(EmployeeData3[[#This Row],[Performance Rating]]="Exceeds Expectations",1,0)</f>
        <v>1</v>
      </c>
      <c r="X5">
        <f>IF(EmployeeData3[[#This Row],[Performance Rating]]="Outstanding",1,0)</f>
        <v>0</v>
      </c>
      <c r="Y5">
        <f>IF(EmployeeData3[[#This Row],[Job Level]]="Entry",1,0)</f>
        <v>0</v>
      </c>
      <c r="Z5">
        <f>IF(EmployeeData3[[#This Row],[Job Level]]="Manager",1,0)</f>
        <v>0</v>
      </c>
      <c r="AA5">
        <f>IF(EmployeeData3[[#This Row],[Job Level]]="Senior",1,0)</f>
        <v>1</v>
      </c>
      <c r="AB5">
        <f>IF(EmployeeData3[[#This Row],[Job Level]]="Senior Manager",1,0)</f>
        <v>0</v>
      </c>
      <c r="AC5">
        <f>IF(EmployeeData3[[#This Row],[Department]]="Claims",1,0)</f>
        <v>0</v>
      </c>
      <c r="AD5">
        <f>IF(EmployeeData3[[#This Row],[Department]]="Finance",1,0)</f>
        <v>0</v>
      </c>
      <c r="AE5">
        <f>IF(EmployeeData3[[#This Row],[Department]]="HR",1,0)</f>
        <v>0</v>
      </c>
      <c r="AF5">
        <f>IF(EmployeeData3[[#This Row],[Department]]="IT",1,0)</f>
        <v>0</v>
      </c>
      <c r="AG5">
        <f>IF(EmployeeData3[[#This Row],[Department]]="Marketing",1,0)</f>
        <v>0</v>
      </c>
      <c r="AH5">
        <f>IF(EmployeeData3[[#This Row],[Department]]="Sales",1,0)</f>
        <v>0</v>
      </c>
      <c r="AI5">
        <f>IF(EmployeeData3[[#This Row],[Department]]="Underwriting",1,0)</f>
        <v>0</v>
      </c>
      <c r="AJ5">
        <f>IF(EmployeeData3[[#This Row],[Country]]="Canada",1,0)</f>
        <v>0</v>
      </c>
      <c r="AK5">
        <f>IF(EmployeeData3[[#This Row],[Country]]="Germany",1,0)</f>
        <v>0</v>
      </c>
      <c r="AL5">
        <f>IF(EmployeeData3[[#This Row],[Country]]="Ireland",1,0)</f>
        <v>0</v>
      </c>
      <c r="AM5">
        <f>IF(EmployeeData3[[#This Row],[Country]]="Singapore",1,0)</f>
        <v>1</v>
      </c>
      <c r="AN5">
        <f>IF(EmployeeData3[[#This Row],[Country]]="US",1,0)</f>
        <v>0</v>
      </c>
      <c r="AO5">
        <f>IF(EmployeeData3[[#This Row],[Working Arrangement]]="Office",1,0)</f>
        <v>0</v>
      </c>
      <c r="AP5">
        <f>IF(EmployeeData3[[#This Row],[Working Arrangement]]="Remote",1,0)</f>
        <v>1</v>
      </c>
      <c r="AQ5" t="e">
        <f>'Logistics Regression'!#REF! + SUMPRODUCT(B5:J5, 'Logistics Regression'!#REF!)</f>
        <v>#REF!</v>
      </c>
    </row>
    <row r="6" spans="1:43">
      <c r="A6" t="s">
        <v>42</v>
      </c>
      <c r="B6" t="str">
        <f>VLOOKUP(EmployeeData3[[#This Row],[Employee ID]],GenderData[#All],2,FALSE)</f>
        <v>Male</v>
      </c>
      <c r="C6" t="s">
        <v>43</v>
      </c>
      <c r="D6" t="s">
        <v>44</v>
      </c>
      <c r="E6" t="s">
        <v>45</v>
      </c>
      <c r="F6" t="s">
        <v>36</v>
      </c>
      <c r="G6">
        <v>23</v>
      </c>
      <c r="H6">
        <v>3.9</v>
      </c>
      <c r="I6">
        <v>2.2999999999999998</v>
      </c>
      <c r="J6" s="3">
        <v>1.04</v>
      </c>
      <c r="K6" t="s">
        <v>25</v>
      </c>
      <c r="L6" t="s">
        <v>26</v>
      </c>
      <c r="M6">
        <v>16</v>
      </c>
      <c r="N6">
        <v>81</v>
      </c>
      <c r="O6">
        <v>5</v>
      </c>
      <c r="P6">
        <v>4.3</v>
      </c>
      <c r="Q6" t="s">
        <v>33</v>
      </c>
      <c r="R6" t="s">
        <v>38</v>
      </c>
      <c r="S6">
        <v>35</v>
      </c>
      <c r="T6">
        <v>0</v>
      </c>
      <c r="U6">
        <f>IF(EmployeeData3[[#This Row],[Gender]]="Female",1,0)</f>
        <v>0</v>
      </c>
      <c r="V6">
        <f>IF(EmployeeData3[[#This Row],[Performance Rating]]="Needs Improvement",1,0)</f>
        <v>0</v>
      </c>
      <c r="W6">
        <f>IF(EmployeeData3[[#This Row],[Performance Rating]]="Exceeds Expectations",1,0)</f>
        <v>0</v>
      </c>
      <c r="X6">
        <f>IF(EmployeeData3[[#This Row],[Performance Rating]]="Outstanding",1,0)</f>
        <v>0</v>
      </c>
      <c r="Y6">
        <f>IF(EmployeeData3[[#This Row],[Job Level]]="Entry",1,0)</f>
        <v>0</v>
      </c>
      <c r="Z6">
        <f>IF(EmployeeData3[[#This Row],[Job Level]]="Manager",1,0)</f>
        <v>1</v>
      </c>
      <c r="AA6">
        <f>IF(EmployeeData3[[#This Row],[Job Level]]="Senior",1,0)</f>
        <v>0</v>
      </c>
      <c r="AB6">
        <f>IF(EmployeeData3[[#This Row],[Job Level]]="Senior Manager",1,0)</f>
        <v>0</v>
      </c>
      <c r="AC6">
        <f>IF(EmployeeData3[[#This Row],[Department]]="Claims",1,0)</f>
        <v>0</v>
      </c>
      <c r="AD6">
        <f>IF(EmployeeData3[[#This Row],[Department]]="Finance",1,0)</f>
        <v>1</v>
      </c>
      <c r="AE6">
        <f>IF(EmployeeData3[[#This Row],[Department]]="HR",1,0)</f>
        <v>0</v>
      </c>
      <c r="AF6">
        <f>IF(EmployeeData3[[#This Row],[Department]]="IT",1,0)</f>
        <v>0</v>
      </c>
      <c r="AG6">
        <f>IF(EmployeeData3[[#This Row],[Department]]="Marketing",1,0)</f>
        <v>0</v>
      </c>
      <c r="AH6">
        <f>IF(EmployeeData3[[#This Row],[Department]]="Sales",1,0)</f>
        <v>0</v>
      </c>
      <c r="AI6">
        <f>IF(EmployeeData3[[#This Row],[Department]]="Underwriting",1,0)</f>
        <v>0</v>
      </c>
      <c r="AJ6">
        <f>IF(EmployeeData3[[#This Row],[Country]]="Canada",1,0)</f>
        <v>0</v>
      </c>
      <c r="AK6">
        <f>IF(EmployeeData3[[#This Row],[Country]]="Germany",1,0)</f>
        <v>0</v>
      </c>
      <c r="AL6">
        <f>IF(EmployeeData3[[#This Row],[Country]]="Ireland",1,0)</f>
        <v>0</v>
      </c>
      <c r="AM6">
        <f>IF(EmployeeData3[[#This Row],[Country]]="Singapore",1,0)</f>
        <v>0</v>
      </c>
      <c r="AN6">
        <f>IF(EmployeeData3[[#This Row],[Country]]="US",1,0)</f>
        <v>1</v>
      </c>
      <c r="AO6">
        <f>IF(EmployeeData3[[#This Row],[Working Arrangement]]="Office",1,0)</f>
        <v>0</v>
      </c>
      <c r="AP6">
        <f>IF(EmployeeData3[[#This Row],[Working Arrangement]]="Remote",1,0)</f>
        <v>0</v>
      </c>
      <c r="AQ6" t="e">
        <f>'Logistics Regression'!#REF! + SUMPRODUCT(B6:J6, 'Logistics Regression'!#REF!)</f>
        <v>#REF!</v>
      </c>
    </row>
    <row r="7" spans="1:43">
      <c r="A7" t="s">
        <v>46</v>
      </c>
      <c r="B7" t="str">
        <f>VLOOKUP(EmployeeData3[[#This Row],[Employee ID]],GenderData[#All],2,FALSE)</f>
        <v>Female</v>
      </c>
      <c r="C7" t="s">
        <v>43</v>
      </c>
      <c r="D7" t="s">
        <v>44</v>
      </c>
      <c r="E7" t="s">
        <v>31</v>
      </c>
      <c r="F7" t="s">
        <v>32</v>
      </c>
      <c r="G7">
        <v>43</v>
      </c>
      <c r="H7">
        <v>2.1</v>
      </c>
      <c r="I7">
        <v>1.9</v>
      </c>
      <c r="J7" s="3">
        <v>0.88</v>
      </c>
      <c r="K7" t="s">
        <v>25</v>
      </c>
      <c r="L7" t="s">
        <v>26</v>
      </c>
      <c r="M7">
        <v>11</v>
      </c>
      <c r="N7">
        <v>80</v>
      </c>
      <c r="O7">
        <v>9</v>
      </c>
      <c r="P7">
        <v>3.4</v>
      </c>
      <c r="Q7" t="s">
        <v>33</v>
      </c>
      <c r="R7" t="s">
        <v>26</v>
      </c>
      <c r="S7">
        <v>17</v>
      </c>
      <c r="T7">
        <v>0</v>
      </c>
      <c r="U7">
        <f>IF(EmployeeData3[[#This Row],[Gender]]="Female",1,0)</f>
        <v>1</v>
      </c>
      <c r="V7">
        <f>IF(EmployeeData3[[#This Row],[Performance Rating]]="Needs Improvement",1,0)</f>
        <v>0</v>
      </c>
      <c r="W7">
        <f>IF(EmployeeData3[[#This Row],[Performance Rating]]="Exceeds Expectations",1,0)</f>
        <v>0</v>
      </c>
      <c r="X7">
        <f>IF(EmployeeData3[[#This Row],[Performance Rating]]="Outstanding",1,0)</f>
        <v>0</v>
      </c>
      <c r="Y7">
        <f>IF(EmployeeData3[[#This Row],[Job Level]]="Entry",1,0)</f>
        <v>0</v>
      </c>
      <c r="Z7">
        <f>IF(EmployeeData3[[#This Row],[Job Level]]="Manager",1,0)</f>
        <v>0</v>
      </c>
      <c r="AA7">
        <f>IF(EmployeeData3[[#This Row],[Job Level]]="Senior",1,0)</f>
        <v>1</v>
      </c>
      <c r="AB7">
        <f>IF(EmployeeData3[[#This Row],[Job Level]]="Senior Manager",1,0)</f>
        <v>0</v>
      </c>
      <c r="AC7">
        <f>IF(EmployeeData3[[#This Row],[Department]]="Claims",1,0)</f>
        <v>0</v>
      </c>
      <c r="AD7">
        <f>IF(EmployeeData3[[#This Row],[Department]]="Finance",1,0)</f>
        <v>1</v>
      </c>
      <c r="AE7">
        <f>IF(EmployeeData3[[#This Row],[Department]]="HR",1,0)</f>
        <v>0</v>
      </c>
      <c r="AF7">
        <f>IF(EmployeeData3[[#This Row],[Department]]="IT",1,0)</f>
        <v>0</v>
      </c>
      <c r="AG7">
        <f>IF(EmployeeData3[[#This Row],[Department]]="Marketing",1,0)</f>
        <v>0</v>
      </c>
      <c r="AH7">
        <f>IF(EmployeeData3[[#This Row],[Department]]="Sales",1,0)</f>
        <v>0</v>
      </c>
      <c r="AI7">
        <f>IF(EmployeeData3[[#This Row],[Department]]="Underwriting",1,0)</f>
        <v>0</v>
      </c>
      <c r="AJ7">
        <f>IF(EmployeeData3[[#This Row],[Country]]="Canada",1,0)</f>
        <v>0</v>
      </c>
      <c r="AK7">
        <f>IF(EmployeeData3[[#This Row],[Country]]="Germany",1,0)</f>
        <v>1</v>
      </c>
      <c r="AL7">
        <f>IF(EmployeeData3[[#This Row],[Country]]="Ireland",1,0)</f>
        <v>0</v>
      </c>
      <c r="AM7">
        <f>IF(EmployeeData3[[#This Row],[Country]]="Singapore",1,0)</f>
        <v>0</v>
      </c>
      <c r="AN7">
        <f>IF(EmployeeData3[[#This Row],[Country]]="US",1,0)</f>
        <v>0</v>
      </c>
      <c r="AO7">
        <f>IF(EmployeeData3[[#This Row],[Working Arrangement]]="Office",1,0)</f>
        <v>0</v>
      </c>
      <c r="AP7">
        <f>IF(EmployeeData3[[#This Row],[Working Arrangement]]="Remote",1,0)</f>
        <v>0</v>
      </c>
      <c r="AQ7" t="e">
        <f>'Logistics Regression'!#REF! + SUMPRODUCT(B7:J7, 'Logistics Regression'!#REF!)</f>
        <v>#REF!</v>
      </c>
    </row>
    <row r="8" spans="1:43">
      <c r="A8" t="s">
        <v>47</v>
      </c>
      <c r="B8" t="str">
        <f>VLOOKUP(EmployeeData3[[#This Row],[Employee ID]],GenderData[#All],2,FALSE)</f>
        <v>Female</v>
      </c>
      <c r="C8" t="s">
        <v>48</v>
      </c>
      <c r="D8" t="s">
        <v>49</v>
      </c>
      <c r="E8" t="s">
        <v>23</v>
      </c>
      <c r="F8" t="s">
        <v>32</v>
      </c>
      <c r="G8">
        <v>38</v>
      </c>
      <c r="H8">
        <v>0.3</v>
      </c>
      <c r="I8">
        <v>0.3</v>
      </c>
      <c r="J8" s="3">
        <v>0.97</v>
      </c>
      <c r="K8" t="s">
        <v>25</v>
      </c>
      <c r="L8" t="s">
        <v>26</v>
      </c>
      <c r="M8">
        <v>14</v>
      </c>
      <c r="N8">
        <v>78</v>
      </c>
      <c r="O8">
        <v>2</v>
      </c>
      <c r="P8">
        <v>3.7</v>
      </c>
      <c r="Q8" t="s">
        <v>50</v>
      </c>
      <c r="R8" t="s">
        <v>38</v>
      </c>
      <c r="S8">
        <v>3</v>
      </c>
      <c r="T8">
        <v>0</v>
      </c>
      <c r="U8">
        <f>IF(EmployeeData3[[#This Row],[Gender]]="Female",1,0)</f>
        <v>1</v>
      </c>
      <c r="V8">
        <f>IF(EmployeeData3[[#This Row],[Performance Rating]]="Needs Improvement",1,0)</f>
        <v>0</v>
      </c>
      <c r="W8">
        <f>IF(EmployeeData3[[#This Row],[Performance Rating]]="Exceeds Expectations",1,0)</f>
        <v>0</v>
      </c>
      <c r="X8">
        <f>IF(EmployeeData3[[#This Row],[Performance Rating]]="Outstanding",1,0)</f>
        <v>0</v>
      </c>
      <c r="Y8">
        <f>IF(EmployeeData3[[#This Row],[Job Level]]="Entry",1,0)</f>
        <v>0</v>
      </c>
      <c r="Z8">
        <f>IF(EmployeeData3[[#This Row],[Job Level]]="Manager",1,0)</f>
        <v>0</v>
      </c>
      <c r="AA8">
        <f>IF(EmployeeData3[[#This Row],[Job Level]]="Senior",1,0)</f>
        <v>1</v>
      </c>
      <c r="AB8">
        <f>IF(EmployeeData3[[#This Row],[Job Level]]="Senior Manager",1,0)</f>
        <v>0</v>
      </c>
      <c r="AC8">
        <f>IF(EmployeeData3[[#This Row],[Department]]="Claims",1,0)</f>
        <v>0</v>
      </c>
      <c r="AD8">
        <f>IF(EmployeeData3[[#This Row],[Department]]="Finance",1,0)</f>
        <v>0</v>
      </c>
      <c r="AE8">
        <f>IF(EmployeeData3[[#This Row],[Department]]="HR",1,0)</f>
        <v>0</v>
      </c>
      <c r="AF8">
        <f>IF(EmployeeData3[[#This Row],[Department]]="IT",1,0)</f>
        <v>1</v>
      </c>
      <c r="AG8">
        <f>IF(EmployeeData3[[#This Row],[Department]]="Marketing",1,0)</f>
        <v>0</v>
      </c>
      <c r="AH8">
        <f>IF(EmployeeData3[[#This Row],[Department]]="Sales",1,0)</f>
        <v>0</v>
      </c>
      <c r="AI8">
        <f>IF(EmployeeData3[[#This Row],[Department]]="Underwriting",1,0)</f>
        <v>0</v>
      </c>
      <c r="AJ8">
        <f>IF(EmployeeData3[[#This Row],[Country]]="Canada",1,0)</f>
        <v>0</v>
      </c>
      <c r="AK8">
        <f>IF(EmployeeData3[[#This Row],[Country]]="Germany",1,0)</f>
        <v>0</v>
      </c>
      <c r="AL8">
        <f>IF(EmployeeData3[[#This Row],[Country]]="Ireland",1,0)</f>
        <v>0</v>
      </c>
      <c r="AM8">
        <f>IF(EmployeeData3[[#This Row],[Country]]="Singapore",1,0)</f>
        <v>0</v>
      </c>
      <c r="AN8">
        <f>IF(EmployeeData3[[#This Row],[Country]]="US",1,0)</f>
        <v>0</v>
      </c>
      <c r="AO8">
        <f>IF(EmployeeData3[[#This Row],[Working Arrangement]]="Office",1,0)</f>
        <v>1</v>
      </c>
      <c r="AP8">
        <f>IF(EmployeeData3[[#This Row],[Working Arrangement]]="Remote",1,0)</f>
        <v>0</v>
      </c>
      <c r="AQ8" t="e">
        <f>'Logistics Regression'!#REF! + SUMPRODUCT(B8:J8, 'Logistics Regression'!#REF!)</f>
        <v>#REF!</v>
      </c>
    </row>
    <row r="9" spans="1:43">
      <c r="A9" t="s">
        <v>51</v>
      </c>
      <c r="B9" t="str">
        <f>VLOOKUP(EmployeeData3[[#This Row],[Employee ID]],GenderData[#All],2,FALSE)</f>
        <v>Male</v>
      </c>
      <c r="C9" t="s">
        <v>52</v>
      </c>
      <c r="D9" t="s">
        <v>30</v>
      </c>
      <c r="E9" t="s">
        <v>23</v>
      </c>
      <c r="F9" t="s">
        <v>36</v>
      </c>
      <c r="G9">
        <v>57</v>
      </c>
      <c r="H9">
        <v>7</v>
      </c>
      <c r="I9">
        <v>3.1</v>
      </c>
      <c r="J9" s="3">
        <v>1</v>
      </c>
      <c r="K9" t="s">
        <v>53</v>
      </c>
      <c r="L9" t="s">
        <v>38</v>
      </c>
      <c r="M9">
        <v>22</v>
      </c>
      <c r="N9">
        <v>51</v>
      </c>
      <c r="O9">
        <v>9</v>
      </c>
      <c r="P9">
        <v>4.5999999999999996</v>
      </c>
      <c r="Q9" t="s">
        <v>33</v>
      </c>
      <c r="R9" t="s">
        <v>26</v>
      </c>
      <c r="S9">
        <v>31</v>
      </c>
      <c r="T9">
        <v>0</v>
      </c>
      <c r="U9">
        <f>IF(EmployeeData3[[#This Row],[Gender]]="Female",1,0)</f>
        <v>0</v>
      </c>
      <c r="V9">
        <f>IF(EmployeeData3[[#This Row],[Performance Rating]]="Needs Improvement",1,0)</f>
        <v>1</v>
      </c>
      <c r="W9">
        <f>IF(EmployeeData3[[#This Row],[Performance Rating]]="Exceeds Expectations",1,0)</f>
        <v>0</v>
      </c>
      <c r="X9">
        <f>IF(EmployeeData3[[#This Row],[Performance Rating]]="Outstanding",1,0)</f>
        <v>0</v>
      </c>
      <c r="Y9">
        <f>IF(EmployeeData3[[#This Row],[Job Level]]="Entry",1,0)</f>
        <v>0</v>
      </c>
      <c r="Z9">
        <f>IF(EmployeeData3[[#This Row],[Job Level]]="Manager",1,0)</f>
        <v>1</v>
      </c>
      <c r="AA9">
        <f>IF(EmployeeData3[[#This Row],[Job Level]]="Senior",1,0)</f>
        <v>0</v>
      </c>
      <c r="AB9">
        <f>IF(EmployeeData3[[#This Row],[Job Level]]="Senior Manager",1,0)</f>
        <v>0</v>
      </c>
      <c r="AC9">
        <f>IF(EmployeeData3[[#This Row],[Department]]="Claims",1,0)</f>
        <v>0</v>
      </c>
      <c r="AD9">
        <f>IF(EmployeeData3[[#This Row],[Department]]="Finance",1,0)</f>
        <v>0</v>
      </c>
      <c r="AE9">
        <f>IF(EmployeeData3[[#This Row],[Department]]="HR",1,0)</f>
        <v>0</v>
      </c>
      <c r="AF9">
        <f>IF(EmployeeData3[[#This Row],[Department]]="IT",1,0)</f>
        <v>0</v>
      </c>
      <c r="AG9">
        <f>IF(EmployeeData3[[#This Row],[Department]]="Marketing",1,0)</f>
        <v>0</v>
      </c>
      <c r="AH9">
        <f>IF(EmployeeData3[[#This Row],[Department]]="Sales",1,0)</f>
        <v>0</v>
      </c>
      <c r="AI9">
        <f>IF(EmployeeData3[[#This Row],[Department]]="Underwriting",1,0)</f>
        <v>1</v>
      </c>
      <c r="AJ9">
        <f>IF(EmployeeData3[[#This Row],[Country]]="Canada",1,0)</f>
        <v>0</v>
      </c>
      <c r="AK9">
        <f>IF(EmployeeData3[[#This Row],[Country]]="Germany",1,0)</f>
        <v>0</v>
      </c>
      <c r="AL9">
        <f>IF(EmployeeData3[[#This Row],[Country]]="Ireland",1,0)</f>
        <v>0</v>
      </c>
      <c r="AM9">
        <f>IF(EmployeeData3[[#This Row],[Country]]="Singapore",1,0)</f>
        <v>0</v>
      </c>
      <c r="AN9">
        <f>IF(EmployeeData3[[#This Row],[Country]]="US",1,0)</f>
        <v>0</v>
      </c>
      <c r="AO9">
        <f>IF(EmployeeData3[[#This Row],[Working Arrangement]]="Office",1,0)</f>
        <v>0</v>
      </c>
      <c r="AP9">
        <f>IF(EmployeeData3[[#This Row],[Working Arrangement]]="Remote",1,0)</f>
        <v>0</v>
      </c>
      <c r="AQ9" t="e">
        <f>'Logistics Regression'!#REF! + SUMPRODUCT(B9:J9, 'Logistics Regression'!#REF!)</f>
        <v>#REF!</v>
      </c>
    </row>
    <row r="10" spans="1:43">
      <c r="A10" t="s">
        <v>54</v>
      </c>
      <c r="B10" t="str">
        <f>VLOOKUP(EmployeeData3[[#This Row],[Employee ID]],GenderData[#All],2,FALSE)</f>
        <v>Male</v>
      </c>
      <c r="C10" t="s">
        <v>40</v>
      </c>
      <c r="D10" t="s">
        <v>40</v>
      </c>
      <c r="E10" t="s">
        <v>55</v>
      </c>
      <c r="F10" t="s">
        <v>24</v>
      </c>
      <c r="G10">
        <v>47</v>
      </c>
      <c r="H10">
        <v>4.0999999999999996</v>
      </c>
      <c r="I10">
        <v>4.0999999999999996</v>
      </c>
      <c r="J10" s="3">
        <v>1.01</v>
      </c>
      <c r="K10" t="s">
        <v>37</v>
      </c>
      <c r="L10" t="s">
        <v>26</v>
      </c>
      <c r="M10">
        <v>28</v>
      </c>
      <c r="N10">
        <v>63</v>
      </c>
      <c r="O10">
        <v>8</v>
      </c>
      <c r="P10">
        <v>1.1000000000000001</v>
      </c>
      <c r="Q10" t="s">
        <v>33</v>
      </c>
      <c r="R10" t="s">
        <v>38</v>
      </c>
      <c r="S10">
        <v>13</v>
      </c>
      <c r="T10">
        <v>0</v>
      </c>
      <c r="U10">
        <f>IF(EmployeeData3[[#This Row],[Gender]]="Female",1,0)</f>
        <v>0</v>
      </c>
      <c r="V10">
        <f>IF(EmployeeData3[[#This Row],[Performance Rating]]="Needs Improvement",1,0)</f>
        <v>0</v>
      </c>
      <c r="W10">
        <f>IF(EmployeeData3[[#This Row],[Performance Rating]]="Exceeds Expectations",1,0)</f>
        <v>1</v>
      </c>
      <c r="X10">
        <f>IF(EmployeeData3[[#This Row],[Performance Rating]]="Outstanding",1,0)</f>
        <v>0</v>
      </c>
      <c r="Y10">
        <f>IF(EmployeeData3[[#This Row],[Job Level]]="Entry",1,0)</f>
        <v>0</v>
      </c>
      <c r="Z10">
        <f>IF(EmployeeData3[[#This Row],[Job Level]]="Manager",1,0)</f>
        <v>0</v>
      </c>
      <c r="AA10">
        <f>IF(EmployeeData3[[#This Row],[Job Level]]="Senior",1,0)</f>
        <v>0</v>
      </c>
      <c r="AB10">
        <f>IF(EmployeeData3[[#This Row],[Job Level]]="Senior Manager",1,0)</f>
        <v>0</v>
      </c>
      <c r="AC10">
        <f>IF(EmployeeData3[[#This Row],[Department]]="Claims",1,0)</f>
        <v>0</v>
      </c>
      <c r="AD10">
        <f>IF(EmployeeData3[[#This Row],[Department]]="Finance",1,0)</f>
        <v>0</v>
      </c>
      <c r="AE10">
        <f>IF(EmployeeData3[[#This Row],[Department]]="HR",1,0)</f>
        <v>0</v>
      </c>
      <c r="AF10">
        <f>IF(EmployeeData3[[#This Row],[Department]]="IT",1,0)</f>
        <v>0</v>
      </c>
      <c r="AG10">
        <f>IF(EmployeeData3[[#This Row],[Department]]="Marketing",1,0)</f>
        <v>0</v>
      </c>
      <c r="AH10">
        <f>IF(EmployeeData3[[#This Row],[Department]]="Sales",1,0)</f>
        <v>0</v>
      </c>
      <c r="AI10">
        <f>IF(EmployeeData3[[#This Row],[Department]]="Underwriting",1,0)</f>
        <v>0</v>
      </c>
      <c r="AJ10">
        <f>IF(EmployeeData3[[#This Row],[Country]]="Canada",1,0)</f>
        <v>1</v>
      </c>
      <c r="AK10">
        <f>IF(EmployeeData3[[#This Row],[Country]]="Germany",1,0)</f>
        <v>0</v>
      </c>
      <c r="AL10">
        <f>IF(EmployeeData3[[#This Row],[Country]]="Ireland",1,0)</f>
        <v>0</v>
      </c>
      <c r="AM10">
        <f>IF(EmployeeData3[[#This Row],[Country]]="Singapore",1,0)</f>
        <v>0</v>
      </c>
      <c r="AN10">
        <f>IF(EmployeeData3[[#This Row],[Country]]="US",1,0)</f>
        <v>0</v>
      </c>
      <c r="AO10">
        <f>IF(EmployeeData3[[#This Row],[Working Arrangement]]="Office",1,0)</f>
        <v>0</v>
      </c>
      <c r="AP10">
        <f>IF(EmployeeData3[[#This Row],[Working Arrangement]]="Remote",1,0)</f>
        <v>0</v>
      </c>
      <c r="AQ10" t="e">
        <f>'Logistics Regression'!#REF! + SUMPRODUCT(B10:J10, 'Logistics Regression'!#REF!)</f>
        <v>#REF!</v>
      </c>
    </row>
    <row r="11" spans="1:43">
      <c r="A11" t="s">
        <v>56</v>
      </c>
      <c r="B11" t="str">
        <f>VLOOKUP(EmployeeData3[[#This Row],[Employee ID]],GenderData[#All],2,FALSE)</f>
        <v>Male</v>
      </c>
      <c r="C11" t="s">
        <v>35</v>
      </c>
      <c r="D11" t="s">
        <v>22</v>
      </c>
      <c r="E11" t="s">
        <v>45</v>
      </c>
      <c r="F11" t="s">
        <v>24</v>
      </c>
      <c r="G11">
        <v>33</v>
      </c>
      <c r="H11">
        <v>5.6</v>
      </c>
      <c r="I11">
        <v>5.6</v>
      </c>
      <c r="J11" s="3">
        <v>1.01</v>
      </c>
      <c r="K11" t="s">
        <v>25</v>
      </c>
      <c r="L11" t="s">
        <v>26</v>
      </c>
      <c r="M11">
        <v>21</v>
      </c>
      <c r="N11">
        <v>55</v>
      </c>
      <c r="O11">
        <v>8</v>
      </c>
      <c r="P11">
        <v>4.7</v>
      </c>
      <c r="Q11" t="s">
        <v>33</v>
      </c>
      <c r="R11" t="s">
        <v>26</v>
      </c>
      <c r="S11">
        <v>7</v>
      </c>
      <c r="T11">
        <v>1</v>
      </c>
      <c r="U11">
        <f>IF(EmployeeData3[[#This Row],[Gender]]="Female",1,0)</f>
        <v>0</v>
      </c>
      <c r="V11">
        <f>IF(EmployeeData3[[#This Row],[Performance Rating]]="Needs Improvement",1,0)</f>
        <v>0</v>
      </c>
      <c r="W11">
        <f>IF(EmployeeData3[[#This Row],[Performance Rating]]="Exceeds Expectations",1,0)</f>
        <v>0</v>
      </c>
      <c r="X11">
        <f>IF(EmployeeData3[[#This Row],[Performance Rating]]="Outstanding",1,0)</f>
        <v>0</v>
      </c>
      <c r="Y11">
        <f>IF(EmployeeData3[[#This Row],[Job Level]]="Entry",1,0)</f>
        <v>0</v>
      </c>
      <c r="Z11">
        <f>IF(EmployeeData3[[#This Row],[Job Level]]="Manager",1,0)</f>
        <v>0</v>
      </c>
      <c r="AA11">
        <f>IF(EmployeeData3[[#This Row],[Job Level]]="Senior",1,0)</f>
        <v>0</v>
      </c>
      <c r="AB11">
        <f>IF(EmployeeData3[[#This Row],[Job Level]]="Senior Manager",1,0)</f>
        <v>0</v>
      </c>
      <c r="AC11">
        <f>IF(EmployeeData3[[#This Row],[Department]]="Claims",1,0)</f>
        <v>0</v>
      </c>
      <c r="AD11">
        <f>IF(EmployeeData3[[#This Row],[Department]]="Finance",1,0)</f>
        <v>0</v>
      </c>
      <c r="AE11">
        <f>IF(EmployeeData3[[#This Row],[Department]]="HR",1,0)</f>
        <v>0</v>
      </c>
      <c r="AF11">
        <f>IF(EmployeeData3[[#This Row],[Department]]="IT",1,0)</f>
        <v>0</v>
      </c>
      <c r="AG11">
        <f>IF(EmployeeData3[[#This Row],[Department]]="Marketing",1,0)</f>
        <v>1</v>
      </c>
      <c r="AH11">
        <f>IF(EmployeeData3[[#This Row],[Department]]="Sales",1,0)</f>
        <v>0</v>
      </c>
      <c r="AI11">
        <f>IF(EmployeeData3[[#This Row],[Department]]="Underwriting",1,0)</f>
        <v>0</v>
      </c>
      <c r="AJ11">
        <f>IF(EmployeeData3[[#This Row],[Country]]="Canada",1,0)</f>
        <v>0</v>
      </c>
      <c r="AK11">
        <f>IF(EmployeeData3[[#This Row],[Country]]="Germany",1,0)</f>
        <v>0</v>
      </c>
      <c r="AL11">
        <f>IF(EmployeeData3[[#This Row],[Country]]="Ireland",1,0)</f>
        <v>0</v>
      </c>
      <c r="AM11">
        <f>IF(EmployeeData3[[#This Row],[Country]]="Singapore",1,0)</f>
        <v>0</v>
      </c>
      <c r="AN11">
        <f>IF(EmployeeData3[[#This Row],[Country]]="US",1,0)</f>
        <v>1</v>
      </c>
      <c r="AO11">
        <f>IF(EmployeeData3[[#This Row],[Working Arrangement]]="Office",1,0)</f>
        <v>0</v>
      </c>
      <c r="AP11">
        <f>IF(EmployeeData3[[#This Row],[Working Arrangement]]="Remote",1,0)</f>
        <v>0</v>
      </c>
      <c r="AQ11" t="e">
        <f>'Logistics Regression'!#REF! + SUMPRODUCT(B11:J11, 'Logistics Regression'!#REF!)</f>
        <v>#REF!</v>
      </c>
    </row>
    <row r="12" spans="1:43">
      <c r="A12" t="s">
        <v>57</v>
      </c>
      <c r="B12" t="str">
        <f>VLOOKUP(EmployeeData3[[#This Row],[Employee ID]],GenderData[#All],2,FALSE)</f>
        <v>Female</v>
      </c>
      <c r="C12" t="s">
        <v>48</v>
      </c>
      <c r="D12" t="s">
        <v>49</v>
      </c>
      <c r="E12" t="s">
        <v>23</v>
      </c>
      <c r="F12" t="s">
        <v>24</v>
      </c>
      <c r="G12">
        <v>32</v>
      </c>
      <c r="H12">
        <v>0.9</v>
      </c>
      <c r="I12">
        <v>0.9</v>
      </c>
      <c r="J12" s="3">
        <v>1.03</v>
      </c>
      <c r="K12" t="s">
        <v>37</v>
      </c>
      <c r="L12" t="s">
        <v>26</v>
      </c>
      <c r="M12">
        <v>17</v>
      </c>
      <c r="N12">
        <v>70</v>
      </c>
      <c r="O12">
        <v>5</v>
      </c>
      <c r="P12">
        <v>8.4</v>
      </c>
      <c r="Q12" t="s">
        <v>33</v>
      </c>
      <c r="R12" t="s">
        <v>26</v>
      </c>
      <c r="S12">
        <v>8</v>
      </c>
      <c r="T12">
        <v>1</v>
      </c>
      <c r="U12">
        <f>IF(EmployeeData3[[#This Row],[Gender]]="Female",1,0)</f>
        <v>1</v>
      </c>
      <c r="V12">
        <f>IF(EmployeeData3[[#This Row],[Performance Rating]]="Needs Improvement",1,0)</f>
        <v>0</v>
      </c>
      <c r="W12">
        <f>IF(EmployeeData3[[#This Row],[Performance Rating]]="Exceeds Expectations",1,0)</f>
        <v>1</v>
      </c>
      <c r="X12">
        <f>IF(EmployeeData3[[#This Row],[Performance Rating]]="Outstanding",1,0)</f>
        <v>0</v>
      </c>
      <c r="Y12">
        <f>IF(EmployeeData3[[#This Row],[Job Level]]="Entry",1,0)</f>
        <v>0</v>
      </c>
      <c r="Z12">
        <f>IF(EmployeeData3[[#This Row],[Job Level]]="Manager",1,0)</f>
        <v>0</v>
      </c>
      <c r="AA12">
        <f>IF(EmployeeData3[[#This Row],[Job Level]]="Senior",1,0)</f>
        <v>0</v>
      </c>
      <c r="AB12">
        <f>IF(EmployeeData3[[#This Row],[Job Level]]="Senior Manager",1,0)</f>
        <v>0</v>
      </c>
      <c r="AC12">
        <f>IF(EmployeeData3[[#This Row],[Department]]="Claims",1,0)</f>
        <v>0</v>
      </c>
      <c r="AD12">
        <f>IF(EmployeeData3[[#This Row],[Department]]="Finance",1,0)</f>
        <v>0</v>
      </c>
      <c r="AE12">
        <f>IF(EmployeeData3[[#This Row],[Department]]="HR",1,0)</f>
        <v>0</v>
      </c>
      <c r="AF12">
        <f>IF(EmployeeData3[[#This Row],[Department]]="IT",1,0)</f>
        <v>1</v>
      </c>
      <c r="AG12">
        <f>IF(EmployeeData3[[#This Row],[Department]]="Marketing",1,0)</f>
        <v>0</v>
      </c>
      <c r="AH12">
        <f>IF(EmployeeData3[[#This Row],[Department]]="Sales",1,0)</f>
        <v>0</v>
      </c>
      <c r="AI12">
        <f>IF(EmployeeData3[[#This Row],[Department]]="Underwriting",1,0)</f>
        <v>0</v>
      </c>
      <c r="AJ12">
        <f>IF(EmployeeData3[[#This Row],[Country]]="Canada",1,0)</f>
        <v>0</v>
      </c>
      <c r="AK12">
        <f>IF(EmployeeData3[[#This Row],[Country]]="Germany",1,0)</f>
        <v>0</v>
      </c>
      <c r="AL12">
        <f>IF(EmployeeData3[[#This Row],[Country]]="Ireland",1,0)</f>
        <v>0</v>
      </c>
      <c r="AM12">
        <f>IF(EmployeeData3[[#This Row],[Country]]="Singapore",1,0)</f>
        <v>0</v>
      </c>
      <c r="AN12">
        <f>IF(EmployeeData3[[#This Row],[Country]]="US",1,0)</f>
        <v>0</v>
      </c>
      <c r="AO12">
        <f>IF(EmployeeData3[[#This Row],[Working Arrangement]]="Office",1,0)</f>
        <v>0</v>
      </c>
      <c r="AP12">
        <f>IF(EmployeeData3[[#This Row],[Working Arrangement]]="Remote",1,0)</f>
        <v>0</v>
      </c>
      <c r="AQ12" t="e">
        <f>'Logistics Regression'!#REF! + SUMPRODUCT(B12:J12, 'Logistics Regression'!#REF!)</f>
        <v>#REF!</v>
      </c>
    </row>
    <row r="13" spans="1:43">
      <c r="A13" t="s">
        <v>58</v>
      </c>
      <c r="B13" t="str">
        <f>VLOOKUP(EmployeeData3[[#This Row],[Employee ID]],GenderData[#All],2,FALSE)</f>
        <v>Female</v>
      </c>
      <c r="C13" t="s">
        <v>29</v>
      </c>
      <c r="D13" t="s">
        <v>30</v>
      </c>
      <c r="E13" t="s">
        <v>23</v>
      </c>
      <c r="F13" t="s">
        <v>59</v>
      </c>
      <c r="G13">
        <v>52</v>
      </c>
      <c r="H13">
        <v>2.6</v>
      </c>
      <c r="I13">
        <v>2.4</v>
      </c>
      <c r="J13" s="3">
        <v>0.91</v>
      </c>
      <c r="K13" t="s">
        <v>37</v>
      </c>
      <c r="L13" t="s">
        <v>26</v>
      </c>
      <c r="M13">
        <v>29</v>
      </c>
      <c r="N13">
        <v>80</v>
      </c>
      <c r="O13">
        <v>2</v>
      </c>
      <c r="P13">
        <v>2.1</v>
      </c>
      <c r="Q13" t="s">
        <v>33</v>
      </c>
      <c r="R13" t="s">
        <v>26</v>
      </c>
      <c r="S13">
        <v>31</v>
      </c>
      <c r="T13">
        <v>0</v>
      </c>
      <c r="U13">
        <f>IF(EmployeeData3[[#This Row],[Gender]]="Female",1,0)</f>
        <v>1</v>
      </c>
      <c r="V13">
        <f>IF(EmployeeData3[[#This Row],[Performance Rating]]="Needs Improvement",1,0)</f>
        <v>0</v>
      </c>
      <c r="W13">
        <f>IF(EmployeeData3[[#This Row],[Performance Rating]]="Exceeds Expectations",1,0)</f>
        <v>1</v>
      </c>
      <c r="X13">
        <f>IF(EmployeeData3[[#This Row],[Performance Rating]]="Outstanding",1,0)</f>
        <v>0</v>
      </c>
      <c r="Y13">
        <f>IF(EmployeeData3[[#This Row],[Job Level]]="Entry",1,0)</f>
        <v>0</v>
      </c>
      <c r="Z13">
        <f>IF(EmployeeData3[[#This Row],[Job Level]]="Manager",1,0)</f>
        <v>0</v>
      </c>
      <c r="AA13">
        <f>IF(EmployeeData3[[#This Row],[Job Level]]="Senior",1,0)</f>
        <v>0</v>
      </c>
      <c r="AB13">
        <f>IF(EmployeeData3[[#This Row],[Job Level]]="Senior Manager",1,0)</f>
        <v>1</v>
      </c>
      <c r="AC13">
        <f>IF(EmployeeData3[[#This Row],[Department]]="Claims",1,0)</f>
        <v>1</v>
      </c>
      <c r="AD13">
        <f>IF(EmployeeData3[[#This Row],[Department]]="Finance",1,0)</f>
        <v>0</v>
      </c>
      <c r="AE13">
        <f>IF(EmployeeData3[[#This Row],[Department]]="HR",1,0)</f>
        <v>0</v>
      </c>
      <c r="AF13">
        <f>IF(EmployeeData3[[#This Row],[Department]]="IT",1,0)</f>
        <v>0</v>
      </c>
      <c r="AG13">
        <f>IF(EmployeeData3[[#This Row],[Department]]="Marketing",1,0)</f>
        <v>0</v>
      </c>
      <c r="AH13">
        <f>IF(EmployeeData3[[#This Row],[Department]]="Sales",1,0)</f>
        <v>0</v>
      </c>
      <c r="AI13">
        <f>IF(EmployeeData3[[#This Row],[Department]]="Underwriting",1,0)</f>
        <v>0</v>
      </c>
      <c r="AJ13">
        <f>IF(EmployeeData3[[#This Row],[Country]]="Canada",1,0)</f>
        <v>0</v>
      </c>
      <c r="AK13">
        <f>IF(EmployeeData3[[#This Row],[Country]]="Germany",1,0)</f>
        <v>0</v>
      </c>
      <c r="AL13">
        <f>IF(EmployeeData3[[#This Row],[Country]]="Ireland",1,0)</f>
        <v>0</v>
      </c>
      <c r="AM13">
        <f>IF(EmployeeData3[[#This Row],[Country]]="Singapore",1,0)</f>
        <v>0</v>
      </c>
      <c r="AN13">
        <f>IF(EmployeeData3[[#This Row],[Country]]="US",1,0)</f>
        <v>0</v>
      </c>
      <c r="AO13">
        <f>IF(EmployeeData3[[#This Row],[Working Arrangement]]="Office",1,0)</f>
        <v>0</v>
      </c>
      <c r="AP13">
        <f>IF(EmployeeData3[[#This Row],[Working Arrangement]]="Remote",1,0)</f>
        <v>0</v>
      </c>
      <c r="AQ13" t="e">
        <f>'Logistics Regression'!#REF! + SUMPRODUCT(B13:J13, 'Logistics Regression'!#REF!)</f>
        <v>#REF!</v>
      </c>
    </row>
    <row r="14" spans="1:43">
      <c r="A14" t="s">
        <v>60</v>
      </c>
      <c r="B14" t="str">
        <f>VLOOKUP(EmployeeData3[[#This Row],[Employee ID]],GenderData[#All],2,FALSE)</f>
        <v>Female</v>
      </c>
      <c r="C14" t="s">
        <v>52</v>
      </c>
      <c r="D14" t="s">
        <v>30</v>
      </c>
      <c r="E14" t="s">
        <v>23</v>
      </c>
      <c r="F14" t="s">
        <v>59</v>
      </c>
      <c r="G14">
        <v>25</v>
      </c>
      <c r="H14">
        <v>6.7</v>
      </c>
      <c r="I14">
        <v>1.9</v>
      </c>
      <c r="J14" s="3">
        <v>0.94</v>
      </c>
      <c r="K14" t="s">
        <v>37</v>
      </c>
      <c r="L14" t="s">
        <v>26</v>
      </c>
      <c r="M14">
        <v>13</v>
      </c>
      <c r="N14">
        <v>76</v>
      </c>
      <c r="O14">
        <v>15</v>
      </c>
      <c r="P14">
        <v>5.2</v>
      </c>
      <c r="Q14" t="s">
        <v>33</v>
      </c>
      <c r="R14" t="s">
        <v>26</v>
      </c>
      <c r="S14">
        <v>26</v>
      </c>
      <c r="T14">
        <v>0</v>
      </c>
      <c r="U14">
        <f>IF(EmployeeData3[[#This Row],[Gender]]="Female",1,0)</f>
        <v>1</v>
      </c>
      <c r="V14">
        <f>IF(EmployeeData3[[#This Row],[Performance Rating]]="Needs Improvement",1,0)</f>
        <v>0</v>
      </c>
      <c r="W14">
        <f>IF(EmployeeData3[[#This Row],[Performance Rating]]="Exceeds Expectations",1,0)</f>
        <v>1</v>
      </c>
      <c r="X14">
        <f>IF(EmployeeData3[[#This Row],[Performance Rating]]="Outstanding",1,0)</f>
        <v>0</v>
      </c>
      <c r="Y14">
        <f>IF(EmployeeData3[[#This Row],[Job Level]]="Entry",1,0)</f>
        <v>0</v>
      </c>
      <c r="Z14">
        <f>IF(EmployeeData3[[#This Row],[Job Level]]="Manager",1,0)</f>
        <v>0</v>
      </c>
      <c r="AA14">
        <f>IF(EmployeeData3[[#This Row],[Job Level]]="Senior",1,0)</f>
        <v>0</v>
      </c>
      <c r="AB14">
        <f>IF(EmployeeData3[[#This Row],[Job Level]]="Senior Manager",1,0)</f>
        <v>1</v>
      </c>
      <c r="AC14">
        <f>IF(EmployeeData3[[#This Row],[Department]]="Claims",1,0)</f>
        <v>0</v>
      </c>
      <c r="AD14">
        <f>IF(EmployeeData3[[#This Row],[Department]]="Finance",1,0)</f>
        <v>0</v>
      </c>
      <c r="AE14">
        <f>IF(EmployeeData3[[#This Row],[Department]]="HR",1,0)</f>
        <v>0</v>
      </c>
      <c r="AF14">
        <f>IF(EmployeeData3[[#This Row],[Department]]="IT",1,0)</f>
        <v>0</v>
      </c>
      <c r="AG14">
        <f>IF(EmployeeData3[[#This Row],[Department]]="Marketing",1,0)</f>
        <v>0</v>
      </c>
      <c r="AH14">
        <f>IF(EmployeeData3[[#This Row],[Department]]="Sales",1,0)</f>
        <v>0</v>
      </c>
      <c r="AI14">
        <f>IF(EmployeeData3[[#This Row],[Department]]="Underwriting",1,0)</f>
        <v>1</v>
      </c>
      <c r="AJ14">
        <f>IF(EmployeeData3[[#This Row],[Country]]="Canada",1,0)</f>
        <v>0</v>
      </c>
      <c r="AK14">
        <f>IF(EmployeeData3[[#This Row],[Country]]="Germany",1,0)</f>
        <v>0</v>
      </c>
      <c r="AL14">
        <f>IF(EmployeeData3[[#This Row],[Country]]="Ireland",1,0)</f>
        <v>0</v>
      </c>
      <c r="AM14">
        <f>IF(EmployeeData3[[#This Row],[Country]]="Singapore",1,0)</f>
        <v>0</v>
      </c>
      <c r="AN14">
        <f>IF(EmployeeData3[[#This Row],[Country]]="US",1,0)</f>
        <v>0</v>
      </c>
      <c r="AO14">
        <f>IF(EmployeeData3[[#This Row],[Working Arrangement]]="Office",1,0)</f>
        <v>0</v>
      </c>
      <c r="AP14">
        <f>IF(EmployeeData3[[#This Row],[Working Arrangement]]="Remote",1,0)</f>
        <v>0</v>
      </c>
      <c r="AQ14" t="e">
        <f>'Logistics Regression'!#REF! + SUMPRODUCT(B14:J14, 'Logistics Regression'!#REF!)</f>
        <v>#REF!</v>
      </c>
    </row>
    <row r="15" spans="1:43">
      <c r="A15" t="s">
        <v>61</v>
      </c>
      <c r="B15" t="str">
        <f>VLOOKUP(EmployeeData3[[#This Row],[Employee ID]],GenderData[#All],2,FALSE)</f>
        <v>Female</v>
      </c>
      <c r="C15" t="s">
        <v>43</v>
      </c>
      <c r="D15" t="s">
        <v>44</v>
      </c>
      <c r="E15" t="s">
        <v>45</v>
      </c>
      <c r="F15" t="s">
        <v>62</v>
      </c>
      <c r="G15">
        <v>40</v>
      </c>
      <c r="H15">
        <v>1.3</v>
      </c>
      <c r="I15">
        <v>1.3</v>
      </c>
      <c r="J15" s="3">
        <v>0.91</v>
      </c>
      <c r="K15" t="s">
        <v>25</v>
      </c>
      <c r="L15" t="s">
        <v>26</v>
      </c>
      <c r="M15">
        <v>25</v>
      </c>
      <c r="N15">
        <v>82</v>
      </c>
      <c r="O15">
        <v>11</v>
      </c>
      <c r="P15">
        <v>2.9</v>
      </c>
      <c r="Q15" t="s">
        <v>27</v>
      </c>
      <c r="R15" t="s">
        <v>26</v>
      </c>
      <c r="S15">
        <v>33</v>
      </c>
      <c r="T15">
        <v>1</v>
      </c>
      <c r="U15">
        <f>IF(EmployeeData3[[#This Row],[Gender]]="Female",1,0)</f>
        <v>1</v>
      </c>
      <c r="V15">
        <f>IF(EmployeeData3[[#This Row],[Performance Rating]]="Needs Improvement",1,0)</f>
        <v>0</v>
      </c>
      <c r="W15">
        <f>IF(EmployeeData3[[#This Row],[Performance Rating]]="Exceeds Expectations",1,0)</f>
        <v>0</v>
      </c>
      <c r="X15">
        <f>IF(EmployeeData3[[#This Row],[Performance Rating]]="Outstanding",1,0)</f>
        <v>0</v>
      </c>
      <c r="Y15">
        <f>IF(EmployeeData3[[#This Row],[Job Level]]="Entry",1,0)</f>
        <v>1</v>
      </c>
      <c r="Z15">
        <f>IF(EmployeeData3[[#This Row],[Job Level]]="Manager",1,0)</f>
        <v>0</v>
      </c>
      <c r="AA15">
        <f>IF(EmployeeData3[[#This Row],[Job Level]]="Senior",1,0)</f>
        <v>0</v>
      </c>
      <c r="AB15">
        <f>IF(EmployeeData3[[#This Row],[Job Level]]="Senior Manager",1,0)</f>
        <v>0</v>
      </c>
      <c r="AC15">
        <f>IF(EmployeeData3[[#This Row],[Department]]="Claims",1,0)</f>
        <v>0</v>
      </c>
      <c r="AD15">
        <f>IF(EmployeeData3[[#This Row],[Department]]="Finance",1,0)</f>
        <v>1</v>
      </c>
      <c r="AE15">
        <f>IF(EmployeeData3[[#This Row],[Department]]="HR",1,0)</f>
        <v>0</v>
      </c>
      <c r="AF15">
        <f>IF(EmployeeData3[[#This Row],[Department]]="IT",1,0)</f>
        <v>0</v>
      </c>
      <c r="AG15">
        <f>IF(EmployeeData3[[#This Row],[Department]]="Marketing",1,0)</f>
        <v>0</v>
      </c>
      <c r="AH15">
        <f>IF(EmployeeData3[[#This Row],[Department]]="Sales",1,0)</f>
        <v>0</v>
      </c>
      <c r="AI15">
        <f>IF(EmployeeData3[[#This Row],[Department]]="Underwriting",1,0)</f>
        <v>0</v>
      </c>
      <c r="AJ15">
        <f>IF(EmployeeData3[[#This Row],[Country]]="Canada",1,0)</f>
        <v>0</v>
      </c>
      <c r="AK15">
        <f>IF(EmployeeData3[[#This Row],[Country]]="Germany",1,0)</f>
        <v>0</v>
      </c>
      <c r="AL15">
        <f>IF(EmployeeData3[[#This Row],[Country]]="Ireland",1,0)</f>
        <v>0</v>
      </c>
      <c r="AM15">
        <f>IF(EmployeeData3[[#This Row],[Country]]="Singapore",1,0)</f>
        <v>0</v>
      </c>
      <c r="AN15">
        <f>IF(EmployeeData3[[#This Row],[Country]]="US",1,0)</f>
        <v>1</v>
      </c>
      <c r="AO15">
        <f>IF(EmployeeData3[[#This Row],[Working Arrangement]]="Office",1,0)</f>
        <v>0</v>
      </c>
      <c r="AP15">
        <f>IF(EmployeeData3[[#This Row],[Working Arrangement]]="Remote",1,0)</f>
        <v>1</v>
      </c>
      <c r="AQ15" t="e">
        <f>'Logistics Regression'!#REF! + SUMPRODUCT(B15:J15, 'Logistics Regression'!#REF!)</f>
        <v>#REF!</v>
      </c>
    </row>
    <row r="16" spans="1:43">
      <c r="A16" t="s">
        <v>63</v>
      </c>
      <c r="B16" t="str">
        <f>VLOOKUP(EmployeeData3[[#This Row],[Employee ID]],GenderData[#All],2,FALSE)</f>
        <v>Female</v>
      </c>
      <c r="C16" t="s">
        <v>43</v>
      </c>
      <c r="D16" t="s">
        <v>44</v>
      </c>
      <c r="E16" t="s">
        <v>23</v>
      </c>
      <c r="F16" t="s">
        <v>32</v>
      </c>
      <c r="G16">
        <v>37</v>
      </c>
      <c r="H16">
        <v>5.4</v>
      </c>
      <c r="I16">
        <v>1.7</v>
      </c>
      <c r="J16" s="3">
        <v>1.23</v>
      </c>
      <c r="K16" t="s">
        <v>25</v>
      </c>
      <c r="L16" t="s">
        <v>26</v>
      </c>
      <c r="M16">
        <v>13</v>
      </c>
      <c r="N16">
        <v>76</v>
      </c>
      <c r="O16">
        <v>5</v>
      </c>
      <c r="P16">
        <v>3.7</v>
      </c>
      <c r="Q16" t="s">
        <v>33</v>
      </c>
      <c r="R16" t="s">
        <v>26</v>
      </c>
      <c r="S16">
        <v>32</v>
      </c>
      <c r="T16">
        <v>0</v>
      </c>
      <c r="U16">
        <f>IF(EmployeeData3[[#This Row],[Gender]]="Female",1,0)</f>
        <v>1</v>
      </c>
      <c r="V16">
        <f>IF(EmployeeData3[[#This Row],[Performance Rating]]="Needs Improvement",1,0)</f>
        <v>0</v>
      </c>
      <c r="W16">
        <f>IF(EmployeeData3[[#This Row],[Performance Rating]]="Exceeds Expectations",1,0)</f>
        <v>0</v>
      </c>
      <c r="X16">
        <f>IF(EmployeeData3[[#This Row],[Performance Rating]]="Outstanding",1,0)</f>
        <v>0</v>
      </c>
      <c r="Y16">
        <f>IF(EmployeeData3[[#This Row],[Job Level]]="Entry",1,0)</f>
        <v>0</v>
      </c>
      <c r="Z16">
        <f>IF(EmployeeData3[[#This Row],[Job Level]]="Manager",1,0)</f>
        <v>0</v>
      </c>
      <c r="AA16">
        <f>IF(EmployeeData3[[#This Row],[Job Level]]="Senior",1,0)</f>
        <v>1</v>
      </c>
      <c r="AB16">
        <f>IF(EmployeeData3[[#This Row],[Job Level]]="Senior Manager",1,0)</f>
        <v>0</v>
      </c>
      <c r="AC16">
        <f>IF(EmployeeData3[[#This Row],[Department]]="Claims",1,0)</f>
        <v>0</v>
      </c>
      <c r="AD16">
        <f>IF(EmployeeData3[[#This Row],[Department]]="Finance",1,0)</f>
        <v>1</v>
      </c>
      <c r="AE16">
        <f>IF(EmployeeData3[[#This Row],[Department]]="HR",1,0)</f>
        <v>0</v>
      </c>
      <c r="AF16">
        <f>IF(EmployeeData3[[#This Row],[Department]]="IT",1,0)</f>
        <v>0</v>
      </c>
      <c r="AG16">
        <f>IF(EmployeeData3[[#This Row],[Department]]="Marketing",1,0)</f>
        <v>0</v>
      </c>
      <c r="AH16">
        <f>IF(EmployeeData3[[#This Row],[Department]]="Sales",1,0)</f>
        <v>0</v>
      </c>
      <c r="AI16">
        <f>IF(EmployeeData3[[#This Row],[Department]]="Underwriting",1,0)</f>
        <v>0</v>
      </c>
      <c r="AJ16">
        <f>IF(EmployeeData3[[#This Row],[Country]]="Canada",1,0)</f>
        <v>0</v>
      </c>
      <c r="AK16">
        <f>IF(EmployeeData3[[#This Row],[Country]]="Germany",1,0)</f>
        <v>0</v>
      </c>
      <c r="AL16">
        <f>IF(EmployeeData3[[#This Row],[Country]]="Ireland",1,0)</f>
        <v>0</v>
      </c>
      <c r="AM16">
        <f>IF(EmployeeData3[[#This Row],[Country]]="Singapore",1,0)</f>
        <v>0</v>
      </c>
      <c r="AN16">
        <f>IF(EmployeeData3[[#This Row],[Country]]="US",1,0)</f>
        <v>0</v>
      </c>
      <c r="AO16">
        <f>IF(EmployeeData3[[#This Row],[Working Arrangement]]="Office",1,0)</f>
        <v>0</v>
      </c>
      <c r="AP16">
        <f>IF(EmployeeData3[[#This Row],[Working Arrangement]]="Remote",1,0)</f>
        <v>0</v>
      </c>
      <c r="AQ16" t="e">
        <f>'Logistics Regression'!#REF! + SUMPRODUCT(B16:J16, 'Logistics Regression'!#REF!)</f>
        <v>#REF!</v>
      </c>
    </row>
    <row r="17" spans="1:43">
      <c r="A17" t="s">
        <v>64</v>
      </c>
      <c r="B17" t="str">
        <f>VLOOKUP(EmployeeData3[[#This Row],[Employee ID]],GenderData[#All],2,FALSE)</f>
        <v>Female</v>
      </c>
      <c r="C17" t="s">
        <v>43</v>
      </c>
      <c r="D17" t="s">
        <v>44</v>
      </c>
      <c r="E17" t="s">
        <v>23</v>
      </c>
      <c r="F17" t="s">
        <v>36</v>
      </c>
      <c r="G17">
        <v>35</v>
      </c>
      <c r="H17">
        <v>3.8</v>
      </c>
      <c r="I17">
        <v>1.1000000000000001</v>
      </c>
      <c r="J17" s="3">
        <v>1</v>
      </c>
      <c r="K17" t="s">
        <v>25</v>
      </c>
      <c r="L17" t="s">
        <v>26</v>
      </c>
      <c r="M17">
        <v>20</v>
      </c>
      <c r="N17">
        <v>56</v>
      </c>
      <c r="O17">
        <v>5</v>
      </c>
      <c r="P17">
        <v>4.9000000000000004</v>
      </c>
      <c r="Q17" t="s">
        <v>50</v>
      </c>
      <c r="R17" t="s">
        <v>26</v>
      </c>
      <c r="S17">
        <v>19</v>
      </c>
      <c r="T17">
        <v>0</v>
      </c>
      <c r="U17">
        <f>IF(EmployeeData3[[#This Row],[Gender]]="Female",1,0)</f>
        <v>1</v>
      </c>
      <c r="V17">
        <f>IF(EmployeeData3[[#This Row],[Performance Rating]]="Needs Improvement",1,0)</f>
        <v>0</v>
      </c>
      <c r="W17">
        <f>IF(EmployeeData3[[#This Row],[Performance Rating]]="Exceeds Expectations",1,0)</f>
        <v>0</v>
      </c>
      <c r="X17">
        <f>IF(EmployeeData3[[#This Row],[Performance Rating]]="Outstanding",1,0)</f>
        <v>0</v>
      </c>
      <c r="Y17">
        <f>IF(EmployeeData3[[#This Row],[Job Level]]="Entry",1,0)</f>
        <v>0</v>
      </c>
      <c r="Z17">
        <f>IF(EmployeeData3[[#This Row],[Job Level]]="Manager",1,0)</f>
        <v>1</v>
      </c>
      <c r="AA17">
        <f>IF(EmployeeData3[[#This Row],[Job Level]]="Senior",1,0)</f>
        <v>0</v>
      </c>
      <c r="AB17">
        <f>IF(EmployeeData3[[#This Row],[Job Level]]="Senior Manager",1,0)</f>
        <v>0</v>
      </c>
      <c r="AC17">
        <f>IF(EmployeeData3[[#This Row],[Department]]="Claims",1,0)</f>
        <v>0</v>
      </c>
      <c r="AD17">
        <f>IF(EmployeeData3[[#This Row],[Department]]="Finance",1,0)</f>
        <v>1</v>
      </c>
      <c r="AE17">
        <f>IF(EmployeeData3[[#This Row],[Department]]="HR",1,0)</f>
        <v>0</v>
      </c>
      <c r="AF17">
        <f>IF(EmployeeData3[[#This Row],[Department]]="IT",1,0)</f>
        <v>0</v>
      </c>
      <c r="AG17">
        <f>IF(EmployeeData3[[#This Row],[Department]]="Marketing",1,0)</f>
        <v>0</v>
      </c>
      <c r="AH17">
        <f>IF(EmployeeData3[[#This Row],[Department]]="Sales",1,0)</f>
        <v>0</v>
      </c>
      <c r="AI17">
        <f>IF(EmployeeData3[[#This Row],[Department]]="Underwriting",1,0)</f>
        <v>0</v>
      </c>
      <c r="AJ17">
        <f>IF(EmployeeData3[[#This Row],[Country]]="Canada",1,0)</f>
        <v>0</v>
      </c>
      <c r="AK17">
        <f>IF(EmployeeData3[[#This Row],[Country]]="Germany",1,0)</f>
        <v>0</v>
      </c>
      <c r="AL17">
        <f>IF(EmployeeData3[[#This Row],[Country]]="Ireland",1,0)</f>
        <v>0</v>
      </c>
      <c r="AM17">
        <f>IF(EmployeeData3[[#This Row],[Country]]="Singapore",1,0)</f>
        <v>0</v>
      </c>
      <c r="AN17">
        <f>IF(EmployeeData3[[#This Row],[Country]]="US",1,0)</f>
        <v>0</v>
      </c>
      <c r="AO17">
        <f>IF(EmployeeData3[[#This Row],[Working Arrangement]]="Office",1,0)</f>
        <v>1</v>
      </c>
      <c r="AP17">
        <f>IF(EmployeeData3[[#This Row],[Working Arrangement]]="Remote",1,0)</f>
        <v>0</v>
      </c>
      <c r="AQ17" t="e">
        <f>'Logistics Regression'!#REF! + SUMPRODUCT(B17:J17, 'Logistics Regression'!#REF!)</f>
        <v>#REF!</v>
      </c>
    </row>
    <row r="18" spans="1:43">
      <c r="A18" t="s">
        <v>65</v>
      </c>
      <c r="B18" t="str">
        <f>VLOOKUP(EmployeeData3[[#This Row],[Employee ID]],GenderData[#All],2,FALSE)</f>
        <v>Male</v>
      </c>
      <c r="C18" t="s">
        <v>66</v>
      </c>
      <c r="D18" t="s">
        <v>67</v>
      </c>
      <c r="E18" t="s">
        <v>23</v>
      </c>
      <c r="F18" t="s">
        <v>24</v>
      </c>
      <c r="G18">
        <v>41</v>
      </c>
      <c r="H18">
        <v>2.2000000000000002</v>
      </c>
      <c r="I18">
        <v>1.4</v>
      </c>
      <c r="J18" s="3">
        <v>0.97</v>
      </c>
      <c r="K18" t="s">
        <v>25</v>
      </c>
      <c r="L18" t="s">
        <v>26</v>
      </c>
      <c r="M18">
        <v>15</v>
      </c>
      <c r="N18">
        <v>42</v>
      </c>
      <c r="O18">
        <v>4</v>
      </c>
      <c r="P18">
        <v>3.4</v>
      </c>
      <c r="Q18" t="s">
        <v>27</v>
      </c>
      <c r="R18" t="s">
        <v>38</v>
      </c>
      <c r="S18">
        <v>23</v>
      </c>
      <c r="T18">
        <v>1</v>
      </c>
      <c r="U18">
        <f>IF(EmployeeData3[[#This Row],[Gender]]="Female",1,0)</f>
        <v>0</v>
      </c>
      <c r="V18">
        <f>IF(EmployeeData3[[#This Row],[Performance Rating]]="Needs Improvement",1,0)</f>
        <v>0</v>
      </c>
      <c r="W18">
        <f>IF(EmployeeData3[[#This Row],[Performance Rating]]="Exceeds Expectations",1,0)</f>
        <v>0</v>
      </c>
      <c r="X18">
        <f>IF(EmployeeData3[[#This Row],[Performance Rating]]="Outstanding",1,0)</f>
        <v>0</v>
      </c>
      <c r="Y18">
        <f>IF(EmployeeData3[[#This Row],[Job Level]]="Entry",1,0)</f>
        <v>0</v>
      </c>
      <c r="Z18">
        <f>IF(EmployeeData3[[#This Row],[Job Level]]="Manager",1,0)</f>
        <v>0</v>
      </c>
      <c r="AA18">
        <f>IF(EmployeeData3[[#This Row],[Job Level]]="Senior",1,0)</f>
        <v>0</v>
      </c>
      <c r="AB18">
        <f>IF(EmployeeData3[[#This Row],[Job Level]]="Senior Manager",1,0)</f>
        <v>0</v>
      </c>
      <c r="AC18">
        <f>IF(EmployeeData3[[#This Row],[Department]]="Claims",1,0)</f>
        <v>0</v>
      </c>
      <c r="AD18">
        <f>IF(EmployeeData3[[#This Row],[Department]]="Finance",1,0)</f>
        <v>0</v>
      </c>
      <c r="AE18">
        <f>IF(EmployeeData3[[#This Row],[Department]]="HR",1,0)</f>
        <v>1</v>
      </c>
      <c r="AF18">
        <f>IF(EmployeeData3[[#This Row],[Department]]="IT",1,0)</f>
        <v>0</v>
      </c>
      <c r="AG18">
        <f>IF(EmployeeData3[[#This Row],[Department]]="Marketing",1,0)</f>
        <v>0</v>
      </c>
      <c r="AH18">
        <f>IF(EmployeeData3[[#This Row],[Department]]="Sales",1,0)</f>
        <v>0</v>
      </c>
      <c r="AI18">
        <f>IF(EmployeeData3[[#This Row],[Department]]="Underwriting",1,0)</f>
        <v>0</v>
      </c>
      <c r="AJ18">
        <f>IF(EmployeeData3[[#This Row],[Country]]="Canada",1,0)</f>
        <v>0</v>
      </c>
      <c r="AK18">
        <f>IF(EmployeeData3[[#This Row],[Country]]="Germany",1,0)</f>
        <v>0</v>
      </c>
      <c r="AL18">
        <f>IF(EmployeeData3[[#This Row],[Country]]="Ireland",1,0)</f>
        <v>0</v>
      </c>
      <c r="AM18">
        <f>IF(EmployeeData3[[#This Row],[Country]]="Singapore",1,0)</f>
        <v>0</v>
      </c>
      <c r="AN18">
        <f>IF(EmployeeData3[[#This Row],[Country]]="US",1,0)</f>
        <v>0</v>
      </c>
      <c r="AO18">
        <f>IF(EmployeeData3[[#This Row],[Working Arrangement]]="Office",1,0)</f>
        <v>0</v>
      </c>
      <c r="AP18">
        <f>IF(EmployeeData3[[#This Row],[Working Arrangement]]="Remote",1,0)</f>
        <v>1</v>
      </c>
      <c r="AQ18" t="e">
        <f>'Logistics Regression'!#REF! + SUMPRODUCT(B18:J18, 'Logistics Regression'!#REF!)</f>
        <v>#REF!</v>
      </c>
    </row>
    <row r="19" spans="1:43">
      <c r="A19" t="s">
        <v>68</v>
      </c>
      <c r="B19" t="str">
        <f>VLOOKUP(EmployeeData3[[#This Row],[Employee ID]],GenderData[#All],2,FALSE)</f>
        <v>Male</v>
      </c>
      <c r="C19" t="s">
        <v>40</v>
      </c>
      <c r="D19" t="s">
        <v>40</v>
      </c>
      <c r="E19" t="s">
        <v>23</v>
      </c>
      <c r="F19" t="s">
        <v>32</v>
      </c>
      <c r="G19">
        <v>40</v>
      </c>
      <c r="H19">
        <v>2</v>
      </c>
      <c r="I19">
        <v>1.2</v>
      </c>
      <c r="J19" s="3">
        <v>0.95</v>
      </c>
      <c r="K19" t="s">
        <v>37</v>
      </c>
      <c r="L19" t="s">
        <v>26</v>
      </c>
      <c r="M19">
        <v>15</v>
      </c>
      <c r="N19">
        <v>74</v>
      </c>
      <c r="O19">
        <v>1</v>
      </c>
      <c r="P19">
        <v>2</v>
      </c>
      <c r="Q19" t="s">
        <v>33</v>
      </c>
      <c r="R19" t="s">
        <v>26</v>
      </c>
      <c r="S19">
        <v>18</v>
      </c>
      <c r="T19">
        <v>0</v>
      </c>
      <c r="U19">
        <f>IF(EmployeeData3[[#This Row],[Gender]]="Female",1,0)</f>
        <v>0</v>
      </c>
      <c r="V19">
        <f>IF(EmployeeData3[[#This Row],[Performance Rating]]="Needs Improvement",1,0)</f>
        <v>0</v>
      </c>
      <c r="W19">
        <f>IF(EmployeeData3[[#This Row],[Performance Rating]]="Exceeds Expectations",1,0)</f>
        <v>1</v>
      </c>
      <c r="X19">
        <f>IF(EmployeeData3[[#This Row],[Performance Rating]]="Outstanding",1,0)</f>
        <v>0</v>
      </c>
      <c r="Y19">
        <f>IF(EmployeeData3[[#This Row],[Job Level]]="Entry",1,0)</f>
        <v>0</v>
      </c>
      <c r="Z19">
        <f>IF(EmployeeData3[[#This Row],[Job Level]]="Manager",1,0)</f>
        <v>0</v>
      </c>
      <c r="AA19">
        <f>IF(EmployeeData3[[#This Row],[Job Level]]="Senior",1,0)</f>
        <v>1</v>
      </c>
      <c r="AB19">
        <f>IF(EmployeeData3[[#This Row],[Job Level]]="Senior Manager",1,0)</f>
        <v>0</v>
      </c>
      <c r="AC19">
        <f>IF(EmployeeData3[[#This Row],[Department]]="Claims",1,0)</f>
        <v>0</v>
      </c>
      <c r="AD19">
        <f>IF(EmployeeData3[[#This Row],[Department]]="Finance",1,0)</f>
        <v>0</v>
      </c>
      <c r="AE19">
        <f>IF(EmployeeData3[[#This Row],[Department]]="HR",1,0)</f>
        <v>0</v>
      </c>
      <c r="AF19">
        <f>IF(EmployeeData3[[#This Row],[Department]]="IT",1,0)</f>
        <v>0</v>
      </c>
      <c r="AG19">
        <f>IF(EmployeeData3[[#This Row],[Department]]="Marketing",1,0)</f>
        <v>0</v>
      </c>
      <c r="AH19">
        <f>IF(EmployeeData3[[#This Row],[Department]]="Sales",1,0)</f>
        <v>0</v>
      </c>
      <c r="AI19">
        <f>IF(EmployeeData3[[#This Row],[Department]]="Underwriting",1,0)</f>
        <v>0</v>
      </c>
      <c r="AJ19">
        <f>IF(EmployeeData3[[#This Row],[Country]]="Canada",1,0)</f>
        <v>0</v>
      </c>
      <c r="AK19">
        <f>IF(EmployeeData3[[#This Row],[Country]]="Germany",1,0)</f>
        <v>0</v>
      </c>
      <c r="AL19">
        <f>IF(EmployeeData3[[#This Row],[Country]]="Ireland",1,0)</f>
        <v>0</v>
      </c>
      <c r="AM19">
        <f>IF(EmployeeData3[[#This Row],[Country]]="Singapore",1,0)</f>
        <v>0</v>
      </c>
      <c r="AN19">
        <f>IF(EmployeeData3[[#This Row],[Country]]="US",1,0)</f>
        <v>0</v>
      </c>
      <c r="AO19">
        <f>IF(EmployeeData3[[#This Row],[Working Arrangement]]="Office",1,0)</f>
        <v>0</v>
      </c>
      <c r="AP19">
        <f>IF(EmployeeData3[[#This Row],[Working Arrangement]]="Remote",1,0)</f>
        <v>0</v>
      </c>
      <c r="AQ19" t="e">
        <f>'Logistics Regression'!#REF! + SUMPRODUCT(B19:J19, 'Logistics Regression'!#REF!)</f>
        <v>#REF!</v>
      </c>
    </row>
    <row r="20" spans="1:43">
      <c r="A20" t="s">
        <v>69</v>
      </c>
      <c r="B20" t="str">
        <f>VLOOKUP(EmployeeData3[[#This Row],[Employee ID]],GenderData[#All],2,FALSE)</f>
        <v>Female</v>
      </c>
      <c r="C20" t="s">
        <v>21</v>
      </c>
      <c r="D20" t="s">
        <v>22</v>
      </c>
      <c r="E20" t="s">
        <v>23</v>
      </c>
      <c r="F20" t="s">
        <v>36</v>
      </c>
      <c r="G20">
        <v>42</v>
      </c>
      <c r="H20">
        <v>1.7</v>
      </c>
      <c r="I20">
        <v>1.7</v>
      </c>
      <c r="J20" s="3">
        <v>1.34</v>
      </c>
      <c r="K20" t="s">
        <v>25</v>
      </c>
      <c r="L20" t="s">
        <v>38</v>
      </c>
      <c r="M20">
        <v>13</v>
      </c>
      <c r="N20">
        <v>74</v>
      </c>
      <c r="O20">
        <v>4</v>
      </c>
      <c r="P20">
        <v>3.5</v>
      </c>
      <c r="Q20" t="s">
        <v>33</v>
      </c>
      <c r="R20" t="s">
        <v>26</v>
      </c>
      <c r="S20">
        <v>21</v>
      </c>
      <c r="T20">
        <v>1</v>
      </c>
      <c r="U20">
        <f>IF(EmployeeData3[[#This Row],[Gender]]="Female",1,0)</f>
        <v>1</v>
      </c>
      <c r="V20">
        <f>IF(EmployeeData3[[#This Row],[Performance Rating]]="Needs Improvement",1,0)</f>
        <v>0</v>
      </c>
      <c r="W20">
        <f>IF(EmployeeData3[[#This Row],[Performance Rating]]="Exceeds Expectations",1,0)</f>
        <v>0</v>
      </c>
      <c r="X20">
        <f>IF(EmployeeData3[[#This Row],[Performance Rating]]="Outstanding",1,0)</f>
        <v>0</v>
      </c>
      <c r="Y20">
        <f>IF(EmployeeData3[[#This Row],[Job Level]]="Entry",1,0)</f>
        <v>0</v>
      </c>
      <c r="Z20">
        <f>IF(EmployeeData3[[#This Row],[Job Level]]="Manager",1,0)</f>
        <v>1</v>
      </c>
      <c r="AA20">
        <f>IF(EmployeeData3[[#This Row],[Job Level]]="Senior",1,0)</f>
        <v>0</v>
      </c>
      <c r="AB20">
        <f>IF(EmployeeData3[[#This Row],[Job Level]]="Senior Manager",1,0)</f>
        <v>0</v>
      </c>
      <c r="AC20">
        <f>IF(EmployeeData3[[#This Row],[Department]]="Claims",1,0)</f>
        <v>0</v>
      </c>
      <c r="AD20">
        <f>IF(EmployeeData3[[#This Row],[Department]]="Finance",1,0)</f>
        <v>0</v>
      </c>
      <c r="AE20">
        <f>IF(EmployeeData3[[#This Row],[Department]]="HR",1,0)</f>
        <v>0</v>
      </c>
      <c r="AF20">
        <f>IF(EmployeeData3[[#This Row],[Department]]="IT",1,0)</f>
        <v>0</v>
      </c>
      <c r="AG20">
        <f>IF(EmployeeData3[[#This Row],[Department]]="Marketing",1,0)</f>
        <v>0</v>
      </c>
      <c r="AH20">
        <f>IF(EmployeeData3[[#This Row],[Department]]="Sales",1,0)</f>
        <v>1</v>
      </c>
      <c r="AI20">
        <f>IF(EmployeeData3[[#This Row],[Department]]="Underwriting",1,0)</f>
        <v>0</v>
      </c>
      <c r="AJ20">
        <f>IF(EmployeeData3[[#This Row],[Country]]="Canada",1,0)</f>
        <v>0</v>
      </c>
      <c r="AK20">
        <f>IF(EmployeeData3[[#This Row],[Country]]="Germany",1,0)</f>
        <v>0</v>
      </c>
      <c r="AL20">
        <f>IF(EmployeeData3[[#This Row],[Country]]="Ireland",1,0)</f>
        <v>0</v>
      </c>
      <c r="AM20">
        <f>IF(EmployeeData3[[#This Row],[Country]]="Singapore",1,0)</f>
        <v>0</v>
      </c>
      <c r="AN20">
        <f>IF(EmployeeData3[[#This Row],[Country]]="US",1,0)</f>
        <v>0</v>
      </c>
      <c r="AO20">
        <f>IF(EmployeeData3[[#This Row],[Working Arrangement]]="Office",1,0)</f>
        <v>0</v>
      </c>
      <c r="AP20">
        <f>IF(EmployeeData3[[#This Row],[Working Arrangement]]="Remote",1,0)</f>
        <v>0</v>
      </c>
      <c r="AQ20" t="e">
        <f>'Logistics Regression'!#REF! + SUMPRODUCT(B20:J20, 'Logistics Regression'!#REF!)</f>
        <v>#REF!</v>
      </c>
    </row>
    <row r="21" spans="1:43">
      <c r="A21" t="s">
        <v>70</v>
      </c>
      <c r="B21" t="str">
        <f>VLOOKUP(EmployeeData3[[#This Row],[Employee ID]],GenderData[#All],2,FALSE)</f>
        <v>Female</v>
      </c>
      <c r="C21" t="s">
        <v>66</v>
      </c>
      <c r="D21" t="s">
        <v>67</v>
      </c>
      <c r="E21" t="s">
        <v>41</v>
      </c>
      <c r="F21" t="s">
        <v>62</v>
      </c>
      <c r="G21">
        <v>39</v>
      </c>
      <c r="H21">
        <v>4.0999999999999996</v>
      </c>
      <c r="I21">
        <v>0.5</v>
      </c>
      <c r="J21" s="3">
        <v>0.87</v>
      </c>
      <c r="K21" t="s">
        <v>37</v>
      </c>
      <c r="L21" t="s">
        <v>26</v>
      </c>
      <c r="M21">
        <v>28</v>
      </c>
      <c r="N21">
        <v>51</v>
      </c>
      <c r="O21">
        <v>6</v>
      </c>
      <c r="P21">
        <v>1.3</v>
      </c>
      <c r="Q21" t="s">
        <v>33</v>
      </c>
      <c r="R21" t="s">
        <v>26</v>
      </c>
      <c r="S21">
        <v>12</v>
      </c>
      <c r="T21">
        <v>1</v>
      </c>
      <c r="U21">
        <f>IF(EmployeeData3[[#This Row],[Gender]]="Female",1,0)</f>
        <v>1</v>
      </c>
      <c r="V21">
        <f>IF(EmployeeData3[[#This Row],[Performance Rating]]="Needs Improvement",1,0)</f>
        <v>0</v>
      </c>
      <c r="W21">
        <f>IF(EmployeeData3[[#This Row],[Performance Rating]]="Exceeds Expectations",1,0)</f>
        <v>1</v>
      </c>
      <c r="X21">
        <f>IF(EmployeeData3[[#This Row],[Performance Rating]]="Outstanding",1,0)</f>
        <v>0</v>
      </c>
      <c r="Y21">
        <f>IF(EmployeeData3[[#This Row],[Job Level]]="Entry",1,0)</f>
        <v>1</v>
      </c>
      <c r="Z21">
        <f>IF(EmployeeData3[[#This Row],[Job Level]]="Manager",1,0)</f>
        <v>0</v>
      </c>
      <c r="AA21">
        <f>IF(EmployeeData3[[#This Row],[Job Level]]="Senior",1,0)</f>
        <v>0</v>
      </c>
      <c r="AB21">
        <f>IF(EmployeeData3[[#This Row],[Job Level]]="Senior Manager",1,0)</f>
        <v>0</v>
      </c>
      <c r="AC21">
        <f>IF(EmployeeData3[[#This Row],[Department]]="Claims",1,0)</f>
        <v>0</v>
      </c>
      <c r="AD21">
        <f>IF(EmployeeData3[[#This Row],[Department]]="Finance",1,0)</f>
        <v>0</v>
      </c>
      <c r="AE21">
        <f>IF(EmployeeData3[[#This Row],[Department]]="HR",1,0)</f>
        <v>1</v>
      </c>
      <c r="AF21">
        <f>IF(EmployeeData3[[#This Row],[Department]]="IT",1,0)</f>
        <v>0</v>
      </c>
      <c r="AG21">
        <f>IF(EmployeeData3[[#This Row],[Department]]="Marketing",1,0)</f>
        <v>0</v>
      </c>
      <c r="AH21">
        <f>IF(EmployeeData3[[#This Row],[Department]]="Sales",1,0)</f>
        <v>0</v>
      </c>
      <c r="AI21">
        <f>IF(EmployeeData3[[#This Row],[Department]]="Underwriting",1,0)</f>
        <v>0</v>
      </c>
      <c r="AJ21">
        <f>IF(EmployeeData3[[#This Row],[Country]]="Canada",1,0)</f>
        <v>0</v>
      </c>
      <c r="AK21">
        <f>IF(EmployeeData3[[#This Row],[Country]]="Germany",1,0)</f>
        <v>0</v>
      </c>
      <c r="AL21">
        <f>IF(EmployeeData3[[#This Row],[Country]]="Ireland",1,0)</f>
        <v>0</v>
      </c>
      <c r="AM21">
        <f>IF(EmployeeData3[[#This Row],[Country]]="Singapore",1,0)</f>
        <v>1</v>
      </c>
      <c r="AN21">
        <f>IF(EmployeeData3[[#This Row],[Country]]="US",1,0)</f>
        <v>0</v>
      </c>
      <c r="AO21">
        <f>IF(EmployeeData3[[#This Row],[Working Arrangement]]="Office",1,0)</f>
        <v>0</v>
      </c>
      <c r="AP21">
        <f>IF(EmployeeData3[[#This Row],[Working Arrangement]]="Remote",1,0)</f>
        <v>0</v>
      </c>
      <c r="AQ21" t="e">
        <f>'Logistics Regression'!#REF! + SUMPRODUCT(B21:J21, 'Logistics Regression'!#REF!)</f>
        <v>#REF!</v>
      </c>
    </row>
    <row r="22" spans="1:43">
      <c r="A22" t="s">
        <v>71</v>
      </c>
      <c r="B22" t="str">
        <f>VLOOKUP(EmployeeData3[[#This Row],[Employee ID]],GenderData[#All],2,FALSE)</f>
        <v>Male</v>
      </c>
      <c r="C22" t="s">
        <v>40</v>
      </c>
      <c r="D22" t="s">
        <v>40</v>
      </c>
      <c r="E22" t="s">
        <v>23</v>
      </c>
      <c r="F22" t="s">
        <v>32</v>
      </c>
      <c r="G22">
        <v>42</v>
      </c>
      <c r="H22">
        <v>4.4000000000000004</v>
      </c>
      <c r="I22">
        <v>1.3</v>
      </c>
      <c r="J22" s="3">
        <v>0.91</v>
      </c>
      <c r="K22" t="s">
        <v>25</v>
      </c>
      <c r="L22" t="s">
        <v>38</v>
      </c>
      <c r="M22">
        <v>9</v>
      </c>
      <c r="N22">
        <v>57</v>
      </c>
      <c r="O22">
        <v>3</v>
      </c>
      <c r="P22">
        <v>0.7</v>
      </c>
      <c r="Q22" t="s">
        <v>33</v>
      </c>
      <c r="R22" t="s">
        <v>26</v>
      </c>
      <c r="S22">
        <v>29</v>
      </c>
      <c r="T22">
        <v>0</v>
      </c>
      <c r="U22">
        <f>IF(EmployeeData3[[#This Row],[Gender]]="Female",1,0)</f>
        <v>0</v>
      </c>
      <c r="V22">
        <f>IF(EmployeeData3[[#This Row],[Performance Rating]]="Needs Improvement",1,0)</f>
        <v>0</v>
      </c>
      <c r="W22">
        <f>IF(EmployeeData3[[#This Row],[Performance Rating]]="Exceeds Expectations",1,0)</f>
        <v>0</v>
      </c>
      <c r="X22">
        <f>IF(EmployeeData3[[#This Row],[Performance Rating]]="Outstanding",1,0)</f>
        <v>0</v>
      </c>
      <c r="Y22">
        <f>IF(EmployeeData3[[#This Row],[Job Level]]="Entry",1,0)</f>
        <v>0</v>
      </c>
      <c r="Z22">
        <f>IF(EmployeeData3[[#This Row],[Job Level]]="Manager",1,0)</f>
        <v>0</v>
      </c>
      <c r="AA22">
        <f>IF(EmployeeData3[[#This Row],[Job Level]]="Senior",1,0)</f>
        <v>1</v>
      </c>
      <c r="AB22">
        <f>IF(EmployeeData3[[#This Row],[Job Level]]="Senior Manager",1,0)</f>
        <v>0</v>
      </c>
      <c r="AC22">
        <f>IF(EmployeeData3[[#This Row],[Department]]="Claims",1,0)</f>
        <v>0</v>
      </c>
      <c r="AD22">
        <f>IF(EmployeeData3[[#This Row],[Department]]="Finance",1,0)</f>
        <v>0</v>
      </c>
      <c r="AE22">
        <f>IF(EmployeeData3[[#This Row],[Department]]="HR",1,0)</f>
        <v>0</v>
      </c>
      <c r="AF22">
        <f>IF(EmployeeData3[[#This Row],[Department]]="IT",1,0)</f>
        <v>0</v>
      </c>
      <c r="AG22">
        <f>IF(EmployeeData3[[#This Row],[Department]]="Marketing",1,0)</f>
        <v>0</v>
      </c>
      <c r="AH22">
        <f>IF(EmployeeData3[[#This Row],[Department]]="Sales",1,0)</f>
        <v>0</v>
      </c>
      <c r="AI22">
        <f>IF(EmployeeData3[[#This Row],[Department]]="Underwriting",1,0)</f>
        <v>0</v>
      </c>
      <c r="AJ22">
        <f>IF(EmployeeData3[[#This Row],[Country]]="Canada",1,0)</f>
        <v>0</v>
      </c>
      <c r="AK22">
        <f>IF(EmployeeData3[[#This Row],[Country]]="Germany",1,0)</f>
        <v>0</v>
      </c>
      <c r="AL22">
        <f>IF(EmployeeData3[[#This Row],[Country]]="Ireland",1,0)</f>
        <v>0</v>
      </c>
      <c r="AM22">
        <f>IF(EmployeeData3[[#This Row],[Country]]="Singapore",1,0)</f>
        <v>0</v>
      </c>
      <c r="AN22">
        <f>IF(EmployeeData3[[#This Row],[Country]]="US",1,0)</f>
        <v>0</v>
      </c>
      <c r="AO22">
        <f>IF(EmployeeData3[[#This Row],[Working Arrangement]]="Office",1,0)</f>
        <v>0</v>
      </c>
      <c r="AP22">
        <f>IF(EmployeeData3[[#This Row],[Working Arrangement]]="Remote",1,0)</f>
        <v>0</v>
      </c>
      <c r="AQ22" t="e">
        <f>'Logistics Regression'!#REF! + SUMPRODUCT(B22:J22, 'Logistics Regression'!#REF!)</f>
        <v>#REF!</v>
      </c>
    </row>
    <row r="23" spans="1:43">
      <c r="A23" t="s">
        <v>72</v>
      </c>
      <c r="B23" t="str">
        <f>VLOOKUP(EmployeeData3[[#This Row],[Employee ID]],GenderData[#All],2,FALSE)</f>
        <v>Male</v>
      </c>
      <c r="C23" t="s">
        <v>48</v>
      </c>
      <c r="D23" t="s">
        <v>49</v>
      </c>
      <c r="E23" t="s">
        <v>73</v>
      </c>
      <c r="F23" t="s">
        <v>24</v>
      </c>
      <c r="G23">
        <v>39</v>
      </c>
      <c r="H23">
        <v>3</v>
      </c>
      <c r="I23">
        <v>2.9</v>
      </c>
      <c r="J23" s="3">
        <v>1.06</v>
      </c>
      <c r="K23" t="s">
        <v>25</v>
      </c>
      <c r="L23" t="s">
        <v>38</v>
      </c>
      <c r="M23">
        <v>9</v>
      </c>
      <c r="N23">
        <v>68</v>
      </c>
      <c r="O23">
        <v>3</v>
      </c>
      <c r="P23">
        <v>6.9</v>
      </c>
      <c r="Q23" t="s">
        <v>33</v>
      </c>
      <c r="R23" t="s">
        <v>26</v>
      </c>
      <c r="S23">
        <v>37</v>
      </c>
      <c r="T23">
        <v>1</v>
      </c>
      <c r="U23">
        <f>IF(EmployeeData3[[#This Row],[Gender]]="Female",1,0)</f>
        <v>0</v>
      </c>
      <c r="V23">
        <f>IF(EmployeeData3[[#This Row],[Performance Rating]]="Needs Improvement",1,0)</f>
        <v>0</v>
      </c>
      <c r="W23">
        <f>IF(EmployeeData3[[#This Row],[Performance Rating]]="Exceeds Expectations",1,0)</f>
        <v>0</v>
      </c>
      <c r="X23">
        <f>IF(EmployeeData3[[#This Row],[Performance Rating]]="Outstanding",1,0)</f>
        <v>0</v>
      </c>
      <c r="Y23">
        <f>IF(EmployeeData3[[#This Row],[Job Level]]="Entry",1,0)</f>
        <v>0</v>
      </c>
      <c r="Z23">
        <f>IF(EmployeeData3[[#This Row],[Job Level]]="Manager",1,0)</f>
        <v>0</v>
      </c>
      <c r="AA23">
        <f>IF(EmployeeData3[[#This Row],[Job Level]]="Senior",1,0)</f>
        <v>0</v>
      </c>
      <c r="AB23">
        <f>IF(EmployeeData3[[#This Row],[Job Level]]="Senior Manager",1,0)</f>
        <v>0</v>
      </c>
      <c r="AC23">
        <f>IF(EmployeeData3[[#This Row],[Department]]="Claims",1,0)</f>
        <v>0</v>
      </c>
      <c r="AD23">
        <f>IF(EmployeeData3[[#This Row],[Department]]="Finance",1,0)</f>
        <v>0</v>
      </c>
      <c r="AE23">
        <f>IF(EmployeeData3[[#This Row],[Department]]="HR",1,0)</f>
        <v>0</v>
      </c>
      <c r="AF23">
        <f>IF(EmployeeData3[[#This Row],[Department]]="IT",1,0)</f>
        <v>1</v>
      </c>
      <c r="AG23">
        <f>IF(EmployeeData3[[#This Row],[Department]]="Marketing",1,0)</f>
        <v>0</v>
      </c>
      <c r="AH23">
        <f>IF(EmployeeData3[[#This Row],[Department]]="Sales",1,0)</f>
        <v>0</v>
      </c>
      <c r="AI23">
        <f>IF(EmployeeData3[[#This Row],[Department]]="Underwriting",1,0)</f>
        <v>0</v>
      </c>
      <c r="AJ23">
        <f>IF(EmployeeData3[[#This Row],[Country]]="Canada",1,0)</f>
        <v>0</v>
      </c>
      <c r="AK23">
        <f>IF(EmployeeData3[[#This Row],[Country]]="Germany",1,0)</f>
        <v>0</v>
      </c>
      <c r="AL23">
        <f>IF(EmployeeData3[[#This Row],[Country]]="Ireland",1,0)</f>
        <v>1</v>
      </c>
      <c r="AM23">
        <f>IF(EmployeeData3[[#This Row],[Country]]="Singapore",1,0)</f>
        <v>0</v>
      </c>
      <c r="AN23">
        <f>IF(EmployeeData3[[#This Row],[Country]]="US",1,0)</f>
        <v>0</v>
      </c>
      <c r="AO23">
        <f>IF(EmployeeData3[[#This Row],[Working Arrangement]]="Office",1,0)</f>
        <v>0</v>
      </c>
      <c r="AP23">
        <f>IF(EmployeeData3[[#This Row],[Working Arrangement]]="Remote",1,0)</f>
        <v>0</v>
      </c>
      <c r="AQ23" t="e">
        <f>'Logistics Regression'!#REF! + SUMPRODUCT(B23:J23, 'Logistics Regression'!#REF!)</f>
        <v>#REF!</v>
      </c>
    </row>
    <row r="24" spans="1:43">
      <c r="A24" t="s">
        <v>74</v>
      </c>
      <c r="B24" t="str">
        <f>VLOOKUP(EmployeeData3[[#This Row],[Employee ID]],GenderData[#All],2,FALSE)</f>
        <v>Female</v>
      </c>
      <c r="C24" t="s">
        <v>66</v>
      </c>
      <c r="D24" t="s">
        <v>67</v>
      </c>
      <c r="E24" t="s">
        <v>23</v>
      </c>
      <c r="F24" t="s">
        <v>36</v>
      </c>
      <c r="G24">
        <v>32</v>
      </c>
      <c r="H24">
        <v>1.6</v>
      </c>
      <c r="I24">
        <v>1.6</v>
      </c>
      <c r="J24" s="3">
        <v>1.0900000000000001</v>
      </c>
      <c r="K24" t="s">
        <v>75</v>
      </c>
      <c r="L24" t="s">
        <v>26</v>
      </c>
      <c r="M24">
        <v>35</v>
      </c>
      <c r="N24">
        <v>66</v>
      </c>
      <c r="O24">
        <v>3</v>
      </c>
      <c r="P24">
        <v>3.8</v>
      </c>
      <c r="Q24" t="s">
        <v>33</v>
      </c>
      <c r="R24" t="s">
        <v>26</v>
      </c>
      <c r="S24">
        <v>14</v>
      </c>
      <c r="T24">
        <v>0</v>
      </c>
      <c r="U24">
        <f>IF(EmployeeData3[[#This Row],[Gender]]="Female",1,0)</f>
        <v>1</v>
      </c>
      <c r="V24">
        <f>IF(EmployeeData3[[#This Row],[Performance Rating]]="Needs Improvement",1,0)</f>
        <v>0</v>
      </c>
      <c r="W24">
        <f>IF(EmployeeData3[[#This Row],[Performance Rating]]="Exceeds Expectations",1,0)</f>
        <v>0</v>
      </c>
      <c r="X24">
        <f>IF(EmployeeData3[[#This Row],[Performance Rating]]="Outstanding",1,0)</f>
        <v>1</v>
      </c>
      <c r="Y24">
        <f>IF(EmployeeData3[[#This Row],[Job Level]]="Entry",1,0)</f>
        <v>0</v>
      </c>
      <c r="Z24">
        <f>IF(EmployeeData3[[#This Row],[Job Level]]="Manager",1,0)</f>
        <v>1</v>
      </c>
      <c r="AA24">
        <f>IF(EmployeeData3[[#This Row],[Job Level]]="Senior",1,0)</f>
        <v>0</v>
      </c>
      <c r="AB24">
        <f>IF(EmployeeData3[[#This Row],[Job Level]]="Senior Manager",1,0)</f>
        <v>0</v>
      </c>
      <c r="AC24">
        <f>IF(EmployeeData3[[#This Row],[Department]]="Claims",1,0)</f>
        <v>0</v>
      </c>
      <c r="AD24">
        <f>IF(EmployeeData3[[#This Row],[Department]]="Finance",1,0)</f>
        <v>0</v>
      </c>
      <c r="AE24">
        <f>IF(EmployeeData3[[#This Row],[Department]]="HR",1,0)</f>
        <v>1</v>
      </c>
      <c r="AF24">
        <f>IF(EmployeeData3[[#This Row],[Department]]="IT",1,0)</f>
        <v>0</v>
      </c>
      <c r="AG24">
        <f>IF(EmployeeData3[[#This Row],[Department]]="Marketing",1,0)</f>
        <v>0</v>
      </c>
      <c r="AH24">
        <f>IF(EmployeeData3[[#This Row],[Department]]="Sales",1,0)</f>
        <v>0</v>
      </c>
      <c r="AI24">
        <f>IF(EmployeeData3[[#This Row],[Department]]="Underwriting",1,0)</f>
        <v>0</v>
      </c>
      <c r="AJ24">
        <f>IF(EmployeeData3[[#This Row],[Country]]="Canada",1,0)</f>
        <v>0</v>
      </c>
      <c r="AK24">
        <f>IF(EmployeeData3[[#This Row],[Country]]="Germany",1,0)</f>
        <v>0</v>
      </c>
      <c r="AL24">
        <f>IF(EmployeeData3[[#This Row],[Country]]="Ireland",1,0)</f>
        <v>0</v>
      </c>
      <c r="AM24">
        <f>IF(EmployeeData3[[#This Row],[Country]]="Singapore",1,0)</f>
        <v>0</v>
      </c>
      <c r="AN24">
        <f>IF(EmployeeData3[[#This Row],[Country]]="US",1,0)</f>
        <v>0</v>
      </c>
      <c r="AO24">
        <f>IF(EmployeeData3[[#This Row],[Working Arrangement]]="Office",1,0)</f>
        <v>0</v>
      </c>
      <c r="AP24">
        <f>IF(EmployeeData3[[#This Row],[Working Arrangement]]="Remote",1,0)</f>
        <v>0</v>
      </c>
      <c r="AQ24" t="e">
        <f>'Logistics Regression'!#REF! + SUMPRODUCT(B24:J24, 'Logistics Regression'!#REF!)</f>
        <v>#REF!</v>
      </c>
    </row>
    <row r="25" spans="1:43">
      <c r="A25" t="s">
        <v>76</v>
      </c>
      <c r="B25" t="str">
        <f>VLOOKUP(EmployeeData3[[#This Row],[Employee ID]],GenderData[#All],2,FALSE)</f>
        <v>Female</v>
      </c>
      <c r="C25" t="s">
        <v>21</v>
      </c>
      <c r="D25" t="s">
        <v>22</v>
      </c>
      <c r="E25" t="s">
        <v>23</v>
      </c>
      <c r="F25" t="s">
        <v>59</v>
      </c>
      <c r="G25">
        <v>38</v>
      </c>
      <c r="H25">
        <v>5.3</v>
      </c>
      <c r="I25">
        <v>2.5</v>
      </c>
      <c r="J25" s="3">
        <v>1.0900000000000001</v>
      </c>
      <c r="K25" t="s">
        <v>25</v>
      </c>
      <c r="L25" t="s">
        <v>26</v>
      </c>
      <c r="M25">
        <v>25</v>
      </c>
      <c r="N25">
        <v>76</v>
      </c>
      <c r="O25">
        <v>5</v>
      </c>
      <c r="P25">
        <v>4.4000000000000004</v>
      </c>
      <c r="Q25" t="s">
        <v>33</v>
      </c>
      <c r="R25" t="s">
        <v>26</v>
      </c>
      <c r="S25">
        <v>39</v>
      </c>
      <c r="T25">
        <v>0</v>
      </c>
      <c r="U25">
        <f>IF(EmployeeData3[[#This Row],[Gender]]="Female",1,0)</f>
        <v>1</v>
      </c>
      <c r="V25">
        <f>IF(EmployeeData3[[#This Row],[Performance Rating]]="Needs Improvement",1,0)</f>
        <v>0</v>
      </c>
      <c r="W25">
        <f>IF(EmployeeData3[[#This Row],[Performance Rating]]="Exceeds Expectations",1,0)</f>
        <v>0</v>
      </c>
      <c r="X25">
        <f>IF(EmployeeData3[[#This Row],[Performance Rating]]="Outstanding",1,0)</f>
        <v>0</v>
      </c>
      <c r="Y25">
        <f>IF(EmployeeData3[[#This Row],[Job Level]]="Entry",1,0)</f>
        <v>0</v>
      </c>
      <c r="Z25">
        <f>IF(EmployeeData3[[#This Row],[Job Level]]="Manager",1,0)</f>
        <v>0</v>
      </c>
      <c r="AA25">
        <f>IF(EmployeeData3[[#This Row],[Job Level]]="Senior",1,0)</f>
        <v>0</v>
      </c>
      <c r="AB25">
        <f>IF(EmployeeData3[[#This Row],[Job Level]]="Senior Manager",1,0)</f>
        <v>1</v>
      </c>
      <c r="AC25">
        <f>IF(EmployeeData3[[#This Row],[Department]]="Claims",1,0)</f>
        <v>0</v>
      </c>
      <c r="AD25">
        <f>IF(EmployeeData3[[#This Row],[Department]]="Finance",1,0)</f>
        <v>0</v>
      </c>
      <c r="AE25">
        <f>IF(EmployeeData3[[#This Row],[Department]]="HR",1,0)</f>
        <v>0</v>
      </c>
      <c r="AF25">
        <f>IF(EmployeeData3[[#This Row],[Department]]="IT",1,0)</f>
        <v>0</v>
      </c>
      <c r="AG25">
        <f>IF(EmployeeData3[[#This Row],[Department]]="Marketing",1,0)</f>
        <v>0</v>
      </c>
      <c r="AH25">
        <f>IF(EmployeeData3[[#This Row],[Department]]="Sales",1,0)</f>
        <v>1</v>
      </c>
      <c r="AI25">
        <f>IF(EmployeeData3[[#This Row],[Department]]="Underwriting",1,0)</f>
        <v>0</v>
      </c>
      <c r="AJ25">
        <f>IF(EmployeeData3[[#This Row],[Country]]="Canada",1,0)</f>
        <v>0</v>
      </c>
      <c r="AK25">
        <f>IF(EmployeeData3[[#This Row],[Country]]="Germany",1,0)</f>
        <v>0</v>
      </c>
      <c r="AL25">
        <f>IF(EmployeeData3[[#This Row],[Country]]="Ireland",1,0)</f>
        <v>0</v>
      </c>
      <c r="AM25">
        <f>IF(EmployeeData3[[#This Row],[Country]]="Singapore",1,0)</f>
        <v>0</v>
      </c>
      <c r="AN25">
        <f>IF(EmployeeData3[[#This Row],[Country]]="US",1,0)</f>
        <v>0</v>
      </c>
      <c r="AO25">
        <f>IF(EmployeeData3[[#This Row],[Working Arrangement]]="Office",1,0)</f>
        <v>0</v>
      </c>
      <c r="AP25">
        <f>IF(EmployeeData3[[#This Row],[Working Arrangement]]="Remote",1,0)</f>
        <v>0</v>
      </c>
      <c r="AQ25" t="e">
        <f>'Logistics Regression'!#REF! + SUMPRODUCT(B25:J25, 'Logistics Regression'!#REF!)</f>
        <v>#REF!</v>
      </c>
    </row>
    <row r="26" spans="1:43">
      <c r="A26" t="s">
        <v>77</v>
      </c>
      <c r="B26" t="str">
        <f>VLOOKUP(EmployeeData3[[#This Row],[Employee ID]],GenderData[#All],2,FALSE)</f>
        <v>Female</v>
      </c>
      <c r="C26" t="s">
        <v>21</v>
      </c>
      <c r="D26" t="s">
        <v>22</v>
      </c>
      <c r="E26" t="s">
        <v>23</v>
      </c>
      <c r="F26" t="s">
        <v>59</v>
      </c>
      <c r="G26">
        <v>32</v>
      </c>
      <c r="H26">
        <v>7.1</v>
      </c>
      <c r="I26">
        <v>5.6</v>
      </c>
      <c r="J26" s="3">
        <v>1.21</v>
      </c>
      <c r="K26" t="s">
        <v>25</v>
      </c>
      <c r="L26" t="s">
        <v>26</v>
      </c>
      <c r="M26">
        <v>1</v>
      </c>
      <c r="N26">
        <v>71</v>
      </c>
      <c r="O26">
        <v>4</v>
      </c>
      <c r="P26">
        <v>3.2</v>
      </c>
      <c r="Q26" t="s">
        <v>50</v>
      </c>
      <c r="R26" t="s">
        <v>26</v>
      </c>
      <c r="S26">
        <v>25</v>
      </c>
      <c r="T26">
        <v>0</v>
      </c>
      <c r="U26">
        <f>IF(EmployeeData3[[#This Row],[Gender]]="Female",1,0)</f>
        <v>1</v>
      </c>
      <c r="V26">
        <f>IF(EmployeeData3[[#This Row],[Performance Rating]]="Needs Improvement",1,0)</f>
        <v>0</v>
      </c>
      <c r="W26">
        <f>IF(EmployeeData3[[#This Row],[Performance Rating]]="Exceeds Expectations",1,0)</f>
        <v>0</v>
      </c>
      <c r="X26">
        <f>IF(EmployeeData3[[#This Row],[Performance Rating]]="Outstanding",1,0)</f>
        <v>0</v>
      </c>
      <c r="Y26">
        <f>IF(EmployeeData3[[#This Row],[Job Level]]="Entry",1,0)</f>
        <v>0</v>
      </c>
      <c r="Z26">
        <f>IF(EmployeeData3[[#This Row],[Job Level]]="Manager",1,0)</f>
        <v>0</v>
      </c>
      <c r="AA26">
        <f>IF(EmployeeData3[[#This Row],[Job Level]]="Senior",1,0)</f>
        <v>0</v>
      </c>
      <c r="AB26">
        <f>IF(EmployeeData3[[#This Row],[Job Level]]="Senior Manager",1,0)</f>
        <v>1</v>
      </c>
      <c r="AC26">
        <f>IF(EmployeeData3[[#This Row],[Department]]="Claims",1,0)</f>
        <v>0</v>
      </c>
      <c r="AD26">
        <f>IF(EmployeeData3[[#This Row],[Department]]="Finance",1,0)</f>
        <v>0</v>
      </c>
      <c r="AE26">
        <f>IF(EmployeeData3[[#This Row],[Department]]="HR",1,0)</f>
        <v>0</v>
      </c>
      <c r="AF26">
        <f>IF(EmployeeData3[[#This Row],[Department]]="IT",1,0)</f>
        <v>0</v>
      </c>
      <c r="AG26">
        <f>IF(EmployeeData3[[#This Row],[Department]]="Marketing",1,0)</f>
        <v>0</v>
      </c>
      <c r="AH26">
        <f>IF(EmployeeData3[[#This Row],[Department]]="Sales",1,0)</f>
        <v>1</v>
      </c>
      <c r="AI26">
        <f>IF(EmployeeData3[[#This Row],[Department]]="Underwriting",1,0)</f>
        <v>0</v>
      </c>
      <c r="AJ26">
        <f>IF(EmployeeData3[[#This Row],[Country]]="Canada",1,0)</f>
        <v>0</v>
      </c>
      <c r="AK26">
        <f>IF(EmployeeData3[[#This Row],[Country]]="Germany",1,0)</f>
        <v>0</v>
      </c>
      <c r="AL26">
        <f>IF(EmployeeData3[[#This Row],[Country]]="Ireland",1,0)</f>
        <v>0</v>
      </c>
      <c r="AM26">
        <f>IF(EmployeeData3[[#This Row],[Country]]="Singapore",1,0)</f>
        <v>0</v>
      </c>
      <c r="AN26">
        <f>IF(EmployeeData3[[#This Row],[Country]]="US",1,0)</f>
        <v>0</v>
      </c>
      <c r="AO26">
        <f>IF(EmployeeData3[[#This Row],[Working Arrangement]]="Office",1,0)</f>
        <v>1</v>
      </c>
      <c r="AP26">
        <f>IF(EmployeeData3[[#This Row],[Working Arrangement]]="Remote",1,0)</f>
        <v>0</v>
      </c>
      <c r="AQ26" t="e">
        <f>'Logistics Regression'!#REF! + SUMPRODUCT(B26:J26, 'Logistics Regression'!#REF!)</f>
        <v>#REF!</v>
      </c>
    </row>
    <row r="27" spans="1:43">
      <c r="A27" t="s">
        <v>78</v>
      </c>
      <c r="B27" t="str">
        <f>VLOOKUP(EmployeeData3[[#This Row],[Employee ID]],GenderData[#All],2,FALSE)</f>
        <v>Male</v>
      </c>
      <c r="C27" t="s">
        <v>52</v>
      </c>
      <c r="D27" t="s">
        <v>30</v>
      </c>
      <c r="E27" t="s">
        <v>45</v>
      </c>
      <c r="F27" t="s">
        <v>24</v>
      </c>
      <c r="G27">
        <v>31</v>
      </c>
      <c r="H27">
        <v>6</v>
      </c>
      <c r="I27">
        <v>3</v>
      </c>
      <c r="J27" s="3">
        <v>1.05</v>
      </c>
      <c r="K27" t="s">
        <v>25</v>
      </c>
      <c r="L27" t="s">
        <v>26</v>
      </c>
      <c r="M27">
        <v>11</v>
      </c>
      <c r="N27">
        <v>91</v>
      </c>
      <c r="O27">
        <v>2</v>
      </c>
      <c r="P27">
        <v>0.6</v>
      </c>
      <c r="Q27" t="s">
        <v>27</v>
      </c>
      <c r="R27" t="s">
        <v>38</v>
      </c>
      <c r="S27">
        <v>27</v>
      </c>
      <c r="T27">
        <v>0</v>
      </c>
      <c r="U27">
        <f>IF(EmployeeData3[[#This Row],[Gender]]="Female",1,0)</f>
        <v>0</v>
      </c>
      <c r="V27">
        <f>IF(EmployeeData3[[#This Row],[Performance Rating]]="Needs Improvement",1,0)</f>
        <v>0</v>
      </c>
      <c r="W27">
        <f>IF(EmployeeData3[[#This Row],[Performance Rating]]="Exceeds Expectations",1,0)</f>
        <v>0</v>
      </c>
      <c r="X27">
        <f>IF(EmployeeData3[[#This Row],[Performance Rating]]="Outstanding",1,0)</f>
        <v>0</v>
      </c>
      <c r="Y27">
        <f>IF(EmployeeData3[[#This Row],[Job Level]]="Entry",1,0)</f>
        <v>0</v>
      </c>
      <c r="Z27">
        <f>IF(EmployeeData3[[#This Row],[Job Level]]="Manager",1,0)</f>
        <v>0</v>
      </c>
      <c r="AA27">
        <f>IF(EmployeeData3[[#This Row],[Job Level]]="Senior",1,0)</f>
        <v>0</v>
      </c>
      <c r="AB27">
        <f>IF(EmployeeData3[[#This Row],[Job Level]]="Senior Manager",1,0)</f>
        <v>0</v>
      </c>
      <c r="AC27">
        <f>IF(EmployeeData3[[#This Row],[Department]]="Claims",1,0)</f>
        <v>0</v>
      </c>
      <c r="AD27">
        <f>IF(EmployeeData3[[#This Row],[Department]]="Finance",1,0)</f>
        <v>0</v>
      </c>
      <c r="AE27">
        <f>IF(EmployeeData3[[#This Row],[Department]]="HR",1,0)</f>
        <v>0</v>
      </c>
      <c r="AF27">
        <f>IF(EmployeeData3[[#This Row],[Department]]="IT",1,0)</f>
        <v>0</v>
      </c>
      <c r="AG27">
        <f>IF(EmployeeData3[[#This Row],[Department]]="Marketing",1,0)</f>
        <v>0</v>
      </c>
      <c r="AH27">
        <f>IF(EmployeeData3[[#This Row],[Department]]="Sales",1,0)</f>
        <v>0</v>
      </c>
      <c r="AI27">
        <f>IF(EmployeeData3[[#This Row],[Department]]="Underwriting",1,0)</f>
        <v>1</v>
      </c>
      <c r="AJ27">
        <f>IF(EmployeeData3[[#This Row],[Country]]="Canada",1,0)</f>
        <v>0</v>
      </c>
      <c r="AK27">
        <f>IF(EmployeeData3[[#This Row],[Country]]="Germany",1,0)</f>
        <v>0</v>
      </c>
      <c r="AL27">
        <f>IF(EmployeeData3[[#This Row],[Country]]="Ireland",1,0)</f>
        <v>0</v>
      </c>
      <c r="AM27">
        <f>IF(EmployeeData3[[#This Row],[Country]]="Singapore",1,0)</f>
        <v>0</v>
      </c>
      <c r="AN27">
        <f>IF(EmployeeData3[[#This Row],[Country]]="US",1,0)</f>
        <v>1</v>
      </c>
      <c r="AO27">
        <f>IF(EmployeeData3[[#This Row],[Working Arrangement]]="Office",1,0)</f>
        <v>0</v>
      </c>
      <c r="AP27">
        <f>IF(EmployeeData3[[#This Row],[Working Arrangement]]="Remote",1,0)</f>
        <v>1</v>
      </c>
      <c r="AQ27" t="e">
        <f>'Logistics Regression'!#REF! + SUMPRODUCT(B27:J27, 'Logistics Regression'!#REF!)</f>
        <v>#REF!</v>
      </c>
    </row>
    <row r="28" spans="1:43">
      <c r="A28" t="s">
        <v>79</v>
      </c>
      <c r="B28" t="str">
        <f>VLOOKUP(EmployeeData3[[#This Row],[Employee ID]],GenderData[#All],2,FALSE)</f>
        <v>Female</v>
      </c>
      <c r="C28" t="s">
        <v>43</v>
      </c>
      <c r="D28" t="s">
        <v>44</v>
      </c>
      <c r="E28" t="s">
        <v>45</v>
      </c>
      <c r="F28" t="s">
        <v>36</v>
      </c>
      <c r="G28">
        <v>35</v>
      </c>
      <c r="H28">
        <v>13.3</v>
      </c>
      <c r="I28">
        <v>5.4</v>
      </c>
      <c r="J28" s="3">
        <v>0.88</v>
      </c>
      <c r="K28" t="s">
        <v>25</v>
      </c>
      <c r="L28" t="s">
        <v>26</v>
      </c>
      <c r="M28">
        <v>1</v>
      </c>
      <c r="N28">
        <v>52</v>
      </c>
      <c r="O28">
        <v>5</v>
      </c>
      <c r="P28">
        <v>6.6</v>
      </c>
      <c r="Q28" t="s">
        <v>50</v>
      </c>
      <c r="R28" t="s">
        <v>38</v>
      </c>
      <c r="S28">
        <v>4</v>
      </c>
      <c r="T28">
        <v>0</v>
      </c>
      <c r="U28">
        <f>IF(EmployeeData3[[#This Row],[Gender]]="Female",1,0)</f>
        <v>1</v>
      </c>
      <c r="V28">
        <f>IF(EmployeeData3[[#This Row],[Performance Rating]]="Needs Improvement",1,0)</f>
        <v>0</v>
      </c>
      <c r="W28">
        <f>IF(EmployeeData3[[#This Row],[Performance Rating]]="Exceeds Expectations",1,0)</f>
        <v>0</v>
      </c>
      <c r="X28">
        <f>IF(EmployeeData3[[#This Row],[Performance Rating]]="Outstanding",1,0)</f>
        <v>0</v>
      </c>
      <c r="Y28">
        <f>IF(EmployeeData3[[#This Row],[Job Level]]="Entry",1,0)</f>
        <v>0</v>
      </c>
      <c r="Z28">
        <f>IF(EmployeeData3[[#This Row],[Job Level]]="Manager",1,0)</f>
        <v>1</v>
      </c>
      <c r="AA28">
        <f>IF(EmployeeData3[[#This Row],[Job Level]]="Senior",1,0)</f>
        <v>0</v>
      </c>
      <c r="AB28">
        <f>IF(EmployeeData3[[#This Row],[Job Level]]="Senior Manager",1,0)</f>
        <v>0</v>
      </c>
      <c r="AC28">
        <f>IF(EmployeeData3[[#This Row],[Department]]="Claims",1,0)</f>
        <v>0</v>
      </c>
      <c r="AD28">
        <f>IF(EmployeeData3[[#This Row],[Department]]="Finance",1,0)</f>
        <v>1</v>
      </c>
      <c r="AE28">
        <f>IF(EmployeeData3[[#This Row],[Department]]="HR",1,0)</f>
        <v>0</v>
      </c>
      <c r="AF28">
        <f>IF(EmployeeData3[[#This Row],[Department]]="IT",1,0)</f>
        <v>0</v>
      </c>
      <c r="AG28">
        <f>IF(EmployeeData3[[#This Row],[Department]]="Marketing",1,0)</f>
        <v>0</v>
      </c>
      <c r="AH28">
        <f>IF(EmployeeData3[[#This Row],[Department]]="Sales",1,0)</f>
        <v>0</v>
      </c>
      <c r="AI28">
        <f>IF(EmployeeData3[[#This Row],[Department]]="Underwriting",1,0)</f>
        <v>0</v>
      </c>
      <c r="AJ28">
        <f>IF(EmployeeData3[[#This Row],[Country]]="Canada",1,0)</f>
        <v>0</v>
      </c>
      <c r="AK28">
        <f>IF(EmployeeData3[[#This Row],[Country]]="Germany",1,0)</f>
        <v>0</v>
      </c>
      <c r="AL28">
        <f>IF(EmployeeData3[[#This Row],[Country]]="Ireland",1,0)</f>
        <v>0</v>
      </c>
      <c r="AM28">
        <f>IF(EmployeeData3[[#This Row],[Country]]="Singapore",1,0)</f>
        <v>0</v>
      </c>
      <c r="AN28">
        <f>IF(EmployeeData3[[#This Row],[Country]]="US",1,0)</f>
        <v>1</v>
      </c>
      <c r="AO28">
        <f>IF(EmployeeData3[[#This Row],[Working Arrangement]]="Office",1,0)</f>
        <v>1</v>
      </c>
      <c r="AP28">
        <f>IF(EmployeeData3[[#This Row],[Working Arrangement]]="Remote",1,0)</f>
        <v>0</v>
      </c>
      <c r="AQ28" t="e">
        <f>'Logistics Regression'!#REF! + SUMPRODUCT(B28:J28, 'Logistics Regression'!#REF!)</f>
        <v>#REF!</v>
      </c>
    </row>
    <row r="29" spans="1:43">
      <c r="A29" t="s">
        <v>80</v>
      </c>
      <c r="B29" t="str">
        <f>VLOOKUP(EmployeeData3[[#This Row],[Employee ID]],GenderData[#All],2,FALSE)</f>
        <v>Male</v>
      </c>
      <c r="C29" t="s">
        <v>21</v>
      </c>
      <c r="D29" t="s">
        <v>22</v>
      </c>
      <c r="E29" t="s">
        <v>23</v>
      </c>
      <c r="F29" t="s">
        <v>36</v>
      </c>
      <c r="G29">
        <v>37</v>
      </c>
      <c r="H29">
        <v>3.4</v>
      </c>
      <c r="I29">
        <v>3.4</v>
      </c>
      <c r="J29" s="3">
        <v>0.9</v>
      </c>
      <c r="K29" t="s">
        <v>37</v>
      </c>
      <c r="L29" t="s">
        <v>26</v>
      </c>
      <c r="M29">
        <v>7</v>
      </c>
      <c r="N29">
        <v>80</v>
      </c>
      <c r="O29">
        <v>6</v>
      </c>
      <c r="P29">
        <v>2</v>
      </c>
      <c r="Q29" t="s">
        <v>27</v>
      </c>
      <c r="R29" t="s">
        <v>26</v>
      </c>
      <c r="S29">
        <v>2</v>
      </c>
      <c r="T29">
        <v>0</v>
      </c>
      <c r="U29">
        <f>IF(EmployeeData3[[#This Row],[Gender]]="Female",1,0)</f>
        <v>0</v>
      </c>
      <c r="V29">
        <f>IF(EmployeeData3[[#This Row],[Performance Rating]]="Needs Improvement",1,0)</f>
        <v>0</v>
      </c>
      <c r="W29">
        <f>IF(EmployeeData3[[#This Row],[Performance Rating]]="Exceeds Expectations",1,0)</f>
        <v>1</v>
      </c>
      <c r="X29">
        <f>IF(EmployeeData3[[#This Row],[Performance Rating]]="Outstanding",1,0)</f>
        <v>0</v>
      </c>
      <c r="Y29">
        <f>IF(EmployeeData3[[#This Row],[Job Level]]="Entry",1,0)</f>
        <v>0</v>
      </c>
      <c r="Z29">
        <f>IF(EmployeeData3[[#This Row],[Job Level]]="Manager",1,0)</f>
        <v>1</v>
      </c>
      <c r="AA29">
        <f>IF(EmployeeData3[[#This Row],[Job Level]]="Senior",1,0)</f>
        <v>0</v>
      </c>
      <c r="AB29">
        <f>IF(EmployeeData3[[#This Row],[Job Level]]="Senior Manager",1,0)</f>
        <v>0</v>
      </c>
      <c r="AC29">
        <f>IF(EmployeeData3[[#This Row],[Department]]="Claims",1,0)</f>
        <v>0</v>
      </c>
      <c r="AD29">
        <f>IF(EmployeeData3[[#This Row],[Department]]="Finance",1,0)</f>
        <v>0</v>
      </c>
      <c r="AE29">
        <f>IF(EmployeeData3[[#This Row],[Department]]="HR",1,0)</f>
        <v>0</v>
      </c>
      <c r="AF29">
        <f>IF(EmployeeData3[[#This Row],[Department]]="IT",1,0)</f>
        <v>0</v>
      </c>
      <c r="AG29">
        <f>IF(EmployeeData3[[#This Row],[Department]]="Marketing",1,0)</f>
        <v>0</v>
      </c>
      <c r="AH29">
        <f>IF(EmployeeData3[[#This Row],[Department]]="Sales",1,0)</f>
        <v>1</v>
      </c>
      <c r="AI29">
        <f>IF(EmployeeData3[[#This Row],[Department]]="Underwriting",1,0)</f>
        <v>0</v>
      </c>
      <c r="AJ29">
        <f>IF(EmployeeData3[[#This Row],[Country]]="Canada",1,0)</f>
        <v>0</v>
      </c>
      <c r="AK29">
        <f>IF(EmployeeData3[[#This Row],[Country]]="Germany",1,0)</f>
        <v>0</v>
      </c>
      <c r="AL29">
        <f>IF(EmployeeData3[[#This Row],[Country]]="Ireland",1,0)</f>
        <v>0</v>
      </c>
      <c r="AM29">
        <f>IF(EmployeeData3[[#This Row],[Country]]="Singapore",1,0)</f>
        <v>0</v>
      </c>
      <c r="AN29">
        <f>IF(EmployeeData3[[#This Row],[Country]]="US",1,0)</f>
        <v>0</v>
      </c>
      <c r="AO29">
        <f>IF(EmployeeData3[[#This Row],[Working Arrangement]]="Office",1,0)</f>
        <v>0</v>
      </c>
      <c r="AP29">
        <f>IF(EmployeeData3[[#This Row],[Working Arrangement]]="Remote",1,0)</f>
        <v>1</v>
      </c>
      <c r="AQ29" t="e">
        <f>'Logistics Regression'!#REF! + SUMPRODUCT(B29:J29, 'Logistics Regression'!#REF!)</f>
        <v>#REF!</v>
      </c>
    </row>
    <row r="30" spans="1:43">
      <c r="A30" t="s">
        <v>81</v>
      </c>
      <c r="B30" t="str">
        <f>VLOOKUP(EmployeeData3[[#This Row],[Employee ID]],GenderData[#All],2,FALSE)</f>
        <v>Male</v>
      </c>
      <c r="C30" t="s">
        <v>40</v>
      </c>
      <c r="D30" t="s">
        <v>40</v>
      </c>
      <c r="E30" t="s">
        <v>23</v>
      </c>
      <c r="F30" t="s">
        <v>24</v>
      </c>
      <c r="G30">
        <v>38</v>
      </c>
      <c r="H30">
        <v>9.3000000000000007</v>
      </c>
      <c r="I30">
        <v>4</v>
      </c>
      <c r="J30" s="3">
        <v>1.03</v>
      </c>
      <c r="K30" t="s">
        <v>25</v>
      </c>
      <c r="L30" t="s">
        <v>26</v>
      </c>
      <c r="M30">
        <v>1</v>
      </c>
      <c r="N30">
        <v>70</v>
      </c>
      <c r="O30">
        <v>5</v>
      </c>
      <c r="P30">
        <v>2.2999999999999998</v>
      </c>
      <c r="Q30" t="s">
        <v>33</v>
      </c>
      <c r="R30" t="s">
        <v>26</v>
      </c>
      <c r="S30">
        <v>26</v>
      </c>
      <c r="T30">
        <v>0</v>
      </c>
      <c r="U30">
        <f>IF(EmployeeData3[[#This Row],[Gender]]="Female",1,0)</f>
        <v>0</v>
      </c>
      <c r="V30">
        <f>IF(EmployeeData3[[#This Row],[Performance Rating]]="Needs Improvement",1,0)</f>
        <v>0</v>
      </c>
      <c r="W30">
        <f>IF(EmployeeData3[[#This Row],[Performance Rating]]="Exceeds Expectations",1,0)</f>
        <v>0</v>
      </c>
      <c r="X30">
        <f>IF(EmployeeData3[[#This Row],[Performance Rating]]="Outstanding",1,0)</f>
        <v>0</v>
      </c>
      <c r="Y30">
        <f>IF(EmployeeData3[[#This Row],[Job Level]]="Entry",1,0)</f>
        <v>0</v>
      </c>
      <c r="Z30">
        <f>IF(EmployeeData3[[#This Row],[Job Level]]="Manager",1,0)</f>
        <v>0</v>
      </c>
      <c r="AA30">
        <f>IF(EmployeeData3[[#This Row],[Job Level]]="Senior",1,0)</f>
        <v>0</v>
      </c>
      <c r="AB30">
        <f>IF(EmployeeData3[[#This Row],[Job Level]]="Senior Manager",1,0)</f>
        <v>0</v>
      </c>
      <c r="AC30">
        <f>IF(EmployeeData3[[#This Row],[Department]]="Claims",1,0)</f>
        <v>0</v>
      </c>
      <c r="AD30">
        <f>IF(EmployeeData3[[#This Row],[Department]]="Finance",1,0)</f>
        <v>0</v>
      </c>
      <c r="AE30">
        <f>IF(EmployeeData3[[#This Row],[Department]]="HR",1,0)</f>
        <v>0</v>
      </c>
      <c r="AF30">
        <f>IF(EmployeeData3[[#This Row],[Department]]="IT",1,0)</f>
        <v>0</v>
      </c>
      <c r="AG30">
        <f>IF(EmployeeData3[[#This Row],[Department]]="Marketing",1,0)</f>
        <v>0</v>
      </c>
      <c r="AH30">
        <f>IF(EmployeeData3[[#This Row],[Department]]="Sales",1,0)</f>
        <v>0</v>
      </c>
      <c r="AI30">
        <f>IF(EmployeeData3[[#This Row],[Department]]="Underwriting",1,0)</f>
        <v>0</v>
      </c>
      <c r="AJ30">
        <f>IF(EmployeeData3[[#This Row],[Country]]="Canada",1,0)</f>
        <v>0</v>
      </c>
      <c r="AK30">
        <f>IF(EmployeeData3[[#This Row],[Country]]="Germany",1,0)</f>
        <v>0</v>
      </c>
      <c r="AL30">
        <f>IF(EmployeeData3[[#This Row],[Country]]="Ireland",1,0)</f>
        <v>0</v>
      </c>
      <c r="AM30">
        <f>IF(EmployeeData3[[#This Row],[Country]]="Singapore",1,0)</f>
        <v>0</v>
      </c>
      <c r="AN30">
        <f>IF(EmployeeData3[[#This Row],[Country]]="US",1,0)</f>
        <v>0</v>
      </c>
      <c r="AO30">
        <f>IF(EmployeeData3[[#This Row],[Working Arrangement]]="Office",1,0)</f>
        <v>0</v>
      </c>
      <c r="AP30">
        <f>IF(EmployeeData3[[#This Row],[Working Arrangement]]="Remote",1,0)</f>
        <v>0</v>
      </c>
      <c r="AQ30" t="e">
        <f>'Logistics Regression'!#REF! + SUMPRODUCT(B30:J30, 'Logistics Regression'!#REF!)</f>
        <v>#REF!</v>
      </c>
    </row>
    <row r="31" spans="1:43">
      <c r="A31" t="s">
        <v>82</v>
      </c>
      <c r="B31" t="str">
        <f>VLOOKUP(EmployeeData3[[#This Row],[Employee ID]],GenderData[#All],2,FALSE)</f>
        <v>Female</v>
      </c>
      <c r="C31" t="s">
        <v>48</v>
      </c>
      <c r="D31" t="s">
        <v>49</v>
      </c>
      <c r="E31" t="s">
        <v>73</v>
      </c>
      <c r="F31" t="s">
        <v>36</v>
      </c>
      <c r="G31">
        <v>46</v>
      </c>
      <c r="H31">
        <v>2.2999999999999998</v>
      </c>
      <c r="I31">
        <v>0.5</v>
      </c>
      <c r="J31" s="3">
        <v>1.26</v>
      </c>
      <c r="K31" t="s">
        <v>25</v>
      </c>
      <c r="L31" t="s">
        <v>26</v>
      </c>
      <c r="M31">
        <v>15</v>
      </c>
      <c r="N31">
        <v>80</v>
      </c>
      <c r="O31">
        <v>1</v>
      </c>
      <c r="P31">
        <v>6.1</v>
      </c>
      <c r="Q31" t="s">
        <v>33</v>
      </c>
      <c r="R31" t="s">
        <v>26</v>
      </c>
      <c r="S31">
        <v>33</v>
      </c>
      <c r="T31">
        <v>0</v>
      </c>
      <c r="U31">
        <f>IF(EmployeeData3[[#This Row],[Gender]]="Female",1,0)</f>
        <v>1</v>
      </c>
      <c r="V31">
        <f>IF(EmployeeData3[[#This Row],[Performance Rating]]="Needs Improvement",1,0)</f>
        <v>0</v>
      </c>
      <c r="W31">
        <f>IF(EmployeeData3[[#This Row],[Performance Rating]]="Exceeds Expectations",1,0)</f>
        <v>0</v>
      </c>
      <c r="X31">
        <f>IF(EmployeeData3[[#This Row],[Performance Rating]]="Outstanding",1,0)</f>
        <v>0</v>
      </c>
      <c r="Y31">
        <f>IF(EmployeeData3[[#This Row],[Job Level]]="Entry",1,0)</f>
        <v>0</v>
      </c>
      <c r="Z31">
        <f>IF(EmployeeData3[[#This Row],[Job Level]]="Manager",1,0)</f>
        <v>1</v>
      </c>
      <c r="AA31">
        <f>IF(EmployeeData3[[#This Row],[Job Level]]="Senior",1,0)</f>
        <v>0</v>
      </c>
      <c r="AB31">
        <f>IF(EmployeeData3[[#This Row],[Job Level]]="Senior Manager",1,0)</f>
        <v>0</v>
      </c>
      <c r="AC31">
        <f>IF(EmployeeData3[[#This Row],[Department]]="Claims",1,0)</f>
        <v>0</v>
      </c>
      <c r="AD31">
        <f>IF(EmployeeData3[[#This Row],[Department]]="Finance",1,0)</f>
        <v>0</v>
      </c>
      <c r="AE31">
        <f>IF(EmployeeData3[[#This Row],[Department]]="HR",1,0)</f>
        <v>0</v>
      </c>
      <c r="AF31">
        <f>IF(EmployeeData3[[#This Row],[Department]]="IT",1,0)</f>
        <v>1</v>
      </c>
      <c r="AG31">
        <f>IF(EmployeeData3[[#This Row],[Department]]="Marketing",1,0)</f>
        <v>0</v>
      </c>
      <c r="AH31">
        <f>IF(EmployeeData3[[#This Row],[Department]]="Sales",1,0)</f>
        <v>0</v>
      </c>
      <c r="AI31">
        <f>IF(EmployeeData3[[#This Row],[Department]]="Underwriting",1,0)</f>
        <v>0</v>
      </c>
      <c r="AJ31">
        <f>IF(EmployeeData3[[#This Row],[Country]]="Canada",1,0)</f>
        <v>0</v>
      </c>
      <c r="AK31">
        <f>IF(EmployeeData3[[#This Row],[Country]]="Germany",1,0)</f>
        <v>0</v>
      </c>
      <c r="AL31">
        <f>IF(EmployeeData3[[#This Row],[Country]]="Ireland",1,0)</f>
        <v>1</v>
      </c>
      <c r="AM31">
        <f>IF(EmployeeData3[[#This Row],[Country]]="Singapore",1,0)</f>
        <v>0</v>
      </c>
      <c r="AN31">
        <f>IF(EmployeeData3[[#This Row],[Country]]="US",1,0)</f>
        <v>0</v>
      </c>
      <c r="AO31">
        <f>IF(EmployeeData3[[#This Row],[Working Arrangement]]="Office",1,0)</f>
        <v>0</v>
      </c>
      <c r="AP31">
        <f>IF(EmployeeData3[[#This Row],[Working Arrangement]]="Remote",1,0)</f>
        <v>0</v>
      </c>
      <c r="AQ31" t="e">
        <f>'Logistics Regression'!#REF! + SUMPRODUCT(B31:J31, 'Logistics Regression'!#REF!)</f>
        <v>#REF!</v>
      </c>
    </row>
    <row r="32" spans="1:43">
      <c r="A32" t="s">
        <v>83</v>
      </c>
      <c r="B32" t="str">
        <f>VLOOKUP(EmployeeData3[[#This Row],[Employee ID]],GenderData[#All],2,FALSE)</f>
        <v>Male</v>
      </c>
      <c r="C32" t="s">
        <v>40</v>
      </c>
      <c r="D32" t="s">
        <v>40</v>
      </c>
      <c r="E32" t="s">
        <v>41</v>
      </c>
      <c r="F32" t="s">
        <v>62</v>
      </c>
      <c r="G32">
        <v>34</v>
      </c>
      <c r="H32">
        <v>2</v>
      </c>
      <c r="I32">
        <v>2</v>
      </c>
      <c r="J32" s="3">
        <v>0.83</v>
      </c>
      <c r="K32" t="s">
        <v>25</v>
      </c>
      <c r="L32" t="s">
        <v>26</v>
      </c>
      <c r="M32">
        <v>6</v>
      </c>
      <c r="N32">
        <v>62</v>
      </c>
      <c r="O32">
        <v>7</v>
      </c>
      <c r="P32">
        <v>1.3</v>
      </c>
      <c r="Q32" t="s">
        <v>27</v>
      </c>
      <c r="R32" t="s">
        <v>38</v>
      </c>
      <c r="S32">
        <v>16</v>
      </c>
      <c r="T32">
        <v>0</v>
      </c>
      <c r="U32">
        <f>IF(EmployeeData3[[#This Row],[Gender]]="Female",1,0)</f>
        <v>0</v>
      </c>
      <c r="V32">
        <f>IF(EmployeeData3[[#This Row],[Performance Rating]]="Needs Improvement",1,0)</f>
        <v>0</v>
      </c>
      <c r="W32">
        <f>IF(EmployeeData3[[#This Row],[Performance Rating]]="Exceeds Expectations",1,0)</f>
        <v>0</v>
      </c>
      <c r="X32">
        <f>IF(EmployeeData3[[#This Row],[Performance Rating]]="Outstanding",1,0)</f>
        <v>0</v>
      </c>
      <c r="Y32">
        <f>IF(EmployeeData3[[#This Row],[Job Level]]="Entry",1,0)</f>
        <v>1</v>
      </c>
      <c r="Z32">
        <f>IF(EmployeeData3[[#This Row],[Job Level]]="Manager",1,0)</f>
        <v>0</v>
      </c>
      <c r="AA32">
        <f>IF(EmployeeData3[[#This Row],[Job Level]]="Senior",1,0)</f>
        <v>0</v>
      </c>
      <c r="AB32">
        <f>IF(EmployeeData3[[#This Row],[Job Level]]="Senior Manager",1,0)</f>
        <v>0</v>
      </c>
      <c r="AC32">
        <f>IF(EmployeeData3[[#This Row],[Department]]="Claims",1,0)</f>
        <v>0</v>
      </c>
      <c r="AD32">
        <f>IF(EmployeeData3[[#This Row],[Department]]="Finance",1,0)</f>
        <v>0</v>
      </c>
      <c r="AE32">
        <f>IF(EmployeeData3[[#This Row],[Department]]="HR",1,0)</f>
        <v>0</v>
      </c>
      <c r="AF32">
        <f>IF(EmployeeData3[[#This Row],[Department]]="IT",1,0)</f>
        <v>0</v>
      </c>
      <c r="AG32">
        <f>IF(EmployeeData3[[#This Row],[Department]]="Marketing",1,0)</f>
        <v>0</v>
      </c>
      <c r="AH32">
        <f>IF(EmployeeData3[[#This Row],[Department]]="Sales",1,0)</f>
        <v>0</v>
      </c>
      <c r="AI32">
        <f>IF(EmployeeData3[[#This Row],[Department]]="Underwriting",1,0)</f>
        <v>0</v>
      </c>
      <c r="AJ32">
        <f>IF(EmployeeData3[[#This Row],[Country]]="Canada",1,0)</f>
        <v>0</v>
      </c>
      <c r="AK32">
        <f>IF(EmployeeData3[[#This Row],[Country]]="Germany",1,0)</f>
        <v>0</v>
      </c>
      <c r="AL32">
        <f>IF(EmployeeData3[[#This Row],[Country]]="Ireland",1,0)</f>
        <v>0</v>
      </c>
      <c r="AM32">
        <f>IF(EmployeeData3[[#This Row],[Country]]="Singapore",1,0)</f>
        <v>1</v>
      </c>
      <c r="AN32">
        <f>IF(EmployeeData3[[#This Row],[Country]]="US",1,0)</f>
        <v>0</v>
      </c>
      <c r="AO32">
        <f>IF(EmployeeData3[[#This Row],[Working Arrangement]]="Office",1,0)</f>
        <v>0</v>
      </c>
      <c r="AP32">
        <f>IF(EmployeeData3[[#This Row],[Working Arrangement]]="Remote",1,0)</f>
        <v>1</v>
      </c>
      <c r="AQ32" t="e">
        <f>'Logistics Regression'!#REF! + SUMPRODUCT(B32:J32, 'Logistics Regression'!#REF!)</f>
        <v>#REF!</v>
      </c>
    </row>
    <row r="33" spans="1:43">
      <c r="A33" t="s">
        <v>84</v>
      </c>
      <c r="B33" t="str">
        <f>VLOOKUP(EmployeeData3[[#This Row],[Employee ID]],GenderData[#All],2,FALSE)</f>
        <v>Male</v>
      </c>
      <c r="C33" t="s">
        <v>43</v>
      </c>
      <c r="D33" t="s">
        <v>44</v>
      </c>
      <c r="E33" t="s">
        <v>23</v>
      </c>
      <c r="F33" t="s">
        <v>32</v>
      </c>
      <c r="G33">
        <v>40</v>
      </c>
      <c r="H33">
        <v>4.3</v>
      </c>
      <c r="I33">
        <v>2.2999999999999998</v>
      </c>
      <c r="J33" s="3">
        <v>1.1299999999999999</v>
      </c>
      <c r="K33" t="s">
        <v>37</v>
      </c>
      <c r="L33" t="s">
        <v>26</v>
      </c>
      <c r="M33">
        <v>17</v>
      </c>
      <c r="N33">
        <v>85</v>
      </c>
      <c r="O33">
        <v>1</v>
      </c>
      <c r="P33">
        <v>2.1</v>
      </c>
      <c r="Q33" t="s">
        <v>50</v>
      </c>
      <c r="R33" t="s">
        <v>26</v>
      </c>
      <c r="S33">
        <v>44</v>
      </c>
      <c r="T33">
        <v>0</v>
      </c>
      <c r="U33">
        <f>IF(EmployeeData3[[#This Row],[Gender]]="Female",1,0)</f>
        <v>0</v>
      </c>
      <c r="V33">
        <f>IF(EmployeeData3[[#This Row],[Performance Rating]]="Needs Improvement",1,0)</f>
        <v>0</v>
      </c>
      <c r="W33">
        <f>IF(EmployeeData3[[#This Row],[Performance Rating]]="Exceeds Expectations",1,0)</f>
        <v>1</v>
      </c>
      <c r="X33">
        <f>IF(EmployeeData3[[#This Row],[Performance Rating]]="Outstanding",1,0)</f>
        <v>0</v>
      </c>
      <c r="Y33">
        <f>IF(EmployeeData3[[#This Row],[Job Level]]="Entry",1,0)</f>
        <v>0</v>
      </c>
      <c r="Z33">
        <f>IF(EmployeeData3[[#This Row],[Job Level]]="Manager",1,0)</f>
        <v>0</v>
      </c>
      <c r="AA33">
        <f>IF(EmployeeData3[[#This Row],[Job Level]]="Senior",1,0)</f>
        <v>1</v>
      </c>
      <c r="AB33">
        <f>IF(EmployeeData3[[#This Row],[Job Level]]="Senior Manager",1,0)</f>
        <v>0</v>
      </c>
      <c r="AC33">
        <f>IF(EmployeeData3[[#This Row],[Department]]="Claims",1,0)</f>
        <v>0</v>
      </c>
      <c r="AD33">
        <f>IF(EmployeeData3[[#This Row],[Department]]="Finance",1,0)</f>
        <v>1</v>
      </c>
      <c r="AE33">
        <f>IF(EmployeeData3[[#This Row],[Department]]="HR",1,0)</f>
        <v>0</v>
      </c>
      <c r="AF33">
        <f>IF(EmployeeData3[[#This Row],[Department]]="IT",1,0)</f>
        <v>0</v>
      </c>
      <c r="AG33">
        <f>IF(EmployeeData3[[#This Row],[Department]]="Marketing",1,0)</f>
        <v>0</v>
      </c>
      <c r="AH33">
        <f>IF(EmployeeData3[[#This Row],[Department]]="Sales",1,0)</f>
        <v>0</v>
      </c>
      <c r="AI33">
        <f>IF(EmployeeData3[[#This Row],[Department]]="Underwriting",1,0)</f>
        <v>0</v>
      </c>
      <c r="AJ33">
        <f>IF(EmployeeData3[[#This Row],[Country]]="Canada",1,0)</f>
        <v>0</v>
      </c>
      <c r="AK33">
        <f>IF(EmployeeData3[[#This Row],[Country]]="Germany",1,0)</f>
        <v>0</v>
      </c>
      <c r="AL33">
        <f>IF(EmployeeData3[[#This Row],[Country]]="Ireland",1,0)</f>
        <v>0</v>
      </c>
      <c r="AM33">
        <f>IF(EmployeeData3[[#This Row],[Country]]="Singapore",1,0)</f>
        <v>0</v>
      </c>
      <c r="AN33">
        <f>IF(EmployeeData3[[#This Row],[Country]]="US",1,0)</f>
        <v>0</v>
      </c>
      <c r="AO33">
        <f>IF(EmployeeData3[[#This Row],[Working Arrangement]]="Office",1,0)</f>
        <v>1</v>
      </c>
      <c r="AP33">
        <f>IF(EmployeeData3[[#This Row],[Working Arrangement]]="Remote",1,0)</f>
        <v>0</v>
      </c>
      <c r="AQ33" t="e">
        <f>'Logistics Regression'!#REF! + SUMPRODUCT(B33:J33, 'Logistics Regression'!#REF!)</f>
        <v>#REF!</v>
      </c>
    </row>
    <row r="34" spans="1:43">
      <c r="A34" t="s">
        <v>85</v>
      </c>
      <c r="B34" t="str">
        <f>VLOOKUP(EmployeeData3[[#This Row],[Employee ID]],GenderData[#All],2,FALSE)</f>
        <v>Female</v>
      </c>
      <c r="C34" t="s">
        <v>48</v>
      </c>
      <c r="D34" t="s">
        <v>49</v>
      </c>
      <c r="E34" t="s">
        <v>45</v>
      </c>
      <c r="F34" t="s">
        <v>24</v>
      </c>
      <c r="G34">
        <v>39</v>
      </c>
      <c r="H34">
        <v>10.7</v>
      </c>
      <c r="I34">
        <v>6.3</v>
      </c>
      <c r="J34" s="3">
        <v>1</v>
      </c>
      <c r="K34" t="s">
        <v>25</v>
      </c>
      <c r="L34" t="s">
        <v>26</v>
      </c>
      <c r="M34">
        <v>1</v>
      </c>
      <c r="N34">
        <v>73</v>
      </c>
      <c r="O34">
        <v>6</v>
      </c>
      <c r="P34">
        <v>2</v>
      </c>
      <c r="Q34" t="s">
        <v>33</v>
      </c>
      <c r="R34" t="s">
        <v>26</v>
      </c>
      <c r="S34">
        <v>33</v>
      </c>
      <c r="T34">
        <v>0</v>
      </c>
      <c r="U34">
        <f>IF(EmployeeData3[[#This Row],[Gender]]="Female",1,0)</f>
        <v>1</v>
      </c>
      <c r="V34">
        <f>IF(EmployeeData3[[#This Row],[Performance Rating]]="Needs Improvement",1,0)</f>
        <v>0</v>
      </c>
      <c r="W34">
        <f>IF(EmployeeData3[[#This Row],[Performance Rating]]="Exceeds Expectations",1,0)</f>
        <v>0</v>
      </c>
      <c r="X34">
        <f>IF(EmployeeData3[[#This Row],[Performance Rating]]="Outstanding",1,0)</f>
        <v>0</v>
      </c>
      <c r="Y34">
        <f>IF(EmployeeData3[[#This Row],[Job Level]]="Entry",1,0)</f>
        <v>0</v>
      </c>
      <c r="Z34">
        <f>IF(EmployeeData3[[#This Row],[Job Level]]="Manager",1,0)</f>
        <v>0</v>
      </c>
      <c r="AA34">
        <f>IF(EmployeeData3[[#This Row],[Job Level]]="Senior",1,0)</f>
        <v>0</v>
      </c>
      <c r="AB34">
        <f>IF(EmployeeData3[[#This Row],[Job Level]]="Senior Manager",1,0)</f>
        <v>0</v>
      </c>
      <c r="AC34">
        <f>IF(EmployeeData3[[#This Row],[Department]]="Claims",1,0)</f>
        <v>0</v>
      </c>
      <c r="AD34">
        <f>IF(EmployeeData3[[#This Row],[Department]]="Finance",1,0)</f>
        <v>0</v>
      </c>
      <c r="AE34">
        <f>IF(EmployeeData3[[#This Row],[Department]]="HR",1,0)</f>
        <v>0</v>
      </c>
      <c r="AF34">
        <f>IF(EmployeeData3[[#This Row],[Department]]="IT",1,0)</f>
        <v>1</v>
      </c>
      <c r="AG34">
        <f>IF(EmployeeData3[[#This Row],[Department]]="Marketing",1,0)</f>
        <v>0</v>
      </c>
      <c r="AH34">
        <f>IF(EmployeeData3[[#This Row],[Department]]="Sales",1,0)</f>
        <v>0</v>
      </c>
      <c r="AI34">
        <f>IF(EmployeeData3[[#This Row],[Department]]="Underwriting",1,0)</f>
        <v>0</v>
      </c>
      <c r="AJ34">
        <f>IF(EmployeeData3[[#This Row],[Country]]="Canada",1,0)</f>
        <v>0</v>
      </c>
      <c r="AK34">
        <f>IF(EmployeeData3[[#This Row],[Country]]="Germany",1,0)</f>
        <v>0</v>
      </c>
      <c r="AL34">
        <f>IF(EmployeeData3[[#This Row],[Country]]="Ireland",1,0)</f>
        <v>0</v>
      </c>
      <c r="AM34">
        <f>IF(EmployeeData3[[#This Row],[Country]]="Singapore",1,0)</f>
        <v>0</v>
      </c>
      <c r="AN34">
        <f>IF(EmployeeData3[[#This Row],[Country]]="US",1,0)</f>
        <v>1</v>
      </c>
      <c r="AO34">
        <f>IF(EmployeeData3[[#This Row],[Working Arrangement]]="Office",1,0)</f>
        <v>0</v>
      </c>
      <c r="AP34">
        <f>IF(EmployeeData3[[#This Row],[Working Arrangement]]="Remote",1,0)</f>
        <v>0</v>
      </c>
      <c r="AQ34" t="e">
        <f>'Logistics Regression'!#REF! + SUMPRODUCT(B34:J34, 'Logistics Regression'!#REF!)</f>
        <v>#REF!</v>
      </c>
    </row>
    <row r="35" spans="1:43">
      <c r="A35" t="s">
        <v>86</v>
      </c>
      <c r="B35" t="str">
        <f>VLOOKUP(EmployeeData3[[#This Row],[Employee ID]],GenderData[#All],2,FALSE)</f>
        <v>Female</v>
      </c>
      <c r="C35" t="s">
        <v>29</v>
      </c>
      <c r="D35" t="s">
        <v>30</v>
      </c>
      <c r="E35" t="s">
        <v>23</v>
      </c>
      <c r="F35" t="s">
        <v>24</v>
      </c>
      <c r="G35">
        <v>33</v>
      </c>
      <c r="H35">
        <v>3.1</v>
      </c>
      <c r="I35">
        <v>1.9</v>
      </c>
      <c r="J35" s="3">
        <v>1.1000000000000001</v>
      </c>
      <c r="K35" t="s">
        <v>25</v>
      </c>
      <c r="L35" t="s">
        <v>38</v>
      </c>
      <c r="M35">
        <v>17</v>
      </c>
      <c r="N35">
        <v>69</v>
      </c>
      <c r="O35">
        <v>6</v>
      </c>
      <c r="P35">
        <v>1.3</v>
      </c>
      <c r="Q35" t="s">
        <v>33</v>
      </c>
      <c r="R35" t="s">
        <v>26</v>
      </c>
      <c r="S35">
        <v>13</v>
      </c>
      <c r="T35">
        <v>0</v>
      </c>
      <c r="U35">
        <f>IF(EmployeeData3[[#This Row],[Gender]]="Female",1,0)</f>
        <v>1</v>
      </c>
      <c r="V35">
        <f>IF(EmployeeData3[[#This Row],[Performance Rating]]="Needs Improvement",1,0)</f>
        <v>0</v>
      </c>
      <c r="W35">
        <f>IF(EmployeeData3[[#This Row],[Performance Rating]]="Exceeds Expectations",1,0)</f>
        <v>0</v>
      </c>
      <c r="X35">
        <f>IF(EmployeeData3[[#This Row],[Performance Rating]]="Outstanding",1,0)</f>
        <v>0</v>
      </c>
      <c r="Y35">
        <f>IF(EmployeeData3[[#This Row],[Job Level]]="Entry",1,0)</f>
        <v>0</v>
      </c>
      <c r="Z35">
        <f>IF(EmployeeData3[[#This Row],[Job Level]]="Manager",1,0)</f>
        <v>0</v>
      </c>
      <c r="AA35">
        <f>IF(EmployeeData3[[#This Row],[Job Level]]="Senior",1,0)</f>
        <v>0</v>
      </c>
      <c r="AB35">
        <f>IF(EmployeeData3[[#This Row],[Job Level]]="Senior Manager",1,0)</f>
        <v>0</v>
      </c>
      <c r="AC35">
        <f>IF(EmployeeData3[[#This Row],[Department]]="Claims",1,0)</f>
        <v>1</v>
      </c>
      <c r="AD35">
        <f>IF(EmployeeData3[[#This Row],[Department]]="Finance",1,0)</f>
        <v>0</v>
      </c>
      <c r="AE35">
        <f>IF(EmployeeData3[[#This Row],[Department]]="HR",1,0)</f>
        <v>0</v>
      </c>
      <c r="AF35">
        <f>IF(EmployeeData3[[#This Row],[Department]]="IT",1,0)</f>
        <v>0</v>
      </c>
      <c r="AG35">
        <f>IF(EmployeeData3[[#This Row],[Department]]="Marketing",1,0)</f>
        <v>0</v>
      </c>
      <c r="AH35">
        <f>IF(EmployeeData3[[#This Row],[Department]]="Sales",1,0)</f>
        <v>0</v>
      </c>
      <c r="AI35">
        <f>IF(EmployeeData3[[#This Row],[Department]]="Underwriting",1,0)</f>
        <v>0</v>
      </c>
      <c r="AJ35">
        <f>IF(EmployeeData3[[#This Row],[Country]]="Canada",1,0)</f>
        <v>0</v>
      </c>
      <c r="AK35">
        <f>IF(EmployeeData3[[#This Row],[Country]]="Germany",1,0)</f>
        <v>0</v>
      </c>
      <c r="AL35">
        <f>IF(EmployeeData3[[#This Row],[Country]]="Ireland",1,0)</f>
        <v>0</v>
      </c>
      <c r="AM35">
        <f>IF(EmployeeData3[[#This Row],[Country]]="Singapore",1,0)</f>
        <v>0</v>
      </c>
      <c r="AN35">
        <f>IF(EmployeeData3[[#This Row],[Country]]="US",1,0)</f>
        <v>0</v>
      </c>
      <c r="AO35">
        <f>IF(EmployeeData3[[#This Row],[Working Arrangement]]="Office",1,0)</f>
        <v>0</v>
      </c>
      <c r="AP35">
        <f>IF(EmployeeData3[[#This Row],[Working Arrangement]]="Remote",1,0)</f>
        <v>0</v>
      </c>
      <c r="AQ35" t="e">
        <f>'Logistics Regression'!#REF! + SUMPRODUCT(B35:J35, 'Logistics Regression'!#REF!)</f>
        <v>#REF!</v>
      </c>
    </row>
    <row r="36" spans="1:43">
      <c r="A36" t="s">
        <v>87</v>
      </c>
      <c r="B36" t="str">
        <f>VLOOKUP(EmployeeData3[[#This Row],[Employee ID]],GenderData[#All],2,FALSE)</f>
        <v>Female</v>
      </c>
      <c r="C36" t="s">
        <v>29</v>
      </c>
      <c r="D36" t="s">
        <v>30</v>
      </c>
      <c r="E36" t="s">
        <v>23</v>
      </c>
      <c r="F36" t="s">
        <v>62</v>
      </c>
      <c r="G36">
        <v>39</v>
      </c>
      <c r="H36">
        <v>0.9</v>
      </c>
      <c r="I36">
        <v>0.9</v>
      </c>
      <c r="J36" s="3">
        <v>0.98</v>
      </c>
      <c r="K36" t="s">
        <v>25</v>
      </c>
      <c r="L36" t="s">
        <v>38</v>
      </c>
      <c r="M36">
        <v>12</v>
      </c>
      <c r="N36">
        <v>77</v>
      </c>
      <c r="O36">
        <v>1</v>
      </c>
      <c r="P36">
        <v>2.9</v>
      </c>
      <c r="Q36" t="s">
        <v>33</v>
      </c>
      <c r="R36" t="s">
        <v>26</v>
      </c>
      <c r="S36">
        <v>24</v>
      </c>
      <c r="T36">
        <v>0</v>
      </c>
      <c r="U36">
        <f>IF(EmployeeData3[[#This Row],[Gender]]="Female",1,0)</f>
        <v>1</v>
      </c>
      <c r="V36">
        <f>IF(EmployeeData3[[#This Row],[Performance Rating]]="Needs Improvement",1,0)</f>
        <v>0</v>
      </c>
      <c r="W36">
        <f>IF(EmployeeData3[[#This Row],[Performance Rating]]="Exceeds Expectations",1,0)</f>
        <v>0</v>
      </c>
      <c r="X36">
        <f>IF(EmployeeData3[[#This Row],[Performance Rating]]="Outstanding",1,0)</f>
        <v>0</v>
      </c>
      <c r="Y36">
        <f>IF(EmployeeData3[[#This Row],[Job Level]]="Entry",1,0)</f>
        <v>1</v>
      </c>
      <c r="Z36">
        <f>IF(EmployeeData3[[#This Row],[Job Level]]="Manager",1,0)</f>
        <v>0</v>
      </c>
      <c r="AA36">
        <f>IF(EmployeeData3[[#This Row],[Job Level]]="Senior",1,0)</f>
        <v>0</v>
      </c>
      <c r="AB36">
        <f>IF(EmployeeData3[[#This Row],[Job Level]]="Senior Manager",1,0)</f>
        <v>0</v>
      </c>
      <c r="AC36">
        <f>IF(EmployeeData3[[#This Row],[Department]]="Claims",1,0)</f>
        <v>1</v>
      </c>
      <c r="AD36">
        <f>IF(EmployeeData3[[#This Row],[Department]]="Finance",1,0)</f>
        <v>0</v>
      </c>
      <c r="AE36">
        <f>IF(EmployeeData3[[#This Row],[Department]]="HR",1,0)</f>
        <v>0</v>
      </c>
      <c r="AF36">
        <f>IF(EmployeeData3[[#This Row],[Department]]="IT",1,0)</f>
        <v>0</v>
      </c>
      <c r="AG36">
        <f>IF(EmployeeData3[[#This Row],[Department]]="Marketing",1,0)</f>
        <v>0</v>
      </c>
      <c r="AH36">
        <f>IF(EmployeeData3[[#This Row],[Department]]="Sales",1,0)</f>
        <v>0</v>
      </c>
      <c r="AI36">
        <f>IF(EmployeeData3[[#This Row],[Department]]="Underwriting",1,0)</f>
        <v>0</v>
      </c>
      <c r="AJ36">
        <f>IF(EmployeeData3[[#This Row],[Country]]="Canada",1,0)</f>
        <v>0</v>
      </c>
      <c r="AK36">
        <f>IF(EmployeeData3[[#This Row],[Country]]="Germany",1,0)</f>
        <v>0</v>
      </c>
      <c r="AL36">
        <f>IF(EmployeeData3[[#This Row],[Country]]="Ireland",1,0)</f>
        <v>0</v>
      </c>
      <c r="AM36">
        <f>IF(EmployeeData3[[#This Row],[Country]]="Singapore",1,0)</f>
        <v>0</v>
      </c>
      <c r="AN36">
        <f>IF(EmployeeData3[[#This Row],[Country]]="US",1,0)</f>
        <v>0</v>
      </c>
      <c r="AO36">
        <f>IF(EmployeeData3[[#This Row],[Working Arrangement]]="Office",1,0)</f>
        <v>0</v>
      </c>
      <c r="AP36">
        <f>IF(EmployeeData3[[#This Row],[Working Arrangement]]="Remote",1,0)</f>
        <v>0</v>
      </c>
      <c r="AQ36" t="e">
        <f>'Logistics Regression'!#REF! + SUMPRODUCT(B36:J36, 'Logistics Regression'!#REF!)</f>
        <v>#REF!</v>
      </c>
    </row>
    <row r="37" spans="1:43">
      <c r="A37" t="s">
        <v>88</v>
      </c>
      <c r="B37" t="str">
        <f>VLOOKUP(EmployeeData3[[#This Row],[Employee ID]],GenderData[#All],2,FALSE)</f>
        <v>Female</v>
      </c>
      <c r="C37" t="s">
        <v>52</v>
      </c>
      <c r="D37" t="s">
        <v>30</v>
      </c>
      <c r="E37" t="s">
        <v>23</v>
      </c>
      <c r="F37" t="s">
        <v>32</v>
      </c>
      <c r="G37">
        <v>47</v>
      </c>
      <c r="H37">
        <v>7</v>
      </c>
      <c r="I37">
        <v>1.3</v>
      </c>
      <c r="J37" s="3">
        <v>0.88</v>
      </c>
      <c r="K37" t="s">
        <v>25</v>
      </c>
      <c r="L37" t="s">
        <v>26</v>
      </c>
      <c r="M37">
        <v>30</v>
      </c>
      <c r="N37">
        <v>60</v>
      </c>
      <c r="O37">
        <v>8</v>
      </c>
      <c r="P37">
        <v>1.4</v>
      </c>
      <c r="Q37" t="s">
        <v>33</v>
      </c>
      <c r="R37" t="s">
        <v>26</v>
      </c>
      <c r="S37">
        <v>54</v>
      </c>
      <c r="T37">
        <v>0</v>
      </c>
      <c r="U37">
        <f>IF(EmployeeData3[[#This Row],[Gender]]="Female",1,0)</f>
        <v>1</v>
      </c>
      <c r="V37">
        <f>IF(EmployeeData3[[#This Row],[Performance Rating]]="Needs Improvement",1,0)</f>
        <v>0</v>
      </c>
      <c r="W37">
        <f>IF(EmployeeData3[[#This Row],[Performance Rating]]="Exceeds Expectations",1,0)</f>
        <v>0</v>
      </c>
      <c r="X37">
        <f>IF(EmployeeData3[[#This Row],[Performance Rating]]="Outstanding",1,0)</f>
        <v>0</v>
      </c>
      <c r="Y37">
        <f>IF(EmployeeData3[[#This Row],[Job Level]]="Entry",1,0)</f>
        <v>0</v>
      </c>
      <c r="Z37">
        <f>IF(EmployeeData3[[#This Row],[Job Level]]="Manager",1,0)</f>
        <v>0</v>
      </c>
      <c r="AA37">
        <f>IF(EmployeeData3[[#This Row],[Job Level]]="Senior",1,0)</f>
        <v>1</v>
      </c>
      <c r="AB37">
        <f>IF(EmployeeData3[[#This Row],[Job Level]]="Senior Manager",1,0)</f>
        <v>0</v>
      </c>
      <c r="AC37">
        <f>IF(EmployeeData3[[#This Row],[Department]]="Claims",1,0)</f>
        <v>0</v>
      </c>
      <c r="AD37">
        <f>IF(EmployeeData3[[#This Row],[Department]]="Finance",1,0)</f>
        <v>0</v>
      </c>
      <c r="AE37">
        <f>IF(EmployeeData3[[#This Row],[Department]]="HR",1,0)</f>
        <v>0</v>
      </c>
      <c r="AF37">
        <f>IF(EmployeeData3[[#This Row],[Department]]="IT",1,0)</f>
        <v>0</v>
      </c>
      <c r="AG37">
        <f>IF(EmployeeData3[[#This Row],[Department]]="Marketing",1,0)</f>
        <v>0</v>
      </c>
      <c r="AH37">
        <f>IF(EmployeeData3[[#This Row],[Department]]="Sales",1,0)</f>
        <v>0</v>
      </c>
      <c r="AI37">
        <f>IF(EmployeeData3[[#This Row],[Department]]="Underwriting",1,0)</f>
        <v>1</v>
      </c>
      <c r="AJ37">
        <f>IF(EmployeeData3[[#This Row],[Country]]="Canada",1,0)</f>
        <v>0</v>
      </c>
      <c r="AK37">
        <f>IF(EmployeeData3[[#This Row],[Country]]="Germany",1,0)</f>
        <v>0</v>
      </c>
      <c r="AL37">
        <f>IF(EmployeeData3[[#This Row],[Country]]="Ireland",1,0)</f>
        <v>0</v>
      </c>
      <c r="AM37">
        <f>IF(EmployeeData3[[#This Row],[Country]]="Singapore",1,0)</f>
        <v>0</v>
      </c>
      <c r="AN37">
        <f>IF(EmployeeData3[[#This Row],[Country]]="US",1,0)</f>
        <v>0</v>
      </c>
      <c r="AO37">
        <f>IF(EmployeeData3[[#This Row],[Working Arrangement]]="Office",1,0)</f>
        <v>0</v>
      </c>
      <c r="AP37">
        <f>IF(EmployeeData3[[#This Row],[Working Arrangement]]="Remote",1,0)</f>
        <v>0</v>
      </c>
      <c r="AQ37" t="e">
        <f>'Logistics Regression'!#REF! + SUMPRODUCT(B37:J37, 'Logistics Regression'!#REF!)</f>
        <v>#REF!</v>
      </c>
    </row>
    <row r="38" spans="1:43">
      <c r="A38" t="s">
        <v>89</v>
      </c>
      <c r="B38" t="str">
        <f>VLOOKUP(EmployeeData3[[#This Row],[Employee ID]],GenderData[#All],2,FALSE)</f>
        <v>Male</v>
      </c>
      <c r="C38" t="s">
        <v>66</v>
      </c>
      <c r="D38" t="s">
        <v>67</v>
      </c>
      <c r="E38" t="s">
        <v>23</v>
      </c>
      <c r="F38" t="s">
        <v>24</v>
      </c>
      <c r="G38">
        <v>40</v>
      </c>
      <c r="H38">
        <v>3.7</v>
      </c>
      <c r="I38">
        <v>0.5</v>
      </c>
      <c r="J38" s="3">
        <v>1.1200000000000001</v>
      </c>
      <c r="K38" t="s">
        <v>25</v>
      </c>
      <c r="L38" t="s">
        <v>38</v>
      </c>
      <c r="M38">
        <v>29</v>
      </c>
      <c r="N38">
        <v>79</v>
      </c>
      <c r="O38">
        <v>15</v>
      </c>
      <c r="P38">
        <v>6.8</v>
      </c>
      <c r="Q38" t="s">
        <v>33</v>
      </c>
      <c r="R38" t="s">
        <v>38</v>
      </c>
      <c r="S38">
        <v>9</v>
      </c>
      <c r="T38">
        <v>0</v>
      </c>
      <c r="U38">
        <f>IF(EmployeeData3[[#This Row],[Gender]]="Female",1,0)</f>
        <v>0</v>
      </c>
      <c r="V38">
        <f>IF(EmployeeData3[[#This Row],[Performance Rating]]="Needs Improvement",1,0)</f>
        <v>0</v>
      </c>
      <c r="W38">
        <f>IF(EmployeeData3[[#This Row],[Performance Rating]]="Exceeds Expectations",1,0)</f>
        <v>0</v>
      </c>
      <c r="X38">
        <f>IF(EmployeeData3[[#This Row],[Performance Rating]]="Outstanding",1,0)</f>
        <v>0</v>
      </c>
      <c r="Y38">
        <f>IF(EmployeeData3[[#This Row],[Job Level]]="Entry",1,0)</f>
        <v>0</v>
      </c>
      <c r="Z38">
        <f>IF(EmployeeData3[[#This Row],[Job Level]]="Manager",1,0)</f>
        <v>0</v>
      </c>
      <c r="AA38">
        <f>IF(EmployeeData3[[#This Row],[Job Level]]="Senior",1,0)</f>
        <v>0</v>
      </c>
      <c r="AB38">
        <f>IF(EmployeeData3[[#This Row],[Job Level]]="Senior Manager",1,0)</f>
        <v>0</v>
      </c>
      <c r="AC38">
        <f>IF(EmployeeData3[[#This Row],[Department]]="Claims",1,0)</f>
        <v>0</v>
      </c>
      <c r="AD38">
        <f>IF(EmployeeData3[[#This Row],[Department]]="Finance",1,0)</f>
        <v>0</v>
      </c>
      <c r="AE38">
        <f>IF(EmployeeData3[[#This Row],[Department]]="HR",1,0)</f>
        <v>1</v>
      </c>
      <c r="AF38">
        <f>IF(EmployeeData3[[#This Row],[Department]]="IT",1,0)</f>
        <v>0</v>
      </c>
      <c r="AG38">
        <f>IF(EmployeeData3[[#This Row],[Department]]="Marketing",1,0)</f>
        <v>0</v>
      </c>
      <c r="AH38">
        <f>IF(EmployeeData3[[#This Row],[Department]]="Sales",1,0)</f>
        <v>0</v>
      </c>
      <c r="AI38">
        <f>IF(EmployeeData3[[#This Row],[Department]]="Underwriting",1,0)</f>
        <v>0</v>
      </c>
      <c r="AJ38">
        <f>IF(EmployeeData3[[#This Row],[Country]]="Canada",1,0)</f>
        <v>0</v>
      </c>
      <c r="AK38">
        <f>IF(EmployeeData3[[#This Row],[Country]]="Germany",1,0)</f>
        <v>0</v>
      </c>
      <c r="AL38">
        <f>IF(EmployeeData3[[#This Row],[Country]]="Ireland",1,0)</f>
        <v>0</v>
      </c>
      <c r="AM38">
        <f>IF(EmployeeData3[[#This Row],[Country]]="Singapore",1,0)</f>
        <v>0</v>
      </c>
      <c r="AN38">
        <f>IF(EmployeeData3[[#This Row],[Country]]="US",1,0)</f>
        <v>0</v>
      </c>
      <c r="AO38">
        <f>IF(EmployeeData3[[#This Row],[Working Arrangement]]="Office",1,0)</f>
        <v>0</v>
      </c>
      <c r="AP38">
        <f>IF(EmployeeData3[[#This Row],[Working Arrangement]]="Remote",1,0)</f>
        <v>0</v>
      </c>
      <c r="AQ38" t="e">
        <f>'Logistics Regression'!#REF! + SUMPRODUCT(B38:J38, 'Logistics Regression'!#REF!)</f>
        <v>#REF!</v>
      </c>
    </row>
    <row r="39" spans="1:43">
      <c r="A39" t="s">
        <v>90</v>
      </c>
      <c r="B39" t="str">
        <f>VLOOKUP(EmployeeData3[[#This Row],[Employee ID]],GenderData[#All],2,FALSE)</f>
        <v>Male</v>
      </c>
      <c r="C39" t="s">
        <v>48</v>
      </c>
      <c r="D39" t="s">
        <v>49</v>
      </c>
      <c r="E39" t="s">
        <v>31</v>
      </c>
      <c r="F39" t="s">
        <v>32</v>
      </c>
      <c r="G39">
        <v>40</v>
      </c>
      <c r="H39">
        <v>4.8</v>
      </c>
      <c r="I39">
        <v>4.8</v>
      </c>
      <c r="J39" s="3">
        <v>1.1000000000000001</v>
      </c>
      <c r="K39" t="s">
        <v>53</v>
      </c>
      <c r="L39" t="s">
        <v>26</v>
      </c>
      <c r="M39">
        <v>23</v>
      </c>
      <c r="N39">
        <v>55</v>
      </c>
      <c r="O39">
        <v>3</v>
      </c>
      <c r="P39">
        <v>0.7</v>
      </c>
      <c r="Q39" t="s">
        <v>33</v>
      </c>
      <c r="R39" t="s">
        <v>26</v>
      </c>
      <c r="S39">
        <v>30</v>
      </c>
      <c r="T39">
        <v>0</v>
      </c>
      <c r="U39">
        <f>IF(EmployeeData3[[#This Row],[Gender]]="Female",1,0)</f>
        <v>0</v>
      </c>
      <c r="V39">
        <f>IF(EmployeeData3[[#This Row],[Performance Rating]]="Needs Improvement",1,0)</f>
        <v>1</v>
      </c>
      <c r="W39">
        <f>IF(EmployeeData3[[#This Row],[Performance Rating]]="Exceeds Expectations",1,0)</f>
        <v>0</v>
      </c>
      <c r="X39">
        <f>IF(EmployeeData3[[#This Row],[Performance Rating]]="Outstanding",1,0)</f>
        <v>0</v>
      </c>
      <c r="Y39">
        <f>IF(EmployeeData3[[#This Row],[Job Level]]="Entry",1,0)</f>
        <v>0</v>
      </c>
      <c r="Z39">
        <f>IF(EmployeeData3[[#This Row],[Job Level]]="Manager",1,0)</f>
        <v>0</v>
      </c>
      <c r="AA39">
        <f>IF(EmployeeData3[[#This Row],[Job Level]]="Senior",1,0)</f>
        <v>1</v>
      </c>
      <c r="AB39">
        <f>IF(EmployeeData3[[#This Row],[Job Level]]="Senior Manager",1,0)</f>
        <v>0</v>
      </c>
      <c r="AC39">
        <f>IF(EmployeeData3[[#This Row],[Department]]="Claims",1,0)</f>
        <v>0</v>
      </c>
      <c r="AD39">
        <f>IF(EmployeeData3[[#This Row],[Department]]="Finance",1,0)</f>
        <v>0</v>
      </c>
      <c r="AE39">
        <f>IF(EmployeeData3[[#This Row],[Department]]="HR",1,0)</f>
        <v>0</v>
      </c>
      <c r="AF39">
        <f>IF(EmployeeData3[[#This Row],[Department]]="IT",1,0)</f>
        <v>1</v>
      </c>
      <c r="AG39">
        <f>IF(EmployeeData3[[#This Row],[Department]]="Marketing",1,0)</f>
        <v>0</v>
      </c>
      <c r="AH39">
        <f>IF(EmployeeData3[[#This Row],[Department]]="Sales",1,0)</f>
        <v>0</v>
      </c>
      <c r="AI39">
        <f>IF(EmployeeData3[[#This Row],[Department]]="Underwriting",1,0)</f>
        <v>0</v>
      </c>
      <c r="AJ39">
        <f>IF(EmployeeData3[[#This Row],[Country]]="Canada",1,0)</f>
        <v>0</v>
      </c>
      <c r="AK39">
        <f>IF(EmployeeData3[[#This Row],[Country]]="Germany",1,0)</f>
        <v>1</v>
      </c>
      <c r="AL39">
        <f>IF(EmployeeData3[[#This Row],[Country]]="Ireland",1,0)</f>
        <v>0</v>
      </c>
      <c r="AM39">
        <f>IF(EmployeeData3[[#This Row],[Country]]="Singapore",1,0)</f>
        <v>0</v>
      </c>
      <c r="AN39">
        <f>IF(EmployeeData3[[#This Row],[Country]]="US",1,0)</f>
        <v>0</v>
      </c>
      <c r="AO39">
        <f>IF(EmployeeData3[[#This Row],[Working Arrangement]]="Office",1,0)</f>
        <v>0</v>
      </c>
      <c r="AP39">
        <f>IF(EmployeeData3[[#This Row],[Working Arrangement]]="Remote",1,0)</f>
        <v>0</v>
      </c>
      <c r="AQ39" t="e">
        <f>'Logistics Regression'!#REF! + SUMPRODUCT(B39:J39, 'Logistics Regression'!#REF!)</f>
        <v>#REF!</v>
      </c>
    </row>
    <row r="40" spans="1:43">
      <c r="A40" t="s">
        <v>91</v>
      </c>
      <c r="B40" t="str">
        <f>VLOOKUP(EmployeeData3[[#This Row],[Employee ID]],GenderData[#All],2,FALSE)</f>
        <v>Female</v>
      </c>
      <c r="C40" t="s">
        <v>35</v>
      </c>
      <c r="D40" t="s">
        <v>22</v>
      </c>
      <c r="E40" t="s">
        <v>23</v>
      </c>
      <c r="F40" t="s">
        <v>62</v>
      </c>
      <c r="G40">
        <v>32</v>
      </c>
      <c r="H40">
        <v>2.1</v>
      </c>
      <c r="I40">
        <v>2.1</v>
      </c>
      <c r="J40" s="3">
        <v>1.0900000000000001</v>
      </c>
      <c r="K40" t="s">
        <v>25</v>
      </c>
      <c r="L40" t="s">
        <v>38</v>
      </c>
      <c r="M40">
        <v>13</v>
      </c>
      <c r="N40">
        <v>77</v>
      </c>
      <c r="O40">
        <v>6</v>
      </c>
      <c r="P40">
        <v>0.9</v>
      </c>
      <c r="Q40" t="s">
        <v>27</v>
      </c>
      <c r="R40" t="s">
        <v>26</v>
      </c>
      <c r="S40">
        <v>20</v>
      </c>
      <c r="T40">
        <v>0</v>
      </c>
      <c r="U40">
        <f>IF(EmployeeData3[[#This Row],[Gender]]="Female",1,0)</f>
        <v>1</v>
      </c>
      <c r="V40">
        <f>IF(EmployeeData3[[#This Row],[Performance Rating]]="Needs Improvement",1,0)</f>
        <v>0</v>
      </c>
      <c r="W40">
        <f>IF(EmployeeData3[[#This Row],[Performance Rating]]="Exceeds Expectations",1,0)</f>
        <v>0</v>
      </c>
      <c r="X40">
        <f>IF(EmployeeData3[[#This Row],[Performance Rating]]="Outstanding",1,0)</f>
        <v>0</v>
      </c>
      <c r="Y40">
        <f>IF(EmployeeData3[[#This Row],[Job Level]]="Entry",1,0)</f>
        <v>1</v>
      </c>
      <c r="Z40">
        <f>IF(EmployeeData3[[#This Row],[Job Level]]="Manager",1,0)</f>
        <v>0</v>
      </c>
      <c r="AA40">
        <f>IF(EmployeeData3[[#This Row],[Job Level]]="Senior",1,0)</f>
        <v>0</v>
      </c>
      <c r="AB40">
        <f>IF(EmployeeData3[[#This Row],[Job Level]]="Senior Manager",1,0)</f>
        <v>0</v>
      </c>
      <c r="AC40">
        <f>IF(EmployeeData3[[#This Row],[Department]]="Claims",1,0)</f>
        <v>0</v>
      </c>
      <c r="AD40">
        <f>IF(EmployeeData3[[#This Row],[Department]]="Finance",1,0)</f>
        <v>0</v>
      </c>
      <c r="AE40">
        <f>IF(EmployeeData3[[#This Row],[Department]]="HR",1,0)</f>
        <v>0</v>
      </c>
      <c r="AF40">
        <f>IF(EmployeeData3[[#This Row],[Department]]="IT",1,0)</f>
        <v>0</v>
      </c>
      <c r="AG40">
        <f>IF(EmployeeData3[[#This Row],[Department]]="Marketing",1,0)</f>
        <v>1</v>
      </c>
      <c r="AH40">
        <f>IF(EmployeeData3[[#This Row],[Department]]="Sales",1,0)</f>
        <v>0</v>
      </c>
      <c r="AI40">
        <f>IF(EmployeeData3[[#This Row],[Department]]="Underwriting",1,0)</f>
        <v>0</v>
      </c>
      <c r="AJ40">
        <f>IF(EmployeeData3[[#This Row],[Country]]="Canada",1,0)</f>
        <v>0</v>
      </c>
      <c r="AK40">
        <f>IF(EmployeeData3[[#This Row],[Country]]="Germany",1,0)</f>
        <v>0</v>
      </c>
      <c r="AL40">
        <f>IF(EmployeeData3[[#This Row],[Country]]="Ireland",1,0)</f>
        <v>0</v>
      </c>
      <c r="AM40">
        <f>IF(EmployeeData3[[#This Row],[Country]]="Singapore",1,0)</f>
        <v>0</v>
      </c>
      <c r="AN40">
        <f>IF(EmployeeData3[[#This Row],[Country]]="US",1,0)</f>
        <v>0</v>
      </c>
      <c r="AO40">
        <f>IF(EmployeeData3[[#This Row],[Working Arrangement]]="Office",1,0)</f>
        <v>0</v>
      </c>
      <c r="AP40">
        <f>IF(EmployeeData3[[#This Row],[Working Arrangement]]="Remote",1,0)</f>
        <v>1</v>
      </c>
      <c r="AQ40" t="e">
        <f>'Logistics Regression'!#REF! + SUMPRODUCT(B40:J40, 'Logistics Regression'!#REF!)</f>
        <v>#REF!</v>
      </c>
    </row>
    <row r="41" spans="1:43">
      <c r="A41" t="s">
        <v>92</v>
      </c>
      <c r="B41" t="str">
        <f>VLOOKUP(EmployeeData3[[#This Row],[Employee ID]],GenderData[#All],2,FALSE)</f>
        <v>Female</v>
      </c>
      <c r="C41" t="s">
        <v>21</v>
      </c>
      <c r="D41" t="s">
        <v>22</v>
      </c>
      <c r="E41" t="s">
        <v>45</v>
      </c>
      <c r="F41" t="s">
        <v>24</v>
      </c>
      <c r="G41">
        <v>56</v>
      </c>
      <c r="H41">
        <v>4.3</v>
      </c>
      <c r="I41">
        <v>0.6</v>
      </c>
      <c r="J41" s="3">
        <v>1.01</v>
      </c>
      <c r="K41" t="s">
        <v>25</v>
      </c>
      <c r="L41" t="s">
        <v>38</v>
      </c>
      <c r="M41">
        <v>34</v>
      </c>
      <c r="N41">
        <v>78</v>
      </c>
      <c r="O41">
        <v>3</v>
      </c>
      <c r="P41">
        <v>2.1</v>
      </c>
      <c r="Q41" t="s">
        <v>33</v>
      </c>
      <c r="R41" t="s">
        <v>26</v>
      </c>
      <c r="S41">
        <v>32</v>
      </c>
      <c r="T41">
        <v>0</v>
      </c>
      <c r="U41">
        <f>IF(EmployeeData3[[#This Row],[Gender]]="Female",1,0)</f>
        <v>1</v>
      </c>
      <c r="V41">
        <f>IF(EmployeeData3[[#This Row],[Performance Rating]]="Needs Improvement",1,0)</f>
        <v>0</v>
      </c>
      <c r="W41">
        <f>IF(EmployeeData3[[#This Row],[Performance Rating]]="Exceeds Expectations",1,0)</f>
        <v>0</v>
      </c>
      <c r="X41">
        <f>IF(EmployeeData3[[#This Row],[Performance Rating]]="Outstanding",1,0)</f>
        <v>0</v>
      </c>
      <c r="Y41">
        <f>IF(EmployeeData3[[#This Row],[Job Level]]="Entry",1,0)</f>
        <v>0</v>
      </c>
      <c r="Z41">
        <f>IF(EmployeeData3[[#This Row],[Job Level]]="Manager",1,0)</f>
        <v>0</v>
      </c>
      <c r="AA41">
        <f>IF(EmployeeData3[[#This Row],[Job Level]]="Senior",1,0)</f>
        <v>0</v>
      </c>
      <c r="AB41">
        <f>IF(EmployeeData3[[#This Row],[Job Level]]="Senior Manager",1,0)</f>
        <v>0</v>
      </c>
      <c r="AC41">
        <f>IF(EmployeeData3[[#This Row],[Department]]="Claims",1,0)</f>
        <v>0</v>
      </c>
      <c r="AD41">
        <f>IF(EmployeeData3[[#This Row],[Department]]="Finance",1,0)</f>
        <v>0</v>
      </c>
      <c r="AE41">
        <f>IF(EmployeeData3[[#This Row],[Department]]="HR",1,0)</f>
        <v>0</v>
      </c>
      <c r="AF41">
        <f>IF(EmployeeData3[[#This Row],[Department]]="IT",1,0)</f>
        <v>0</v>
      </c>
      <c r="AG41">
        <f>IF(EmployeeData3[[#This Row],[Department]]="Marketing",1,0)</f>
        <v>0</v>
      </c>
      <c r="AH41">
        <f>IF(EmployeeData3[[#This Row],[Department]]="Sales",1,0)</f>
        <v>1</v>
      </c>
      <c r="AI41">
        <f>IF(EmployeeData3[[#This Row],[Department]]="Underwriting",1,0)</f>
        <v>0</v>
      </c>
      <c r="AJ41">
        <f>IF(EmployeeData3[[#This Row],[Country]]="Canada",1,0)</f>
        <v>0</v>
      </c>
      <c r="AK41">
        <f>IF(EmployeeData3[[#This Row],[Country]]="Germany",1,0)</f>
        <v>0</v>
      </c>
      <c r="AL41">
        <f>IF(EmployeeData3[[#This Row],[Country]]="Ireland",1,0)</f>
        <v>0</v>
      </c>
      <c r="AM41">
        <f>IF(EmployeeData3[[#This Row],[Country]]="Singapore",1,0)</f>
        <v>0</v>
      </c>
      <c r="AN41">
        <f>IF(EmployeeData3[[#This Row],[Country]]="US",1,0)</f>
        <v>1</v>
      </c>
      <c r="AO41">
        <f>IF(EmployeeData3[[#This Row],[Working Arrangement]]="Office",1,0)</f>
        <v>0</v>
      </c>
      <c r="AP41">
        <f>IF(EmployeeData3[[#This Row],[Working Arrangement]]="Remote",1,0)</f>
        <v>0</v>
      </c>
      <c r="AQ41" t="e">
        <f>'Logistics Regression'!#REF! + SUMPRODUCT(B41:J41, 'Logistics Regression'!#REF!)</f>
        <v>#REF!</v>
      </c>
    </row>
    <row r="42" spans="1:43">
      <c r="A42" t="s">
        <v>93</v>
      </c>
      <c r="B42" t="str">
        <f>VLOOKUP(EmployeeData3[[#This Row],[Employee ID]],GenderData[#All],2,FALSE)</f>
        <v>Female</v>
      </c>
      <c r="C42" t="s">
        <v>48</v>
      </c>
      <c r="D42" t="s">
        <v>49</v>
      </c>
      <c r="E42" t="s">
        <v>73</v>
      </c>
      <c r="F42" t="s">
        <v>32</v>
      </c>
      <c r="G42">
        <v>32</v>
      </c>
      <c r="H42">
        <v>1.1000000000000001</v>
      </c>
      <c r="I42">
        <v>1.1000000000000001</v>
      </c>
      <c r="J42" s="3">
        <v>0.95</v>
      </c>
      <c r="K42" t="s">
        <v>25</v>
      </c>
      <c r="L42" t="s">
        <v>38</v>
      </c>
      <c r="M42">
        <v>2</v>
      </c>
      <c r="N42">
        <v>77</v>
      </c>
      <c r="O42">
        <v>1</v>
      </c>
      <c r="P42">
        <v>2.7</v>
      </c>
      <c r="Q42" t="s">
        <v>33</v>
      </c>
      <c r="R42" t="s">
        <v>38</v>
      </c>
      <c r="S42">
        <v>39</v>
      </c>
      <c r="T42">
        <v>0</v>
      </c>
      <c r="U42">
        <f>IF(EmployeeData3[[#This Row],[Gender]]="Female",1,0)</f>
        <v>1</v>
      </c>
      <c r="V42">
        <f>IF(EmployeeData3[[#This Row],[Performance Rating]]="Needs Improvement",1,0)</f>
        <v>0</v>
      </c>
      <c r="W42">
        <f>IF(EmployeeData3[[#This Row],[Performance Rating]]="Exceeds Expectations",1,0)</f>
        <v>0</v>
      </c>
      <c r="X42">
        <f>IF(EmployeeData3[[#This Row],[Performance Rating]]="Outstanding",1,0)</f>
        <v>0</v>
      </c>
      <c r="Y42">
        <f>IF(EmployeeData3[[#This Row],[Job Level]]="Entry",1,0)</f>
        <v>0</v>
      </c>
      <c r="Z42">
        <f>IF(EmployeeData3[[#This Row],[Job Level]]="Manager",1,0)</f>
        <v>0</v>
      </c>
      <c r="AA42">
        <f>IF(EmployeeData3[[#This Row],[Job Level]]="Senior",1,0)</f>
        <v>1</v>
      </c>
      <c r="AB42">
        <f>IF(EmployeeData3[[#This Row],[Job Level]]="Senior Manager",1,0)</f>
        <v>0</v>
      </c>
      <c r="AC42">
        <f>IF(EmployeeData3[[#This Row],[Department]]="Claims",1,0)</f>
        <v>0</v>
      </c>
      <c r="AD42">
        <f>IF(EmployeeData3[[#This Row],[Department]]="Finance",1,0)</f>
        <v>0</v>
      </c>
      <c r="AE42">
        <f>IF(EmployeeData3[[#This Row],[Department]]="HR",1,0)</f>
        <v>0</v>
      </c>
      <c r="AF42">
        <f>IF(EmployeeData3[[#This Row],[Department]]="IT",1,0)</f>
        <v>1</v>
      </c>
      <c r="AG42">
        <f>IF(EmployeeData3[[#This Row],[Department]]="Marketing",1,0)</f>
        <v>0</v>
      </c>
      <c r="AH42">
        <f>IF(EmployeeData3[[#This Row],[Department]]="Sales",1,0)</f>
        <v>0</v>
      </c>
      <c r="AI42">
        <f>IF(EmployeeData3[[#This Row],[Department]]="Underwriting",1,0)</f>
        <v>0</v>
      </c>
      <c r="AJ42">
        <f>IF(EmployeeData3[[#This Row],[Country]]="Canada",1,0)</f>
        <v>0</v>
      </c>
      <c r="AK42">
        <f>IF(EmployeeData3[[#This Row],[Country]]="Germany",1,0)</f>
        <v>0</v>
      </c>
      <c r="AL42">
        <f>IF(EmployeeData3[[#This Row],[Country]]="Ireland",1,0)</f>
        <v>1</v>
      </c>
      <c r="AM42">
        <f>IF(EmployeeData3[[#This Row],[Country]]="Singapore",1,0)</f>
        <v>0</v>
      </c>
      <c r="AN42">
        <f>IF(EmployeeData3[[#This Row],[Country]]="US",1,0)</f>
        <v>0</v>
      </c>
      <c r="AO42">
        <f>IF(EmployeeData3[[#This Row],[Working Arrangement]]="Office",1,0)</f>
        <v>0</v>
      </c>
      <c r="AP42">
        <f>IF(EmployeeData3[[#This Row],[Working Arrangement]]="Remote",1,0)</f>
        <v>0</v>
      </c>
      <c r="AQ42" t="e">
        <f>'Logistics Regression'!#REF! + SUMPRODUCT(B42:J42, 'Logistics Regression'!#REF!)</f>
        <v>#REF!</v>
      </c>
    </row>
    <row r="43" spans="1:43">
      <c r="A43" t="s">
        <v>94</v>
      </c>
      <c r="B43" t="str">
        <f>VLOOKUP(EmployeeData3[[#This Row],[Employee ID]],GenderData[#All],2,FALSE)</f>
        <v>Male</v>
      </c>
      <c r="C43" t="s">
        <v>21</v>
      </c>
      <c r="D43" t="s">
        <v>22</v>
      </c>
      <c r="E43" t="s">
        <v>23</v>
      </c>
      <c r="F43" t="s">
        <v>36</v>
      </c>
      <c r="G43">
        <v>23</v>
      </c>
      <c r="H43">
        <v>12.1</v>
      </c>
      <c r="I43">
        <v>7.5</v>
      </c>
      <c r="J43" s="3">
        <v>0.85</v>
      </c>
      <c r="K43" t="s">
        <v>75</v>
      </c>
      <c r="L43" t="s">
        <v>38</v>
      </c>
      <c r="M43">
        <v>3</v>
      </c>
      <c r="N43">
        <v>85</v>
      </c>
      <c r="O43">
        <v>9</v>
      </c>
      <c r="P43">
        <v>1.6</v>
      </c>
      <c r="Q43" t="s">
        <v>27</v>
      </c>
      <c r="R43" t="s">
        <v>26</v>
      </c>
      <c r="S43">
        <v>19</v>
      </c>
      <c r="T43">
        <v>0</v>
      </c>
      <c r="U43">
        <f>IF(EmployeeData3[[#This Row],[Gender]]="Female",1,0)</f>
        <v>0</v>
      </c>
      <c r="V43">
        <f>IF(EmployeeData3[[#This Row],[Performance Rating]]="Needs Improvement",1,0)</f>
        <v>0</v>
      </c>
      <c r="W43">
        <f>IF(EmployeeData3[[#This Row],[Performance Rating]]="Exceeds Expectations",1,0)</f>
        <v>0</v>
      </c>
      <c r="X43">
        <f>IF(EmployeeData3[[#This Row],[Performance Rating]]="Outstanding",1,0)</f>
        <v>1</v>
      </c>
      <c r="Y43">
        <f>IF(EmployeeData3[[#This Row],[Job Level]]="Entry",1,0)</f>
        <v>0</v>
      </c>
      <c r="Z43">
        <f>IF(EmployeeData3[[#This Row],[Job Level]]="Manager",1,0)</f>
        <v>1</v>
      </c>
      <c r="AA43">
        <f>IF(EmployeeData3[[#This Row],[Job Level]]="Senior",1,0)</f>
        <v>0</v>
      </c>
      <c r="AB43">
        <f>IF(EmployeeData3[[#This Row],[Job Level]]="Senior Manager",1,0)</f>
        <v>0</v>
      </c>
      <c r="AC43">
        <f>IF(EmployeeData3[[#This Row],[Department]]="Claims",1,0)</f>
        <v>0</v>
      </c>
      <c r="AD43">
        <f>IF(EmployeeData3[[#This Row],[Department]]="Finance",1,0)</f>
        <v>0</v>
      </c>
      <c r="AE43">
        <f>IF(EmployeeData3[[#This Row],[Department]]="HR",1,0)</f>
        <v>0</v>
      </c>
      <c r="AF43">
        <f>IF(EmployeeData3[[#This Row],[Department]]="IT",1,0)</f>
        <v>0</v>
      </c>
      <c r="AG43">
        <f>IF(EmployeeData3[[#This Row],[Department]]="Marketing",1,0)</f>
        <v>0</v>
      </c>
      <c r="AH43">
        <f>IF(EmployeeData3[[#This Row],[Department]]="Sales",1,0)</f>
        <v>1</v>
      </c>
      <c r="AI43">
        <f>IF(EmployeeData3[[#This Row],[Department]]="Underwriting",1,0)</f>
        <v>0</v>
      </c>
      <c r="AJ43">
        <f>IF(EmployeeData3[[#This Row],[Country]]="Canada",1,0)</f>
        <v>0</v>
      </c>
      <c r="AK43">
        <f>IF(EmployeeData3[[#This Row],[Country]]="Germany",1,0)</f>
        <v>0</v>
      </c>
      <c r="AL43">
        <f>IF(EmployeeData3[[#This Row],[Country]]="Ireland",1,0)</f>
        <v>0</v>
      </c>
      <c r="AM43">
        <f>IF(EmployeeData3[[#This Row],[Country]]="Singapore",1,0)</f>
        <v>0</v>
      </c>
      <c r="AN43">
        <f>IF(EmployeeData3[[#This Row],[Country]]="US",1,0)</f>
        <v>0</v>
      </c>
      <c r="AO43">
        <f>IF(EmployeeData3[[#This Row],[Working Arrangement]]="Office",1,0)</f>
        <v>0</v>
      </c>
      <c r="AP43">
        <f>IF(EmployeeData3[[#This Row],[Working Arrangement]]="Remote",1,0)</f>
        <v>1</v>
      </c>
      <c r="AQ43" t="e">
        <f>'Logistics Regression'!#REF! + SUMPRODUCT(B43:J43, 'Logistics Regression'!#REF!)</f>
        <v>#REF!</v>
      </c>
    </row>
    <row r="44" spans="1:43">
      <c r="A44" t="s">
        <v>95</v>
      </c>
      <c r="B44" t="str">
        <f>VLOOKUP(EmployeeData3[[#This Row],[Employee ID]],GenderData[#All],2,FALSE)</f>
        <v>Female</v>
      </c>
      <c r="C44" t="s">
        <v>48</v>
      </c>
      <c r="D44" t="s">
        <v>49</v>
      </c>
      <c r="E44" t="s">
        <v>23</v>
      </c>
      <c r="F44" t="s">
        <v>24</v>
      </c>
      <c r="G44">
        <v>46</v>
      </c>
      <c r="H44">
        <v>7.9</v>
      </c>
      <c r="I44">
        <v>2.4</v>
      </c>
      <c r="J44" s="3">
        <v>1.04</v>
      </c>
      <c r="K44" t="s">
        <v>37</v>
      </c>
      <c r="L44" t="s">
        <v>38</v>
      </c>
      <c r="M44">
        <v>15</v>
      </c>
      <c r="N44">
        <v>86</v>
      </c>
      <c r="O44">
        <v>6</v>
      </c>
      <c r="P44">
        <v>4.5999999999999996</v>
      </c>
      <c r="Q44" t="s">
        <v>33</v>
      </c>
      <c r="R44" t="s">
        <v>38</v>
      </c>
      <c r="S44">
        <v>37</v>
      </c>
      <c r="T44">
        <v>0</v>
      </c>
      <c r="U44">
        <f>IF(EmployeeData3[[#This Row],[Gender]]="Female",1,0)</f>
        <v>1</v>
      </c>
      <c r="V44">
        <f>IF(EmployeeData3[[#This Row],[Performance Rating]]="Needs Improvement",1,0)</f>
        <v>0</v>
      </c>
      <c r="W44">
        <f>IF(EmployeeData3[[#This Row],[Performance Rating]]="Exceeds Expectations",1,0)</f>
        <v>1</v>
      </c>
      <c r="X44">
        <f>IF(EmployeeData3[[#This Row],[Performance Rating]]="Outstanding",1,0)</f>
        <v>0</v>
      </c>
      <c r="Y44">
        <f>IF(EmployeeData3[[#This Row],[Job Level]]="Entry",1,0)</f>
        <v>0</v>
      </c>
      <c r="Z44">
        <f>IF(EmployeeData3[[#This Row],[Job Level]]="Manager",1,0)</f>
        <v>0</v>
      </c>
      <c r="AA44">
        <f>IF(EmployeeData3[[#This Row],[Job Level]]="Senior",1,0)</f>
        <v>0</v>
      </c>
      <c r="AB44">
        <f>IF(EmployeeData3[[#This Row],[Job Level]]="Senior Manager",1,0)</f>
        <v>0</v>
      </c>
      <c r="AC44">
        <f>IF(EmployeeData3[[#This Row],[Department]]="Claims",1,0)</f>
        <v>0</v>
      </c>
      <c r="AD44">
        <f>IF(EmployeeData3[[#This Row],[Department]]="Finance",1,0)</f>
        <v>0</v>
      </c>
      <c r="AE44">
        <f>IF(EmployeeData3[[#This Row],[Department]]="HR",1,0)</f>
        <v>0</v>
      </c>
      <c r="AF44">
        <f>IF(EmployeeData3[[#This Row],[Department]]="IT",1,0)</f>
        <v>1</v>
      </c>
      <c r="AG44">
        <f>IF(EmployeeData3[[#This Row],[Department]]="Marketing",1,0)</f>
        <v>0</v>
      </c>
      <c r="AH44">
        <f>IF(EmployeeData3[[#This Row],[Department]]="Sales",1,0)</f>
        <v>0</v>
      </c>
      <c r="AI44">
        <f>IF(EmployeeData3[[#This Row],[Department]]="Underwriting",1,0)</f>
        <v>0</v>
      </c>
      <c r="AJ44">
        <f>IF(EmployeeData3[[#This Row],[Country]]="Canada",1,0)</f>
        <v>0</v>
      </c>
      <c r="AK44">
        <f>IF(EmployeeData3[[#This Row],[Country]]="Germany",1,0)</f>
        <v>0</v>
      </c>
      <c r="AL44">
        <f>IF(EmployeeData3[[#This Row],[Country]]="Ireland",1,0)</f>
        <v>0</v>
      </c>
      <c r="AM44">
        <f>IF(EmployeeData3[[#This Row],[Country]]="Singapore",1,0)</f>
        <v>0</v>
      </c>
      <c r="AN44">
        <f>IF(EmployeeData3[[#This Row],[Country]]="US",1,0)</f>
        <v>0</v>
      </c>
      <c r="AO44">
        <f>IF(EmployeeData3[[#This Row],[Working Arrangement]]="Office",1,0)</f>
        <v>0</v>
      </c>
      <c r="AP44">
        <f>IF(EmployeeData3[[#This Row],[Working Arrangement]]="Remote",1,0)</f>
        <v>0</v>
      </c>
      <c r="AQ44" t="e">
        <f>'Logistics Regression'!#REF! + SUMPRODUCT(B44:J44, 'Logistics Regression'!#REF!)</f>
        <v>#REF!</v>
      </c>
    </row>
    <row r="45" spans="1:43">
      <c r="A45" t="s">
        <v>96</v>
      </c>
      <c r="B45" t="str">
        <f>VLOOKUP(EmployeeData3[[#This Row],[Employee ID]],GenderData[#All],2,FALSE)</f>
        <v>Male</v>
      </c>
      <c r="C45" t="s">
        <v>29</v>
      </c>
      <c r="D45" t="s">
        <v>30</v>
      </c>
      <c r="E45" t="s">
        <v>55</v>
      </c>
      <c r="F45" t="s">
        <v>32</v>
      </c>
      <c r="G45">
        <v>37</v>
      </c>
      <c r="H45">
        <v>4.0999999999999996</v>
      </c>
      <c r="I45">
        <v>0.5</v>
      </c>
      <c r="J45" s="3">
        <v>1.08</v>
      </c>
      <c r="K45" t="s">
        <v>53</v>
      </c>
      <c r="L45" t="s">
        <v>26</v>
      </c>
      <c r="M45">
        <v>36</v>
      </c>
      <c r="N45">
        <v>68</v>
      </c>
      <c r="O45">
        <v>2</v>
      </c>
      <c r="P45">
        <v>2.4</v>
      </c>
      <c r="Q45" t="s">
        <v>50</v>
      </c>
      <c r="R45" t="s">
        <v>26</v>
      </c>
      <c r="S45">
        <v>51</v>
      </c>
      <c r="T45">
        <v>0</v>
      </c>
      <c r="U45">
        <f>IF(EmployeeData3[[#This Row],[Gender]]="Female",1,0)</f>
        <v>0</v>
      </c>
      <c r="V45">
        <f>IF(EmployeeData3[[#This Row],[Performance Rating]]="Needs Improvement",1,0)</f>
        <v>1</v>
      </c>
      <c r="W45">
        <f>IF(EmployeeData3[[#This Row],[Performance Rating]]="Exceeds Expectations",1,0)</f>
        <v>0</v>
      </c>
      <c r="X45">
        <f>IF(EmployeeData3[[#This Row],[Performance Rating]]="Outstanding",1,0)</f>
        <v>0</v>
      </c>
      <c r="Y45">
        <f>IF(EmployeeData3[[#This Row],[Job Level]]="Entry",1,0)</f>
        <v>0</v>
      </c>
      <c r="Z45">
        <f>IF(EmployeeData3[[#This Row],[Job Level]]="Manager",1,0)</f>
        <v>0</v>
      </c>
      <c r="AA45">
        <f>IF(EmployeeData3[[#This Row],[Job Level]]="Senior",1,0)</f>
        <v>1</v>
      </c>
      <c r="AB45">
        <f>IF(EmployeeData3[[#This Row],[Job Level]]="Senior Manager",1,0)</f>
        <v>0</v>
      </c>
      <c r="AC45">
        <f>IF(EmployeeData3[[#This Row],[Department]]="Claims",1,0)</f>
        <v>1</v>
      </c>
      <c r="AD45">
        <f>IF(EmployeeData3[[#This Row],[Department]]="Finance",1,0)</f>
        <v>0</v>
      </c>
      <c r="AE45">
        <f>IF(EmployeeData3[[#This Row],[Department]]="HR",1,0)</f>
        <v>0</v>
      </c>
      <c r="AF45">
        <f>IF(EmployeeData3[[#This Row],[Department]]="IT",1,0)</f>
        <v>0</v>
      </c>
      <c r="AG45">
        <f>IF(EmployeeData3[[#This Row],[Department]]="Marketing",1,0)</f>
        <v>0</v>
      </c>
      <c r="AH45">
        <f>IF(EmployeeData3[[#This Row],[Department]]="Sales",1,0)</f>
        <v>0</v>
      </c>
      <c r="AI45">
        <f>IF(EmployeeData3[[#This Row],[Department]]="Underwriting",1,0)</f>
        <v>0</v>
      </c>
      <c r="AJ45">
        <f>IF(EmployeeData3[[#This Row],[Country]]="Canada",1,0)</f>
        <v>1</v>
      </c>
      <c r="AK45">
        <f>IF(EmployeeData3[[#This Row],[Country]]="Germany",1,0)</f>
        <v>0</v>
      </c>
      <c r="AL45">
        <f>IF(EmployeeData3[[#This Row],[Country]]="Ireland",1,0)</f>
        <v>0</v>
      </c>
      <c r="AM45">
        <f>IF(EmployeeData3[[#This Row],[Country]]="Singapore",1,0)</f>
        <v>0</v>
      </c>
      <c r="AN45">
        <f>IF(EmployeeData3[[#This Row],[Country]]="US",1,0)</f>
        <v>0</v>
      </c>
      <c r="AO45">
        <f>IF(EmployeeData3[[#This Row],[Working Arrangement]]="Office",1,0)</f>
        <v>1</v>
      </c>
      <c r="AP45">
        <f>IF(EmployeeData3[[#This Row],[Working Arrangement]]="Remote",1,0)</f>
        <v>0</v>
      </c>
      <c r="AQ45" t="e">
        <f>'Logistics Regression'!#REF! + SUMPRODUCT(B45:J45, 'Logistics Regression'!#REF!)</f>
        <v>#REF!</v>
      </c>
    </row>
    <row r="46" spans="1:43">
      <c r="A46" t="s">
        <v>97</v>
      </c>
      <c r="B46" t="str">
        <f>VLOOKUP(EmployeeData3[[#This Row],[Employee ID]],GenderData[#All],2,FALSE)</f>
        <v>Male</v>
      </c>
      <c r="C46" t="s">
        <v>43</v>
      </c>
      <c r="D46" t="s">
        <v>44</v>
      </c>
      <c r="E46" t="s">
        <v>23</v>
      </c>
      <c r="F46" t="s">
        <v>36</v>
      </c>
      <c r="G46">
        <v>35</v>
      </c>
      <c r="H46">
        <v>6.9</v>
      </c>
      <c r="I46">
        <v>1.4</v>
      </c>
      <c r="J46" s="3">
        <v>0.88</v>
      </c>
      <c r="K46" t="s">
        <v>25</v>
      </c>
      <c r="L46" t="s">
        <v>26</v>
      </c>
      <c r="M46">
        <v>14</v>
      </c>
      <c r="N46">
        <v>70</v>
      </c>
      <c r="O46">
        <v>2</v>
      </c>
      <c r="P46">
        <v>4</v>
      </c>
      <c r="Q46" t="s">
        <v>33</v>
      </c>
      <c r="R46" t="s">
        <v>38</v>
      </c>
      <c r="S46">
        <v>25</v>
      </c>
      <c r="T46">
        <v>0</v>
      </c>
      <c r="U46">
        <f>IF(EmployeeData3[[#This Row],[Gender]]="Female",1,0)</f>
        <v>0</v>
      </c>
      <c r="V46">
        <f>IF(EmployeeData3[[#This Row],[Performance Rating]]="Needs Improvement",1,0)</f>
        <v>0</v>
      </c>
      <c r="W46">
        <f>IF(EmployeeData3[[#This Row],[Performance Rating]]="Exceeds Expectations",1,0)</f>
        <v>0</v>
      </c>
      <c r="X46">
        <f>IF(EmployeeData3[[#This Row],[Performance Rating]]="Outstanding",1,0)</f>
        <v>0</v>
      </c>
      <c r="Y46">
        <f>IF(EmployeeData3[[#This Row],[Job Level]]="Entry",1,0)</f>
        <v>0</v>
      </c>
      <c r="Z46">
        <f>IF(EmployeeData3[[#This Row],[Job Level]]="Manager",1,0)</f>
        <v>1</v>
      </c>
      <c r="AA46">
        <f>IF(EmployeeData3[[#This Row],[Job Level]]="Senior",1,0)</f>
        <v>0</v>
      </c>
      <c r="AB46">
        <f>IF(EmployeeData3[[#This Row],[Job Level]]="Senior Manager",1,0)</f>
        <v>0</v>
      </c>
      <c r="AC46">
        <f>IF(EmployeeData3[[#This Row],[Department]]="Claims",1,0)</f>
        <v>0</v>
      </c>
      <c r="AD46">
        <f>IF(EmployeeData3[[#This Row],[Department]]="Finance",1,0)</f>
        <v>1</v>
      </c>
      <c r="AE46">
        <f>IF(EmployeeData3[[#This Row],[Department]]="HR",1,0)</f>
        <v>0</v>
      </c>
      <c r="AF46">
        <f>IF(EmployeeData3[[#This Row],[Department]]="IT",1,0)</f>
        <v>0</v>
      </c>
      <c r="AG46">
        <f>IF(EmployeeData3[[#This Row],[Department]]="Marketing",1,0)</f>
        <v>0</v>
      </c>
      <c r="AH46">
        <f>IF(EmployeeData3[[#This Row],[Department]]="Sales",1,0)</f>
        <v>0</v>
      </c>
      <c r="AI46">
        <f>IF(EmployeeData3[[#This Row],[Department]]="Underwriting",1,0)</f>
        <v>0</v>
      </c>
      <c r="AJ46">
        <f>IF(EmployeeData3[[#This Row],[Country]]="Canada",1,0)</f>
        <v>0</v>
      </c>
      <c r="AK46">
        <f>IF(EmployeeData3[[#This Row],[Country]]="Germany",1,0)</f>
        <v>0</v>
      </c>
      <c r="AL46">
        <f>IF(EmployeeData3[[#This Row],[Country]]="Ireland",1,0)</f>
        <v>0</v>
      </c>
      <c r="AM46">
        <f>IF(EmployeeData3[[#This Row],[Country]]="Singapore",1,0)</f>
        <v>0</v>
      </c>
      <c r="AN46">
        <f>IF(EmployeeData3[[#This Row],[Country]]="US",1,0)</f>
        <v>0</v>
      </c>
      <c r="AO46">
        <f>IF(EmployeeData3[[#This Row],[Working Arrangement]]="Office",1,0)</f>
        <v>0</v>
      </c>
      <c r="AP46">
        <f>IF(EmployeeData3[[#This Row],[Working Arrangement]]="Remote",1,0)</f>
        <v>0</v>
      </c>
      <c r="AQ46" t="e">
        <f>'Logistics Regression'!#REF! + SUMPRODUCT(B46:J46, 'Logistics Regression'!#REF!)</f>
        <v>#REF!</v>
      </c>
    </row>
    <row r="47" spans="1:43">
      <c r="A47" t="s">
        <v>98</v>
      </c>
      <c r="B47" t="str">
        <f>VLOOKUP(EmployeeData3[[#This Row],[Employee ID]],GenderData[#All],2,FALSE)</f>
        <v>Male</v>
      </c>
      <c r="C47" t="s">
        <v>40</v>
      </c>
      <c r="D47" t="s">
        <v>40</v>
      </c>
      <c r="E47" t="s">
        <v>23</v>
      </c>
      <c r="F47" t="s">
        <v>32</v>
      </c>
      <c r="G47">
        <v>33</v>
      </c>
      <c r="H47">
        <v>2.2999999999999998</v>
      </c>
      <c r="I47">
        <v>1.7</v>
      </c>
      <c r="J47" s="3">
        <v>0.93</v>
      </c>
      <c r="K47" t="s">
        <v>37</v>
      </c>
      <c r="L47" t="s">
        <v>38</v>
      </c>
      <c r="M47">
        <v>14</v>
      </c>
      <c r="N47">
        <v>81</v>
      </c>
      <c r="O47">
        <v>15</v>
      </c>
      <c r="P47">
        <v>6.5</v>
      </c>
      <c r="Q47" t="s">
        <v>50</v>
      </c>
      <c r="R47" t="s">
        <v>38</v>
      </c>
      <c r="S47">
        <v>33</v>
      </c>
      <c r="T47">
        <v>0</v>
      </c>
      <c r="U47">
        <f>IF(EmployeeData3[[#This Row],[Gender]]="Female",1,0)</f>
        <v>0</v>
      </c>
      <c r="V47">
        <f>IF(EmployeeData3[[#This Row],[Performance Rating]]="Needs Improvement",1,0)</f>
        <v>0</v>
      </c>
      <c r="W47">
        <f>IF(EmployeeData3[[#This Row],[Performance Rating]]="Exceeds Expectations",1,0)</f>
        <v>1</v>
      </c>
      <c r="X47">
        <f>IF(EmployeeData3[[#This Row],[Performance Rating]]="Outstanding",1,0)</f>
        <v>0</v>
      </c>
      <c r="Y47">
        <f>IF(EmployeeData3[[#This Row],[Job Level]]="Entry",1,0)</f>
        <v>0</v>
      </c>
      <c r="Z47">
        <f>IF(EmployeeData3[[#This Row],[Job Level]]="Manager",1,0)</f>
        <v>0</v>
      </c>
      <c r="AA47">
        <f>IF(EmployeeData3[[#This Row],[Job Level]]="Senior",1,0)</f>
        <v>1</v>
      </c>
      <c r="AB47">
        <f>IF(EmployeeData3[[#This Row],[Job Level]]="Senior Manager",1,0)</f>
        <v>0</v>
      </c>
      <c r="AC47">
        <f>IF(EmployeeData3[[#This Row],[Department]]="Claims",1,0)</f>
        <v>0</v>
      </c>
      <c r="AD47">
        <f>IF(EmployeeData3[[#This Row],[Department]]="Finance",1,0)</f>
        <v>0</v>
      </c>
      <c r="AE47">
        <f>IF(EmployeeData3[[#This Row],[Department]]="HR",1,0)</f>
        <v>0</v>
      </c>
      <c r="AF47">
        <f>IF(EmployeeData3[[#This Row],[Department]]="IT",1,0)</f>
        <v>0</v>
      </c>
      <c r="AG47">
        <f>IF(EmployeeData3[[#This Row],[Department]]="Marketing",1,0)</f>
        <v>0</v>
      </c>
      <c r="AH47">
        <f>IF(EmployeeData3[[#This Row],[Department]]="Sales",1,0)</f>
        <v>0</v>
      </c>
      <c r="AI47">
        <f>IF(EmployeeData3[[#This Row],[Department]]="Underwriting",1,0)</f>
        <v>0</v>
      </c>
      <c r="AJ47">
        <f>IF(EmployeeData3[[#This Row],[Country]]="Canada",1,0)</f>
        <v>0</v>
      </c>
      <c r="AK47">
        <f>IF(EmployeeData3[[#This Row],[Country]]="Germany",1,0)</f>
        <v>0</v>
      </c>
      <c r="AL47">
        <f>IF(EmployeeData3[[#This Row],[Country]]="Ireland",1,0)</f>
        <v>0</v>
      </c>
      <c r="AM47">
        <f>IF(EmployeeData3[[#This Row],[Country]]="Singapore",1,0)</f>
        <v>0</v>
      </c>
      <c r="AN47">
        <f>IF(EmployeeData3[[#This Row],[Country]]="US",1,0)</f>
        <v>0</v>
      </c>
      <c r="AO47">
        <f>IF(EmployeeData3[[#This Row],[Working Arrangement]]="Office",1,0)</f>
        <v>1</v>
      </c>
      <c r="AP47">
        <f>IF(EmployeeData3[[#This Row],[Working Arrangement]]="Remote",1,0)</f>
        <v>0</v>
      </c>
      <c r="AQ47" t="e">
        <f>'Logistics Regression'!#REF! + SUMPRODUCT(B47:J47, 'Logistics Regression'!#REF!)</f>
        <v>#REF!</v>
      </c>
    </row>
    <row r="48" spans="1:43">
      <c r="A48" t="s">
        <v>99</v>
      </c>
      <c r="B48" t="str">
        <f>VLOOKUP(EmployeeData3[[#This Row],[Employee ID]],GenderData[#All],2,FALSE)</f>
        <v>Male</v>
      </c>
      <c r="C48" t="s">
        <v>66</v>
      </c>
      <c r="D48" t="s">
        <v>67</v>
      </c>
      <c r="E48" t="s">
        <v>23</v>
      </c>
      <c r="F48" t="s">
        <v>24</v>
      </c>
      <c r="G48">
        <v>55</v>
      </c>
      <c r="H48">
        <v>7.7</v>
      </c>
      <c r="I48">
        <v>2.1</v>
      </c>
      <c r="J48" s="3">
        <v>1.03</v>
      </c>
      <c r="K48" t="s">
        <v>37</v>
      </c>
      <c r="L48" t="s">
        <v>26</v>
      </c>
      <c r="M48">
        <v>3</v>
      </c>
      <c r="N48">
        <v>77</v>
      </c>
      <c r="O48">
        <v>1</v>
      </c>
      <c r="P48">
        <v>7.9</v>
      </c>
      <c r="Q48" t="s">
        <v>50</v>
      </c>
      <c r="R48" t="s">
        <v>38</v>
      </c>
      <c r="S48">
        <v>17</v>
      </c>
      <c r="T48">
        <v>0</v>
      </c>
      <c r="U48">
        <f>IF(EmployeeData3[[#This Row],[Gender]]="Female",1,0)</f>
        <v>0</v>
      </c>
      <c r="V48">
        <f>IF(EmployeeData3[[#This Row],[Performance Rating]]="Needs Improvement",1,0)</f>
        <v>0</v>
      </c>
      <c r="W48">
        <f>IF(EmployeeData3[[#This Row],[Performance Rating]]="Exceeds Expectations",1,0)</f>
        <v>1</v>
      </c>
      <c r="X48">
        <f>IF(EmployeeData3[[#This Row],[Performance Rating]]="Outstanding",1,0)</f>
        <v>0</v>
      </c>
      <c r="Y48">
        <f>IF(EmployeeData3[[#This Row],[Job Level]]="Entry",1,0)</f>
        <v>0</v>
      </c>
      <c r="Z48">
        <f>IF(EmployeeData3[[#This Row],[Job Level]]="Manager",1,0)</f>
        <v>0</v>
      </c>
      <c r="AA48">
        <f>IF(EmployeeData3[[#This Row],[Job Level]]="Senior",1,0)</f>
        <v>0</v>
      </c>
      <c r="AB48">
        <f>IF(EmployeeData3[[#This Row],[Job Level]]="Senior Manager",1,0)</f>
        <v>0</v>
      </c>
      <c r="AC48">
        <f>IF(EmployeeData3[[#This Row],[Department]]="Claims",1,0)</f>
        <v>0</v>
      </c>
      <c r="AD48">
        <f>IF(EmployeeData3[[#This Row],[Department]]="Finance",1,0)</f>
        <v>0</v>
      </c>
      <c r="AE48">
        <f>IF(EmployeeData3[[#This Row],[Department]]="HR",1,0)</f>
        <v>1</v>
      </c>
      <c r="AF48">
        <f>IF(EmployeeData3[[#This Row],[Department]]="IT",1,0)</f>
        <v>0</v>
      </c>
      <c r="AG48">
        <f>IF(EmployeeData3[[#This Row],[Department]]="Marketing",1,0)</f>
        <v>0</v>
      </c>
      <c r="AH48">
        <f>IF(EmployeeData3[[#This Row],[Department]]="Sales",1,0)</f>
        <v>0</v>
      </c>
      <c r="AI48">
        <f>IF(EmployeeData3[[#This Row],[Department]]="Underwriting",1,0)</f>
        <v>0</v>
      </c>
      <c r="AJ48">
        <f>IF(EmployeeData3[[#This Row],[Country]]="Canada",1,0)</f>
        <v>0</v>
      </c>
      <c r="AK48">
        <f>IF(EmployeeData3[[#This Row],[Country]]="Germany",1,0)</f>
        <v>0</v>
      </c>
      <c r="AL48">
        <f>IF(EmployeeData3[[#This Row],[Country]]="Ireland",1,0)</f>
        <v>0</v>
      </c>
      <c r="AM48">
        <f>IF(EmployeeData3[[#This Row],[Country]]="Singapore",1,0)</f>
        <v>0</v>
      </c>
      <c r="AN48">
        <f>IF(EmployeeData3[[#This Row],[Country]]="US",1,0)</f>
        <v>0</v>
      </c>
      <c r="AO48">
        <f>IF(EmployeeData3[[#This Row],[Working Arrangement]]="Office",1,0)</f>
        <v>1</v>
      </c>
      <c r="AP48">
        <f>IF(EmployeeData3[[#This Row],[Working Arrangement]]="Remote",1,0)</f>
        <v>0</v>
      </c>
      <c r="AQ48" t="e">
        <f>'Logistics Regression'!#REF! + SUMPRODUCT(B48:J48, 'Logistics Regression'!#REF!)</f>
        <v>#REF!</v>
      </c>
    </row>
    <row r="49" spans="1:43">
      <c r="A49" t="s">
        <v>100</v>
      </c>
      <c r="B49" t="str">
        <f>VLOOKUP(EmployeeData3[[#This Row],[Employee ID]],GenderData[#All],2,FALSE)</f>
        <v>Male</v>
      </c>
      <c r="C49" t="s">
        <v>40</v>
      </c>
      <c r="D49" t="s">
        <v>40</v>
      </c>
      <c r="E49" t="s">
        <v>23</v>
      </c>
      <c r="F49" t="s">
        <v>62</v>
      </c>
      <c r="G49">
        <v>41</v>
      </c>
      <c r="H49">
        <v>3</v>
      </c>
      <c r="I49">
        <v>0.7</v>
      </c>
      <c r="J49" s="3">
        <v>0.85</v>
      </c>
      <c r="K49" t="s">
        <v>53</v>
      </c>
      <c r="L49" t="s">
        <v>26</v>
      </c>
      <c r="M49">
        <v>25</v>
      </c>
      <c r="N49">
        <v>41</v>
      </c>
      <c r="O49">
        <v>7</v>
      </c>
      <c r="P49">
        <v>2.2000000000000002</v>
      </c>
      <c r="Q49" t="s">
        <v>33</v>
      </c>
      <c r="R49" t="s">
        <v>38</v>
      </c>
      <c r="S49">
        <v>24</v>
      </c>
      <c r="T49">
        <v>1</v>
      </c>
      <c r="U49">
        <f>IF(EmployeeData3[[#This Row],[Gender]]="Female",1,0)</f>
        <v>0</v>
      </c>
      <c r="V49">
        <f>IF(EmployeeData3[[#This Row],[Performance Rating]]="Needs Improvement",1,0)</f>
        <v>1</v>
      </c>
      <c r="W49">
        <f>IF(EmployeeData3[[#This Row],[Performance Rating]]="Exceeds Expectations",1,0)</f>
        <v>0</v>
      </c>
      <c r="X49">
        <f>IF(EmployeeData3[[#This Row],[Performance Rating]]="Outstanding",1,0)</f>
        <v>0</v>
      </c>
      <c r="Y49">
        <f>IF(EmployeeData3[[#This Row],[Job Level]]="Entry",1,0)</f>
        <v>1</v>
      </c>
      <c r="Z49">
        <f>IF(EmployeeData3[[#This Row],[Job Level]]="Manager",1,0)</f>
        <v>0</v>
      </c>
      <c r="AA49">
        <f>IF(EmployeeData3[[#This Row],[Job Level]]="Senior",1,0)</f>
        <v>0</v>
      </c>
      <c r="AB49">
        <f>IF(EmployeeData3[[#This Row],[Job Level]]="Senior Manager",1,0)</f>
        <v>0</v>
      </c>
      <c r="AC49">
        <f>IF(EmployeeData3[[#This Row],[Department]]="Claims",1,0)</f>
        <v>0</v>
      </c>
      <c r="AD49">
        <f>IF(EmployeeData3[[#This Row],[Department]]="Finance",1,0)</f>
        <v>0</v>
      </c>
      <c r="AE49">
        <f>IF(EmployeeData3[[#This Row],[Department]]="HR",1,0)</f>
        <v>0</v>
      </c>
      <c r="AF49">
        <f>IF(EmployeeData3[[#This Row],[Department]]="IT",1,0)</f>
        <v>0</v>
      </c>
      <c r="AG49">
        <f>IF(EmployeeData3[[#This Row],[Department]]="Marketing",1,0)</f>
        <v>0</v>
      </c>
      <c r="AH49">
        <f>IF(EmployeeData3[[#This Row],[Department]]="Sales",1,0)</f>
        <v>0</v>
      </c>
      <c r="AI49">
        <f>IF(EmployeeData3[[#This Row],[Department]]="Underwriting",1,0)</f>
        <v>0</v>
      </c>
      <c r="AJ49">
        <f>IF(EmployeeData3[[#This Row],[Country]]="Canada",1,0)</f>
        <v>0</v>
      </c>
      <c r="AK49">
        <f>IF(EmployeeData3[[#This Row],[Country]]="Germany",1,0)</f>
        <v>0</v>
      </c>
      <c r="AL49">
        <f>IF(EmployeeData3[[#This Row],[Country]]="Ireland",1,0)</f>
        <v>0</v>
      </c>
      <c r="AM49">
        <f>IF(EmployeeData3[[#This Row],[Country]]="Singapore",1,0)</f>
        <v>0</v>
      </c>
      <c r="AN49">
        <f>IF(EmployeeData3[[#This Row],[Country]]="US",1,0)</f>
        <v>0</v>
      </c>
      <c r="AO49">
        <f>IF(EmployeeData3[[#This Row],[Working Arrangement]]="Office",1,0)</f>
        <v>0</v>
      </c>
      <c r="AP49">
        <f>IF(EmployeeData3[[#This Row],[Working Arrangement]]="Remote",1,0)</f>
        <v>0</v>
      </c>
      <c r="AQ49" t="e">
        <f>'Logistics Regression'!#REF! + SUMPRODUCT(B49:J49, 'Logistics Regression'!#REF!)</f>
        <v>#REF!</v>
      </c>
    </row>
    <row r="50" spans="1:43">
      <c r="A50" t="s">
        <v>101</v>
      </c>
      <c r="B50" t="str">
        <f>VLOOKUP(EmployeeData3[[#This Row],[Employee ID]],GenderData[#All],2,FALSE)</f>
        <v>Female</v>
      </c>
      <c r="C50" t="s">
        <v>40</v>
      </c>
      <c r="D50" t="s">
        <v>40</v>
      </c>
      <c r="E50" t="s">
        <v>73</v>
      </c>
      <c r="F50" t="s">
        <v>36</v>
      </c>
      <c r="G50">
        <v>43</v>
      </c>
      <c r="H50">
        <v>2.9</v>
      </c>
      <c r="I50">
        <v>2.9</v>
      </c>
      <c r="J50" s="3">
        <v>0.9</v>
      </c>
      <c r="K50" t="s">
        <v>37</v>
      </c>
      <c r="L50" t="s">
        <v>38</v>
      </c>
      <c r="M50">
        <v>25</v>
      </c>
      <c r="N50">
        <v>69</v>
      </c>
      <c r="O50">
        <v>5</v>
      </c>
      <c r="P50">
        <v>2.9</v>
      </c>
      <c r="Q50" t="s">
        <v>50</v>
      </c>
      <c r="R50" t="s">
        <v>38</v>
      </c>
      <c r="S50">
        <v>22</v>
      </c>
      <c r="T50">
        <v>0</v>
      </c>
      <c r="U50">
        <f>IF(EmployeeData3[[#This Row],[Gender]]="Female",1,0)</f>
        <v>1</v>
      </c>
      <c r="V50">
        <f>IF(EmployeeData3[[#This Row],[Performance Rating]]="Needs Improvement",1,0)</f>
        <v>0</v>
      </c>
      <c r="W50">
        <f>IF(EmployeeData3[[#This Row],[Performance Rating]]="Exceeds Expectations",1,0)</f>
        <v>1</v>
      </c>
      <c r="X50">
        <f>IF(EmployeeData3[[#This Row],[Performance Rating]]="Outstanding",1,0)</f>
        <v>0</v>
      </c>
      <c r="Y50">
        <f>IF(EmployeeData3[[#This Row],[Job Level]]="Entry",1,0)</f>
        <v>0</v>
      </c>
      <c r="Z50">
        <f>IF(EmployeeData3[[#This Row],[Job Level]]="Manager",1,0)</f>
        <v>1</v>
      </c>
      <c r="AA50">
        <f>IF(EmployeeData3[[#This Row],[Job Level]]="Senior",1,0)</f>
        <v>0</v>
      </c>
      <c r="AB50">
        <f>IF(EmployeeData3[[#This Row],[Job Level]]="Senior Manager",1,0)</f>
        <v>0</v>
      </c>
      <c r="AC50">
        <f>IF(EmployeeData3[[#This Row],[Department]]="Claims",1,0)</f>
        <v>0</v>
      </c>
      <c r="AD50">
        <f>IF(EmployeeData3[[#This Row],[Department]]="Finance",1,0)</f>
        <v>0</v>
      </c>
      <c r="AE50">
        <f>IF(EmployeeData3[[#This Row],[Department]]="HR",1,0)</f>
        <v>0</v>
      </c>
      <c r="AF50">
        <f>IF(EmployeeData3[[#This Row],[Department]]="IT",1,0)</f>
        <v>0</v>
      </c>
      <c r="AG50">
        <f>IF(EmployeeData3[[#This Row],[Department]]="Marketing",1,0)</f>
        <v>0</v>
      </c>
      <c r="AH50">
        <f>IF(EmployeeData3[[#This Row],[Department]]="Sales",1,0)</f>
        <v>0</v>
      </c>
      <c r="AI50">
        <f>IF(EmployeeData3[[#This Row],[Department]]="Underwriting",1,0)</f>
        <v>0</v>
      </c>
      <c r="AJ50">
        <f>IF(EmployeeData3[[#This Row],[Country]]="Canada",1,0)</f>
        <v>0</v>
      </c>
      <c r="AK50">
        <f>IF(EmployeeData3[[#This Row],[Country]]="Germany",1,0)</f>
        <v>0</v>
      </c>
      <c r="AL50">
        <f>IF(EmployeeData3[[#This Row],[Country]]="Ireland",1,0)</f>
        <v>1</v>
      </c>
      <c r="AM50">
        <f>IF(EmployeeData3[[#This Row],[Country]]="Singapore",1,0)</f>
        <v>0</v>
      </c>
      <c r="AN50">
        <f>IF(EmployeeData3[[#This Row],[Country]]="US",1,0)</f>
        <v>0</v>
      </c>
      <c r="AO50">
        <f>IF(EmployeeData3[[#This Row],[Working Arrangement]]="Office",1,0)</f>
        <v>1</v>
      </c>
      <c r="AP50">
        <f>IF(EmployeeData3[[#This Row],[Working Arrangement]]="Remote",1,0)</f>
        <v>0</v>
      </c>
      <c r="AQ50" t="e">
        <f>'Logistics Regression'!#REF! + SUMPRODUCT(B50:J50, 'Logistics Regression'!#REF!)</f>
        <v>#REF!</v>
      </c>
    </row>
    <row r="51" spans="1:43">
      <c r="A51" t="s">
        <v>102</v>
      </c>
      <c r="B51" t="str">
        <f>VLOOKUP(EmployeeData3[[#This Row],[Employee ID]],GenderData[#All],2,FALSE)</f>
        <v>Female</v>
      </c>
      <c r="C51" t="s">
        <v>43</v>
      </c>
      <c r="D51" t="s">
        <v>44</v>
      </c>
      <c r="E51" t="s">
        <v>45</v>
      </c>
      <c r="F51" t="s">
        <v>62</v>
      </c>
      <c r="G51">
        <v>39</v>
      </c>
      <c r="H51">
        <v>1.8</v>
      </c>
      <c r="I51">
        <v>0.2</v>
      </c>
      <c r="J51" s="3">
        <v>0.81</v>
      </c>
      <c r="K51" t="s">
        <v>25</v>
      </c>
      <c r="L51" t="s">
        <v>26</v>
      </c>
      <c r="M51">
        <v>23</v>
      </c>
      <c r="N51">
        <v>49</v>
      </c>
      <c r="O51">
        <v>8</v>
      </c>
      <c r="P51">
        <v>3.4</v>
      </c>
      <c r="Q51" t="s">
        <v>33</v>
      </c>
      <c r="R51" t="s">
        <v>26</v>
      </c>
      <c r="S51">
        <v>34</v>
      </c>
      <c r="T51">
        <v>1</v>
      </c>
      <c r="U51">
        <f>IF(EmployeeData3[[#This Row],[Gender]]="Female",1,0)</f>
        <v>1</v>
      </c>
      <c r="V51">
        <f>IF(EmployeeData3[[#This Row],[Performance Rating]]="Needs Improvement",1,0)</f>
        <v>0</v>
      </c>
      <c r="W51">
        <f>IF(EmployeeData3[[#This Row],[Performance Rating]]="Exceeds Expectations",1,0)</f>
        <v>0</v>
      </c>
      <c r="X51">
        <f>IF(EmployeeData3[[#This Row],[Performance Rating]]="Outstanding",1,0)</f>
        <v>0</v>
      </c>
      <c r="Y51">
        <f>IF(EmployeeData3[[#This Row],[Job Level]]="Entry",1,0)</f>
        <v>1</v>
      </c>
      <c r="Z51">
        <f>IF(EmployeeData3[[#This Row],[Job Level]]="Manager",1,0)</f>
        <v>0</v>
      </c>
      <c r="AA51">
        <f>IF(EmployeeData3[[#This Row],[Job Level]]="Senior",1,0)</f>
        <v>0</v>
      </c>
      <c r="AB51">
        <f>IF(EmployeeData3[[#This Row],[Job Level]]="Senior Manager",1,0)</f>
        <v>0</v>
      </c>
      <c r="AC51">
        <f>IF(EmployeeData3[[#This Row],[Department]]="Claims",1,0)</f>
        <v>0</v>
      </c>
      <c r="AD51">
        <f>IF(EmployeeData3[[#This Row],[Department]]="Finance",1,0)</f>
        <v>1</v>
      </c>
      <c r="AE51">
        <f>IF(EmployeeData3[[#This Row],[Department]]="HR",1,0)</f>
        <v>0</v>
      </c>
      <c r="AF51">
        <f>IF(EmployeeData3[[#This Row],[Department]]="IT",1,0)</f>
        <v>0</v>
      </c>
      <c r="AG51">
        <f>IF(EmployeeData3[[#This Row],[Department]]="Marketing",1,0)</f>
        <v>0</v>
      </c>
      <c r="AH51">
        <f>IF(EmployeeData3[[#This Row],[Department]]="Sales",1,0)</f>
        <v>0</v>
      </c>
      <c r="AI51">
        <f>IF(EmployeeData3[[#This Row],[Department]]="Underwriting",1,0)</f>
        <v>0</v>
      </c>
      <c r="AJ51">
        <f>IF(EmployeeData3[[#This Row],[Country]]="Canada",1,0)</f>
        <v>0</v>
      </c>
      <c r="AK51">
        <f>IF(EmployeeData3[[#This Row],[Country]]="Germany",1,0)</f>
        <v>0</v>
      </c>
      <c r="AL51">
        <f>IF(EmployeeData3[[#This Row],[Country]]="Ireland",1,0)</f>
        <v>0</v>
      </c>
      <c r="AM51">
        <f>IF(EmployeeData3[[#This Row],[Country]]="Singapore",1,0)</f>
        <v>0</v>
      </c>
      <c r="AN51">
        <f>IF(EmployeeData3[[#This Row],[Country]]="US",1,0)</f>
        <v>1</v>
      </c>
      <c r="AO51">
        <f>IF(EmployeeData3[[#This Row],[Working Arrangement]]="Office",1,0)</f>
        <v>0</v>
      </c>
      <c r="AP51">
        <f>IF(EmployeeData3[[#This Row],[Working Arrangement]]="Remote",1,0)</f>
        <v>0</v>
      </c>
      <c r="AQ51" t="e">
        <f>'Logistics Regression'!#REF! + SUMPRODUCT(B51:J51, 'Logistics Regression'!#REF!)</f>
        <v>#REF!</v>
      </c>
    </row>
    <row r="52" spans="1:43">
      <c r="A52" t="s">
        <v>103</v>
      </c>
      <c r="B52" t="str">
        <f>VLOOKUP(EmployeeData3[[#This Row],[Employee ID]],GenderData[#All],2,FALSE)</f>
        <v>Female</v>
      </c>
      <c r="C52" t="s">
        <v>29</v>
      </c>
      <c r="D52" t="s">
        <v>30</v>
      </c>
      <c r="E52" t="s">
        <v>23</v>
      </c>
      <c r="F52" t="s">
        <v>36</v>
      </c>
      <c r="G52">
        <v>40</v>
      </c>
      <c r="H52">
        <v>5.3</v>
      </c>
      <c r="I52">
        <v>4.8</v>
      </c>
      <c r="J52" s="3">
        <v>1</v>
      </c>
      <c r="K52" t="s">
        <v>25</v>
      </c>
      <c r="L52" t="s">
        <v>26</v>
      </c>
      <c r="M52">
        <v>10</v>
      </c>
      <c r="N52">
        <v>84</v>
      </c>
      <c r="O52">
        <v>12</v>
      </c>
      <c r="P52">
        <v>2.2000000000000002</v>
      </c>
      <c r="Q52" t="s">
        <v>50</v>
      </c>
      <c r="R52" t="s">
        <v>38</v>
      </c>
      <c r="S52">
        <v>38</v>
      </c>
      <c r="T52">
        <v>0</v>
      </c>
      <c r="U52">
        <f>IF(EmployeeData3[[#This Row],[Gender]]="Female",1,0)</f>
        <v>1</v>
      </c>
      <c r="V52">
        <f>IF(EmployeeData3[[#This Row],[Performance Rating]]="Needs Improvement",1,0)</f>
        <v>0</v>
      </c>
      <c r="W52">
        <f>IF(EmployeeData3[[#This Row],[Performance Rating]]="Exceeds Expectations",1,0)</f>
        <v>0</v>
      </c>
      <c r="X52">
        <f>IF(EmployeeData3[[#This Row],[Performance Rating]]="Outstanding",1,0)</f>
        <v>0</v>
      </c>
      <c r="Y52">
        <f>IF(EmployeeData3[[#This Row],[Job Level]]="Entry",1,0)</f>
        <v>0</v>
      </c>
      <c r="Z52">
        <f>IF(EmployeeData3[[#This Row],[Job Level]]="Manager",1,0)</f>
        <v>1</v>
      </c>
      <c r="AA52">
        <f>IF(EmployeeData3[[#This Row],[Job Level]]="Senior",1,0)</f>
        <v>0</v>
      </c>
      <c r="AB52">
        <f>IF(EmployeeData3[[#This Row],[Job Level]]="Senior Manager",1,0)</f>
        <v>0</v>
      </c>
      <c r="AC52">
        <f>IF(EmployeeData3[[#This Row],[Department]]="Claims",1,0)</f>
        <v>1</v>
      </c>
      <c r="AD52">
        <f>IF(EmployeeData3[[#This Row],[Department]]="Finance",1,0)</f>
        <v>0</v>
      </c>
      <c r="AE52">
        <f>IF(EmployeeData3[[#This Row],[Department]]="HR",1,0)</f>
        <v>0</v>
      </c>
      <c r="AF52">
        <f>IF(EmployeeData3[[#This Row],[Department]]="IT",1,0)</f>
        <v>0</v>
      </c>
      <c r="AG52">
        <f>IF(EmployeeData3[[#This Row],[Department]]="Marketing",1,0)</f>
        <v>0</v>
      </c>
      <c r="AH52">
        <f>IF(EmployeeData3[[#This Row],[Department]]="Sales",1,0)</f>
        <v>0</v>
      </c>
      <c r="AI52">
        <f>IF(EmployeeData3[[#This Row],[Department]]="Underwriting",1,0)</f>
        <v>0</v>
      </c>
      <c r="AJ52">
        <f>IF(EmployeeData3[[#This Row],[Country]]="Canada",1,0)</f>
        <v>0</v>
      </c>
      <c r="AK52">
        <f>IF(EmployeeData3[[#This Row],[Country]]="Germany",1,0)</f>
        <v>0</v>
      </c>
      <c r="AL52">
        <f>IF(EmployeeData3[[#This Row],[Country]]="Ireland",1,0)</f>
        <v>0</v>
      </c>
      <c r="AM52">
        <f>IF(EmployeeData3[[#This Row],[Country]]="Singapore",1,0)</f>
        <v>0</v>
      </c>
      <c r="AN52">
        <f>IF(EmployeeData3[[#This Row],[Country]]="US",1,0)</f>
        <v>0</v>
      </c>
      <c r="AO52">
        <f>IF(EmployeeData3[[#This Row],[Working Arrangement]]="Office",1,0)</f>
        <v>1</v>
      </c>
      <c r="AP52">
        <f>IF(EmployeeData3[[#This Row],[Working Arrangement]]="Remote",1,0)</f>
        <v>0</v>
      </c>
      <c r="AQ52" t="e">
        <f>'Logistics Regression'!#REF! + SUMPRODUCT(B52:J52, 'Logistics Regression'!#REF!)</f>
        <v>#REF!</v>
      </c>
    </row>
    <row r="53" spans="1:43">
      <c r="A53" t="s">
        <v>104</v>
      </c>
      <c r="B53" t="str">
        <f>VLOOKUP(EmployeeData3[[#This Row],[Employee ID]],GenderData[#All],2,FALSE)</f>
        <v>Female</v>
      </c>
      <c r="C53" t="s">
        <v>52</v>
      </c>
      <c r="D53" t="s">
        <v>30</v>
      </c>
      <c r="E53" t="s">
        <v>45</v>
      </c>
      <c r="F53" t="s">
        <v>32</v>
      </c>
      <c r="G53">
        <v>51</v>
      </c>
      <c r="H53">
        <v>4</v>
      </c>
      <c r="I53">
        <v>4</v>
      </c>
      <c r="J53" s="3">
        <v>0.88</v>
      </c>
      <c r="K53" t="s">
        <v>75</v>
      </c>
      <c r="L53" t="s">
        <v>26</v>
      </c>
      <c r="M53">
        <v>10</v>
      </c>
      <c r="N53">
        <v>63</v>
      </c>
      <c r="O53">
        <v>0</v>
      </c>
      <c r="P53">
        <v>1.2</v>
      </c>
      <c r="Q53" t="s">
        <v>50</v>
      </c>
      <c r="R53" t="s">
        <v>26</v>
      </c>
      <c r="S53">
        <v>23</v>
      </c>
      <c r="T53">
        <v>0</v>
      </c>
      <c r="U53">
        <f>IF(EmployeeData3[[#This Row],[Gender]]="Female",1,0)</f>
        <v>1</v>
      </c>
      <c r="V53">
        <f>IF(EmployeeData3[[#This Row],[Performance Rating]]="Needs Improvement",1,0)</f>
        <v>0</v>
      </c>
      <c r="W53">
        <f>IF(EmployeeData3[[#This Row],[Performance Rating]]="Exceeds Expectations",1,0)</f>
        <v>0</v>
      </c>
      <c r="X53">
        <f>IF(EmployeeData3[[#This Row],[Performance Rating]]="Outstanding",1,0)</f>
        <v>1</v>
      </c>
      <c r="Y53">
        <f>IF(EmployeeData3[[#This Row],[Job Level]]="Entry",1,0)</f>
        <v>0</v>
      </c>
      <c r="Z53">
        <f>IF(EmployeeData3[[#This Row],[Job Level]]="Manager",1,0)</f>
        <v>0</v>
      </c>
      <c r="AA53">
        <f>IF(EmployeeData3[[#This Row],[Job Level]]="Senior",1,0)</f>
        <v>1</v>
      </c>
      <c r="AB53">
        <f>IF(EmployeeData3[[#This Row],[Job Level]]="Senior Manager",1,0)</f>
        <v>0</v>
      </c>
      <c r="AC53">
        <f>IF(EmployeeData3[[#This Row],[Department]]="Claims",1,0)</f>
        <v>0</v>
      </c>
      <c r="AD53">
        <f>IF(EmployeeData3[[#This Row],[Department]]="Finance",1,0)</f>
        <v>0</v>
      </c>
      <c r="AE53">
        <f>IF(EmployeeData3[[#This Row],[Department]]="HR",1,0)</f>
        <v>0</v>
      </c>
      <c r="AF53">
        <f>IF(EmployeeData3[[#This Row],[Department]]="IT",1,0)</f>
        <v>0</v>
      </c>
      <c r="AG53">
        <f>IF(EmployeeData3[[#This Row],[Department]]="Marketing",1,0)</f>
        <v>0</v>
      </c>
      <c r="AH53">
        <f>IF(EmployeeData3[[#This Row],[Department]]="Sales",1,0)</f>
        <v>0</v>
      </c>
      <c r="AI53">
        <f>IF(EmployeeData3[[#This Row],[Department]]="Underwriting",1,0)</f>
        <v>1</v>
      </c>
      <c r="AJ53">
        <f>IF(EmployeeData3[[#This Row],[Country]]="Canada",1,0)</f>
        <v>0</v>
      </c>
      <c r="AK53">
        <f>IF(EmployeeData3[[#This Row],[Country]]="Germany",1,0)</f>
        <v>0</v>
      </c>
      <c r="AL53">
        <f>IF(EmployeeData3[[#This Row],[Country]]="Ireland",1,0)</f>
        <v>0</v>
      </c>
      <c r="AM53">
        <f>IF(EmployeeData3[[#This Row],[Country]]="Singapore",1,0)</f>
        <v>0</v>
      </c>
      <c r="AN53">
        <f>IF(EmployeeData3[[#This Row],[Country]]="US",1,0)</f>
        <v>1</v>
      </c>
      <c r="AO53">
        <f>IF(EmployeeData3[[#This Row],[Working Arrangement]]="Office",1,0)</f>
        <v>1</v>
      </c>
      <c r="AP53">
        <f>IF(EmployeeData3[[#This Row],[Working Arrangement]]="Remote",1,0)</f>
        <v>0</v>
      </c>
      <c r="AQ53" t="e">
        <f>'Logistics Regression'!#REF! + SUMPRODUCT(B53:J53, 'Logistics Regression'!#REF!)</f>
        <v>#REF!</v>
      </c>
    </row>
    <row r="54" spans="1:43">
      <c r="A54" t="s">
        <v>105</v>
      </c>
      <c r="B54" t="str">
        <f>VLOOKUP(EmployeeData3[[#This Row],[Employee ID]],GenderData[#All],2,FALSE)</f>
        <v>Male</v>
      </c>
      <c r="C54" t="s">
        <v>29</v>
      </c>
      <c r="D54" t="s">
        <v>30</v>
      </c>
      <c r="E54" t="s">
        <v>41</v>
      </c>
      <c r="F54" t="s">
        <v>36</v>
      </c>
      <c r="G54">
        <v>36</v>
      </c>
      <c r="H54">
        <v>9.5</v>
      </c>
      <c r="I54">
        <v>1.5</v>
      </c>
      <c r="J54" s="3">
        <v>0.79</v>
      </c>
      <c r="K54" t="s">
        <v>37</v>
      </c>
      <c r="L54" t="s">
        <v>26</v>
      </c>
      <c r="M54">
        <v>4</v>
      </c>
      <c r="N54">
        <v>65</v>
      </c>
      <c r="O54">
        <v>2</v>
      </c>
      <c r="P54">
        <v>5.5</v>
      </c>
      <c r="Q54" t="s">
        <v>50</v>
      </c>
      <c r="R54" t="s">
        <v>38</v>
      </c>
      <c r="S54">
        <v>42</v>
      </c>
      <c r="T54">
        <v>0</v>
      </c>
      <c r="U54">
        <f>IF(EmployeeData3[[#This Row],[Gender]]="Female",1,0)</f>
        <v>0</v>
      </c>
      <c r="V54">
        <f>IF(EmployeeData3[[#This Row],[Performance Rating]]="Needs Improvement",1,0)</f>
        <v>0</v>
      </c>
      <c r="W54">
        <f>IF(EmployeeData3[[#This Row],[Performance Rating]]="Exceeds Expectations",1,0)</f>
        <v>1</v>
      </c>
      <c r="X54">
        <f>IF(EmployeeData3[[#This Row],[Performance Rating]]="Outstanding",1,0)</f>
        <v>0</v>
      </c>
      <c r="Y54">
        <f>IF(EmployeeData3[[#This Row],[Job Level]]="Entry",1,0)</f>
        <v>0</v>
      </c>
      <c r="Z54">
        <f>IF(EmployeeData3[[#This Row],[Job Level]]="Manager",1,0)</f>
        <v>1</v>
      </c>
      <c r="AA54">
        <f>IF(EmployeeData3[[#This Row],[Job Level]]="Senior",1,0)</f>
        <v>0</v>
      </c>
      <c r="AB54">
        <f>IF(EmployeeData3[[#This Row],[Job Level]]="Senior Manager",1,0)</f>
        <v>0</v>
      </c>
      <c r="AC54">
        <f>IF(EmployeeData3[[#This Row],[Department]]="Claims",1,0)</f>
        <v>1</v>
      </c>
      <c r="AD54">
        <f>IF(EmployeeData3[[#This Row],[Department]]="Finance",1,0)</f>
        <v>0</v>
      </c>
      <c r="AE54">
        <f>IF(EmployeeData3[[#This Row],[Department]]="HR",1,0)</f>
        <v>0</v>
      </c>
      <c r="AF54">
        <f>IF(EmployeeData3[[#This Row],[Department]]="IT",1,0)</f>
        <v>0</v>
      </c>
      <c r="AG54">
        <f>IF(EmployeeData3[[#This Row],[Department]]="Marketing",1,0)</f>
        <v>0</v>
      </c>
      <c r="AH54">
        <f>IF(EmployeeData3[[#This Row],[Department]]="Sales",1,0)</f>
        <v>0</v>
      </c>
      <c r="AI54">
        <f>IF(EmployeeData3[[#This Row],[Department]]="Underwriting",1,0)</f>
        <v>0</v>
      </c>
      <c r="AJ54">
        <f>IF(EmployeeData3[[#This Row],[Country]]="Canada",1,0)</f>
        <v>0</v>
      </c>
      <c r="AK54">
        <f>IF(EmployeeData3[[#This Row],[Country]]="Germany",1,0)</f>
        <v>0</v>
      </c>
      <c r="AL54">
        <f>IF(EmployeeData3[[#This Row],[Country]]="Ireland",1,0)</f>
        <v>0</v>
      </c>
      <c r="AM54">
        <f>IF(EmployeeData3[[#This Row],[Country]]="Singapore",1,0)</f>
        <v>1</v>
      </c>
      <c r="AN54">
        <f>IF(EmployeeData3[[#This Row],[Country]]="US",1,0)</f>
        <v>0</v>
      </c>
      <c r="AO54">
        <f>IF(EmployeeData3[[#This Row],[Working Arrangement]]="Office",1,0)</f>
        <v>1</v>
      </c>
      <c r="AP54">
        <f>IF(EmployeeData3[[#This Row],[Working Arrangement]]="Remote",1,0)</f>
        <v>0</v>
      </c>
      <c r="AQ54" t="e">
        <f>'Logistics Regression'!#REF! + SUMPRODUCT(B54:J54, 'Logistics Regression'!#REF!)</f>
        <v>#REF!</v>
      </c>
    </row>
    <row r="55" spans="1:43">
      <c r="A55" t="s">
        <v>106</v>
      </c>
      <c r="B55" t="str">
        <f>VLOOKUP(EmployeeData3[[#This Row],[Employee ID]],GenderData[#All],2,FALSE)</f>
        <v>Male</v>
      </c>
      <c r="C55" t="s">
        <v>29</v>
      </c>
      <c r="D55" t="s">
        <v>30</v>
      </c>
      <c r="E55" t="s">
        <v>23</v>
      </c>
      <c r="F55" t="s">
        <v>36</v>
      </c>
      <c r="G55">
        <v>25</v>
      </c>
      <c r="H55">
        <v>1.6</v>
      </c>
      <c r="I55">
        <v>1.6</v>
      </c>
      <c r="J55" s="3">
        <v>1.21</v>
      </c>
      <c r="K55" t="s">
        <v>37</v>
      </c>
      <c r="L55" t="s">
        <v>38</v>
      </c>
      <c r="M55">
        <v>17</v>
      </c>
      <c r="N55">
        <v>88</v>
      </c>
      <c r="O55">
        <v>4</v>
      </c>
      <c r="P55">
        <v>1.2</v>
      </c>
      <c r="Q55" t="s">
        <v>50</v>
      </c>
      <c r="R55" t="s">
        <v>26</v>
      </c>
      <c r="S55">
        <v>42</v>
      </c>
      <c r="T55">
        <v>0</v>
      </c>
      <c r="U55">
        <f>IF(EmployeeData3[[#This Row],[Gender]]="Female",1,0)</f>
        <v>0</v>
      </c>
      <c r="V55">
        <f>IF(EmployeeData3[[#This Row],[Performance Rating]]="Needs Improvement",1,0)</f>
        <v>0</v>
      </c>
      <c r="W55">
        <f>IF(EmployeeData3[[#This Row],[Performance Rating]]="Exceeds Expectations",1,0)</f>
        <v>1</v>
      </c>
      <c r="X55">
        <f>IF(EmployeeData3[[#This Row],[Performance Rating]]="Outstanding",1,0)</f>
        <v>0</v>
      </c>
      <c r="Y55">
        <f>IF(EmployeeData3[[#This Row],[Job Level]]="Entry",1,0)</f>
        <v>0</v>
      </c>
      <c r="Z55">
        <f>IF(EmployeeData3[[#This Row],[Job Level]]="Manager",1,0)</f>
        <v>1</v>
      </c>
      <c r="AA55">
        <f>IF(EmployeeData3[[#This Row],[Job Level]]="Senior",1,0)</f>
        <v>0</v>
      </c>
      <c r="AB55">
        <f>IF(EmployeeData3[[#This Row],[Job Level]]="Senior Manager",1,0)</f>
        <v>0</v>
      </c>
      <c r="AC55">
        <f>IF(EmployeeData3[[#This Row],[Department]]="Claims",1,0)</f>
        <v>1</v>
      </c>
      <c r="AD55">
        <f>IF(EmployeeData3[[#This Row],[Department]]="Finance",1,0)</f>
        <v>0</v>
      </c>
      <c r="AE55">
        <f>IF(EmployeeData3[[#This Row],[Department]]="HR",1,0)</f>
        <v>0</v>
      </c>
      <c r="AF55">
        <f>IF(EmployeeData3[[#This Row],[Department]]="IT",1,0)</f>
        <v>0</v>
      </c>
      <c r="AG55">
        <f>IF(EmployeeData3[[#This Row],[Department]]="Marketing",1,0)</f>
        <v>0</v>
      </c>
      <c r="AH55">
        <f>IF(EmployeeData3[[#This Row],[Department]]="Sales",1,0)</f>
        <v>0</v>
      </c>
      <c r="AI55">
        <f>IF(EmployeeData3[[#This Row],[Department]]="Underwriting",1,0)</f>
        <v>0</v>
      </c>
      <c r="AJ55">
        <f>IF(EmployeeData3[[#This Row],[Country]]="Canada",1,0)</f>
        <v>0</v>
      </c>
      <c r="AK55">
        <f>IF(EmployeeData3[[#This Row],[Country]]="Germany",1,0)</f>
        <v>0</v>
      </c>
      <c r="AL55">
        <f>IF(EmployeeData3[[#This Row],[Country]]="Ireland",1,0)</f>
        <v>0</v>
      </c>
      <c r="AM55">
        <f>IF(EmployeeData3[[#This Row],[Country]]="Singapore",1,0)</f>
        <v>0</v>
      </c>
      <c r="AN55">
        <f>IF(EmployeeData3[[#This Row],[Country]]="US",1,0)</f>
        <v>0</v>
      </c>
      <c r="AO55">
        <f>IF(EmployeeData3[[#This Row],[Working Arrangement]]="Office",1,0)</f>
        <v>1</v>
      </c>
      <c r="AP55">
        <f>IF(EmployeeData3[[#This Row],[Working Arrangement]]="Remote",1,0)</f>
        <v>0</v>
      </c>
      <c r="AQ55" t="e">
        <f>'Logistics Regression'!#REF! + SUMPRODUCT(B55:J55, 'Logistics Regression'!#REF!)</f>
        <v>#REF!</v>
      </c>
    </row>
    <row r="56" spans="1:43">
      <c r="A56" t="s">
        <v>107</v>
      </c>
      <c r="B56" t="str">
        <f>VLOOKUP(EmployeeData3[[#This Row],[Employee ID]],GenderData[#All],2,FALSE)</f>
        <v>Female</v>
      </c>
      <c r="C56" t="s">
        <v>40</v>
      </c>
      <c r="D56" t="s">
        <v>40</v>
      </c>
      <c r="E56" t="s">
        <v>23</v>
      </c>
      <c r="F56" t="s">
        <v>59</v>
      </c>
      <c r="G56">
        <v>46</v>
      </c>
      <c r="H56">
        <v>5.3</v>
      </c>
      <c r="I56">
        <v>5.3</v>
      </c>
      <c r="J56" s="3">
        <v>1.18</v>
      </c>
      <c r="K56" t="s">
        <v>25</v>
      </c>
      <c r="L56" t="s">
        <v>26</v>
      </c>
      <c r="M56">
        <v>6</v>
      </c>
      <c r="N56">
        <v>74</v>
      </c>
      <c r="O56">
        <v>13</v>
      </c>
      <c r="P56">
        <v>5.8</v>
      </c>
      <c r="Q56" t="s">
        <v>33</v>
      </c>
      <c r="R56" t="s">
        <v>26</v>
      </c>
      <c r="S56">
        <v>34</v>
      </c>
      <c r="T56">
        <v>1</v>
      </c>
      <c r="U56">
        <f>IF(EmployeeData3[[#This Row],[Gender]]="Female",1,0)</f>
        <v>1</v>
      </c>
      <c r="V56">
        <f>IF(EmployeeData3[[#This Row],[Performance Rating]]="Needs Improvement",1,0)</f>
        <v>0</v>
      </c>
      <c r="W56">
        <f>IF(EmployeeData3[[#This Row],[Performance Rating]]="Exceeds Expectations",1,0)</f>
        <v>0</v>
      </c>
      <c r="X56">
        <f>IF(EmployeeData3[[#This Row],[Performance Rating]]="Outstanding",1,0)</f>
        <v>0</v>
      </c>
      <c r="Y56">
        <f>IF(EmployeeData3[[#This Row],[Job Level]]="Entry",1,0)</f>
        <v>0</v>
      </c>
      <c r="Z56">
        <f>IF(EmployeeData3[[#This Row],[Job Level]]="Manager",1,0)</f>
        <v>0</v>
      </c>
      <c r="AA56">
        <f>IF(EmployeeData3[[#This Row],[Job Level]]="Senior",1,0)</f>
        <v>0</v>
      </c>
      <c r="AB56">
        <f>IF(EmployeeData3[[#This Row],[Job Level]]="Senior Manager",1,0)</f>
        <v>1</v>
      </c>
      <c r="AC56">
        <f>IF(EmployeeData3[[#This Row],[Department]]="Claims",1,0)</f>
        <v>0</v>
      </c>
      <c r="AD56">
        <f>IF(EmployeeData3[[#This Row],[Department]]="Finance",1,0)</f>
        <v>0</v>
      </c>
      <c r="AE56">
        <f>IF(EmployeeData3[[#This Row],[Department]]="HR",1,0)</f>
        <v>0</v>
      </c>
      <c r="AF56">
        <f>IF(EmployeeData3[[#This Row],[Department]]="IT",1,0)</f>
        <v>0</v>
      </c>
      <c r="AG56">
        <f>IF(EmployeeData3[[#This Row],[Department]]="Marketing",1,0)</f>
        <v>0</v>
      </c>
      <c r="AH56">
        <f>IF(EmployeeData3[[#This Row],[Department]]="Sales",1,0)</f>
        <v>0</v>
      </c>
      <c r="AI56">
        <f>IF(EmployeeData3[[#This Row],[Department]]="Underwriting",1,0)</f>
        <v>0</v>
      </c>
      <c r="AJ56">
        <f>IF(EmployeeData3[[#This Row],[Country]]="Canada",1,0)</f>
        <v>0</v>
      </c>
      <c r="AK56">
        <f>IF(EmployeeData3[[#This Row],[Country]]="Germany",1,0)</f>
        <v>0</v>
      </c>
      <c r="AL56">
        <f>IF(EmployeeData3[[#This Row],[Country]]="Ireland",1,0)</f>
        <v>0</v>
      </c>
      <c r="AM56">
        <f>IF(EmployeeData3[[#This Row],[Country]]="Singapore",1,0)</f>
        <v>0</v>
      </c>
      <c r="AN56">
        <f>IF(EmployeeData3[[#This Row],[Country]]="US",1,0)</f>
        <v>0</v>
      </c>
      <c r="AO56">
        <f>IF(EmployeeData3[[#This Row],[Working Arrangement]]="Office",1,0)</f>
        <v>0</v>
      </c>
      <c r="AP56">
        <f>IF(EmployeeData3[[#This Row],[Working Arrangement]]="Remote",1,0)</f>
        <v>0</v>
      </c>
      <c r="AQ56" t="e">
        <f>'Logistics Regression'!#REF! + SUMPRODUCT(B56:J56, 'Logistics Regression'!#REF!)</f>
        <v>#REF!</v>
      </c>
    </row>
    <row r="57" spans="1:43">
      <c r="A57" t="s">
        <v>108</v>
      </c>
      <c r="B57" t="str">
        <f>VLOOKUP(EmployeeData3[[#This Row],[Employee ID]],GenderData[#All],2,FALSE)</f>
        <v>Female</v>
      </c>
      <c r="C57" t="s">
        <v>29</v>
      </c>
      <c r="D57" t="s">
        <v>30</v>
      </c>
      <c r="E57" t="s">
        <v>41</v>
      </c>
      <c r="F57" t="s">
        <v>24</v>
      </c>
      <c r="G57">
        <v>42</v>
      </c>
      <c r="H57">
        <v>8.4</v>
      </c>
      <c r="I57">
        <v>3.5</v>
      </c>
      <c r="J57" s="3">
        <v>0.94</v>
      </c>
      <c r="K57" t="s">
        <v>25</v>
      </c>
      <c r="L57" t="s">
        <v>26</v>
      </c>
      <c r="M57">
        <v>5</v>
      </c>
      <c r="N57">
        <v>55</v>
      </c>
      <c r="O57">
        <v>3</v>
      </c>
      <c r="P57">
        <v>3.8</v>
      </c>
      <c r="Q57" t="s">
        <v>33</v>
      </c>
      <c r="R57" t="s">
        <v>38</v>
      </c>
      <c r="S57">
        <v>18</v>
      </c>
      <c r="T57">
        <v>1</v>
      </c>
      <c r="U57">
        <f>IF(EmployeeData3[[#This Row],[Gender]]="Female",1,0)</f>
        <v>1</v>
      </c>
      <c r="V57">
        <f>IF(EmployeeData3[[#This Row],[Performance Rating]]="Needs Improvement",1,0)</f>
        <v>0</v>
      </c>
      <c r="W57">
        <f>IF(EmployeeData3[[#This Row],[Performance Rating]]="Exceeds Expectations",1,0)</f>
        <v>0</v>
      </c>
      <c r="X57">
        <f>IF(EmployeeData3[[#This Row],[Performance Rating]]="Outstanding",1,0)</f>
        <v>0</v>
      </c>
      <c r="Y57">
        <f>IF(EmployeeData3[[#This Row],[Job Level]]="Entry",1,0)</f>
        <v>0</v>
      </c>
      <c r="Z57">
        <f>IF(EmployeeData3[[#This Row],[Job Level]]="Manager",1,0)</f>
        <v>0</v>
      </c>
      <c r="AA57">
        <f>IF(EmployeeData3[[#This Row],[Job Level]]="Senior",1,0)</f>
        <v>0</v>
      </c>
      <c r="AB57">
        <f>IF(EmployeeData3[[#This Row],[Job Level]]="Senior Manager",1,0)</f>
        <v>0</v>
      </c>
      <c r="AC57">
        <f>IF(EmployeeData3[[#This Row],[Department]]="Claims",1,0)</f>
        <v>1</v>
      </c>
      <c r="AD57">
        <f>IF(EmployeeData3[[#This Row],[Department]]="Finance",1,0)</f>
        <v>0</v>
      </c>
      <c r="AE57">
        <f>IF(EmployeeData3[[#This Row],[Department]]="HR",1,0)</f>
        <v>0</v>
      </c>
      <c r="AF57">
        <f>IF(EmployeeData3[[#This Row],[Department]]="IT",1,0)</f>
        <v>0</v>
      </c>
      <c r="AG57">
        <f>IF(EmployeeData3[[#This Row],[Department]]="Marketing",1,0)</f>
        <v>0</v>
      </c>
      <c r="AH57">
        <f>IF(EmployeeData3[[#This Row],[Department]]="Sales",1,0)</f>
        <v>0</v>
      </c>
      <c r="AI57">
        <f>IF(EmployeeData3[[#This Row],[Department]]="Underwriting",1,0)</f>
        <v>0</v>
      </c>
      <c r="AJ57">
        <f>IF(EmployeeData3[[#This Row],[Country]]="Canada",1,0)</f>
        <v>0</v>
      </c>
      <c r="AK57">
        <f>IF(EmployeeData3[[#This Row],[Country]]="Germany",1,0)</f>
        <v>0</v>
      </c>
      <c r="AL57">
        <f>IF(EmployeeData3[[#This Row],[Country]]="Ireland",1,0)</f>
        <v>0</v>
      </c>
      <c r="AM57">
        <f>IF(EmployeeData3[[#This Row],[Country]]="Singapore",1,0)</f>
        <v>1</v>
      </c>
      <c r="AN57">
        <f>IF(EmployeeData3[[#This Row],[Country]]="US",1,0)</f>
        <v>0</v>
      </c>
      <c r="AO57">
        <f>IF(EmployeeData3[[#This Row],[Working Arrangement]]="Office",1,0)</f>
        <v>0</v>
      </c>
      <c r="AP57">
        <f>IF(EmployeeData3[[#This Row],[Working Arrangement]]="Remote",1,0)</f>
        <v>0</v>
      </c>
      <c r="AQ57" t="e">
        <f>'Logistics Regression'!#REF! + SUMPRODUCT(B57:J57, 'Logistics Regression'!#REF!)</f>
        <v>#REF!</v>
      </c>
    </row>
    <row r="58" spans="1:43">
      <c r="A58" t="s">
        <v>109</v>
      </c>
      <c r="B58" t="str">
        <f>VLOOKUP(EmployeeData3[[#This Row],[Employee ID]],GenderData[#All],2,FALSE)</f>
        <v>Male</v>
      </c>
      <c r="C58" t="s">
        <v>48</v>
      </c>
      <c r="D58" t="s">
        <v>49</v>
      </c>
      <c r="E58" t="s">
        <v>41</v>
      </c>
      <c r="F58" t="s">
        <v>32</v>
      </c>
      <c r="G58">
        <v>39</v>
      </c>
      <c r="H58">
        <v>4.5</v>
      </c>
      <c r="I58">
        <v>1.5</v>
      </c>
      <c r="J58" s="3">
        <v>1.03</v>
      </c>
      <c r="K58" t="s">
        <v>25</v>
      </c>
      <c r="L58" t="s">
        <v>26</v>
      </c>
      <c r="M58">
        <v>12</v>
      </c>
      <c r="N58">
        <v>71</v>
      </c>
      <c r="O58">
        <v>3</v>
      </c>
      <c r="P58">
        <v>3.3</v>
      </c>
      <c r="Q58" t="s">
        <v>27</v>
      </c>
      <c r="R58" t="s">
        <v>26</v>
      </c>
      <c r="S58">
        <v>17</v>
      </c>
      <c r="T58">
        <v>0</v>
      </c>
      <c r="U58">
        <f>IF(EmployeeData3[[#This Row],[Gender]]="Female",1,0)</f>
        <v>0</v>
      </c>
      <c r="V58">
        <f>IF(EmployeeData3[[#This Row],[Performance Rating]]="Needs Improvement",1,0)</f>
        <v>0</v>
      </c>
      <c r="W58">
        <f>IF(EmployeeData3[[#This Row],[Performance Rating]]="Exceeds Expectations",1,0)</f>
        <v>0</v>
      </c>
      <c r="X58">
        <f>IF(EmployeeData3[[#This Row],[Performance Rating]]="Outstanding",1,0)</f>
        <v>0</v>
      </c>
      <c r="Y58">
        <f>IF(EmployeeData3[[#This Row],[Job Level]]="Entry",1,0)</f>
        <v>0</v>
      </c>
      <c r="Z58">
        <f>IF(EmployeeData3[[#This Row],[Job Level]]="Manager",1,0)</f>
        <v>0</v>
      </c>
      <c r="AA58">
        <f>IF(EmployeeData3[[#This Row],[Job Level]]="Senior",1,0)</f>
        <v>1</v>
      </c>
      <c r="AB58">
        <f>IF(EmployeeData3[[#This Row],[Job Level]]="Senior Manager",1,0)</f>
        <v>0</v>
      </c>
      <c r="AC58">
        <f>IF(EmployeeData3[[#This Row],[Department]]="Claims",1,0)</f>
        <v>0</v>
      </c>
      <c r="AD58">
        <f>IF(EmployeeData3[[#This Row],[Department]]="Finance",1,0)</f>
        <v>0</v>
      </c>
      <c r="AE58">
        <f>IF(EmployeeData3[[#This Row],[Department]]="HR",1,0)</f>
        <v>0</v>
      </c>
      <c r="AF58">
        <f>IF(EmployeeData3[[#This Row],[Department]]="IT",1,0)</f>
        <v>1</v>
      </c>
      <c r="AG58">
        <f>IF(EmployeeData3[[#This Row],[Department]]="Marketing",1,0)</f>
        <v>0</v>
      </c>
      <c r="AH58">
        <f>IF(EmployeeData3[[#This Row],[Department]]="Sales",1,0)</f>
        <v>0</v>
      </c>
      <c r="AI58">
        <f>IF(EmployeeData3[[#This Row],[Department]]="Underwriting",1,0)</f>
        <v>0</v>
      </c>
      <c r="AJ58">
        <f>IF(EmployeeData3[[#This Row],[Country]]="Canada",1,0)</f>
        <v>0</v>
      </c>
      <c r="AK58">
        <f>IF(EmployeeData3[[#This Row],[Country]]="Germany",1,0)</f>
        <v>0</v>
      </c>
      <c r="AL58">
        <f>IF(EmployeeData3[[#This Row],[Country]]="Ireland",1,0)</f>
        <v>0</v>
      </c>
      <c r="AM58">
        <f>IF(EmployeeData3[[#This Row],[Country]]="Singapore",1,0)</f>
        <v>1</v>
      </c>
      <c r="AN58">
        <f>IF(EmployeeData3[[#This Row],[Country]]="US",1,0)</f>
        <v>0</v>
      </c>
      <c r="AO58">
        <f>IF(EmployeeData3[[#This Row],[Working Arrangement]]="Office",1,0)</f>
        <v>0</v>
      </c>
      <c r="AP58">
        <f>IF(EmployeeData3[[#This Row],[Working Arrangement]]="Remote",1,0)</f>
        <v>1</v>
      </c>
      <c r="AQ58" t="e">
        <f>'Logistics Regression'!#REF! + SUMPRODUCT(B58:J58, 'Logistics Regression'!#REF!)</f>
        <v>#REF!</v>
      </c>
    </row>
    <row r="59" spans="1:43">
      <c r="A59" t="s">
        <v>110</v>
      </c>
      <c r="B59" t="str">
        <f>VLOOKUP(EmployeeData3[[#This Row],[Employee ID]],GenderData[#All],2,FALSE)</f>
        <v>Male</v>
      </c>
      <c r="C59" t="s">
        <v>43</v>
      </c>
      <c r="D59" t="s">
        <v>44</v>
      </c>
      <c r="E59" t="s">
        <v>23</v>
      </c>
      <c r="F59" t="s">
        <v>24</v>
      </c>
      <c r="G59">
        <v>42</v>
      </c>
      <c r="H59">
        <v>3</v>
      </c>
      <c r="I59">
        <v>1.7</v>
      </c>
      <c r="J59" s="3">
        <v>1.06</v>
      </c>
      <c r="K59" t="s">
        <v>25</v>
      </c>
      <c r="L59" t="s">
        <v>38</v>
      </c>
      <c r="M59">
        <v>12</v>
      </c>
      <c r="N59">
        <v>73</v>
      </c>
      <c r="O59">
        <v>0</v>
      </c>
      <c r="P59">
        <v>1.5</v>
      </c>
      <c r="Q59" t="s">
        <v>27</v>
      </c>
      <c r="R59" t="s">
        <v>38</v>
      </c>
      <c r="S59">
        <v>14</v>
      </c>
      <c r="T59">
        <v>0</v>
      </c>
      <c r="U59">
        <f>IF(EmployeeData3[[#This Row],[Gender]]="Female",1,0)</f>
        <v>0</v>
      </c>
      <c r="V59">
        <f>IF(EmployeeData3[[#This Row],[Performance Rating]]="Needs Improvement",1,0)</f>
        <v>0</v>
      </c>
      <c r="W59">
        <f>IF(EmployeeData3[[#This Row],[Performance Rating]]="Exceeds Expectations",1,0)</f>
        <v>0</v>
      </c>
      <c r="X59">
        <f>IF(EmployeeData3[[#This Row],[Performance Rating]]="Outstanding",1,0)</f>
        <v>0</v>
      </c>
      <c r="Y59">
        <f>IF(EmployeeData3[[#This Row],[Job Level]]="Entry",1,0)</f>
        <v>0</v>
      </c>
      <c r="Z59">
        <f>IF(EmployeeData3[[#This Row],[Job Level]]="Manager",1,0)</f>
        <v>0</v>
      </c>
      <c r="AA59">
        <f>IF(EmployeeData3[[#This Row],[Job Level]]="Senior",1,0)</f>
        <v>0</v>
      </c>
      <c r="AB59">
        <f>IF(EmployeeData3[[#This Row],[Job Level]]="Senior Manager",1,0)</f>
        <v>0</v>
      </c>
      <c r="AC59">
        <f>IF(EmployeeData3[[#This Row],[Department]]="Claims",1,0)</f>
        <v>0</v>
      </c>
      <c r="AD59">
        <f>IF(EmployeeData3[[#This Row],[Department]]="Finance",1,0)</f>
        <v>1</v>
      </c>
      <c r="AE59">
        <f>IF(EmployeeData3[[#This Row],[Department]]="HR",1,0)</f>
        <v>0</v>
      </c>
      <c r="AF59">
        <f>IF(EmployeeData3[[#This Row],[Department]]="IT",1,0)</f>
        <v>0</v>
      </c>
      <c r="AG59">
        <f>IF(EmployeeData3[[#This Row],[Department]]="Marketing",1,0)</f>
        <v>0</v>
      </c>
      <c r="AH59">
        <f>IF(EmployeeData3[[#This Row],[Department]]="Sales",1,0)</f>
        <v>0</v>
      </c>
      <c r="AI59">
        <f>IF(EmployeeData3[[#This Row],[Department]]="Underwriting",1,0)</f>
        <v>0</v>
      </c>
      <c r="AJ59">
        <f>IF(EmployeeData3[[#This Row],[Country]]="Canada",1,0)</f>
        <v>0</v>
      </c>
      <c r="AK59">
        <f>IF(EmployeeData3[[#This Row],[Country]]="Germany",1,0)</f>
        <v>0</v>
      </c>
      <c r="AL59">
        <f>IF(EmployeeData3[[#This Row],[Country]]="Ireland",1,0)</f>
        <v>0</v>
      </c>
      <c r="AM59">
        <f>IF(EmployeeData3[[#This Row],[Country]]="Singapore",1,0)</f>
        <v>0</v>
      </c>
      <c r="AN59">
        <f>IF(EmployeeData3[[#This Row],[Country]]="US",1,0)</f>
        <v>0</v>
      </c>
      <c r="AO59">
        <f>IF(EmployeeData3[[#This Row],[Working Arrangement]]="Office",1,0)</f>
        <v>0</v>
      </c>
      <c r="AP59">
        <f>IF(EmployeeData3[[#This Row],[Working Arrangement]]="Remote",1,0)</f>
        <v>1</v>
      </c>
      <c r="AQ59" t="e">
        <f>'Logistics Regression'!#REF! + SUMPRODUCT(B59:J59, 'Logistics Regression'!#REF!)</f>
        <v>#REF!</v>
      </c>
    </row>
    <row r="60" spans="1:43">
      <c r="A60" t="s">
        <v>111</v>
      </c>
      <c r="B60" t="str">
        <f>VLOOKUP(EmployeeData3[[#This Row],[Employee ID]],GenderData[#All],2,FALSE)</f>
        <v>Male</v>
      </c>
      <c r="C60" t="s">
        <v>48</v>
      </c>
      <c r="D60" t="s">
        <v>49</v>
      </c>
      <c r="E60" t="s">
        <v>23</v>
      </c>
      <c r="F60" t="s">
        <v>24</v>
      </c>
      <c r="G60">
        <v>35</v>
      </c>
      <c r="H60">
        <v>4.4000000000000004</v>
      </c>
      <c r="I60">
        <v>3.1</v>
      </c>
      <c r="J60" s="3">
        <v>1.1100000000000001</v>
      </c>
      <c r="K60" t="s">
        <v>25</v>
      </c>
      <c r="L60" t="s">
        <v>26</v>
      </c>
      <c r="M60">
        <v>11</v>
      </c>
      <c r="N60">
        <v>48</v>
      </c>
      <c r="O60">
        <v>2</v>
      </c>
      <c r="P60">
        <v>0.4</v>
      </c>
      <c r="Q60" t="s">
        <v>27</v>
      </c>
      <c r="R60" t="s">
        <v>26</v>
      </c>
      <c r="S60">
        <v>35</v>
      </c>
      <c r="T60">
        <v>1</v>
      </c>
      <c r="U60">
        <f>IF(EmployeeData3[[#This Row],[Gender]]="Female",1,0)</f>
        <v>0</v>
      </c>
      <c r="V60">
        <f>IF(EmployeeData3[[#This Row],[Performance Rating]]="Needs Improvement",1,0)</f>
        <v>0</v>
      </c>
      <c r="W60">
        <f>IF(EmployeeData3[[#This Row],[Performance Rating]]="Exceeds Expectations",1,0)</f>
        <v>0</v>
      </c>
      <c r="X60">
        <f>IF(EmployeeData3[[#This Row],[Performance Rating]]="Outstanding",1,0)</f>
        <v>0</v>
      </c>
      <c r="Y60">
        <f>IF(EmployeeData3[[#This Row],[Job Level]]="Entry",1,0)</f>
        <v>0</v>
      </c>
      <c r="Z60">
        <f>IF(EmployeeData3[[#This Row],[Job Level]]="Manager",1,0)</f>
        <v>0</v>
      </c>
      <c r="AA60">
        <f>IF(EmployeeData3[[#This Row],[Job Level]]="Senior",1,0)</f>
        <v>0</v>
      </c>
      <c r="AB60">
        <f>IF(EmployeeData3[[#This Row],[Job Level]]="Senior Manager",1,0)</f>
        <v>0</v>
      </c>
      <c r="AC60">
        <f>IF(EmployeeData3[[#This Row],[Department]]="Claims",1,0)</f>
        <v>0</v>
      </c>
      <c r="AD60">
        <f>IF(EmployeeData3[[#This Row],[Department]]="Finance",1,0)</f>
        <v>0</v>
      </c>
      <c r="AE60">
        <f>IF(EmployeeData3[[#This Row],[Department]]="HR",1,0)</f>
        <v>0</v>
      </c>
      <c r="AF60">
        <f>IF(EmployeeData3[[#This Row],[Department]]="IT",1,0)</f>
        <v>1</v>
      </c>
      <c r="AG60">
        <f>IF(EmployeeData3[[#This Row],[Department]]="Marketing",1,0)</f>
        <v>0</v>
      </c>
      <c r="AH60">
        <f>IF(EmployeeData3[[#This Row],[Department]]="Sales",1,0)</f>
        <v>0</v>
      </c>
      <c r="AI60">
        <f>IF(EmployeeData3[[#This Row],[Department]]="Underwriting",1,0)</f>
        <v>0</v>
      </c>
      <c r="AJ60">
        <f>IF(EmployeeData3[[#This Row],[Country]]="Canada",1,0)</f>
        <v>0</v>
      </c>
      <c r="AK60">
        <f>IF(EmployeeData3[[#This Row],[Country]]="Germany",1,0)</f>
        <v>0</v>
      </c>
      <c r="AL60">
        <f>IF(EmployeeData3[[#This Row],[Country]]="Ireland",1,0)</f>
        <v>0</v>
      </c>
      <c r="AM60">
        <f>IF(EmployeeData3[[#This Row],[Country]]="Singapore",1,0)</f>
        <v>0</v>
      </c>
      <c r="AN60">
        <f>IF(EmployeeData3[[#This Row],[Country]]="US",1,0)</f>
        <v>0</v>
      </c>
      <c r="AO60">
        <f>IF(EmployeeData3[[#This Row],[Working Arrangement]]="Office",1,0)</f>
        <v>0</v>
      </c>
      <c r="AP60">
        <f>IF(EmployeeData3[[#This Row],[Working Arrangement]]="Remote",1,0)</f>
        <v>1</v>
      </c>
      <c r="AQ60" t="e">
        <f>'Logistics Regression'!#REF! + SUMPRODUCT(B60:J60, 'Logistics Regression'!#REF!)</f>
        <v>#REF!</v>
      </c>
    </row>
    <row r="61" spans="1:43">
      <c r="A61" t="s">
        <v>112</v>
      </c>
      <c r="B61" t="str">
        <f>VLOOKUP(EmployeeData3[[#This Row],[Employee ID]],GenderData[#All],2,FALSE)</f>
        <v>Male</v>
      </c>
      <c r="C61" t="s">
        <v>66</v>
      </c>
      <c r="D61" t="s">
        <v>67</v>
      </c>
      <c r="E61" t="s">
        <v>23</v>
      </c>
      <c r="F61" t="s">
        <v>32</v>
      </c>
      <c r="G61">
        <v>38</v>
      </c>
      <c r="H61">
        <v>9</v>
      </c>
      <c r="I61">
        <v>7.7</v>
      </c>
      <c r="J61" s="3">
        <v>0.91</v>
      </c>
      <c r="K61" t="s">
        <v>25</v>
      </c>
      <c r="L61" t="s">
        <v>26</v>
      </c>
      <c r="M61">
        <v>20</v>
      </c>
      <c r="N61">
        <v>61</v>
      </c>
      <c r="O61">
        <v>7</v>
      </c>
      <c r="P61">
        <v>5.4</v>
      </c>
      <c r="Q61" t="s">
        <v>50</v>
      </c>
      <c r="R61" t="s">
        <v>26</v>
      </c>
      <c r="S61">
        <v>9</v>
      </c>
      <c r="T61">
        <v>0</v>
      </c>
      <c r="U61">
        <f>IF(EmployeeData3[[#This Row],[Gender]]="Female",1,0)</f>
        <v>0</v>
      </c>
      <c r="V61">
        <f>IF(EmployeeData3[[#This Row],[Performance Rating]]="Needs Improvement",1,0)</f>
        <v>0</v>
      </c>
      <c r="W61">
        <f>IF(EmployeeData3[[#This Row],[Performance Rating]]="Exceeds Expectations",1,0)</f>
        <v>0</v>
      </c>
      <c r="X61">
        <f>IF(EmployeeData3[[#This Row],[Performance Rating]]="Outstanding",1,0)</f>
        <v>0</v>
      </c>
      <c r="Y61">
        <f>IF(EmployeeData3[[#This Row],[Job Level]]="Entry",1,0)</f>
        <v>0</v>
      </c>
      <c r="Z61">
        <f>IF(EmployeeData3[[#This Row],[Job Level]]="Manager",1,0)</f>
        <v>0</v>
      </c>
      <c r="AA61">
        <f>IF(EmployeeData3[[#This Row],[Job Level]]="Senior",1,0)</f>
        <v>1</v>
      </c>
      <c r="AB61">
        <f>IF(EmployeeData3[[#This Row],[Job Level]]="Senior Manager",1,0)</f>
        <v>0</v>
      </c>
      <c r="AC61">
        <f>IF(EmployeeData3[[#This Row],[Department]]="Claims",1,0)</f>
        <v>0</v>
      </c>
      <c r="AD61">
        <f>IF(EmployeeData3[[#This Row],[Department]]="Finance",1,0)</f>
        <v>0</v>
      </c>
      <c r="AE61">
        <f>IF(EmployeeData3[[#This Row],[Department]]="HR",1,0)</f>
        <v>1</v>
      </c>
      <c r="AF61">
        <f>IF(EmployeeData3[[#This Row],[Department]]="IT",1,0)</f>
        <v>0</v>
      </c>
      <c r="AG61">
        <f>IF(EmployeeData3[[#This Row],[Department]]="Marketing",1,0)</f>
        <v>0</v>
      </c>
      <c r="AH61">
        <f>IF(EmployeeData3[[#This Row],[Department]]="Sales",1,0)</f>
        <v>0</v>
      </c>
      <c r="AI61">
        <f>IF(EmployeeData3[[#This Row],[Department]]="Underwriting",1,0)</f>
        <v>0</v>
      </c>
      <c r="AJ61">
        <f>IF(EmployeeData3[[#This Row],[Country]]="Canada",1,0)</f>
        <v>0</v>
      </c>
      <c r="AK61">
        <f>IF(EmployeeData3[[#This Row],[Country]]="Germany",1,0)</f>
        <v>0</v>
      </c>
      <c r="AL61">
        <f>IF(EmployeeData3[[#This Row],[Country]]="Ireland",1,0)</f>
        <v>0</v>
      </c>
      <c r="AM61">
        <f>IF(EmployeeData3[[#This Row],[Country]]="Singapore",1,0)</f>
        <v>0</v>
      </c>
      <c r="AN61">
        <f>IF(EmployeeData3[[#This Row],[Country]]="US",1,0)</f>
        <v>0</v>
      </c>
      <c r="AO61">
        <f>IF(EmployeeData3[[#This Row],[Working Arrangement]]="Office",1,0)</f>
        <v>1</v>
      </c>
      <c r="AP61">
        <f>IF(EmployeeData3[[#This Row],[Working Arrangement]]="Remote",1,0)</f>
        <v>0</v>
      </c>
      <c r="AQ61" t="e">
        <f>'Logistics Regression'!#REF! + SUMPRODUCT(B61:J61, 'Logistics Regression'!#REF!)</f>
        <v>#REF!</v>
      </c>
    </row>
    <row r="62" spans="1:43">
      <c r="A62" t="s">
        <v>113</v>
      </c>
      <c r="B62" t="str">
        <f>VLOOKUP(EmployeeData3[[#This Row],[Employee ID]],GenderData[#All],2,FALSE)</f>
        <v>Male</v>
      </c>
      <c r="C62" t="s">
        <v>21</v>
      </c>
      <c r="D62" t="s">
        <v>22</v>
      </c>
      <c r="E62" t="s">
        <v>23</v>
      </c>
      <c r="F62" t="s">
        <v>36</v>
      </c>
      <c r="G62">
        <v>37</v>
      </c>
      <c r="H62">
        <v>9</v>
      </c>
      <c r="I62">
        <v>1.7</v>
      </c>
      <c r="J62" s="3">
        <v>1.1200000000000001</v>
      </c>
      <c r="K62" t="s">
        <v>25</v>
      </c>
      <c r="L62" t="s">
        <v>26</v>
      </c>
      <c r="M62">
        <v>17</v>
      </c>
      <c r="N62">
        <v>70</v>
      </c>
      <c r="O62">
        <v>4</v>
      </c>
      <c r="P62">
        <v>1.5</v>
      </c>
      <c r="Q62" t="s">
        <v>33</v>
      </c>
      <c r="R62" t="s">
        <v>38</v>
      </c>
      <c r="S62">
        <v>32</v>
      </c>
      <c r="T62">
        <v>1</v>
      </c>
      <c r="U62">
        <f>IF(EmployeeData3[[#This Row],[Gender]]="Female",1,0)</f>
        <v>0</v>
      </c>
      <c r="V62">
        <f>IF(EmployeeData3[[#This Row],[Performance Rating]]="Needs Improvement",1,0)</f>
        <v>0</v>
      </c>
      <c r="W62">
        <f>IF(EmployeeData3[[#This Row],[Performance Rating]]="Exceeds Expectations",1,0)</f>
        <v>0</v>
      </c>
      <c r="X62">
        <f>IF(EmployeeData3[[#This Row],[Performance Rating]]="Outstanding",1,0)</f>
        <v>0</v>
      </c>
      <c r="Y62">
        <f>IF(EmployeeData3[[#This Row],[Job Level]]="Entry",1,0)</f>
        <v>0</v>
      </c>
      <c r="Z62">
        <f>IF(EmployeeData3[[#This Row],[Job Level]]="Manager",1,0)</f>
        <v>1</v>
      </c>
      <c r="AA62">
        <f>IF(EmployeeData3[[#This Row],[Job Level]]="Senior",1,0)</f>
        <v>0</v>
      </c>
      <c r="AB62">
        <f>IF(EmployeeData3[[#This Row],[Job Level]]="Senior Manager",1,0)</f>
        <v>0</v>
      </c>
      <c r="AC62">
        <f>IF(EmployeeData3[[#This Row],[Department]]="Claims",1,0)</f>
        <v>0</v>
      </c>
      <c r="AD62">
        <f>IF(EmployeeData3[[#This Row],[Department]]="Finance",1,0)</f>
        <v>0</v>
      </c>
      <c r="AE62">
        <f>IF(EmployeeData3[[#This Row],[Department]]="HR",1,0)</f>
        <v>0</v>
      </c>
      <c r="AF62">
        <f>IF(EmployeeData3[[#This Row],[Department]]="IT",1,0)</f>
        <v>0</v>
      </c>
      <c r="AG62">
        <f>IF(EmployeeData3[[#This Row],[Department]]="Marketing",1,0)</f>
        <v>0</v>
      </c>
      <c r="AH62">
        <f>IF(EmployeeData3[[#This Row],[Department]]="Sales",1,0)</f>
        <v>1</v>
      </c>
      <c r="AI62">
        <f>IF(EmployeeData3[[#This Row],[Department]]="Underwriting",1,0)</f>
        <v>0</v>
      </c>
      <c r="AJ62">
        <f>IF(EmployeeData3[[#This Row],[Country]]="Canada",1,0)</f>
        <v>0</v>
      </c>
      <c r="AK62">
        <f>IF(EmployeeData3[[#This Row],[Country]]="Germany",1,0)</f>
        <v>0</v>
      </c>
      <c r="AL62">
        <f>IF(EmployeeData3[[#This Row],[Country]]="Ireland",1,0)</f>
        <v>0</v>
      </c>
      <c r="AM62">
        <f>IF(EmployeeData3[[#This Row],[Country]]="Singapore",1,0)</f>
        <v>0</v>
      </c>
      <c r="AN62">
        <f>IF(EmployeeData3[[#This Row],[Country]]="US",1,0)</f>
        <v>0</v>
      </c>
      <c r="AO62">
        <f>IF(EmployeeData3[[#This Row],[Working Arrangement]]="Office",1,0)</f>
        <v>0</v>
      </c>
      <c r="AP62">
        <f>IF(EmployeeData3[[#This Row],[Working Arrangement]]="Remote",1,0)</f>
        <v>0</v>
      </c>
      <c r="AQ62" t="e">
        <f>'Logistics Regression'!#REF! + SUMPRODUCT(B62:J62, 'Logistics Regression'!#REF!)</f>
        <v>#REF!</v>
      </c>
    </row>
    <row r="63" spans="1:43">
      <c r="A63" t="s">
        <v>114</v>
      </c>
      <c r="B63" t="str">
        <f>VLOOKUP(EmployeeData3[[#This Row],[Employee ID]],GenderData[#All],2,FALSE)</f>
        <v>Female</v>
      </c>
      <c r="C63" t="s">
        <v>66</v>
      </c>
      <c r="D63" t="s">
        <v>67</v>
      </c>
      <c r="E63" t="s">
        <v>45</v>
      </c>
      <c r="F63" t="s">
        <v>59</v>
      </c>
      <c r="G63">
        <v>33</v>
      </c>
      <c r="H63">
        <v>3.6</v>
      </c>
      <c r="I63">
        <v>1.5</v>
      </c>
      <c r="J63" s="3">
        <v>0.97</v>
      </c>
      <c r="K63" t="s">
        <v>25</v>
      </c>
      <c r="L63" t="s">
        <v>38</v>
      </c>
      <c r="M63">
        <v>13</v>
      </c>
      <c r="N63">
        <v>76</v>
      </c>
      <c r="O63">
        <v>2</v>
      </c>
      <c r="P63">
        <v>3.9</v>
      </c>
      <c r="Q63" t="s">
        <v>50</v>
      </c>
      <c r="R63" t="s">
        <v>26</v>
      </c>
      <c r="S63">
        <v>11</v>
      </c>
      <c r="T63">
        <v>0</v>
      </c>
      <c r="U63">
        <f>IF(EmployeeData3[[#This Row],[Gender]]="Female",1,0)</f>
        <v>1</v>
      </c>
      <c r="V63">
        <f>IF(EmployeeData3[[#This Row],[Performance Rating]]="Needs Improvement",1,0)</f>
        <v>0</v>
      </c>
      <c r="W63">
        <f>IF(EmployeeData3[[#This Row],[Performance Rating]]="Exceeds Expectations",1,0)</f>
        <v>0</v>
      </c>
      <c r="X63">
        <f>IF(EmployeeData3[[#This Row],[Performance Rating]]="Outstanding",1,0)</f>
        <v>0</v>
      </c>
      <c r="Y63">
        <f>IF(EmployeeData3[[#This Row],[Job Level]]="Entry",1,0)</f>
        <v>0</v>
      </c>
      <c r="Z63">
        <f>IF(EmployeeData3[[#This Row],[Job Level]]="Manager",1,0)</f>
        <v>0</v>
      </c>
      <c r="AA63">
        <f>IF(EmployeeData3[[#This Row],[Job Level]]="Senior",1,0)</f>
        <v>0</v>
      </c>
      <c r="AB63">
        <f>IF(EmployeeData3[[#This Row],[Job Level]]="Senior Manager",1,0)</f>
        <v>1</v>
      </c>
      <c r="AC63">
        <f>IF(EmployeeData3[[#This Row],[Department]]="Claims",1,0)</f>
        <v>0</v>
      </c>
      <c r="AD63">
        <f>IF(EmployeeData3[[#This Row],[Department]]="Finance",1,0)</f>
        <v>0</v>
      </c>
      <c r="AE63">
        <f>IF(EmployeeData3[[#This Row],[Department]]="HR",1,0)</f>
        <v>1</v>
      </c>
      <c r="AF63">
        <f>IF(EmployeeData3[[#This Row],[Department]]="IT",1,0)</f>
        <v>0</v>
      </c>
      <c r="AG63">
        <f>IF(EmployeeData3[[#This Row],[Department]]="Marketing",1,0)</f>
        <v>0</v>
      </c>
      <c r="AH63">
        <f>IF(EmployeeData3[[#This Row],[Department]]="Sales",1,0)</f>
        <v>0</v>
      </c>
      <c r="AI63">
        <f>IF(EmployeeData3[[#This Row],[Department]]="Underwriting",1,0)</f>
        <v>0</v>
      </c>
      <c r="AJ63">
        <f>IF(EmployeeData3[[#This Row],[Country]]="Canada",1,0)</f>
        <v>0</v>
      </c>
      <c r="AK63">
        <f>IF(EmployeeData3[[#This Row],[Country]]="Germany",1,0)</f>
        <v>0</v>
      </c>
      <c r="AL63">
        <f>IF(EmployeeData3[[#This Row],[Country]]="Ireland",1,0)</f>
        <v>0</v>
      </c>
      <c r="AM63">
        <f>IF(EmployeeData3[[#This Row],[Country]]="Singapore",1,0)</f>
        <v>0</v>
      </c>
      <c r="AN63">
        <f>IF(EmployeeData3[[#This Row],[Country]]="US",1,0)</f>
        <v>1</v>
      </c>
      <c r="AO63">
        <f>IF(EmployeeData3[[#This Row],[Working Arrangement]]="Office",1,0)</f>
        <v>1</v>
      </c>
      <c r="AP63">
        <f>IF(EmployeeData3[[#This Row],[Working Arrangement]]="Remote",1,0)</f>
        <v>0</v>
      </c>
      <c r="AQ63" t="e">
        <f>'Logistics Regression'!#REF! + SUMPRODUCT(B63:J63, 'Logistics Regression'!#REF!)</f>
        <v>#REF!</v>
      </c>
    </row>
    <row r="64" spans="1:43">
      <c r="A64" t="s">
        <v>115</v>
      </c>
      <c r="B64" t="str">
        <f>VLOOKUP(EmployeeData3[[#This Row],[Employee ID]],GenderData[#All],2,FALSE)</f>
        <v>Female</v>
      </c>
      <c r="C64" t="s">
        <v>52</v>
      </c>
      <c r="D64" t="s">
        <v>30</v>
      </c>
      <c r="E64" t="s">
        <v>23</v>
      </c>
      <c r="F64" t="s">
        <v>32</v>
      </c>
      <c r="G64">
        <v>49</v>
      </c>
      <c r="H64">
        <v>8.9</v>
      </c>
      <c r="I64">
        <v>2.1</v>
      </c>
      <c r="J64" s="3">
        <v>0.88</v>
      </c>
      <c r="K64" t="s">
        <v>37</v>
      </c>
      <c r="L64" t="s">
        <v>26</v>
      </c>
      <c r="M64">
        <v>18</v>
      </c>
      <c r="N64">
        <v>49</v>
      </c>
      <c r="O64">
        <v>15</v>
      </c>
      <c r="P64">
        <v>4.0999999999999996</v>
      </c>
      <c r="Q64" t="s">
        <v>33</v>
      </c>
      <c r="R64" t="s">
        <v>38</v>
      </c>
      <c r="S64">
        <v>34</v>
      </c>
      <c r="T64">
        <v>0</v>
      </c>
      <c r="U64">
        <f>IF(EmployeeData3[[#This Row],[Gender]]="Female",1,0)</f>
        <v>1</v>
      </c>
      <c r="V64">
        <f>IF(EmployeeData3[[#This Row],[Performance Rating]]="Needs Improvement",1,0)</f>
        <v>0</v>
      </c>
      <c r="W64">
        <f>IF(EmployeeData3[[#This Row],[Performance Rating]]="Exceeds Expectations",1,0)</f>
        <v>1</v>
      </c>
      <c r="X64">
        <f>IF(EmployeeData3[[#This Row],[Performance Rating]]="Outstanding",1,0)</f>
        <v>0</v>
      </c>
      <c r="Y64">
        <f>IF(EmployeeData3[[#This Row],[Job Level]]="Entry",1,0)</f>
        <v>0</v>
      </c>
      <c r="Z64">
        <f>IF(EmployeeData3[[#This Row],[Job Level]]="Manager",1,0)</f>
        <v>0</v>
      </c>
      <c r="AA64">
        <f>IF(EmployeeData3[[#This Row],[Job Level]]="Senior",1,0)</f>
        <v>1</v>
      </c>
      <c r="AB64">
        <f>IF(EmployeeData3[[#This Row],[Job Level]]="Senior Manager",1,0)</f>
        <v>0</v>
      </c>
      <c r="AC64">
        <f>IF(EmployeeData3[[#This Row],[Department]]="Claims",1,0)</f>
        <v>0</v>
      </c>
      <c r="AD64">
        <f>IF(EmployeeData3[[#This Row],[Department]]="Finance",1,0)</f>
        <v>0</v>
      </c>
      <c r="AE64">
        <f>IF(EmployeeData3[[#This Row],[Department]]="HR",1,0)</f>
        <v>0</v>
      </c>
      <c r="AF64">
        <f>IF(EmployeeData3[[#This Row],[Department]]="IT",1,0)</f>
        <v>0</v>
      </c>
      <c r="AG64">
        <f>IF(EmployeeData3[[#This Row],[Department]]="Marketing",1,0)</f>
        <v>0</v>
      </c>
      <c r="AH64">
        <f>IF(EmployeeData3[[#This Row],[Department]]="Sales",1,0)</f>
        <v>0</v>
      </c>
      <c r="AI64">
        <f>IF(EmployeeData3[[#This Row],[Department]]="Underwriting",1,0)</f>
        <v>1</v>
      </c>
      <c r="AJ64">
        <f>IF(EmployeeData3[[#This Row],[Country]]="Canada",1,0)</f>
        <v>0</v>
      </c>
      <c r="AK64">
        <f>IF(EmployeeData3[[#This Row],[Country]]="Germany",1,0)</f>
        <v>0</v>
      </c>
      <c r="AL64">
        <f>IF(EmployeeData3[[#This Row],[Country]]="Ireland",1,0)</f>
        <v>0</v>
      </c>
      <c r="AM64">
        <f>IF(EmployeeData3[[#This Row],[Country]]="Singapore",1,0)</f>
        <v>0</v>
      </c>
      <c r="AN64">
        <f>IF(EmployeeData3[[#This Row],[Country]]="US",1,0)</f>
        <v>0</v>
      </c>
      <c r="AO64">
        <f>IF(EmployeeData3[[#This Row],[Working Arrangement]]="Office",1,0)</f>
        <v>0</v>
      </c>
      <c r="AP64">
        <f>IF(EmployeeData3[[#This Row],[Working Arrangement]]="Remote",1,0)</f>
        <v>0</v>
      </c>
      <c r="AQ64" t="e">
        <f>'Logistics Regression'!#REF! + SUMPRODUCT(B64:J64, 'Logistics Regression'!#REF!)</f>
        <v>#REF!</v>
      </c>
    </row>
    <row r="65" spans="1:43">
      <c r="A65" t="s">
        <v>116</v>
      </c>
      <c r="B65" t="str">
        <f>VLOOKUP(EmployeeData3[[#This Row],[Employee ID]],GenderData[#All],2,FALSE)</f>
        <v>Male</v>
      </c>
      <c r="C65" t="s">
        <v>21</v>
      </c>
      <c r="D65" t="s">
        <v>22</v>
      </c>
      <c r="E65" t="s">
        <v>23</v>
      </c>
      <c r="F65" t="s">
        <v>24</v>
      </c>
      <c r="G65">
        <v>25</v>
      </c>
      <c r="H65">
        <v>3.9</v>
      </c>
      <c r="I65">
        <v>2.1</v>
      </c>
      <c r="J65" s="3">
        <v>1.0900000000000001</v>
      </c>
      <c r="K65" t="s">
        <v>37</v>
      </c>
      <c r="L65" t="s">
        <v>26</v>
      </c>
      <c r="M65">
        <v>7</v>
      </c>
      <c r="N65">
        <v>86</v>
      </c>
      <c r="O65">
        <v>3</v>
      </c>
      <c r="P65">
        <v>2.7</v>
      </c>
      <c r="Q65" t="s">
        <v>50</v>
      </c>
      <c r="R65" t="s">
        <v>26</v>
      </c>
      <c r="S65">
        <v>24</v>
      </c>
      <c r="T65">
        <v>0</v>
      </c>
      <c r="U65">
        <f>IF(EmployeeData3[[#This Row],[Gender]]="Female",1,0)</f>
        <v>0</v>
      </c>
      <c r="V65">
        <f>IF(EmployeeData3[[#This Row],[Performance Rating]]="Needs Improvement",1,0)</f>
        <v>0</v>
      </c>
      <c r="W65">
        <f>IF(EmployeeData3[[#This Row],[Performance Rating]]="Exceeds Expectations",1,0)</f>
        <v>1</v>
      </c>
      <c r="X65">
        <f>IF(EmployeeData3[[#This Row],[Performance Rating]]="Outstanding",1,0)</f>
        <v>0</v>
      </c>
      <c r="Y65">
        <f>IF(EmployeeData3[[#This Row],[Job Level]]="Entry",1,0)</f>
        <v>0</v>
      </c>
      <c r="Z65">
        <f>IF(EmployeeData3[[#This Row],[Job Level]]="Manager",1,0)</f>
        <v>0</v>
      </c>
      <c r="AA65">
        <f>IF(EmployeeData3[[#This Row],[Job Level]]="Senior",1,0)</f>
        <v>0</v>
      </c>
      <c r="AB65">
        <f>IF(EmployeeData3[[#This Row],[Job Level]]="Senior Manager",1,0)</f>
        <v>0</v>
      </c>
      <c r="AC65">
        <f>IF(EmployeeData3[[#This Row],[Department]]="Claims",1,0)</f>
        <v>0</v>
      </c>
      <c r="AD65">
        <f>IF(EmployeeData3[[#This Row],[Department]]="Finance",1,0)</f>
        <v>0</v>
      </c>
      <c r="AE65">
        <f>IF(EmployeeData3[[#This Row],[Department]]="HR",1,0)</f>
        <v>0</v>
      </c>
      <c r="AF65">
        <f>IF(EmployeeData3[[#This Row],[Department]]="IT",1,0)</f>
        <v>0</v>
      </c>
      <c r="AG65">
        <f>IF(EmployeeData3[[#This Row],[Department]]="Marketing",1,0)</f>
        <v>0</v>
      </c>
      <c r="AH65">
        <f>IF(EmployeeData3[[#This Row],[Department]]="Sales",1,0)</f>
        <v>1</v>
      </c>
      <c r="AI65">
        <f>IF(EmployeeData3[[#This Row],[Department]]="Underwriting",1,0)</f>
        <v>0</v>
      </c>
      <c r="AJ65">
        <f>IF(EmployeeData3[[#This Row],[Country]]="Canada",1,0)</f>
        <v>0</v>
      </c>
      <c r="AK65">
        <f>IF(EmployeeData3[[#This Row],[Country]]="Germany",1,0)</f>
        <v>0</v>
      </c>
      <c r="AL65">
        <f>IF(EmployeeData3[[#This Row],[Country]]="Ireland",1,0)</f>
        <v>0</v>
      </c>
      <c r="AM65">
        <f>IF(EmployeeData3[[#This Row],[Country]]="Singapore",1,0)</f>
        <v>0</v>
      </c>
      <c r="AN65">
        <f>IF(EmployeeData3[[#This Row],[Country]]="US",1,0)</f>
        <v>0</v>
      </c>
      <c r="AO65">
        <f>IF(EmployeeData3[[#This Row],[Working Arrangement]]="Office",1,0)</f>
        <v>1</v>
      </c>
      <c r="AP65">
        <f>IF(EmployeeData3[[#This Row],[Working Arrangement]]="Remote",1,0)</f>
        <v>0</v>
      </c>
      <c r="AQ65" t="e">
        <f>'Logistics Regression'!#REF! + SUMPRODUCT(B65:J65, 'Logistics Regression'!#REF!)</f>
        <v>#REF!</v>
      </c>
    </row>
    <row r="66" spans="1:43">
      <c r="A66" t="s">
        <v>117</v>
      </c>
      <c r="B66" t="str">
        <f>VLOOKUP(EmployeeData3[[#This Row],[Employee ID]],GenderData[#All],2,FALSE)</f>
        <v>Male</v>
      </c>
      <c r="C66" t="s">
        <v>66</v>
      </c>
      <c r="D66" t="s">
        <v>67</v>
      </c>
      <c r="E66" t="s">
        <v>45</v>
      </c>
      <c r="F66" t="s">
        <v>24</v>
      </c>
      <c r="G66">
        <v>59</v>
      </c>
      <c r="H66">
        <v>6.9</v>
      </c>
      <c r="I66">
        <v>2.7</v>
      </c>
      <c r="J66" s="3">
        <v>1.1299999999999999</v>
      </c>
      <c r="K66" t="s">
        <v>25</v>
      </c>
      <c r="L66" t="s">
        <v>26</v>
      </c>
      <c r="M66">
        <v>17</v>
      </c>
      <c r="N66">
        <v>71</v>
      </c>
      <c r="O66">
        <v>5</v>
      </c>
      <c r="P66">
        <v>3.3</v>
      </c>
      <c r="Q66" t="s">
        <v>33</v>
      </c>
      <c r="R66" t="s">
        <v>26</v>
      </c>
      <c r="S66">
        <v>40</v>
      </c>
      <c r="T66">
        <v>1</v>
      </c>
      <c r="U66">
        <f>IF(EmployeeData3[[#This Row],[Gender]]="Female",1,0)</f>
        <v>0</v>
      </c>
      <c r="V66">
        <f>IF(EmployeeData3[[#This Row],[Performance Rating]]="Needs Improvement",1,0)</f>
        <v>0</v>
      </c>
      <c r="W66">
        <f>IF(EmployeeData3[[#This Row],[Performance Rating]]="Exceeds Expectations",1,0)</f>
        <v>0</v>
      </c>
      <c r="X66">
        <f>IF(EmployeeData3[[#This Row],[Performance Rating]]="Outstanding",1,0)</f>
        <v>0</v>
      </c>
      <c r="Y66">
        <f>IF(EmployeeData3[[#This Row],[Job Level]]="Entry",1,0)</f>
        <v>0</v>
      </c>
      <c r="Z66">
        <f>IF(EmployeeData3[[#This Row],[Job Level]]="Manager",1,0)</f>
        <v>0</v>
      </c>
      <c r="AA66">
        <f>IF(EmployeeData3[[#This Row],[Job Level]]="Senior",1,0)</f>
        <v>0</v>
      </c>
      <c r="AB66">
        <f>IF(EmployeeData3[[#This Row],[Job Level]]="Senior Manager",1,0)</f>
        <v>0</v>
      </c>
      <c r="AC66">
        <f>IF(EmployeeData3[[#This Row],[Department]]="Claims",1,0)</f>
        <v>0</v>
      </c>
      <c r="AD66">
        <f>IF(EmployeeData3[[#This Row],[Department]]="Finance",1,0)</f>
        <v>0</v>
      </c>
      <c r="AE66">
        <f>IF(EmployeeData3[[#This Row],[Department]]="HR",1,0)</f>
        <v>1</v>
      </c>
      <c r="AF66">
        <f>IF(EmployeeData3[[#This Row],[Department]]="IT",1,0)</f>
        <v>0</v>
      </c>
      <c r="AG66">
        <f>IF(EmployeeData3[[#This Row],[Department]]="Marketing",1,0)</f>
        <v>0</v>
      </c>
      <c r="AH66">
        <f>IF(EmployeeData3[[#This Row],[Department]]="Sales",1,0)</f>
        <v>0</v>
      </c>
      <c r="AI66">
        <f>IF(EmployeeData3[[#This Row],[Department]]="Underwriting",1,0)</f>
        <v>0</v>
      </c>
      <c r="AJ66">
        <f>IF(EmployeeData3[[#This Row],[Country]]="Canada",1,0)</f>
        <v>0</v>
      </c>
      <c r="AK66">
        <f>IF(EmployeeData3[[#This Row],[Country]]="Germany",1,0)</f>
        <v>0</v>
      </c>
      <c r="AL66">
        <f>IF(EmployeeData3[[#This Row],[Country]]="Ireland",1,0)</f>
        <v>0</v>
      </c>
      <c r="AM66">
        <f>IF(EmployeeData3[[#This Row],[Country]]="Singapore",1,0)</f>
        <v>0</v>
      </c>
      <c r="AN66">
        <f>IF(EmployeeData3[[#This Row],[Country]]="US",1,0)</f>
        <v>1</v>
      </c>
      <c r="AO66">
        <f>IF(EmployeeData3[[#This Row],[Working Arrangement]]="Office",1,0)</f>
        <v>0</v>
      </c>
      <c r="AP66">
        <f>IF(EmployeeData3[[#This Row],[Working Arrangement]]="Remote",1,0)</f>
        <v>0</v>
      </c>
      <c r="AQ66" t="e">
        <f>'Logistics Regression'!#REF! + SUMPRODUCT(B66:J66, 'Logistics Regression'!#REF!)</f>
        <v>#REF!</v>
      </c>
    </row>
    <row r="67" spans="1:43">
      <c r="A67" t="s">
        <v>118</v>
      </c>
      <c r="B67" t="str">
        <f>VLOOKUP(EmployeeData3[[#This Row],[Employee ID]],GenderData[#All],2,FALSE)</f>
        <v>Male</v>
      </c>
      <c r="C67" t="s">
        <v>40</v>
      </c>
      <c r="D67" t="s">
        <v>40</v>
      </c>
      <c r="E67" t="s">
        <v>41</v>
      </c>
      <c r="F67" t="s">
        <v>32</v>
      </c>
      <c r="G67">
        <v>46</v>
      </c>
      <c r="H67">
        <v>5.7</v>
      </c>
      <c r="I67">
        <v>1.9</v>
      </c>
      <c r="J67" s="3">
        <v>1.31</v>
      </c>
      <c r="K67" t="s">
        <v>37</v>
      </c>
      <c r="L67" t="s">
        <v>26</v>
      </c>
      <c r="M67">
        <v>17</v>
      </c>
      <c r="N67">
        <v>72</v>
      </c>
      <c r="O67">
        <v>2</v>
      </c>
      <c r="P67">
        <v>3.7</v>
      </c>
      <c r="Q67" t="s">
        <v>33</v>
      </c>
      <c r="R67" t="s">
        <v>26</v>
      </c>
      <c r="S67">
        <v>38</v>
      </c>
      <c r="T67">
        <v>0</v>
      </c>
      <c r="U67">
        <f>IF(EmployeeData3[[#This Row],[Gender]]="Female",1,0)</f>
        <v>0</v>
      </c>
      <c r="V67">
        <f>IF(EmployeeData3[[#This Row],[Performance Rating]]="Needs Improvement",1,0)</f>
        <v>0</v>
      </c>
      <c r="W67">
        <f>IF(EmployeeData3[[#This Row],[Performance Rating]]="Exceeds Expectations",1,0)</f>
        <v>1</v>
      </c>
      <c r="X67">
        <f>IF(EmployeeData3[[#This Row],[Performance Rating]]="Outstanding",1,0)</f>
        <v>0</v>
      </c>
      <c r="Y67">
        <f>IF(EmployeeData3[[#This Row],[Job Level]]="Entry",1,0)</f>
        <v>0</v>
      </c>
      <c r="Z67">
        <f>IF(EmployeeData3[[#This Row],[Job Level]]="Manager",1,0)</f>
        <v>0</v>
      </c>
      <c r="AA67">
        <f>IF(EmployeeData3[[#This Row],[Job Level]]="Senior",1,0)</f>
        <v>1</v>
      </c>
      <c r="AB67">
        <f>IF(EmployeeData3[[#This Row],[Job Level]]="Senior Manager",1,0)</f>
        <v>0</v>
      </c>
      <c r="AC67">
        <f>IF(EmployeeData3[[#This Row],[Department]]="Claims",1,0)</f>
        <v>0</v>
      </c>
      <c r="AD67">
        <f>IF(EmployeeData3[[#This Row],[Department]]="Finance",1,0)</f>
        <v>0</v>
      </c>
      <c r="AE67">
        <f>IF(EmployeeData3[[#This Row],[Department]]="HR",1,0)</f>
        <v>0</v>
      </c>
      <c r="AF67">
        <f>IF(EmployeeData3[[#This Row],[Department]]="IT",1,0)</f>
        <v>0</v>
      </c>
      <c r="AG67">
        <f>IF(EmployeeData3[[#This Row],[Department]]="Marketing",1,0)</f>
        <v>0</v>
      </c>
      <c r="AH67">
        <f>IF(EmployeeData3[[#This Row],[Department]]="Sales",1,0)</f>
        <v>0</v>
      </c>
      <c r="AI67">
        <f>IF(EmployeeData3[[#This Row],[Department]]="Underwriting",1,0)</f>
        <v>0</v>
      </c>
      <c r="AJ67">
        <f>IF(EmployeeData3[[#This Row],[Country]]="Canada",1,0)</f>
        <v>0</v>
      </c>
      <c r="AK67">
        <f>IF(EmployeeData3[[#This Row],[Country]]="Germany",1,0)</f>
        <v>0</v>
      </c>
      <c r="AL67">
        <f>IF(EmployeeData3[[#This Row],[Country]]="Ireland",1,0)</f>
        <v>0</v>
      </c>
      <c r="AM67">
        <f>IF(EmployeeData3[[#This Row],[Country]]="Singapore",1,0)</f>
        <v>1</v>
      </c>
      <c r="AN67">
        <f>IF(EmployeeData3[[#This Row],[Country]]="US",1,0)</f>
        <v>0</v>
      </c>
      <c r="AO67">
        <f>IF(EmployeeData3[[#This Row],[Working Arrangement]]="Office",1,0)</f>
        <v>0</v>
      </c>
      <c r="AP67">
        <f>IF(EmployeeData3[[#This Row],[Working Arrangement]]="Remote",1,0)</f>
        <v>0</v>
      </c>
      <c r="AQ67" t="e">
        <f>'Logistics Regression'!#REF! + SUMPRODUCT(B67:J67, 'Logistics Regression'!#REF!)</f>
        <v>#REF!</v>
      </c>
    </row>
    <row r="68" spans="1:43">
      <c r="A68" t="s">
        <v>119</v>
      </c>
      <c r="B68" t="str">
        <f>VLOOKUP(EmployeeData3[[#This Row],[Employee ID]],GenderData[#All],2,FALSE)</f>
        <v>Male</v>
      </c>
      <c r="C68" t="s">
        <v>43</v>
      </c>
      <c r="D68" t="s">
        <v>44</v>
      </c>
      <c r="E68" t="s">
        <v>23</v>
      </c>
      <c r="F68" t="s">
        <v>24</v>
      </c>
      <c r="G68">
        <v>22</v>
      </c>
      <c r="H68">
        <v>2.9</v>
      </c>
      <c r="I68">
        <v>2.9</v>
      </c>
      <c r="J68" s="3">
        <v>0.87</v>
      </c>
      <c r="K68" t="s">
        <v>25</v>
      </c>
      <c r="L68" t="s">
        <v>26</v>
      </c>
      <c r="M68">
        <v>2</v>
      </c>
      <c r="N68">
        <v>72</v>
      </c>
      <c r="O68">
        <v>1</v>
      </c>
      <c r="P68">
        <v>3.1</v>
      </c>
      <c r="Q68" t="s">
        <v>33</v>
      </c>
      <c r="R68" t="s">
        <v>26</v>
      </c>
      <c r="S68">
        <v>41</v>
      </c>
      <c r="T68">
        <v>0</v>
      </c>
      <c r="U68">
        <f>IF(EmployeeData3[[#This Row],[Gender]]="Female",1,0)</f>
        <v>0</v>
      </c>
      <c r="V68">
        <f>IF(EmployeeData3[[#This Row],[Performance Rating]]="Needs Improvement",1,0)</f>
        <v>0</v>
      </c>
      <c r="W68">
        <f>IF(EmployeeData3[[#This Row],[Performance Rating]]="Exceeds Expectations",1,0)</f>
        <v>0</v>
      </c>
      <c r="X68">
        <f>IF(EmployeeData3[[#This Row],[Performance Rating]]="Outstanding",1,0)</f>
        <v>0</v>
      </c>
      <c r="Y68">
        <f>IF(EmployeeData3[[#This Row],[Job Level]]="Entry",1,0)</f>
        <v>0</v>
      </c>
      <c r="Z68">
        <f>IF(EmployeeData3[[#This Row],[Job Level]]="Manager",1,0)</f>
        <v>0</v>
      </c>
      <c r="AA68">
        <f>IF(EmployeeData3[[#This Row],[Job Level]]="Senior",1,0)</f>
        <v>0</v>
      </c>
      <c r="AB68">
        <f>IF(EmployeeData3[[#This Row],[Job Level]]="Senior Manager",1,0)</f>
        <v>0</v>
      </c>
      <c r="AC68">
        <f>IF(EmployeeData3[[#This Row],[Department]]="Claims",1,0)</f>
        <v>0</v>
      </c>
      <c r="AD68">
        <f>IF(EmployeeData3[[#This Row],[Department]]="Finance",1,0)</f>
        <v>1</v>
      </c>
      <c r="AE68">
        <f>IF(EmployeeData3[[#This Row],[Department]]="HR",1,0)</f>
        <v>0</v>
      </c>
      <c r="AF68">
        <f>IF(EmployeeData3[[#This Row],[Department]]="IT",1,0)</f>
        <v>0</v>
      </c>
      <c r="AG68">
        <f>IF(EmployeeData3[[#This Row],[Department]]="Marketing",1,0)</f>
        <v>0</v>
      </c>
      <c r="AH68">
        <f>IF(EmployeeData3[[#This Row],[Department]]="Sales",1,0)</f>
        <v>0</v>
      </c>
      <c r="AI68">
        <f>IF(EmployeeData3[[#This Row],[Department]]="Underwriting",1,0)</f>
        <v>0</v>
      </c>
      <c r="AJ68">
        <f>IF(EmployeeData3[[#This Row],[Country]]="Canada",1,0)</f>
        <v>0</v>
      </c>
      <c r="AK68">
        <f>IF(EmployeeData3[[#This Row],[Country]]="Germany",1,0)</f>
        <v>0</v>
      </c>
      <c r="AL68">
        <f>IF(EmployeeData3[[#This Row],[Country]]="Ireland",1,0)</f>
        <v>0</v>
      </c>
      <c r="AM68">
        <f>IF(EmployeeData3[[#This Row],[Country]]="Singapore",1,0)</f>
        <v>0</v>
      </c>
      <c r="AN68">
        <f>IF(EmployeeData3[[#This Row],[Country]]="US",1,0)</f>
        <v>0</v>
      </c>
      <c r="AO68">
        <f>IF(EmployeeData3[[#This Row],[Working Arrangement]]="Office",1,0)</f>
        <v>0</v>
      </c>
      <c r="AP68">
        <f>IF(EmployeeData3[[#This Row],[Working Arrangement]]="Remote",1,0)</f>
        <v>0</v>
      </c>
      <c r="AQ68" t="e">
        <f>'Logistics Regression'!#REF! + SUMPRODUCT(B68:J68, 'Logistics Regression'!#REF!)</f>
        <v>#REF!</v>
      </c>
    </row>
    <row r="69" spans="1:43">
      <c r="A69" t="s">
        <v>120</v>
      </c>
      <c r="B69" t="str">
        <f>VLOOKUP(EmployeeData3[[#This Row],[Employee ID]],GenderData[#All],2,FALSE)</f>
        <v>Male</v>
      </c>
      <c r="C69" t="s">
        <v>52</v>
      </c>
      <c r="D69" t="s">
        <v>30</v>
      </c>
      <c r="E69" t="s">
        <v>23</v>
      </c>
      <c r="F69" t="s">
        <v>62</v>
      </c>
      <c r="G69">
        <v>36</v>
      </c>
      <c r="H69">
        <v>1.8</v>
      </c>
      <c r="I69">
        <v>0.9</v>
      </c>
      <c r="J69" s="3">
        <v>1.05</v>
      </c>
      <c r="K69" t="s">
        <v>37</v>
      </c>
      <c r="L69" t="s">
        <v>26</v>
      </c>
      <c r="M69">
        <v>25</v>
      </c>
      <c r="N69">
        <v>59</v>
      </c>
      <c r="O69">
        <v>7</v>
      </c>
      <c r="P69">
        <v>1.4</v>
      </c>
      <c r="Q69" t="s">
        <v>27</v>
      </c>
      <c r="R69" t="s">
        <v>38</v>
      </c>
      <c r="S69">
        <v>42</v>
      </c>
      <c r="T69">
        <v>0</v>
      </c>
      <c r="U69">
        <f>IF(EmployeeData3[[#This Row],[Gender]]="Female",1,0)</f>
        <v>0</v>
      </c>
      <c r="V69">
        <f>IF(EmployeeData3[[#This Row],[Performance Rating]]="Needs Improvement",1,0)</f>
        <v>0</v>
      </c>
      <c r="W69">
        <f>IF(EmployeeData3[[#This Row],[Performance Rating]]="Exceeds Expectations",1,0)</f>
        <v>1</v>
      </c>
      <c r="X69">
        <f>IF(EmployeeData3[[#This Row],[Performance Rating]]="Outstanding",1,0)</f>
        <v>0</v>
      </c>
      <c r="Y69">
        <f>IF(EmployeeData3[[#This Row],[Job Level]]="Entry",1,0)</f>
        <v>1</v>
      </c>
      <c r="Z69">
        <f>IF(EmployeeData3[[#This Row],[Job Level]]="Manager",1,0)</f>
        <v>0</v>
      </c>
      <c r="AA69">
        <f>IF(EmployeeData3[[#This Row],[Job Level]]="Senior",1,0)</f>
        <v>0</v>
      </c>
      <c r="AB69">
        <f>IF(EmployeeData3[[#This Row],[Job Level]]="Senior Manager",1,0)</f>
        <v>0</v>
      </c>
      <c r="AC69">
        <f>IF(EmployeeData3[[#This Row],[Department]]="Claims",1,0)</f>
        <v>0</v>
      </c>
      <c r="AD69">
        <f>IF(EmployeeData3[[#This Row],[Department]]="Finance",1,0)</f>
        <v>0</v>
      </c>
      <c r="AE69">
        <f>IF(EmployeeData3[[#This Row],[Department]]="HR",1,0)</f>
        <v>0</v>
      </c>
      <c r="AF69">
        <f>IF(EmployeeData3[[#This Row],[Department]]="IT",1,0)</f>
        <v>0</v>
      </c>
      <c r="AG69">
        <f>IF(EmployeeData3[[#This Row],[Department]]="Marketing",1,0)</f>
        <v>0</v>
      </c>
      <c r="AH69">
        <f>IF(EmployeeData3[[#This Row],[Department]]="Sales",1,0)</f>
        <v>0</v>
      </c>
      <c r="AI69">
        <f>IF(EmployeeData3[[#This Row],[Department]]="Underwriting",1,0)</f>
        <v>1</v>
      </c>
      <c r="AJ69">
        <f>IF(EmployeeData3[[#This Row],[Country]]="Canada",1,0)</f>
        <v>0</v>
      </c>
      <c r="AK69">
        <f>IF(EmployeeData3[[#This Row],[Country]]="Germany",1,0)</f>
        <v>0</v>
      </c>
      <c r="AL69">
        <f>IF(EmployeeData3[[#This Row],[Country]]="Ireland",1,0)</f>
        <v>0</v>
      </c>
      <c r="AM69">
        <f>IF(EmployeeData3[[#This Row],[Country]]="Singapore",1,0)</f>
        <v>0</v>
      </c>
      <c r="AN69">
        <f>IF(EmployeeData3[[#This Row],[Country]]="US",1,0)</f>
        <v>0</v>
      </c>
      <c r="AO69">
        <f>IF(EmployeeData3[[#This Row],[Working Arrangement]]="Office",1,0)</f>
        <v>0</v>
      </c>
      <c r="AP69">
        <f>IF(EmployeeData3[[#This Row],[Working Arrangement]]="Remote",1,0)</f>
        <v>1</v>
      </c>
      <c r="AQ69" t="e">
        <f>'Logistics Regression'!#REF! + SUMPRODUCT(B69:J69, 'Logistics Regression'!#REF!)</f>
        <v>#REF!</v>
      </c>
    </row>
    <row r="70" spans="1:43">
      <c r="A70" t="s">
        <v>121</v>
      </c>
      <c r="B70" t="str">
        <f>VLOOKUP(EmployeeData3[[#This Row],[Employee ID]],GenderData[#All],2,FALSE)</f>
        <v>Male</v>
      </c>
      <c r="C70" t="s">
        <v>48</v>
      </c>
      <c r="D70" t="s">
        <v>49</v>
      </c>
      <c r="E70" t="s">
        <v>41</v>
      </c>
      <c r="F70" t="s">
        <v>24</v>
      </c>
      <c r="G70">
        <v>36</v>
      </c>
      <c r="H70">
        <v>8.6</v>
      </c>
      <c r="I70">
        <v>2.9</v>
      </c>
      <c r="J70" s="3">
        <v>0.94</v>
      </c>
      <c r="K70" t="s">
        <v>25</v>
      </c>
      <c r="L70" t="s">
        <v>26</v>
      </c>
      <c r="M70">
        <v>8</v>
      </c>
      <c r="N70">
        <v>77</v>
      </c>
      <c r="O70">
        <v>1</v>
      </c>
      <c r="P70">
        <v>0.7</v>
      </c>
      <c r="Q70" t="s">
        <v>33</v>
      </c>
      <c r="R70" t="s">
        <v>38</v>
      </c>
      <c r="S70">
        <v>26</v>
      </c>
      <c r="T70">
        <v>0</v>
      </c>
      <c r="U70">
        <f>IF(EmployeeData3[[#This Row],[Gender]]="Female",1,0)</f>
        <v>0</v>
      </c>
      <c r="V70">
        <f>IF(EmployeeData3[[#This Row],[Performance Rating]]="Needs Improvement",1,0)</f>
        <v>0</v>
      </c>
      <c r="W70">
        <f>IF(EmployeeData3[[#This Row],[Performance Rating]]="Exceeds Expectations",1,0)</f>
        <v>0</v>
      </c>
      <c r="X70">
        <f>IF(EmployeeData3[[#This Row],[Performance Rating]]="Outstanding",1,0)</f>
        <v>0</v>
      </c>
      <c r="Y70">
        <f>IF(EmployeeData3[[#This Row],[Job Level]]="Entry",1,0)</f>
        <v>0</v>
      </c>
      <c r="Z70">
        <f>IF(EmployeeData3[[#This Row],[Job Level]]="Manager",1,0)</f>
        <v>0</v>
      </c>
      <c r="AA70">
        <f>IF(EmployeeData3[[#This Row],[Job Level]]="Senior",1,0)</f>
        <v>0</v>
      </c>
      <c r="AB70">
        <f>IF(EmployeeData3[[#This Row],[Job Level]]="Senior Manager",1,0)</f>
        <v>0</v>
      </c>
      <c r="AC70">
        <f>IF(EmployeeData3[[#This Row],[Department]]="Claims",1,0)</f>
        <v>0</v>
      </c>
      <c r="AD70">
        <f>IF(EmployeeData3[[#This Row],[Department]]="Finance",1,0)</f>
        <v>0</v>
      </c>
      <c r="AE70">
        <f>IF(EmployeeData3[[#This Row],[Department]]="HR",1,0)</f>
        <v>0</v>
      </c>
      <c r="AF70">
        <f>IF(EmployeeData3[[#This Row],[Department]]="IT",1,0)</f>
        <v>1</v>
      </c>
      <c r="AG70">
        <f>IF(EmployeeData3[[#This Row],[Department]]="Marketing",1,0)</f>
        <v>0</v>
      </c>
      <c r="AH70">
        <f>IF(EmployeeData3[[#This Row],[Department]]="Sales",1,0)</f>
        <v>0</v>
      </c>
      <c r="AI70">
        <f>IF(EmployeeData3[[#This Row],[Department]]="Underwriting",1,0)</f>
        <v>0</v>
      </c>
      <c r="AJ70">
        <f>IF(EmployeeData3[[#This Row],[Country]]="Canada",1,0)</f>
        <v>0</v>
      </c>
      <c r="AK70">
        <f>IF(EmployeeData3[[#This Row],[Country]]="Germany",1,0)</f>
        <v>0</v>
      </c>
      <c r="AL70">
        <f>IF(EmployeeData3[[#This Row],[Country]]="Ireland",1,0)</f>
        <v>0</v>
      </c>
      <c r="AM70">
        <f>IF(EmployeeData3[[#This Row],[Country]]="Singapore",1,0)</f>
        <v>1</v>
      </c>
      <c r="AN70">
        <f>IF(EmployeeData3[[#This Row],[Country]]="US",1,0)</f>
        <v>0</v>
      </c>
      <c r="AO70">
        <f>IF(EmployeeData3[[#This Row],[Working Arrangement]]="Office",1,0)</f>
        <v>0</v>
      </c>
      <c r="AP70">
        <f>IF(EmployeeData3[[#This Row],[Working Arrangement]]="Remote",1,0)</f>
        <v>0</v>
      </c>
      <c r="AQ70" t="e">
        <f>'Logistics Regression'!#REF! + SUMPRODUCT(B70:J70, 'Logistics Regression'!#REF!)</f>
        <v>#REF!</v>
      </c>
    </row>
    <row r="71" spans="1:43">
      <c r="A71" t="s">
        <v>122</v>
      </c>
      <c r="B71" t="str">
        <f>VLOOKUP(EmployeeData3[[#This Row],[Employee ID]],GenderData[#All],2,FALSE)</f>
        <v>Female</v>
      </c>
      <c r="C71" t="s">
        <v>29</v>
      </c>
      <c r="D71" t="s">
        <v>30</v>
      </c>
      <c r="E71" t="s">
        <v>45</v>
      </c>
      <c r="F71" t="s">
        <v>24</v>
      </c>
      <c r="G71">
        <v>42</v>
      </c>
      <c r="H71">
        <v>10.1</v>
      </c>
      <c r="I71">
        <v>3</v>
      </c>
      <c r="J71" s="3">
        <v>1.0900000000000001</v>
      </c>
      <c r="K71" t="s">
        <v>37</v>
      </c>
      <c r="L71" t="s">
        <v>26</v>
      </c>
      <c r="M71">
        <v>17</v>
      </c>
      <c r="N71">
        <v>68</v>
      </c>
      <c r="O71">
        <v>6</v>
      </c>
      <c r="P71">
        <v>1.6</v>
      </c>
      <c r="Q71" t="s">
        <v>27</v>
      </c>
      <c r="R71" t="s">
        <v>38</v>
      </c>
      <c r="S71">
        <v>10</v>
      </c>
      <c r="T71">
        <v>0</v>
      </c>
      <c r="U71">
        <f>IF(EmployeeData3[[#This Row],[Gender]]="Female",1,0)</f>
        <v>1</v>
      </c>
      <c r="V71">
        <f>IF(EmployeeData3[[#This Row],[Performance Rating]]="Needs Improvement",1,0)</f>
        <v>0</v>
      </c>
      <c r="W71">
        <f>IF(EmployeeData3[[#This Row],[Performance Rating]]="Exceeds Expectations",1,0)</f>
        <v>1</v>
      </c>
      <c r="X71">
        <f>IF(EmployeeData3[[#This Row],[Performance Rating]]="Outstanding",1,0)</f>
        <v>0</v>
      </c>
      <c r="Y71">
        <f>IF(EmployeeData3[[#This Row],[Job Level]]="Entry",1,0)</f>
        <v>0</v>
      </c>
      <c r="Z71">
        <f>IF(EmployeeData3[[#This Row],[Job Level]]="Manager",1,0)</f>
        <v>0</v>
      </c>
      <c r="AA71">
        <f>IF(EmployeeData3[[#This Row],[Job Level]]="Senior",1,0)</f>
        <v>0</v>
      </c>
      <c r="AB71">
        <f>IF(EmployeeData3[[#This Row],[Job Level]]="Senior Manager",1,0)</f>
        <v>0</v>
      </c>
      <c r="AC71">
        <f>IF(EmployeeData3[[#This Row],[Department]]="Claims",1,0)</f>
        <v>1</v>
      </c>
      <c r="AD71">
        <f>IF(EmployeeData3[[#This Row],[Department]]="Finance",1,0)</f>
        <v>0</v>
      </c>
      <c r="AE71">
        <f>IF(EmployeeData3[[#This Row],[Department]]="HR",1,0)</f>
        <v>0</v>
      </c>
      <c r="AF71">
        <f>IF(EmployeeData3[[#This Row],[Department]]="IT",1,0)</f>
        <v>0</v>
      </c>
      <c r="AG71">
        <f>IF(EmployeeData3[[#This Row],[Department]]="Marketing",1,0)</f>
        <v>0</v>
      </c>
      <c r="AH71">
        <f>IF(EmployeeData3[[#This Row],[Department]]="Sales",1,0)</f>
        <v>0</v>
      </c>
      <c r="AI71">
        <f>IF(EmployeeData3[[#This Row],[Department]]="Underwriting",1,0)</f>
        <v>0</v>
      </c>
      <c r="AJ71">
        <f>IF(EmployeeData3[[#This Row],[Country]]="Canada",1,0)</f>
        <v>0</v>
      </c>
      <c r="AK71">
        <f>IF(EmployeeData3[[#This Row],[Country]]="Germany",1,0)</f>
        <v>0</v>
      </c>
      <c r="AL71">
        <f>IF(EmployeeData3[[#This Row],[Country]]="Ireland",1,0)</f>
        <v>0</v>
      </c>
      <c r="AM71">
        <f>IF(EmployeeData3[[#This Row],[Country]]="Singapore",1,0)</f>
        <v>0</v>
      </c>
      <c r="AN71">
        <f>IF(EmployeeData3[[#This Row],[Country]]="US",1,0)</f>
        <v>1</v>
      </c>
      <c r="AO71">
        <f>IF(EmployeeData3[[#This Row],[Working Arrangement]]="Office",1,0)</f>
        <v>0</v>
      </c>
      <c r="AP71">
        <f>IF(EmployeeData3[[#This Row],[Working Arrangement]]="Remote",1,0)</f>
        <v>1</v>
      </c>
      <c r="AQ71" t="e">
        <f>'Logistics Regression'!#REF! + SUMPRODUCT(B71:J71, 'Logistics Regression'!#REF!)</f>
        <v>#REF!</v>
      </c>
    </row>
    <row r="72" spans="1:43">
      <c r="A72" t="s">
        <v>123</v>
      </c>
      <c r="B72" t="str">
        <f>VLOOKUP(EmployeeData3[[#This Row],[Employee ID]],GenderData[#All],2,FALSE)</f>
        <v>Male</v>
      </c>
      <c r="C72" t="s">
        <v>52</v>
      </c>
      <c r="D72" t="s">
        <v>30</v>
      </c>
      <c r="E72" t="s">
        <v>23</v>
      </c>
      <c r="F72" t="s">
        <v>24</v>
      </c>
      <c r="G72">
        <v>29</v>
      </c>
      <c r="H72">
        <v>5.2</v>
      </c>
      <c r="I72">
        <v>0.9</v>
      </c>
      <c r="J72" s="3">
        <v>0.86</v>
      </c>
      <c r="K72" t="s">
        <v>37</v>
      </c>
      <c r="L72" t="s">
        <v>26</v>
      </c>
      <c r="M72">
        <v>26</v>
      </c>
      <c r="N72">
        <v>52</v>
      </c>
      <c r="O72">
        <v>6</v>
      </c>
      <c r="P72">
        <v>2</v>
      </c>
      <c r="Q72" t="s">
        <v>33</v>
      </c>
      <c r="R72" t="s">
        <v>26</v>
      </c>
      <c r="S72">
        <v>11</v>
      </c>
      <c r="T72">
        <v>0</v>
      </c>
      <c r="U72">
        <f>IF(EmployeeData3[[#This Row],[Gender]]="Female",1,0)</f>
        <v>0</v>
      </c>
      <c r="V72">
        <f>IF(EmployeeData3[[#This Row],[Performance Rating]]="Needs Improvement",1,0)</f>
        <v>0</v>
      </c>
      <c r="W72">
        <f>IF(EmployeeData3[[#This Row],[Performance Rating]]="Exceeds Expectations",1,0)</f>
        <v>1</v>
      </c>
      <c r="X72">
        <f>IF(EmployeeData3[[#This Row],[Performance Rating]]="Outstanding",1,0)</f>
        <v>0</v>
      </c>
      <c r="Y72">
        <f>IF(EmployeeData3[[#This Row],[Job Level]]="Entry",1,0)</f>
        <v>0</v>
      </c>
      <c r="Z72">
        <f>IF(EmployeeData3[[#This Row],[Job Level]]="Manager",1,0)</f>
        <v>0</v>
      </c>
      <c r="AA72">
        <f>IF(EmployeeData3[[#This Row],[Job Level]]="Senior",1,0)</f>
        <v>0</v>
      </c>
      <c r="AB72">
        <f>IF(EmployeeData3[[#This Row],[Job Level]]="Senior Manager",1,0)</f>
        <v>0</v>
      </c>
      <c r="AC72">
        <f>IF(EmployeeData3[[#This Row],[Department]]="Claims",1,0)</f>
        <v>0</v>
      </c>
      <c r="AD72">
        <f>IF(EmployeeData3[[#This Row],[Department]]="Finance",1,0)</f>
        <v>0</v>
      </c>
      <c r="AE72">
        <f>IF(EmployeeData3[[#This Row],[Department]]="HR",1,0)</f>
        <v>0</v>
      </c>
      <c r="AF72">
        <f>IF(EmployeeData3[[#This Row],[Department]]="IT",1,0)</f>
        <v>0</v>
      </c>
      <c r="AG72">
        <f>IF(EmployeeData3[[#This Row],[Department]]="Marketing",1,0)</f>
        <v>0</v>
      </c>
      <c r="AH72">
        <f>IF(EmployeeData3[[#This Row],[Department]]="Sales",1,0)</f>
        <v>0</v>
      </c>
      <c r="AI72">
        <f>IF(EmployeeData3[[#This Row],[Department]]="Underwriting",1,0)</f>
        <v>1</v>
      </c>
      <c r="AJ72">
        <f>IF(EmployeeData3[[#This Row],[Country]]="Canada",1,0)</f>
        <v>0</v>
      </c>
      <c r="AK72">
        <f>IF(EmployeeData3[[#This Row],[Country]]="Germany",1,0)</f>
        <v>0</v>
      </c>
      <c r="AL72">
        <f>IF(EmployeeData3[[#This Row],[Country]]="Ireland",1,0)</f>
        <v>0</v>
      </c>
      <c r="AM72">
        <f>IF(EmployeeData3[[#This Row],[Country]]="Singapore",1,0)</f>
        <v>0</v>
      </c>
      <c r="AN72">
        <f>IF(EmployeeData3[[#This Row],[Country]]="US",1,0)</f>
        <v>0</v>
      </c>
      <c r="AO72">
        <f>IF(EmployeeData3[[#This Row],[Working Arrangement]]="Office",1,0)</f>
        <v>0</v>
      </c>
      <c r="AP72">
        <f>IF(EmployeeData3[[#This Row],[Working Arrangement]]="Remote",1,0)</f>
        <v>0</v>
      </c>
      <c r="AQ72" t="e">
        <f>'Logistics Regression'!#REF! + SUMPRODUCT(B72:J72, 'Logistics Regression'!#REF!)</f>
        <v>#REF!</v>
      </c>
    </row>
    <row r="73" spans="1:43">
      <c r="A73" t="s">
        <v>124</v>
      </c>
      <c r="B73" t="str">
        <f>VLOOKUP(EmployeeData3[[#This Row],[Employee ID]],GenderData[#All],2,FALSE)</f>
        <v>Female</v>
      </c>
      <c r="C73" t="s">
        <v>43</v>
      </c>
      <c r="D73" t="s">
        <v>44</v>
      </c>
      <c r="E73" t="s">
        <v>23</v>
      </c>
      <c r="F73" t="s">
        <v>24</v>
      </c>
      <c r="G73">
        <v>38</v>
      </c>
      <c r="H73">
        <v>3.9</v>
      </c>
      <c r="I73">
        <v>2.9</v>
      </c>
      <c r="J73" s="3">
        <v>0.85</v>
      </c>
      <c r="K73" t="s">
        <v>25</v>
      </c>
      <c r="L73" t="s">
        <v>38</v>
      </c>
      <c r="M73">
        <v>24</v>
      </c>
      <c r="N73">
        <v>79</v>
      </c>
      <c r="O73">
        <v>2</v>
      </c>
      <c r="P73">
        <v>6.7</v>
      </c>
      <c r="Q73" t="s">
        <v>27</v>
      </c>
      <c r="R73" t="s">
        <v>38</v>
      </c>
      <c r="S73">
        <v>0</v>
      </c>
      <c r="T73">
        <v>0</v>
      </c>
      <c r="U73">
        <f>IF(EmployeeData3[[#This Row],[Gender]]="Female",1,0)</f>
        <v>1</v>
      </c>
      <c r="V73">
        <f>IF(EmployeeData3[[#This Row],[Performance Rating]]="Needs Improvement",1,0)</f>
        <v>0</v>
      </c>
      <c r="W73">
        <f>IF(EmployeeData3[[#This Row],[Performance Rating]]="Exceeds Expectations",1,0)</f>
        <v>0</v>
      </c>
      <c r="X73">
        <f>IF(EmployeeData3[[#This Row],[Performance Rating]]="Outstanding",1,0)</f>
        <v>0</v>
      </c>
      <c r="Y73">
        <f>IF(EmployeeData3[[#This Row],[Job Level]]="Entry",1,0)</f>
        <v>0</v>
      </c>
      <c r="Z73">
        <f>IF(EmployeeData3[[#This Row],[Job Level]]="Manager",1,0)</f>
        <v>0</v>
      </c>
      <c r="AA73">
        <f>IF(EmployeeData3[[#This Row],[Job Level]]="Senior",1,0)</f>
        <v>0</v>
      </c>
      <c r="AB73">
        <f>IF(EmployeeData3[[#This Row],[Job Level]]="Senior Manager",1,0)</f>
        <v>0</v>
      </c>
      <c r="AC73">
        <f>IF(EmployeeData3[[#This Row],[Department]]="Claims",1,0)</f>
        <v>0</v>
      </c>
      <c r="AD73">
        <f>IF(EmployeeData3[[#This Row],[Department]]="Finance",1,0)</f>
        <v>1</v>
      </c>
      <c r="AE73">
        <f>IF(EmployeeData3[[#This Row],[Department]]="HR",1,0)</f>
        <v>0</v>
      </c>
      <c r="AF73">
        <f>IF(EmployeeData3[[#This Row],[Department]]="IT",1,0)</f>
        <v>0</v>
      </c>
      <c r="AG73">
        <f>IF(EmployeeData3[[#This Row],[Department]]="Marketing",1,0)</f>
        <v>0</v>
      </c>
      <c r="AH73">
        <f>IF(EmployeeData3[[#This Row],[Department]]="Sales",1,0)</f>
        <v>0</v>
      </c>
      <c r="AI73">
        <f>IF(EmployeeData3[[#This Row],[Department]]="Underwriting",1,0)</f>
        <v>0</v>
      </c>
      <c r="AJ73">
        <f>IF(EmployeeData3[[#This Row],[Country]]="Canada",1,0)</f>
        <v>0</v>
      </c>
      <c r="AK73">
        <f>IF(EmployeeData3[[#This Row],[Country]]="Germany",1,0)</f>
        <v>0</v>
      </c>
      <c r="AL73">
        <f>IF(EmployeeData3[[#This Row],[Country]]="Ireland",1,0)</f>
        <v>0</v>
      </c>
      <c r="AM73">
        <f>IF(EmployeeData3[[#This Row],[Country]]="Singapore",1,0)</f>
        <v>0</v>
      </c>
      <c r="AN73">
        <f>IF(EmployeeData3[[#This Row],[Country]]="US",1,0)</f>
        <v>0</v>
      </c>
      <c r="AO73">
        <f>IF(EmployeeData3[[#This Row],[Working Arrangement]]="Office",1,0)</f>
        <v>0</v>
      </c>
      <c r="AP73">
        <f>IF(EmployeeData3[[#This Row],[Working Arrangement]]="Remote",1,0)</f>
        <v>1</v>
      </c>
      <c r="AQ73" t="e">
        <f>'Logistics Regression'!#REF! + SUMPRODUCT(B73:J73, 'Logistics Regression'!#REF!)</f>
        <v>#REF!</v>
      </c>
    </row>
    <row r="74" spans="1:43">
      <c r="A74" t="s">
        <v>125</v>
      </c>
      <c r="B74" t="str">
        <f>VLOOKUP(EmployeeData3[[#This Row],[Employee ID]],GenderData[#All],2,FALSE)</f>
        <v>Male</v>
      </c>
      <c r="C74" t="s">
        <v>48</v>
      </c>
      <c r="D74" t="s">
        <v>49</v>
      </c>
      <c r="E74" t="s">
        <v>23</v>
      </c>
      <c r="F74" t="s">
        <v>62</v>
      </c>
      <c r="G74">
        <v>37</v>
      </c>
      <c r="H74">
        <v>1.4</v>
      </c>
      <c r="I74">
        <v>1.4</v>
      </c>
      <c r="J74" s="3">
        <v>0.88</v>
      </c>
      <c r="K74" t="s">
        <v>25</v>
      </c>
      <c r="L74" t="s">
        <v>26</v>
      </c>
      <c r="M74">
        <v>16</v>
      </c>
      <c r="N74">
        <v>85</v>
      </c>
      <c r="O74">
        <v>2</v>
      </c>
      <c r="P74">
        <v>1</v>
      </c>
      <c r="Q74" t="s">
        <v>33</v>
      </c>
      <c r="R74" t="s">
        <v>26</v>
      </c>
      <c r="S74">
        <v>11</v>
      </c>
      <c r="T74">
        <v>0</v>
      </c>
      <c r="U74">
        <f>IF(EmployeeData3[[#This Row],[Gender]]="Female",1,0)</f>
        <v>0</v>
      </c>
      <c r="V74">
        <f>IF(EmployeeData3[[#This Row],[Performance Rating]]="Needs Improvement",1,0)</f>
        <v>0</v>
      </c>
      <c r="W74">
        <f>IF(EmployeeData3[[#This Row],[Performance Rating]]="Exceeds Expectations",1,0)</f>
        <v>0</v>
      </c>
      <c r="X74">
        <f>IF(EmployeeData3[[#This Row],[Performance Rating]]="Outstanding",1,0)</f>
        <v>0</v>
      </c>
      <c r="Y74">
        <f>IF(EmployeeData3[[#This Row],[Job Level]]="Entry",1,0)</f>
        <v>1</v>
      </c>
      <c r="Z74">
        <f>IF(EmployeeData3[[#This Row],[Job Level]]="Manager",1,0)</f>
        <v>0</v>
      </c>
      <c r="AA74">
        <f>IF(EmployeeData3[[#This Row],[Job Level]]="Senior",1,0)</f>
        <v>0</v>
      </c>
      <c r="AB74">
        <f>IF(EmployeeData3[[#This Row],[Job Level]]="Senior Manager",1,0)</f>
        <v>0</v>
      </c>
      <c r="AC74">
        <f>IF(EmployeeData3[[#This Row],[Department]]="Claims",1,0)</f>
        <v>0</v>
      </c>
      <c r="AD74">
        <f>IF(EmployeeData3[[#This Row],[Department]]="Finance",1,0)</f>
        <v>0</v>
      </c>
      <c r="AE74">
        <f>IF(EmployeeData3[[#This Row],[Department]]="HR",1,0)</f>
        <v>0</v>
      </c>
      <c r="AF74">
        <f>IF(EmployeeData3[[#This Row],[Department]]="IT",1,0)</f>
        <v>1</v>
      </c>
      <c r="AG74">
        <f>IF(EmployeeData3[[#This Row],[Department]]="Marketing",1,0)</f>
        <v>0</v>
      </c>
      <c r="AH74">
        <f>IF(EmployeeData3[[#This Row],[Department]]="Sales",1,0)</f>
        <v>0</v>
      </c>
      <c r="AI74">
        <f>IF(EmployeeData3[[#This Row],[Department]]="Underwriting",1,0)</f>
        <v>0</v>
      </c>
      <c r="AJ74">
        <f>IF(EmployeeData3[[#This Row],[Country]]="Canada",1,0)</f>
        <v>0</v>
      </c>
      <c r="AK74">
        <f>IF(EmployeeData3[[#This Row],[Country]]="Germany",1,0)</f>
        <v>0</v>
      </c>
      <c r="AL74">
        <f>IF(EmployeeData3[[#This Row],[Country]]="Ireland",1,0)</f>
        <v>0</v>
      </c>
      <c r="AM74">
        <f>IF(EmployeeData3[[#This Row],[Country]]="Singapore",1,0)</f>
        <v>0</v>
      </c>
      <c r="AN74">
        <f>IF(EmployeeData3[[#This Row],[Country]]="US",1,0)</f>
        <v>0</v>
      </c>
      <c r="AO74">
        <f>IF(EmployeeData3[[#This Row],[Working Arrangement]]="Office",1,0)</f>
        <v>0</v>
      </c>
      <c r="AP74">
        <f>IF(EmployeeData3[[#This Row],[Working Arrangement]]="Remote",1,0)</f>
        <v>0</v>
      </c>
      <c r="AQ74" t="e">
        <f>'Logistics Regression'!#REF! + SUMPRODUCT(B74:J74, 'Logistics Regression'!#REF!)</f>
        <v>#REF!</v>
      </c>
    </row>
    <row r="75" spans="1:43">
      <c r="A75" t="s">
        <v>126</v>
      </c>
      <c r="B75" t="str">
        <f>VLOOKUP(EmployeeData3[[#This Row],[Employee ID]],GenderData[#All],2,FALSE)</f>
        <v>Female</v>
      </c>
      <c r="C75" t="s">
        <v>52</v>
      </c>
      <c r="D75" t="s">
        <v>30</v>
      </c>
      <c r="E75" t="s">
        <v>45</v>
      </c>
      <c r="F75" t="s">
        <v>62</v>
      </c>
      <c r="G75">
        <v>31</v>
      </c>
      <c r="H75">
        <v>8.4</v>
      </c>
      <c r="I75">
        <v>0.2</v>
      </c>
      <c r="J75" s="3">
        <v>1.01</v>
      </c>
      <c r="K75" t="s">
        <v>75</v>
      </c>
      <c r="L75" t="s">
        <v>26</v>
      </c>
      <c r="M75">
        <v>13</v>
      </c>
      <c r="N75">
        <v>81</v>
      </c>
      <c r="O75">
        <v>3</v>
      </c>
      <c r="P75">
        <v>7.4</v>
      </c>
      <c r="Q75" t="s">
        <v>27</v>
      </c>
      <c r="R75" t="s">
        <v>26</v>
      </c>
      <c r="S75">
        <v>25</v>
      </c>
      <c r="T75">
        <v>0</v>
      </c>
      <c r="U75">
        <f>IF(EmployeeData3[[#This Row],[Gender]]="Female",1,0)</f>
        <v>1</v>
      </c>
      <c r="V75">
        <f>IF(EmployeeData3[[#This Row],[Performance Rating]]="Needs Improvement",1,0)</f>
        <v>0</v>
      </c>
      <c r="W75">
        <f>IF(EmployeeData3[[#This Row],[Performance Rating]]="Exceeds Expectations",1,0)</f>
        <v>0</v>
      </c>
      <c r="X75">
        <f>IF(EmployeeData3[[#This Row],[Performance Rating]]="Outstanding",1,0)</f>
        <v>1</v>
      </c>
      <c r="Y75">
        <f>IF(EmployeeData3[[#This Row],[Job Level]]="Entry",1,0)</f>
        <v>1</v>
      </c>
      <c r="Z75">
        <f>IF(EmployeeData3[[#This Row],[Job Level]]="Manager",1,0)</f>
        <v>0</v>
      </c>
      <c r="AA75">
        <f>IF(EmployeeData3[[#This Row],[Job Level]]="Senior",1,0)</f>
        <v>0</v>
      </c>
      <c r="AB75">
        <f>IF(EmployeeData3[[#This Row],[Job Level]]="Senior Manager",1,0)</f>
        <v>0</v>
      </c>
      <c r="AC75">
        <f>IF(EmployeeData3[[#This Row],[Department]]="Claims",1,0)</f>
        <v>0</v>
      </c>
      <c r="AD75">
        <f>IF(EmployeeData3[[#This Row],[Department]]="Finance",1,0)</f>
        <v>0</v>
      </c>
      <c r="AE75">
        <f>IF(EmployeeData3[[#This Row],[Department]]="HR",1,0)</f>
        <v>0</v>
      </c>
      <c r="AF75">
        <f>IF(EmployeeData3[[#This Row],[Department]]="IT",1,0)</f>
        <v>0</v>
      </c>
      <c r="AG75">
        <f>IF(EmployeeData3[[#This Row],[Department]]="Marketing",1,0)</f>
        <v>0</v>
      </c>
      <c r="AH75">
        <f>IF(EmployeeData3[[#This Row],[Department]]="Sales",1,0)</f>
        <v>0</v>
      </c>
      <c r="AI75">
        <f>IF(EmployeeData3[[#This Row],[Department]]="Underwriting",1,0)</f>
        <v>1</v>
      </c>
      <c r="AJ75">
        <f>IF(EmployeeData3[[#This Row],[Country]]="Canada",1,0)</f>
        <v>0</v>
      </c>
      <c r="AK75">
        <f>IF(EmployeeData3[[#This Row],[Country]]="Germany",1,0)</f>
        <v>0</v>
      </c>
      <c r="AL75">
        <f>IF(EmployeeData3[[#This Row],[Country]]="Ireland",1,0)</f>
        <v>0</v>
      </c>
      <c r="AM75">
        <f>IF(EmployeeData3[[#This Row],[Country]]="Singapore",1,0)</f>
        <v>0</v>
      </c>
      <c r="AN75">
        <f>IF(EmployeeData3[[#This Row],[Country]]="US",1,0)</f>
        <v>1</v>
      </c>
      <c r="AO75">
        <f>IF(EmployeeData3[[#This Row],[Working Arrangement]]="Office",1,0)</f>
        <v>0</v>
      </c>
      <c r="AP75">
        <f>IF(EmployeeData3[[#This Row],[Working Arrangement]]="Remote",1,0)</f>
        <v>1</v>
      </c>
      <c r="AQ75" t="e">
        <f>'Logistics Regression'!#REF! + SUMPRODUCT(B75:J75, 'Logistics Regression'!#REF!)</f>
        <v>#REF!</v>
      </c>
    </row>
    <row r="76" spans="1:43">
      <c r="A76" t="s">
        <v>127</v>
      </c>
      <c r="B76" t="str">
        <f>VLOOKUP(EmployeeData3[[#This Row],[Employee ID]],GenderData[#All],2,FALSE)</f>
        <v>Male</v>
      </c>
      <c r="C76" t="s">
        <v>35</v>
      </c>
      <c r="D76" t="s">
        <v>22</v>
      </c>
      <c r="E76" t="s">
        <v>23</v>
      </c>
      <c r="F76" t="s">
        <v>59</v>
      </c>
      <c r="G76">
        <v>30</v>
      </c>
      <c r="H76">
        <v>4.8</v>
      </c>
      <c r="I76">
        <v>0.8</v>
      </c>
      <c r="J76" s="3">
        <v>0.93</v>
      </c>
      <c r="K76" t="s">
        <v>25</v>
      </c>
      <c r="L76" t="s">
        <v>26</v>
      </c>
      <c r="M76">
        <v>25</v>
      </c>
      <c r="N76">
        <v>79</v>
      </c>
      <c r="O76">
        <v>1</v>
      </c>
      <c r="P76">
        <v>8.9</v>
      </c>
      <c r="Q76" t="s">
        <v>33</v>
      </c>
      <c r="R76" t="s">
        <v>38</v>
      </c>
      <c r="S76">
        <v>17</v>
      </c>
      <c r="T76">
        <v>0</v>
      </c>
      <c r="U76">
        <f>IF(EmployeeData3[[#This Row],[Gender]]="Female",1,0)</f>
        <v>0</v>
      </c>
      <c r="V76">
        <f>IF(EmployeeData3[[#This Row],[Performance Rating]]="Needs Improvement",1,0)</f>
        <v>0</v>
      </c>
      <c r="W76">
        <f>IF(EmployeeData3[[#This Row],[Performance Rating]]="Exceeds Expectations",1,0)</f>
        <v>0</v>
      </c>
      <c r="X76">
        <f>IF(EmployeeData3[[#This Row],[Performance Rating]]="Outstanding",1,0)</f>
        <v>0</v>
      </c>
      <c r="Y76">
        <f>IF(EmployeeData3[[#This Row],[Job Level]]="Entry",1,0)</f>
        <v>0</v>
      </c>
      <c r="Z76">
        <f>IF(EmployeeData3[[#This Row],[Job Level]]="Manager",1,0)</f>
        <v>0</v>
      </c>
      <c r="AA76">
        <f>IF(EmployeeData3[[#This Row],[Job Level]]="Senior",1,0)</f>
        <v>0</v>
      </c>
      <c r="AB76">
        <f>IF(EmployeeData3[[#This Row],[Job Level]]="Senior Manager",1,0)</f>
        <v>1</v>
      </c>
      <c r="AC76">
        <f>IF(EmployeeData3[[#This Row],[Department]]="Claims",1,0)</f>
        <v>0</v>
      </c>
      <c r="AD76">
        <f>IF(EmployeeData3[[#This Row],[Department]]="Finance",1,0)</f>
        <v>0</v>
      </c>
      <c r="AE76">
        <f>IF(EmployeeData3[[#This Row],[Department]]="HR",1,0)</f>
        <v>0</v>
      </c>
      <c r="AF76">
        <f>IF(EmployeeData3[[#This Row],[Department]]="IT",1,0)</f>
        <v>0</v>
      </c>
      <c r="AG76">
        <f>IF(EmployeeData3[[#This Row],[Department]]="Marketing",1,0)</f>
        <v>1</v>
      </c>
      <c r="AH76">
        <f>IF(EmployeeData3[[#This Row],[Department]]="Sales",1,0)</f>
        <v>0</v>
      </c>
      <c r="AI76">
        <f>IF(EmployeeData3[[#This Row],[Department]]="Underwriting",1,0)</f>
        <v>0</v>
      </c>
      <c r="AJ76">
        <f>IF(EmployeeData3[[#This Row],[Country]]="Canada",1,0)</f>
        <v>0</v>
      </c>
      <c r="AK76">
        <f>IF(EmployeeData3[[#This Row],[Country]]="Germany",1,0)</f>
        <v>0</v>
      </c>
      <c r="AL76">
        <f>IF(EmployeeData3[[#This Row],[Country]]="Ireland",1,0)</f>
        <v>0</v>
      </c>
      <c r="AM76">
        <f>IF(EmployeeData3[[#This Row],[Country]]="Singapore",1,0)</f>
        <v>0</v>
      </c>
      <c r="AN76">
        <f>IF(EmployeeData3[[#This Row],[Country]]="US",1,0)</f>
        <v>0</v>
      </c>
      <c r="AO76">
        <f>IF(EmployeeData3[[#This Row],[Working Arrangement]]="Office",1,0)</f>
        <v>0</v>
      </c>
      <c r="AP76">
        <f>IF(EmployeeData3[[#This Row],[Working Arrangement]]="Remote",1,0)</f>
        <v>0</v>
      </c>
      <c r="AQ76" t="e">
        <f>'Logistics Regression'!#REF! + SUMPRODUCT(B76:J76, 'Logistics Regression'!#REF!)</f>
        <v>#REF!</v>
      </c>
    </row>
    <row r="77" spans="1:43">
      <c r="A77" t="s">
        <v>128</v>
      </c>
      <c r="B77" t="str">
        <f>VLOOKUP(EmployeeData3[[#This Row],[Employee ID]],GenderData[#All],2,FALSE)</f>
        <v>Male</v>
      </c>
      <c r="C77" t="s">
        <v>35</v>
      </c>
      <c r="D77" t="s">
        <v>22</v>
      </c>
      <c r="E77" t="s">
        <v>23</v>
      </c>
      <c r="F77" t="s">
        <v>24</v>
      </c>
      <c r="G77">
        <v>46</v>
      </c>
      <c r="H77">
        <v>3.2</v>
      </c>
      <c r="I77">
        <v>3.2</v>
      </c>
      <c r="J77" s="3">
        <v>1.08</v>
      </c>
      <c r="K77" t="s">
        <v>37</v>
      </c>
      <c r="L77" t="s">
        <v>26</v>
      </c>
      <c r="M77">
        <v>22</v>
      </c>
      <c r="N77">
        <v>63</v>
      </c>
      <c r="O77">
        <v>1</v>
      </c>
      <c r="P77">
        <v>1.7</v>
      </c>
      <c r="Q77" t="s">
        <v>33</v>
      </c>
      <c r="R77" t="s">
        <v>26</v>
      </c>
      <c r="S77">
        <v>22</v>
      </c>
      <c r="T77">
        <v>0</v>
      </c>
      <c r="U77">
        <f>IF(EmployeeData3[[#This Row],[Gender]]="Female",1,0)</f>
        <v>0</v>
      </c>
      <c r="V77">
        <f>IF(EmployeeData3[[#This Row],[Performance Rating]]="Needs Improvement",1,0)</f>
        <v>0</v>
      </c>
      <c r="W77">
        <f>IF(EmployeeData3[[#This Row],[Performance Rating]]="Exceeds Expectations",1,0)</f>
        <v>1</v>
      </c>
      <c r="X77">
        <f>IF(EmployeeData3[[#This Row],[Performance Rating]]="Outstanding",1,0)</f>
        <v>0</v>
      </c>
      <c r="Y77">
        <f>IF(EmployeeData3[[#This Row],[Job Level]]="Entry",1,0)</f>
        <v>0</v>
      </c>
      <c r="Z77">
        <f>IF(EmployeeData3[[#This Row],[Job Level]]="Manager",1,0)</f>
        <v>0</v>
      </c>
      <c r="AA77">
        <f>IF(EmployeeData3[[#This Row],[Job Level]]="Senior",1,0)</f>
        <v>0</v>
      </c>
      <c r="AB77">
        <f>IF(EmployeeData3[[#This Row],[Job Level]]="Senior Manager",1,0)</f>
        <v>0</v>
      </c>
      <c r="AC77">
        <f>IF(EmployeeData3[[#This Row],[Department]]="Claims",1,0)</f>
        <v>0</v>
      </c>
      <c r="AD77">
        <f>IF(EmployeeData3[[#This Row],[Department]]="Finance",1,0)</f>
        <v>0</v>
      </c>
      <c r="AE77">
        <f>IF(EmployeeData3[[#This Row],[Department]]="HR",1,0)</f>
        <v>0</v>
      </c>
      <c r="AF77">
        <f>IF(EmployeeData3[[#This Row],[Department]]="IT",1,0)</f>
        <v>0</v>
      </c>
      <c r="AG77">
        <f>IF(EmployeeData3[[#This Row],[Department]]="Marketing",1,0)</f>
        <v>1</v>
      </c>
      <c r="AH77">
        <f>IF(EmployeeData3[[#This Row],[Department]]="Sales",1,0)</f>
        <v>0</v>
      </c>
      <c r="AI77">
        <f>IF(EmployeeData3[[#This Row],[Department]]="Underwriting",1,0)</f>
        <v>0</v>
      </c>
      <c r="AJ77">
        <f>IF(EmployeeData3[[#This Row],[Country]]="Canada",1,0)</f>
        <v>0</v>
      </c>
      <c r="AK77">
        <f>IF(EmployeeData3[[#This Row],[Country]]="Germany",1,0)</f>
        <v>0</v>
      </c>
      <c r="AL77">
        <f>IF(EmployeeData3[[#This Row],[Country]]="Ireland",1,0)</f>
        <v>0</v>
      </c>
      <c r="AM77">
        <f>IF(EmployeeData3[[#This Row],[Country]]="Singapore",1,0)</f>
        <v>0</v>
      </c>
      <c r="AN77">
        <f>IF(EmployeeData3[[#This Row],[Country]]="US",1,0)</f>
        <v>0</v>
      </c>
      <c r="AO77">
        <f>IF(EmployeeData3[[#This Row],[Working Arrangement]]="Office",1,0)</f>
        <v>0</v>
      </c>
      <c r="AP77">
        <f>IF(EmployeeData3[[#This Row],[Working Arrangement]]="Remote",1,0)</f>
        <v>0</v>
      </c>
      <c r="AQ77" t="e">
        <f>'Logistics Regression'!#REF! + SUMPRODUCT(B77:J77, 'Logistics Regression'!#REF!)</f>
        <v>#REF!</v>
      </c>
    </row>
    <row r="78" spans="1:43">
      <c r="A78" t="s">
        <v>129</v>
      </c>
      <c r="B78" t="str">
        <f>VLOOKUP(EmployeeData3[[#This Row],[Employee ID]],GenderData[#All],2,FALSE)</f>
        <v>Male</v>
      </c>
      <c r="C78" t="s">
        <v>52</v>
      </c>
      <c r="D78" t="s">
        <v>30</v>
      </c>
      <c r="E78" t="s">
        <v>23</v>
      </c>
      <c r="F78" t="s">
        <v>24</v>
      </c>
      <c r="G78">
        <v>23</v>
      </c>
      <c r="H78">
        <v>7</v>
      </c>
      <c r="I78">
        <v>1.2</v>
      </c>
      <c r="J78" s="3">
        <v>1.1399999999999999</v>
      </c>
      <c r="K78" t="s">
        <v>75</v>
      </c>
      <c r="L78" t="s">
        <v>26</v>
      </c>
      <c r="M78">
        <v>10</v>
      </c>
      <c r="N78">
        <v>53</v>
      </c>
      <c r="O78">
        <v>4</v>
      </c>
      <c r="P78">
        <v>8.6999999999999993</v>
      </c>
      <c r="Q78" t="s">
        <v>33</v>
      </c>
      <c r="R78" t="s">
        <v>26</v>
      </c>
      <c r="S78">
        <v>30</v>
      </c>
      <c r="T78">
        <v>0</v>
      </c>
      <c r="U78">
        <f>IF(EmployeeData3[[#This Row],[Gender]]="Female",1,0)</f>
        <v>0</v>
      </c>
      <c r="V78">
        <f>IF(EmployeeData3[[#This Row],[Performance Rating]]="Needs Improvement",1,0)</f>
        <v>0</v>
      </c>
      <c r="W78">
        <f>IF(EmployeeData3[[#This Row],[Performance Rating]]="Exceeds Expectations",1,0)</f>
        <v>0</v>
      </c>
      <c r="X78">
        <f>IF(EmployeeData3[[#This Row],[Performance Rating]]="Outstanding",1,0)</f>
        <v>1</v>
      </c>
      <c r="Y78">
        <f>IF(EmployeeData3[[#This Row],[Job Level]]="Entry",1,0)</f>
        <v>0</v>
      </c>
      <c r="Z78">
        <f>IF(EmployeeData3[[#This Row],[Job Level]]="Manager",1,0)</f>
        <v>0</v>
      </c>
      <c r="AA78">
        <f>IF(EmployeeData3[[#This Row],[Job Level]]="Senior",1,0)</f>
        <v>0</v>
      </c>
      <c r="AB78">
        <f>IF(EmployeeData3[[#This Row],[Job Level]]="Senior Manager",1,0)</f>
        <v>0</v>
      </c>
      <c r="AC78">
        <f>IF(EmployeeData3[[#This Row],[Department]]="Claims",1,0)</f>
        <v>0</v>
      </c>
      <c r="AD78">
        <f>IF(EmployeeData3[[#This Row],[Department]]="Finance",1,0)</f>
        <v>0</v>
      </c>
      <c r="AE78">
        <f>IF(EmployeeData3[[#This Row],[Department]]="HR",1,0)</f>
        <v>0</v>
      </c>
      <c r="AF78">
        <f>IF(EmployeeData3[[#This Row],[Department]]="IT",1,0)</f>
        <v>0</v>
      </c>
      <c r="AG78">
        <f>IF(EmployeeData3[[#This Row],[Department]]="Marketing",1,0)</f>
        <v>0</v>
      </c>
      <c r="AH78">
        <f>IF(EmployeeData3[[#This Row],[Department]]="Sales",1,0)</f>
        <v>0</v>
      </c>
      <c r="AI78">
        <f>IF(EmployeeData3[[#This Row],[Department]]="Underwriting",1,0)</f>
        <v>1</v>
      </c>
      <c r="AJ78">
        <f>IF(EmployeeData3[[#This Row],[Country]]="Canada",1,0)</f>
        <v>0</v>
      </c>
      <c r="AK78">
        <f>IF(EmployeeData3[[#This Row],[Country]]="Germany",1,0)</f>
        <v>0</v>
      </c>
      <c r="AL78">
        <f>IF(EmployeeData3[[#This Row],[Country]]="Ireland",1,0)</f>
        <v>0</v>
      </c>
      <c r="AM78">
        <f>IF(EmployeeData3[[#This Row],[Country]]="Singapore",1,0)</f>
        <v>0</v>
      </c>
      <c r="AN78">
        <f>IF(EmployeeData3[[#This Row],[Country]]="US",1,0)</f>
        <v>0</v>
      </c>
      <c r="AO78">
        <f>IF(EmployeeData3[[#This Row],[Working Arrangement]]="Office",1,0)</f>
        <v>0</v>
      </c>
      <c r="AP78">
        <f>IF(EmployeeData3[[#This Row],[Working Arrangement]]="Remote",1,0)</f>
        <v>0</v>
      </c>
      <c r="AQ78" t="e">
        <f>'Logistics Regression'!#REF! + SUMPRODUCT(B78:J78, 'Logistics Regression'!#REF!)</f>
        <v>#REF!</v>
      </c>
    </row>
    <row r="79" spans="1:43">
      <c r="A79" t="s">
        <v>130</v>
      </c>
      <c r="B79" t="str">
        <f>VLOOKUP(EmployeeData3[[#This Row],[Employee ID]],GenderData[#All],2,FALSE)</f>
        <v>Female</v>
      </c>
      <c r="C79" t="s">
        <v>48</v>
      </c>
      <c r="D79" t="s">
        <v>49</v>
      </c>
      <c r="E79" t="s">
        <v>23</v>
      </c>
      <c r="F79" t="s">
        <v>32</v>
      </c>
      <c r="G79">
        <v>42</v>
      </c>
      <c r="H79">
        <v>1.2</v>
      </c>
      <c r="I79">
        <v>0.6</v>
      </c>
      <c r="J79" s="3">
        <v>1.1000000000000001</v>
      </c>
      <c r="K79" t="s">
        <v>25</v>
      </c>
      <c r="L79" t="s">
        <v>26</v>
      </c>
      <c r="M79">
        <v>9</v>
      </c>
      <c r="N79">
        <v>90</v>
      </c>
      <c r="O79">
        <v>8</v>
      </c>
      <c r="P79">
        <v>2.4</v>
      </c>
      <c r="Q79" t="s">
        <v>33</v>
      </c>
      <c r="R79" t="s">
        <v>26</v>
      </c>
      <c r="S79">
        <v>20</v>
      </c>
      <c r="T79">
        <v>0</v>
      </c>
      <c r="U79">
        <f>IF(EmployeeData3[[#This Row],[Gender]]="Female",1,0)</f>
        <v>1</v>
      </c>
      <c r="V79">
        <f>IF(EmployeeData3[[#This Row],[Performance Rating]]="Needs Improvement",1,0)</f>
        <v>0</v>
      </c>
      <c r="W79">
        <f>IF(EmployeeData3[[#This Row],[Performance Rating]]="Exceeds Expectations",1,0)</f>
        <v>0</v>
      </c>
      <c r="X79">
        <f>IF(EmployeeData3[[#This Row],[Performance Rating]]="Outstanding",1,0)</f>
        <v>0</v>
      </c>
      <c r="Y79">
        <f>IF(EmployeeData3[[#This Row],[Job Level]]="Entry",1,0)</f>
        <v>0</v>
      </c>
      <c r="Z79">
        <f>IF(EmployeeData3[[#This Row],[Job Level]]="Manager",1,0)</f>
        <v>0</v>
      </c>
      <c r="AA79">
        <f>IF(EmployeeData3[[#This Row],[Job Level]]="Senior",1,0)</f>
        <v>1</v>
      </c>
      <c r="AB79">
        <f>IF(EmployeeData3[[#This Row],[Job Level]]="Senior Manager",1,0)</f>
        <v>0</v>
      </c>
      <c r="AC79">
        <f>IF(EmployeeData3[[#This Row],[Department]]="Claims",1,0)</f>
        <v>0</v>
      </c>
      <c r="AD79">
        <f>IF(EmployeeData3[[#This Row],[Department]]="Finance",1,0)</f>
        <v>0</v>
      </c>
      <c r="AE79">
        <f>IF(EmployeeData3[[#This Row],[Department]]="HR",1,0)</f>
        <v>0</v>
      </c>
      <c r="AF79">
        <f>IF(EmployeeData3[[#This Row],[Department]]="IT",1,0)</f>
        <v>1</v>
      </c>
      <c r="AG79">
        <f>IF(EmployeeData3[[#This Row],[Department]]="Marketing",1,0)</f>
        <v>0</v>
      </c>
      <c r="AH79">
        <f>IF(EmployeeData3[[#This Row],[Department]]="Sales",1,0)</f>
        <v>0</v>
      </c>
      <c r="AI79">
        <f>IF(EmployeeData3[[#This Row],[Department]]="Underwriting",1,0)</f>
        <v>0</v>
      </c>
      <c r="AJ79">
        <f>IF(EmployeeData3[[#This Row],[Country]]="Canada",1,0)</f>
        <v>0</v>
      </c>
      <c r="AK79">
        <f>IF(EmployeeData3[[#This Row],[Country]]="Germany",1,0)</f>
        <v>0</v>
      </c>
      <c r="AL79">
        <f>IF(EmployeeData3[[#This Row],[Country]]="Ireland",1,0)</f>
        <v>0</v>
      </c>
      <c r="AM79">
        <f>IF(EmployeeData3[[#This Row],[Country]]="Singapore",1,0)</f>
        <v>0</v>
      </c>
      <c r="AN79">
        <f>IF(EmployeeData3[[#This Row],[Country]]="US",1,0)</f>
        <v>0</v>
      </c>
      <c r="AO79">
        <f>IF(EmployeeData3[[#This Row],[Working Arrangement]]="Office",1,0)</f>
        <v>0</v>
      </c>
      <c r="AP79">
        <f>IF(EmployeeData3[[#This Row],[Working Arrangement]]="Remote",1,0)</f>
        <v>0</v>
      </c>
      <c r="AQ79" t="e">
        <f>'Logistics Regression'!#REF! + SUMPRODUCT(B79:J79, 'Logistics Regression'!#REF!)</f>
        <v>#REF!</v>
      </c>
    </row>
    <row r="80" spans="1:43">
      <c r="A80" t="s">
        <v>131</v>
      </c>
      <c r="B80" t="str">
        <f>VLOOKUP(EmployeeData3[[#This Row],[Employee ID]],GenderData[#All],2,FALSE)</f>
        <v>Male</v>
      </c>
      <c r="C80" t="s">
        <v>21</v>
      </c>
      <c r="D80" t="s">
        <v>22</v>
      </c>
      <c r="E80" t="s">
        <v>45</v>
      </c>
      <c r="F80" t="s">
        <v>24</v>
      </c>
      <c r="G80">
        <v>45</v>
      </c>
      <c r="H80">
        <v>1.7</v>
      </c>
      <c r="I80">
        <v>0.2</v>
      </c>
      <c r="J80" s="3">
        <v>1.1599999999999999</v>
      </c>
      <c r="K80" t="s">
        <v>37</v>
      </c>
      <c r="L80" t="s">
        <v>38</v>
      </c>
      <c r="M80">
        <v>1</v>
      </c>
      <c r="N80">
        <v>100</v>
      </c>
      <c r="O80">
        <v>5</v>
      </c>
      <c r="P80">
        <v>2.2000000000000002</v>
      </c>
      <c r="Q80" t="s">
        <v>27</v>
      </c>
      <c r="R80" t="s">
        <v>26</v>
      </c>
      <c r="S80">
        <v>11</v>
      </c>
      <c r="T80">
        <v>0</v>
      </c>
      <c r="U80">
        <f>IF(EmployeeData3[[#This Row],[Gender]]="Female",1,0)</f>
        <v>0</v>
      </c>
      <c r="V80">
        <f>IF(EmployeeData3[[#This Row],[Performance Rating]]="Needs Improvement",1,0)</f>
        <v>0</v>
      </c>
      <c r="W80">
        <f>IF(EmployeeData3[[#This Row],[Performance Rating]]="Exceeds Expectations",1,0)</f>
        <v>1</v>
      </c>
      <c r="X80">
        <f>IF(EmployeeData3[[#This Row],[Performance Rating]]="Outstanding",1,0)</f>
        <v>0</v>
      </c>
      <c r="Y80">
        <f>IF(EmployeeData3[[#This Row],[Job Level]]="Entry",1,0)</f>
        <v>0</v>
      </c>
      <c r="Z80">
        <f>IF(EmployeeData3[[#This Row],[Job Level]]="Manager",1,0)</f>
        <v>0</v>
      </c>
      <c r="AA80">
        <f>IF(EmployeeData3[[#This Row],[Job Level]]="Senior",1,0)</f>
        <v>0</v>
      </c>
      <c r="AB80">
        <f>IF(EmployeeData3[[#This Row],[Job Level]]="Senior Manager",1,0)</f>
        <v>0</v>
      </c>
      <c r="AC80">
        <f>IF(EmployeeData3[[#This Row],[Department]]="Claims",1,0)</f>
        <v>0</v>
      </c>
      <c r="AD80">
        <f>IF(EmployeeData3[[#This Row],[Department]]="Finance",1,0)</f>
        <v>0</v>
      </c>
      <c r="AE80">
        <f>IF(EmployeeData3[[#This Row],[Department]]="HR",1,0)</f>
        <v>0</v>
      </c>
      <c r="AF80">
        <f>IF(EmployeeData3[[#This Row],[Department]]="IT",1,0)</f>
        <v>0</v>
      </c>
      <c r="AG80">
        <f>IF(EmployeeData3[[#This Row],[Department]]="Marketing",1,0)</f>
        <v>0</v>
      </c>
      <c r="AH80">
        <f>IF(EmployeeData3[[#This Row],[Department]]="Sales",1,0)</f>
        <v>1</v>
      </c>
      <c r="AI80">
        <f>IF(EmployeeData3[[#This Row],[Department]]="Underwriting",1,0)</f>
        <v>0</v>
      </c>
      <c r="AJ80">
        <f>IF(EmployeeData3[[#This Row],[Country]]="Canada",1,0)</f>
        <v>0</v>
      </c>
      <c r="AK80">
        <f>IF(EmployeeData3[[#This Row],[Country]]="Germany",1,0)</f>
        <v>0</v>
      </c>
      <c r="AL80">
        <f>IF(EmployeeData3[[#This Row],[Country]]="Ireland",1,0)</f>
        <v>0</v>
      </c>
      <c r="AM80">
        <f>IF(EmployeeData3[[#This Row],[Country]]="Singapore",1,0)</f>
        <v>0</v>
      </c>
      <c r="AN80">
        <f>IF(EmployeeData3[[#This Row],[Country]]="US",1,0)</f>
        <v>1</v>
      </c>
      <c r="AO80">
        <f>IF(EmployeeData3[[#This Row],[Working Arrangement]]="Office",1,0)</f>
        <v>0</v>
      </c>
      <c r="AP80">
        <f>IF(EmployeeData3[[#This Row],[Working Arrangement]]="Remote",1,0)</f>
        <v>1</v>
      </c>
      <c r="AQ80" t="e">
        <f>'Logistics Regression'!#REF! + SUMPRODUCT(B80:J80, 'Logistics Regression'!#REF!)</f>
        <v>#REF!</v>
      </c>
    </row>
    <row r="81" spans="1:43">
      <c r="A81" t="s">
        <v>132</v>
      </c>
      <c r="B81" t="str">
        <f>VLOOKUP(EmployeeData3[[#This Row],[Employee ID]],GenderData[#All],2,FALSE)</f>
        <v>Female</v>
      </c>
      <c r="C81" t="s">
        <v>48</v>
      </c>
      <c r="D81" t="s">
        <v>49</v>
      </c>
      <c r="E81" t="s">
        <v>23</v>
      </c>
      <c r="F81" t="s">
        <v>59</v>
      </c>
      <c r="G81">
        <v>36</v>
      </c>
      <c r="H81">
        <v>2.2999999999999998</v>
      </c>
      <c r="I81">
        <v>0.7</v>
      </c>
      <c r="J81" s="3">
        <v>1.03</v>
      </c>
      <c r="K81" t="s">
        <v>75</v>
      </c>
      <c r="L81" t="s">
        <v>26</v>
      </c>
      <c r="M81">
        <v>17</v>
      </c>
      <c r="N81">
        <v>91</v>
      </c>
      <c r="O81">
        <v>10</v>
      </c>
      <c r="P81">
        <v>6.7</v>
      </c>
      <c r="Q81" t="s">
        <v>27</v>
      </c>
      <c r="R81" t="s">
        <v>26</v>
      </c>
      <c r="S81">
        <v>23</v>
      </c>
      <c r="T81">
        <v>0</v>
      </c>
      <c r="U81">
        <f>IF(EmployeeData3[[#This Row],[Gender]]="Female",1,0)</f>
        <v>1</v>
      </c>
      <c r="V81">
        <f>IF(EmployeeData3[[#This Row],[Performance Rating]]="Needs Improvement",1,0)</f>
        <v>0</v>
      </c>
      <c r="W81">
        <f>IF(EmployeeData3[[#This Row],[Performance Rating]]="Exceeds Expectations",1,0)</f>
        <v>0</v>
      </c>
      <c r="X81">
        <f>IF(EmployeeData3[[#This Row],[Performance Rating]]="Outstanding",1,0)</f>
        <v>1</v>
      </c>
      <c r="Y81">
        <f>IF(EmployeeData3[[#This Row],[Job Level]]="Entry",1,0)</f>
        <v>0</v>
      </c>
      <c r="Z81">
        <f>IF(EmployeeData3[[#This Row],[Job Level]]="Manager",1,0)</f>
        <v>0</v>
      </c>
      <c r="AA81">
        <f>IF(EmployeeData3[[#This Row],[Job Level]]="Senior",1,0)</f>
        <v>0</v>
      </c>
      <c r="AB81">
        <f>IF(EmployeeData3[[#This Row],[Job Level]]="Senior Manager",1,0)</f>
        <v>1</v>
      </c>
      <c r="AC81">
        <f>IF(EmployeeData3[[#This Row],[Department]]="Claims",1,0)</f>
        <v>0</v>
      </c>
      <c r="AD81">
        <f>IF(EmployeeData3[[#This Row],[Department]]="Finance",1,0)</f>
        <v>0</v>
      </c>
      <c r="AE81">
        <f>IF(EmployeeData3[[#This Row],[Department]]="HR",1,0)</f>
        <v>0</v>
      </c>
      <c r="AF81">
        <f>IF(EmployeeData3[[#This Row],[Department]]="IT",1,0)</f>
        <v>1</v>
      </c>
      <c r="AG81">
        <f>IF(EmployeeData3[[#This Row],[Department]]="Marketing",1,0)</f>
        <v>0</v>
      </c>
      <c r="AH81">
        <f>IF(EmployeeData3[[#This Row],[Department]]="Sales",1,0)</f>
        <v>0</v>
      </c>
      <c r="AI81">
        <f>IF(EmployeeData3[[#This Row],[Department]]="Underwriting",1,0)</f>
        <v>0</v>
      </c>
      <c r="AJ81">
        <f>IF(EmployeeData3[[#This Row],[Country]]="Canada",1,0)</f>
        <v>0</v>
      </c>
      <c r="AK81">
        <f>IF(EmployeeData3[[#This Row],[Country]]="Germany",1,0)</f>
        <v>0</v>
      </c>
      <c r="AL81">
        <f>IF(EmployeeData3[[#This Row],[Country]]="Ireland",1,0)</f>
        <v>0</v>
      </c>
      <c r="AM81">
        <f>IF(EmployeeData3[[#This Row],[Country]]="Singapore",1,0)</f>
        <v>0</v>
      </c>
      <c r="AN81">
        <f>IF(EmployeeData3[[#This Row],[Country]]="US",1,0)</f>
        <v>0</v>
      </c>
      <c r="AO81">
        <f>IF(EmployeeData3[[#This Row],[Working Arrangement]]="Office",1,0)</f>
        <v>0</v>
      </c>
      <c r="AP81">
        <f>IF(EmployeeData3[[#This Row],[Working Arrangement]]="Remote",1,0)</f>
        <v>1</v>
      </c>
      <c r="AQ81" t="e">
        <f>'Logistics Regression'!#REF! + SUMPRODUCT(B81:J81, 'Logistics Regression'!#REF!)</f>
        <v>#REF!</v>
      </c>
    </row>
    <row r="82" spans="1:43">
      <c r="A82" t="s">
        <v>133</v>
      </c>
      <c r="B82" t="str">
        <f>VLOOKUP(EmployeeData3[[#This Row],[Employee ID]],GenderData[#All],2,FALSE)</f>
        <v>Male</v>
      </c>
      <c r="C82" t="s">
        <v>52</v>
      </c>
      <c r="D82" t="s">
        <v>30</v>
      </c>
      <c r="E82" t="s">
        <v>23</v>
      </c>
      <c r="F82" t="s">
        <v>32</v>
      </c>
      <c r="G82">
        <v>38</v>
      </c>
      <c r="H82">
        <v>5.6</v>
      </c>
      <c r="I82">
        <v>1.9</v>
      </c>
      <c r="J82" s="3">
        <v>0.83</v>
      </c>
      <c r="K82" t="s">
        <v>37</v>
      </c>
      <c r="L82" t="s">
        <v>38</v>
      </c>
      <c r="M82">
        <v>15</v>
      </c>
      <c r="N82">
        <v>68</v>
      </c>
      <c r="O82">
        <v>3</v>
      </c>
      <c r="P82">
        <v>3.2</v>
      </c>
      <c r="Q82" t="s">
        <v>33</v>
      </c>
      <c r="R82" t="s">
        <v>26</v>
      </c>
      <c r="S82">
        <v>13</v>
      </c>
      <c r="T82">
        <v>0</v>
      </c>
      <c r="U82">
        <f>IF(EmployeeData3[[#This Row],[Gender]]="Female",1,0)</f>
        <v>0</v>
      </c>
      <c r="V82">
        <f>IF(EmployeeData3[[#This Row],[Performance Rating]]="Needs Improvement",1,0)</f>
        <v>0</v>
      </c>
      <c r="W82">
        <f>IF(EmployeeData3[[#This Row],[Performance Rating]]="Exceeds Expectations",1,0)</f>
        <v>1</v>
      </c>
      <c r="X82">
        <f>IF(EmployeeData3[[#This Row],[Performance Rating]]="Outstanding",1,0)</f>
        <v>0</v>
      </c>
      <c r="Y82">
        <f>IF(EmployeeData3[[#This Row],[Job Level]]="Entry",1,0)</f>
        <v>0</v>
      </c>
      <c r="Z82">
        <f>IF(EmployeeData3[[#This Row],[Job Level]]="Manager",1,0)</f>
        <v>0</v>
      </c>
      <c r="AA82">
        <f>IF(EmployeeData3[[#This Row],[Job Level]]="Senior",1,0)</f>
        <v>1</v>
      </c>
      <c r="AB82">
        <f>IF(EmployeeData3[[#This Row],[Job Level]]="Senior Manager",1,0)</f>
        <v>0</v>
      </c>
      <c r="AC82">
        <f>IF(EmployeeData3[[#This Row],[Department]]="Claims",1,0)</f>
        <v>0</v>
      </c>
      <c r="AD82">
        <f>IF(EmployeeData3[[#This Row],[Department]]="Finance",1,0)</f>
        <v>0</v>
      </c>
      <c r="AE82">
        <f>IF(EmployeeData3[[#This Row],[Department]]="HR",1,0)</f>
        <v>0</v>
      </c>
      <c r="AF82">
        <f>IF(EmployeeData3[[#This Row],[Department]]="IT",1,0)</f>
        <v>0</v>
      </c>
      <c r="AG82">
        <f>IF(EmployeeData3[[#This Row],[Department]]="Marketing",1,0)</f>
        <v>0</v>
      </c>
      <c r="AH82">
        <f>IF(EmployeeData3[[#This Row],[Department]]="Sales",1,0)</f>
        <v>0</v>
      </c>
      <c r="AI82">
        <f>IF(EmployeeData3[[#This Row],[Department]]="Underwriting",1,0)</f>
        <v>1</v>
      </c>
      <c r="AJ82">
        <f>IF(EmployeeData3[[#This Row],[Country]]="Canada",1,0)</f>
        <v>0</v>
      </c>
      <c r="AK82">
        <f>IF(EmployeeData3[[#This Row],[Country]]="Germany",1,0)</f>
        <v>0</v>
      </c>
      <c r="AL82">
        <f>IF(EmployeeData3[[#This Row],[Country]]="Ireland",1,0)</f>
        <v>0</v>
      </c>
      <c r="AM82">
        <f>IF(EmployeeData3[[#This Row],[Country]]="Singapore",1,0)</f>
        <v>0</v>
      </c>
      <c r="AN82">
        <f>IF(EmployeeData3[[#This Row],[Country]]="US",1,0)</f>
        <v>0</v>
      </c>
      <c r="AO82">
        <f>IF(EmployeeData3[[#This Row],[Working Arrangement]]="Office",1,0)</f>
        <v>0</v>
      </c>
      <c r="AP82">
        <f>IF(EmployeeData3[[#This Row],[Working Arrangement]]="Remote",1,0)</f>
        <v>0</v>
      </c>
      <c r="AQ82" t="e">
        <f>'Logistics Regression'!#REF! + SUMPRODUCT(B82:J82, 'Logistics Regression'!#REF!)</f>
        <v>#REF!</v>
      </c>
    </row>
    <row r="83" spans="1:43">
      <c r="A83" t="s">
        <v>134</v>
      </c>
      <c r="B83" t="str">
        <f>VLOOKUP(EmployeeData3[[#This Row],[Employee ID]],GenderData[#All],2,FALSE)</f>
        <v>Female</v>
      </c>
      <c r="C83" t="s">
        <v>40</v>
      </c>
      <c r="D83" t="s">
        <v>40</v>
      </c>
      <c r="E83" t="s">
        <v>41</v>
      </c>
      <c r="F83" t="s">
        <v>62</v>
      </c>
      <c r="G83">
        <v>48</v>
      </c>
      <c r="H83">
        <v>4.5</v>
      </c>
      <c r="I83">
        <v>0.6</v>
      </c>
      <c r="J83" s="3">
        <v>1.17</v>
      </c>
      <c r="K83" t="s">
        <v>25</v>
      </c>
      <c r="L83" t="s">
        <v>26</v>
      </c>
      <c r="M83">
        <v>26</v>
      </c>
      <c r="N83">
        <v>54</v>
      </c>
      <c r="O83">
        <v>5</v>
      </c>
      <c r="P83">
        <v>2.9</v>
      </c>
      <c r="Q83" t="s">
        <v>33</v>
      </c>
      <c r="R83" t="s">
        <v>26</v>
      </c>
      <c r="S83">
        <v>21</v>
      </c>
      <c r="T83">
        <v>0</v>
      </c>
      <c r="U83">
        <f>IF(EmployeeData3[[#This Row],[Gender]]="Female",1,0)</f>
        <v>1</v>
      </c>
      <c r="V83">
        <f>IF(EmployeeData3[[#This Row],[Performance Rating]]="Needs Improvement",1,0)</f>
        <v>0</v>
      </c>
      <c r="W83">
        <f>IF(EmployeeData3[[#This Row],[Performance Rating]]="Exceeds Expectations",1,0)</f>
        <v>0</v>
      </c>
      <c r="X83">
        <f>IF(EmployeeData3[[#This Row],[Performance Rating]]="Outstanding",1,0)</f>
        <v>0</v>
      </c>
      <c r="Y83">
        <f>IF(EmployeeData3[[#This Row],[Job Level]]="Entry",1,0)</f>
        <v>1</v>
      </c>
      <c r="Z83">
        <f>IF(EmployeeData3[[#This Row],[Job Level]]="Manager",1,0)</f>
        <v>0</v>
      </c>
      <c r="AA83">
        <f>IF(EmployeeData3[[#This Row],[Job Level]]="Senior",1,0)</f>
        <v>0</v>
      </c>
      <c r="AB83">
        <f>IF(EmployeeData3[[#This Row],[Job Level]]="Senior Manager",1,0)</f>
        <v>0</v>
      </c>
      <c r="AC83">
        <f>IF(EmployeeData3[[#This Row],[Department]]="Claims",1,0)</f>
        <v>0</v>
      </c>
      <c r="AD83">
        <f>IF(EmployeeData3[[#This Row],[Department]]="Finance",1,0)</f>
        <v>0</v>
      </c>
      <c r="AE83">
        <f>IF(EmployeeData3[[#This Row],[Department]]="HR",1,0)</f>
        <v>0</v>
      </c>
      <c r="AF83">
        <f>IF(EmployeeData3[[#This Row],[Department]]="IT",1,0)</f>
        <v>0</v>
      </c>
      <c r="AG83">
        <f>IF(EmployeeData3[[#This Row],[Department]]="Marketing",1,0)</f>
        <v>0</v>
      </c>
      <c r="AH83">
        <f>IF(EmployeeData3[[#This Row],[Department]]="Sales",1,0)</f>
        <v>0</v>
      </c>
      <c r="AI83">
        <f>IF(EmployeeData3[[#This Row],[Department]]="Underwriting",1,0)</f>
        <v>0</v>
      </c>
      <c r="AJ83">
        <f>IF(EmployeeData3[[#This Row],[Country]]="Canada",1,0)</f>
        <v>0</v>
      </c>
      <c r="AK83">
        <f>IF(EmployeeData3[[#This Row],[Country]]="Germany",1,0)</f>
        <v>0</v>
      </c>
      <c r="AL83">
        <f>IF(EmployeeData3[[#This Row],[Country]]="Ireland",1,0)</f>
        <v>0</v>
      </c>
      <c r="AM83">
        <f>IF(EmployeeData3[[#This Row],[Country]]="Singapore",1,0)</f>
        <v>1</v>
      </c>
      <c r="AN83">
        <f>IF(EmployeeData3[[#This Row],[Country]]="US",1,0)</f>
        <v>0</v>
      </c>
      <c r="AO83">
        <f>IF(EmployeeData3[[#This Row],[Working Arrangement]]="Office",1,0)</f>
        <v>0</v>
      </c>
      <c r="AP83">
        <f>IF(EmployeeData3[[#This Row],[Working Arrangement]]="Remote",1,0)</f>
        <v>0</v>
      </c>
      <c r="AQ83" t="e">
        <f>'Logistics Regression'!#REF! + SUMPRODUCT(B83:J83, 'Logistics Regression'!#REF!)</f>
        <v>#REF!</v>
      </c>
    </row>
    <row r="84" spans="1:43">
      <c r="A84" t="s">
        <v>135</v>
      </c>
      <c r="B84" t="str">
        <f>VLOOKUP(EmployeeData3[[#This Row],[Employee ID]],GenderData[#All],2,FALSE)</f>
        <v>Male</v>
      </c>
      <c r="C84" t="s">
        <v>66</v>
      </c>
      <c r="D84" t="s">
        <v>67</v>
      </c>
      <c r="E84" t="s">
        <v>45</v>
      </c>
      <c r="F84" t="s">
        <v>24</v>
      </c>
      <c r="G84">
        <v>32</v>
      </c>
      <c r="H84">
        <v>6</v>
      </c>
      <c r="I84">
        <v>3.5</v>
      </c>
      <c r="J84" s="3">
        <v>0.98</v>
      </c>
      <c r="K84" t="s">
        <v>25</v>
      </c>
      <c r="L84" t="s">
        <v>26</v>
      </c>
      <c r="M84">
        <v>19</v>
      </c>
      <c r="N84">
        <v>56</v>
      </c>
      <c r="O84">
        <v>2</v>
      </c>
      <c r="P84">
        <v>1.6</v>
      </c>
      <c r="Q84" t="s">
        <v>33</v>
      </c>
      <c r="R84" t="s">
        <v>26</v>
      </c>
      <c r="S84">
        <v>40</v>
      </c>
      <c r="T84">
        <v>0</v>
      </c>
      <c r="U84">
        <f>IF(EmployeeData3[[#This Row],[Gender]]="Female",1,0)</f>
        <v>0</v>
      </c>
      <c r="V84">
        <f>IF(EmployeeData3[[#This Row],[Performance Rating]]="Needs Improvement",1,0)</f>
        <v>0</v>
      </c>
      <c r="W84">
        <f>IF(EmployeeData3[[#This Row],[Performance Rating]]="Exceeds Expectations",1,0)</f>
        <v>0</v>
      </c>
      <c r="X84">
        <f>IF(EmployeeData3[[#This Row],[Performance Rating]]="Outstanding",1,0)</f>
        <v>0</v>
      </c>
      <c r="Y84">
        <f>IF(EmployeeData3[[#This Row],[Job Level]]="Entry",1,0)</f>
        <v>0</v>
      </c>
      <c r="Z84">
        <f>IF(EmployeeData3[[#This Row],[Job Level]]="Manager",1,0)</f>
        <v>0</v>
      </c>
      <c r="AA84">
        <f>IF(EmployeeData3[[#This Row],[Job Level]]="Senior",1,0)</f>
        <v>0</v>
      </c>
      <c r="AB84">
        <f>IF(EmployeeData3[[#This Row],[Job Level]]="Senior Manager",1,0)</f>
        <v>0</v>
      </c>
      <c r="AC84">
        <f>IF(EmployeeData3[[#This Row],[Department]]="Claims",1,0)</f>
        <v>0</v>
      </c>
      <c r="AD84">
        <f>IF(EmployeeData3[[#This Row],[Department]]="Finance",1,0)</f>
        <v>0</v>
      </c>
      <c r="AE84">
        <f>IF(EmployeeData3[[#This Row],[Department]]="HR",1,0)</f>
        <v>1</v>
      </c>
      <c r="AF84">
        <f>IF(EmployeeData3[[#This Row],[Department]]="IT",1,0)</f>
        <v>0</v>
      </c>
      <c r="AG84">
        <f>IF(EmployeeData3[[#This Row],[Department]]="Marketing",1,0)</f>
        <v>0</v>
      </c>
      <c r="AH84">
        <f>IF(EmployeeData3[[#This Row],[Department]]="Sales",1,0)</f>
        <v>0</v>
      </c>
      <c r="AI84">
        <f>IF(EmployeeData3[[#This Row],[Department]]="Underwriting",1,0)</f>
        <v>0</v>
      </c>
      <c r="AJ84">
        <f>IF(EmployeeData3[[#This Row],[Country]]="Canada",1,0)</f>
        <v>0</v>
      </c>
      <c r="AK84">
        <f>IF(EmployeeData3[[#This Row],[Country]]="Germany",1,0)</f>
        <v>0</v>
      </c>
      <c r="AL84">
        <f>IF(EmployeeData3[[#This Row],[Country]]="Ireland",1,0)</f>
        <v>0</v>
      </c>
      <c r="AM84">
        <f>IF(EmployeeData3[[#This Row],[Country]]="Singapore",1,0)</f>
        <v>0</v>
      </c>
      <c r="AN84">
        <f>IF(EmployeeData3[[#This Row],[Country]]="US",1,0)</f>
        <v>1</v>
      </c>
      <c r="AO84">
        <f>IF(EmployeeData3[[#This Row],[Working Arrangement]]="Office",1,0)</f>
        <v>0</v>
      </c>
      <c r="AP84">
        <f>IF(EmployeeData3[[#This Row],[Working Arrangement]]="Remote",1,0)</f>
        <v>0</v>
      </c>
      <c r="AQ84" t="e">
        <f>'Logistics Regression'!#REF! + SUMPRODUCT(B84:J84, 'Logistics Regression'!#REF!)</f>
        <v>#REF!</v>
      </c>
    </row>
    <row r="85" spans="1:43">
      <c r="A85" t="s">
        <v>136</v>
      </c>
      <c r="B85" t="str">
        <f>VLOOKUP(EmployeeData3[[#This Row],[Employee ID]],GenderData[#All],2,FALSE)</f>
        <v>Female</v>
      </c>
      <c r="C85" t="s">
        <v>48</v>
      </c>
      <c r="D85" t="s">
        <v>49</v>
      </c>
      <c r="E85" t="s">
        <v>23</v>
      </c>
      <c r="F85" t="s">
        <v>36</v>
      </c>
      <c r="G85">
        <v>33</v>
      </c>
      <c r="H85">
        <v>8</v>
      </c>
      <c r="I85">
        <v>0.9</v>
      </c>
      <c r="J85" s="3">
        <v>1.0900000000000001</v>
      </c>
      <c r="K85" t="s">
        <v>53</v>
      </c>
      <c r="L85" t="s">
        <v>26</v>
      </c>
      <c r="M85">
        <v>28</v>
      </c>
      <c r="N85">
        <v>48</v>
      </c>
      <c r="O85">
        <v>5</v>
      </c>
      <c r="P85">
        <v>1.7</v>
      </c>
      <c r="Q85" t="s">
        <v>27</v>
      </c>
      <c r="R85" t="s">
        <v>38</v>
      </c>
      <c r="S85">
        <v>21</v>
      </c>
      <c r="T85">
        <v>0</v>
      </c>
      <c r="U85">
        <f>IF(EmployeeData3[[#This Row],[Gender]]="Female",1,0)</f>
        <v>1</v>
      </c>
      <c r="V85">
        <f>IF(EmployeeData3[[#This Row],[Performance Rating]]="Needs Improvement",1,0)</f>
        <v>1</v>
      </c>
      <c r="W85">
        <f>IF(EmployeeData3[[#This Row],[Performance Rating]]="Exceeds Expectations",1,0)</f>
        <v>0</v>
      </c>
      <c r="X85">
        <f>IF(EmployeeData3[[#This Row],[Performance Rating]]="Outstanding",1,0)</f>
        <v>0</v>
      </c>
      <c r="Y85">
        <f>IF(EmployeeData3[[#This Row],[Job Level]]="Entry",1,0)</f>
        <v>0</v>
      </c>
      <c r="Z85">
        <f>IF(EmployeeData3[[#This Row],[Job Level]]="Manager",1,0)</f>
        <v>1</v>
      </c>
      <c r="AA85">
        <f>IF(EmployeeData3[[#This Row],[Job Level]]="Senior",1,0)</f>
        <v>0</v>
      </c>
      <c r="AB85">
        <f>IF(EmployeeData3[[#This Row],[Job Level]]="Senior Manager",1,0)</f>
        <v>0</v>
      </c>
      <c r="AC85">
        <f>IF(EmployeeData3[[#This Row],[Department]]="Claims",1,0)</f>
        <v>0</v>
      </c>
      <c r="AD85">
        <f>IF(EmployeeData3[[#This Row],[Department]]="Finance",1,0)</f>
        <v>0</v>
      </c>
      <c r="AE85">
        <f>IF(EmployeeData3[[#This Row],[Department]]="HR",1,0)</f>
        <v>0</v>
      </c>
      <c r="AF85">
        <f>IF(EmployeeData3[[#This Row],[Department]]="IT",1,0)</f>
        <v>1</v>
      </c>
      <c r="AG85">
        <f>IF(EmployeeData3[[#This Row],[Department]]="Marketing",1,0)</f>
        <v>0</v>
      </c>
      <c r="AH85">
        <f>IF(EmployeeData3[[#This Row],[Department]]="Sales",1,0)</f>
        <v>0</v>
      </c>
      <c r="AI85">
        <f>IF(EmployeeData3[[#This Row],[Department]]="Underwriting",1,0)</f>
        <v>0</v>
      </c>
      <c r="AJ85">
        <f>IF(EmployeeData3[[#This Row],[Country]]="Canada",1,0)</f>
        <v>0</v>
      </c>
      <c r="AK85">
        <f>IF(EmployeeData3[[#This Row],[Country]]="Germany",1,0)</f>
        <v>0</v>
      </c>
      <c r="AL85">
        <f>IF(EmployeeData3[[#This Row],[Country]]="Ireland",1,0)</f>
        <v>0</v>
      </c>
      <c r="AM85">
        <f>IF(EmployeeData3[[#This Row],[Country]]="Singapore",1,0)</f>
        <v>0</v>
      </c>
      <c r="AN85">
        <f>IF(EmployeeData3[[#This Row],[Country]]="US",1,0)</f>
        <v>0</v>
      </c>
      <c r="AO85">
        <f>IF(EmployeeData3[[#This Row],[Working Arrangement]]="Office",1,0)</f>
        <v>0</v>
      </c>
      <c r="AP85">
        <f>IF(EmployeeData3[[#This Row],[Working Arrangement]]="Remote",1,0)</f>
        <v>1</v>
      </c>
      <c r="AQ85" t="e">
        <f>'Logistics Regression'!#REF! + SUMPRODUCT(B85:J85, 'Logistics Regression'!#REF!)</f>
        <v>#REF!</v>
      </c>
    </row>
    <row r="86" spans="1:43">
      <c r="A86" t="s">
        <v>137</v>
      </c>
      <c r="B86" t="str">
        <f>VLOOKUP(EmployeeData3[[#This Row],[Employee ID]],GenderData[#All],2,FALSE)</f>
        <v>Female</v>
      </c>
      <c r="C86" t="s">
        <v>66</v>
      </c>
      <c r="D86" t="s">
        <v>67</v>
      </c>
      <c r="E86" t="s">
        <v>45</v>
      </c>
      <c r="F86" t="s">
        <v>59</v>
      </c>
      <c r="G86">
        <v>34</v>
      </c>
      <c r="H86">
        <v>6.2</v>
      </c>
      <c r="I86">
        <v>2.7</v>
      </c>
      <c r="J86" s="3">
        <v>1.17</v>
      </c>
      <c r="K86" t="s">
        <v>37</v>
      </c>
      <c r="L86" t="s">
        <v>26</v>
      </c>
      <c r="M86">
        <v>10</v>
      </c>
      <c r="N86">
        <v>71</v>
      </c>
      <c r="O86">
        <v>9</v>
      </c>
      <c r="P86">
        <v>2.9</v>
      </c>
      <c r="Q86" t="s">
        <v>33</v>
      </c>
      <c r="R86" t="s">
        <v>26</v>
      </c>
      <c r="S86">
        <v>45</v>
      </c>
      <c r="T86">
        <v>0</v>
      </c>
      <c r="U86">
        <f>IF(EmployeeData3[[#This Row],[Gender]]="Female",1,0)</f>
        <v>1</v>
      </c>
      <c r="V86">
        <f>IF(EmployeeData3[[#This Row],[Performance Rating]]="Needs Improvement",1,0)</f>
        <v>0</v>
      </c>
      <c r="W86">
        <f>IF(EmployeeData3[[#This Row],[Performance Rating]]="Exceeds Expectations",1,0)</f>
        <v>1</v>
      </c>
      <c r="X86">
        <f>IF(EmployeeData3[[#This Row],[Performance Rating]]="Outstanding",1,0)</f>
        <v>0</v>
      </c>
      <c r="Y86">
        <f>IF(EmployeeData3[[#This Row],[Job Level]]="Entry",1,0)</f>
        <v>0</v>
      </c>
      <c r="Z86">
        <f>IF(EmployeeData3[[#This Row],[Job Level]]="Manager",1,0)</f>
        <v>0</v>
      </c>
      <c r="AA86">
        <f>IF(EmployeeData3[[#This Row],[Job Level]]="Senior",1,0)</f>
        <v>0</v>
      </c>
      <c r="AB86">
        <f>IF(EmployeeData3[[#This Row],[Job Level]]="Senior Manager",1,0)</f>
        <v>1</v>
      </c>
      <c r="AC86">
        <f>IF(EmployeeData3[[#This Row],[Department]]="Claims",1,0)</f>
        <v>0</v>
      </c>
      <c r="AD86">
        <f>IF(EmployeeData3[[#This Row],[Department]]="Finance",1,0)</f>
        <v>0</v>
      </c>
      <c r="AE86">
        <f>IF(EmployeeData3[[#This Row],[Department]]="HR",1,0)</f>
        <v>1</v>
      </c>
      <c r="AF86">
        <f>IF(EmployeeData3[[#This Row],[Department]]="IT",1,0)</f>
        <v>0</v>
      </c>
      <c r="AG86">
        <f>IF(EmployeeData3[[#This Row],[Department]]="Marketing",1,0)</f>
        <v>0</v>
      </c>
      <c r="AH86">
        <f>IF(EmployeeData3[[#This Row],[Department]]="Sales",1,0)</f>
        <v>0</v>
      </c>
      <c r="AI86">
        <f>IF(EmployeeData3[[#This Row],[Department]]="Underwriting",1,0)</f>
        <v>0</v>
      </c>
      <c r="AJ86">
        <f>IF(EmployeeData3[[#This Row],[Country]]="Canada",1,0)</f>
        <v>0</v>
      </c>
      <c r="AK86">
        <f>IF(EmployeeData3[[#This Row],[Country]]="Germany",1,0)</f>
        <v>0</v>
      </c>
      <c r="AL86">
        <f>IF(EmployeeData3[[#This Row],[Country]]="Ireland",1,0)</f>
        <v>0</v>
      </c>
      <c r="AM86">
        <f>IF(EmployeeData3[[#This Row],[Country]]="Singapore",1,0)</f>
        <v>0</v>
      </c>
      <c r="AN86">
        <f>IF(EmployeeData3[[#This Row],[Country]]="US",1,0)</f>
        <v>1</v>
      </c>
      <c r="AO86">
        <f>IF(EmployeeData3[[#This Row],[Working Arrangement]]="Office",1,0)</f>
        <v>0</v>
      </c>
      <c r="AP86">
        <f>IF(EmployeeData3[[#This Row],[Working Arrangement]]="Remote",1,0)</f>
        <v>0</v>
      </c>
      <c r="AQ86" t="e">
        <f>'Logistics Regression'!#REF! + SUMPRODUCT(B86:J86, 'Logistics Regression'!#REF!)</f>
        <v>#REF!</v>
      </c>
    </row>
    <row r="87" spans="1:43">
      <c r="A87" t="s">
        <v>138</v>
      </c>
      <c r="B87" t="str">
        <f>VLOOKUP(EmployeeData3[[#This Row],[Employee ID]],GenderData[#All],2,FALSE)</f>
        <v>Male</v>
      </c>
      <c r="C87" t="s">
        <v>66</v>
      </c>
      <c r="D87" t="s">
        <v>67</v>
      </c>
      <c r="E87" t="s">
        <v>23</v>
      </c>
      <c r="F87" t="s">
        <v>24</v>
      </c>
      <c r="G87">
        <v>48</v>
      </c>
      <c r="H87">
        <v>12.3</v>
      </c>
      <c r="I87">
        <v>5.8</v>
      </c>
      <c r="J87" s="3">
        <v>1.0900000000000001</v>
      </c>
      <c r="K87" t="s">
        <v>37</v>
      </c>
      <c r="L87" t="s">
        <v>38</v>
      </c>
      <c r="M87">
        <v>26</v>
      </c>
      <c r="N87">
        <v>89</v>
      </c>
      <c r="O87">
        <v>6</v>
      </c>
      <c r="P87">
        <v>6.7</v>
      </c>
      <c r="Q87" t="s">
        <v>50</v>
      </c>
      <c r="R87" t="s">
        <v>38</v>
      </c>
      <c r="S87">
        <v>41</v>
      </c>
      <c r="T87">
        <v>1</v>
      </c>
      <c r="U87">
        <f>IF(EmployeeData3[[#This Row],[Gender]]="Female",1,0)</f>
        <v>0</v>
      </c>
      <c r="V87">
        <f>IF(EmployeeData3[[#This Row],[Performance Rating]]="Needs Improvement",1,0)</f>
        <v>0</v>
      </c>
      <c r="W87">
        <f>IF(EmployeeData3[[#This Row],[Performance Rating]]="Exceeds Expectations",1,0)</f>
        <v>1</v>
      </c>
      <c r="X87">
        <f>IF(EmployeeData3[[#This Row],[Performance Rating]]="Outstanding",1,0)</f>
        <v>0</v>
      </c>
      <c r="Y87">
        <f>IF(EmployeeData3[[#This Row],[Job Level]]="Entry",1,0)</f>
        <v>0</v>
      </c>
      <c r="Z87">
        <f>IF(EmployeeData3[[#This Row],[Job Level]]="Manager",1,0)</f>
        <v>0</v>
      </c>
      <c r="AA87">
        <f>IF(EmployeeData3[[#This Row],[Job Level]]="Senior",1,0)</f>
        <v>0</v>
      </c>
      <c r="AB87">
        <f>IF(EmployeeData3[[#This Row],[Job Level]]="Senior Manager",1,0)</f>
        <v>0</v>
      </c>
      <c r="AC87">
        <f>IF(EmployeeData3[[#This Row],[Department]]="Claims",1,0)</f>
        <v>0</v>
      </c>
      <c r="AD87">
        <f>IF(EmployeeData3[[#This Row],[Department]]="Finance",1,0)</f>
        <v>0</v>
      </c>
      <c r="AE87">
        <f>IF(EmployeeData3[[#This Row],[Department]]="HR",1,0)</f>
        <v>1</v>
      </c>
      <c r="AF87">
        <f>IF(EmployeeData3[[#This Row],[Department]]="IT",1,0)</f>
        <v>0</v>
      </c>
      <c r="AG87">
        <f>IF(EmployeeData3[[#This Row],[Department]]="Marketing",1,0)</f>
        <v>0</v>
      </c>
      <c r="AH87">
        <f>IF(EmployeeData3[[#This Row],[Department]]="Sales",1,0)</f>
        <v>0</v>
      </c>
      <c r="AI87">
        <f>IF(EmployeeData3[[#This Row],[Department]]="Underwriting",1,0)</f>
        <v>0</v>
      </c>
      <c r="AJ87">
        <f>IF(EmployeeData3[[#This Row],[Country]]="Canada",1,0)</f>
        <v>0</v>
      </c>
      <c r="AK87">
        <f>IF(EmployeeData3[[#This Row],[Country]]="Germany",1,0)</f>
        <v>0</v>
      </c>
      <c r="AL87">
        <f>IF(EmployeeData3[[#This Row],[Country]]="Ireland",1,0)</f>
        <v>0</v>
      </c>
      <c r="AM87">
        <f>IF(EmployeeData3[[#This Row],[Country]]="Singapore",1,0)</f>
        <v>0</v>
      </c>
      <c r="AN87">
        <f>IF(EmployeeData3[[#This Row],[Country]]="US",1,0)</f>
        <v>0</v>
      </c>
      <c r="AO87">
        <f>IF(EmployeeData3[[#This Row],[Working Arrangement]]="Office",1,0)</f>
        <v>1</v>
      </c>
      <c r="AP87">
        <f>IF(EmployeeData3[[#This Row],[Working Arrangement]]="Remote",1,0)</f>
        <v>0</v>
      </c>
      <c r="AQ87" t="e">
        <f>'Logistics Regression'!#REF! + SUMPRODUCT(B87:J87, 'Logistics Regression'!#REF!)</f>
        <v>#REF!</v>
      </c>
    </row>
    <row r="88" spans="1:43">
      <c r="A88" t="s">
        <v>139</v>
      </c>
      <c r="B88" t="str">
        <f>VLOOKUP(EmployeeData3[[#This Row],[Employee ID]],GenderData[#All],2,FALSE)</f>
        <v>Male</v>
      </c>
      <c r="C88" t="s">
        <v>35</v>
      </c>
      <c r="D88" t="s">
        <v>22</v>
      </c>
      <c r="E88" t="s">
        <v>55</v>
      </c>
      <c r="F88" t="s">
        <v>32</v>
      </c>
      <c r="G88">
        <v>50</v>
      </c>
      <c r="H88">
        <v>8</v>
      </c>
      <c r="I88">
        <v>5.5</v>
      </c>
      <c r="J88" s="3">
        <v>0.85</v>
      </c>
      <c r="K88" t="s">
        <v>25</v>
      </c>
      <c r="L88" t="s">
        <v>38</v>
      </c>
      <c r="M88">
        <v>11</v>
      </c>
      <c r="N88">
        <v>67</v>
      </c>
      <c r="O88">
        <v>10</v>
      </c>
      <c r="P88">
        <v>1</v>
      </c>
      <c r="Q88" t="s">
        <v>33</v>
      </c>
      <c r="R88" t="s">
        <v>38</v>
      </c>
      <c r="S88">
        <v>17</v>
      </c>
      <c r="T88">
        <v>0</v>
      </c>
      <c r="U88">
        <f>IF(EmployeeData3[[#This Row],[Gender]]="Female",1,0)</f>
        <v>0</v>
      </c>
      <c r="V88">
        <f>IF(EmployeeData3[[#This Row],[Performance Rating]]="Needs Improvement",1,0)</f>
        <v>0</v>
      </c>
      <c r="W88">
        <f>IF(EmployeeData3[[#This Row],[Performance Rating]]="Exceeds Expectations",1,0)</f>
        <v>0</v>
      </c>
      <c r="X88">
        <f>IF(EmployeeData3[[#This Row],[Performance Rating]]="Outstanding",1,0)</f>
        <v>0</v>
      </c>
      <c r="Y88">
        <f>IF(EmployeeData3[[#This Row],[Job Level]]="Entry",1,0)</f>
        <v>0</v>
      </c>
      <c r="Z88">
        <f>IF(EmployeeData3[[#This Row],[Job Level]]="Manager",1,0)</f>
        <v>0</v>
      </c>
      <c r="AA88">
        <f>IF(EmployeeData3[[#This Row],[Job Level]]="Senior",1,0)</f>
        <v>1</v>
      </c>
      <c r="AB88">
        <f>IF(EmployeeData3[[#This Row],[Job Level]]="Senior Manager",1,0)</f>
        <v>0</v>
      </c>
      <c r="AC88">
        <f>IF(EmployeeData3[[#This Row],[Department]]="Claims",1,0)</f>
        <v>0</v>
      </c>
      <c r="AD88">
        <f>IF(EmployeeData3[[#This Row],[Department]]="Finance",1,0)</f>
        <v>0</v>
      </c>
      <c r="AE88">
        <f>IF(EmployeeData3[[#This Row],[Department]]="HR",1,0)</f>
        <v>0</v>
      </c>
      <c r="AF88">
        <f>IF(EmployeeData3[[#This Row],[Department]]="IT",1,0)</f>
        <v>0</v>
      </c>
      <c r="AG88">
        <f>IF(EmployeeData3[[#This Row],[Department]]="Marketing",1,0)</f>
        <v>1</v>
      </c>
      <c r="AH88">
        <f>IF(EmployeeData3[[#This Row],[Department]]="Sales",1,0)</f>
        <v>0</v>
      </c>
      <c r="AI88">
        <f>IF(EmployeeData3[[#This Row],[Department]]="Underwriting",1,0)</f>
        <v>0</v>
      </c>
      <c r="AJ88">
        <f>IF(EmployeeData3[[#This Row],[Country]]="Canada",1,0)</f>
        <v>1</v>
      </c>
      <c r="AK88">
        <f>IF(EmployeeData3[[#This Row],[Country]]="Germany",1,0)</f>
        <v>0</v>
      </c>
      <c r="AL88">
        <f>IF(EmployeeData3[[#This Row],[Country]]="Ireland",1,0)</f>
        <v>0</v>
      </c>
      <c r="AM88">
        <f>IF(EmployeeData3[[#This Row],[Country]]="Singapore",1,0)</f>
        <v>0</v>
      </c>
      <c r="AN88">
        <f>IF(EmployeeData3[[#This Row],[Country]]="US",1,0)</f>
        <v>0</v>
      </c>
      <c r="AO88">
        <f>IF(EmployeeData3[[#This Row],[Working Arrangement]]="Office",1,0)</f>
        <v>0</v>
      </c>
      <c r="AP88">
        <f>IF(EmployeeData3[[#This Row],[Working Arrangement]]="Remote",1,0)</f>
        <v>0</v>
      </c>
      <c r="AQ88" t="e">
        <f>'Logistics Regression'!#REF! + SUMPRODUCT(B88:J88, 'Logistics Regression'!#REF!)</f>
        <v>#REF!</v>
      </c>
    </row>
    <row r="89" spans="1:43">
      <c r="A89" t="s">
        <v>140</v>
      </c>
      <c r="B89" t="str">
        <f>VLOOKUP(EmployeeData3[[#This Row],[Employee ID]],GenderData[#All],2,FALSE)</f>
        <v>Female</v>
      </c>
      <c r="C89" t="s">
        <v>40</v>
      </c>
      <c r="D89" t="s">
        <v>40</v>
      </c>
      <c r="E89" t="s">
        <v>55</v>
      </c>
      <c r="F89" t="s">
        <v>24</v>
      </c>
      <c r="G89">
        <v>25</v>
      </c>
      <c r="H89">
        <v>3.6</v>
      </c>
      <c r="I89">
        <v>2.6</v>
      </c>
      <c r="J89" s="3">
        <v>0.91</v>
      </c>
      <c r="K89" t="s">
        <v>25</v>
      </c>
      <c r="L89" t="s">
        <v>26</v>
      </c>
      <c r="M89">
        <v>23</v>
      </c>
      <c r="N89">
        <v>76</v>
      </c>
      <c r="O89">
        <v>6</v>
      </c>
      <c r="P89">
        <v>2.5</v>
      </c>
      <c r="Q89" t="s">
        <v>50</v>
      </c>
      <c r="R89" t="s">
        <v>26</v>
      </c>
      <c r="S89">
        <v>11</v>
      </c>
      <c r="T89">
        <v>0</v>
      </c>
      <c r="U89">
        <f>IF(EmployeeData3[[#This Row],[Gender]]="Female",1,0)</f>
        <v>1</v>
      </c>
      <c r="V89">
        <f>IF(EmployeeData3[[#This Row],[Performance Rating]]="Needs Improvement",1,0)</f>
        <v>0</v>
      </c>
      <c r="W89">
        <f>IF(EmployeeData3[[#This Row],[Performance Rating]]="Exceeds Expectations",1,0)</f>
        <v>0</v>
      </c>
      <c r="X89">
        <f>IF(EmployeeData3[[#This Row],[Performance Rating]]="Outstanding",1,0)</f>
        <v>0</v>
      </c>
      <c r="Y89">
        <f>IF(EmployeeData3[[#This Row],[Job Level]]="Entry",1,0)</f>
        <v>0</v>
      </c>
      <c r="Z89">
        <f>IF(EmployeeData3[[#This Row],[Job Level]]="Manager",1,0)</f>
        <v>0</v>
      </c>
      <c r="AA89">
        <f>IF(EmployeeData3[[#This Row],[Job Level]]="Senior",1,0)</f>
        <v>0</v>
      </c>
      <c r="AB89">
        <f>IF(EmployeeData3[[#This Row],[Job Level]]="Senior Manager",1,0)</f>
        <v>0</v>
      </c>
      <c r="AC89">
        <f>IF(EmployeeData3[[#This Row],[Department]]="Claims",1,0)</f>
        <v>0</v>
      </c>
      <c r="AD89">
        <f>IF(EmployeeData3[[#This Row],[Department]]="Finance",1,0)</f>
        <v>0</v>
      </c>
      <c r="AE89">
        <f>IF(EmployeeData3[[#This Row],[Department]]="HR",1,0)</f>
        <v>0</v>
      </c>
      <c r="AF89">
        <f>IF(EmployeeData3[[#This Row],[Department]]="IT",1,0)</f>
        <v>0</v>
      </c>
      <c r="AG89">
        <f>IF(EmployeeData3[[#This Row],[Department]]="Marketing",1,0)</f>
        <v>0</v>
      </c>
      <c r="AH89">
        <f>IF(EmployeeData3[[#This Row],[Department]]="Sales",1,0)</f>
        <v>0</v>
      </c>
      <c r="AI89">
        <f>IF(EmployeeData3[[#This Row],[Department]]="Underwriting",1,0)</f>
        <v>0</v>
      </c>
      <c r="AJ89">
        <f>IF(EmployeeData3[[#This Row],[Country]]="Canada",1,0)</f>
        <v>1</v>
      </c>
      <c r="AK89">
        <f>IF(EmployeeData3[[#This Row],[Country]]="Germany",1,0)</f>
        <v>0</v>
      </c>
      <c r="AL89">
        <f>IF(EmployeeData3[[#This Row],[Country]]="Ireland",1,0)</f>
        <v>0</v>
      </c>
      <c r="AM89">
        <f>IF(EmployeeData3[[#This Row],[Country]]="Singapore",1,0)</f>
        <v>0</v>
      </c>
      <c r="AN89">
        <f>IF(EmployeeData3[[#This Row],[Country]]="US",1,0)</f>
        <v>0</v>
      </c>
      <c r="AO89">
        <f>IF(EmployeeData3[[#This Row],[Working Arrangement]]="Office",1,0)</f>
        <v>1</v>
      </c>
      <c r="AP89">
        <f>IF(EmployeeData3[[#This Row],[Working Arrangement]]="Remote",1,0)</f>
        <v>0</v>
      </c>
      <c r="AQ89" t="e">
        <f>'Logistics Regression'!#REF! + SUMPRODUCT(B89:J89, 'Logistics Regression'!#REF!)</f>
        <v>#REF!</v>
      </c>
    </row>
    <row r="90" spans="1:43">
      <c r="A90" t="s">
        <v>141</v>
      </c>
      <c r="B90" t="str">
        <f>VLOOKUP(EmployeeData3[[#This Row],[Employee ID]],GenderData[#All],2,FALSE)</f>
        <v>Female</v>
      </c>
      <c r="C90" t="s">
        <v>29</v>
      </c>
      <c r="D90" t="s">
        <v>30</v>
      </c>
      <c r="E90" t="s">
        <v>45</v>
      </c>
      <c r="F90" t="s">
        <v>59</v>
      </c>
      <c r="G90">
        <v>47</v>
      </c>
      <c r="H90">
        <v>2.6</v>
      </c>
      <c r="I90">
        <v>0.7</v>
      </c>
      <c r="J90" s="3">
        <v>1.1100000000000001</v>
      </c>
      <c r="K90" t="s">
        <v>53</v>
      </c>
      <c r="L90" t="s">
        <v>26</v>
      </c>
      <c r="M90">
        <v>3</v>
      </c>
      <c r="N90">
        <v>89</v>
      </c>
      <c r="O90">
        <v>4</v>
      </c>
      <c r="P90">
        <v>0.8</v>
      </c>
      <c r="Q90" t="s">
        <v>33</v>
      </c>
      <c r="R90" t="s">
        <v>26</v>
      </c>
      <c r="S90">
        <v>23</v>
      </c>
      <c r="T90">
        <v>0</v>
      </c>
      <c r="U90">
        <f>IF(EmployeeData3[[#This Row],[Gender]]="Female",1,0)</f>
        <v>1</v>
      </c>
      <c r="V90">
        <f>IF(EmployeeData3[[#This Row],[Performance Rating]]="Needs Improvement",1,0)</f>
        <v>1</v>
      </c>
      <c r="W90">
        <f>IF(EmployeeData3[[#This Row],[Performance Rating]]="Exceeds Expectations",1,0)</f>
        <v>0</v>
      </c>
      <c r="X90">
        <f>IF(EmployeeData3[[#This Row],[Performance Rating]]="Outstanding",1,0)</f>
        <v>0</v>
      </c>
      <c r="Y90">
        <f>IF(EmployeeData3[[#This Row],[Job Level]]="Entry",1,0)</f>
        <v>0</v>
      </c>
      <c r="Z90">
        <f>IF(EmployeeData3[[#This Row],[Job Level]]="Manager",1,0)</f>
        <v>0</v>
      </c>
      <c r="AA90">
        <f>IF(EmployeeData3[[#This Row],[Job Level]]="Senior",1,0)</f>
        <v>0</v>
      </c>
      <c r="AB90">
        <f>IF(EmployeeData3[[#This Row],[Job Level]]="Senior Manager",1,0)</f>
        <v>1</v>
      </c>
      <c r="AC90">
        <f>IF(EmployeeData3[[#This Row],[Department]]="Claims",1,0)</f>
        <v>1</v>
      </c>
      <c r="AD90">
        <f>IF(EmployeeData3[[#This Row],[Department]]="Finance",1,0)</f>
        <v>0</v>
      </c>
      <c r="AE90">
        <f>IF(EmployeeData3[[#This Row],[Department]]="HR",1,0)</f>
        <v>0</v>
      </c>
      <c r="AF90">
        <f>IF(EmployeeData3[[#This Row],[Department]]="IT",1,0)</f>
        <v>0</v>
      </c>
      <c r="AG90">
        <f>IF(EmployeeData3[[#This Row],[Department]]="Marketing",1,0)</f>
        <v>0</v>
      </c>
      <c r="AH90">
        <f>IF(EmployeeData3[[#This Row],[Department]]="Sales",1,0)</f>
        <v>0</v>
      </c>
      <c r="AI90">
        <f>IF(EmployeeData3[[#This Row],[Department]]="Underwriting",1,0)</f>
        <v>0</v>
      </c>
      <c r="AJ90">
        <f>IF(EmployeeData3[[#This Row],[Country]]="Canada",1,0)</f>
        <v>0</v>
      </c>
      <c r="AK90">
        <f>IF(EmployeeData3[[#This Row],[Country]]="Germany",1,0)</f>
        <v>0</v>
      </c>
      <c r="AL90">
        <f>IF(EmployeeData3[[#This Row],[Country]]="Ireland",1,0)</f>
        <v>0</v>
      </c>
      <c r="AM90">
        <f>IF(EmployeeData3[[#This Row],[Country]]="Singapore",1,0)</f>
        <v>0</v>
      </c>
      <c r="AN90">
        <f>IF(EmployeeData3[[#This Row],[Country]]="US",1,0)</f>
        <v>1</v>
      </c>
      <c r="AO90">
        <f>IF(EmployeeData3[[#This Row],[Working Arrangement]]="Office",1,0)</f>
        <v>0</v>
      </c>
      <c r="AP90">
        <f>IF(EmployeeData3[[#This Row],[Working Arrangement]]="Remote",1,0)</f>
        <v>0</v>
      </c>
      <c r="AQ90" t="e">
        <f>'Logistics Regression'!#REF! + SUMPRODUCT(B90:J90, 'Logistics Regression'!#REF!)</f>
        <v>#REF!</v>
      </c>
    </row>
    <row r="91" spans="1:43">
      <c r="A91" t="s">
        <v>142</v>
      </c>
      <c r="B91" t="str">
        <f>VLOOKUP(EmployeeData3[[#This Row],[Employee ID]],GenderData[#All],2,FALSE)</f>
        <v>Male</v>
      </c>
      <c r="C91" t="s">
        <v>21</v>
      </c>
      <c r="D91" t="s">
        <v>22</v>
      </c>
      <c r="E91" t="s">
        <v>55</v>
      </c>
      <c r="F91" t="s">
        <v>24</v>
      </c>
      <c r="G91">
        <v>45</v>
      </c>
      <c r="H91">
        <v>3.7</v>
      </c>
      <c r="I91">
        <v>2</v>
      </c>
      <c r="J91" s="3">
        <v>1</v>
      </c>
      <c r="K91" t="s">
        <v>37</v>
      </c>
      <c r="L91" t="s">
        <v>38</v>
      </c>
      <c r="M91">
        <v>18</v>
      </c>
      <c r="N91">
        <v>72</v>
      </c>
      <c r="O91">
        <v>13</v>
      </c>
      <c r="P91">
        <v>1.5</v>
      </c>
      <c r="Q91" t="s">
        <v>33</v>
      </c>
      <c r="R91" t="s">
        <v>26</v>
      </c>
      <c r="S91">
        <v>38</v>
      </c>
      <c r="T91">
        <v>0</v>
      </c>
      <c r="U91">
        <f>IF(EmployeeData3[[#This Row],[Gender]]="Female",1,0)</f>
        <v>0</v>
      </c>
      <c r="V91">
        <f>IF(EmployeeData3[[#This Row],[Performance Rating]]="Needs Improvement",1,0)</f>
        <v>0</v>
      </c>
      <c r="W91">
        <f>IF(EmployeeData3[[#This Row],[Performance Rating]]="Exceeds Expectations",1,0)</f>
        <v>1</v>
      </c>
      <c r="X91">
        <f>IF(EmployeeData3[[#This Row],[Performance Rating]]="Outstanding",1,0)</f>
        <v>0</v>
      </c>
      <c r="Y91">
        <f>IF(EmployeeData3[[#This Row],[Job Level]]="Entry",1,0)</f>
        <v>0</v>
      </c>
      <c r="Z91">
        <f>IF(EmployeeData3[[#This Row],[Job Level]]="Manager",1,0)</f>
        <v>0</v>
      </c>
      <c r="AA91">
        <f>IF(EmployeeData3[[#This Row],[Job Level]]="Senior",1,0)</f>
        <v>0</v>
      </c>
      <c r="AB91">
        <f>IF(EmployeeData3[[#This Row],[Job Level]]="Senior Manager",1,0)</f>
        <v>0</v>
      </c>
      <c r="AC91">
        <f>IF(EmployeeData3[[#This Row],[Department]]="Claims",1,0)</f>
        <v>0</v>
      </c>
      <c r="AD91">
        <f>IF(EmployeeData3[[#This Row],[Department]]="Finance",1,0)</f>
        <v>0</v>
      </c>
      <c r="AE91">
        <f>IF(EmployeeData3[[#This Row],[Department]]="HR",1,0)</f>
        <v>0</v>
      </c>
      <c r="AF91">
        <f>IF(EmployeeData3[[#This Row],[Department]]="IT",1,0)</f>
        <v>0</v>
      </c>
      <c r="AG91">
        <f>IF(EmployeeData3[[#This Row],[Department]]="Marketing",1,0)</f>
        <v>0</v>
      </c>
      <c r="AH91">
        <f>IF(EmployeeData3[[#This Row],[Department]]="Sales",1,0)</f>
        <v>1</v>
      </c>
      <c r="AI91">
        <f>IF(EmployeeData3[[#This Row],[Department]]="Underwriting",1,0)</f>
        <v>0</v>
      </c>
      <c r="AJ91">
        <f>IF(EmployeeData3[[#This Row],[Country]]="Canada",1,0)</f>
        <v>1</v>
      </c>
      <c r="AK91">
        <f>IF(EmployeeData3[[#This Row],[Country]]="Germany",1,0)</f>
        <v>0</v>
      </c>
      <c r="AL91">
        <f>IF(EmployeeData3[[#This Row],[Country]]="Ireland",1,0)</f>
        <v>0</v>
      </c>
      <c r="AM91">
        <f>IF(EmployeeData3[[#This Row],[Country]]="Singapore",1,0)</f>
        <v>0</v>
      </c>
      <c r="AN91">
        <f>IF(EmployeeData3[[#This Row],[Country]]="US",1,0)</f>
        <v>0</v>
      </c>
      <c r="AO91">
        <f>IF(EmployeeData3[[#This Row],[Working Arrangement]]="Office",1,0)</f>
        <v>0</v>
      </c>
      <c r="AP91">
        <f>IF(EmployeeData3[[#This Row],[Working Arrangement]]="Remote",1,0)</f>
        <v>0</v>
      </c>
      <c r="AQ91" t="e">
        <f>'Logistics Regression'!#REF! + SUMPRODUCT(B91:J91, 'Logistics Regression'!#REF!)</f>
        <v>#REF!</v>
      </c>
    </row>
    <row r="92" spans="1:43">
      <c r="A92" t="s">
        <v>143</v>
      </c>
      <c r="B92" t="str">
        <f>VLOOKUP(EmployeeData3[[#This Row],[Employee ID]],GenderData[#All],2,FALSE)</f>
        <v>Female</v>
      </c>
      <c r="C92" t="s">
        <v>48</v>
      </c>
      <c r="D92" t="s">
        <v>49</v>
      </c>
      <c r="E92" t="s">
        <v>23</v>
      </c>
      <c r="F92" t="s">
        <v>59</v>
      </c>
      <c r="G92">
        <v>52</v>
      </c>
      <c r="H92">
        <v>6.3</v>
      </c>
      <c r="I92">
        <v>2.7</v>
      </c>
      <c r="J92" s="3">
        <v>0.98</v>
      </c>
      <c r="K92" t="s">
        <v>37</v>
      </c>
      <c r="L92" t="s">
        <v>26</v>
      </c>
      <c r="M92">
        <v>1</v>
      </c>
      <c r="N92">
        <v>96</v>
      </c>
      <c r="O92">
        <v>5</v>
      </c>
      <c r="P92">
        <v>4.3</v>
      </c>
      <c r="Q92" t="s">
        <v>33</v>
      </c>
      <c r="R92" t="s">
        <v>38</v>
      </c>
      <c r="S92">
        <v>18</v>
      </c>
      <c r="T92">
        <v>1</v>
      </c>
      <c r="U92">
        <f>IF(EmployeeData3[[#This Row],[Gender]]="Female",1,0)</f>
        <v>1</v>
      </c>
      <c r="V92">
        <f>IF(EmployeeData3[[#This Row],[Performance Rating]]="Needs Improvement",1,0)</f>
        <v>0</v>
      </c>
      <c r="W92">
        <f>IF(EmployeeData3[[#This Row],[Performance Rating]]="Exceeds Expectations",1,0)</f>
        <v>1</v>
      </c>
      <c r="X92">
        <f>IF(EmployeeData3[[#This Row],[Performance Rating]]="Outstanding",1,0)</f>
        <v>0</v>
      </c>
      <c r="Y92">
        <f>IF(EmployeeData3[[#This Row],[Job Level]]="Entry",1,0)</f>
        <v>0</v>
      </c>
      <c r="Z92">
        <f>IF(EmployeeData3[[#This Row],[Job Level]]="Manager",1,0)</f>
        <v>0</v>
      </c>
      <c r="AA92">
        <f>IF(EmployeeData3[[#This Row],[Job Level]]="Senior",1,0)</f>
        <v>0</v>
      </c>
      <c r="AB92">
        <f>IF(EmployeeData3[[#This Row],[Job Level]]="Senior Manager",1,0)</f>
        <v>1</v>
      </c>
      <c r="AC92">
        <f>IF(EmployeeData3[[#This Row],[Department]]="Claims",1,0)</f>
        <v>0</v>
      </c>
      <c r="AD92">
        <f>IF(EmployeeData3[[#This Row],[Department]]="Finance",1,0)</f>
        <v>0</v>
      </c>
      <c r="AE92">
        <f>IF(EmployeeData3[[#This Row],[Department]]="HR",1,0)</f>
        <v>0</v>
      </c>
      <c r="AF92">
        <f>IF(EmployeeData3[[#This Row],[Department]]="IT",1,0)</f>
        <v>1</v>
      </c>
      <c r="AG92">
        <f>IF(EmployeeData3[[#This Row],[Department]]="Marketing",1,0)</f>
        <v>0</v>
      </c>
      <c r="AH92">
        <f>IF(EmployeeData3[[#This Row],[Department]]="Sales",1,0)</f>
        <v>0</v>
      </c>
      <c r="AI92">
        <f>IF(EmployeeData3[[#This Row],[Department]]="Underwriting",1,0)</f>
        <v>0</v>
      </c>
      <c r="AJ92">
        <f>IF(EmployeeData3[[#This Row],[Country]]="Canada",1,0)</f>
        <v>0</v>
      </c>
      <c r="AK92">
        <f>IF(EmployeeData3[[#This Row],[Country]]="Germany",1,0)</f>
        <v>0</v>
      </c>
      <c r="AL92">
        <f>IF(EmployeeData3[[#This Row],[Country]]="Ireland",1,0)</f>
        <v>0</v>
      </c>
      <c r="AM92">
        <f>IF(EmployeeData3[[#This Row],[Country]]="Singapore",1,0)</f>
        <v>0</v>
      </c>
      <c r="AN92">
        <f>IF(EmployeeData3[[#This Row],[Country]]="US",1,0)</f>
        <v>0</v>
      </c>
      <c r="AO92">
        <f>IF(EmployeeData3[[#This Row],[Working Arrangement]]="Office",1,0)</f>
        <v>0</v>
      </c>
      <c r="AP92">
        <f>IF(EmployeeData3[[#This Row],[Working Arrangement]]="Remote",1,0)</f>
        <v>0</v>
      </c>
      <c r="AQ92" t="e">
        <f>'Logistics Regression'!#REF! + SUMPRODUCT(B92:J92, 'Logistics Regression'!#REF!)</f>
        <v>#REF!</v>
      </c>
    </row>
    <row r="93" spans="1:43">
      <c r="A93" t="s">
        <v>144</v>
      </c>
      <c r="B93" t="str">
        <f>VLOOKUP(EmployeeData3[[#This Row],[Employee ID]],GenderData[#All],2,FALSE)</f>
        <v>Female</v>
      </c>
      <c r="C93" t="s">
        <v>35</v>
      </c>
      <c r="D93" t="s">
        <v>22</v>
      </c>
      <c r="E93" t="s">
        <v>55</v>
      </c>
      <c r="F93" t="s">
        <v>32</v>
      </c>
      <c r="G93">
        <v>41</v>
      </c>
      <c r="H93">
        <v>2.8</v>
      </c>
      <c r="I93">
        <v>2.8</v>
      </c>
      <c r="J93" s="3">
        <v>1.05</v>
      </c>
      <c r="K93" t="s">
        <v>37</v>
      </c>
      <c r="L93" t="s">
        <v>26</v>
      </c>
      <c r="M93">
        <v>14</v>
      </c>
      <c r="N93">
        <v>96</v>
      </c>
      <c r="O93">
        <v>14</v>
      </c>
      <c r="P93">
        <v>1.3</v>
      </c>
      <c r="Q93" t="s">
        <v>33</v>
      </c>
      <c r="R93" t="s">
        <v>26</v>
      </c>
      <c r="S93">
        <v>35</v>
      </c>
      <c r="T93">
        <v>1</v>
      </c>
      <c r="U93">
        <f>IF(EmployeeData3[[#This Row],[Gender]]="Female",1,0)</f>
        <v>1</v>
      </c>
      <c r="V93">
        <f>IF(EmployeeData3[[#This Row],[Performance Rating]]="Needs Improvement",1,0)</f>
        <v>0</v>
      </c>
      <c r="W93">
        <f>IF(EmployeeData3[[#This Row],[Performance Rating]]="Exceeds Expectations",1,0)</f>
        <v>1</v>
      </c>
      <c r="X93">
        <f>IF(EmployeeData3[[#This Row],[Performance Rating]]="Outstanding",1,0)</f>
        <v>0</v>
      </c>
      <c r="Y93">
        <f>IF(EmployeeData3[[#This Row],[Job Level]]="Entry",1,0)</f>
        <v>0</v>
      </c>
      <c r="Z93">
        <f>IF(EmployeeData3[[#This Row],[Job Level]]="Manager",1,0)</f>
        <v>0</v>
      </c>
      <c r="AA93">
        <f>IF(EmployeeData3[[#This Row],[Job Level]]="Senior",1,0)</f>
        <v>1</v>
      </c>
      <c r="AB93">
        <f>IF(EmployeeData3[[#This Row],[Job Level]]="Senior Manager",1,0)</f>
        <v>0</v>
      </c>
      <c r="AC93">
        <f>IF(EmployeeData3[[#This Row],[Department]]="Claims",1,0)</f>
        <v>0</v>
      </c>
      <c r="AD93">
        <f>IF(EmployeeData3[[#This Row],[Department]]="Finance",1,0)</f>
        <v>0</v>
      </c>
      <c r="AE93">
        <f>IF(EmployeeData3[[#This Row],[Department]]="HR",1,0)</f>
        <v>0</v>
      </c>
      <c r="AF93">
        <f>IF(EmployeeData3[[#This Row],[Department]]="IT",1,0)</f>
        <v>0</v>
      </c>
      <c r="AG93">
        <f>IF(EmployeeData3[[#This Row],[Department]]="Marketing",1,0)</f>
        <v>1</v>
      </c>
      <c r="AH93">
        <f>IF(EmployeeData3[[#This Row],[Department]]="Sales",1,0)</f>
        <v>0</v>
      </c>
      <c r="AI93">
        <f>IF(EmployeeData3[[#This Row],[Department]]="Underwriting",1,0)</f>
        <v>0</v>
      </c>
      <c r="AJ93">
        <f>IF(EmployeeData3[[#This Row],[Country]]="Canada",1,0)</f>
        <v>1</v>
      </c>
      <c r="AK93">
        <f>IF(EmployeeData3[[#This Row],[Country]]="Germany",1,0)</f>
        <v>0</v>
      </c>
      <c r="AL93">
        <f>IF(EmployeeData3[[#This Row],[Country]]="Ireland",1,0)</f>
        <v>0</v>
      </c>
      <c r="AM93">
        <f>IF(EmployeeData3[[#This Row],[Country]]="Singapore",1,0)</f>
        <v>0</v>
      </c>
      <c r="AN93">
        <f>IF(EmployeeData3[[#This Row],[Country]]="US",1,0)</f>
        <v>0</v>
      </c>
      <c r="AO93">
        <f>IF(EmployeeData3[[#This Row],[Working Arrangement]]="Office",1,0)</f>
        <v>0</v>
      </c>
      <c r="AP93">
        <f>IF(EmployeeData3[[#This Row],[Working Arrangement]]="Remote",1,0)</f>
        <v>0</v>
      </c>
      <c r="AQ93" t="e">
        <f>'Logistics Regression'!#REF! + SUMPRODUCT(B93:J93, 'Logistics Regression'!#REF!)</f>
        <v>#REF!</v>
      </c>
    </row>
    <row r="94" spans="1:43">
      <c r="A94" t="s">
        <v>145</v>
      </c>
      <c r="B94" t="str">
        <f>VLOOKUP(EmployeeData3[[#This Row],[Employee ID]],GenderData[#All],2,FALSE)</f>
        <v>Female</v>
      </c>
      <c r="C94" t="s">
        <v>52</v>
      </c>
      <c r="D94" t="s">
        <v>30</v>
      </c>
      <c r="E94" t="s">
        <v>23</v>
      </c>
      <c r="F94" t="s">
        <v>32</v>
      </c>
      <c r="G94">
        <v>38</v>
      </c>
      <c r="H94">
        <v>6.4</v>
      </c>
      <c r="I94">
        <v>0.2</v>
      </c>
      <c r="J94" s="3">
        <v>1.07</v>
      </c>
      <c r="K94" t="s">
        <v>37</v>
      </c>
      <c r="L94" t="s">
        <v>26</v>
      </c>
      <c r="M94">
        <v>20</v>
      </c>
      <c r="N94">
        <v>70</v>
      </c>
      <c r="O94">
        <v>9</v>
      </c>
      <c r="P94">
        <v>5.6</v>
      </c>
      <c r="Q94" t="s">
        <v>50</v>
      </c>
      <c r="R94" t="s">
        <v>26</v>
      </c>
      <c r="S94">
        <v>39</v>
      </c>
      <c r="T94">
        <v>0</v>
      </c>
      <c r="U94">
        <f>IF(EmployeeData3[[#This Row],[Gender]]="Female",1,0)</f>
        <v>1</v>
      </c>
      <c r="V94">
        <f>IF(EmployeeData3[[#This Row],[Performance Rating]]="Needs Improvement",1,0)</f>
        <v>0</v>
      </c>
      <c r="W94">
        <f>IF(EmployeeData3[[#This Row],[Performance Rating]]="Exceeds Expectations",1,0)</f>
        <v>1</v>
      </c>
      <c r="X94">
        <f>IF(EmployeeData3[[#This Row],[Performance Rating]]="Outstanding",1,0)</f>
        <v>0</v>
      </c>
      <c r="Y94">
        <f>IF(EmployeeData3[[#This Row],[Job Level]]="Entry",1,0)</f>
        <v>0</v>
      </c>
      <c r="Z94">
        <f>IF(EmployeeData3[[#This Row],[Job Level]]="Manager",1,0)</f>
        <v>0</v>
      </c>
      <c r="AA94">
        <f>IF(EmployeeData3[[#This Row],[Job Level]]="Senior",1,0)</f>
        <v>1</v>
      </c>
      <c r="AB94">
        <f>IF(EmployeeData3[[#This Row],[Job Level]]="Senior Manager",1,0)</f>
        <v>0</v>
      </c>
      <c r="AC94">
        <f>IF(EmployeeData3[[#This Row],[Department]]="Claims",1,0)</f>
        <v>0</v>
      </c>
      <c r="AD94">
        <f>IF(EmployeeData3[[#This Row],[Department]]="Finance",1,0)</f>
        <v>0</v>
      </c>
      <c r="AE94">
        <f>IF(EmployeeData3[[#This Row],[Department]]="HR",1,0)</f>
        <v>0</v>
      </c>
      <c r="AF94">
        <f>IF(EmployeeData3[[#This Row],[Department]]="IT",1,0)</f>
        <v>0</v>
      </c>
      <c r="AG94">
        <f>IF(EmployeeData3[[#This Row],[Department]]="Marketing",1,0)</f>
        <v>0</v>
      </c>
      <c r="AH94">
        <f>IF(EmployeeData3[[#This Row],[Department]]="Sales",1,0)</f>
        <v>0</v>
      </c>
      <c r="AI94">
        <f>IF(EmployeeData3[[#This Row],[Department]]="Underwriting",1,0)</f>
        <v>1</v>
      </c>
      <c r="AJ94">
        <f>IF(EmployeeData3[[#This Row],[Country]]="Canada",1,0)</f>
        <v>0</v>
      </c>
      <c r="AK94">
        <f>IF(EmployeeData3[[#This Row],[Country]]="Germany",1,0)</f>
        <v>0</v>
      </c>
      <c r="AL94">
        <f>IF(EmployeeData3[[#This Row],[Country]]="Ireland",1,0)</f>
        <v>0</v>
      </c>
      <c r="AM94">
        <f>IF(EmployeeData3[[#This Row],[Country]]="Singapore",1,0)</f>
        <v>0</v>
      </c>
      <c r="AN94">
        <f>IF(EmployeeData3[[#This Row],[Country]]="US",1,0)</f>
        <v>0</v>
      </c>
      <c r="AO94">
        <f>IF(EmployeeData3[[#This Row],[Working Arrangement]]="Office",1,0)</f>
        <v>1</v>
      </c>
      <c r="AP94">
        <f>IF(EmployeeData3[[#This Row],[Working Arrangement]]="Remote",1,0)</f>
        <v>0</v>
      </c>
      <c r="AQ94" t="e">
        <f>'Logistics Regression'!#REF! + SUMPRODUCT(B94:J94, 'Logistics Regression'!#REF!)</f>
        <v>#REF!</v>
      </c>
    </row>
    <row r="95" spans="1:43">
      <c r="A95" t="s">
        <v>146</v>
      </c>
      <c r="B95" t="str">
        <f>VLOOKUP(EmployeeData3[[#This Row],[Employee ID]],GenderData[#All],2,FALSE)</f>
        <v>Male</v>
      </c>
      <c r="C95" t="s">
        <v>40</v>
      </c>
      <c r="D95" t="s">
        <v>40</v>
      </c>
      <c r="E95" t="s">
        <v>23</v>
      </c>
      <c r="F95" t="s">
        <v>32</v>
      </c>
      <c r="G95">
        <v>48</v>
      </c>
      <c r="H95">
        <v>6</v>
      </c>
      <c r="I95">
        <v>2</v>
      </c>
      <c r="J95" s="3">
        <v>1.01</v>
      </c>
      <c r="K95" t="s">
        <v>37</v>
      </c>
      <c r="L95" t="s">
        <v>26</v>
      </c>
      <c r="M95">
        <v>11</v>
      </c>
      <c r="N95">
        <v>65</v>
      </c>
      <c r="O95">
        <v>2</v>
      </c>
      <c r="P95">
        <v>1.3</v>
      </c>
      <c r="Q95" t="s">
        <v>50</v>
      </c>
      <c r="R95" t="s">
        <v>38</v>
      </c>
      <c r="S95">
        <v>15</v>
      </c>
      <c r="T95">
        <v>1</v>
      </c>
      <c r="U95">
        <f>IF(EmployeeData3[[#This Row],[Gender]]="Female",1,0)</f>
        <v>0</v>
      </c>
      <c r="V95">
        <f>IF(EmployeeData3[[#This Row],[Performance Rating]]="Needs Improvement",1,0)</f>
        <v>0</v>
      </c>
      <c r="W95">
        <f>IF(EmployeeData3[[#This Row],[Performance Rating]]="Exceeds Expectations",1,0)</f>
        <v>1</v>
      </c>
      <c r="X95">
        <f>IF(EmployeeData3[[#This Row],[Performance Rating]]="Outstanding",1,0)</f>
        <v>0</v>
      </c>
      <c r="Y95">
        <f>IF(EmployeeData3[[#This Row],[Job Level]]="Entry",1,0)</f>
        <v>0</v>
      </c>
      <c r="Z95">
        <f>IF(EmployeeData3[[#This Row],[Job Level]]="Manager",1,0)</f>
        <v>0</v>
      </c>
      <c r="AA95">
        <f>IF(EmployeeData3[[#This Row],[Job Level]]="Senior",1,0)</f>
        <v>1</v>
      </c>
      <c r="AB95">
        <f>IF(EmployeeData3[[#This Row],[Job Level]]="Senior Manager",1,0)</f>
        <v>0</v>
      </c>
      <c r="AC95">
        <f>IF(EmployeeData3[[#This Row],[Department]]="Claims",1,0)</f>
        <v>0</v>
      </c>
      <c r="AD95">
        <f>IF(EmployeeData3[[#This Row],[Department]]="Finance",1,0)</f>
        <v>0</v>
      </c>
      <c r="AE95">
        <f>IF(EmployeeData3[[#This Row],[Department]]="HR",1,0)</f>
        <v>0</v>
      </c>
      <c r="AF95">
        <f>IF(EmployeeData3[[#This Row],[Department]]="IT",1,0)</f>
        <v>0</v>
      </c>
      <c r="AG95">
        <f>IF(EmployeeData3[[#This Row],[Department]]="Marketing",1,0)</f>
        <v>0</v>
      </c>
      <c r="AH95">
        <f>IF(EmployeeData3[[#This Row],[Department]]="Sales",1,0)</f>
        <v>0</v>
      </c>
      <c r="AI95">
        <f>IF(EmployeeData3[[#This Row],[Department]]="Underwriting",1,0)</f>
        <v>0</v>
      </c>
      <c r="AJ95">
        <f>IF(EmployeeData3[[#This Row],[Country]]="Canada",1,0)</f>
        <v>0</v>
      </c>
      <c r="AK95">
        <f>IF(EmployeeData3[[#This Row],[Country]]="Germany",1,0)</f>
        <v>0</v>
      </c>
      <c r="AL95">
        <f>IF(EmployeeData3[[#This Row],[Country]]="Ireland",1,0)</f>
        <v>0</v>
      </c>
      <c r="AM95">
        <f>IF(EmployeeData3[[#This Row],[Country]]="Singapore",1,0)</f>
        <v>0</v>
      </c>
      <c r="AN95">
        <f>IF(EmployeeData3[[#This Row],[Country]]="US",1,0)</f>
        <v>0</v>
      </c>
      <c r="AO95">
        <f>IF(EmployeeData3[[#This Row],[Working Arrangement]]="Office",1,0)</f>
        <v>1</v>
      </c>
      <c r="AP95">
        <f>IF(EmployeeData3[[#This Row],[Working Arrangement]]="Remote",1,0)</f>
        <v>0</v>
      </c>
      <c r="AQ95" t="e">
        <f>'Logistics Regression'!#REF! + SUMPRODUCT(B95:J95, 'Logistics Regression'!#REF!)</f>
        <v>#REF!</v>
      </c>
    </row>
    <row r="96" spans="1:43">
      <c r="A96" t="s">
        <v>147</v>
      </c>
      <c r="B96" t="str">
        <f>VLOOKUP(EmployeeData3[[#This Row],[Employee ID]],GenderData[#All],2,FALSE)</f>
        <v>Male</v>
      </c>
      <c r="C96" t="s">
        <v>52</v>
      </c>
      <c r="D96" t="s">
        <v>30</v>
      </c>
      <c r="E96" t="s">
        <v>41</v>
      </c>
      <c r="F96" t="s">
        <v>24</v>
      </c>
      <c r="G96">
        <v>44</v>
      </c>
      <c r="H96">
        <v>1.8</v>
      </c>
      <c r="I96">
        <v>1.8</v>
      </c>
      <c r="J96" s="3">
        <v>0.97</v>
      </c>
      <c r="K96" t="s">
        <v>37</v>
      </c>
      <c r="L96" t="s">
        <v>26</v>
      </c>
      <c r="M96">
        <v>7</v>
      </c>
      <c r="N96">
        <v>80</v>
      </c>
      <c r="O96">
        <v>4</v>
      </c>
      <c r="P96">
        <v>1.7</v>
      </c>
      <c r="Q96" t="s">
        <v>33</v>
      </c>
      <c r="R96" t="s">
        <v>26</v>
      </c>
      <c r="S96">
        <v>16</v>
      </c>
      <c r="T96">
        <v>0</v>
      </c>
      <c r="U96">
        <f>IF(EmployeeData3[[#This Row],[Gender]]="Female",1,0)</f>
        <v>0</v>
      </c>
      <c r="V96">
        <f>IF(EmployeeData3[[#This Row],[Performance Rating]]="Needs Improvement",1,0)</f>
        <v>0</v>
      </c>
      <c r="W96">
        <f>IF(EmployeeData3[[#This Row],[Performance Rating]]="Exceeds Expectations",1,0)</f>
        <v>1</v>
      </c>
      <c r="X96">
        <f>IF(EmployeeData3[[#This Row],[Performance Rating]]="Outstanding",1,0)</f>
        <v>0</v>
      </c>
      <c r="Y96">
        <f>IF(EmployeeData3[[#This Row],[Job Level]]="Entry",1,0)</f>
        <v>0</v>
      </c>
      <c r="Z96">
        <f>IF(EmployeeData3[[#This Row],[Job Level]]="Manager",1,0)</f>
        <v>0</v>
      </c>
      <c r="AA96">
        <f>IF(EmployeeData3[[#This Row],[Job Level]]="Senior",1,0)</f>
        <v>0</v>
      </c>
      <c r="AB96">
        <f>IF(EmployeeData3[[#This Row],[Job Level]]="Senior Manager",1,0)</f>
        <v>0</v>
      </c>
      <c r="AC96">
        <f>IF(EmployeeData3[[#This Row],[Department]]="Claims",1,0)</f>
        <v>0</v>
      </c>
      <c r="AD96">
        <f>IF(EmployeeData3[[#This Row],[Department]]="Finance",1,0)</f>
        <v>0</v>
      </c>
      <c r="AE96">
        <f>IF(EmployeeData3[[#This Row],[Department]]="HR",1,0)</f>
        <v>0</v>
      </c>
      <c r="AF96">
        <f>IF(EmployeeData3[[#This Row],[Department]]="IT",1,0)</f>
        <v>0</v>
      </c>
      <c r="AG96">
        <f>IF(EmployeeData3[[#This Row],[Department]]="Marketing",1,0)</f>
        <v>0</v>
      </c>
      <c r="AH96">
        <f>IF(EmployeeData3[[#This Row],[Department]]="Sales",1,0)</f>
        <v>0</v>
      </c>
      <c r="AI96">
        <f>IF(EmployeeData3[[#This Row],[Department]]="Underwriting",1,0)</f>
        <v>1</v>
      </c>
      <c r="AJ96">
        <f>IF(EmployeeData3[[#This Row],[Country]]="Canada",1,0)</f>
        <v>0</v>
      </c>
      <c r="AK96">
        <f>IF(EmployeeData3[[#This Row],[Country]]="Germany",1,0)</f>
        <v>0</v>
      </c>
      <c r="AL96">
        <f>IF(EmployeeData3[[#This Row],[Country]]="Ireland",1,0)</f>
        <v>0</v>
      </c>
      <c r="AM96">
        <f>IF(EmployeeData3[[#This Row],[Country]]="Singapore",1,0)</f>
        <v>1</v>
      </c>
      <c r="AN96">
        <f>IF(EmployeeData3[[#This Row],[Country]]="US",1,0)</f>
        <v>0</v>
      </c>
      <c r="AO96">
        <f>IF(EmployeeData3[[#This Row],[Working Arrangement]]="Office",1,0)</f>
        <v>0</v>
      </c>
      <c r="AP96">
        <f>IF(EmployeeData3[[#This Row],[Working Arrangement]]="Remote",1,0)</f>
        <v>0</v>
      </c>
      <c r="AQ96" t="e">
        <f>'Logistics Regression'!#REF! + SUMPRODUCT(B96:J96, 'Logistics Regression'!#REF!)</f>
        <v>#REF!</v>
      </c>
    </row>
    <row r="97" spans="1:43">
      <c r="A97" t="s">
        <v>148</v>
      </c>
      <c r="B97" t="str">
        <f>VLOOKUP(EmployeeData3[[#This Row],[Employee ID]],GenderData[#All],2,FALSE)</f>
        <v>Male</v>
      </c>
      <c r="C97" t="s">
        <v>21</v>
      </c>
      <c r="D97" t="s">
        <v>22</v>
      </c>
      <c r="E97" t="s">
        <v>45</v>
      </c>
      <c r="F97" t="s">
        <v>24</v>
      </c>
      <c r="G97">
        <v>58</v>
      </c>
      <c r="H97">
        <v>7.9</v>
      </c>
      <c r="I97">
        <v>2.2999999999999998</v>
      </c>
      <c r="J97" s="3">
        <v>0.92</v>
      </c>
      <c r="K97" t="s">
        <v>25</v>
      </c>
      <c r="L97" t="s">
        <v>26</v>
      </c>
      <c r="M97">
        <v>24</v>
      </c>
      <c r="N97">
        <v>68</v>
      </c>
      <c r="O97">
        <v>12</v>
      </c>
      <c r="P97">
        <v>0.5</v>
      </c>
      <c r="Q97" t="s">
        <v>33</v>
      </c>
      <c r="R97" t="s">
        <v>26</v>
      </c>
      <c r="S97">
        <v>33</v>
      </c>
      <c r="T97">
        <v>0</v>
      </c>
      <c r="U97">
        <f>IF(EmployeeData3[[#This Row],[Gender]]="Female",1,0)</f>
        <v>0</v>
      </c>
      <c r="V97">
        <f>IF(EmployeeData3[[#This Row],[Performance Rating]]="Needs Improvement",1,0)</f>
        <v>0</v>
      </c>
      <c r="W97">
        <f>IF(EmployeeData3[[#This Row],[Performance Rating]]="Exceeds Expectations",1,0)</f>
        <v>0</v>
      </c>
      <c r="X97">
        <f>IF(EmployeeData3[[#This Row],[Performance Rating]]="Outstanding",1,0)</f>
        <v>0</v>
      </c>
      <c r="Y97">
        <f>IF(EmployeeData3[[#This Row],[Job Level]]="Entry",1,0)</f>
        <v>0</v>
      </c>
      <c r="Z97">
        <f>IF(EmployeeData3[[#This Row],[Job Level]]="Manager",1,0)</f>
        <v>0</v>
      </c>
      <c r="AA97">
        <f>IF(EmployeeData3[[#This Row],[Job Level]]="Senior",1,0)</f>
        <v>0</v>
      </c>
      <c r="AB97">
        <f>IF(EmployeeData3[[#This Row],[Job Level]]="Senior Manager",1,0)</f>
        <v>0</v>
      </c>
      <c r="AC97">
        <f>IF(EmployeeData3[[#This Row],[Department]]="Claims",1,0)</f>
        <v>0</v>
      </c>
      <c r="AD97">
        <f>IF(EmployeeData3[[#This Row],[Department]]="Finance",1,0)</f>
        <v>0</v>
      </c>
      <c r="AE97">
        <f>IF(EmployeeData3[[#This Row],[Department]]="HR",1,0)</f>
        <v>0</v>
      </c>
      <c r="AF97">
        <f>IF(EmployeeData3[[#This Row],[Department]]="IT",1,0)</f>
        <v>0</v>
      </c>
      <c r="AG97">
        <f>IF(EmployeeData3[[#This Row],[Department]]="Marketing",1,0)</f>
        <v>0</v>
      </c>
      <c r="AH97">
        <f>IF(EmployeeData3[[#This Row],[Department]]="Sales",1,0)</f>
        <v>1</v>
      </c>
      <c r="AI97">
        <f>IF(EmployeeData3[[#This Row],[Department]]="Underwriting",1,0)</f>
        <v>0</v>
      </c>
      <c r="AJ97">
        <f>IF(EmployeeData3[[#This Row],[Country]]="Canada",1,0)</f>
        <v>0</v>
      </c>
      <c r="AK97">
        <f>IF(EmployeeData3[[#This Row],[Country]]="Germany",1,0)</f>
        <v>0</v>
      </c>
      <c r="AL97">
        <f>IF(EmployeeData3[[#This Row],[Country]]="Ireland",1,0)</f>
        <v>0</v>
      </c>
      <c r="AM97">
        <f>IF(EmployeeData3[[#This Row],[Country]]="Singapore",1,0)</f>
        <v>0</v>
      </c>
      <c r="AN97">
        <f>IF(EmployeeData3[[#This Row],[Country]]="US",1,0)</f>
        <v>1</v>
      </c>
      <c r="AO97">
        <f>IF(EmployeeData3[[#This Row],[Working Arrangement]]="Office",1,0)</f>
        <v>0</v>
      </c>
      <c r="AP97">
        <f>IF(EmployeeData3[[#This Row],[Working Arrangement]]="Remote",1,0)</f>
        <v>0</v>
      </c>
      <c r="AQ97" t="e">
        <f>'Logistics Regression'!#REF! + SUMPRODUCT(B97:J97, 'Logistics Regression'!#REF!)</f>
        <v>#REF!</v>
      </c>
    </row>
    <row r="98" spans="1:43">
      <c r="A98" t="s">
        <v>149</v>
      </c>
      <c r="B98" t="str">
        <f>VLOOKUP(EmployeeData3[[#This Row],[Employee ID]],GenderData[#All],2,FALSE)</f>
        <v>Female</v>
      </c>
      <c r="C98" t="s">
        <v>40</v>
      </c>
      <c r="D98" t="s">
        <v>40</v>
      </c>
      <c r="E98" t="s">
        <v>41</v>
      </c>
      <c r="F98" t="s">
        <v>24</v>
      </c>
      <c r="G98">
        <v>47</v>
      </c>
      <c r="H98">
        <v>5.0999999999999996</v>
      </c>
      <c r="I98">
        <v>2.5</v>
      </c>
      <c r="J98" s="3">
        <v>1.1200000000000001</v>
      </c>
      <c r="K98" t="s">
        <v>25</v>
      </c>
      <c r="L98" t="s">
        <v>26</v>
      </c>
      <c r="M98">
        <v>15</v>
      </c>
      <c r="N98">
        <v>58</v>
      </c>
      <c r="O98">
        <v>10</v>
      </c>
      <c r="P98">
        <v>5.6</v>
      </c>
      <c r="Q98" t="s">
        <v>33</v>
      </c>
      <c r="R98" t="s">
        <v>26</v>
      </c>
      <c r="S98">
        <v>26</v>
      </c>
      <c r="T98">
        <v>0</v>
      </c>
      <c r="U98">
        <f>IF(EmployeeData3[[#This Row],[Gender]]="Female",1,0)</f>
        <v>1</v>
      </c>
      <c r="V98">
        <f>IF(EmployeeData3[[#This Row],[Performance Rating]]="Needs Improvement",1,0)</f>
        <v>0</v>
      </c>
      <c r="W98">
        <f>IF(EmployeeData3[[#This Row],[Performance Rating]]="Exceeds Expectations",1,0)</f>
        <v>0</v>
      </c>
      <c r="X98">
        <f>IF(EmployeeData3[[#This Row],[Performance Rating]]="Outstanding",1,0)</f>
        <v>0</v>
      </c>
      <c r="Y98">
        <f>IF(EmployeeData3[[#This Row],[Job Level]]="Entry",1,0)</f>
        <v>0</v>
      </c>
      <c r="Z98">
        <f>IF(EmployeeData3[[#This Row],[Job Level]]="Manager",1,0)</f>
        <v>0</v>
      </c>
      <c r="AA98">
        <f>IF(EmployeeData3[[#This Row],[Job Level]]="Senior",1,0)</f>
        <v>0</v>
      </c>
      <c r="AB98">
        <f>IF(EmployeeData3[[#This Row],[Job Level]]="Senior Manager",1,0)</f>
        <v>0</v>
      </c>
      <c r="AC98">
        <f>IF(EmployeeData3[[#This Row],[Department]]="Claims",1,0)</f>
        <v>0</v>
      </c>
      <c r="AD98">
        <f>IF(EmployeeData3[[#This Row],[Department]]="Finance",1,0)</f>
        <v>0</v>
      </c>
      <c r="AE98">
        <f>IF(EmployeeData3[[#This Row],[Department]]="HR",1,0)</f>
        <v>0</v>
      </c>
      <c r="AF98">
        <f>IF(EmployeeData3[[#This Row],[Department]]="IT",1,0)</f>
        <v>0</v>
      </c>
      <c r="AG98">
        <f>IF(EmployeeData3[[#This Row],[Department]]="Marketing",1,0)</f>
        <v>0</v>
      </c>
      <c r="AH98">
        <f>IF(EmployeeData3[[#This Row],[Department]]="Sales",1,0)</f>
        <v>0</v>
      </c>
      <c r="AI98">
        <f>IF(EmployeeData3[[#This Row],[Department]]="Underwriting",1,0)</f>
        <v>0</v>
      </c>
      <c r="AJ98">
        <f>IF(EmployeeData3[[#This Row],[Country]]="Canada",1,0)</f>
        <v>0</v>
      </c>
      <c r="AK98">
        <f>IF(EmployeeData3[[#This Row],[Country]]="Germany",1,0)</f>
        <v>0</v>
      </c>
      <c r="AL98">
        <f>IF(EmployeeData3[[#This Row],[Country]]="Ireland",1,0)</f>
        <v>0</v>
      </c>
      <c r="AM98">
        <f>IF(EmployeeData3[[#This Row],[Country]]="Singapore",1,0)</f>
        <v>1</v>
      </c>
      <c r="AN98">
        <f>IF(EmployeeData3[[#This Row],[Country]]="US",1,0)</f>
        <v>0</v>
      </c>
      <c r="AO98">
        <f>IF(EmployeeData3[[#This Row],[Working Arrangement]]="Office",1,0)</f>
        <v>0</v>
      </c>
      <c r="AP98">
        <f>IF(EmployeeData3[[#This Row],[Working Arrangement]]="Remote",1,0)</f>
        <v>0</v>
      </c>
      <c r="AQ98" t="e">
        <f>'Logistics Regression'!#REF! + SUMPRODUCT(B98:J98, 'Logistics Regression'!#REF!)</f>
        <v>#REF!</v>
      </c>
    </row>
    <row r="99" spans="1:43">
      <c r="A99" t="s">
        <v>150</v>
      </c>
      <c r="B99" t="str">
        <f>VLOOKUP(EmployeeData3[[#This Row],[Employee ID]],GenderData[#All],2,FALSE)</f>
        <v>Female</v>
      </c>
      <c r="C99" t="s">
        <v>21</v>
      </c>
      <c r="D99" t="s">
        <v>22</v>
      </c>
      <c r="E99" t="s">
        <v>23</v>
      </c>
      <c r="F99" t="s">
        <v>24</v>
      </c>
      <c r="G99">
        <v>39</v>
      </c>
      <c r="H99">
        <v>11.9</v>
      </c>
      <c r="I99">
        <v>1</v>
      </c>
      <c r="J99" s="3">
        <v>1.0900000000000001</v>
      </c>
      <c r="K99" t="s">
        <v>37</v>
      </c>
      <c r="L99" t="s">
        <v>38</v>
      </c>
      <c r="M99">
        <v>12</v>
      </c>
      <c r="N99">
        <v>92</v>
      </c>
      <c r="O99">
        <v>8</v>
      </c>
      <c r="P99">
        <v>5.0999999999999996</v>
      </c>
      <c r="Q99" t="s">
        <v>27</v>
      </c>
      <c r="R99" t="s">
        <v>38</v>
      </c>
      <c r="S99">
        <v>16</v>
      </c>
      <c r="T99">
        <v>0</v>
      </c>
      <c r="U99">
        <f>IF(EmployeeData3[[#This Row],[Gender]]="Female",1,0)</f>
        <v>1</v>
      </c>
      <c r="V99">
        <f>IF(EmployeeData3[[#This Row],[Performance Rating]]="Needs Improvement",1,0)</f>
        <v>0</v>
      </c>
      <c r="W99">
        <f>IF(EmployeeData3[[#This Row],[Performance Rating]]="Exceeds Expectations",1,0)</f>
        <v>1</v>
      </c>
      <c r="X99">
        <f>IF(EmployeeData3[[#This Row],[Performance Rating]]="Outstanding",1,0)</f>
        <v>0</v>
      </c>
      <c r="Y99">
        <f>IF(EmployeeData3[[#This Row],[Job Level]]="Entry",1,0)</f>
        <v>0</v>
      </c>
      <c r="Z99">
        <f>IF(EmployeeData3[[#This Row],[Job Level]]="Manager",1,0)</f>
        <v>0</v>
      </c>
      <c r="AA99">
        <f>IF(EmployeeData3[[#This Row],[Job Level]]="Senior",1,0)</f>
        <v>0</v>
      </c>
      <c r="AB99">
        <f>IF(EmployeeData3[[#This Row],[Job Level]]="Senior Manager",1,0)</f>
        <v>0</v>
      </c>
      <c r="AC99">
        <f>IF(EmployeeData3[[#This Row],[Department]]="Claims",1,0)</f>
        <v>0</v>
      </c>
      <c r="AD99">
        <f>IF(EmployeeData3[[#This Row],[Department]]="Finance",1,0)</f>
        <v>0</v>
      </c>
      <c r="AE99">
        <f>IF(EmployeeData3[[#This Row],[Department]]="HR",1,0)</f>
        <v>0</v>
      </c>
      <c r="AF99">
        <f>IF(EmployeeData3[[#This Row],[Department]]="IT",1,0)</f>
        <v>0</v>
      </c>
      <c r="AG99">
        <f>IF(EmployeeData3[[#This Row],[Department]]="Marketing",1,0)</f>
        <v>0</v>
      </c>
      <c r="AH99">
        <f>IF(EmployeeData3[[#This Row],[Department]]="Sales",1,0)</f>
        <v>1</v>
      </c>
      <c r="AI99">
        <f>IF(EmployeeData3[[#This Row],[Department]]="Underwriting",1,0)</f>
        <v>0</v>
      </c>
      <c r="AJ99">
        <f>IF(EmployeeData3[[#This Row],[Country]]="Canada",1,0)</f>
        <v>0</v>
      </c>
      <c r="AK99">
        <f>IF(EmployeeData3[[#This Row],[Country]]="Germany",1,0)</f>
        <v>0</v>
      </c>
      <c r="AL99">
        <f>IF(EmployeeData3[[#This Row],[Country]]="Ireland",1,0)</f>
        <v>0</v>
      </c>
      <c r="AM99">
        <f>IF(EmployeeData3[[#This Row],[Country]]="Singapore",1,0)</f>
        <v>0</v>
      </c>
      <c r="AN99">
        <f>IF(EmployeeData3[[#This Row],[Country]]="US",1,0)</f>
        <v>0</v>
      </c>
      <c r="AO99">
        <f>IF(EmployeeData3[[#This Row],[Working Arrangement]]="Office",1,0)</f>
        <v>0</v>
      </c>
      <c r="AP99">
        <f>IF(EmployeeData3[[#This Row],[Working Arrangement]]="Remote",1,0)</f>
        <v>1</v>
      </c>
      <c r="AQ99" t="e">
        <f>'Logistics Regression'!#REF! + SUMPRODUCT(B99:J99, 'Logistics Regression'!#REF!)</f>
        <v>#REF!</v>
      </c>
    </row>
    <row r="100" spans="1:43">
      <c r="A100" t="s">
        <v>151</v>
      </c>
      <c r="B100" t="str">
        <f>VLOOKUP(EmployeeData3[[#This Row],[Employee ID]],GenderData[#All],2,FALSE)</f>
        <v>Male</v>
      </c>
      <c r="C100" t="s">
        <v>48</v>
      </c>
      <c r="D100" t="s">
        <v>49</v>
      </c>
      <c r="E100" t="s">
        <v>23</v>
      </c>
      <c r="F100" t="s">
        <v>32</v>
      </c>
      <c r="G100">
        <v>27</v>
      </c>
      <c r="H100">
        <v>3.9</v>
      </c>
      <c r="I100">
        <v>3.9</v>
      </c>
      <c r="J100" s="3">
        <v>0.91</v>
      </c>
      <c r="K100" t="s">
        <v>37</v>
      </c>
      <c r="L100" t="s">
        <v>26</v>
      </c>
      <c r="M100">
        <v>16</v>
      </c>
      <c r="N100">
        <v>84</v>
      </c>
      <c r="O100">
        <v>7</v>
      </c>
      <c r="P100">
        <v>0.8</v>
      </c>
      <c r="Q100" t="s">
        <v>27</v>
      </c>
      <c r="R100" t="s">
        <v>38</v>
      </c>
      <c r="S100">
        <v>20</v>
      </c>
      <c r="T100">
        <v>0</v>
      </c>
      <c r="U100">
        <f>IF(EmployeeData3[[#This Row],[Gender]]="Female",1,0)</f>
        <v>0</v>
      </c>
      <c r="V100">
        <f>IF(EmployeeData3[[#This Row],[Performance Rating]]="Needs Improvement",1,0)</f>
        <v>0</v>
      </c>
      <c r="W100">
        <f>IF(EmployeeData3[[#This Row],[Performance Rating]]="Exceeds Expectations",1,0)</f>
        <v>1</v>
      </c>
      <c r="X100">
        <f>IF(EmployeeData3[[#This Row],[Performance Rating]]="Outstanding",1,0)</f>
        <v>0</v>
      </c>
      <c r="Y100">
        <f>IF(EmployeeData3[[#This Row],[Job Level]]="Entry",1,0)</f>
        <v>0</v>
      </c>
      <c r="Z100">
        <f>IF(EmployeeData3[[#This Row],[Job Level]]="Manager",1,0)</f>
        <v>0</v>
      </c>
      <c r="AA100">
        <f>IF(EmployeeData3[[#This Row],[Job Level]]="Senior",1,0)</f>
        <v>1</v>
      </c>
      <c r="AB100">
        <f>IF(EmployeeData3[[#This Row],[Job Level]]="Senior Manager",1,0)</f>
        <v>0</v>
      </c>
      <c r="AC100">
        <f>IF(EmployeeData3[[#This Row],[Department]]="Claims",1,0)</f>
        <v>0</v>
      </c>
      <c r="AD100">
        <f>IF(EmployeeData3[[#This Row],[Department]]="Finance",1,0)</f>
        <v>0</v>
      </c>
      <c r="AE100">
        <f>IF(EmployeeData3[[#This Row],[Department]]="HR",1,0)</f>
        <v>0</v>
      </c>
      <c r="AF100">
        <f>IF(EmployeeData3[[#This Row],[Department]]="IT",1,0)</f>
        <v>1</v>
      </c>
      <c r="AG100">
        <f>IF(EmployeeData3[[#This Row],[Department]]="Marketing",1,0)</f>
        <v>0</v>
      </c>
      <c r="AH100">
        <f>IF(EmployeeData3[[#This Row],[Department]]="Sales",1,0)</f>
        <v>0</v>
      </c>
      <c r="AI100">
        <f>IF(EmployeeData3[[#This Row],[Department]]="Underwriting",1,0)</f>
        <v>0</v>
      </c>
      <c r="AJ100">
        <f>IF(EmployeeData3[[#This Row],[Country]]="Canada",1,0)</f>
        <v>0</v>
      </c>
      <c r="AK100">
        <f>IF(EmployeeData3[[#This Row],[Country]]="Germany",1,0)</f>
        <v>0</v>
      </c>
      <c r="AL100">
        <f>IF(EmployeeData3[[#This Row],[Country]]="Ireland",1,0)</f>
        <v>0</v>
      </c>
      <c r="AM100">
        <f>IF(EmployeeData3[[#This Row],[Country]]="Singapore",1,0)</f>
        <v>0</v>
      </c>
      <c r="AN100">
        <f>IF(EmployeeData3[[#This Row],[Country]]="US",1,0)</f>
        <v>0</v>
      </c>
      <c r="AO100">
        <f>IF(EmployeeData3[[#This Row],[Working Arrangement]]="Office",1,0)</f>
        <v>0</v>
      </c>
      <c r="AP100">
        <f>IF(EmployeeData3[[#This Row],[Working Arrangement]]="Remote",1,0)</f>
        <v>1</v>
      </c>
      <c r="AQ100" t="e">
        <f>'Logistics Regression'!#REF! + SUMPRODUCT(B100:J100, 'Logistics Regression'!#REF!)</f>
        <v>#REF!</v>
      </c>
    </row>
    <row r="101" spans="1:43">
      <c r="A101" t="s">
        <v>152</v>
      </c>
      <c r="B101" t="str">
        <f>VLOOKUP(EmployeeData3[[#This Row],[Employee ID]],GenderData[#All],2,FALSE)</f>
        <v>Male</v>
      </c>
      <c r="C101" t="s">
        <v>48</v>
      </c>
      <c r="D101" t="s">
        <v>49</v>
      </c>
      <c r="E101" t="s">
        <v>23</v>
      </c>
      <c r="F101" t="s">
        <v>24</v>
      </c>
      <c r="G101">
        <v>33</v>
      </c>
      <c r="H101">
        <v>3.1</v>
      </c>
      <c r="I101">
        <v>2.1</v>
      </c>
      <c r="J101" s="3">
        <v>1.1499999999999999</v>
      </c>
      <c r="K101" t="s">
        <v>25</v>
      </c>
      <c r="L101" t="s">
        <v>26</v>
      </c>
      <c r="M101">
        <v>40</v>
      </c>
      <c r="N101">
        <v>70</v>
      </c>
      <c r="O101">
        <v>1</v>
      </c>
      <c r="P101">
        <v>2.2000000000000002</v>
      </c>
      <c r="Q101" t="s">
        <v>27</v>
      </c>
      <c r="R101" t="s">
        <v>26</v>
      </c>
      <c r="S101">
        <v>23</v>
      </c>
      <c r="T101">
        <v>0</v>
      </c>
      <c r="U101">
        <f>IF(EmployeeData3[[#This Row],[Gender]]="Female",1,0)</f>
        <v>0</v>
      </c>
      <c r="V101">
        <f>IF(EmployeeData3[[#This Row],[Performance Rating]]="Needs Improvement",1,0)</f>
        <v>0</v>
      </c>
      <c r="W101">
        <f>IF(EmployeeData3[[#This Row],[Performance Rating]]="Exceeds Expectations",1,0)</f>
        <v>0</v>
      </c>
      <c r="X101">
        <f>IF(EmployeeData3[[#This Row],[Performance Rating]]="Outstanding",1,0)</f>
        <v>0</v>
      </c>
      <c r="Y101">
        <f>IF(EmployeeData3[[#This Row],[Job Level]]="Entry",1,0)</f>
        <v>0</v>
      </c>
      <c r="Z101">
        <f>IF(EmployeeData3[[#This Row],[Job Level]]="Manager",1,0)</f>
        <v>0</v>
      </c>
      <c r="AA101">
        <f>IF(EmployeeData3[[#This Row],[Job Level]]="Senior",1,0)</f>
        <v>0</v>
      </c>
      <c r="AB101">
        <f>IF(EmployeeData3[[#This Row],[Job Level]]="Senior Manager",1,0)</f>
        <v>0</v>
      </c>
      <c r="AC101">
        <f>IF(EmployeeData3[[#This Row],[Department]]="Claims",1,0)</f>
        <v>0</v>
      </c>
      <c r="AD101">
        <f>IF(EmployeeData3[[#This Row],[Department]]="Finance",1,0)</f>
        <v>0</v>
      </c>
      <c r="AE101">
        <f>IF(EmployeeData3[[#This Row],[Department]]="HR",1,0)</f>
        <v>0</v>
      </c>
      <c r="AF101">
        <f>IF(EmployeeData3[[#This Row],[Department]]="IT",1,0)</f>
        <v>1</v>
      </c>
      <c r="AG101">
        <f>IF(EmployeeData3[[#This Row],[Department]]="Marketing",1,0)</f>
        <v>0</v>
      </c>
      <c r="AH101">
        <f>IF(EmployeeData3[[#This Row],[Department]]="Sales",1,0)</f>
        <v>0</v>
      </c>
      <c r="AI101">
        <f>IF(EmployeeData3[[#This Row],[Department]]="Underwriting",1,0)</f>
        <v>0</v>
      </c>
      <c r="AJ101">
        <f>IF(EmployeeData3[[#This Row],[Country]]="Canada",1,0)</f>
        <v>0</v>
      </c>
      <c r="AK101">
        <f>IF(EmployeeData3[[#This Row],[Country]]="Germany",1,0)</f>
        <v>0</v>
      </c>
      <c r="AL101">
        <f>IF(EmployeeData3[[#This Row],[Country]]="Ireland",1,0)</f>
        <v>0</v>
      </c>
      <c r="AM101">
        <f>IF(EmployeeData3[[#This Row],[Country]]="Singapore",1,0)</f>
        <v>0</v>
      </c>
      <c r="AN101">
        <f>IF(EmployeeData3[[#This Row],[Country]]="US",1,0)</f>
        <v>0</v>
      </c>
      <c r="AO101">
        <f>IF(EmployeeData3[[#This Row],[Working Arrangement]]="Office",1,0)</f>
        <v>0</v>
      </c>
      <c r="AP101">
        <f>IF(EmployeeData3[[#This Row],[Working Arrangement]]="Remote",1,0)</f>
        <v>1</v>
      </c>
      <c r="AQ101" t="e">
        <f>'Logistics Regression'!#REF! + SUMPRODUCT(B101:J101, 'Logistics Regression'!#REF!)</f>
        <v>#REF!</v>
      </c>
    </row>
    <row r="102" spans="1:43">
      <c r="A102" t="s">
        <v>153</v>
      </c>
      <c r="B102" t="str">
        <f>VLOOKUP(EmployeeData3[[#This Row],[Employee ID]],GenderData[#All],2,FALSE)</f>
        <v>Female</v>
      </c>
      <c r="C102" t="s">
        <v>48</v>
      </c>
      <c r="D102" t="s">
        <v>49</v>
      </c>
      <c r="E102" t="s">
        <v>45</v>
      </c>
      <c r="F102" t="s">
        <v>62</v>
      </c>
      <c r="G102">
        <v>25</v>
      </c>
      <c r="H102">
        <v>1.6</v>
      </c>
      <c r="I102">
        <v>1.6</v>
      </c>
      <c r="J102" s="3">
        <v>0.96</v>
      </c>
      <c r="K102" t="s">
        <v>25</v>
      </c>
      <c r="L102" t="s">
        <v>26</v>
      </c>
      <c r="M102">
        <v>26</v>
      </c>
      <c r="N102">
        <v>53</v>
      </c>
      <c r="O102">
        <v>2</v>
      </c>
      <c r="P102">
        <v>2</v>
      </c>
      <c r="Q102" t="s">
        <v>27</v>
      </c>
      <c r="R102" t="s">
        <v>26</v>
      </c>
      <c r="S102">
        <v>5</v>
      </c>
      <c r="T102">
        <v>0</v>
      </c>
      <c r="U102">
        <f>IF(EmployeeData3[[#This Row],[Gender]]="Female",1,0)</f>
        <v>1</v>
      </c>
      <c r="V102">
        <f>IF(EmployeeData3[[#This Row],[Performance Rating]]="Needs Improvement",1,0)</f>
        <v>0</v>
      </c>
      <c r="W102">
        <f>IF(EmployeeData3[[#This Row],[Performance Rating]]="Exceeds Expectations",1,0)</f>
        <v>0</v>
      </c>
      <c r="X102">
        <f>IF(EmployeeData3[[#This Row],[Performance Rating]]="Outstanding",1,0)</f>
        <v>0</v>
      </c>
      <c r="Y102">
        <f>IF(EmployeeData3[[#This Row],[Job Level]]="Entry",1,0)</f>
        <v>1</v>
      </c>
      <c r="Z102">
        <f>IF(EmployeeData3[[#This Row],[Job Level]]="Manager",1,0)</f>
        <v>0</v>
      </c>
      <c r="AA102">
        <f>IF(EmployeeData3[[#This Row],[Job Level]]="Senior",1,0)</f>
        <v>0</v>
      </c>
      <c r="AB102">
        <f>IF(EmployeeData3[[#This Row],[Job Level]]="Senior Manager",1,0)</f>
        <v>0</v>
      </c>
      <c r="AC102">
        <f>IF(EmployeeData3[[#This Row],[Department]]="Claims",1,0)</f>
        <v>0</v>
      </c>
      <c r="AD102">
        <f>IF(EmployeeData3[[#This Row],[Department]]="Finance",1,0)</f>
        <v>0</v>
      </c>
      <c r="AE102">
        <f>IF(EmployeeData3[[#This Row],[Department]]="HR",1,0)</f>
        <v>0</v>
      </c>
      <c r="AF102">
        <f>IF(EmployeeData3[[#This Row],[Department]]="IT",1,0)</f>
        <v>1</v>
      </c>
      <c r="AG102">
        <f>IF(EmployeeData3[[#This Row],[Department]]="Marketing",1,0)</f>
        <v>0</v>
      </c>
      <c r="AH102">
        <f>IF(EmployeeData3[[#This Row],[Department]]="Sales",1,0)</f>
        <v>0</v>
      </c>
      <c r="AI102">
        <f>IF(EmployeeData3[[#This Row],[Department]]="Underwriting",1,0)</f>
        <v>0</v>
      </c>
      <c r="AJ102">
        <f>IF(EmployeeData3[[#This Row],[Country]]="Canada",1,0)</f>
        <v>0</v>
      </c>
      <c r="AK102">
        <f>IF(EmployeeData3[[#This Row],[Country]]="Germany",1,0)</f>
        <v>0</v>
      </c>
      <c r="AL102">
        <f>IF(EmployeeData3[[#This Row],[Country]]="Ireland",1,0)</f>
        <v>0</v>
      </c>
      <c r="AM102">
        <f>IF(EmployeeData3[[#This Row],[Country]]="Singapore",1,0)</f>
        <v>0</v>
      </c>
      <c r="AN102">
        <f>IF(EmployeeData3[[#This Row],[Country]]="US",1,0)</f>
        <v>1</v>
      </c>
      <c r="AO102">
        <f>IF(EmployeeData3[[#This Row],[Working Arrangement]]="Office",1,0)</f>
        <v>0</v>
      </c>
      <c r="AP102">
        <f>IF(EmployeeData3[[#This Row],[Working Arrangement]]="Remote",1,0)</f>
        <v>1</v>
      </c>
      <c r="AQ102" t="e">
        <f>'Logistics Regression'!#REF! + SUMPRODUCT(B102:J102, 'Logistics Regression'!#REF!)</f>
        <v>#REF!</v>
      </c>
    </row>
    <row r="103" spans="1:43">
      <c r="A103" t="s">
        <v>154</v>
      </c>
      <c r="B103" t="str">
        <f>VLOOKUP(EmployeeData3[[#This Row],[Employee ID]],GenderData[#All],2,FALSE)</f>
        <v>Female</v>
      </c>
      <c r="C103" t="s">
        <v>40</v>
      </c>
      <c r="D103" t="s">
        <v>40</v>
      </c>
      <c r="E103" t="s">
        <v>23</v>
      </c>
      <c r="F103" t="s">
        <v>59</v>
      </c>
      <c r="G103">
        <v>36</v>
      </c>
      <c r="H103">
        <v>1.6</v>
      </c>
      <c r="I103">
        <v>1.6</v>
      </c>
      <c r="J103" s="3">
        <v>0.93</v>
      </c>
      <c r="K103" t="s">
        <v>25</v>
      </c>
      <c r="L103" t="s">
        <v>26</v>
      </c>
      <c r="M103">
        <v>26</v>
      </c>
      <c r="N103">
        <v>53</v>
      </c>
      <c r="O103">
        <v>5</v>
      </c>
      <c r="P103">
        <v>1.9</v>
      </c>
      <c r="Q103" t="s">
        <v>33</v>
      </c>
      <c r="R103" t="s">
        <v>26</v>
      </c>
      <c r="S103">
        <v>33</v>
      </c>
      <c r="T103">
        <v>0</v>
      </c>
      <c r="U103">
        <f>IF(EmployeeData3[[#This Row],[Gender]]="Female",1,0)</f>
        <v>1</v>
      </c>
      <c r="V103">
        <f>IF(EmployeeData3[[#This Row],[Performance Rating]]="Needs Improvement",1,0)</f>
        <v>0</v>
      </c>
      <c r="W103">
        <f>IF(EmployeeData3[[#This Row],[Performance Rating]]="Exceeds Expectations",1,0)</f>
        <v>0</v>
      </c>
      <c r="X103">
        <f>IF(EmployeeData3[[#This Row],[Performance Rating]]="Outstanding",1,0)</f>
        <v>0</v>
      </c>
      <c r="Y103">
        <f>IF(EmployeeData3[[#This Row],[Job Level]]="Entry",1,0)</f>
        <v>0</v>
      </c>
      <c r="Z103">
        <f>IF(EmployeeData3[[#This Row],[Job Level]]="Manager",1,0)</f>
        <v>0</v>
      </c>
      <c r="AA103">
        <f>IF(EmployeeData3[[#This Row],[Job Level]]="Senior",1,0)</f>
        <v>0</v>
      </c>
      <c r="AB103">
        <f>IF(EmployeeData3[[#This Row],[Job Level]]="Senior Manager",1,0)</f>
        <v>1</v>
      </c>
      <c r="AC103">
        <f>IF(EmployeeData3[[#This Row],[Department]]="Claims",1,0)</f>
        <v>0</v>
      </c>
      <c r="AD103">
        <f>IF(EmployeeData3[[#This Row],[Department]]="Finance",1,0)</f>
        <v>0</v>
      </c>
      <c r="AE103">
        <f>IF(EmployeeData3[[#This Row],[Department]]="HR",1,0)</f>
        <v>0</v>
      </c>
      <c r="AF103">
        <f>IF(EmployeeData3[[#This Row],[Department]]="IT",1,0)</f>
        <v>0</v>
      </c>
      <c r="AG103">
        <f>IF(EmployeeData3[[#This Row],[Department]]="Marketing",1,0)</f>
        <v>0</v>
      </c>
      <c r="AH103">
        <f>IF(EmployeeData3[[#This Row],[Department]]="Sales",1,0)</f>
        <v>0</v>
      </c>
      <c r="AI103">
        <f>IF(EmployeeData3[[#This Row],[Department]]="Underwriting",1,0)</f>
        <v>0</v>
      </c>
      <c r="AJ103">
        <f>IF(EmployeeData3[[#This Row],[Country]]="Canada",1,0)</f>
        <v>0</v>
      </c>
      <c r="AK103">
        <f>IF(EmployeeData3[[#This Row],[Country]]="Germany",1,0)</f>
        <v>0</v>
      </c>
      <c r="AL103">
        <f>IF(EmployeeData3[[#This Row],[Country]]="Ireland",1,0)</f>
        <v>0</v>
      </c>
      <c r="AM103">
        <f>IF(EmployeeData3[[#This Row],[Country]]="Singapore",1,0)</f>
        <v>0</v>
      </c>
      <c r="AN103">
        <f>IF(EmployeeData3[[#This Row],[Country]]="US",1,0)</f>
        <v>0</v>
      </c>
      <c r="AO103">
        <f>IF(EmployeeData3[[#This Row],[Working Arrangement]]="Office",1,0)</f>
        <v>0</v>
      </c>
      <c r="AP103">
        <f>IF(EmployeeData3[[#This Row],[Working Arrangement]]="Remote",1,0)</f>
        <v>0</v>
      </c>
      <c r="AQ103" t="e">
        <f>'Logistics Regression'!#REF! + SUMPRODUCT(B103:J103, 'Logistics Regression'!#REF!)</f>
        <v>#REF!</v>
      </c>
    </row>
    <row r="104" spans="1:43">
      <c r="A104" t="s">
        <v>155</v>
      </c>
      <c r="B104" t="str">
        <f>VLOOKUP(EmployeeData3[[#This Row],[Employee ID]],GenderData[#All],2,FALSE)</f>
        <v>Female</v>
      </c>
      <c r="C104" t="s">
        <v>66</v>
      </c>
      <c r="D104" t="s">
        <v>67</v>
      </c>
      <c r="E104" t="s">
        <v>23</v>
      </c>
      <c r="F104" t="s">
        <v>36</v>
      </c>
      <c r="G104">
        <v>46</v>
      </c>
      <c r="H104">
        <v>7.3</v>
      </c>
      <c r="I104">
        <v>1.6</v>
      </c>
      <c r="J104" s="3">
        <v>0.91</v>
      </c>
      <c r="K104" t="s">
        <v>25</v>
      </c>
      <c r="L104" t="s">
        <v>38</v>
      </c>
      <c r="M104">
        <v>20</v>
      </c>
      <c r="N104">
        <v>78</v>
      </c>
      <c r="O104">
        <v>2</v>
      </c>
      <c r="P104">
        <v>9</v>
      </c>
      <c r="Q104" t="s">
        <v>33</v>
      </c>
      <c r="R104" t="s">
        <v>38</v>
      </c>
      <c r="S104">
        <v>18</v>
      </c>
      <c r="T104">
        <v>0</v>
      </c>
      <c r="U104">
        <f>IF(EmployeeData3[[#This Row],[Gender]]="Female",1,0)</f>
        <v>1</v>
      </c>
      <c r="V104">
        <f>IF(EmployeeData3[[#This Row],[Performance Rating]]="Needs Improvement",1,0)</f>
        <v>0</v>
      </c>
      <c r="W104">
        <f>IF(EmployeeData3[[#This Row],[Performance Rating]]="Exceeds Expectations",1,0)</f>
        <v>0</v>
      </c>
      <c r="X104">
        <f>IF(EmployeeData3[[#This Row],[Performance Rating]]="Outstanding",1,0)</f>
        <v>0</v>
      </c>
      <c r="Y104">
        <f>IF(EmployeeData3[[#This Row],[Job Level]]="Entry",1,0)</f>
        <v>0</v>
      </c>
      <c r="Z104">
        <f>IF(EmployeeData3[[#This Row],[Job Level]]="Manager",1,0)</f>
        <v>1</v>
      </c>
      <c r="AA104">
        <f>IF(EmployeeData3[[#This Row],[Job Level]]="Senior",1,0)</f>
        <v>0</v>
      </c>
      <c r="AB104">
        <f>IF(EmployeeData3[[#This Row],[Job Level]]="Senior Manager",1,0)</f>
        <v>0</v>
      </c>
      <c r="AC104">
        <f>IF(EmployeeData3[[#This Row],[Department]]="Claims",1,0)</f>
        <v>0</v>
      </c>
      <c r="AD104">
        <f>IF(EmployeeData3[[#This Row],[Department]]="Finance",1,0)</f>
        <v>0</v>
      </c>
      <c r="AE104">
        <f>IF(EmployeeData3[[#This Row],[Department]]="HR",1,0)</f>
        <v>1</v>
      </c>
      <c r="AF104">
        <f>IF(EmployeeData3[[#This Row],[Department]]="IT",1,0)</f>
        <v>0</v>
      </c>
      <c r="AG104">
        <f>IF(EmployeeData3[[#This Row],[Department]]="Marketing",1,0)</f>
        <v>0</v>
      </c>
      <c r="AH104">
        <f>IF(EmployeeData3[[#This Row],[Department]]="Sales",1,0)</f>
        <v>0</v>
      </c>
      <c r="AI104">
        <f>IF(EmployeeData3[[#This Row],[Department]]="Underwriting",1,0)</f>
        <v>0</v>
      </c>
      <c r="AJ104">
        <f>IF(EmployeeData3[[#This Row],[Country]]="Canada",1,0)</f>
        <v>0</v>
      </c>
      <c r="AK104">
        <f>IF(EmployeeData3[[#This Row],[Country]]="Germany",1,0)</f>
        <v>0</v>
      </c>
      <c r="AL104">
        <f>IF(EmployeeData3[[#This Row],[Country]]="Ireland",1,0)</f>
        <v>0</v>
      </c>
      <c r="AM104">
        <f>IF(EmployeeData3[[#This Row],[Country]]="Singapore",1,0)</f>
        <v>0</v>
      </c>
      <c r="AN104">
        <f>IF(EmployeeData3[[#This Row],[Country]]="US",1,0)</f>
        <v>0</v>
      </c>
      <c r="AO104">
        <f>IF(EmployeeData3[[#This Row],[Working Arrangement]]="Office",1,0)</f>
        <v>0</v>
      </c>
      <c r="AP104">
        <f>IF(EmployeeData3[[#This Row],[Working Arrangement]]="Remote",1,0)</f>
        <v>0</v>
      </c>
      <c r="AQ104" t="e">
        <f>'Logistics Regression'!#REF! + SUMPRODUCT(B104:J104, 'Logistics Regression'!#REF!)</f>
        <v>#REF!</v>
      </c>
    </row>
    <row r="105" spans="1:43">
      <c r="A105" t="s">
        <v>156</v>
      </c>
      <c r="B105" t="str">
        <f>VLOOKUP(EmployeeData3[[#This Row],[Employee ID]],GenderData[#All],2,FALSE)</f>
        <v>Male</v>
      </c>
      <c r="C105" t="s">
        <v>21</v>
      </c>
      <c r="D105" t="s">
        <v>22</v>
      </c>
      <c r="E105" t="s">
        <v>23</v>
      </c>
      <c r="F105" t="s">
        <v>36</v>
      </c>
      <c r="G105">
        <v>38</v>
      </c>
      <c r="H105">
        <v>11.2</v>
      </c>
      <c r="I105">
        <v>5.3</v>
      </c>
      <c r="J105" s="3">
        <v>0.89</v>
      </c>
      <c r="K105" t="s">
        <v>25</v>
      </c>
      <c r="L105" t="s">
        <v>38</v>
      </c>
      <c r="M105">
        <v>17</v>
      </c>
      <c r="N105">
        <v>63</v>
      </c>
      <c r="O105">
        <v>4</v>
      </c>
      <c r="P105">
        <v>1.9</v>
      </c>
      <c r="Q105" t="s">
        <v>33</v>
      </c>
      <c r="R105" t="s">
        <v>26</v>
      </c>
      <c r="S105">
        <v>0</v>
      </c>
      <c r="T105">
        <v>0</v>
      </c>
      <c r="U105">
        <f>IF(EmployeeData3[[#This Row],[Gender]]="Female",1,0)</f>
        <v>0</v>
      </c>
      <c r="V105">
        <f>IF(EmployeeData3[[#This Row],[Performance Rating]]="Needs Improvement",1,0)</f>
        <v>0</v>
      </c>
      <c r="W105">
        <f>IF(EmployeeData3[[#This Row],[Performance Rating]]="Exceeds Expectations",1,0)</f>
        <v>0</v>
      </c>
      <c r="X105">
        <f>IF(EmployeeData3[[#This Row],[Performance Rating]]="Outstanding",1,0)</f>
        <v>0</v>
      </c>
      <c r="Y105">
        <f>IF(EmployeeData3[[#This Row],[Job Level]]="Entry",1,0)</f>
        <v>0</v>
      </c>
      <c r="Z105">
        <f>IF(EmployeeData3[[#This Row],[Job Level]]="Manager",1,0)</f>
        <v>1</v>
      </c>
      <c r="AA105">
        <f>IF(EmployeeData3[[#This Row],[Job Level]]="Senior",1,0)</f>
        <v>0</v>
      </c>
      <c r="AB105">
        <f>IF(EmployeeData3[[#This Row],[Job Level]]="Senior Manager",1,0)</f>
        <v>0</v>
      </c>
      <c r="AC105">
        <f>IF(EmployeeData3[[#This Row],[Department]]="Claims",1,0)</f>
        <v>0</v>
      </c>
      <c r="AD105">
        <f>IF(EmployeeData3[[#This Row],[Department]]="Finance",1,0)</f>
        <v>0</v>
      </c>
      <c r="AE105">
        <f>IF(EmployeeData3[[#This Row],[Department]]="HR",1,0)</f>
        <v>0</v>
      </c>
      <c r="AF105">
        <f>IF(EmployeeData3[[#This Row],[Department]]="IT",1,0)</f>
        <v>0</v>
      </c>
      <c r="AG105">
        <f>IF(EmployeeData3[[#This Row],[Department]]="Marketing",1,0)</f>
        <v>0</v>
      </c>
      <c r="AH105">
        <f>IF(EmployeeData3[[#This Row],[Department]]="Sales",1,0)</f>
        <v>1</v>
      </c>
      <c r="AI105">
        <f>IF(EmployeeData3[[#This Row],[Department]]="Underwriting",1,0)</f>
        <v>0</v>
      </c>
      <c r="AJ105">
        <f>IF(EmployeeData3[[#This Row],[Country]]="Canada",1,0)</f>
        <v>0</v>
      </c>
      <c r="AK105">
        <f>IF(EmployeeData3[[#This Row],[Country]]="Germany",1,0)</f>
        <v>0</v>
      </c>
      <c r="AL105">
        <f>IF(EmployeeData3[[#This Row],[Country]]="Ireland",1,0)</f>
        <v>0</v>
      </c>
      <c r="AM105">
        <f>IF(EmployeeData3[[#This Row],[Country]]="Singapore",1,0)</f>
        <v>0</v>
      </c>
      <c r="AN105">
        <f>IF(EmployeeData3[[#This Row],[Country]]="US",1,0)</f>
        <v>0</v>
      </c>
      <c r="AO105">
        <f>IF(EmployeeData3[[#This Row],[Working Arrangement]]="Office",1,0)</f>
        <v>0</v>
      </c>
      <c r="AP105">
        <f>IF(EmployeeData3[[#This Row],[Working Arrangement]]="Remote",1,0)</f>
        <v>0</v>
      </c>
      <c r="AQ105" t="e">
        <f>'Logistics Regression'!#REF! + SUMPRODUCT(B105:J105, 'Logistics Regression'!#REF!)</f>
        <v>#REF!</v>
      </c>
    </row>
    <row r="106" spans="1:43">
      <c r="A106" t="s">
        <v>157</v>
      </c>
      <c r="B106" t="str">
        <f>VLOOKUP(EmployeeData3[[#This Row],[Employee ID]],GenderData[#All],2,FALSE)</f>
        <v>Male</v>
      </c>
      <c r="C106" t="s">
        <v>29</v>
      </c>
      <c r="D106" t="s">
        <v>30</v>
      </c>
      <c r="E106" t="s">
        <v>55</v>
      </c>
      <c r="F106" t="s">
        <v>59</v>
      </c>
      <c r="G106">
        <v>47</v>
      </c>
      <c r="H106">
        <v>3.6</v>
      </c>
      <c r="I106">
        <v>0.5</v>
      </c>
      <c r="J106" s="3">
        <v>0.96</v>
      </c>
      <c r="K106" t="s">
        <v>25</v>
      </c>
      <c r="L106" t="s">
        <v>26</v>
      </c>
      <c r="M106">
        <v>1</v>
      </c>
      <c r="N106">
        <v>68</v>
      </c>
      <c r="O106">
        <v>3</v>
      </c>
      <c r="P106">
        <v>1.3</v>
      </c>
      <c r="Q106" t="s">
        <v>27</v>
      </c>
      <c r="R106" t="s">
        <v>26</v>
      </c>
      <c r="S106">
        <v>24</v>
      </c>
      <c r="T106">
        <v>0</v>
      </c>
      <c r="U106">
        <f>IF(EmployeeData3[[#This Row],[Gender]]="Female",1,0)</f>
        <v>0</v>
      </c>
      <c r="V106">
        <f>IF(EmployeeData3[[#This Row],[Performance Rating]]="Needs Improvement",1,0)</f>
        <v>0</v>
      </c>
      <c r="W106">
        <f>IF(EmployeeData3[[#This Row],[Performance Rating]]="Exceeds Expectations",1,0)</f>
        <v>0</v>
      </c>
      <c r="X106">
        <f>IF(EmployeeData3[[#This Row],[Performance Rating]]="Outstanding",1,0)</f>
        <v>0</v>
      </c>
      <c r="Y106">
        <f>IF(EmployeeData3[[#This Row],[Job Level]]="Entry",1,0)</f>
        <v>0</v>
      </c>
      <c r="Z106">
        <f>IF(EmployeeData3[[#This Row],[Job Level]]="Manager",1,0)</f>
        <v>0</v>
      </c>
      <c r="AA106">
        <f>IF(EmployeeData3[[#This Row],[Job Level]]="Senior",1,0)</f>
        <v>0</v>
      </c>
      <c r="AB106">
        <f>IF(EmployeeData3[[#This Row],[Job Level]]="Senior Manager",1,0)</f>
        <v>1</v>
      </c>
      <c r="AC106">
        <f>IF(EmployeeData3[[#This Row],[Department]]="Claims",1,0)</f>
        <v>1</v>
      </c>
      <c r="AD106">
        <f>IF(EmployeeData3[[#This Row],[Department]]="Finance",1,0)</f>
        <v>0</v>
      </c>
      <c r="AE106">
        <f>IF(EmployeeData3[[#This Row],[Department]]="HR",1,0)</f>
        <v>0</v>
      </c>
      <c r="AF106">
        <f>IF(EmployeeData3[[#This Row],[Department]]="IT",1,0)</f>
        <v>0</v>
      </c>
      <c r="AG106">
        <f>IF(EmployeeData3[[#This Row],[Department]]="Marketing",1,0)</f>
        <v>0</v>
      </c>
      <c r="AH106">
        <f>IF(EmployeeData3[[#This Row],[Department]]="Sales",1,0)</f>
        <v>0</v>
      </c>
      <c r="AI106">
        <f>IF(EmployeeData3[[#This Row],[Department]]="Underwriting",1,0)</f>
        <v>0</v>
      </c>
      <c r="AJ106">
        <f>IF(EmployeeData3[[#This Row],[Country]]="Canada",1,0)</f>
        <v>1</v>
      </c>
      <c r="AK106">
        <f>IF(EmployeeData3[[#This Row],[Country]]="Germany",1,0)</f>
        <v>0</v>
      </c>
      <c r="AL106">
        <f>IF(EmployeeData3[[#This Row],[Country]]="Ireland",1,0)</f>
        <v>0</v>
      </c>
      <c r="AM106">
        <f>IF(EmployeeData3[[#This Row],[Country]]="Singapore",1,0)</f>
        <v>0</v>
      </c>
      <c r="AN106">
        <f>IF(EmployeeData3[[#This Row],[Country]]="US",1,0)</f>
        <v>0</v>
      </c>
      <c r="AO106">
        <f>IF(EmployeeData3[[#This Row],[Working Arrangement]]="Office",1,0)</f>
        <v>0</v>
      </c>
      <c r="AP106">
        <f>IF(EmployeeData3[[#This Row],[Working Arrangement]]="Remote",1,0)</f>
        <v>1</v>
      </c>
      <c r="AQ106" t="e">
        <f>'Logistics Regression'!#REF! + SUMPRODUCT(B106:J106, 'Logistics Regression'!#REF!)</f>
        <v>#REF!</v>
      </c>
    </row>
    <row r="107" spans="1:43">
      <c r="A107" t="s">
        <v>158</v>
      </c>
      <c r="B107" t="str">
        <f>VLOOKUP(EmployeeData3[[#This Row],[Employee ID]],GenderData[#All],2,FALSE)</f>
        <v>Male</v>
      </c>
      <c r="C107" t="s">
        <v>43</v>
      </c>
      <c r="D107" t="s">
        <v>44</v>
      </c>
      <c r="E107" t="s">
        <v>23</v>
      </c>
      <c r="F107" t="s">
        <v>24</v>
      </c>
      <c r="G107">
        <v>41</v>
      </c>
      <c r="H107">
        <v>3.5</v>
      </c>
      <c r="I107">
        <v>2.6</v>
      </c>
      <c r="J107" s="3">
        <v>1.17</v>
      </c>
      <c r="K107" t="s">
        <v>25</v>
      </c>
      <c r="L107" t="s">
        <v>26</v>
      </c>
      <c r="M107">
        <v>10</v>
      </c>
      <c r="N107">
        <v>84</v>
      </c>
      <c r="O107">
        <v>7</v>
      </c>
      <c r="P107">
        <v>0.5</v>
      </c>
      <c r="Q107" t="s">
        <v>33</v>
      </c>
      <c r="R107" t="s">
        <v>38</v>
      </c>
      <c r="S107">
        <v>15</v>
      </c>
      <c r="T107">
        <v>0</v>
      </c>
      <c r="U107">
        <f>IF(EmployeeData3[[#This Row],[Gender]]="Female",1,0)</f>
        <v>0</v>
      </c>
      <c r="V107">
        <f>IF(EmployeeData3[[#This Row],[Performance Rating]]="Needs Improvement",1,0)</f>
        <v>0</v>
      </c>
      <c r="W107">
        <f>IF(EmployeeData3[[#This Row],[Performance Rating]]="Exceeds Expectations",1,0)</f>
        <v>0</v>
      </c>
      <c r="X107">
        <f>IF(EmployeeData3[[#This Row],[Performance Rating]]="Outstanding",1,0)</f>
        <v>0</v>
      </c>
      <c r="Y107">
        <f>IF(EmployeeData3[[#This Row],[Job Level]]="Entry",1,0)</f>
        <v>0</v>
      </c>
      <c r="Z107">
        <f>IF(EmployeeData3[[#This Row],[Job Level]]="Manager",1,0)</f>
        <v>0</v>
      </c>
      <c r="AA107">
        <f>IF(EmployeeData3[[#This Row],[Job Level]]="Senior",1,0)</f>
        <v>0</v>
      </c>
      <c r="AB107">
        <f>IF(EmployeeData3[[#This Row],[Job Level]]="Senior Manager",1,0)</f>
        <v>0</v>
      </c>
      <c r="AC107">
        <f>IF(EmployeeData3[[#This Row],[Department]]="Claims",1,0)</f>
        <v>0</v>
      </c>
      <c r="AD107">
        <f>IF(EmployeeData3[[#This Row],[Department]]="Finance",1,0)</f>
        <v>1</v>
      </c>
      <c r="AE107">
        <f>IF(EmployeeData3[[#This Row],[Department]]="HR",1,0)</f>
        <v>0</v>
      </c>
      <c r="AF107">
        <f>IF(EmployeeData3[[#This Row],[Department]]="IT",1,0)</f>
        <v>0</v>
      </c>
      <c r="AG107">
        <f>IF(EmployeeData3[[#This Row],[Department]]="Marketing",1,0)</f>
        <v>0</v>
      </c>
      <c r="AH107">
        <f>IF(EmployeeData3[[#This Row],[Department]]="Sales",1,0)</f>
        <v>0</v>
      </c>
      <c r="AI107">
        <f>IF(EmployeeData3[[#This Row],[Department]]="Underwriting",1,0)</f>
        <v>0</v>
      </c>
      <c r="AJ107">
        <f>IF(EmployeeData3[[#This Row],[Country]]="Canada",1,0)</f>
        <v>0</v>
      </c>
      <c r="AK107">
        <f>IF(EmployeeData3[[#This Row],[Country]]="Germany",1,0)</f>
        <v>0</v>
      </c>
      <c r="AL107">
        <f>IF(EmployeeData3[[#This Row],[Country]]="Ireland",1,0)</f>
        <v>0</v>
      </c>
      <c r="AM107">
        <f>IF(EmployeeData3[[#This Row],[Country]]="Singapore",1,0)</f>
        <v>0</v>
      </c>
      <c r="AN107">
        <f>IF(EmployeeData3[[#This Row],[Country]]="US",1,0)</f>
        <v>0</v>
      </c>
      <c r="AO107">
        <f>IF(EmployeeData3[[#This Row],[Working Arrangement]]="Office",1,0)</f>
        <v>0</v>
      </c>
      <c r="AP107">
        <f>IF(EmployeeData3[[#This Row],[Working Arrangement]]="Remote",1,0)</f>
        <v>0</v>
      </c>
      <c r="AQ107" t="e">
        <f>'Logistics Regression'!#REF! + SUMPRODUCT(B107:J107, 'Logistics Regression'!#REF!)</f>
        <v>#REF!</v>
      </c>
    </row>
    <row r="108" spans="1:43">
      <c r="A108" t="s">
        <v>159</v>
      </c>
      <c r="B108" t="str">
        <f>VLOOKUP(EmployeeData3[[#This Row],[Employee ID]],GenderData[#All],2,FALSE)</f>
        <v>Male</v>
      </c>
      <c r="C108" t="s">
        <v>21</v>
      </c>
      <c r="D108" t="s">
        <v>22</v>
      </c>
      <c r="E108" t="s">
        <v>31</v>
      </c>
      <c r="F108" t="s">
        <v>24</v>
      </c>
      <c r="G108">
        <v>34</v>
      </c>
      <c r="H108">
        <v>4.0999999999999996</v>
      </c>
      <c r="I108">
        <v>0.9</v>
      </c>
      <c r="J108" s="3">
        <v>0.87</v>
      </c>
      <c r="K108" t="s">
        <v>25</v>
      </c>
      <c r="L108" t="s">
        <v>26</v>
      </c>
      <c r="M108">
        <v>12</v>
      </c>
      <c r="N108">
        <v>76</v>
      </c>
      <c r="O108">
        <v>5</v>
      </c>
      <c r="P108">
        <v>1.4</v>
      </c>
      <c r="Q108" t="s">
        <v>33</v>
      </c>
      <c r="R108" t="s">
        <v>26</v>
      </c>
      <c r="S108">
        <v>44</v>
      </c>
      <c r="T108">
        <v>0</v>
      </c>
      <c r="U108">
        <f>IF(EmployeeData3[[#This Row],[Gender]]="Female",1,0)</f>
        <v>0</v>
      </c>
      <c r="V108">
        <f>IF(EmployeeData3[[#This Row],[Performance Rating]]="Needs Improvement",1,0)</f>
        <v>0</v>
      </c>
      <c r="W108">
        <f>IF(EmployeeData3[[#This Row],[Performance Rating]]="Exceeds Expectations",1,0)</f>
        <v>0</v>
      </c>
      <c r="X108">
        <f>IF(EmployeeData3[[#This Row],[Performance Rating]]="Outstanding",1,0)</f>
        <v>0</v>
      </c>
      <c r="Y108">
        <f>IF(EmployeeData3[[#This Row],[Job Level]]="Entry",1,0)</f>
        <v>0</v>
      </c>
      <c r="Z108">
        <f>IF(EmployeeData3[[#This Row],[Job Level]]="Manager",1,0)</f>
        <v>0</v>
      </c>
      <c r="AA108">
        <f>IF(EmployeeData3[[#This Row],[Job Level]]="Senior",1,0)</f>
        <v>0</v>
      </c>
      <c r="AB108">
        <f>IF(EmployeeData3[[#This Row],[Job Level]]="Senior Manager",1,0)</f>
        <v>0</v>
      </c>
      <c r="AC108">
        <f>IF(EmployeeData3[[#This Row],[Department]]="Claims",1,0)</f>
        <v>0</v>
      </c>
      <c r="AD108">
        <f>IF(EmployeeData3[[#This Row],[Department]]="Finance",1,0)</f>
        <v>0</v>
      </c>
      <c r="AE108">
        <f>IF(EmployeeData3[[#This Row],[Department]]="HR",1,0)</f>
        <v>0</v>
      </c>
      <c r="AF108">
        <f>IF(EmployeeData3[[#This Row],[Department]]="IT",1,0)</f>
        <v>0</v>
      </c>
      <c r="AG108">
        <f>IF(EmployeeData3[[#This Row],[Department]]="Marketing",1,0)</f>
        <v>0</v>
      </c>
      <c r="AH108">
        <f>IF(EmployeeData3[[#This Row],[Department]]="Sales",1,0)</f>
        <v>1</v>
      </c>
      <c r="AI108">
        <f>IF(EmployeeData3[[#This Row],[Department]]="Underwriting",1,0)</f>
        <v>0</v>
      </c>
      <c r="AJ108">
        <f>IF(EmployeeData3[[#This Row],[Country]]="Canada",1,0)</f>
        <v>0</v>
      </c>
      <c r="AK108">
        <f>IF(EmployeeData3[[#This Row],[Country]]="Germany",1,0)</f>
        <v>1</v>
      </c>
      <c r="AL108">
        <f>IF(EmployeeData3[[#This Row],[Country]]="Ireland",1,0)</f>
        <v>0</v>
      </c>
      <c r="AM108">
        <f>IF(EmployeeData3[[#This Row],[Country]]="Singapore",1,0)</f>
        <v>0</v>
      </c>
      <c r="AN108">
        <f>IF(EmployeeData3[[#This Row],[Country]]="US",1,0)</f>
        <v>0</v>
      </c>
      <c r="AO108">
        <f>IF(EmployeeData3[[#This Row],[Working Arrangement]]="Office",1,0)</f>
        <v>0</v>
      </c>
      <c r="AP108">
        <f>IF(EmployeeData3[[#This Row],[Working Arrangement]]="Remote",1,0)</f>
        <v>0</v>
      </c>
      <c r="AQ108" t="e">
        <f>'Logistics Regression'!#REF! + SUMPRODUCT(B108:J108, 'Logistics Regression'!#REF!)</f>
        <v>#REF!</v>
      </c>
    </row>
    <row r="109" spans="1:43">
      <c r="A109" t="s">
        <v>160</v>
      </c>
      <c r="B109" t="str">
        <f>VLOOKUP(EmployeeData3[[#This Row],[Employee ID]],GenderData[#All],2,FALSE)</f>
        <v>Male</v>
      </c>
      <c r="C109" t="s">
        <v>35</v>
      </c>
      <c r="D109" t="s">
        <v>22</v>
      </c>
      <c r="E109" t="s">
        <v>23</v>
      </c>
      <c r="F109" t="s">
        <v>32</v>
      </c>
      <c r="G109">
        <v>39</v>
      </c>
      <c r="H109">
        <v>8.3000000000000007</v>
      </c>
      <c r="I109">
        <v>0.7</v>
      </c>
      <c r="J109" s="3">
        <v>1.04</v>
      </c>
      <c r="K109" t="s">
        <v>37</v>
      </c>
      <c r="L109" t="s">
        <v>26</v>
      </c>
      <c r="M109">
        <v>1</v>
      </c>
      <c r="N109">
        <v>89</v>
      </c>
      <c r="O109">
        <v>9</v>
      </c>
      <c r="P109">
        <v>6.7</v>
      </c>
      <c r="Q109" t="s">
        <v>33</v>
      </c>
      <c r="R109" t="s">
        <v>26</v>
      </c>
      <c r="S109">
        <v>17</v>
      </c>
      <c r="T109">
        <v>0</v>
      </c>
      <c r="U109">
        <f>IF(EmployeeData3[[#This Row],[Gender]]="Female",1,0)</f>
        <v>0</v>
      </c>
      <c r="V109">
        <f>IF(EmployeeData3[[#This Row],[Performance Rating]]="Needs Improvement",1,0)</f>
        <v>0</v>
      </c>
      <c r="W109">
        <f>IF(EmployeeData3[[#This Row],[Performance Rating]]="Exceeds Expectations",1,0)</f>
        <v>1</v>
      </c>
      <c r="X109">
        <f>IF(EmployeeData3[[#This Row],[Performance Rating]]="Outstanding",1,0)</f>
        <v>0</v>
      </c>
      <c r="Y109">
        <f>IF(EmployeeData3[[#This Row],[Job Level]]="Entry",1,0)</f>
        <v>0</v>
      </c>
      <c r="Z109">
        <f>IF(EmployeeData3[[#This Row],[Job Level]]="Manager",1,0)</f>
        <v>0</v>
      </c>
      <c r="AA109">
        <f>IF(EmployeeData3[[#This Row],[Job Level]]="Senior",1,0)</f>
        <v>1</v>
      </c>
      <c r="AB109">
        <f>IF(EmployeeData3[[#This Row],[Job Level]]="Senior Manager",1,0)</f>
        <v>0</v>
      </c>
      <c r="AC109">
        <f>IF(EmployeeData3[[#This Row],[Department]]="Claims",1,0)</f>
        <v>0</v>
      </c>
      <c r="AD109">
        <f>IF(EmployeeData3[[#This Row],[Department]]="Finance",1,0)</f>
        <v>0</v>
      </c>
      <c r="AE109">
        <f>IF(EmployeeData3[[#This Row],[Department]]="HR",1,0)</f>
        <v>0</v>
      </c>
      <c r="AF109">
        <f>IF(EmployeeData3[[#This Row],[Department]]="IT",1,0)</f>
        <v>0</v>
      </c>
      <c r="AG109">
        <f>IF(EmployeeData3[[#This Row],[Department]]="Marketing",1,0)</f>
        <v>1</v>
      </c>
      <c r="AH109">
        <f>IF(EmployeeData3[[#This Row],[Department]]="Sales",1,0)</f>
        <v>0</v>
      </c>
      <c r="AI109">
        <f>IF(EmployeeData3[[#This Row],[Department]]="Underwriting",1,0)</f>
        <v>0</v>
      </c>
      <c r="AJ109">
        <f>IF(EmployeeData3[[#This Row],[Country]]="Canada",1,0)</f>
        <v>0</v>
      </c>
      <c r="AK109">
        <f>IF(EmployeeData3[[#This Row],[Country]]="Germany",1,0)</f>
        <v>0</v>
      </c>
      <c r="AL109">
        <f>IF(EmployeeData3[[#This Row],[Country]]="Ireland",1,0)</f>
        <v>0</v>
      </c>
      <c r="AM109">
        <f>IF(EmployeeData3[[#This Row],[Country]]="Singapore",1,0)</f>
        <v>0</v>
      </c>
      <c r="AN109">
        <f>IF(EmployeeData3[[#This Row],[Country]]="US",1,0)</f>
        <v>0</v>
      </c>
      <c r="AO109">
        <f>IF(EmployeeData3[[#This Row],[Working Arrangement]]="Office",1,0)</f>
        <v>0</v>
      </c>
      <c r="AP109">
        <f>IF(EmployeeData3[[#This Row],[Working Arrangement]]="Remote",1,0)</f>
        <v>0</v>
      </c>
      <c r="AQ109" t="e">
        <f>'Logistics Regression'!#REF! + SUMPRODUCT(B109:J109, 'Logistics Regression'!#REF!)</f>
        <v>#REF!</v>
      </c>
    </row>
    <row r="110" spans="1:43">
      <c r="A110" t="s">
        <v>161</v>
      </c>
      <c r="B110" t="str">
        <f>VLOOKUP(EmployeeData3[[#This Row],[Employee ID]],GenderData[#All],2,FALSE)</f>
        <v>Female</v>
      </c>
      <c r="C110" t="s">
        <v>43</v>
      </c>
      <c r="D110" t="s">
        <v>44</v>
      </c>
      <c r="E110" t="s">
        <v>23</v>
      </c>
      <c r="F110" t="s">
        <v>32</v>
      </c>
      <c r="G110">
        <v>42</v>
      </c>
      <c r="H110">
        <v>1.8</v>
      </c>
      <c r="I110">
        <v>1.8</v>
      </c>
      <c r="J110" s="3">
        <v>0.96</v>
      </c>
      <c r="K110" t="s">
        <v>25</v>
      </c>
      <c r="L110" t="s">
        <v>26</v>
      </c>
      <c r="M110">
        <v>6</v>
      </c>
      <c r="N110">
        <v>60</v>
      </c>
      <c r="O110">
        <v>6</v>
      </c>
      <c r="P110">
        <v>3.2</v>
      </c>
      <c r="Q110" t="s">
        <v>33</v>
      </c>
      <c r="R110" t="s">
        <v>38</v>
      </c>
      <c r="S110">
        <v>11</v>
      </c>
      <c r="T110">
        <v>0</v>
      </c>
      <c r="U110">
        <f>IF(EmployeeData3[[#This Row],[Gender]]="Female",1,0)</f>
        <v>1</v>
      </c>
      <c r="V110">
        <f>IF(EmployeeData3[[#This Row],[Performance Rating]]="Needs Improvement",1,0)</f>
        <v>0</v>
      </c>
      <c r="W110">
        <f>IF(EmployeeData3[[#This Row],[Performance Rating]]="Exceeds Expectations",1,0)</f>
        <v>0</v>
      </c>
      <c r="X110">
        <f>IF(EmployeeData3[[#This Row],[Performance Rating]]="Outstanding",1,0)</f>
        <v>0</v>
      </c>
      <c r="Y110">
        <f>IF(EmployeeData3[[#This Row],[Job Level]]="Entry",1,0)</f>
        <v>0</v>
      </c>
      <c r="Z110">
        <f>IF(EmployeeData3[[#This Row],[Job Level]]="Manager",1,0)</f>
        <v>0</v>
      </c>
      <c r="AA110">
        <f>IF(EmployeeData3[[#This Row],[Job Level]]="Senior",1,0)</f>
        <v>1</v>
      </c>
      <c r="AB110">
        <f>IF(EmployeeData3[[#This Row],[Job Level]]="Senior Manager",1,0)</f>
        <v>0</v>
      </c>
      <c r="AC110">
        <f>IF(EmployeeData3[[#This Row],[Department]]="Claims",1,0)</f>
        <v>0</v>
      </c>
      <c r="AD110">
        <f>IF(EmployeeData3[[#This Row],[Department]]="Finance",1,0)</f>
        <v>1</v>
      </c>
      <c r="AE110">
        <f>IF(EmployeeData3[[#This Row],[Department]]="HR",1,0)</f>
        <v>0</v>
      </c>
      <c r="AF110">
        <f>IF(EmployeeData3[[#This Row],[Department]]="IT",1,0)</f>
        <v>0</v>
      </c>
      <c r="AG110">
        <f>IF(EmployeeData3[[#This Row],[Department]]="Marketing",1,0)</f>
        <v>0</v>
      </c>
      <c r="AH110">
        <f>IF(EmployeeData3[[#This Row],[Department]]="Sales",1,0)</f>
        <v>0</v>
      </c>
      <c r="AI110">
        <f>IF(EmployeeData3[[#This Row],[Department]]="Underwriting",1,0)</f>
        <v>0</v>
      </c>
      <c r="AJ110">
        <f>IF(EmployeeData3[[#This Row],[Country]]="Canada",1,0)</f>
        <v>0</v>
      </c>
      <c r="AK110">
        <f>IF(EmployeeData3[[#This Row],[Country]]="Germany",1,0)</f>
        <v>0</v>
      </c>
      <c r="AL110">
        <f>IF(EmployeeData3[[#This Row],[Country]]="Ireland",1,0)</f>
        <v>0</v>
      </c>
      <c r="AM110">
        <f>IF(EmployeeData3[[#This Row],[Country]]="Singapore",1,0)</f>
        <v>0</v>
      </c>
      <c r="AN110">
        <f>IF(EmployeeData3[[#This Row],[Country]]="US",1,0)</f>
        <v>0</v>
      </c>
      <c r="AO110">
        <f>IF(EmployeeData3[[#This Row],[Working Arrangement]]="Office",1,0)</f>
        <v>0</v>
      </c>
      <c r="AP110">
        <f>IF(EmployeeData3[[#This Row],[Working Arrangement]]="Remote",1,0)</f>
        <v>0</v>
      </c>
      <c r="AQ110" t="e">
        <f>'Logistics Regression'!#REF! + SUMPRODUCT(B110:J110, 'Logistics Regression'!#REF!)</f>
        <v>#REF!</v>
      </c>
    </row>
    <row r="111" spans="1:43">
      <c r="A111" t="s">
        <v>162</v>
      </c>
      <c r="B111" t="str">
        <f>VLOOKUP(EmployeeData3[[#This Row],[Employee ID]],GenderData[#All],2,FALSE)</f>
        <v>Male</v>
      </c>
      <c r="C111" t="s">
        <v>48</v>
      </c>
      <c r="D111" t="s">
        <v>49</v>
      </c>
      <c r="E111" t="s">
        <v>23</v>
      </c>
      <c r="F111" t="s">
        <v>24</v>
      </c>
      <c r="G111">
        <v>39</v>
      </c>
      <c r="H111">
        <v>4.5999999999999996</v>
      </c>
      <c r="I111">
        <v>0.6</v>
      </c>
      <c r="J111" s="3">
        <v>0.99</v>
      </c>
      <c r="K111" t="s">
        <v>25</v>
      </c>
      <c r="L111" t="s">
        <v>26</v>
      </c>
      <c r="M111">
        <v>1</v>
      </c>
      <c r="N111">
        <v>68</v>
      </c>
      <c r="O111">
        <v>5</v>
      </c>
      <c r="P111">
        <v>3.2</v>
      </c>
      <c r="Q111" t="s">
        <v>33</v>
      </c>
      <c r="R111" t="s">
        <v>38</v>
      </c>
      <c r="S111">
        <v>30</v>
      </c>
      <c r="T111">
        <v>0</v>
      </c>
      <c r="U111">
        <f>IF(EmployeeData3[[#This Row],[Gender]]="Female",1,0)</f>
        <v>0</v>
      </c>
      <c r="V111">
        <f>IF(EmployeeData3[[#This Row],[Performance Rating]]="Needs Improvement",1,0)</f>
        <v>0</v>
      </c>
      <c r="W111">
        <f>IF(EmployeeData3[[#This Row],[Performance Rating]]="Exceeds Expectations",1,0)</f>
        <v>0</v>
      </c>
      <c r="X111">
        <f>IF(EmployeeData3[[#This Row],[Performance Rating]]="Outstanding",1,0)</f>
        <v>0</v>
      </c>
      <c r="Y111">
        <f>IF(EmployeeData3[[#This Row],[Job Level]]="Entry",1,0)</f>
        <v>0</v>
      </c>
      <c r="Z111">
        <f>IF(EmployeeData3[[#This Row],[Job Level]]="Manager",1,0)</f>
        <v>0</v>
      </c>
      <c r="AA111">
        <f>IF(EmployeeData3[[#This Row],[Job Level]]="Senior",1,0)</f>
        <v>0</v>
      </c>
      <c r="AB111">
        <f>IF(EmployeeData3[[#This Row],[Job Level]]="Senior Manager",1,0)</f>
        <v>0</v>
      </c>
      <c r="AC111">
        <f>IF(EmployeeData3[[#This Row],[Department]]="Claims",1,0)</f>
        <v>0</v>
      </c>
      <c r="AD111">
        <f>IF(EmployeeData3[[#This Row],[Department]]="Finance",1,0)</f>
        <v>0</v>
      </c>
      <c r="AE111">
        <f>IF(EmployeeData3[[#This Row],[Department]]="HR",1,0)</f>
        <v>0</v>
      </c>
      <c r="AF111">
        <f>IF(EmployeeData3[[#This Row],[Department]]="IT",1,0)</f>
        <v>1</v>
      </c>
      <c r="AG111">
        <f>IF(EmployeeData3[[#This Row],[Department]]="Marketing",1,0)</f>
        <v>0</v>
      </c>
      <c r="AH111">
        <f>IF(EmployeeData3[[#This Row],[Department]]="Sales",1,0)</f>
        <v>0</v>
      </c>
      <c r="AI111">
        <f>IF(EmployeeData3[[#This Row],[Department]]="Underwriting",1,0)</f>
        <v>0</v>
      </c>
      <c r="AJ111">
        <f>IF(EmployeeData3[[#This Row],[Country]]="Canada",1,0)</f>
        <v>0</v>
      </c>
      <c r="AK111">
        <f>IF(EmployeeData3[[#This Row],[Country]]="Germany",1,0)</f>
        <v>0</v>
      </c>
      <c r="AL111">
        <f>IF(EmployeeData3[[#This Row],[Country]]="Ireland",1,0)</f>
        <v>0</v>
      </c>
      <c r="AM111">
        <f>IF(EmployeeData3[[#This Row],[Country]]="Singapore",1,0)</f>
        <v>0</v>
      </c>
      <c r="AN111">
        <f>IF(EmployeeData3[[#This Row],[Country]]="US",1,0)</f>
        <v>0</v>
      </c>
      <c r="AO111">
        <f>IF(EmployeeData3[[#This Row],[Working Arrangement]]="Office",1,0)</f>
        <v>0</v>
      </c>
      <c r="AP111">
        <f>IF(EmployeeData3[[#This Row],[Working Arrangement]]="Remote",1,0)</f>
        <v>0</v>
      </c>
      <c r="AQ111" t="e">
        <f>'Logistics Regression'!#REF! + SUMPRODUCT(B111:J111, 'Logistics Regression'!#REF!)</f>
        <v>#REF!</v>
      </c>
    </row>
    <row r="112" spans="1:43">
      <c r="A112" t="s">
        <v>163</v>
      </c>
      <c r="B112" t="str">
        <f>VLOOKUP(EmployeeData3[[#This Row],[Employee ID]],GenderData[#All],2,FALSE)</f>
        <v>Female</v>
      </c>
      <c r="C112" t="s">
        <v>66</v>
      </c>
      <c r="D112" t="s">
        <v>67</v>
      </c>
      <c r="E112" t="s">
        <v>41</v>
      </c>
      <c r="F112" t="s">
        <v>36</v>
      </c>
      <c r="G112">
        <v>39</v>
      </c>
      <c r="H112">
        <v>7.4</v>
      </c>
      <c r="I112">
        <v>2.2000000000000002</v>
      </c>
      <c r="J112" s="3">
        <v>0.9</v>
      </c>
      <c r="K112" t="s">
        <v>25</v>
      </c>
      <c r="L112" t="s">
        <v>26</v>
      </c>
      <c r="M112">
        <v>16</v>
      </c>
      <c r="N112">
        <v>81</v>
      </c>
      <c r="O112">
        <v>4</v>
      </c>
      <c r="P112">
        <v>1.5</v>
      </c>
      <c r="Q112" t="s">
        <v>27</v>
      </c>
      <c r="R112" t="s">
        <v>26</v>
      </c>
      <c r="S112">
        <v>16</v>
      </c>
      <c r="T112">
        <v>0</v>
      </c>
      <c r="U112">
        <f>IF(EmployeeData3[[#This Row],[Gender]]="Female",1,0)</f>
        <v>1</v>
      </c>
      <c r="V112">
        <f>IF(EmployeeData3[[#This Row],[Performance Rating]]="Needs Improvement",1,0)</f>
        <v>0</v>
      </c>
      <c r="W112">
        <f>IF(EmployeeData3[[#This Row],[Performance Rating]]="Exceeds Expectations",1,0)</f>
        <v>0</v>
      </c>
      <c r="X112">
        <f>IF(EmployeeData3[[#This Row],[Performance Rating]]="Outstanding",1,0)</f>
        <v>0</v>
      </c>
      <c r="Y112">
        <f>IF(EmployeeData3[[#This Row],[Job Level]]="Entry",1,0)</f>
        <v>0</v>
      </c>
      <c r="Z112">
        <f>IF(EmployeeData3[[#This Row],[Job Level]]="Manager",1,0)</f>
        <v>1</v>
      </c>
      <c r="AA112">
        <f>IF(EmployeeData3[[#This Row],[Job Level]]="Senior",1,0)</f>
        <v>0</v>
      </c>
      <c r="AB112">
        <f>IF(EmployeeData3[[#This Row],[Job Level]]="Senior Manager",1,0)</f>
        <v>0</v>
      </c>
      <c r="AC112">
        <f>IF(EmployeeData3[[#This Row],[Department]]="Claims",1,0)</f>
        <v>0</v>
      </c>
      <c r="AD112">
        <f>IF(EmployeeData3[[#This Row],[Department]]="Finance",1,0)</f>
        <v>0</v>
      </c>
      <c r="AE112">
        <f>IF(EmployeeData3[[#This Row],[Department]]="HR",1,0)</f>
        <v>1</v>
      </c>
      <c r="AF112">
        <f>IF(EmployeeData3[[#This Row],[Department]]="IT",1,0)</f>
        <v>0</v>
      </c>
      <c r="AG112">
        <f>IF(EmployeeData3[[#This Row],[Department]]="Marketing",1,0)</f>
        <v>0</v>
      </c>
      <c r="AH112">
        <f>IF(EmployeeData3[[#This Row],[Department]]="Sales",1,0)</f>
        <v>0</v>
      </c>
      <c r="AI112">
        <f>IF(EmployeeData3[[#This Row],[Department]]="Underwriting",1,0)</f>
        <v>0</v>
      </c>
      <c r="AJ112">
        <f>IF(EmployeeData3[[#This Row],[Country]]="Canada",1,0)</f>
        <v>0</v>
      </c>
      <c r="AK112">
        <f>IF(EmployeeData3[[#This Row],[Country]]="Germany",1,0)</f>
        <v>0</v>
      </c>
      <c r="AL112">
        <f>IF(EmployeeData3[[#This Row],[Country]]="Ireland",1,0)</f>
        <v>0</v>
      </c>
      <c r="AM112">
        <f>IF(EmployeeData3[[#This Row],[Country]]="Singapore",1,0)</f>
        <v>1</v>
      </c>
      <c r="AN112">
        <f>IF(EmployeeData3[[#This Row],[Country]]="US",1,0)</f>
        <v>0</v>
      </c>
      <c r="AO112">
        <f>IF(EmployeeData3[[#This Row],[Working Arrangement]]="Office",1,0)</f>
        <v>0</v>
      </c>
      <c r="AP112">
        <f>IF(EmployeeData3[[#This Row],[Working Arrangement]]="Remote",1,0)</f>
        <v>1</v>
      </c>
      <c r="AQ112" t="e">
        <f>'Logistics Regression'!#REF! + SUMPRODUCT(B112:J112, 'Logistics Regression'!#REF!)</f>
        <v>#REF!</v>
      </c>
    </row>
    <row r="113" spans="1:43">
      <c r="A113" t="s">
        <v>164</v>
      </c>
      <c r="B113" t="str">
        <f>VLOOKUP(EmployeeData3[[#This Row],[Employee ID]],GenderData[#All],2,FALSE)</f>
        <v>Female</v>
      </c>
      <c r="C113" t="s">
        <v>43</v>
      </c>
      <c r="D113" t="s">
        <v>44</v>
      </c>
      <c r="E113" t="s">
        <v>23</v>
      </c>
      <c r="F113" t="s">
        <v>24</v>
      </c>
      <c r="G113">
        <v>31</v>
      </c>
      <c r="H113">
        <v>5.5</v>
      </c>
      <c r="I113">
        <v>0.5</v>
      </c>
      <c r="J113" s="3">
        <v>0.96</v>
      </c>
      <c r="K113" t="s">
        <v>25</v>
      </c>
      <c r="L113" t="s">
        <v>26</v>
      </c>
      <c r="M113">
        <v>23</v>
      </c>
      <c r="N113">
        <v>77</v>
      </c>
      <c r="O113">
        <v>10</v>
      </c>
      <c r="P113">
        <v>6</v>
      </c>
      <c r="Q113" t="s">
        <v>33</v>
      </c>
      <c r="R113" t="s">
        <v>26</v>
      </c>
      <c r="S113">
        <v>15</v>
      </c>
      <c r="T113">
        <v>0</v>
      </c>
      <c r="U113">
        <f>IF(EmployeeData3[[#This Row],[Gender]]="Female",1,0)</f>
        <v>1</v>
      </c>
      <c r="V113">
        <f>IF(EmployeeData3[[#This Row],[Performance Rating]]="Needs Improvement",1,0)</f>
        <v>0</v>
      </c>
      <c r="W113">
        <f>IF(EmployeeData3[[#This Row],[Performance Rating]]="Exceeds Expectations",1,0)</f>
        <v>0</v>
      </c>
      <c r="X113">
        <f>IF(EmployeeData3[[#This Row],[Performance Rating]]="Outstanding",1,0)</f>
        <v>0</v>
      </c>
      <c r="Y113">
        <f>IF(EmployeeData3[[#This Row],[Job Level]]="Entry",1,0)</f>
        <v>0</v>
      </c>
      <c r="Z113">
        <f>IF(EmployeeData3[[#This Row],[Job Level]]="Manager",1,0)</f>
        <v>0</v>
      </c>
      <c r="AA113">
        <f>IF(EmployeeData3[[#This Row],[Job Level]]="Senior",1,0)</f>
        <v>0</v>
      </c>
      <c r="AB113">
        <f>IF(EmployeeData3[[#This Row],[Job Level]]="Senior Manager",1,0)</f>
        <v>0</v>
      </c>
      <c r="AC113">
        <f>IF(EmployeeData3[[#This Row],[Department]]="Claims",1,0)</f>
        <v>0</v>
      </c>
      <c r="AD113">
        <f>IF(EmployeeData3[[#This Row],[Department]]="Finance",1,0)</f>
        <v>1</v>
      </c>
      <c r="AE113">
        <f>IF(EmployeeData3[[#This Row],[Department]]="HR",1,0)</f>
        <v>0</v>
      </c>
      <c r="AF113">
        <f>IF(EmployeeData3[[#This Row],[Department]]="IT",1,0)</f>
        <v>0</v>
      </c>
      <c r="AG113">
        <f>IF(EmployeeData3[[#This Row],[Department]]="Marketing",1,0)</f>
        <v>0</v>
      </c>
      <c r="AH113">
        <f>IF(EmployeeData3[[#This Row],[Department]]="Sales",1,0)</f>
        <v>0</v>
      </c>
      <c r="AI113">
        <f>IF(EmployeeData3[[#This Row],[Department]]="Underwriting",1,0)</f>
        <v>0</v>
      </c>
      <c r="AJ113">
        <f>IF(EmployeeData3[[#This Row],[Country]]="Canada",1,0)</f>
        <v>0</v>
      </c>
      <c r="AK113">
        <f>IF(EmployeeData3[[#This Row],[Country]]="Germany",1,0)</f>
        <v>0</v>
      </c>
      <c r="AL113">
        <f>IF(EmployeeData3[[#This Row],[Country]]="Ireland",1,0)</f>
        <v>0</v>
      </c>
      <c r="AM113">
        <f>IF(EmployeeData3[[#This Row],[Country]]="Singapore",1,0)</f>
        <v>0</v>
      </c>
      <c r="AN113">
        <f>IF(EmployeeData3[[#This Row],[Country]]="US",1,0)</f>
        <v>0</v>
      </c>
      <c r="AO113">
        <f>IF(EmployeeData3[[#This Row],[Working Arrangement]]="Office",1,0)</f>
        <v>0</v>
      </c>
      <c r="AP113">
        <f>IF(EmployeeData3[[#This Row],[Working Arrangement]]="Remote",1,0)</f>
        <v>0</v>
      </c>
      <c r="AQ113" t="e">
        <f>'Logistics Regression'!#REF! + SUMPRODUCT(B113:J113, 'Logistics Regression'!#REF!)</f>
        <v>#REF!</v>
      </c>
    </row>
    <row r="114" spans="1:43">
      <c r="A114" t="s">
        <v>165</v>
      </c>
      <c r="B114" t="str">
        <f>VLOOKUP(EmployeeData3[[#This Row],[Employee ID]],GenderData[#All],2,FALSE)</f>
        <v>Male</v>
      </c>
      <c r="C114" t="s">
        <v>29</v>
      </c>
      <c r="D114" t="s">
        <v>30</v>
      </c>
      <c r="E114" t="s">
        <v>23</v>
      </c>
      <c r="F114" t="s">
        <v>24</v>
      </c>
      <c r="G114">
        <v>34</v>
      </c>
      <c r="H114">
        <v>0.2</v>
      </c>
      <c r="I114">
        <v>0.2</v>
      </c>
      <c r="J114" s="3">
        <v>1.01</v>
      </c>
      <c r="K114" t="s">
        <v>25</v>
      </c>
      <c r="L114" t="s">
        <v>26</v>
      </c>
      <c r="M114">
        <v>26</v>
      </c>
      <c r="N114">
        <v>86</v>
      </c>
      <c r="O114">
        <v>4</v>
      </c>
      <c r="P114">
        <v>4</v>
      </c>
      <c r="Q114" t="s">
        <v>27</v>
      </c>
      <c r="R114" t="s">
        <v>26</v>
      </c>
      <c r="S114">
        <v>30</v>
      </c>
      <c r="T114">
        <v>0</v>
      </c>
      <c r="U114">
        <f>IF(EmployeeData3[[#This Row],[Gender]]="Female",1,0)</f>
        <v>0</v>
      </c>
      <c r="V114">
        <f>IF(EmployeeData3[[#This Row],[Performance Rating]]="Needs Improvement",1,0)</f>
        <v>0</v>
      </c>
      <c r="W114">
        <f>IF(EmployeeData3[[#This Row],[Performance Rating]]="Exceeds Expectations",1,0)</f>
        <v>0</v>
      </c>
      <c r="X114">
        <f>IF(EmployeeData3[[#This Row],[Performance Rating]]="Outstanding",1,0)</f>
        <v>0</v>
      </c>
      <c r="Y114">
        <f>IF(EmployeeData3[[#This Row],[Job Level]]="Entry",1,0)</f>
        <v>0</v>
      </c>
      <c r="Z114">
        <f>IF(EmployeeData3[[#This Row],[Job Level]]="Manager",1,0)</f>
        <v>0</v>
      </c>
      <c r="AA114">
        <f>IF(EmployeeData3[[#This Row],[Job Level]]="Senior",1,0)</f>
        <v>0</v>
      </c>
      <c r="AB114">
        <f>IF(EmployeeData3[[#This Row],[Job Level]]="Senior Manager",1,0)</f>
        <v>0</v>
      </c>
      <c r="AC114">
        <f>IF(EmployeeData3[[#This Row],[Department]]="Claims",1,0)</f>
        <v>1</v>
      </c>
      <c r="AD114">
        <f>IF(EmployeeData3[[#This Row],[Department]]="Finance",1,0)</f>
        <v>0</v>
      </c>
      <c r="AE114">
        <f>IF(EmployeeData3[[#This Row],[Department]]="HR",1,0)</f>
        <v>0</v>
      </c>
      <c r="AF114">
        <f>IF(EmployeeData3[[#This Row],[Department]]="IT",1,0)</f>
        <v>0</v>
      </c>
      <c r="AG114">
        <f>IF(EmployeeData3[[#This Row],[Department]]="Marketing",1,0)</f>
        <v>0</v>
      </c>
      <c r="AH114">
        <f>IF(EmployeeData3[[#This Row],[Department]]="Sales",1,0)</f>
        <v>0</v>
      </c>
      <c r="AI114">
        <f>IF(EmployeeData3[[#This Row],[Department]]="Underwriting",1,0)</f>
        <v>0</v>
      </c>
      <c r="AJ114">
        <f>IF(EmployeeData3[[#This Row],[Country]]="Canada",1,0)</f>
        <v>0</v>
      </c>
      <c r="AK114">
        <f>IF(EmployeeData3[[#This Row],[Country]]="Germany",1,0)</f>
        <v>0</v>
      </c>
      <c r="AL114">
        <f>IF(EmployeeData3[[#This Row],[Country]]="Ireland",1,0)</f>
        <v>0</v>
      </c>
      <c r="AM114">
        <f>IF(EmployeeData3[[#This Row],[Country]]="Singapore",1,0)</f>
        <v>0</v>
      </c>
      <c r="AN114">
        <f>IF(EmployeeData3[[#This Row],[Country]]="US",1,0)</f>
        <v>0</v>
      </c>
      <c r="AO114">
        <f>IF(EmployeeData3[[#This Row],[Working Arrangement]]="Office",1,0)</f>
        <v>0</v>
      </c>
      <c r="AP114">
        <f>IF(EmployeeData3[[#This Row],[Working Arrangement]]="Remote",1,0)</f>
        <v>1</v>
      </c>
      <c r="AQ114" t="e">
        <f>'Logistics Regression'!#REF! + SUMPRODUCT(B114:J114, 'Logistics Regression'!#REF!)</f>
        <v>#REF!</v>
      </c>
    </row>
    <row r="115" spans="1:43">
      <c r="A115" t="s">
        <v>166</v>
      </c>
      <c r="B115" t="str">
        <f>VLOOKUP(EmployeeData3[[#This Row],[Employee ID]],GenderData[#All],2,FALSE)</f>
        <v>Male</v>
      </c>
      <c r="C115" t="s">
        <v>52</v>
      </c>
      <c r="D115" t="s">
        <v>30</v>
      </c>
      <c r="E115" t="s">
        <v>55</v>
      </c>
      <c r="F115" t="s">
        <v>32</v>
      </c>
      <c r="G115">
        <v>58</v>
      </c>
      <c r="H115">
        <v>6.2</v>
      </c>
      <c r="I115">
        <v>1.4</v>
      </c>
      <c r="J115" s="3">
        <v>1.06</v>
      </c>
      <c r="K115" t="s">
        <v>37</v>
      </c>
      <c r="L115" t="s">
        <v>26</v>
      </c>
      <c r="M115">
        <v>20</v>
      </c>
      <c r="N115">
        <v>77</v>
      </c>
      <c r="O115">
        <v>2</v>
      </c>
      <c r="P115">
        <v>1.9</v>
      </c>
      <c r="Q115" t="s">
        <v>33</v>
      </c>
      <c r="R115" t="s">
        <v>26</v>
      </c>
      <c r="S115">
        <v>12</v>
      </c>
      <c r="T115">
        <v>0</v>
      </c>
      <c r="U115">
        <f>IF(EmployeeData3[[#This Row],[Gender]]="Female",1,0)</f>
        <v>0</v>
      </c>
      <c r="V115">
        <f>IF(EmployeeData3[[#This Row],[Performance Rating]]="Needs Improvement",1,0)</f>
        <v>0</v>
      </c>
      <c r="W115">
        <f>IF(EmployeeData3[[#This Row],[Performance Rating]]="Exceeds Expectations",1,0)</f>
        <v>1</v>
      </c>
      <c r="X115">
        <f>IF(EmployeeData3[[#This Row],[Performance Rating]]="Outstanding",1,0)</f>
        <v>0</v>
      </c>
      <c r="Y115">
        <f>IF(EmployeeData3[[#This Row],[Job Level]]="Entry",1,0)</f>
        <v>0</v>
      </c>
      <c r="Z115">
        <f>IF(EmployeeData3[[#This Row],[Job Level]]="Manager",1,0)</f>
        <v>0</v>
      </c>
      <c r="AA115">
        <f>IF(EmployeeData3[[#This Row],[Job Level]]="Senior",1,0)</f>
        <v>1</v>
      </c>
      <c r="AB115">
        <f>IF(EmployeeData3[[#This Row],[Job Level]]="Senior Manager",1,0)</f>
        <v>0</v>
      </c>
      <c r="AC115">
        <f>IF(EmployeeData3[[#This Row],[Department]]="Claims",1,0)</f>
        <v>0</v>
      </c>
      <c r="AD115">
        <f>IF(EmployeeData3[[#This Row],[Department]]="Finance",1,0)</f>
        <v>0</v>
      </c>
      <c r="AE115">
        <f>IF(EmployeeData3[[#This Row],[Department]]="HR",1,0)</f>
        <v>0</v>
      </c>
      <c r="AF115">
        <f>IF(EmployeeData3[[#This Row],[Department]]="IT",1,0)</f>
        <v>0</v>
      </c>
      <c r="AG115">
        <f>IF(EmployeeData3[[#This Row],[Department]]="Marketing",1,0)</f>
        <v>0</v>
      </c>
      <c r="AH115">
        <f>IF(EmployeeData3[[#This Row],[Department]]="Sales",1,0)</f>
        <v>0</v>
      </c>
      <c r="AI115">
        <f>IF(EmployeeData3[[#This Row],[Department]]="Underwriting",1,0)</f>
        <v>1</v>
      </c>
      <c r="AJ115">
        <f>IF(EmployeeData3[[#This Row],[Country]]="Canada",1,0)</f>
        <v>1</v>
      </c>
      <c r="AK115">
        <f>IF(EmployeeData3[[#This Row],[Country]]="Germany",1,0)</f>
        <v>0</v>
      </c>
      <c r="AL115">
        <f>IF(EmployeeData3[[#This Row],[Country]]="Ireland",1,0)</f>
        <v>0</v>
      </c>
      <c r="AM115">
        <f>IF(EmployeeData3[[#This Row],[Country]]="Singapore",1,0)</f>
        <v>0</v>
      </c>
      <c r="AN115">
        <f>IF(EmployeeData3[[#This Row],[Country]]="US",1,0)</f>
        <v>0</v>
      </c>
      <c r="AO115">
        <f>IF(EmployeeData3[[#This Row],[Working Arrangement]]="Office",1,0)</f>
        <v>0</v>
      </c>
      <c r="AP115">
        <f>IF(EmployeeData3[[#This Row],[Working Arrangement]]="Remote",1,0)</f>
        <v>0</v>
      </c>
      <c r="AQ115" t="e">
        <f>'Logistics Regression'!#REF! + SUMPRODUCT(B115:J115, 'Logistics Regression'!#REF!)</f>
        <v>#REF!</v>
      </c>
    </row>
    <row r="116" spans="1:43">
      <c r="A116" t="s">
        <v>167</v>
      </c>
      <c r="B116" t="str">
        <f>VLOOKUP(EmployeeData3[[#This Row],[Employee ID]],GenderData[#All],2,FALSE)</f>
        <v>Female</v>
      </c>
      <c r="C116" t="s">
        <v>40</v>
      </c>
      <c r="D116" t="s">
        <v>40</v>
      </c>
      <c r="E116" t="s">
        <v>23</v>
      </c>
      <c r="F116" t="s">
        <v>32</v>
      </c>
      <c r="G116">
        <v>49</v>
      </c>
      <c r="H116">
        <v>5.6</v>
      </c>
      <c r="I116">
        <v>4.5999999999999996</v>
      </c>
      <c r="J116" s="3">
        <v>1.06</v>
      </c>
      <c r="K116" t="s">
        <v>37</v>
      </c>
      <c r="L116" t="s">
        <v>38</v>
      </c>
      <c r="M116">
        <v>7</v>
      </c>
      <c r="N116">
        <v>96</v>
      </c>
      <c r="O116">
        <v>7</v>
      </c>
      <c r="P116">
        <v>1.2</v>
      </c>
      <c r="Q116" t="s">
        <v>33</v>
      </c>
      <c r="R116" t="s">
        <v>38</v>
      </c>
      <c r="S116">
        <v>7</v>
      </c>
      <c r="T116">
        <v>0</v>
      </c>
      <c r="U116">
        <f>IF(EmployeeData3[[#This Row],[Gender]]="Female",1,0)</f>
        <v>1</v>
      </c>
      <c r="V116">
        <f>IF(EmployeeData3[[#This Row],[Performance Rating]]="Needs Improvement",1,0)</f>
        <v>0</v>
      </c>
      <c r="W116">
        <f>IF(EmployeeData3[[#This Row],[Performance Rating]]="Exceeds Expectations",1,0)</f>
        <v>1</v>
      </c>
      <c r="X116">
        <f>IF(EmployeeData3[[#This Row],[Performance Rating]]="Outstanding",1,0)</f>
        <v>0</v>
      </c>
      <c r="Y116">
        <f>IF(EmployeeData3[[#This Row],[Job Level]]="Entry",1,0)</f>
        <v>0</v>
      </c>
      <c r="Z116">
        <f>IF(EmployeeData3[[#This Row],[Job Level]]="Manager",1,0)</f>
        <v>0</v>
      </c>
      <c r="AA116">
        <f>IF(EmployeeData3[[#This Row],[Job Level]]="Senior",1,0)</f>
        <v>1</v>
      </c>
      <c r="AB116">
        <f>IF(EmployeeData3[[#This Row],[Job Level]]="Senior Manager",1,0)</f>
        <v>0</v>
      </c>
      <c r="AC116">
        <f>IF(EmployeeData3[[#This Row],[Department]]="Claims",1,0)</f>
        <v>0</v>
      </c>
      <c r="AD116">
        <f>IF(EmployeeData3[[#This Row],[Department]]="Finance",1,0)</f>
        <v>0</v>
      </c>
      <c r="AE116">
        <f>IF(EmployeeData3[[#This Row],[Department]]="HR",1,0)</f>
        <v>0</v>
      </c>
      <c r="AF116">
        <f>IF(EmployeeData3[[#This Row],[Department]]="IT",1,0)</f>
        <v>0</v>
      </c>
      <c r="AG116">
        <f>IF(EmployeeData3[[#This Row],[Department]]="Marketing",1,0)</f>
        <v>0</v>
      </c>
      <c r="AH116">
        <f>IF(EmployeeData3[[#This Row],[Department]]="Sales",1,0)</f>
        <v>0</v>
      </c>
      <c r="AI116">
        <f>IF(EmployeeData3[[#This Row],[Department]]="Underwriting",1,0)</f>
        <v>0</v>
      </c>
      <c r="AJ116">
        <f>IF(EmployeeData3[[#This Row],[Country]]="Canada",1,0)</f>
        <v>0</v>
      </c>
      <c r="AK116">
        <f>IF(EmployeeData3[[#This Row],[Country]]="Germany",1,0)</f>
        <v>0</v>
      </c>
      <c r="AL116">
        <f>IF(EmployeeData3[[#This Row],[Country]]="Ireland",1,0)</f>
        <v>0</v>
      </c>
      <c r="AM116">
        <f>IF(EmployeeData3[[#This Row],[Country]]="Singapore",1,0)</f>
        <v>0</v>
      </c>
      <c r="AN116">
        <f>IF(EmployeeData3[[#This Row],[Country]]="US",1,0)</f>
        <v>0</v>
      </c>
      <c r="AO116">
        <f>IF(EmployeeData3[[#This Row],[Working Arrangement]]="Office",1,0)</f>
        <v>0</v>
      </c>
      <c r="AP116">
        <f>IF(EmployeeData3[[#This Row],[Working Arrangement]]="Remote",1,0)</f>
        <v>0</v>
      </c>
      <c r="AQ116" t="e">
        <f>'Logistics Regression'!#REF! + SUMPRODUCT(B116:J116, 'Logistics Regression'!#REF!)</f>
        <v>#REF!</v>
      </c>
    </row>
    <row r="117" spans="1:43">
      <c r="A117" t="s">
        <v>168</v>
      </c>
      <c r="B117" t="str">
        <f>VLOOKUP(EmployeeData3[[#This Row],[Employee ID]],GenderData[#All],2,FALSE)</f>
        <v>Male</v>
      </c>
      <c r="C117" t="s">
        <v>52</v>
      </c>
      <c r="D117" t="s">
        <v>30</v>
      </c>
      <c r="E117" t="s">
        <v>45</v>
      </c>
      <c r="F117" t="s">
        <v>32</v>
      </c>
      <c r="G117">
        <v>25</v>
      </c>
      <c r="H117">
        <v>9.3000000000000007</v>
      </c>
      <c r="I117">
        <v>3.3</v>
      </c>
      <c r="J117" s="3">
        <v>0.87</v>
      </c>
      <c r="K117" t="s">
        <v>25</v>
      </c>
      <c r="L117" t="s">
        <v>26</v>
      </c>
      <c r="M117">
        <v>1</v>
      </c>
      <c r="N117">
        <v>70</v>
      </c>
      <c r="O117">
        <v>4</v>
      </c>
      <c r="P117">
        <v>2.5</v>
      </c>
      <c r="Q117" t="s">
        <v>27</v>
      </c>
      <c r="R117" t="s">
        <v>26</v>
      </c>
      <c r="S117">
        <v>45</v>
      </c>
      <c r="T117">
        <v>0</v>
      </c>
      <c r="U117">
        <f>IF(EmployeeData3[[#This Row],[Gender]]="Female",1,0)</f>
        <v>0</v>
      </c>
      <c r="V117">
        <f>IF(EmployeeData3[[#This Row],[Performance Rating]]="Needs Improvement",1,0)</f>
        <v>0</v>
      </c>
      <c r="W117">
        <f>IF(EmployeeData3[[#This Row],[Performance Rating]]="Exceeds Expectations",1,0)</f>
        <v>0</v>
      </c>
      <c r="X117">
        <f>IF(EmployeeData3[[#This Row],[Performance Rating]]="Outstanding",1,0)</f>
        <v>0</v>
      </c>
      <c r="Y117">
        <f>IF(EmployeeData3[[#This Row],[Job Level]]="Entry",1,0)</f>
        <v>0</v>
      </c>
      <c r="Z117">
        <f>IF(EmployeeData3[[#This Row],[Job Level]]="Manager",1,0)</f>
        <v>0</v>
      </c>
      <c r="AA117">
        <f>IF(EmployeeData3[[#This Row],[Job Level]]="Senior",1,0)</f>
        <v>1</v>
      </c>
      <c r="AB117">
        <f>IF(EmployeeData3[[#This Row],[Job Level]]="Senior Manager",1,0)</f>
        <v>0</v>
      </c>
      <c r="AC117">
        <f>IF(EmployeeData3[[#This Row],[Department]]="Claims",1,0)</f>
        <v>0</v>
      </c>
      <c r="AD117">
        <f>IF(EmployeeData3[[#This Row],[Department]]="Finance",1,0)</f>
        <v>0</v>
      </c>
      <c r="AE117">
        <f>IF(EmployeeData3[[#This Row],[Department]]="HR",1,0)</f>
        <v>0</v>
      </c>
      <c r="AF117">
        <f>IF(EmployeeData3[[#This Row],[Department]]="IT",1,0)</f>
        <v>0</v>
      </c>
      <c r="AG117">
        <f>IF(EmployeeData3[[#This Row],[Department]]="Marketing",1,0)</f>
        <v>0</v>
      </c>
      <c r="AH117">
        <f>IF(EmployeeData3[[#This Row],[Department]]="Sales",1,0)</f>
        <v>0</v>
      </c>
      <c r="AI117">
        <f>IF(EmployeeData3[[#This Row],[Department]]="Underwriting",1,0)</f>
        <v>1</v>
      </c>
      <c r="AJ117">
        <f>IF(EmployeeData3[[#This Row],[Country]]="Canada",1,0)</f>
        <v>0</v>
      </c>
      <c r="AK117">
        <f>IF(EmployeeData3[[#This Row],[Country]]="Germany",1,0)</f>
        <v>0</v>
      </c>
      <c r="AL117">
        <f>IF(EmployeeData3[[#This Row],[Country]]="Ireland",1,0)</f>
        <v>0</v>
      </c>
      <c r="AM117">
        <f>IF(EmployeeData3[[#This Row],[Country]]="Singapore",1,0)</f>
        <v>0</v>
      </c>
      <c r="AN117">
        <f>IF(EmployeeData3[[#This Row],[Country]]="US",1,0)</f>
        <v>1</v>
      </c>
      <c r="AO117">
        <f>IF(EmployeeData3[[#This Row],[Working Arrangement]]="Office",1,0)</f>
        <v>0</v>
      </c>
      <c r="AP117">
        <f>IF(EmployeeData3[[#This Row],[Working Arrangement]]="Remote",1,0)</f>
        <v>1</v>
      </c>
      <c r="AQ117" t="e">
        <f>'Logistics Regression'!#REF! + SUMPRODUCT(B117:J117, 'Logistics Regression'!#REF!)</f>
        <v>#REF!</v>
      </c>
    </row>
    <row r="118" spans="1:43">
      <c r="A118" t="s">
        <v>169</v>
      </c>
      <c r="B118" t="str">
        <f>VLOOKUP(EmployeeData3[[#This Row],[Employee ID]],GenderData[#All],2,FALSE)</f>
        <v>Female</v>
      </c>
      <c r="C118" t="s">
        <v>52</v>
      </c>
      <c r="D118" t="s">
        <v>30</v>
      </c>
      <c r="E118" t="s">
        <v>23</v>
      </c>
      <c r="F118" t="s">
        <v>62</v>
      </c>
      <c r="G118">
        <v>21</v>
      </c>
      <c r="H118">
        <v>10.6</v>
      </c>
      <c r="I118">
        <v>9.3000000000000007</v>
      </c>
      <c r="J118" s="3">
        <v>1.1100000000000001</v>
      </c>
      <c r="K118" t="s">
        <v>25</v>
      </c>
      <c r="L118" t="s">
        <v>38</v>
      </c>
      <c r="M118">
        <v>1</v>
      </c>
      <c r="N118">
        <v>87</v>
      </c>
      <c r="O118">
        <v>9</v>
      </c>
      <c r="P118">
        <v>1.3</v>
      </c>
      <c r="Q118" t="s">
        <v>27</v>
      </c>
      <c r="R118" t="s">
        <v>26</v>
      </c>
      <c r="S118">
        <v>31</v>
      </c>
      <c r="T118">
        <v>0</v>
      </c>
      <c r="U118">
        <f>IF(EmployeeData3[[#This Row],[Gender]]="Female",1,0)</f>
        <v>1</v>
      </c>
      <c r="V118">
        <f>IF(EmployeeData3[[#This Row],[Performance Rating]]="Needs Improvement",1,0)</f>
        <v>0</v>
      </c>
      <c r="W118">
        <f>IF(EmployeeData3[[#This Row],[Performance Rating]]="Exceeds Expectations",1,0)</f>
        <v>0</v>
      </c>
      <c r="X118">
        <f>IF(EmployeeData3[[#This Row],[Performance Rating]]="Outstanding",1,0)</f>
        <v>0</v>
      </c>
      <c r="Y118">
        <f>IF(EmployeeData3[[#This Row],[Job Level]]="Entry",1,0)</f>
        <v>1</v>
      </c>
      <c r="Z118">
        <f>IF(EmployeeData3[[#This Row],[Job Level]]="Manager",1,0)</f>
        <v>0</v>
      </c>
      <c r="AA118">
        <f>IF(EmployeeData3[[#This Row],[Job Level]]="Senior",1,0)</f>
        <v>0</v>
      </c>
      <c r="AB118">
        <f>IF(EmployeeData3[[#This Row],[Job Level]]="Senior Manager",1,0)</f>
        <v>0</v>
      </c>
      <c r="AC118">
        <f>IF(EmployeeData3[[#This Row],[Department]]="Claims",1,0)</f>
        <v>0</v>
      </c>
      <c r="AD118">
        <f>IF(EmployeeData3[[#This Row],[Department]]="Finance",1,0)</f>
        <v>0</v>
      </c>
      <c r="AE118">
        <f>IF(EmployeeData3[[#This Row],[Department]]="HR",1,0)</f>
        <v>0</v>
      </c>
      <c r="AF118">
        <f>IF(EmployeeData3[[#This Row],[Department]]="IT",1,0)</f>
        <v>0</v>
      </c>
      <c r="AG118">
        <f>IF(EmployeeData3[[#This Row],[Department]]="Marketing",1,0)</f>
        <v>0</v>
      </c>
      <c r="AH118">
        <f>IF(EmployeeData3[[#This Row],[Department]]="Sales",1,0)</f>
        <v>0</v>
      </c>
      <c r="AI118">
        <f>IF(EmployeeData3[[#This Row],[Department]]="Underwriting",1,0)</f>
        <v>1</v>
      </c>
      <c r="AJ118">
        <f>IF(EmployeeData3[[#This Row],[Country]]="Canada",1,0)</f>
        <v>0</v>
      </c>
      <c r="AK118">
        <f>IF(EmployeeData3[[#This Row],[Country]]="Germany",1,0)</f>
        <v>0</v>
      </c>
      <c r="AL118">
        <f>IF(EmployeeData3[[#This Row],[Country]]="Ireland",1,0)</f>
        <v>0</v>
      </c>
      <c r="AM118">
        <f>IF(EmployeeData3[[#This Row],[Country]]="Singapore",1,0)</f>
        <v>0</v>
      </c>
      <c r="AN118">
        <f>IF(EmployeeData3[[#This Row],[Country]]="US",1,0)</f>
        <v>0</v>
      </c>
      <c r="AO118">
        <f>IF(EmployeeData3[[#This Row],[Working Arrangement]]="Office",1,0)</f>
        <v>0</v>
      </c>
      <c r="AP118">
        <f>IF(EmployeeData3[[#This Row],[Working Arrangement]]="Remote",1,0)</f>
        <v>1</v>
      </c>
      <c r="AQ118" t="e">
        <f>'Logistics Regression'!#REF! + SUMPRODUCT(B118:J118, 'Logistics Regression'!#REF!)</f>
        <v>#REF!</v>
      </c>
    </row>
    <row r="119" spans="1:43">
      <c r="A119" t="s">
        <v>170</v>
      </c>
      <c r="B119" t="str">
        <f>VLOOKUP(EmployeeData3[[#This Row],[Employee ID]],GenderData[#All],2,FALSE)</f>
        <v>Female</v>
      </c>
      <c r="C119" t="s">
        <v>43</v>
      </c>
      <c r="D119" t="s">
        <v>44</v>
      </c>
      <c r="E119" t="s">
        <v>23</v>
      </c>
      <c r="F119" t="s">
        <v>36</v>
      </c>
      <c r="G119">
        <v>39</v>
      </c>
      <c r="H119">
        <v>9</v>
      </c>
      <c r="I119">
        <v>0.4</v>
      </c>
      <c r="J119" s="3">
        <v>1.06</v>
      </c>
      <c r="K119" t="s">
        <v>25</v>
      </c>
      <c r="L119" t="s">
        <v>26</v>
      </c>
      <c r="M119">
        <v>5</v>
      </c>
      <c r="N119">
        <v>68</v>
      </c>
      <c r="O119">
        <v>11</v>
      </c>
      <c r="P119">
        <v>2.2999999999999998</v>
      </c>
      <c r="Q119" t="s">
        <v>50</v>
      </c>
      <c r="R119" t="s">
        <v>38</v>
      </c>
      <c r="S119">
        <v>21</v>
      </c>
      <c r="T119">
        <v>1</v>
      </c>
      <c r="U119">
        <f>IF(EmployeeData3[[#This Row],[Gender]]="Female",1,0)</f>
        <v>1</v>
      </c>
      <c r="V119">
        <f>IF(EmployeeData3[[#This Row],[Performance Rating]]="Needs Improvement",1,0)</f>
        <v>0</v>
      </c>
      <c r="W119">
        <f>IF(EmployeeData3[[#This Row],[Performance Rating]]="Exceeds Expectations",1,0)</f>
        <v>0</v>
      </c>
      <c r="X119">
        <f>IF(EmployeeData3[[#This Row],[Performance Rating]]="Outstanding",1,0)</f>
        <v>0</v>
      </c>
      <c r="Y119">
        <f>IF(EmployeeData3[[#This Row],[Job Level]]="Entry",1,0)</f>
        <v>0</v>
      </c>
      <c r="Z119">
        <f>IF(EmployeeData3[[#This Row],[Job Level]]="Manager",1,0)</f>
        <v>1</v>
      </c>
      <c r="AA119">
        <f>IF(EmployeeData3[[#This Row],[Job Level]]="Senior",1,0)</f>
        <v>0</v>
      </c>
      <c r="AB119">
        <f>IF(EmployeeData3[[#This Row],[Job Level]]="Senior Manager",1,0)</f>
        <v>0</v>
      </c>
      <c r="AC119">
        <f>IF(EmployeeData3[[#This Row],[Department]]="Claims",1,0)</f>
        <v>0</v>
      </c>
      <c r="AD119">
        <f>IF(EmployeeData3[[#This Row],[Department]]="Finance",1,0)</f>
        <v>1</v>
      </c>
      <c r="AE119">
        <f>IF(EmployeeData3[[#This Row],[Department]]="HR",1,0)</f>
        <v>0</v>
      </c>
      <c r="AF119">
        <f>IF(EmployeeData3[[#This Row],[Department]]="IT",1,0)</f>
        <v>0</v>
      </c>
      <c r="AG119">
        <f>IF(EmployeeData3[[#This Row],[Department]]="Marketing",1,0)</f>
        <v>0</v>
      </c>
      <c r="AH119">
        <f>IF(EmployeeData3[[#This Row],[Department]]="Sales",1,0)</f>
        <v>0</v>
      </c>
      <c r="AI119">
        <f>IF(EmployeeData3[[#This Row],[Department]]="Underwriting",1,0)</f>
        <v>0</v>
      </c>
      <c r="AJ119">
        <f>IF(EmployeeData3[[#This Row],[Country]]="Canada",1,0)</f>
        <v>0</v>
      </c>
      <c r="AK119">
        <f>IF(EmployeeData3[[#This Row],[Country]]="Germany",1,0)</f>
        <v>0</v>
      </c>
      <c r="AL119">
        <f>IF(EmployeeData3[[#This Row],[Country]]="Ireland",1,0)</f>
        <v>0</v>
      </c>
      <c r="AM119">
        <f>IF(EmployeeData3[[#This Row],[Country]]="Singapore",1,0)</f>
        <v>0</v>
      </c>
      <c r="AN119">
        <f>IF(EmployeeData3[[#This Row],[Country]]="US",1,0)</f>
        <v>0</v>
      </c>
      <c r="AO119">
        <f>IF(EmployeeData3[[#This Row],[Working Arrangement]]="Office",1,0)</f>
        <v>1</v>
      </c>
      <c r="AP119">
        <f>IF(EmployeeData3[[#This Row],[Working Arrangement]]="Remote",1,0)</f>
        <v>0</v>
      </c>
      <c r="AQ119" t="e">
        <f>'Logistics Regression'!#REF! + SUMPRODUCT(B119:J119, 'Logistics Regression'!#REF!)</f>
        <v>#REF!</v>
      </c>
    </row>
    <row r="120" spans="1:43">
      <c r="A120" t="s">
        <v>171</v>
      </c>
      <c r="B120" t="str">
        <f>VLOOKUP(EmployeeData3[[#This Row],[Employee ID]],GenderData[#All],2,FALSE)</f>
        <v>Female</v>
      </c>
      <c r="C120" t="s">
        <v>29</v>
      </c>
      <c r="D120" t="s">
        <v>30</v>
      </c>
      <c r="E120" t="s">
        <v>23</v>
      </c>
      <c r="F120" t="s">
        <v>24</v>
      </c>
      <c r="G120">
        <v>46</v>
      </c>
      <c r="H120">
        <v>4.0999999999999996</v>
      </c>
      <c r="I120">
        <v>0.8</v>
      </c>
      <c r="J120" s="3">
        <v>1.01</v>
      </c>
      <c r="K120" t="s">
        <v>75</v>
      </c>
      <c r="L120" t="s">
        <v>38</v>
      </c>
      <c r="M120">
        <v>8</v>
      </c>
      <c r="N120">
        <v>77</v>
      </c>
      <c r="O120">
        <v>4</v>
      </c>
      <c r="P120">
        <v>3</v>
      </c>
      <c r="Q120" t="s">
        <v>50</v>
      </c>
      <c r="R120" t="s">
        <v>26</v>
      </c>
      <c r="S120">
        <v>24</v>
      </c>
      <c r="T120">
        <v>0</v>
      </c>
      <c r="U120">
        <f>IF(EmployeeData3[[#This Row],[Gender]]="Female",1,0)</f>
        <v>1</v>
      </c>
      <c r="V120">
        <f>IF(EmployeeData3[[#This Row],[Performance Rating]]="Needs Improvement",1,0)</f>
        <v>0</v>
      </c>
      <c r="W120">
        <f>IF(EmployeeData3[[#This Row],[Performance Rating]]="Exceeds Expectations",1,0)</f>
        <v>0</v>
      </c>
      <c r="X120">
        <f>IF(EmployeeData3[[#This Row],[Performance Rating]]="Outstanding",1,0)</f>
        <v>1</v>
      </c>
      <c r="Y120">
        <f>IF(EmployeeData3[[#This Row],[Job Level]]="Entry",1,0)</f>
        <v>0</v>
      </c>
      <c r="Z120">
        <f>IF(EmployeeData3[[#This Row],[Job Level]]="Manager",1,0)</f>
        <v>0</v>
      </c>
      <c r="AA120">
        <f>IF(EmployeeData3[[#This Row],[Job Level]]="Senior",1,0)</f>
        <v>0</v>
      </c>
      <c r="AB120">
        <f>IF(EmployeeData3[[#This Row],[Job Level]]="Senior Manager",1,0)</f>
        <v>0</v>
      </c>
      <c r="AC120">
        <f>IF(EmployeeData3[[#This Row],[Department]]="Claims",1,0)</f>
        <v>1</v>
      </c>
      <c r="AD120">
        <f>IF(EmployeeData3[[#This Row],[Department]]="Finance",1,0)</f>
        <v>0</v>
      </c>
      <c r="AE120">
        <f>IF(EmployeeData3[[#This Row],[Department]]="HR",1,0)</f>
        <v>0</v>
      </c>
      <c r="AF120">
        <f>IF(EmployeeData3[[#This Row],[Department]]="IT",1,0)</f>
        <v>0</v>
      </c>
      <c r="AG120">
        <f>IF(EmployeeData3[[#This Row],[Department]]="Marketing",1,0)</f>
        <v>0</v>
      </c>
      <c r="AH120">
        <f>IF(EmployeeData3[[#This Row],[Department]]="Sales",1,0)</f>
        <v>0</v>
      </c>
      <c r="AI120">
        <f>IF(EmployeeData3[[#This Row],[Department]]="Underwriting",1,0)</f>
        <v>0</v>
      </c>
      <c r="AJ120">
        <f>IF(EmployeeData3[[#This Row],[Country]]="Canada",1,0)</f>
        <v>0</v>
      </c>
      <c r="AK120">
        <f>IF(EmployeeData3[[#This Row],[Country]]="Germany",1,0)</f>
        <v>0</v>
      </c>
      <c r="AL120">
        <f>IF(EmployeeData3[[#This Row],[Country]]="Ireland",1,0)</f>
        <v>0</v>
      </c>
      <c r="AM120">
        <f>IF(EmployeeData3[[#This Row],[Country]]="Singapore",1,0)</f>
        <v>0</v>
      </c>
      <c r="AN120">
        <f>IF(EmployeeData3[[#This Row],[Country]]="US",1,0)</f>
        <v>0</v>
      </c>
      <c r="AO120">
        <f>IF(EmployeeData3[[#This Row],[Working Arrangement]]="Office",1,0)</f>
        <v>1</v>
      </c>
      <c r="AP120">
        <f>IF(EmployeeData3[[#This Row],[Working Arrangement]]="Remote",1,0)</f>
        <v>0</v>
      </c>
      <c r="AQ120" t="e">
        <f>'Logistics Regression'!#REF! + SUMPRODUCT(B120:J120, 'Logistics Regression'!#REF!)</f>
        <v>#REF!</v>
      </c>
    </row>
    <row r="121" spans="1:43">
      <c r="A121" t="s">
        <v>172</v>
      </c>
      <c r="B121" t="str">
        <f>VLOOKUP(EmployeeData3[[#This Row],[Employee ID]],GenderData[#All],2,FALSE)</f>
        <v>Female</v>
      </c>
      <c r="C121" t="s">
        <v>40</v>
      </c>
      <c r="D121" t="s">
        <v>40</v>
      </c>
      <c r="E121" t="s">
        <v>23</v>
      </c>
      <c r="F121" t="s">
        <v>24</v>
      </c>
      <c r="G121">
        <v>33</v>
      </c>
      <c r="H121">
        <v>0.9</v>
      </c>
      <c r="I121">
        <v>0.9</v>
      </c>
      <c r="J121" s="3">
        <v>0.96</v>
      </c>
      <c r="K121" t="s">
        <v>75</v>
      </c>
      <c r="L121" t="s">
        <v>26</v>
      </c>
      <c r="M121">
        <v>15</v>
      </c>
      <c r="N121">
        <v>83</v>
      </c>
      <c r="O121">
        <v>11</v>
      </c>
      <c r="P121">
        <v>1.5</v>
      </c>
      <c r="Q121" t="s">
        <v>33</v>
      </c>
      <c r="R121" t="s">
        <v>38</v>
      </c>
      <c r="S121">
        <v>30</v>
      </c>
      <c r="T121">
        <v>0</v>
      </c>
      <c r="U121">
        <f>IF(EmployeeData3[[#This Row],[Gender]]="Female",1,0)</f>
        <v>1</v>
      </c>
      <c r="V121">
        <f>IF(EmployeeData3[[#This Row],[Performance Rating]]="Needs Improvement",1,0)</f>
        <v>0</v>
      </c>
      <c r="W121">
        <f>IF(EmployeeData3[[#This Row],[Performance Rating]]="Exceeds Expectations",1,0)</f>
        <v>0</v>
      </c>
      <c r="X121">
        <f>IF(EmployeeData3[[#This Row],[Performance Rating]]="Outstanding",1,0)</f>
        <v>1</v>
      </c>
      <c r="Y121">
        <f>IF(EmployeeData3[[#This Row],[Job Level]]="Entry",1,0)</f>
        <v>0</v>
      </c>
      <c r="Z121">
        <f>IF(EmployeeData3[[#This Row],[Job Level]]="Manager",1,0)</f>
        <v>0</v>
      </c>
      <c r="AA121">
        <f>IF(EmployeeData3[[#This Row],[Job Level]]="Senior",1,0)</f>
        <v>0</v>
      </c>
      <c r="AB121">
        <f>IF(EmployeeData3[[#This Row],[Job Level]]="Senior Manager",1,0)</f>
        <v>0</v>
      </c>
      <c r="AC121">
        <f>IF(EmployeeData3[[#This Row],[Department]]="Claims",1,0)</f>
        <v>0</v>
      </c>
      <c r="AD121">
        <f>IF(EmployeeData3[[#This Row],[Department]]="Finance",1,0)</f>
        <v>0</v>
      </c>
      <c r="AE121">
        <f>IF(EmployeeData3[[#This Row],[Department]]="HR",1,0)</f>
        <v>0</v>
      </c>
      <c r="AF121">
        <f>IF(EmployeeData3[[#This Row],[Department]]="IT",1,0)</f>
        <v>0</v>
      </c>
      <c r="AG121">
        <f>IF(EmployeeData3[[#This Row],[Department]]="Marketing",1,0)</f>
        <v>0</v>
      </c>
      <c r="AH121">
        <f>IF(EmployeeData3[[#This Row],[Department]]="Sales",1,0)</f>
        <v>0</v>
      </c>
      <c r="AI121">
        <f>IF(EmployeeData3[[#This Row],[Department]]="Underwriting",1,0)</f>
        <v>0</v>
      </c>
      <c r="AJ121">
        <f>IF(EmployeeData3[[#This Row],[Country]]="Canada",1,0)</f>
        <v>0</v>
      </c>
      <c r="AK121">
        <f>IF(EmployeeData3[[#This Row],[Country]]="Germany",1,0)</f>
        <v>0</v>
      </c>
      <c r="AL121">
        <f>IF(EmployeeData3[[#This Row],[Country]]="Ireland",1,0)</f>
        <v>0</v>
      </c>
      <c r="AM121">
        <f>IF(EmployeeData3[[#This Row],[Country]]="Singapore",1,0)</f>
        <v>0</v>
      </c>
      <c r="AN121">
        <f>IF(EmployeeData3[[#This Row],[Country]]="US",1,0)</f>
        <v>0</v>
      </c>
      <c r="AO121">
        <f>IF(EmployeeData3[[#This Row],[Working Arrangement]]="Office",1,0)</f>
        <v>0</v>
      </c>
      <c r="AP121">
        <f>IF(EmployeeData3[[#This Row],[Working Arrangement]]="Remote",1,0)</f>
        <v>0</v>
      </c>
      <c r="AQ121" t="e">
        <f>'Logistics Regression'!#REF! + SUMPRODUCT(B121:J121, 'Logistics Regression'!#REF!)</f>
        <v>#REF!</v>
      </c>
    </row>
    <row r="122" spans="1:43">
      <c r="A122" t="s">
        <v>173</v>
      </c>
      <c r="B122" t="str">
        <f>VLOOKUP(EmployeeData3[[#This Row],[Employee ID]],GenderData[#All],2,FALSE)</f>
        <v>Female</v>
      </c>
      <c r="C122" t="s">
        <v>52</v>
      </c>
      <c r="D122" t="s">
        <v>30</v>
      </c>
      <c r="E122" t="s">
        <v>55</v>
      </c>
      <c r="F122" t="s">
        <v>36</v>
      </c>
      <c r="G122">
        <v>47</v>
      </c>
      <c r="H122">
        <v>3.4</v>
      </c>
      <c r="I122">
        <v>2.7</v>
      </c>
      <c r="J122" s="3">
        <v>0.93</v>
      </c>
      <c r="K122" t="s">
        <v>25</v>
      </c>
      <c r="L122" t="s">
        <v>26</v>
      </c>
      <c r="M122">
        <v>7</v>
      </c>
      <c r="N122">
        <v>91</v>
      </c>
      <c r="O122">
        <v>9</v>
      </c>
      <c r="P122">
        <v>0.2</v>
      </c>
      <c r="Q122" t="s">
        <v>33</v>
      </c>
      <c r="R122" t="s">
        <v>38</v>
      </c>
      <c r="S122">
        <v>36</v>
      </c>
      <c r="T122">
        <v>0</v>
      </c>
      <c r="U122">
        <f>IF(EmployeeData3[[#This Row],[Gender]]="Female",1,0)</f>
        <v>1</v>
      </c>
      <c r="V122">
        <f>IF(EmployeeData3[[#This Row],[Performance Rating]]="Needs Improvement",1,0)</f>
        <v>0</v>
      </c>
      <c r="W122">
        <f>IF(EmployeeData3[[#This Row],[Performance Rating]]="Exceeds Expectations",1,0)</f>
        <v>0</v>
      </c>
      <c r="X122">
        <f>IF(EmployeeData3[[#This Row],[Performance Rating]]="Outstanding",1,0)</f>
        <v>0</v>
      </c>
      <c r="Y122">
        <f>IF(EmployeeData3[[#This Row],[Job Level]]="Entry",1,0)</f>
        <v>0</v>
      </c>
      <c r="Z122">
        <f>IF(EmployeeData3[[#This Row],[Job Level]]="Manager",1,0)</f>
        <v>1</v>
      </c>
      <c r="AA122">
        <f>IF(EmployeeData3[[#This Row],[Job Level]]="Senior",1,0)</f>
        <v>0</v>
      </c>
      <c r="AB122">
        <f>IF(EmployeeData3[[#This Row],[Job Level]]="Senior Manager",1,0)</f>
        <v>0</v>
      </c>
      <c r="AC122">
        <f>IF(EmployeeData3[[#This Row],[Department]]="Claims",1,0)</f>
        <v>0</v>
      </c>
      <c r="AD122">
        <f>IF(EmployeeData3[[#This Row],[Department]]="Finance",1,0)</f>
        <v>0</v>
      </c>
      <c r="AE122">
        <f>IF(EmployeeData3[[#This Row],[Department]]="HR",1,0)</f>
        <v>0</v>
      </c>
      <c r="AF122">
        <f>IF(EmployeeData3[[#This Row],[Department]]="IT",1,0)</f>
        <v>0</v>
      </c>
      <c r="AG122">
        <f>IF(EmployeeData3[[#This Row],[Department]]="Marketing",1,0)</f>
        <v>0</v>
      </c>
      <c r="AH122">
        <f>IF(EmployeeData3[[#This Row],[Department]]="Sales",1,0)</f>
        <v>0</v>
      </c>
      <c r="AI122">
        <f>IF(EmployeeData3[[#This Row],[Department]]="Underwriting",1,0)</f>
        <v>1</v>
      </c>
      <c r="AJ122">
        <f>IF(EmployeeData3[[#This Row],[Country]]="Canada",1,0)</f>
        <v>1</v>
      </c>
      <c r="AK122">
        <f>IF(EmployeeData3[[#This Row],[Country]]="Germany",1,0)</f>
        <v>0</v>
      </c>
      <c r="AL122">
        <f>IF(EmployeeData3[[#This Row],[Country]]="Ireland",1,0)</f>
        <v>0</v>
      </c>
      <c r="AM122">
        <f>IF(EmployeeData3[[#This Row],[Country]]="Singapore",1,0)</f>
        <v>0</v>
      </c>
      <c r="AN122">
        <f>IF(EmployeeData3[[#This Row],[Country]]="US",1,0)</f>
        <v>0</v>
      </c>
      <c r="AO122">
        <f>IF(EmployeeData3[[#This Row],[Working Arrangement]]="Office",1,0)</f>
        <v>0</v>
      </c>
      <c r="AP122">
        <f>IF(EmployeeData3[[#This Row],[Working Arrangement]]="Remote",1,0)</f>
        <v>0</v>
      </c>
      <c r="AQ122" t="e">
        <f>'Logistics Regression'!#REF! + SUMPRODUCT(B122:J122, 'Logistics Regression'!#REF!)</f>
        <v>#REF!</v>
      </c>
    </row>
    <row r="123" spans="1:43">
      <c r="A123" t="s">
        <v>174</v>
      </c>
      <c r="B123" t="str">
        <f>VLOOKUP(EmployeeData3[[#This Row],[Employee ID]],GenderData[#All],2,FALSE)</f>
        <v>Male</v>
      </c>
      <c r="C123" t="s">
        <v>29</v>
      </c>
      <c r="D123" t="s">
        <v>30</v>
      </c>
      <c r="E123" t="s">
        <v>55</v>
      </c>
      <c r="F123" t="s">
        <v>59</v>
      </c>
      <c r="G123">
        <v>39</v>
      </c>
      <c r="H123">
        <v>4</v>
      </c>
      <c r="I123">
        <v>1.7</v>
      </c>
      <c r="J123" s="3">
        <v>1.04</v>
      </c>
      <c r="K123" t="s">
        <v>37</v>
      </c>
      <c r="L123" t="s">
        <v>26</v>
      </c>
      <c r="M123">
        <v>19</v>
      </c>
      <c r="N123">
        <v>81</v>
      </c>
      <c r="O123">
        <v>3</v>
      </c>
      <c r="P123">
        <v>3.6</v>
      </c>
      <c r="Q123" t="s">
        <v>33</v>
      </c>
      <c r="R123" t="s">
        <v>38</v>
      </c>
      <c r="S123">
        <v>15</v>
      </c>
      <c r="T123">
        <v>1</v>
      </c>
      <c r="U123">
        <f>IF(EmployeeData3[[#This Row],[Gender]]="Female",1,0)</f>
        <v>0</v>
      </c>
      <c r="V123">
        <f>IF(EmployeeData3[[#This Row],[Performance Rating]]="Needs Improvement",1,0)</f>
        <v>0</v>
      </c>
      <c r="W123">
        <f>IF(EmployeeData3[[#This Row],[Performance Rating]]="Exceeds Expectations",1,0)</f>
        <v>1</v>
      </c>
      <c r="X123">
        <f>IF(EmployeeData3[[#This Row],[Performance Rating]]="Outstanding",1,0)</f>
        <v>0</v>
      </c>
      <c r="Y123">
        <f>IF(EmployeeData3[[#This Row],[Job Level]]="Entry",1,0)</f>
        <v>0</v>
      </c>
      <c r="Z123">
        <f>IF(EmployeeData3[[#This Row],[Job Level]]="Manager",1,0)</f>
        <v>0</v>
      </c>
      <c r="AA123">
        <f>IF(EmployeeData3[[#This Row],[Job Level]]="Senior",1,0)</f>
        <v>0</v>
      </c>
      <c r="AB123">
        <f>IF(EmployeeData3[[#This Row],[Job Level]]="Senior Manager",1,0)</f>
        <v>1</v>
      </c>
      <c r="AC123">
        <f>IF(EmployeeData3[[#This Row],[Department]]="Claims",1,0)</f>
        <v>1</v>
      </c>
      <c r="AD123">
        <f>IF(EmployeeData3[[#This Row],[Department]]="Finance",1,0)</f>
        <v>0</v>
      </c>
      <c r="AE123">
        <f>IF(EmployeeData3[[#This Row],[Department]]="HR",1,0)</f>
        <v>0</v>
      </c>
      <c r="AF123">
        <f>IF(EmployeeData3[[#This Row],[Department]]="IT",1,0)</f>
        <v>0</v>
      </c>
      <c r="AG123">
        <f>IF(EmployeeData3[[#This Row],[Department]]="Marketing",1,0)</f>
        <v>0</v>
      </c>
      <c r="AH123">
        <f>IF(EmployeeData3[[#This Row],[Department]]="Sales",1,0)</f>
        <v>0</v>
      </c>
      <c r="AI123">
        <f>IF(EmployeeData3[[#This Row],[Department]]="Underwriting",1,0)</f>
        <v>0</v>
      </c>
      <c r="AJ123">
        <f>IF(EmployeeData3[[#This Row],[Country]]="Canada",1,0)</f>
        <v>1</v>
      </c>
      <c r="AK123">
        <f>IF(EmployeeData3[[#This Row],[Country]]="Germany",1,0)</f>
        <v>0</v>
      </c>
      <c r="AL123">
        <f>IF(EmployeeData3[[#This Row],[Country]]="Ireland",1,0)</f>
        <v>0</v>
      </c>
      <c r="AM123">
        <f>IF(EmployeeData3[[#This Row],[Country]]="Singapore",1,0)</f>
        <v>0</v>
      </c>
      <c r="AN123">
        <f>IF(EmployeeData3[[#This Row],[Country]]="US",1,0)</f>
        <v>0</v>
      </c>
      <c r="AO123">
        <f>IF(EmployeeData3[[#This Row],[Working Arrangement]]="Office",1,0)</f>
        <v>0</v>
      </c>
      <c r="AP123">
        <f>IF(EmployeeData3[[#This Row],[Working Arrangement]]="Remote",1,0)</f>
        <v>0</v>
      </c>
      <c r="AQ123" t="e">
        <f>'Logistics Regression'!#REF! + SUMPRODUCT(B123:J123, 'Logistics Regression'!#REF!)</f>
        <v>#REF!</v>
      </c>
    </row>
    <row r="124" spans="1:43">
      <c r="A124" t="s">
        <v>175</v>
      </c>
      <c r="B124" t="str">
        <f>VLOOKUP(EmployeeData3[[#This Row],[Employee ID]],GenderData[#All],2,FALSE)</f>
        <v>Female</v>
      </c>
      <c r="C124" t="s">
        <v>66</v>
      </c>
      <c r="D124" t="s">
        <v>67</v>
      </c>
      <c r="E124" t="s">
        <v>45</v>
      </c>
      <c r="F124" t="s">
        <v>36</v>
      </c>
      <c r="G124">
        <v>37</v>
      </c>
      <c r="H124">
        <v>11.1</v>
      </c>
      <c r="I124">
        <v>8.1999999999999993</v>
      </c>
      <c r="J124" s="3">
        <v>1.0900000000000001</v>
      </c>
      <c r="K124" t="s">
        <v>37</v>
      </c>
      <c r="L124" t="s">
        <v>38</v>
      </c>
      <c r="M124">
        <v>14</v>
      </c>
      <c r="N124">
        <v>73</v>
      </c>
      <c r="O124">
        <v>2</v>
      </c>
      <c r="P124">
        <v>1.6</v>
      </c>
      <c r="Q124" t="s">
        <v>27</v>
      </c>
      <c r="R124" t="s">
        <v>38</v>
      </c>
      <c r="S124">
        <v>28</v>
      </c>
      <c r="T124">
        <v>0</v>
      </c>
      <c r="U124">
        <f>IF(EmployeeData3[[#This Row],[Gender]]="Female",1,0)</f>
        <v>1</v>
      </c>
      <c r="V124">
        <f>IF(EmployeeData3[[#This Row],[Performance Rating]]="Needs Improvement",1,0)</f>
        <v>0</v>
      </c>
      <c r="W124">
        <f>IF(EmployeeData3[[#This Row],[Performance Rating]]="Exceeds Expectations",1,0)</f>
        <v>1</v>
      </c>
      <c r="X124">
        <f>IF(EmployeeData3[[#This Row],[Performance Rating]]="Outstanding",1,0)</f>
        <v>0</v>
      </c>
      <c r="Y124">
        <f>IF(EmployeeData3[[#This Row],[Job Level]]="Entry",1,0)</f>
        <v>0</v>
      </c>
      <c r="Z124">
        <f>IF(EmployeeData3[[#This Row],[Job Level]]="Manager",1,0)</f>
        <v>1</v>
      </c>
      <c r="AA124">
        <f>IF(EmployeeData3[[#This Row],[Job Level]]="Senior",1,0)</f>
        <v>0</v>
      </c>
      <c r="AB124">
        <f>IF(EmployeeData3[[#This Row],[Job Level]]="Senior Manager",1,0)</f>
        <v>0</v>
      </c>
      <c r="AC124">
        <f>IF(EmployeeData3[[#This Row],[Department]]="Claims",1,0)</f>
        <v>0</v>
      </c>
      <c r="AD124">
        <f>IF(EmployeeData3[[#This Row],[Department]]="Finance",1,0)</f>
        <v>0</v>
      </c>
      <c r="AE124">
        <f>IF(EmployeeData3[[#This Row],[Department]]="HR",1,0)</f>
        <v>1</v>
      </c>
      <c r="AF124">
        <f>IF(EmployeeData3[[#This Row],[Department]]="IT",1,0)</f>
        <v>0</v>
      </c>
      <c r="AG124">
        <f>IF(EmployeeData3[[#This Row],[Department]]="Marketing",1,0)</f>
        <v>0</v>
      </c>
      <c r="AH124">
        <f>IF(EmployeeData3[[#This Row],[Department]]="Sales",1,0)</f>
        <v>0</v>
      </c>
      <c r="AI124">
        <f>IF(EmployeeData3[[#This Row],[Department]]="Underwriting",1,0)</f>
        <v>0</v>
      </c>
      <c r="AJ124">
        <f>IF(EmployeeData3[[#This Row],[Country]]="Canada",1,0)</f>
        <v>0</v>
      </c>
      <c r="AK124">
        <f>IF(EmployeeData3[[#This Row],[Country]]="Germany",1,0)</f>
        <v>0</v>
      </c>
      <c r="AL124">
        <f>IF(EmployeeData3[[#This Row],[Country]]="Ireland",1,0)</f>
        <v>0</v>
      </c>
      <c r="AM124">
        <f>IF(EmployeeData3[[#This Row],[Country]]="Singapore",1,0)</f>
        <v>0</v>
      </c>
      <c r="AN124">
        <f>IF(EmployeeData3[[#This Row],[Country]]="US",1,0)</f>
        <v>1</v>
      </c>
      <c r="AO124">
        <f>IF(EmployeeData3[[#This Row],[Working Arrangement]]="Office",1,0)</f>
        <v>0</v>
      </c>
      <c r="AP124">
        <f>IF(EmployeeData3[[#This Row],[Working Arrangement]]="Remote",1,0)</f>
        <v>1</v>
      </c>
      <c r="AQ124" t="e">
        <f>'Logistics Regression'!#REF! + SUMPRODUCT(B124:J124, 'Logistics Regression'!#REF!)</f>
        <v>#REF!</v>
      </c>
    </row>
    <row r="125" spans="1:43">
      <c r="A125" t="s">
        <v>176</v>
      </c>
      <c r="B125" t="str">
        <f>VLOOKUP(EmployeeData3[[#This Row],[Employee ID]],GenderData[#All],2,FALSE)</f>
        <v>Female</v>
      </c>
      <c r="C125" t="s">
        <v>48</v>
      </c>
      <c r="D125" t="s">
        <v>49</v>
      </c>
      <c r="E125" t="s">
        <v>73</v>
      </c>
      <c r="F125" t="s">
        <v>36</v>
      </c>
      <c r="G125">
        <v>45</v>
      </c>
      <c r="H125">
        <v>2.2000000000000002</v>
      </c>
      <c r="I125">
        <v>2.1</v>
      </c>
      <c r="J125" s="3">
        <v>0.81</v>
      </c>
      <c r="K125" t="s">
        <v>37</v>
      </c>
      <c r="L125" t="s">
        <v>38</v>
      </c>
      <c r="M125">
        <v>16</v>
      </c>
      <c r="N125">
        <v>89</v>
      </c>
      <c r="O125">
        <v>2</v>
      </c>
      <c r="P125">
        <v>2.9</v>
      </c>
      <c r="Q125" t="s">
        <v>50</v>
      </c>
      <c r="R125" t="s">
        <v>26</v>
      </c>
      <c r="S125">
        <v>18</v>
      </c>
      <c r="T125">
        <v>0</v>
      </c>
      <c r="U125">
        <f>IF(EmployeeData3[[#This Row],[Gender]]="Female",1,0)</f>
        <v>1</v>
      </c>
      <c r="V125">
        <f>IF(EmployeeData3[[#This Row],[Performance Rating]]="Needs Improvement",1,0)</f>
        <v>0</v>
      </c>
      <c r="W125">
        <f>IF(EmployeeData3[[#This Row],[Performance Rating]]="Exceeds Expectations",1,0)</f>
        <v>1</v>
      </c>
      <c r="X125">
        <f>IF(EmployeeData3[[#This Row],[Performance Rating]]="Outstanding",1,0)</f>
        <v>0</v>
      </c>
      <c r="Y125">
        <f>IF(EmployeeData3[[#This Row],[Job Level]]="Entry",1,0)</f>
        <v>0</v>
      </c>
      <c r="Z125">
        <f>IF(EmployeeData3[[#This Row],[Job Level]]="Manager",1,0)</f>
        <v>1</v>
      </c>
      <c r="AA125">
        <f>IF(EmployeeData3[[#This Row],[Job Level]]="Senior",1,0)</f>
        <v>0</v>
      </c>
      <c r="AB125">
        <f>IF(EmployeeData3[[#This Row],[Job Level]]="Senior Manager",1,0)</f>
        <v>0</v>
      </c>
      <c r="AC125">
        <f>IF(EmployeeData3[[#This Row],[Department]]="Claims",1,0)</f>
        <v>0</v>
      </c>
      <c r="AD125">
        <f>IF(EmployeeData3[[#This Row],[Department]]="Finance",1,0)</f>
        <v>0</v>
      </c>
      <c r="AE125">
        <f>IF(EmployeeData3[[#This Row],[Department]]="HR",1,0)</f>
        <v>0</v>
      </c>
      <c r="AF125">
        <f>IF(EmployeeData3[[#This Row],[Department]]="IT",1,0)</f>
        <v>1</v>
      </c>
      <c r="AG125">
        <f>IF(EmployeeData3[[#This Row],[Department]]="Marketing",1,0)</f>
        <v>0</v>
      </c>
      <c r="AH125">
        <f>IF(EmployeeData3[[#This Row],[Department]]="Sales",1,0)</f>
        <v>0</v>
      </c>
      <c r="AI125">
        <f>IF(EmployeeData3[[#This Row],[Department]]="Underwriting",1,0)</f>
        <v>0</v>
      </c>
      <c r="AJ125">
        <f>IF(EmployeeData3[[#This Row],[Country]]="Canada",1,0)</f>
        <v>0</v>
      </c>
      <c r="AK125">
        <f>IF(EmployeeData3[[#This Row],[Country]]="Germany",1,0)</f>
        <v>0</v>
      </c>
      <c r="AL125">
        <f>IF(EmployeeData3[[#This Row],[Country]]="Ireland",1,0)</f>
        <v>1</v>
      </c>
      <c r="AM125">
        <f>IF(EmployeeData3[[#This Row],[Country]]="Singapore",1,0)</f>
        <v>0</v>
      </c>
      <c r="AN125">
        <f>IF(EmployeeData3[[#This Row],[Country]]="US",1,0)</f>
        <v>0</v>
      </c>
      <c r="AO125">
        <f>IF(EmployeeData3[[#This Row],[Working Arrangement]]="Office",1,0)</f>
        <v>1</v>
      </c>
      <c r="AP125">
        <f>IF(EmployeeData3[[#This Row],[Working Arrangement]]="Remote",1,0)</f>
        <v>0</v>
      </c>
      <c r="AQ125" t="e">
        <f>'Logistics Regression'!#REF! + SUMPRODUCT(B125:J125, 'Logistics Regression'!#REF!)</f>
        <v>#REF!</v>
      </c>
    </row>
    <row r="126" spans="1:43">
      <c r="A126" t="s">
        <v>177</v>
      </c>
      <c r="B126" t="str">
        <f>VLOOKUP(EmployeeData3[[#This Row],[Employee ID]],GenderData[#All],2,FALSE)</f>
        <v>Female</v>
      </c>
      <c r="C126" t="s">
        <v>43</v>
      </c>
      <c r="D126" t="s">
        <v>44</v>
      </c>
      <c r="E126" t="s">
        <v>23</v>
      </c>
      <c r="F126" t="s">
        <v>32</v>
      </c>
      <c r="G126">
        <v>33</v>
      </c>
      <c r="H126">
        <v>1.2</v>
      </c>
      <c r="I126">
        <v>1</v>
      </c>
      <c r="J126" s="3">
        <v>0.98</v>
      </c>
      <c r="K126" t="s">
        <v>37</v>
      </c>
      <c r="L126" t="s">
        <v>26</v>
      </c>
      <c r="M126">
        <v>26</v>
      </c>
      <c r="N126">
        <v>42</v>
      </c>
      <c r="O126">
        <v>1</v>
      </c>
      <c r="P126">
        <v>2.4</v>
      </c>
      <c r="Q126" t="s">
        <v>33</v>
      </c>
      <c r="R126" t="s">
        <v>26</v>
      </c>
      <c r="S126">
        <v>22</v>
      </c>
      <c r="T126">
        <v>0</v>
      </c>
      <c r="U126">
        <f>IF(EmployeeData3[[#This Row],[Gender]]="Female",1,0)</f>
        <v>1</v>
      </c>
      <c r="V126">
        <f>IF(EmployeeData3[[#This Row],[Performance Rating]]="Needs Improvement",1,0)</f>
        <v>0</v>
      </c>
      <c r="W126">
        <f>IF(EmployeeData3[[#This Row],[Performance Rating]]="Exceeds Expectations",1,0)</f>
        <v>1</v>
      </c>
      <c r="X126">
        <f>IF(EmployeeData3[[#This Row],[Performance Rating]]="Outstanding",1,0)</f>
        <v>0</v>
      </c>
      <c r="Y126">
        <f>IF(EmployeeData3[[#This Row],[Job Level]]="Entry",1,0)</f>
        <v>0</v>
      </c>
      <c r="Z126">
        <f>IF(EmployeeData3[[#This Row],[Job Level]]="Manager",1,0)</f>
        <v>0</v>
      </c>
      <c r="AA126">
        <f>IF(EmployeeData3[[#This Row],[Job Level]]="Senior",1,0)</f>
        <v>1</v>
      </c>
      <c r="AB126">
        <f>IF(EmployeeData3[[#This Row],[Job Level]]="Senior Manager",1,0)</f>
        <v>0</v>
      </c>
      <c r="AC126">
        <f>IF(EmployeeData3[[#This Row],[Department]]="Claims",1,0)</f>
        <v>0</v>
      </c>
      <c r="AD126">
        <f>IF(EmployeeData3[[#This Row],[Department]]="Finance",1,0)</f>
        <v>1</v>
      </c>
      <c r="AE126">
        <f>IF(EmployeeData3[[#This Row],[Department]]="HR",1,0)</f>
        <v>0</v>
      </c>
      <c r="AF126">
        <f>IF(EmployeeData3[[#This Row],[Department]]="IT",1,0)</f>
        <v>0</v>
      </c>
      <c r="AG126">
        <f>IF(EmployeeData3[[#This Row],[Department]]="Marketing",1,0)</f>
        <v>0</v>
      </c>
      <c r="AH126">
        <f>IF(EmployeeData3[[#This Row],[Department]]="Sales",1,0)</f>
        <v>0</v>
      </c>
      <c r="AI126">
        <f>IF(EmployeeData3[[#This Row],[Department]]="Underwriting",1,0)</f>
        <v>0</v>
      </c>
      <c r="AJ126">
        <f>IF(EmployeeData3[[#This Row],[Country]]="Canada",1,0)</f>
        <v>0</v>
      </c>
      <c r="AK126">
        <f>IF(EmployeeData3[[#This Row],[Country]]="Germany",1,0)</f>
        <v>0</v>
      </c>
      <c r="AL126">
        <f>IF(EmployeeData3[[#This Row],[Country]]="Ireland",1,0)</f>
        <v>0</v>
      </c>
      <c r="AM126">
        <f>IF(EmployeeData3[[#This Row],[Country]]="Singapore",1,0)</f>
        <v>0</v>
      </c>
      <c r="AN126">
        <f>IF(EmployeeData3[[#This Row],[Country]]="US",1,0)</f>
        <v>0</v>
      </c>
      <c r="AO126">
        <f>IF(EmployeeData3[[#This Row],[Working Arrangement]]="Office",1,0)</f>
        <v>0</v>
      </c>
      <c r="AP126">
        <f>IF(EmployeeData3[[#This Row],[Working Arrangement]]="Remote",1,0)</f>
        <v>0</v>
      </c>
      <c r="AQ126" t="e">
        <f>'Logistics Regression'!#REF! + SUMPRODUCT(B126:J126, 'Logistics Regression'!#REF!)</f>
        <v>#REF!</v>
      </c>
    </row>
    <row r="127" spans="1:43">
      <c r="A127" t="s">
        <v>178</v>
      </c>
      <c r="B127" t="str">
        <f>VLOOKUP(EmployeeData3[[#This Row],[Employee ID]],GenderData[#All],2,FALSE)</f>
        <v>Female</v>
      </c>
      <c r="C127" t="s">
        <v>21</v>
      </c>
      <c r="D127" t="s">
        <v>22</v>
      </c>
      <c r="E127" t="s">
        <v>23</v>
      </c>
      <c r="F127" t="s">
        <v>32</v>
      </c>
      <c r="G127">
        <v>35</v>
      </c>
      <c r="H127">
        <v>2.8</v>
      </c>
      <c r="I127">
        <v>2.8</v>
      </c>
      <c r="J127" s="3">
        <v>0.93</v>
      </c>
      <c r="K127" t="s">
        <v>75</v>
      </c>
      <c r="L127" t="s">
        <v>38</v>
      </c>
      <c r="M127">
        <v>5</v>
      </c>
      <c r="N127">
        <v>60</v>
      </c>
      <c r="O127">
        <v>10</v>
      </c>
      <c r="P127">
        <v>8</v>
      </c>
      <c r="Q127" t="s">
        <v>50</v>
      </c>
      <c r="R127" t="s">
        <v>26</v>
      </c>
      <c r="S127">
        <v>26</v>
      </c>
      <c r="T127">
        <v>0</v>
      </c>
      <c r="U127">
        <f>IF(EmployeeData3[[#This Row],[Gender]]="Female",1,0)</f>
        <v>1</v>
      </c>
      <c r="V127">
        <f>IF(EmployeeData3[[#This Row],[Performance Rating]]="Needs Improvement",1,0)</f>
        <v>0</v>
      </c>
      <c r="W127">
        <f>IF(EmployeeData3[[#This Row],[Performance Rating]]="Exceeds Expectations",1,0)</f>
        <v>0</v>
      </c>
      <c r="X127">
        <f>IF(EmployeeData3[[#This Row],[Performance Rating]]="Outstanding",1,0)</f>
        <v>1</v>
      </c>
      <c r="Y127">
        <f>IF(EmployeeData3[[#This Row],[Job Level]]="Entry",1,0)</f>
        <v>0</v>
      </c>
      <c r="Z127">
        <f>IF(EmployeeData3[[#This Row],[Job Level]]="Manager",1,0)</f>
        <v>0</v>
      </c>
      <c r="AA127">
        <f>IF(EmployeeData3[[#This Row],[Job Level]]="Senior",1,0)</f>
        <v>1</v>
      </c>
      <c r="AB127">
        <f>IF(EmployeeData3[[#This Row],[Job Level]]="Senior Manager",1,0)</f>
        <v>0</v>
      </c>
      <c r="AC127">
        <f>IF(EmployeeData3[[#This Row],[Department]]="Claims",1,0)</f>
        <v>0</v>
      </c>
      <c r="AD127">
        <f>IF(EmployeeData3[[#This Row],[Department]]="Finance",1,0)</f>
        <v>0</v>
      </c>
      <c r="AE127">
        <f>IF(EmployeeData3[[#This Row],[Department]]="HR",1,0)</f>
        <v>0</v>
      </c>
      <c r="AF127">
        <f>IF(EmployeeData3[[#This Row],[Department]]="IT",1,0)</f>
        <v>0</v>
      </c>
      <c r="AG127">
        <f>IF(EmployeeData3[[#This Row],[Department]]="Marketing",1,0)</f>
        <v>0</v>
      </c>
      <c r="AH127">
        <f>IF(EmployeeData3[[#This Row],[Department]]="Sales",1,0)</f>
        <v>1</v>
      </c>
      <c r="AI127">
        <f>IF(EmployeeData3[[#This Row],[Department]]="Underwriting",1,0)</f>
        <v>0</v>
      </c>
      <c r="AJ127">
        <f>IF(EmployeeData3[[#This Row],[Country]]="Canada",1,0)</f>
        <v>0</v>
      </c>
      <c r="AK127">
        <f>IF(EmployeeData3[[#This Row],[Country]]="Germany",1,0)</f>
        <v>0</v>
      </c>
      <c r="AL127">
        <f>IF(EmployeeData3[[#This Row],[Country]]="Ireland",1,0)</f>
        <v>0</v>
      </c>
      <c r="AM127">
        <f>IF(EmployeeData3[[#This Row],[Country]]="Singapore",1,0)</f>
        <v>0</v>
      </c>
      <c r="AN127">
        <f>IF(EmployeeData3[[#This Row],[Country]]="US",1,0)</f>
        <v>0</v>
      </c>
      <c r="AO127">
        <f>IF(EmployeeData3[[#This Row],[Working Arrangement]]="Office",1,0)</f>
        <v>1</v>
      </c>
      <c r="AP127">
        <f>IF(EmployeeData3[[#This Row],[Working Arrangement]]="Remote",1,0)</f>
        <v>0</v>
      </c>
      <c r="AQ127" t="e">
        <f>'Logistics Regression'!#REF! + SUMPRODUCT(B127:J127, 'Logistics Regression'!#REF!)</f>
        <v>#REF!</v>
      </c>
    </row>
    <row r="128" spans="1:43">
      <c r="A128" t="s">
        <v>179</v>
      </c>
      <c r="B128" t="str">
        <f>VLOOKUP(EmployeeData3[[#This Row],[Employee ID]],GenderData[#All],2,FALSE)</f>
        <v>Male</v>
      </c>
      <c r="C128" t="s">
        <v>52</v>
      </c>
      <c r="D128" t="s">
        <v>30</v>
      </c>
      <c r="E128" t="s">
        <v>45</v>
      </c>
      <c r="F128" t="s">
        <v>62</v>
      </c>
      <c r="G128">
        <v>44</v>
      </c>
      <c r="H128">
        <v>2.2999999999999998</v>
      </c>
      <c r="I128">
        <v>2.1</v>
      </c>
      <c r="J128" s="3">
        <v>1.01</v>
      </c>
      <c r="K128" t="s">
        <v>25</v>
      </c>
      <c r="L128" t="s">
        <v>26</v>
      </c>
      <c r="M128">
        <v>20</v>
      </c>
      <c r="N128">
        <v>80</v>
      </c>
      <c r="O128">
        <v>4</v>
      </c>
      <c r="P128">
        <v>2.7</v>
      </c>
      <c r="Q128" t="s">
        <v>27</v>
      </c>
      <c r="R128" t="s">
        <v>26</v>
      </c>
      <c r="S128">
        <v>24</v>
      </c>
      <c r="T128">
        <v>0</v>
      </c>
      <c r="U128">
        <f>IF(EmployeeData3[[#This Row],[Gender]]="Female",1,0)</f>
        <v>0</v>
      </c>
      <c r="V128">
        <f>IF(EmployeeData3[[#This Row],[Performance Rating]]="Needs Improvement",1,0)</f>
        <v>0</v>
      </c>
      <c r="W128">
        <f>IF(EmployeeData3[[#This Row],[Performance Rating]]="Exceeds Expectations",1,0)</f>
        <v>0</v>
      </c>
      <c r="X128">
        <f>IF(EmployeeData3[[#This Row],[Performance Rating]]="Outstanding",1,0)</f>
        <v>0</v>
      </c>
      <c r="Y128">
        <f>IF(EmployeeData3[[#This Row],[Job Level]]="Entry",1,0)</f>
        <v>1</v>
      </c>
      <c r="Z128">
        <f>IF(EmployeeData3[[#This Row],[Job Level]]="Manager",1,0)</f>
        <v>0</v>
      </c>
      <c r="AA128">
        <f>IF(EmployeeData3[[#This Row],[Job Level]]="Senior",1,0)</f>
        <v>0</v>
      </c>
      <c r="AB128">
        <f>IF(EmployeeData3[[#This Row],[Job Level]]="Senior Manager",1,0)</f>
        <v>0</v>
      </c>
      <c r="AC128">
        <f>IF(EmployeeData3[[#This Row],[Department]]="Claims",1,0)</f>
        <v>0</v>
      </c>
      <c r="AD128">
        <f>IF(EmployeeData3[[#This Row],[Department]]="Finance",1,0)</f>
        <v>0</v>
      </c>
      <c r="AE128">
        <f>IF(EmployeeData3[[#This Row],[Department]]="HR",1,0)</f>
        <v>0</v>
      </c>
      <c r="AF128">
        <f>IF(EmployeeData3[[#This Row],[Department]]="IT",1,0)</f>
        <v>0</v>
      </c>
      <c r="AG128">
        <f>IF(EmployeeData3[[#This Row],[Department]]="Marketing",1,0)</f>
        <v>0</v>
      </c>
      <c r="AH128">
        <f>IF(EmployeeData3[[#This Row],[Department]]="Sales",1,0)</f>
        <v>0</v>
      </c>
      <c r="AI128">
        <f>IF(EmployeeData3[[#This Row],[Department]]="Underwriting",1,0)</f>
        <v>1</v>
      </c>
      <c r="AJ128">
        <f>IF(EmployeeData3[[#This Row],[Country]]="Canada",1,0)</f>
        <v>0</v>
      </c>
      <c r="AK128">
        <f>IF(EmployeeData3[[#This Row],[Country]]="Germany",1,0)</f>
        <v>0</v>
      </c>
      <c r="AL128">
        <f>IF(EmployeeData3[[#This Row],[Country]]="Ireland",1,0)</f>
        <v>0</v>
      </c>
      <c r="AM128">
        <f>IF(EmployeeData3[[#This Row],[Country]]="Singapore",1,0)</f>
        <v>0</v>
      </c>
      <c r="AN128">
        <f>IF(EmployeeData3[[#This Row],[Country]]="US",1,0)</f>
        <v>1</v>
      </c>
      <c r="AO128">
        <f>IF(EmployeeData3[[#This Row],[Working Arrangement]]="Office",1,0)</f>
        <v>0</v>
      </c>
      <c r="AP128">
        <f>IF(EmployeeData3[[#This Row],[Working Arrangement]]="Remote",1,0)</f>
        <v>1</v>
      </c>
      <c r="AQ128" t="e">
        <f>'Logistics Regression'!#REF! + SUMPRODUCT(B128:J128, 'Logistics Regression'!#REF!)</f>
        <v>#REF!</v>
      </c>
    </row>
    <row r="129" spans="1:43">
      <c r="A129" t="s">
        <v>180</v>
      </c>
      <c r="B129" t="str">
        <f>VLOOKUP(EmployeeData3[[#This Row],[Employee ID]],GenderData[#All],2,FALSE)</f>
        <v>Female</v>
      </c>
      <c r="C129" t="s">
        <v>52</v>
      </c>
      <c r="D129" t="s">
        <v>30</v>
      </c>
      <c r="E129" t="s">
        <v>45</v>
      </c>
      <c r="F129" t="s">
        <v>24</v>
      </c>
      <c r="G129">
        <v>38</v>
      </c>
      <c r="H129">
        <v>1.1000000000000001</v>
      </c>
      <c r="I129">
        <v>1.1000000000000001</v>
      </c>
      <c r="J129" s="3">
        <v>1.1200000000000001</v>
      </c>
      <c r="K129" t="s">
        <v>25</v>
      </c>
      <c r="L129" t="s">
        <v>26</v>
      </c>
      <c r="M129">
        <v>16</v>
      </c>
      <c r="N129">
        <v>72</v>
      </c>
      <c r="O129">
        <v>2</v>
      </c>
      <c r="P129">
        <v>5.0999999999999996</v>
      </c>
      <c r="Q129" t="s">
        <v>27</v>
      </c>
      <c r="R129" t="s">
        <v>26</v>
      </c>
      <c r="S129">
        <v>33</v>
      </c>
      <c r="T129">
        <v>0</v>
      </c>
      <c r="U129">
        <f>IF(EmployeeData3[[#This Row],[Gender]]="Female",1,0)</f>
        <v>1</v>
      </c>
      <c r="V129">
        <f>IF(EmployeeData3[[#This Row],[Performance Rating]]="Needs Improvement",1,0)</f>
        <v>0</v>
      </c>
      <c r="W129">
        <f>IF(EmployeeData3[[#This Row],[Performance Rating]]="Exceeds Expectations",1,0)</f>
        <v>0</v>
      </c>
      <c r="X129">
        <f>IF(EmployeeData3[[#This Row],[Performance Rating]]="Outstanding",1,0)</f>
        <v>0</v>
      </c>
      <c r="Y129">
        <f>IF(EmployeeData3[[#This Row],[Job Level]]="Entry",1,0)</f>
        <v>0</v>
      </c>
      <c r="Z129">
        <f>IF(EmployeeData3[[#This Row],[Job Level]]="Manager",1,0)</f>
        <v>0</v>
      </c>
      <c r="AA129">
        <f>IF(EmployeeData3[[#This Row],[Job Level]]="Senior",1,0)</f>
        <v>0</v>
      </c>
      <c r="AB129">
        <f>IF(EmployeeData3[[#This Row],[Job Level]]="Senior Manager",1,0)</f>
        <v>0</v>
      </c>
      <c r="AC129">
        <f>IF(EmployeeData3[[#This Row],[Department]]="Claims",1,0)</f>
        <v>0</v>
      </c>
      <c r="AD129">
        <f>IF(EmployeeData3[[#This Row],[Department]]="Finance",1,0)</f>
        <v>0</v>
      </c>
      <c r="AE129">
        <f>IF(EmployeeData3[[#This Row],[Department]]="HR",1,0)</f>
        <v>0</v>
      </c>
      <c r="AF129">
        <f>IF(EmployeeData3[[#This Row],[Department]]="IT",1,0)</f>
        <v>0</v>
      </c>
      <c r="AG129">
        <f>IF(EmployeeData3[[#This Row],[Department]]="Marketing",1,0)</f>
        <v>0</v>
      </c>
      <c r="AH129">
        <f>IF(EmployeeData3[[#This Row],[Department]]="Sales",1,0)</f>
        <v>0</v>
      </c>
      <c r="AI129">
        <f>IF(EmployeeData3[[#This Row],[Department]]="Underwriting",1,0)</f>
        <v>1</v>
      </c>
      <c r="AJ129">
        <f>IF(EmployeeData3[[#This Row],[Country]]="Canada",1,0)</f>
        <v>0</v>
      </c>
      <c r="AK129">
        <f>IF(EmployeeData3[[#This Row],[Country]]="Germany",1,0)</f>
        <v>0</v>
      </c>
      <c r="AL129">
        <f>IF(EmployeeData3[[#This Row],[Country]]="Ireland",1,0)</f>
        <v>0</v>
      </c>
      <c r="AM129">
        <f>IF(EmployeeData3[[#This Row],[Country]]="Singapore",1,0)</f>
        <v>0</v>
      </c>
      <c r="AN129">
        <f>IF(EmployeeData3[[#This Row],[Country]]="US",1,0)</f>
        <v>1</v>
      </c>
      <c r="AO129">
        <f>IF(EmployeeData3[[#This Row],[Working Arrangement]]="Office",1,0)</f>
        <v>0</v>
      </c>
      <c r="AP129">
        <f>IF(EmployeeData3[[#This Row],[Working Arrangement]]="Remote",1,0)</f>
        <v>1</v>
      </c>
      <c r="AQ129" t="e">
        <f>'Logistics Regression'!#REF! + SUMPRODUCT(B129:J129, 'Logistics Regression'!#REF!)</f>
        <v>#REF!</v>
      </c>
    </row>
    <row r="130" spans="1:43">
      <c r="A130" t="s">
        <v>181</v>
      </c>
      <c r="B130" t="str">
        <f>VLOOKUP(EmployeeData3[[#This Row],[Employee ID]],GenderData[#All],2,FALSE)</f>
        <v>Female</v>
      </c>
      <c r="C130" t="s">
        <v>48</v>
      </c>
      <c r="D130" t="s">
        <v>49</v>
      </c>
      <c r="E130" t="s">
        <v>23</v>
      </c>
      <c r="F130" t="s">
        <v>24</v>
      </c>
      <c r="G130">
        <v>55</v>
      </c>
      <c r="H130">
        <v>3.7</v>
      </c>
      <c r="I130">
        <v>3.5</v>
      </c>
      <c r="J130" s="3">
        <v>0.91</v>
      </c>
      <c r="K130" t="s">
        <v>37</v>
      </c>
      <c r="L130" t="s">
        <v>26</v>
      </c>
      <c r="M130">
        <v>13</v>
      </c>
      <c r="N130">
        <v>76</v>
      </c>
      <c r="O130">
        <v>3</v>
      </c>
      <c r="P130">
        <v>2</v>
      </c>
      <c r="Q130" t="s">
        <v>33</v>
      </c>
      <c r="R130" t="s">
        <v>26</v>
      </c>
      <c r="S130">
        <v>30</v>
      </c>
      <c r="T130">
        <v>0</v>
      </c>
      <c r="U130">
        <f>IF(EmployeeData3[[#This Row],[Gender]]="Female",1,0)</f>
        <v>1</v>
      </c>
      <c r="V130">
        <f>IF(EmployeeData3[[#This Row],[Performance Rating]]="Needs Improvement",1,0)</f>
        <v>0</v>
      </c>
      <c r="W130">
        <f>IF(EmployeeData3[[#This Row],[Performance Rating]]="Exceeds Expectations",1,0)</f>
        <v>1</v>
      </c>
      <c r="X130">
        <f>IF(EmployeeData3[[#This Row],[Performance Rating]]="Outstanding",1,0)</f>
        <v>0</v>
      </c>
      <c r="Y130">
        <f>IF(EmployeeData3[[#This Row],[Job Level]]="Entry",1,0)</f>
        <v>0</v>
      </c>
      <c r="Z130">
        <f>IF(EmployeeData3[[#This Row],[Job Level]]="Manager",1,0)</f>
        <v>0</v>
      </c>
      <c r="AA130">
        <f>IF(EmployeeData3[[#This Row],[Job Level]]="Senior",1,0)</f>
        <v>0</v>
      </c>
      <c r="AB130">
        <f>IF(EmployeeData3[[#This Row],[Job Level]]="Senior Manager",1,0)</f>
        <v>0</v>
      </c>
      <c r="AC130">
        <f>IF(EmployeeData3[[#This Row],[Department]]="Claims",1,0)</f>
        <v>0</v>
      </c>
      <c r="AD130">
        <f>IF(EmployeeData3[[#This Row],[Department]]="Finance",1,0)</f>
        <v>0</v>
      </c>
      <c r="AE130">
        <f>IF(EmployeeData3[[#This Row],[Department]]="HR",1,0)</f>
        <v>0</v>
      </c>
      <c r="AF130">
        <f>IF(EmployeeData3[[#This Row],[Department]]="IT",1,0)</f>
        <v>1</v>
      </c>
      <c r="AG130">
        <f>IF(EmployeeData3[[#This Row],[Department]]="Marketing",1,0)</f>
        <v>0</v>
      </c>
      <c r="AH130">
        <f>IF(EmployeeData3[[#This Row],[Department]]="Sales",1,0)</f>
        <v>0</v>
      </c>
      <c r="AI130">
        <f>IF(EmployeeData3[[#This Row],[Department]]="Underwriting",1,0)</f>
        <v>0</v>
      </c>
      <c r="AJ130">
        <f>IF(EmployeeData3[[#This Row],[Country]]="Canada",1,0)</f>
        <v>0</v>
      </c>
      <c r="AK130">
        <f>IF(EmployeeData3[[#This Row],[Country]]="Germany",1,0)</f>
        <v>0</v>
      </c>
      <c r="AL130">
        <f>IF(EmployeeData3[[#This Row],[Country]]="Ireland",1,0)</f>
        <v>0</v>
      </c>
      <c r="AM130">
        <f>IF(EmployeeData3[[#This Row],[Country]]="Singapore",1,0)</f>
        <v>0</v>
      </c>
      <c r="AN130">
        <f>IF(EmployeeData3[[#This Row],[Country]]="US",1,0)</f>
        <v>0</v>
      </c>
      <c r="AO130">
        <f>IF(EmployeeData3[[#This Row],[Working Arrangement]]="Office",1,0)</f>
        <v>0</v>
      </c>
      <c r="AP130">
        <f>IF(EmployeeData3[[#This Row],[Working Arrangement]]="Remote",1,0)</f>
        <v>0</v>
      </c>
      <c r="AQ130" t="e">
        <f>'Logistics Regression'!#REF! + SUMPRODUCT(B130:J130, 'Logistics Regression'!#REF!)</f>
        <v>#REF!</v>
      </c>
    </row>
    <row r="131" spans="1:43">
      <c r="A131" t="s">
        <v>182</v>
      </c>
      <c r="B131" t="str">
        <f>VLOOKUP(EmployeeData3[[#This Row],[Employee ID]],GenderData[#All],2,FALSE)</f>
        <v>Male</v>
      </c>
      <c r="C131" t="s">
        <v>21</v>
      </c>
      <c r="D131" t="s">
        <v>22</v>
      </c>
      <c r="E131" t="s">
        <v>45</v>
      </c>
      <c r="F131" t="s">
        <v>24</v>
      </c>
      <c r="G131">
        <v>44</v>
      </c>
      <c r="H131">
        <v>4.2</v>
      </c>
      <c r="I131">
        <v>3.6</v>
      </c>
      <c r="J131" s="3">
        <v>0.95</v>
      </c>
      <c r="K131" t="s">
        <v>37</v>
      </c>
      <c r="L131" t="s">
        <v>26</v>
      </c>
      <c r="M131">
        <v>24</v>
      </c>
      <c r="N131">
        <v>70</v>
      </c>
      <c r="O131">
        <v>7</v>
      </c>
      <c r="P131">
        <v>1.3</v>
      </c>
      <c r="Q131" t="s">
        <v>50</v>
      </c>
      <c r="R131" t="s">
        <v>26</v>
      </c>
      <c r="S131">
        <v>6</v>
      </c>
      <c r="T131">
        <v>1</v>
      </c>
      <c r="U131">
        <f>IF(EmployeeData3[[#This Row],[Gender]]="Female",1,0)</f>
        <v>0</v>
      </c>
      <c r="V131">
        <f>IF(EmployeeData3[[#This Row],[Performance Rating]]="Needs Improvement",1,0)</f>
        <v>0</v>
      </c>
      <c r="W131">
        <f>IF(EmployeeData3[[#This Row],[Performance Rating]]="Exceeds Expectations",1,0)</f>
        <v>1</v>
      </c>
      <c r="X131">
        <f>IF(EmployeeData3[[#This Row],[Performance Rating]]="Outstanding",1,0)</f>
        <v>0</v>
      </c>
      <c r="Y131">
        <f>IF(EmployeeData3[[#This Row],[Job Level]]="Entry",1,0)</f>
        <v>0</v>
      </c>
      <c r="Z131">
        <f>IF(EmployeeData3[[#This Row],[Job Level]]="Manager",1,0)</f>
        <v>0</v>
      </c>
      <c r="AA131">
        <f>IF(EmployeeData3[[#This Row],[Job Level]]="Senior",1,0)</f>
        <v>0</v>
      </c>
      <c r="AB131">
        <f>IF(EmployeeData3[[#This Row],[Job Level]]="Senior Manager",1,0)</f>
        <v>0</v>
      </c>
      <c r="AC131">
        <f>IF(EmployeeData3[[#This Row],[Department]]="Claims",1,0)</f>
        <v>0</v>
      </c>
      <c r="AD131">
        <f>IF(EmployeeData3[[#This Row],[Department]]="Finance",1,0)</f>
        <v>0</v>
      </c>
      <c r="AE131">
        <f>IF(EmployeeData3[[#This Row],[Department]]="HR",1,0)</f>
        <v>0</v>
      </c>
      <c r="AF131">
        <f>IF(EmployeeData3[[#This Row],[Department]]="IT",1,0)</f>
        <v>0</v>
      </c>
      <c r="AG131">
        <f>IF(EmployeeData3[[#This Row],[Department]]="Marketing",1,0)</f>
        <v>0</v>
      </c>
      <c r="AH131">
        <f>IF(EmployeeData3[[#This Row],[Department]]="Sales",1,0)</f>
        <v>1</v>
      </c>
      <c r="AI131">
        <f>IF(EmployeeData3[[#This Row],[Department]]="Underwriting",1,0)</f>
        <v>0</v>
      </c>
      <c r="AJ131">
        <f>IF(EmployeeData3[[#This Row],[Country]]="Canada",1,0)</f>
        <v>0</v>
      </c>
      <c r="AK131">
        <f>IF(EmployeeData3[[#This Row],[Country]]="Germany",1,0)</f>
        <v>0</v>
      </c>
      <c r="AL131">
        <f>IF(EmployeeData3[[#This Row],[Country]]="Ireland",1,0)</f>
        <v>0</v>
      </c>
      <c r="AM131">
        <f>IF(EmployeeData3[[#This Row],[Country]]="Singapore",1,0)</f>
        <v>0</v>
      </c>
      <c r="AN131">
        <f>IF(EmployeeData3[[#This Row],[Country]]="US",1,0)</f>
        <v>1</v>
      </c>
      <c r="AO131">
        <f>IF(EmployeeData3[[#This Row],[Working Arrangement]]="Office",1,0)</f>
        <v>1</v>
      </c>
      <c r="AP131">
        <f>IF(EmployeeData3[[#This Row],[Working Arrangement]]="Remote",1,0)</f>
        <v>0</v>
      </c>
      <c r="AQ131" t="e">
        <f>'Logistics Regression'!#REF! + SUMPRODUCT(B131:J131, 'Logistics Regression'!#REF!)</f>
        <v>#REF!</v>
      </c>
    </row>
    <row r="132" spans="1:43">
      <c r="A132" t="s">
        <v>183</v>
      </c>
      <c r="B132" t="str">
        <f>VLOOKUP(EmployeeData3[[#This Row],[Employee ID]],GenderData[#All],2,FALSE)</f>
        <v>Female</v>
      </c>
      <c r="C132" t="s">
        <v>21</v>
      </c>
      <c r="D132" t="s">
        <v>22</v>
      </c>
      <c r="E132" t="s">
        <v>23</v>
      </c>
      <c r="F132" t="s">
        <v>32</v>
      </c>
      <c r="G132">
        <v>44</v>
      </c>
      <c r="H132">
        <v>1</v>
      </c>
      <c r="I132">
        <v>0.8</v>
      </c>
      <c r="J132" s="3">
        <v>0.96</v>
      </c>
      <c r="K132" t="s">
        <v>37</v>
      </c>
      <c r="L132" t="s">
        <v>26</v>
      </c>
      <c r="M132">
        <v>24</v>
      </c>
      <c r="N132">
        <v>79</v>
      </c>
      <c r="O132">
        <v>13</v>
      </c>
      <c r="P132">
        <v>3.8</v>
      </c>
      <c r="Q132" t="s">
        <v>33</v>
      </c>
      <c r="R132" t="s">
        <v>26</v>
      </c>
      <c r="S132">
        <v>8</v>
      </c>
      <c r="T132">
        <v>0</v>
      </c>
      <c r="U132">
        <f>IF(EmployeeData3[[#This Row],[Gender]]="Female",1,0)</f>
        <v>1</v>
      </c>
      <c r="V132">
        <f>IF(EmployeeData3[[#This Row],[Performance Rating]]="Needs Improvement",1,0)</f>
        <v>0</v>
      </c>
      <c r="W132">
        <f>IF(EmployeeData3[[#This Row],[Performance Rating]]="Exceeds Expectations",1,0)</f>
        <v>1</v>
      </c>
      <c r="X132">
        <f>IF(EmployeeData3[[#This Row],[Performance Rating]]="Outstanding",1,0)</f>
        <v>0</v>
      </c>
      <c r="Y132">
        <f>IF(EmployeeData3[[#This Row],[Job Level]]="Entry",1,0)</f>
        <v>0</v>
      </c>
      <c r="Z132">
        <f>IF(EmployeeData3[[#This Row],[Job Level]]="Manager",1,0)</f>
        <v>0</v>
      </c>
      <c r="AA132">
        <f>IF(EmployeeData3[[#This Row],[Job Level]]="Senior",1,0)</f>
        <v>1</v>
      </c>
      <c r="AB132">
        <f>IF(EmployeeData3[[#This Row],[Job Level]]="Senior Manager",1,0)</f>
        <v>0</v>
      </c>
      <c r="AC132">
        <f>IF(EmployeeData3[[#This Row],[Department]]="Claims",1,0)</f>
        <v>0</v>
      </c>
      <c r="AD132">
        <f>IF(EmployeeData3[[#This Row],[Department]]="Finance",1,0)</f>
        <v>0</v>
      </c>
      <c r="AE132">
        <f>IF(EmployeeData3[[#This Row],[Department]]="HR",1,0)</f>
        <v>0</v>
      </c>
      <c r="AF132">
        <f>IF(EmployeeData3[[#This Row],[Department]]="IT",1,0)</f>
        <v>0</v>
      </c>
      <c r="AG132">
        <f>IF(EmployeeData3[[#This Row],[Department]]="Marketing",1,0)</f>
        <v>0</v>
      </c>
      <c r="AH132">
        <f>IF(EmployeeData3[[#This Row],[Department]]="Sales",1,0)</f>
        <v>1</v>
      </c>
      <c r="AI132">
        <f>IF(EmployeeData3[[#This Row],[Department]]="Underwriting",1,0)</f>
        <v>0</v>
      </c>
      <c r="AJ132">
        <f>IF(EmployeeData3[[#This Row],[Country]]="Canada",1,0)</f>
        <v>0</v>
      </c>
      <c r="AK132">
        <f>IF(EmployeeData3[[#This Row],[Country]]="Germany",1,0)</f>
        <v>0</v>
      </c>
      <c r="AL132">
        <f>IF(EmployeeData3[[#This Row],[Country]]="Ireland",1,0)</f>
        <v>0</v>
      </c>
      <c r="AM132">
        <f>IF(EmployeeData3[[#This Row],[Country]]="Singapore",1,0)</f>
        <v>0</v>
      </c>
      <c r="AN132">
        <f>IF(EmployeeData3[[#This Row],[Country]]="US",1,0)</f>
        <v>0</v>
      </c>
      <c r="AO132">
        <f>IF(EmployeeData3[[#This Row],[Working Arrangement]]="Office",1,0)</f>
        <v>0</v>
      </c>
      <c r="AP132">
        <f>IF(EmployeeData3[[#This Row],[Working Arrangement]]="Remote",1,0)</f>
        <v>0</v>
      </c>
      <c r="AQ132" t="e">
        <f>'Logistics Regression'!#REF! + SUMPRODUCT(B132:J132, 'Logistics Regression'!#REF!)</f>
        <v>#REF!</v>
      </c>
    </row>
    <row r="133" spans="1:43">
      <c r="A133" t="s">
        <v>184</v>
      </c>
      <c r="B133" t="str">
        <f>VLOOKUP(EmployeeData3[[#This Row],[Employee ID]],GenderData[#All],2,FALSE)</f>
        <v>Female</v>
      </c>
      <c r="C133" t="s">
        <v>43</v>
      </c>
      <c r="D133" t="s">
        <v>44</v>
      </c>
      <c r="E133" t="s">
        <v>55</v>
      </c>
      <c r="F133" t="s">
        <v>24</v>
      </c>
      <c r="G133">
        <v>38</v>
      </c>
      <c r="H133">
        <v>3.1</v>
      </c>
      <c r="I133">
        <v>1.6</v>
      </c>
      <c r="J133" s="3">
        <v>0.9</v>
      </c>
      <c r="K133" t="s">
        <v>25</v>
      </c>
      <c r="L133" t="s">
        <v>38</v>
      </c>
      <c r="M133">
        <v>7</v>
      </c>
      <c r="N133">
        <v>67</v>
      </c>
      <c r="O133">
        <v>3</v>
      </c>
      <c r="P133">
        <v>1.5</v>
      </c>
      <c r="Q133" t="s">
        <v>33</v>
      </c>
      <c r="R133" t="s">
        <v>26</v>
      </c>
      <c r="S133">
        <v>20</v>
      </c>
      <c r="T133">
        <v>0</v>
      </c>
      <c r="U133">
        <f>IF(EmployeeData3[[#This Row],[Gender]]="Female",1,0)</f>
        <v>1</v>
      </c>
      <c r="V133">
        <f>IF(EmployeeData3[[#This Row],[Performance Rating]]="Needs Improvement",1,0)</f>
        <v>0</v>
      </c>
      <c r="W133">
        <f>IF(EmployeeData3[[#This Row],[Performance Rating]]="Exceeds Expectations",1,0)</f>
        <v>0</v>
      </c>
      <c r="X133">
        <f>IF(EmployeeData3[[#This Row],[Performance Rating]]="Outstanding",1,0)</f>
        <v>0</v>
      </c>
      <c r="Y133">
        <f>IF(EmployeeData3[[#This Row],[Job Level]]="Entry",1,0)</f>
        <v>0</v>
      </c>
      <c r="Z133">
        <f>IF(EmployeeData3[[#This Row],[Job Level]]="Manager",1,0)</f>
        <v>0</v>
      </c>
      <c r="AA133">
        <f>IF(EmployeeData3[[#This Row],[Job Level]]="Senior",1,0)</f>
        <v>0</v>
      </c>
      <c r="AB133">
        <f>IF(EmployeeData3[[#This Row],[Job Level]]="Senior Manager",1,0)</f>
        <v>0</v>
      </c>
      <c r="AC133">
        <f>IF(EmployeeData3[[#This Row],[Department]]="Claims",1,0)</f>
        <v>0</v>
      </c>
      <c r="AD133">
        <f>IF(EmployeeData3[[#This Row],[Department]]="Finance",1,0)</f>
        <v>1</v>
      </c>
      <c r="AE133">
        <f>IF(EmployeeData3[[#This Row],[Department]]="HR",1,0)</f>
        <v>0</v>
      </c>
      <c r="AF133">
        <f>IF(EmployeeData3[[#This Row],[Department]]="IT",1,0)</f>
        <v>0</v>
      </c>
      <c r="AG133">
        <f>IF(EmployeeData3[[#This Row],[Department]]="Marketing",1,0)</f>
        <v>0</v>
      </c>
      <c r="AH133">
        <f>IF(EmployeeData3[[#This Row],[Department]]="Sales",1,0)</f>
        <v>0</v>
      </c>
      <c r="AI133">
        <f>IF(EmployeeData3[[#This Row],[Department]]="Underwriting",1,0)</f>
        <v>0</v>
      </c>
      <c r="AJ133">
        <f>IF(EmployeeData3[[#This Row],[Country]]="Canada",1,0)</f>
        <v>1</v>
      </c>
      <c r="AK133">
        <f>IF(EmployeeData3[[#This Row],[Country]]="Germany",1,0)</f>
        <v>0</v>
      </c>
      <c r="AL133">
        <f>IF(EmployeeData3[[#This Row],[Country]]="Ireland",1,0)</f>
        <v>0</v>
      </c>
      <c r="AM133">
        <f>IF(EmployeeData3[[#This Row],[Country]]="Singapore",1,0)</f>
        <v>0</v>
      </c>
      <c r="AN133">
        <f>IF(EmployeeData3[[#This Row],[Country]]="US",1,0)</f>
        <v>0</v>
      </c>
      <c r="AO133">
        <f>IF(EmployeeData3[[#This Row],[Working Arrangement]]="Office",1,0)</f>
        <v>0</v>
      </c>
      <c r="AP133">
        <f>IF(EmployeeData3[[#This Row],[Working Arrangement]]="Remote",1,0)</f>
        <v>0</v>
      </c>
      <c r="AQ133" t="e">
        <f>'Logistics Regression'!#REF! + SUMPRODUCT(B133:J133, 'Logistics Regression'!#REF!)</f>
        <v>#REF!</v>
      </c>
    </row>
    <row r="134" spans="1:43">
      <c r="A134" t="s">
        <v>185</v>
      </c>
      <c r="B134" t="str">
        <f>VLOOKUP(EmployeeData3[[#This Row],[Employee ID]],GenderData[#All],2,FALSE)</f>
        <v>Male</v>
      </c>
      <c r="C134" t="s">
        <v>48</v>
      </c>
      <c r="D134" t="s">
        <v>49</v>
      </c>
      <c r="E134" t="s">
        <v>31</v>
      </c>
      <c r="F134" t="s">
        <v>62</v>
      </c>
      <c r="G134">
        <v>46</v>
      </c>
      <c r="H134">
        <v>2.1</v>
      </c>
      <c r="I134">
        <v>0.5</v>
      </c>
      <c r="J134" s="3">
        <v>0.97</v>
      </c>
      <c r="K134" t="s">
        <v>25</v>
      </c>
      <c r="L134" t="s">
        <v>26</v>
      </c>
      <c r="M134">
        <v>14</v>
      </c>
      <c r="N134">
        <v>79</v>
      </c>
      <c r="O134">
        <v>8</v>
      </c>
      <c r="P134">
        <v>4.5</v>
      </c>
      <c r="Q134" t="s">
        <v>33</v>
      </c>
      <c r="R134" t="s">
        <v>26</v>
      </c>
      <c r="S134">
        <v>46</v>
      </c>
      <c r="T134">
        <v>0</v>
      </c>
      <c r="U134">
        <f>IF(EmployeeData3[[#This Row],[Gender]]="Female",1,0)</f>
        <v>0</v>
      </c>
      <c r="V134">
        <f>IF(EmployeeData3[[#This Row],[Performance Rating]]="Needs Improvement",1,0)</f>
        <v>0</v>
      </c>
      <c r="W134">
        <f>IF(EmployeeData3[[#This Row],[Performance Rating]]="Exceeds Expectations",1,0)</f>
        <v>0</v>
      </c>
      <c r="X134">
        <f>IF(EmployeeData3[[#This Row],[Performance Rating]]="Outstanding",1,0)</f>
        <v>0</v>
      </c>
      <c r="Y134">
        <f>IF(EmployeeData3[[#This Row],[Job Level]]="Entry",1,0)</f>
        <v>1</v>
      </c>
      <c r="Z134">
        <f>IF(EmployeeData3[[#This Row],[Job Level]]="Manager",1,0)</f>
        <v>0</v>
      </c>
      <c r="AA134">
        <f>IF(EmployeeData3[[#This Row],[Job Level]]="Senior",1,0)</f>
        <v>0</v>
      </c>
      <c r="AB134">
        <f>IF(EmployeeData3[[#This Row],[Job Level]]="Senior Manager",1,0)</f>
        <v>0</v>
      </c>
      <c r="AC134">
        <f>IF(EmployeeData3[[#This Row],[Department]]="Claims",1,0)</f>
        <v>0</v>
      </c>
      <c r="AD134">
        <f>IF(EmployeeData3[[#This Row],[Department]]="Finance",1,0)</f>
        <v>0</v>
      </c>
      <c r="AE134">
        <f>IF(EmployeeData3[[#This Row],[Department]]="HR",1,0)</f>
        <v>0</v>
      </c>
      <c r="AF134">
        <f>IF(EmployeeData3[[#This Row],[Department]]="IT",1,0)</f>
        <v>1</v>
      </c>
      <c r="AG134">
        <f>IF(EmployeeData3[[#This Row],[Department]]="Marketing",1,0)</f>
        <v>0</v>
      </c>
      <c r="AH134">
        <f>IF(EmployeeData3[[#This Row],[Department]]="Sales",1,0)</f>
        <v>0</v>
      </c>
      <c r="AI134">
        <f>IF(EmployeeData3[[#This Row],[Department]]="Underwriting",1,0)</f>
        <v>0</v>
      </c>
      <c r="AJ134">
        <f>IF(EmployeeData3[[#This Row],[Country]]="Canada",1,0)</f>
        <v>0</v>
      </c>
      <c r="AK134">
        <f>IF(EmployeeData3[[#This Row],[Country]]="Germany",1,0)</f>
        <v>1</v>
      </c>
      <c r="AL134">
        <f>IF(EmployeeData3[[#This Row],[Country]]="Ireland",1,0)</f>
        <v>0</v>
      </c>
      <c r="AM134">
        <f>IF(EmployeeData3[[#This Row],[Country]]="Singapore",1,0)</f>
        <v>0</v>
      </c>
      <c r="AN134">
        <f>IF(EmployeeData3[[#This Row],[Country]]="US",1,0)</f>
        <v>0</v>
      </c>
      <c r="AO134">
        <f>IF(EmployeeData3[[#This Row],[Working Arrangement]]="Office",1,0)</f>
        <v>0</v>
      </c>
      <c r="AP134">
        <f>IF(EmployeeData3[[#This Row],[Working Arrangement]]="Remote",1,0)</f>
        <v>0</v>
      </c>
      <c r="AQ134" t="e">
        <f>'Logistics Regression'!#REF! + SUMPRODUCT(B134:J134, 'Logistics Regression'!#REF!)</f>
        <v>#REF!</v>
      </c>
    </row>
    <row r="135" spans="1:43">
      <c r="A135" t="s">
        <v>186</v>
      </c>
      <c r="B135" t="str">
        <f>VLOOKUP(EmployeeData3[[#This Row],[Employee ID]],GenderData[#All],2,FALSE)</f>
        <v>Male</v>
      </c>
      <c r="C135" t="s">
        <v>66</v>
      </c>
      <c r="D135" t="s">
        <v>67</v>
      </c>
      <c r="E135" t="s">
        <v>45</v>
      </c>
      <c r="F135" t="s">
        <v>24</v>
      </c>
      <c r="G135">
        <v>35</v>
      </c>
      <c r="H135">
        <v>4.3</v>
      </c>
      <c r="I135">
        <v>2.7</v>
      </c>
      <c r="J135" s="3">
        <v>1.08</v>
      </c>
      <c r="K135" t="s">
        <v>25</v>
      </c>
      <c r="L135" t="s">
        <v>26</v>
      </c>
      <c r="M135">
        <v>19</v>
      </c>
      <c r="N135">
        <v>84</v>
      </c>
      <c r="O135">
        <v>4</v>
      </c>
      <c r="P135">
        <v>0.9</v>
      </c>
      <c r="Q135" t="s">
        <v>27</v>
      </c>
      <c r="R135" t="s">
        <v>38</v>
      </c>
      <c r="S135">
        <v>14</v>
      </c>
      <c r="T135">
        <v>0</v>
      </c>
      <c r="U135">
        <f>IF(EmployeeData3[[#This Row],[Gender]]="Female",1,0)</f>
        <v>0</v>
      </c>
      <c r="V135">
        <f>IF(EmployeeData3[[#This Row],[Performance Rating]]="Needs Improvement",1,0)</f>
        <v>0</v>
      </c>
      <c r="W135">
        <f>IF(EmployeeData3[[#This Row],[Performance Rating]]="Exceeds Expectations",1,0)</f>
        <v>0</v>
      </c>
      <c r="X135">
        <f>IF(EmployeeData3[[#This Row],[Performance Rating]]="Outstanding",1,0)</f>
        <v>0</v>
      </c>
      <c r="Y135">
        <f>IF(EmployeeData3[[#This Row],[Job Level]]="Entry",1,0)</f>
        <v>0</v>
      </c>
      <c r="Z135">
        <f>IF(EmployeeData3[[#This Row],[Job Level]]="Manager",1,0)</f>
        <v>0</v>
      </c>
      <c r="AA135">
        <f>IF(EmployeeData3[[#This Row],[Job Level]]="Senior",1,0)</f>
        <v>0</v>
      </c>
      <c r="AB135">
        <f>IF(EmployeeData3[[#This Row],[Job Level]]="Senior Manager",1,0)</f>
        <v>0</v>
      </c>
      <c r="AC135">
        <f>IF(EmployeeData3[[#This Row],[Department]]="Claims",1,0)</f>
        <v>0</v>
      </c>
      <c r="AD135">
        <f>IF(EmployeeData3[[#This Row],[Department]]="Finance",1,0)</f>
        <v>0</v>
      </c>
      <c r="AE135">
        <f>IF(EmployeeData3[[#This Row],[Department]]="HR",1,0)</f>
        <v>1</v>
      </c>
      <c r="AF135">
        <f>IF(EmployeeData3[[#This Row],[Department]]="IT",1,0)</f>
        <v>0</v>
      </c>
      <c r="AG135">
        <f>IF(EmployeeData3[[#This Row],[Department]]="Marketing",1,0)</f>
        <v>0</v>
      </c>
      <c r="AH135">
        <f>IF(EmployeeData3[[#This Row],[Department]]="Sales",1,0)</f>
        <v>0</v>
      </c>
      <c r="AI135">
        <f>IF(EmployeeData3[[#This Row],[Department]]="Underwriting",1,0)</f>
        <v>0</v>
      </c>
      <c r="AJ135">
        <f>IF(EmployeeData3[[#This Row],[Country]]="Canada",1,0)</f>
        <v>0</v>
      </c>
      <c r="AK135">
        <f>IF(EmployeeData3[[#This Row],[Country]]="Germany",1,0)</f>
        <v>0</v>
      </c>
      <c r="AL135">
        <f>IF(EmployeeData3[[#This Row],[Country]]="Ireland",1,0)</f>
        <v>0</v>
      </c>
      <c r="AM135">
        <f>IF(EmployeeData3[[#This Row],[Country]]="Singapore",1,0)</f>
        <v>0</v>
      </c>
      <c r="AN135">
        <f>IF(EmployeeData3[[#This Row],[Country]]="US",1,0)</f>
        <v>1</v>
      </c>
      <c r="AO135">
        <f>IF(EmployeeData3[[#This Row],[Working Arrangement]]="Office",1,0)</f>
        <v>0</v>
      </c>
      <c r="AP135">
        <f>IF(EmployeeData3[[#This Row],[Working Arrangement]]="Remote",1,0)</f>
        <v>1</v>
      </c>
      <c r="AQ135" t="e">
        <f>'Logistics Regression'!#REF! + SUMPRODUCT(B135:J135, 'Logistics Regression'!#REF!)</f>
        <v>#REF!</v>
      </c>
    </row>
    <row r="136" spans="1:43">
      <c r="A136" t="s">
        <v>187</v>
      </c>
      <c r="B136" t="str">
        <f>VLOOKUP(EmployeeData3[[#This Row],[Employee ID]],GenderData[#All],2,FALSE)</f>
        <v>Male</v>
      </c>
      <c r="C136" t="s">
        <v>29</v>
      </c>
      <c r="D136" t="s">
        <v>30</v>
      </c>
      <c r="E136" t="s">
        <v>23</v>
      </c>
      <c r="F136" t="s">
        <v>32</v>
      </c>
      <c r="G136">
        <v>41</v>
      </c>
      <c r="H136">
        <v>4.5999999999999996</v>
      </c>
      <c r="I136">
        <v>4.5999999999999996</v>
      </c>
      <c r="J136" s="3">
        <v>0.86</v>
      </c>
      <c r="K136" t="s">
        <v>25</v>
      </c>
      <c r="L136" t="s">
        <v>38</v>
      </c>
      <c r="M136">
        <v>14</v>
      </c>
      <c r="N136">
        <v>84</v>
      </c>
      <c r="O136">
        <v>7</v>
      </c>
      <c r="P136">
        <v>3.4</v>
      </c>
      <c r="Q136" t="s">
        <v>27</v>
      </c>
      <c r="R136" t="s">
        <v>26</v>
      </c>
      <c r="S136">
        <v>22</v>
      </c>
      <c r="T136">
        <v>0</v>
      </c>
      <c r="U136">
        <f>IF(EmployeeData3[[#This Row],[Gender]]="Female",1,0)</f>
        <v>0</v>
      </c>
      <c r="V136">
        <f>IF(EmployeeData3[[#This Row],[Performance Rating]]="Needs Improvement",1,0)</f>
        <v>0</v>
      </c>
      <c r="W136">
        <f>IF(EmployeeData3[[#This Row],[Performance Rating]]="Exceeds Expectations",1,0)</f>
        <v>0</v>
      </c>
      <c r="X136">
        <f>IF(EmployeeData3[[#This Row],[Performance Rating]]="Outstanding",1,0)</f>
        <v>0</v>
      </c>
      <c r="Y136">
        <f>IF(EmployeeData3[[#This Row],[Job Level]]="Entry",1,0)</f>
        <v>0</v>
      </c>
      <c r="Z136">
        <f>IF(EmployeeData3[[#This Row],[Job Level]]="Manager",1,0)</f>
        <v>0</v>
      </c>
      <c r="AA136">
        <f>IF(EmployeeData3[[#This Row],[Job Level]]="Senior",1,0)</f>
        <v>1</v>
      </c>
      <c r="AB136">
        <f>IF(EmployeeData3[[#This Row],[Job Level]]="Senior Manager",1,0)</f>
        <v>0</v>
      </c>
      <c r="AC136">
        <f>IF(EmployeeData3[[#This Row],[Department]]="Claims",1,0)</f>
        <v>1</v>
      </c>
      <c r="AD136">
        <f>IF(EmployeeData3[[#This Row],[Department]]="Finance",1,0)</f>
        <v>0</v>
      </c>
      <c r="AE136">
        <f>IF(EmployeeData3[[#This Row],[Department]]="HR",1,0)</f>
        <v>0</v>
      </c>
      <c r="AF136">
        <f>IF(EmployeeData3[[#This Row],[Department]]="IT",1,0)</f>
        <v>0</v>
      </c>
      <c r="AG136">
        <f>IF(EmployeeData3[[#This Row],[Department]]="Marketing",1,0)</f>
        <v>0</v>
      </c>
      <c r="AH136">
        <f>IF(EmployeeData3[[#This Row],[Department]]="Sales",1,0)</f>
        <v>0</v>
      </c>
      <c r="AI136">
        <f>IF(EmployeeData3[[#This Row],[Department]]="Underwriting",1,0)</f>
        <v>0</v>
      </c>
      <c r="AJ136">
        <f>IF(EmployeeData3[[#This Row],[Country]]="Canada",1,0)</f>
        <v>0</v>
      </c>
      <c r="AK136">
        <f>IF(EmployeeData3[[#This Row],[Country]]="Germany",1,0)</f>
        <v>0</v>
      </c>
      <c r="AL136">
        <f>IF(EmployeeData3[[#This Row],[Country]]="Ireland",1,0)</f>
        <v>0</v>
      </c>
      <c r="AM136">
        <f>IF(EmployeeData3[[#This Row],[Country]]="Singapore",1,0)</f>
        <v>0</v>
      </c>
      <c r="AN136">
        <f>IF(EmployeeData3[[#This Row],[Country]]="US",1,0)</f>
        <v>0</v>
      </c>
      <c r="AO136">
        <f>IF(EmployeeData3[[#This Row],[Working Arrangement]]="Office",1,0)</f>
        <v>0</v>
      </c>
      <c r="AP136">
        <f>IF(EmployeeData3[[#This Row],[Working Arrangement]]="Remote",1,0)</f>
        <v>1</v>
      </c>
      <c r="AQ136" t="e">
        <f>'Logistics Regression'!#REF! + SUMPRODUCT(B136:J136, 'Logistics Regression'!#REF!)</f>
        <v>#REF!</v>
      </c>
    </row>
    <row r="137" spans="1:43">
      <c r="A137" t="s">
        <v>188</v>
      </c>
      <c r="B137" t="str">
        <f>VLOOKUP(EmployeeData3[[#This Row],[Employee ID]],GenderData[#All],2,FALSE)</f>
        <v>Female</v>
      </c>
      <c r="C137" t="s">
        <v>66</v>
      </c>
      <c r="D137" t="s">
        <v>67</v>
      </c>
      <c r="E137" t="s">
        <v>45</v>
      </c>
      <c r="F137" t="s">
        <v>62</v>
      </c>
      <c r="G137">
        <v>30</v>
      </c>
      <c r="H137">
        <v>2.1</v>
      </c>
      <c r="I137">
        <v>0.8</v>
      </c>
      <c r="J137" s="3">
        <v>1.04</v>
      </c>
      <c r="K137" t="s">
        <v>25</v>
      </c>
      <c r="L137" t="s">
        <v>26</v>
      </c>
      <c r="M137">
        <v>21</v>
      </c>
      <c r="N137">
        <v>96</v>
      </c>
      <c r="O137">
        <v>2</v>
      </c>
      <c r="P137">
        <v>2.7</v>
      </c>
      <c r="Q137" t="s">
        <v>33</v>
      </c>
      <c r="R137" t="s">
        <v>26</v>
      </c>
      <c r="S137">
        <v>18</v>
      </c>
      <c r="T137">
        <v>0</v>
      </c>
      <c r="U137">
        <f>IF(EmployeeData3[[#This Row],[Gender]]="Female",1,0)</f>
        <v>1</v>
      </c>
      <c r="V137">
        <f>IF(EmployeeData3[[#This Row],[Performance Rating]]="Needs Improvement",1,0)</f>
        <v>0</v>
      </c>
      <c r="W137">
        <f>IF(EmployeeData3[[#This Row],[Performance Rating]]="Exceeds Expectations",1,0)</f>
        <v>0</v>
      </c>
      <c r="X137">
        <f>IF(EmployeeData3[[#This Row],[Performance Rating]]="Outstanding",1,0)</f>
        <v>0</v>
      </c>
      <c r="Y137">
        <f>IF(EmployeeData3[[#This Row],[Job Level]]="Entry",1,0)</f>
        <v>1</v>
      </c>
      <c r="Z137">
        <f>IF(EmployeeData3[[#This Row],[Job Level]]="Manager",1,0)</f>
        <v>0</v>
      </c>
      <c r="AA137">
        <f>IF(EmployeeData3[[#This Row],[Job Level]]="Senior",1,0)</f>
        <v>0</v>
      </c>
      <c r="AB137">
        <f>IF(EmployeeData3[[#This Row],[Job Level]]="Senior Manager",1,0)</f>
        <v>0</v>
      </c>
      <c r="AC137">
        <f>IF(EmployeeData3[[#This Row],[Department]]="Claims",1,0)</f>
        <v>0</v>
      </c>
      <c r="AD137">
        <f>IF(EmployeeData3[[#This Row],[Department]]="Finance",1,0)</f>
        <v>0</v>
      </c>
      <c r="AE137">
        <f>IF(EmployeeData3[[#This Row],[Department]]="HR",1,0)</f>
        <v>1</v>
      </c>
      <c r="AF137">
        <f>IF(EmployeeData3[[#This Row],[Department]]="IT",1,0)</f>
        <v>0</v>
      </c>
      <c r="AG137">
        <f>IF(EmployeeData3[[#This Row],[Department]]="Marketing",1,0)</f>
        <v>0</v>
      </c>
      <c r="AH137">
        <f>IF(EmployeeData3[[#This Row],[Department]]="Sales",1,0)</f>
        <v>0</v>
      </c>
      <c r="AI137">
        <f>IF(EmployeeData3[[#This Row],[Department]]="Underwriting",1,0)</f>
        <v>0</v>
      </c>
      <c r="AJ137">
        <f>IF(EmployeeData3[[#This Row],[Country]]="Canada",1,0)</f>
        <v>0</v>
      </c>
      <c r="AK137">
        <f>IF(EmployeeData3[[#This Row],[Country]]="Germany",1,0)</f>
        <v>0</v>
      </c>
      <c r="AL137">
        <f>IF(EmployeeData3[[#This Row],[Country]]="Ireland",1,0)</f>
        <v>0</v>
      </c>
      <c r="AM137">
        <f>IF(EmployeeData3[[#This Row],[Country]]="Singapore",1,0)</f>
        <v>0</v>
      </c>
      <c r="AN137">
        <f>IF(EmployeeData3[[#This Row],[Country]]="US",1,0)</f>
        <v>1</v>
      </c>
      <c r="AO137">
        <f>IF(EmployeeData3[[#This Row],[Working Arrangement]]="Office",1,0)</f>
        <v>0</v>
      </c>
      <c r="AP137">
        <f>IF(EmployeeData3[[#This Row],[Working Arrangement]]="Remote",1,0)</f>
        <v>0</v>
      </c>
      <c r="AQ137" t="e">
        <f>'Logistics Regression'!#REF! + SUMPRODUCT(B137:J137, 'Logistics Regression'!#REF!)</f>
        <v>#REF!</v>
      </c>
    </row>
    <row r="138" spans="1:43">
      <c r="A138" t="s">
        <v>189</v>
      </c>
      <c r="B138" t="str">
        <f>VLOOKUP(EmployeeData3[[#This Row],[Employee ID]],GenderData[#All],2,FALSE)</f>
        <v>Female</v>
      </c>
      <c r="C138" t="s">
        <v>21</v>
      </c>
      <c r="D138" t="s">
        <v>22</v>
      </c>
      <c r="E138" t="s">
        <v>55</v>
      </c>
      <c r="F138" t="s">
        <v>36</v>
      </c>
      <c r="G138">
        <v>47</v>
      </c>
      <c r="H138">
        <v>7.9</v>
      </c>
      <c r="I138">
        <v>0.4</v>
      </c>
      <c r="J138" s="3">
        <v>0.81</v>
      </c>
      <c r="K138" t="s">
        <v>75</v>
      </c>
      <c r="L138" t="s">
        <v>26</v>
      </c>
      <c r="M138">
        <v>19</v>
      </c>
      <c r="N138">
        <v>70</v>
      </c>
      <c r="O138">
        <v>7</v>
      </c>
      <c r="P138">
        <v>7</v>
      </c>
      <c r="Q138" t="s">
        <v>33</v>
      </c>
      <c r="R138" t="s">
        <v>26</v>
      </c>
      <c r="S138">
        <v>17</v>
      </c>
      <c r="T138">
        <v>1</v>
      </c>
      <c r="U138">
        <f>IF(EmployeeData3[[#This Row],[Gender]]="Female",1,0)</f>
        <v>1</v>
      </c>
      <c r="V138">
        <f>IF(EmployeeData3[[#This Row],[Performance Rating]]="Needs Improvement",1,0)</f>
        <v>0</v>
      </c>
      <c r="W138">
        <f>IF(EmployeeData3[[#This Row],[Performance Rating]]="Exceeds Expectations",1,0)</f>
        <v>0</v>
      </c>
      <c r="X138">
        <f>IF(EmployeeData3[[#This Row],[Performance Rating]]="Outstanding",1,0)</f>
        <v>1</v>
      </c>
      <c r="Y138">
        <f>IF(EmployeeData3[[#This Row],[Job Level]]="Entry",1,0)</f>
        <v>0</v>
      </c>
      <c r="Z138">
        <f>IF(EmployeeData3[[#This Row],[Job Level]]="Manager",1,0)</f>
        <v>1</v>
      </c>
      <c r="AA138">
        <f>IF(EmployeeData3[[#This Row],[Job Level]]="Senior",1,0)</f>
        <v>0</v>
      </c>
      <c r="AB138">
        <f>IF(EmployeeData3[[#This Row],[Job Level]]="Senior Manager",1,0)</f>
        <v>0</v>
      </c>
      <c r="AC138">
        <f>IF(EmployeeData3[[#This Row],[Department]]="Claims",1,0)</f>
        <v>0</v>
      </c>
      <c r="AD138">
        <f>IF(EmployeeData3[[#This Row],[Department]]="Finance",1,0)</f>
        <v>0</v>
      </c>
      <c r="AE138">
        <f>IF(EmployeeData3[[#This Row],[Department]]="HR",1,0)</f>
        <v>0</v>
      </c>
      <c r="AF138">
        <f>IF(EmployeeData3[[#This Row],[Department]]="IT",1,0)</f>
        <v>0</v>
      </c>
      <c r="AG138">
        <f>IF(EmployeeData3[[#This Row],[Department]]="Marketing",1,0)</f>
        <v>0</v>
      </c>
      <c r="AH138">
        <f>IF(EmployeeData3[[#This Row],[Department]]="Sales",1,0)</f>
        <v>1</v>
      </c>
      <c r="AI138">
        <f>IF(EmployeeData3[[#This Row],[Department]]="Underwriting",1,0)</f>
        <v>0</v>
      </c>
      <c r="AJ138">
        <f>IF(EmployeeData3[[#This Row],[Country]]="Canada",1,0)</f>
        <v>1</v>
      </c>
      <c r="AK138">
        <f>IF(EmployeeData3[[#This Row],[Country]]="Germany",1,0)</f>
        <v>0</v>
      </c>
      <c r="AL138">
        <f>IF(EmployeeData3[[#This Row],[Country]]="Ireland",1,0)</f>
        <v>0</v>
      </c>
      <c r="AM138">
        <f>IF(EmployeeData3[[#This Row],[Country]]="Singapore",1,0)</f>
        <v>0</v>
      </c>
      <c r="AN138">
        <f>IF(EmployeeData3[[#This Row],[Country]]="US",1,0)</f>
        <v>0</v>
      </c>
      <c r="AO138">
        <f>IF(EmployeeData3[[#This Row],[Working Arrangement]]="Office",1,0)</f>
        <v>0</v>
      </c>
      <c r="AP138">
        <f>IF(EmployeeData3[[#This Row],[Working Arrangement]]="Remote",1,0)</f>
        <v>0</v>
      </c>
      <c r="AQ138" t="e">
        <f>'Logistics Regression'!#REF! + SUMPRODUCT(B138:J138, 'Logistics Regression'!#REF!)</f>
        <v>#REF!</v>
      </c>
    </row>
    <row r="139" spans="1:43">
      <c r="A139" t="s">
        <v>190</v>
      </c>
      <c r="B139" t="str">
        <f>VLOOKUP(EmployeeData3[[#This Row],[Employee ID]],GenderData[#All],2,FALSE)</f>
        <v>Female</v>
      </c>
      <c r="C139" t="s">
        <v>35</v>
      </c>
      <c r="D139" t="s">
        <v>22</v>
      </c>
      <c r="E139" t="s">
        <v>23</v>
      </c>
      <c r="F139" t="s">
        <v>24</v>
      </c>
      <c r="G139">
        <v>41</v>
      </c>
      <c r="H139">
        <v>4</v>
      </c>
      <c r="I139">
        <v>1.1000000000000001</v>
      </c>
      <c r="J139" s="3">
        <v>0.93</v>
      </c>
      <c r="K139" t="s">
        <v>25</v>
      </c>
      <c r="L139" t="s">
        <v>26</v>
      </c>
      <c r="M139">
        <v>32</v>
      </c>
      <c r="N139">
        <v>71</v>
      </c>
      <c r="O139">
        <v>4</v>
      </c>
      <c r="P139">
        <v>3.7</v>
      </c>
      <c r="Q139" t="s">
        <v>33</v>
      </c>
      <c r="R139" t="s">
        <v>38</v>
      </c>
      <c r="S139">
        <v>26</v>
      </c>
      <c r="T139">
        <v>0</v>
      </c>
      <c r="U139">
        <f>IF(EmployeeData3[[#This Row],[Gender]]="Female",1,0)</f>
        <v>1</v>
      </c>
      <c r="V139">
        <f>IF(EmployeeData3[[#This Row],[Performance Rating]]="Needs Improvement",1,0)</f>
        <v>0</v>
      </c>
      <c r="W139">
        <f>IF(EmployeeData3[[#This Row],[Performance Rating]]="Exceeds Expectations",1,0)</f>
        <v>0</v>
      </c>
      <c r="X139">
        <f>IF(EmployeeData3[[#This Row],[Performance Rating]]="Outstanding",1,0)</f>
        <v>0</v>
      </c>
      <c r="Y139">
        <f>IF(EmployeeData3[[#This Row],[Job Level]]="Entry",1,0)</f>
        <v>0</v>
      </c>
      <c r="Z139">
        <f>IF(EmployeeData3[[#This Row],[Job Level]]="Manager",1,0)</f>
        <v>0</v>
      </c>
      <c r="AA139">
        <f>IF(EmployeeData3[[#This Row],[Job Level]]="Senior",1,0)</f>
        <v>0</v>
      </c>
      <c r="AB139">
        <f>IF(EmployeeData3[[#This Row],[Job Level]]="Senior Manager",1,0)</f>
        <v>0</v>
      </c>
      <c r="AC139">
        <f>IF(EmployeeData3[[#This Row],[Department]]="Claims",1,0)</f>
        <v>0</v>
      </c>
      <c r="AD139">
        <f>IF(EmployeeData3[[#This Row],[Department]]="Finance",1,0)</f>
        <v>0</v>
      </c>
      <c r="AE139">
        <f>IF(EmployeeData3[[#This Row],[Department]]="HR",1,0)</f>
        <v>0</v>
      </c>
      <c r="AF139">
        <f>IF(EmployeeData3[[#This Row],[Department]]="IT",1,0)</f>
        <v>0</v>
      </c>
      <c r="AG139">
        <f>IF(EmployeeData3[[#This Row],[Department]]="Marketing",1,0)</f>
        <v>1</v>
      </c>
      <c r="AH139">
        <f>IF(EmployeeData3[[#This Row],[Department]]="Sales",1,0)</f>
        <v>0</v>
      </c>
      <c r="AI139">
        <f>IF(EmployeeData3[[#This Row],[Department]]="Underwriting",1,0)</f>
        <v>0</v>
      </c>
      <c r="AJ139">
        <f>IF(EmployeeData3[[#This Row],[Country]]="Canada",1,0)</f>
        <v>0</v>
      </c>
      <c r="AK139">
        <f>IF(EmployeeData3[[#This Row],[Country]]="Germany",1,0)</f>
        <v>0</v>
      </c>
      <c r="AL139">
        <f>IF(EmployeeData3[[#This Row],[Country]]="Ireland",1,0)</f>
        <v>0</v>
      </c>
      <c r="AM139">
        <f>IF(EmployeeData3[[#This Row],[Country]]="Singapore",1,0)</f>
        <v>0</v>
      </c>
      <c r="AN139">
        <f>IF(EmployeeData3[[#This Row],[Country]]="US",1,0)</f>
        <v>0</v>
      </c>
      <c r="AO139">
        <f>IF(EmployeeData3[[#This Row],[Working Arrangement]]="Office",1,0)</f>
        <v>0</v>
      </c>
      <c r="AP139">
        <f>IF(EmployeeData3[[#This Row],[Working Arrangement]]="Remote",1,0)</f>
        <v>0</v>
      </c>
      <c r="AQ139" t="e">
        <f>'Logistics Regression'!#REF! + SUMPRODUCT(B139:J139, 'Logistics Regression'!#REF!)</f>
        <v>#REF!</v>
      </c>
    </row>
    <row r="140" spans="1:43">
      <c r="A140" t="s">
        <v>191</v>
      </c>
      <c r="B140" t="str">
        <f>VLOOKUP(EmployeeData3[[#This Row],[Employee ID]],GenderData[#All],2,FALSE)</f>
        <v>Female</v>
      </c>
      <c r="C140" t="s">
        <v>21</v>
      </c>
      <c r="D140" t="s">
        <v>22</v>
      </c>
      <c r="E140" t="s">
        <v>23</v>
      </c>
      <c r="F140" t="s">
        <v>24</v>
      </c>
      <c r="G140">
        <v>56</v>
      </c>
      <c r="H140">
        <v>2.2000000000000002</v>
      </c>
      <c r="I140">
        <v>1.7</v>
      </c>
      <c r="J140" s="3">
        <v>0.97</v>
      </c>
      <c r="K140" t="s">
        <v>37</v>
      </c>
      <c r="L140" t="s">
        <v>26</v>
      </c>
      <c r="M140">
        <v>2</v>
      </c>
      <c r="N140">
        <v>54</v>
      </c>
      <c r="O140">
        <v>3</v>
      </c>
      <c r="P140">
        <v>2.4</v>
      </c>
      <c r="Q140" t="s">
        <v>33</v>
      </c>
      <c r="R140" t="s">
        <v>26</v>
      </c>
      <c r="S140">
        <v>41</v>
      </c>
      <c r="T140">
        <v>0</v>
      </c>
      <c r="U140">
        <f>IF(EmployeeData3[[#This Row],[Gender]]="Female",1,0)</f>
        <v>1</v>
      </c>
      <c r="V140">
        <f>IF(EmployeeData3[[#This Row],[Performance Rating]]="Needs Improvement",1,0)</f>
        <v>0</v>
      </c>
      <c r="W140">
        <f>IF(EmployeeData3[[#This Row],[Performance Rating]]="Exceeds Expectations",1,0)</f>
        <v>1</v>
      </c>
      <c r="X140">
        <f>IF(EmployeeData3[[#This Row],[Performance Rating]]="Outstanding",1,0)</f>
        <v>0</v>
      </c>
      <c r="Y140">
        <f>IF(EmployeeData3[[#This Row],[Job Level]]="Entry",1,0)</f>
        <v>0</v>
      </c>
      <c r="Z140">
        <f>IF(EmployeeData3[[#This Row],[Job Level]]="Manager",1,0)</f>
        <v>0</v>
      </c>
      <c r="AA140">
        <f>IF(EmployeeData3[[#This Row],[Job Level]]="Senior",1,0)</f>
        <v>0</v>
      </c>
      <c r="AB140">
        <f>IF(EmployeeData3[[#This Row],[Job Level]]="Senior Manager",1,0)</f>
        <v>0</v>
      </c>
      <c r="AC140">
        <f>IF(EmployeeData3[[#This Row],[Department]]="Claims",1,0)</f>
        <v>0</v>
      </c>
      <c r="AD140">
        <f>IF(EmployeeData3[[#This Row],[Department]]="Finance",1,0)</f>
        <v>0</v>
      </c>
      <c r="AE140">
        <f>IF(EmployeeData3[[#This Row],[Department]]="HR",1,0)</f>
        <v>0</v>
      </c>
      <c r="AF140">
        <f>IF(EmployeeData3[[#This Row],[Department]]="IT",1,0)</f>
        <v>0</v>
      </c>
      <c r="AG140">
        <f>IF(EmployeeData3[[#This Row],[Department]]="Marketing",1,0)</f>
        <v>0</v>
      </c>
      <c r="AH140">
        <f>IF(EmployeeData3[[#This Row],[Department]]="Sales",1,0)</f>
        <v>1</v>
      </c>
      <c r="AI140">
        <f>IF(EmployeeData3[[#This Row],[Department]]="Underwriting",1,0)</f>
        <v>0</v>
      </c>
      <c r="AJ140">
        <f>IF(EmployeeData3[[#This Row],[Country]]="Canada",1,0)</f>
        <v>0</v>
      </c>
      <c r="AK140">
        <f>IF(EmployeeData3[[#This Row],[Country]]="Germany",1,0)</f>
        <v>0</v>
      </c>
      <c r="AL140">
        <f>IF(EmployeeData3[[#This Row],[Country]]="Ireland",1,0)</f>
        <v>0</v>
      </c>
      <c r="AM140">
        <f>IF(EmployeeData3[[#This Row],[Country]]="Singapore",1,0)</f>
        <v>0</v>
      </c>
      <c r="AN140">
        <f>IF(EmployeeData3[[#This Row],[Country]]="US",1,0)</f>
        <v>0</v>
      </c>
      <c r="AO140">
        <f>IF(EmployeeData3[[#This Row],[Working Arrangement]]="Office",1,0)</f>
        <v>0</v>
      </c>
      <c r="AP140">
        <f>IF(EmployeeData3[[#This Row],[Working Arrangement]]="Remote",1,0)</f>
        <v>0</v>
      </c>
      <c r="AQ140" t="e">
        <f>'Logistics Regression'!#REF! + SUMPRODUCT(B140:J140, 'Logistics Regression'!#REF!)</f>
        <v>#REF!</v>
      </c>
    </row>
    <row r="141" spans="1:43">
      <c r="A141" t="s">
        <v>192</v>
      </c>
      <c r="B141" t="str">
        <f>VLOOKUP(EmployeeData3[[#This Row],[Employee ID]],GenderData[#All],2,FALSE)</f>
        <v>Female</v>
      </c>
      <c r="C141" t="s">
        <v>29</v>
      </c>
      <c r="D141" t="s">
        <v>30</v>
      </c>
      <c r="E141" t="s">
        <v>41</v>
      </c>
      <c r="F141" t="s">
        <v>32</v>
      </c>
      <c r="G141">
        <v>60</v>
      </c>
      <c r="H141">
        <v>1</v>
      </c>
      <c r="I141">
        <v>1</v>
      </c>
      <c r="J141" s="3">
        <v>1.19</v>
      </c>
      <c r="K141" t="s">
        <v>25</v>
      </c>
      <c r="L141" t="s">
        <v>26</v>
      </c>
      <c r="M141">
        <v>15</v>
      </c>
      <c r="N141">
        <v>66</v>
      </c>
      <c r="O141">
        <v>4</v>
      </c>
      <c r="P141">
        <v>4.7</v>
      </c>
      <c r="Q141" t="s">
        <v>33</v>
      </c>
      <c r="R141" t="s">
        <v>26</v>
      </c>
      <c r="S141">
        <v>29</v>
      </c>
      <c r="T141">
        <v>0</v>
      </c>
      <c r="U141">
        <f>IF(EmployeeData3[[#This Row],[Gender]]="Female",1,0)</f>
        <v>1</v>
      </c>
      <c r="V141">
        <f>IF(EmployeeData3[[#This Row],[Performance Rating]]="Needs Improvement",1,0)</f>
        <v>0</v>
      </c>
      <c r="W141">
        <f>IF(EmployeeData3[[#This Row],[Performance Rating]]="Exceeds Expectations",1,0)</f>
        <v>0</v>
      </c>
      <c r="X141">
        <f>IF(EmployeeData3[[#This Row],[Performance Rating]]="Outstanding",1,0)</f>
        <v>0</v>
      </c>
      <c r="Y141">
        <f>IF(EmployeeData3[[#This Row],[Job Level]]="Entry",1,0)</f>
        <v>0</v>
      </c>
      <c r="Z141">
        <f>IF(EmployeeData3[[#This Row],[Job Level]]="Manager",1,0)</f>
        <v>0</v>
      </c>
      <c r="AA141">
        <f>IF(EmployeeData3[[#This Row],[Job Level]]="Senior",1,0)</f>
        <v>1</v>
      </c>
      <c r="AB141">
        <f>IF(EmployeeData3[[#This Row],[Job Level]]="Senior Manager",1,0)</f>
        <v>0</v>
      </c>
      <c r="AC141">
        <f>IF(EmployeeData3[[#This Row],[Department]]="Claims",1,0)</f>
        <v>1</v>
      </c>
      <c r="AD141">
        <f>IF(EmployeeData3[[#This Row],[Department]]="Finance",1,0)</f>
        <v>0</v>
      </c>
      <c r="AE141">
        <f>IF(EmployeeData3[[#This Row],[Department]]="HR",1,0)</f>
        <v>0</v>
      </c>
      <c r="AF141">
        <f>IF(EmployeeData3[[#This Row],[Department]]="IT",1,0)</f>
        <v>0</v>
      </c>
      <c r="AG141">
        <f>IF(EmployeeData3[[#This Row],[Department]]="Marketing",1,0)</f>
        <v>0</v>
      </c>
      <c r="AH141">
        <f>IF(EmployeeData3[[#This Row],[Department]]="Sales",1,0)</f>
        <v>0</v>
      </c>
      <c r="AI141">
        <f>IF(EmployeeData3[[#This Row],[Department]]="Underwriting",1,0)</f>
        <v>0</v>
      </c>
      <c r="AJ141">
        <f>IF(EmployeeData3[[#This Row],[Country]]="Canada",1,0)</f>
        <v>0</v>
      </c>
      <c r="AK141">
        <f>IF(EmployeeData3[[#This Row],[Country]]="Germany",1,0)</f>
        <v>0</v>
      </c>
      <c r="AL141">
        <f>IF(EmployeeData3[[#This Row],[Country]]="Ireland",1,0)</f>
        <v>0</v>
      </c>
      <c r="AM141">
        <f>IF(EmployeeData3[[#This Row],[Country]]="Singapore",1,0)</f>
        <v>1</v>
      </c>
      <c r="AN141">
        <f>IF(EmployeeData3[[#This Row],[Country]]="US",1,0)</f>
        <v>0</v>
      </c>
      <c r="AO141">
        <f>IF(EmployeeData3[[#This Row],[Working Arrangement]]="Office",1,0)</f>
        <v>0</v>
      </c>
      <c r="AP141">
        <f>IF(EmployeeData3[[#This Row],[Working Arrangement]]="Remote",1,0)</f>
        <v>0</v>
      </c>
      <c r="AQ141" t="e">
        <f>'Logistics Regression'!#REF! + SUMPRODUCT(B141:J141, 'Logistics Regression'!#REF!)</f>
        <v>#REF!</v>
      </c>
    </row>
    <row r="142" spans="1:43">
      <c r="A142" t="s">
        <v>193</v>
      </c>
      <c r="B142" t="str">
        <f>VLOOKUP(EmployeeData3[[#This Row],[Employee ID]],GenderData[#All],2,FALSE)</f>
        <v>Female</v>
      </c>
      <c r="C142" t="s">
        <v>29</v>
      </c>
      <c r="D142" t="s">
        <v>30</v>
      </c>
      <c r="E142" t="s">
        <v>23</v>
      </c>
      <c r="F142" t="s">
        <v>36</v>
      </c>
      <c r="G142">
        <v>45</v>
      </c>
      <c r="H142">
        <v>4.7</v>
      </c>
      <c r="I142">
        <v>1.5</v>
      </c>
      <c r="J142" s="3">
        <v>0.96</v>
      </c>
      <c r="K142" t="s">
        <v>37</v>
      </c>
      <c r="L142" t="s">
        <v>26</v>
      </c>
      <c r="M142">
        <v>8</v>
      </c>
      <c r="N142">
        <v>70</v>
      </c>
      <c r="O142">
        <v>7</v>
      </c>
      <c r="P142">
        <v>0.2</v>
      </c>
      <c r="Q142" t="s">
        <v>33</v>
      </c>
      <c r="R142" t="s">
        <v>38</v>
      </c>
      <c r="S142">
        <v>14</v>
      </c>
      <c r="T142">
        <v>0</v>
      </c>
      <c r="U142">
        <f>IF(EmployeeData3[[#This Row],[Gender]]="Female",1,0)</f>
        <v>1</v>
      </c>
      <c r="V142">
        <f>IF(EmployeeData3[[#This Row],[Performance Rating]]="Needs Improvement",1,0)</f>
        <v>0</v>
      </c>
      <c r="W142">
        <f>IF(EmployeeData3[[#This Row],[Performance Rating]]="Exceeds Expectations",1,0)</f>
        <v>1</v>
      </c>
      <c r="X142">
        <f>IF(EmployeeData3[[#This Row],[Performance Rating]]="Outstanding",1,0)</f>
        <v>0</v>
      </c>
      <c r="Y142">
        <f>IF(EmployeeData3[[#This Row],[Job Level]]="Entry",1,0)</f>
        <v>0</v>
      </c>
      <c r="Z142">
        <f>IF(EmployeeData3[[#This Row],[Job Level]]="Manager",1,0)</f>
        <v>1</v>
      </c>
      <c r="AA142">
        <f>IF(EmployeeData3[[#This Row],[Job Level]]="Senior",1,0)</f>
        <v>0</v>
      </c>
      <c r="AB142">
        <f>IF(EmployeeData3[[#This Row],[Job Level]]="Senior Manager",1,0)</f>
        <v>0</v>
      </c>
      <c r="AC142">
        <f>IF(EmployeeData3[[#This Row],[Department]]="Claims",1,0)</f>
        <v>1</v>
      </c>
      <c r="AD142">
        <f>IF(EmployeeData3[[#This Row],[Department]]="Finance",1,0)</f>
        <v>0</v>
      </c>
      <c r="AE142">
        <f>IF(EmployeeData3[[#This Row],[Department]]="HR",1,0)</f>
        <v>0</v>
      </c>
      <c r="AF142">
        <f>IF(EmployeeData3[[#This Row],[Department]]="IT",1,0)</f>
        <v>0</v>
      </c>
      <c r="AG142">
        <f>IF(EmployeeData3[[#This Row],[Department]]="Marketing",1,0)</f>
        <v>0</v>
      </c>
      <c r="AH142">
        <f>IF(EmployeeData3[[#This Row],[Department]]="Sales",1,0)</f>
        <v>0</v>
      </c>
      <c r="AI142">
        <f>IF(EmployeeData3[[#This Row],[Department]]="Underwriting",1,0)</f>
        <v>0</v>
      </c>
      <c r="AJ142">
        <f>IF(EmployeeData3[[#This Row],[Country]]="Canada",1,0)</f>
        <v>0</v>
      </c>
      <c r="AK142">
        <f>IF(EmployeeData3[[#This Row],[Country]]="Germany",1,0)</f>
        <v>0</v>
      </c>
      <c r="AL142">
        <f>IF(EmployeeData3[[#This Row],[Country]]="Ireland",1,0)</f>
        <v>0</v>
      </c>
      <c r="AM142">
        <f>IF(EmployeeData3[[#This Row],[Country]]="Singapore",1,0)</f>
        <v>0</v>
      </c>
      <c r="AN142">
        <f>IF(EmployeeData3[[#This Row],[Country]]="US",1,0)</f>
        <v>0</v>
      </c>
      <c r="AO142">
        <f>IF(EmployeeData3[[#This Row],[Working Arrangement]]="Office",1,0)</f>
        <v>0</v>
      </c>
      <c r="AP142">
        <f>IF(EmployeeData3[[#This Row],[Working Arrangement]]="Remote",1,0)</f>
        <v>0</v>
      </c>
      <c r="AQ142" t="e">
        <f>'Logistics Regression'!#REF! + SUMPRODUCT(B142:J142, 'Logistics Regression'!#REF!)</f>
        <v>#REF!</v>
      </c>
    </row>
    <row r="143" spans="1:43">
      <c r="A143" t="s">
        <v>194</v>
      </c>
      <c r="B143" t="str">
        <f>VLOOKUP(EmployeeData3[[#This Row],[Employee ID]],GenderData[#All],2,FALSE)</f>
        <v>Female</v>
      </c>
      <c r="C143" t="s">
        <v>43</v>
      </c>
      <c r="D143" t="s">
        <v>44</v>
      </c>
      <c r="E143" t="s">
        <v>23</v>
      </c>
      <c r="F143" t="s">
        <v>24</v>
      </c>
      <c r="G143">
        <v>39</v>
      </c>
      <c r="H143">
        <v>5.6</v>
      </c>
      <c r="I143">
        <v>2.8</v>
      </c>
      <c r="J143" s="3">
        <v>0.8</v>
      </c>
      <c r="K143" t="s">
        <v>25</v>
      </c>
      <c r="L143" t="s">
        <v>26</v>
      </c>
      <c r="M143">
        <v>21</v>
      </c>
      <c r="N143">
        <v>80</v>
      </c>
      <c r="O143">
        <v>4</v>
      </c>
      <c r="P143">
        <v>4</v>
      </c>
      <c r="Q143" t="s">
        <v>50</v>
      </c>
      <c r="R143" t="s">
        <v>26</v>
      </c>
      <c r="S143">
        <v>57</v>
      </c>
      <c r="T143">
        <v>1</v>
      </c>
      <c r="U143">
        <f>IF(EmployeeData3[[#This Row],[Gender]]="Female",1,0)</f>
        <v>1</v>
      </c>
      <c r="V143">
        <f>IF(EmployeeData3[[#This Row],[Performance Rating]]="Needs Improvement",1,0)</f>
        <v>0</v>
      </c>
      <c r="W143">
        <f>IF(EmployeeData3[[#This Row],[Performance Rating]]="Exceeds Expectations",1,0)</f>
        <v>0</v>
      </c>
      <c r="X143">
        <f>IF(EmployeeData3[[#This Row],[Performance Rating]]="Outstanding",1,0)</f>
        <v>0</v>
      </c>
      <c r="Y143">
        <f>IF(EmployeeData3[[#This Row],[Job Level]]="Entry",1,0)</f>
        <v>0</v>
      </c>
      <c r="Z143">
        <f>IF(EmployeeData3[[#This Row],[Job Level]]="Manager",1,0)</f>
        <v>0</v>
      </c>
      <c r="AA143">
        <f>IF(EmployeeData3[[#This Row],[Job Level]]="Senior",1,0)</f>
        <v>0</v>
      </c>
      <c r="AB143">
        <f>IF(EmployeeData3[[#This Row],[Job Level]]="Senior Manager",1,0)</f>
        <v>0</v>
      </c>
      <c r="AC143">
        <f>IF(EmployeeData3[[#This Row],[Department]]="Claims",1,0)</f>
        <v>0</v>
      </c>
      <c r="AD143">
        <f>IF(EmployeeData3[[#This Row],[Department]]="Finance",1,0)</f>
        <v>1</v>
      </c>
      <c r="AE143">
        <f>IF(EmployeeData3[[#This Row],[Department]]="HR",1,0)</f>
        <v>0</v>
      </c>
      <c r="AF143">
        <f>IF(EmployeeData3[[#This Row],[Department]]="IT",1,0)</f>
        <v>0</v>
      </c>
      <c r="AG143">
        <f>IF(EmployeeData3[[#This Row],[Department]]="Marketing",1,0)</f>
        <v>0</v>
      </c>
      <c r="AH143">
        <f>IF(EmployeeData3[[#This Row],[Department]]="Sales",1,0)</f>
        <v>0</v>
      </c>
      <c r="AI143">
        <f>IF(EmployeeData3[[#This Row],[Department]]="Underwriting",1,0)</f>
        <v>0</v>
      </c>
      <c r="AJ143">
        <f>IF(EmployeeData3[[#This Row],[Country]]="Canada",1,0)</f>
        <v>0</v>
      </c>
      <c r="AK143">
        <f>IF(EmployeeData3[[#This Row],[Country]]="Germany",1,0)</f>
        <v>0</v>
      </c>
      <c r="AL143">
        <f>IF(EmployeeData3[[#This Row],[Country]]="Ireland",1,0)</f>
        <v>0</v>
      </c>
      <c r="AM143">
        <f>IF(EmployeeData3[[#This Row],[Country]]="Singapore",1,0)</f>
        <v>0</v>
      </c>
      <c r="AN143">
        <f>IF(EmployeeData3[[#This Row],[Country]]="US",1,0)</f>
        <v>0</v>
      </c>
      <c r="AO143">
        <f>IF(EmployeeData3[[#This Row],[Working Arrangement]]="Office",1,0)</f>
        <v>1</v>
      </c>
      <c r="AP143">
        <f>IF(EmployeeData3[[#This Row],[Working Arrangement]]="Remote",1,0)</f>
        <v>0</v>
      </c>
      <c r="AQ143" t="e">
        <f>'Logistics Regression'!#REF! + SUMPRODUCT(B143:J143, 'Logistics Regression'!#REF!)</f>
        <v>#REF!</v>
      </c>
    </row>
    <row r="144" spans="1:43">
      <c r="A144" t="s">
        <v>195</v>
      </c>
      <c r="B144" t="str">
        <f>VLOOKUP(EmployeeData3[[#This Row],[Employee ID]],GenderData[#All],2,FALSE)</f>
        <v>Male</v>
      </c>
      <c r="C144" t="s">
        <v>21</v>
      </c>
      <c r="D144" t="s">
        <v>22</v>
      </c>
      <c r="E144" t="s">
        <v>23</v>
      </c>
      <c r="F144" t="s">
        <v>32</v>
      </c>
      <c r="G144">
        <v>29</v>
      </c>
      <c r="H144">
        <v>2.7</v>
      </c>
      <c r="I144">
        <v>1.3</v>
      </c>
      <c r="J144" s="3">
        <v>0.75</v>
      </c>
      <c r="K144" t="s">
        <v>37</v>
      </c>
      <c r="L144" t="s">
        <v>26</v>
      </c>
      <c r="M144">
        <v>1</v>
      </c>
      <c r="N144">
        <v>60</v>
      </c>
      <c r="O144">
        <v>3</v>
      </c>
      <c r="P144">
        <v>4.2</v>
      </c>
      <c r="Q144" t="s">
        <v>33</v>
      </c>
      <c r="R144" t="s">
        <v>38</v>
      </c>
      <c r="S144">
        <v>25</v>
      </c>
      <c r="T144">
        <v>0</v>
      </c>
      <c r="U144">
        <f>IF(EmployeeData3[[#This Row],[Gender]]="Female",1,0)</f>
        <v>0</v>
      </c>
      <c r="V144">
        <f>IF(EmployeeData3[[#This Row],[Performance Rating]]="Needs Improvement",1,0)</f>
        <v>0</v>
      </c>
      <c r="W144">
        <f>IF(EmployeeData3[[#This Row],[Performance Rating]]="Exceeds Expectations",1,0)</f>
        <v>1</v>
      </c>
      <c r="X144">
        <f>IF(EmployeeData3[[#This Row],[Performance Rating]]="Outstanding",1,0)</f>
        <v>0</v>
      </c>
      <c r="Y144">
        <f>IF(EmployeeData3[[#This Row],[Job Level]]="Entry",1,0)</f>
        <v>0</v>
      </c>
      <c r="Z144">
        <f>IF(EmployeeData3[[#This Row],[Job Level]]="Manager",1,0)</f>
        <v>0</v>
      </c>
      <c r="AA144">
        <f>IF(EmployeeData3[[#This Row],[Job Level]]="Senior",1,0)</f>
        <v>1</v>
      </c>
      <c r="AB144">
        <f>IF(EmployeeData3[[#This Row],[Job Level]]="Senior Manager",1,0)</f>
        <v>0</v>
      </c>
      <c r="AC144">
        <f>IF(EmployeeData3[[#This Row],[Department]]="Claims",1,0)</f>
        <v>0</v>
      </c>
      <c r="AD144">
        <f>IF(EmployeeData3[[#This Row],[Department]]="Finance",1,0)</f>
        <v>0</v>
      </c>
      <c r="AE144">
        <f>IF(EmployeeData3[[#This Row],[Department]]="HR",1,0)</f>
        <v>0</v>
      </c>
      <c r="AF144">
        <f>IF(EmployeeData3[[#This Row],[Department]]="IT",1,0)</f>
        <v>0</v>
      </c>
      <c r="AG144">
        <f>IF(EmployeeData3[[#This Row],[Department]]="Marketing",1,0)</f>
        <v>0</v>
      </c>
      <c r="AH144">
        <f>IF(EmployeeData3[[#This Row],[Department]]="Sales",1,0)</f>
        <v>1</v>
      </c>
      <c r="AI144">
        <f>IF(EmployeeData3[[#This Row],[Department]]="Underwriting",1,0)</f>
        <v>0</v>
      </c>
      <c r="AJ144">
        <f>IF(EmployeeData3[[#This Row],[Country]]="Canada",1,0)</f>
        <v>0</v>
      </c>
      <c r="AK144">
        <f>IF(EmployeeData3[[#This Row],[Country]]="Germany",1,0)</f>
        <v>0</v>
      </c>
      <c r="AL144">
        <f>IF(EmployeeData3[[#This Row],[Country]]="Ireland",1,0)</f>
        <v>0</v>
      </c>
      <c r="AM144">
        <f>IF(EmployeeData3[[#This Row],[Country]]="Singapore",1,0)</f>
        <v>0</v>
      </c>
      <c r="AN144">
        <f>IF(EmployeeData3[[#This Row],[Country]]="US",1,0)</f>
        <v>0</v>
      </c>
      <c r="AO144">
        <f>IF(EmployeeData3[[#This Row],[Working Arrangement]]="Office",1,0)</f>
        <v>0</v>
      </c>
      <c r="AP144">
        <f>IF(EmployeeData3[[#This Row],[Working Arrangement]]="Remote",1,0)</f>
        <v>0</v>
      </c>
      <c r="AQ144" t="e">
        <f>'Logistics Regression'!#REF! + SUMPRODUCT(B144:J144, 'Logistics Regression'!#REF!)</f>
        <v>#REF!</v>
      </c>
    </row>
    <row r="145" spans="1:43">
      <c r="A145" t="s">
        <v>196</v>
      </c>
      <c r="B145" t="str">
        <f>VLOOKUP(EmployeeData3[[#This Row],[Employee ID]],GenderData[#All],2,FALSE)</f>
        <v>Female</v>
      </c>
      <c r="C145" t="s">
        <v>66</v>
      </c>
      <c r="D145" t="s">
        <v>67</v>
      </c>
      <c r="E145" t="s">
        <v>45</v>
      </c>
      <c r="F145" t="s">
        <v>32</v>
      </c>
      <c r="G145">
        <v>46</v>
      </c>
      <c r="H145">
        <v>4.4000000000000004</v>
      </c>
      <c r="I145">
        <v>1.7</v>
      </c>
      <c r="J145" s="3">
        <v>0.98</v>
      </c>
      <c r="K145" t="s">
        <v>25</v>
      </c>
      <c r="L145" t="s">
        <v>26</v>
      </c>
      <c r="M145">
        <v>19</v>
      </c>
      <c r="N145">
        <v>82</v>
      </c>
      <c r="O145">
        <v>4</v>
      </c>
      <c r="P145">
        <v>4.5999999999999996</v>
      </c>
      <c r="Q145" t="s">
        <v>50</v>
      </c>
      <c r="R145" t="s">
        <v>26</v>
      </c>
      <c r="S145">
        <v>17</v>
      </c>
      <c r="T145">
        <v>0</v>
      </c>
      <c r="U145">
        <f>IF(EmployeeData3[[#This Row],[Gender]]="Female",1,0)</f>
        <v>1</v>
      </c>
      <c r="V145">
        <f>IF(EmployeeData3[[#This Row],[Performance Rating]]="Needs Improvement",1,0)</f>
        <v>0</v>
      </c>
      <c r="W145">
        <f>IF(EmployeeData3[[#This Row],[Performance Rating]]="Exceeds Expectations",1,0)</f>
        <v>0</v>
      </c>
      <c r="X145">
        <f>IF(EmployeeData3[[#This Row],[Performance Rating]]="Outstanding",1,0)</f>
        <v>0</v>
      </c>
      <c r="Y145">
        <f>IF(EmployeeData3[[#This Row],[Job Level]]="Entry",1,0)</f>
        <v>0</v>
      </c>
      <c r="Z145">
        <f>IF(EmployeeData3[[#This Row],[Job Level]]="Manager",1,0)</f>
        <v>0</v>
      </c>
      <c r="AA145">
        <f>IF(EmployeeData3[[#This Row],[Job Level]]="Senior",1,0)</f>
        <v>1</v>
      </c>
      <c r="AB145">
        <f>IF(EmployeeData3[[#This Row],[Job Level]]="Senior Manager",1,0)</f>
        <v>0</v>
      </c>
      <c r="AC145">
        <f>IF(EmployeeData3[[#This Row],[Department]]="Claims",1,0)</f>
        <v>0</v>
      </c>
      <c r="AD145">
        <f>IF(EmployeeData3[[#This Row],[Department]]="Finance",1,0)</f>
        <v>0</v>
      </c>
      <c r="AE145">
        <f>IF(EmployeeData3[[#This Row],[Department]]="HR",1,0)</f>
        <v>1</v>
      </c>
      <c r="AF145">
        <f>IF(EmployeeData3[[#This Row],[Department]]="IT",1,0)</f>
        <v>0</v>
      </c>
      <c r="AG145">
        <f>IF(EmployeeData3[[#This Row],[Department]]="Marketing",1,0)</f>
        <v>0</v>
      </c>
      <c r="AH145">
        <f>IF(EmployeeData3[[#This Row],[Department]]="Sales",1,0)</f>
        <v>0</v>
      </c>
      <c r="AI145">
        <f>IF(EmployeeData3[[#This Row],[Department]]="Underwriting",1,0)</f>
        <v>0</v>
      </c>
      <c r="AJ145">
        <f>IF(EmployeeData3[[#This Row],[Country]]="Canada",1,0)</f>
        <v>0</v>
      </c>
      <c r="AK145">
        <f>IF(EmployeeData3[[#This Row],[Country]]="Germany",1,0)</f>
        <v>0</v>
      </c>
      <c r="AL145">
        <f>IF(EmployeeData3[[#This Row],[Country]]="Ireland",1,0)</f>
        <v>0</v>
      </c>
      <c r="AM145">
        <f>IF(EmployeeData3[[#This Row],[Country]]="Singapore",1,0)</f>
        <v>0</v>
      </c>
      <c r="AN145">
        <f>IF(EmployeeData3[[#This Row],[Country]]="US",1,0)</f>
        <v>1</v>
      </c>
      <c r="AO145">
        <f>IF(EmployeeData3[[#This Row],[Working Arrangement]]="Office",1,0)</f>
        <v>1</v>
      </c>
      <c r="AP145">
        <f>IF(EmployeeData3[[#This Row],[Working Arrangement]]="Remote",1,0)</f>
        <v>0</v>
      </c>
      <c r="AQ145" t="e">
        <f>'Logistics Regression'!#REF! + SUMPRODUCT(B145:J145, 'Logistics Regression'!#REF!)</f>
        <v>#REF!</v>
      </c>
    </row>
    <row r="146" spans="1:43">
      <c r="A146" t="s">
        <v>197</v>
      </c>
      <c r="B146" t="str">
        <f>VLOOKUP(EmployeeData3[[#This Row],[Employee ID]],GenderData[#All],2,FALSE)</f>
        <v>Male</v>
      </c>
      <c r="C146" t="s">
        <v>66</v>
      </c>
      <c r="D146" t="s">
        <v>67</v>
      </c>
      <c r="E146" t="s">
        <v>41</v>
      </c>
      <c r="F146" t="s">
        <v>24</v>
      </c>
      <c r="G146">
        <v>40</v>
      </c>
      <c r="H146">
        <v>10.6</v>
      </c>
      <c r="I146">
        <v>0.9</v>
      </c>
      <c r="J146" s="3">
        <v>1.1499999999999999</v>
      </c>
      <c r="K146" t="s">
        <v>25</v>
      </c>
      <c r="L146" t="s">
        <v>38</v>
      </c>
      <c r="M146">
        <v>10</v>
      </c>
      <c r="N146">
        <v>77</v>
      </c>
      <c r="O146">
        <v>4</v>
      </c>
      <c r="P146">
        <v>4.4000000000000004</v>
      </c>
      <c r="Q146" t="s">
        <v>33</v>
      </c>
      <c r="R146" t="s">
        <v>26</v>
      </c>
      <c r="S146">
        <v>41</v>
      </c>
      <c r="T146">
        <v>0</v>
      </c>
      <c r="U146">
        <f>IF(EmployeeData3[[#This Row],[Gender]]="Female",1,0)</f>
        <v>0</v>
      </c>
      <c r="V146">
        <f>IF(EmployeeData3[[#This Row],[Performance Rating]]="Needs Improvement",1,0)</f>
        <v>0</v>
      </c>
      <c r="W146">
        <f>IF(EmployeeData3[[#This Row],[Performance Rating]]="Exceeds Expectations",1,0)</f>
        <v>0</v>
      </c>
      <c r="X146">
        <f>IF(EmployeeData3[[#This Row],[Performance Rating]]="Outstanding",1,0)</f>
        <v>0</v>
      </c>
      <c r="Y146">
        <f>IF(EmployeeData3[[#This Row],[Job Level]]="Entry",1,0)</f>
        <v>0</v>
      </c>
      <c r="Z146">
        <f>IF(EmployeeData3[[#This Row],[Job Level]]="Manager",1,0)</f>
        <v>0</v>
      </c>
      <c r="AA146">
        <f>IF(EmployeeData3[[#This Row],[Job Level]]="Senior",1,0)</f>
        <v>0</v>
      </c>
      <c r="AB146">
        <f>IF(EmployeeData3[[#This Row],[Job Level]]="Senior Manager",1,0)</f>
        <v>0</v>
      </c>
      <c r="AC146">
        <f>IF(EmployeeData3[[#This Row],[Department]]="Claims",1,0)</f>
        <v>0</v>
      </c>
      <c r="AD146">
        <f>IF(EmployeeData3[[#This Row],[Department]]="Finance",1,0)</f>
        <v>0</v>
      </c>
      <c r="AE146">
        <f>IF(EmployeeData3[[#This Row],[Department]]="HR",1,0)</f>
        <v>1</v>
      </c>
      <c r="AF146">
        <f>IF(EmployeeData3[[#This Row],[Department]]="IT",1,0)</f>
        <v>0</v>
      </c>
      <c r="AG146">
        <f>IF(EmployeeData3[[#This Row],[Department]]="Marketing",1,0)</f>
        <v>0</v>
      </c>
      <c r="AH146">
        <f>IF(EmployeeData3[[#This Row],[Department]]="Sales",1,0)</f>
        <v>0</v>
      </c>
      <c r="AI146">
        <f>IF(EmployeeData3[[#This Row],[Department]]="Underwriting",1,0)</f>
        <v>0</v>
      </c>
      <c r="AJ146">
        <f>IF(EmployeeData3[[#This Row],[Country]]="Canada",1,0)</f>
        <v>0</v>
      </c>
      <c r="AK146">
        <f>IF(EmployeeData3[[#This Row],[Country]]="Germany",1,0)</f>
        <v>0</v>
      </c>
      <c r="AL146">
        <f>IF(EmployeeData3[[#This Row],[Country]]="Ireland",1,0)</f>
        <v>0</v>
      </c>
      <c r="AM146">
        <f>IF(EmployeeData3[[#This Row],[Country]]="Singapore",1,0)</f>
        <v>1</v>
      </c>
      <c r="AN146">
        <f>IF(EmployeeData3[[#This Row],[Country]]="US",1,0)</f>
        <v>0</v>
      </c>
      <c r="AO146">
        <f>IF(EmployeeData3[[#This Row],[Working Arrangement]]="Office",1,0)</f>
        <v>0</v>
      </c>
      <c r="AP146">
        <f>IF(EmployeeData3[[#This Row],[Working Arrangement]]="Remote",1,0)</f>
        <v>0</v>
      </c>
      <c r="AQ146" t="e">
        <f>'Logistics Regression'!#REF! + SUMPRODUCT(B146:J146, 'Logistics Regression'!#REF!)</f>
        <v>#REF!</v>
      </c>
    </row>
    <row r="147" spans="1:43">
      <c r="A147" t="s">
        <v>198</v>
      </c>
      <c r="B147" t="str">
        <f>VLOOKUP(EmployeeData3[[#This Row],[Employee ID]],GenderData[#All],2,FALSE)</f>
        <v>Female</v>
      </c>
      <c r="C147" t="s">
        <v>48</v>
      </c>
      <c r="D147" t="s">
        <v>49</v>
      </c>
      <c r="E147" t="s">
        <v>45</v>
      </c>
      <c r="F147" t="s">
        <v>36</v>
      </c>
      <c r="G147">
        <v>43</v>
      </c>
      <c r="H147">
        <v>7.1</v>
      </c>
      <c r="I147">
        <v>0.7</v>
      </c>
      <c r="J147" s="3">
        <v>1.01</v>
      </c>
      <c r="K147" t="s">
        <v>25</v>
      </c>
      <c r="L147" t="s">
        <v>38</v>
      </c>
      <c r="M147">
        <v>9</v>
      </c>
      <c r="N147">
        <v>75</v>
      </c>
      <c r="O147">
        <v>7</v>
      </c>
      <c r="P147">
        <v>3.9</v>
      </c>
      <c r="Q147" t="s">
        <v>33</v>
      </c>
      <c r="R147" t="s">
        <v>26</v>
      </c>
      <c r="S147">
        <v>18</v>
      </c>
      <c r="T147">
        <v>0</v>
      </c>
      <c r="U147">
        <f>IF(EmployeeData3[[#This Row],[Gender]]="Female",1,0)</f>
        <v>1</v>
      </c>
      <c r="V147">
        <f>IF(EmployeeData3[[#This Row],[Performance Rating]]="Needs Improvement",1,0)</f>
        <v>0</v>
      </c>
      <c r="W147">
        <f>IF(EmployeeData3[[#This Row],[Performance Rating]]="Exceeds Expectations",1,0)</f>
        <v>0</v>
      </c>
      <c r="X147">
        <f>IF(EmployeeData3[[#This Row],[Performance Rating]]="Outstanding",1,0)</f>
        <v>0</v>
      </c>
      <c r="Y147">
        <f>IF(EmployeeData3[[#This Row],[Job Level]]="Entry",1,0)</f>
        <v>0</v>
      </c>
      <c r="Z147">
        <f>IF(EmployeeData3[[#This Row],[Job Level]]="Manager",1,0)</f>
        <v>1</v>
      </c>
      <c r="AA147">
        <f>IF(EmployeeData3[[#This Row],[Job Level]]="Senior",1,0)</f>
        <v>0</v>
      </c>
      <c r="AB147">
        <f>IF(EmployeeData3[[#This Row],[Job Level]]="Senior Manager",1,0)</f>
        <v>0</v>
      </c>
      <c r="AC147">
        <f>IF(EmployeeData3[[#This Row],[Department]]="Claims",1,0)</f>
        <v>0</v>
      </c>
      <c r="AD147">
        <f>IF(EmployeeData3[[#This Row],[Department]]="Finance",1,0)</f>
        <v>0</v>
      </c>
      <c r="AE147">
        <f>IF(EmployeeData3[[#This Row],[Department]]="HR",1,0)</f>
        <v>0</v>
      </c>
      <c r="AF147">
        <f>IF(EmployeeData3[[#This Row],[Department]]="IT",1,0)</f>
        <v>1</v>
      </c>
      <c r="AG147">
        <f>IF(EmployeeData3[[#This Row],[Department]]="Marketing",1,0)</f>
        <v>0</v>
      </c>
      <c r="AH147">
        <f>IF(EmployeeData3[[#This Row],[Department]]="Sales",1,0)</f>
        <v>0</v>
      </c>
      <c r="AI147">
        <f>IF(EmployeeData3[[#This Row],[Department]]="Underwriting",1,0)</f>
        <v>0</v>
      </c>
      <c r="AJ147">
        <f>IF(EmployeeData3[[#This Row],[Country]]="Canada",1,0)</f>
        <v>0</v>
      </c>
      <c r="AK147">
        <f>IF(EmployeeData3[[#This Row],[Country]]="Germany",1,0)</f>
        <v>0</v>
      </c>
      <c r="AL147">
        <f>IF(EmployeeData3[[#This Row],[Country]]="Ireland",1,0)</f>
        <v>0</v>
      </c>
      <c r="AM147">
        <f>IF(EmployeeData3[[#This Row],[Country]]="Singapore",1,0)</f>
        <v>0</v>
      </c>
      <c r="AN147">
        <f>IF(EmployeeData3[[#This Row],[Country]]="US",1,0)</f>
        <v>1</v>
      </c>
      <c r="AO147">
        <f>IF(EmployeeData3[[#This Row],[Working Arrangement]]="Office",1,0)</f>
        <v>0</v>
      </c>
      <c r="AP147">
        <f>IF(EmployeeData3[[#This Row],[Working Arrangement]]="Remote",1,0)</f>
        <v>0</v>
      </c>
      <c r="AQ147" t="e">
        <f>'Logistics Regression'!#REF! + SUMPRODUCT(B147:J147, 'Logistics Regression'!#REF!)</f>
        <v>#REF!</v>
      </c>
    </row>
    <row r="148" spans="1:43">
      <c r="A148" t="s">
        <v>199</v>
      </c>
      <c r="B148" t="str">
        <f>VLOOKUP(EmployeeData3[[#This Row],[Employee ID]],GenderData[#All],2,FALSE)</f>
        <v>Male</v>
      </c>
      <c r="C148" t="s">
        <v>40</v>
      </c>
      <c r="D148" t="s">
        <v>40</v>
      </c>
      <c r="E148" t="s">
        <v>23</v>
      </c>
      <c r="F148" t="s">
        <v>36</v>
      </c>
      <c r="G148">
        <v>54</v>
      </c>
      <c r="H148">
        <v>0.4</v>
      </c>
      <c r="I148">
        <v>0.4</v>
      </c>
      <c r="J148" s="3">
        <v>0.98</v>
      </c>
      <c r="K148" t="s">
        <v>25</v>
      </c>
      <c r="L148" t="s">
        <v>26</v>
      </c>
      <c r="M148">
        <v>3</v>
      </c>
      <c r="N148">
        <v>75</v>
      </c>
      <c r="O148">
        <v>3</v>
      </c>
      <c r="P148">
        <v>2.1</v>
      </c>
      <c r="Q148" t="s">
        <v>33</v>
      </c>
      <c r="R148" t="s">
        <v>26</v>
      </c>
      <c r="S148">
        <v>44</v>
      </c>
      <c r="T148">
        <v>0</v>
      </c>
      <c r="U148">
        <f>IF(EmployeeData3[[#This Row],[Gender]]="Female",1,0)</f>
        <v>0</v>
      </c>
      <c r="V148">
        <f>IF(EmployeeData3[[#This Row],[Performance Rating]]="Needs Improvement",1,0)</f>
        <v>0</v>
      </c>
      <c r="W148">
        <f>IF(EmployeeData3[[#This Row],[Performance Rating]]="Exceeds Expectations",1,0)</f>
        <v>0</v>
      </c>
      <c r="X148">
        <f>IF(EmployeeData3[[#This Row],[Performance Rating]]="Outstanding",1,0)</f>
        <v>0</v>
      </c>
      <c r="Y148">
        <f>IF(EmployeeData3[[#This Row],[Job Level]]="Entry",1,0)</f>
        <v>0</v>
      </c>
      <c r="Z148">
        <f>IF(EmployeeData3[[#This Row],[Job Level]]="Manager",1,0)</f>
        <v>1</v>
      </c>
      <c r="AA148">
        <f>IF(EmployeeData3[[#This Row],[Job Level]]="Senior",1,0)</f>
        <v>0</v>
      </c>
      <c r="AB148">
        <f>IF(EmployeeData3[[#This Row],[Job Level]]="Senior Manager",1,0)</f>
        <v>0</v>
      </c>
      <c r="AC148">
        <f>IF(EmployeeData3[[#This Row],[Department]]="Claims",1,0)</f>
        <v>0</v>
      </c>
      <c r="AD148">
        <f>IF(EmployeeData3[[#This Row],[Department]]="Finance",1,0)</f>
        <v>0</v>
      </c>
      <c r="AE148">
        <f>IF(EmployeeData3[[#This Row],[Department]]="HR",1,0)</f>
        <v>0</v>
      </c>
      <c r="AF148">
        <f>IF(EmployeeData3[[#This Row],[Department]]="IT",1,0)</f>
        <v>0</v>
      </c>
      <c r="AG148">
        <f>IF(EmployeeData3[[#This Row],[Department]]="Marketing",1,0)</f>
        <v>0</v>
      </c>
      <c r="AH148">
        <f>IF(EmployeeData3[[#This Row],[Department]]="Sales",1,0)</f>
        <v>0</v>
      </c>
      <c r="AI148">
        <f>IF(EmployeeData3[[#This Row],[Department]]="Underwriting",1,0)</f>
        <v>0</v>
      </c>
      <c r="AJ148">
        <f>IF(EmployeeData3[[#This Row],[Country]]="Canada",1,0)</f>
        <v>0</v>
      </c>
      <c r="AK148">
        <f>IF(EmployeeData3[[#This Row],[Country]]="Germany",1,0)</f>
        <v>0</v>
      </c>
      <c r="AL148">
        <f>IF(EmployeeData3[[#This Row],[Country]]="Ireland",1,0)</f>
        <v>0</v>
      </c>
      <c r="AM148">
        <f>IF(EmployeeData3[[#This Row],[Country]]="Singapore",1,0)</f>
        <v>0</v>
      </c>
      <c r="AN148">
        <f>IF(EmployeeData3[[#This Row],[Country]]="US",1,0)</f>
        <v>0</v>
      </c>
      <c r="AO148">
        <f>IF(EmployeeData3[[#This Row],[Working Arrangement]]="Office",1,0)</f>
        <v>0</v>
      </c>
      <c r="AP148">
        <f>IF(EmployeeData3[[#This Row],[Working Arrangement]]="Remote",1,0)</f>
        <v>0</v>
      </c>
      <c r="AQ148" t="e">
        <f>'Logistics Regression'!#REF! + SUMPRODUCT(B148:J148, 'Logistics Regression'!#REF!)</f>
        <v>#REF!</v>
      </c>
    </row>
    <row r="149" spans="1:43">
      <c r="A149" t="s">
        <v>200</v>
      </c>
      <c r="B149" t="str">
        <f>VLOOKUP(EmployeeData3[[#This Row],[Employee ID]],GenderData[#All],2,FALSE)</f>
        <v>Male</v>
      </c>
      <c r="C149" t="s">
        <v>21</v>
      </c>
      <c r="D149" t="s">
        <v>22</v>
      </c>
      <c r="E149" t="s">
        <v>45</v>
      </c>
      <c r="F149" t="s">
        <v>32</v>
      </c>
      <c r="G149">
        <v>31</v>
      </c>
      <c r="H149">
        <v>2.2000000000000002</v>
      </c>
      <c r="I149">
        <v>1.4</v>
      </c>
      <c r="J149" s="3">
        <v>1.1499999999999999</v>
      </c>
      <c r="K149" t="s">
        <v>37</v>
      </c>
      <c r="L149" t="s">
        <v>26</v>
      </c>
      <c r="M149">
        <v>12</v>
      </c>
      <c r="N149">
        <v>67</v>
      </c>
      <c r="O149">
        <v>3</v>
      </c>
      <c r="P149">
        <v>3</v>
      </c>
      <c r="Q149" t="s">
        <v>33</v>
      </c>
      <c r="R149" t="s">
        <v>26</v>
      </c>
      <c r="S149">
        <v>14</v>
      </c>
      <c r="T149">
        <v>0</v>
      </c>
      <c r="U149">
        <f>IF(EmployeeData3[[#This Row],[Gender]]="Female",1,0)</f>
        <v>0</v>
      </c>
      <c r="V149">
        <f>IF(EmployeeData3[[#This Row],[Performance Rating]]="Needs Improvement",1,0)</f>
        <v>0</v>
      </c>
      <c r="W149">
        <f>IF(EmployeeData3[[#This Row],[Performance Rating]]="Exceeds Expectations",1,0)</f>
        <v>1</v>
      </c>
      <c r="X149">
        <f>IF(EmployeeData3[[#This Row],[Performance Rating]]="Outstanding",1,0)</f>
        <v>0</v>
      </c>
      <c r="Y149">
        <f>IF(EmployeeData3[[#This Row],[Job Level]]="Entry",1,0)</f>
        <v>0</v>
      </c>
      <c r="Z149">
        <f>IF(EmployeeData3[[#This Row],[Job Level]]="Manager",1,0)</f>
        <v>0</v>
      </c>
      <c r="AA149">
        <f>IF(EmployeeData3[[#This Row],[Job Level]]="Senior",1,0)</f>
        <v>1</v>
      </c>
      <c r="AB149">
        <f>IF(EmployeeData3[[#This Row],[Job Level]]="Senior Manager",1,0)</f>
        <v>0</v>
      </c>
      <c r="AC149">
        <f>IF(EmployeeData3[[#This Row],[Department]]="Claims",1,0)</f>
        <v>0</v>
      </c>
      <c r="AD149">
        <f>IF(EmployeeData3[[#This Row],[Department]]="Finance",1,0)</f>
        <v>0</v>
      </c>
      <c r="AE149">
        <f>IF(EmployeeData3[[#This Row],[Department]]="HR",1,0)</f>
        <v>0</v>
      </c>
      <c r="AF149">
        <f>IF(EmployeeData3[[#This Row],[Department]]="IT",1,0)</f>
        <v>0</v>
      </c>
      <c r="AG149">
        <f>IF(EmployeeData3[[#This Row],[Department]]="Marketing",1,0)</f>
        <v>0</v>
      </c>
      <c r="AH149">
        <f>IF(EmployeeData3[[#This Row],[Department]]="Sales",1,0)</f>
        <v>1</v>
      </c>
      <c r="AI149">
        <f>IF(EmployeeData3[[#This Row],[Department]]="Underwriting",1,0)</f>
        <v>0</v>
      </c>
      <c r="AJ149">
        <f>IF(EmployeeData3[[#This Row],[Country]]="Canada",1,0)</f>
        <v>0</v>
      </c>
      <c r="AK149">
        <f>IF(EmployeeData3[[#This Row],[Country]]="Germany",1,0)</f>
        <v>0</v>
      </c>
      <c r="AL149">
        <f>IF(EmployeeData3[[#This Row],[Country]]="Ireland",1,0)</f>
        <v>0</v>
      </c>
      <c r="AM149">
        <f>IF(EmployeeData3[[#This Row],[Country]]="Singapore",1,0)</f>
        <v>0</v>
      </c>
      <c r="AN149">
        <f>IF(EmployeeData3[[#This Row],[Country]]="US",1,0)</f>
        <v>1</v>
      </c>
      <c r="AO149">
        <f>IF(EmployeeData3[[#This Row],[Working Arrangement]]="Office",1,0)</f>
        <v>0</v>
      </c>
      <c r="AP149">
        <f>IF(EmployeeData3[[#This Row],[Working Arrangement]]="Remote",1,0)</f>
        <v>0</v>
      </c>
      <c r="AQ149" t="e">
        <f>'Logistics Regression'!#REF! + SUMPRODUCT(B149:J149, 'Logistics Regression'!#REF!)</f>
        <v>#REF!</v>
      </c>
    </row>
    <row r="150" spans="1:43">
      <c r="A150" t="s">
        <v>201</v>
      </c>
      <c r="B150" t="str">
        <f>VLOOKUP(EmployeeData3[[#This Row],[Employee ID]],GenderData[#All],2,FALSE)</f>
        <v>Female</v>
      </c>
      <c r="C150" t="s">
        <v>48</v>
      </c>
      <c r="D150" t="s">
        <v>49</v>
      </c>
      <c r="E150" t="s">
        <v>45</v>
      </c>
      <c r="F150" t="s">
        <v>36</v>
      </c>
      <c r="G150">
        <v>30</v>
      </c>
      <c r="H150">
        <v>3.6</v>
      </c>
      <c r="I150">
        <v>2.9</v>
      </c>
      <c r="J150" s="3">
        <v>0.88</v>
      </c>
      <c r="K150" t="s">
        <v>37</v>
      </c>
      <c r="L150" t="s">
        <v>26</v>
      </c>
      <c r="M150">
        <v>26</v>
      </c>
      <c r="N150">
        <v>58</v>
      </c>
      <c r="O150">
        <v>2</v>
      </c>
      <c r="P150">
        <v>1.6</v>
      </c>
      <c r="Q150" t="s">
        <v>33</v>
      </c>
      <c r="R150" t="s">
        <v>26</v>
      </c>
      <c r="S150">
        <v>41</v>
      </c>
      <c r="T150">
        <v>1</v>
      </c>
      <c r="U150">
        <f>IF(EmployeeData3[[#This Row],[Gender]]="Female",1,0)</f>
        <v>1</v>
      </c>
      <c r="V150">
        <f>IF(EmployeeData3[[#This Row],[Performance Rating]]="Needs Improvement",1,0)</f>
        <v>0</v>
      </c>
      <c r="W150">
        <f>IF(EmployeeData3[[#This Row],[Performance Rating]]="Exceeds Expectations",1,0)</f>
        <v>1</v>
      </c>
      <c r="X150">
        <f>IF(EmployeeData3[[#This Row],[Performance Rating]]="Outstanding",1,0)</f>
        <v>0</v>
      </c>
      <c r="Y150">
        <f>IF(EmployeeData3[[#This Row],[Job Level]]="Entry",1,0)</f>
        <v>0</v>
      </c>
      <c r="Z150">
        <f>IF(EmployeeData3[[#This Row],[Job Level]]="Manager",1,0)</f>
        <v>1</v>
      </c>
      <c r="AA150">
        <f>IF(EmployeeData3[[#This Row],[Job Level]]="Senior",1,0)</f>
        <v>0</v>
      </c>
      <c r="AB150">
        <f>IF(EmployeeData3[[#This Row],[Job Level]]="Senior Manager",1,0)</f>
        <v>0</v>
      </c>
      <c r="AC150">
        <f>IF(EmployeeData3[[#This Row],[Department]]="Claims",1,0)</f>
        <v>0</v>
      </c>
      <c r="AD150">
        <f>IF(EmployeeData3[[#This Row],[Department]]="Finance",1,0)</f>
        <v>0</v>
      </c>
      <c r="AE150">
        <f>IF(EmployeeData3[[#This Row],[Department]]="HR",1,0)</f>
        <v>0</v>
      </c>
      <c r="AF150">
        <f>IF(EmployeeData3[[#This Row],[Department]]="IT",1,0)</f>
        <v>1</v>
      </c>
      <c r="AG150">
        <f>IF(EmployeeData3[[#This Row],[Department]]="Marketing",1,0)</f>
        <v>0</v>
      </c>
      <c r="AH150">
        <f>IF(EmployeeData3[[#This Row],[Department]]="Sales",1,0)</f>
        <v>0</v>
      </c>
      <c r="AI150">
        <f>IF(EmployeeData3[[#This Row],[Department]]="Underwriting",1,0)</f>
        <v>0</v>
      </c>
      <c r="AJ150">
        <f>IF(EmployeeData3[[#This Row],[Country]]="Canada",1,0)</f>
        <v>0</v>
      </c>
      <c r="AK150">
        <f>IF(EmployeeData3[[#This Row],[Country]]="Germany",1,0)</f>
        <v>0</v>
      </c>
      <c r="AL150">
        <f>IF(EmployeeData3[[#This Row],[Country]]="Ireland",1,0)</f>
        <v>0</v>
      </c>
      <c r="AM150">
        <f>IF(EmployeeData3[[#This Row],[Country]]="Singapore",1,0)</f>
        <v>0</v>
      </c>
      <c r="AN150">
        <f>IF(EmployeeData3[[#This Row],[Country]]="US",1,0)</f>
        <v>1</v>
      </c>
      <c r="AO150">
        <f>IF(EmployeeData3[[#This Row],[Working Arrangement]]="Office",1,0)</f>
        <v>0</v>
      </c>
      <c r="AP150">
        <f>IF(EmployeeData3[[#This Row],[Working Arrangement]]="Remote",1,0)</f>
        <v>0</v>
      </c>
      <c r="AQ150" t="e">
        <f>'Logistics Regression'!#REF! + SUMPRODUCT(B150:J150, 'Logistics Regression'!#REF!)</f>
        <v>#REF!</v>
      </c>
    </row>
    <row r="151" spans="1:43">
      <c r="A151" t="s">
        <v>202</v>
      </c>
      <c r="B151" t="str">
        <f>VLOOKUP(EmployeeData3[[#This Row],[Employee ID]],GenderData[#All],2,FALSE)</f>
        <v>Male</v>
      </c>
      <c r="C151" t="s">
        <v>66</v>
      </c>
      <c r="D151" t="s">
        <v>67</v>
      </c>
      <c r="E151" t="s">
        <v>45</v>
      </c>
      <c r="F151" t="s">
        <v>36</v>
      </c>
      <c r="G151">
        <v>36</v>
      </c>
      <c r="H151">
        <v>4.0999999999999996</v>
      </c>
      <c r="I151">
        <v>0.9</v>
      </c>
      <c r="J151" s="3">
        <v>1.0900000000000001</v>
      </c>
      <c r="K151" t="s">
        <v>75</v>
      </c>
      <c r="L151" t="s">
        <v>38</v>
      </c>
      <c r="M151">
        <v>16</v>
      </c>
      <c r="N151">
        <v>57</v>
      </c>
      <c r="O151">
        <v>7</v>
      </c>
      <c r="P151">
        <v>1.4</v>
      </c>
      <c r="Q151" t="s">
        <v>27</v>
      </c>
      <c r="R151" t="s">
        <v>38</v>
      </c>
      <c r="S151">
        <v>26</v>
      </c>
      <c r="T151">
        <v>0</v>
      </c>
      <c r="U151">
        <f>IF(EmployeeData3[[#This Row],[Gender]]="Female",1,0)</f>
        <v>0</v>
      </c>
      <c r="V151">
        <f>IF(EmployeeData3[[#This Row],[Performance Rating]]="Needs Improvement",1,0)</f>
        <v>0</v>
      </c>
      <c r="W151">
        <f>IF(EmployeeData3[[#This Row],[Performance Rating]]="Exceeds Expectations",1,0)</f>
        <v>0</v>
      </c>
      <c r="X151">
        <f>IF(EmployeeData3[[#This Row],[Performance Rating]]="Outstanding",1,0)</f>
        <v>1</v>
      </c>
      <c r="Y151">
        <f>IF(EmployeeData3[[#This Row],[Job Level]]="Entry",1,0)</f>
        <v>0</v>
      </c>
      <c r="Z151">
        <f>IF(EmployeeData3[[#This Row],[Job Level]]="Manager",1,0)</f>
        <v>1</v>
      </c>
      <c r="AA151">
        <f>IF(EmployeeData3[[#This Row],[Job Level]]="Senior",1,0)</f>
        <v>0</v>
      </c>
      <c r="AB151">
        <f>IF(EmployeeData3[[#This Row],[Job Level]]="Senior Manager",1,0)</f>
        <v>0</v>
      </c>
      <c r="AC151">
        <f>IF(EmployeeData3[[#This Row],[Department]]="Claims",1,0)</f>
        <v>0</v>
      </c>
      <c r="AD151">
        <f>IF(EmployeeData3[[#This Row],[Department]]="Finance",1,0)</f>
        <v>0</v>
      </c>
      <c r="AE151">
        <f>IF(EmployeeData3[[#This Row],[Department]]="HR",1,0)</f>
        <v>1</v>
      </c>
      <c r="AF151">
        <f>IF(EmployeeData3[[#This Row],[Department]]="IT",1,0)</f>
        <v>0</v>
      </c>
      <c r="AG151">
        <f>IF(EmployeeData3[[#This Row],[Department]]="Marketing",1,0)</f>
        <v>0</v>
      </c>
      <c r="AH151">
        <f>IF(EmployeeData3[[#This Row],[Department]]="Sales",1,0)</f>
        <v>0</v>
      </c>
      <c r="AI151">
        <f>IF(EmployeeData3[[#This Row],[Department]]="Underwriting",1,0)</f>
        <v>0</v>
      </c>
      <c r="AJ151">
        <f>IF(EmployeeData3[[#This Row],[Country]]="Canada",1,0)</f>
        <v>0</v>
      </c>
      <c r="AK151">
        <f>IF(EmployeeData3[[#This Row],[Country]]="Germany",1,0)</f>
        <v>0</v>
      </c>
      <c r="AL151">
        <f>IF(EmployeeData3[[#This Row],[Country]]="Ireland",1,0)</f>
        <v>0</v>
      </c>
      <c r="AM151">
        <f>IF(EmployeeData3[[#This Row],[Country]]="Singapore",1,0)</f>
        <v>0</v>
      </c>
      <c r="AN151">
        <f>IF(EmployeeData3[[#This Row],[Country]]="US",1,0)</f>
        <v>1</v>
      </c>
      <c r="AO151">
        <f>IF(EmployeeData3[[#This Row],[Working Arrangement]]="Office",1,0)</f>
        <v>0</v>
      </c>
      <c r="AP151">
        <f>IF(EmployeeData3[[#This Row],[Working Arrangement]]="Remote",1,0)</f>
        <v>1</v>
      </c>
      <c r="AQ151" t="e">
        <f>'Logistics Regression'!#REF! + SUMPRODUCT(B151:J151, 'Logistics Regression'!#REF!)</f>
        <v>#REF!</v>
      </c>
    </row>
    <row r="152" spans="1:43">
      <c r="A152" t="s">
        <v>203</v>
      </c>
      <c r="B152" t="str">
        <f>VLOOKUP(EmployeeData3[[#This Row],[Employee ID]],GenderData[#All],2,FALSE)</f>
        <v>Female</v>
      </c>
      <c r="C152" t="s">
        <v>29</v>
      </c>
      <c r="D152" t="s">
        <v>30</v>
      </c>
      <c r="E152" t="s">
        <v>23</v>
      </c>
      <c r="F152" t="s">
        <v>32</v>
      </c>
      <c r="G152">
        <v>45</v>
      </c>
      <c r="H152">
        <v>4.4000000000000004</v>
      </c>
      <c r="I152">
        <v>2.1</v>
      </c>
      <c r="J152" s="3">
        <v>0.89</v>
      </c>
      <c r="K152" t="s">
        <v>37</v>
      </c>
      <c r="L152" t="s">
        <v>26</v>
      </c>
      <c r="M152">
        <v>22</v>
      </c>
      <c r="N152">
        <v>64</v>
      </c>
      <c r="O152">
        <v>5</v>
      </c>
      <c r="P152">
        <v>2.1</v>
      </c>
      <c r="Q152" t="s">
        <v>33</v>
      </c>
      <c r="R152" t="s">
        <v>38</v>
      </c>
      <c r="S152">
        <v>39</v>
      </c>
      <c r="T152">
        <v>1</v>
      </c>
      <c r="U152">
        <f>IF(EmployeeData3[[#This Row],[Gender]]="Female",1,0)</f>
        <v>1</v>
      </c>
      <c r="V152">
        <f>IF(EmployeeData3[[#This Row],[Performance Rating]]="Needs Improvement",1,0)</f>
        <v>0</v>
      </c>
      <c r="W152">
        <f>IF(EmployeeData3[[#This Row],[Performance Rating]]="Exceeds Expectations",1,0)</f>
        <v>1</v>
      </c>
      <c r="X152">
        <f>IF(EmployeeData3[[#This Row],[Performance Rating]]="Outstanding",1,0)</f>
        <v>0</v>
      </c>
      <c r="Y152">
        <f>IF(EmployeeData3[[#This Row],[Job Level]]="Entry",1,0)</f>
        <v>0</v>
      </c>
      <c r="Z152">
        <f>IF(EmployeeData3[[#This Row],[Job Level]]="Manager",1,0)</f>
        <v>0</v>
      </c>
      <c r="AA152">
        <f>IF(EmployeeData3[[#This Row],[Job Level]]="Senior",1,0)</f>
        <v>1</v>
      </c>
      <c r="AB152">
        <f>IF(EmployeeData3[[#This Row],[Job Level]]="Senior Manager",1,0)</f>
        <v>0</v>
      </c>
      <c r="AC152">
        <f>IF(EmployeeData3[[#This Row],[Department]]="Claims",1,0)</f>
        <v>1</v>
      </c>
      <c r="AD152">
        <f>IF(EmployeeData3[[#This Row],[Department]]="Finance",1,0)</f>
        <v>0</v>
      </c>
      <c r="AE152">
        <f>IF(EmployeeData3[[#This Row],[Department]]="HR",1,0)</f>
        <v>0</v>
      </c>
      <c r="AF152">
        <f>IF(EmployeeData3[[#This Row],[Department]]="IT",1,0)</f>
        <v>0</v>
      </c>
      <c r="AG152">
        <f>IF(EmployeeData3[[#This Row],[Department]]="Marketing",1,0)</f>
        <v>0</v>
      </c>
      <c r="AH152">
        <f>IF(EmployeeData3[[#This Row],[Department]]="Sales",1,0)</f>
        <v>0</v>
      </c>
      <c r="AI152">
        <f>IF(EmployeeData3[[#This Row],[Department]]="Underwriting",1,0)</f>
        <v>0</v>
      </c>
      <c r="AJ152">
        <f>IF(EmployeeData3[[#This Row],[Country]]="Canada",1,0)</f>
        <v>0</v>
      </c>
      <c r="AK152">
        <f>IF(EmployeeData3[[#This Row],[Country]]="Germany",1,0)</f>
        <v>0</v>
      </c>
      <c r="AL152">
        <f>IF(EmployeeData3[[#This Row],[Country]]="Ireland",1,0)</f>
        <v>0</v>
      </c>
      <c r="AM152">
        <f>IF(EmployeeData3[[#This Row],[Country]]="Singapore",1,0)</f>
        <v>0</v>
      </c>
      <c r="AN152">
        <f>IF(EmployeeData3[[#This Row],[Country]]="US",1,0)</f>
        <v>0</v>
      </c>
      <c r="AO152">
        <f>IF(EmployeeData3[[#This Row],[Working Arrangement]]="Office",1,0)</f>
        <v>0</v>
      </c>
      <c r="AP152">
        <f>IF(EmployeeData3[[#This Row],[Working Arrangement]]="Remote",1,0)</f>
        <v>0</v>
      </c>
      <c r="AQ152" t="e">
        <f>'Logistics Regression'!#REF! + SUMPRODUCT(B152:J152, 'Logistics Regression'!#REF!)</f>
        <v>#REF!</v>
      </c>
    </row>
    <row r="153" spans="1:43">
      <c r="A153" t="s">
        <v>204</v>
      </c>
      <c r="B153" t="str">
        <f>VLOOKUP(EmployeeData3[[#This Row],[Employee ID]],GenderData[#All],2,FALSE)</f>
        <v>Female</v>
      </c>
      <c r="C153" t="s">
        <v>43</v>
      </c>
      <c r="D153" t="s">
        <v>44</v>
      </c>
      <c r="E153" t="s">
        <v>45</v>
      </c>
      <c r="F153" t="s">
        <v>36</v>
      </c>
      <c r="G153">
        <v>43</v>
      </c>
      <c r="H153">
        <v>5.3</v>
      </c>
      <c r="I153">
        <v>0.2</v>
      </c>
      <c r="J153" s="3">
        <v>0.85</v>
      </c>
      <c r="K153" t="s">
        <v>75</v>
      </c>
      <c r="L153" t="s">
        <v>26</v>
      </c>
      <c r="M153">
        <v>31</v>
      </c>
      <c r="N153">
        <v>57</v>
      </c>
      <c r="O153">
        <v>10</v>
      </c>
      <c r="P153">
        <v>2.2999999999999998</v>
      </c>
      <c r="Q153" t="s">
        <v>27</v>
      </c>
      <c r="R153" t="s">
        <v>38</v>
      </c>
      <c r="S153">
        <v>47</v>
      </c>
      <c r="T153">
        <v>1</v>
      </c>
      <c r="U153">
        <f>IF(EmployeeData3[[#This Row],[Gender]]="Female",1,0)</f>
        <v>1</v>
      </c>
      <c r="V153">
        <f>IF(EmployeeData3[[#This Row],[Performance Rating]]="Needs Improvement",1,0)</f>
        <v>0</v>
      </c>
      <c r="W153">
        <f>IF(EmployeeData3[[#This Row],[Performance Rating]]="Exceeds Expectations",1,0)</f>
        <v>0</v>
      </c>
      <c r="X153">
        <f>IF(EmployeeData3[[#This Row],[Performance Rating]]="Outstanding",1,0)</f>
        <v>1</v>
      </c>
      <c r="Y153">
        <f>IF(EmployeeData3[[#This Row],[Job Level]]="Entry",1,0)</f>
        <v>0</v>
      </c>
      <c r="Z153">
        <f>IF(EmployeeData3[[#This Row],[Job Level]]="Manager",1,0)</f>
        <v>1</v>
      </c>
      <c r="AA153">
        <f>IF(EmployeeData3[[#This Row],[Job Level]]="Senior",1,0)</f>
        <v>0</v>
      </c>
      <c r="AB153">
        <f>IF(EmployeeData3[[#This Row],[Job Level]]="Senior Manager",1,0)</f>
        <v>0</v>
      </c>
      <c r="AC153">
        <f>IF(EmployeeData3[[#This Row],[Department]]="Claims",1,0)</f>
        <v>0</v>
      </c>
      <c r="AD153">
        <f>IF(EmployeeData3[[#This Row],[Department]]="Finance",1,0)</f>
        <v>1</v>
      </c>
      <c r="AE153">
        <f>IF(EmployeeData3[[#This Row],[Department]]="HR",1,0)</f>
        <v>0</v>
      </c>
      <c r="AF153">
        <f>IF(EmployeeData3[[#This Row],[Department]]="IT",1,0)</f>
        <v>0</v>
      </c>
      <c r="AG153">
        <f>IF(EmployeeData3[[#This Row],[Department]]="Marketing",1,0)</f>
        <v>0</v>
      </c>
      <c r="AH153">
        <f>IF(EmployeeData3[[#This Row],[Department]]="Sales",1,0)</f>
        <v>0</v>
      </c>
      <c r="AI153">
        <f>IF(EmployeeData3[[#This Row],[Department]]="Underwriting",1,0)</f>
        <v>0</v>
      </c>
      <c r="AJ153">
        <f>IF(EmployeeData3[[#This Row],[Country]]="Canada",1,0)</f>
        <v>0</v>
      </c>
      <c r="AK153">
        <f>IF(EmployeeData3[[#This Row],[Country]]="Germany",1,0)</f>
        <v>0</v>
      </c>
      <c r="AL153">
        <f>IF(EmployeeData3[[#This Row],[Country]]="Ireland",1,0)</f>
        <v>0</v>
      </c>
      <c r="AM153">
        <f>IF(EmployeeData3[[#This Row],[Country]]="Singapore",1,0)</f>
        <v>0</v>
      </c>
      <c r="AN153">
        <f>IF(EmployeeData3[[#This Row],[Country]]="US",1,0)</f>
        <v>1</v>
      </c>
      <c r="AO153">
        <f>IF(EmployeeData3[[#This Row],[Working Arrangement]]="Office",1,0)</f>
        <v>0</v>
      </c>
      <c r="AP153">
        <f>IF(EmployeeData3[[#This Row],[Working Arrangement]]="Remote",1,0)</f>
        <v>1</v>
      </c>
      <c r="AQ153" t="e">
        <f>'Logistics Regression'!#REF! + SUMPRODUCT(B153:J153, 'Logistics Regression'!#REF!)</f>
        <v>#REF!</v>
      </c>
    </row>
    <row r="154" spans="1:43">
      <c r="A154" t="s">
        <v>205</v>
      </c>
      <c r="B154" t="str">
        <f>VLOOKUP(EmployeeData3[[#This Row],[Employee ID]],GenderData[#All],2,FALSE)</f>
        <v>Female</v>
      </c>
      <c r="C154" t="s">
        <v>43</v>
      </c>
      <c r="D154" t="s">
        <v>44</v>
      </c>
      <c r="E154" t="s">
        <v>23</v>
      </c>
      <c r="F154" t="s">
        <v>32</v>
      </c>
      <c r="G154">
        <v>30</v>
      </c>
      <c r="H154">
        <v>3.6</v>
      </c>
      <c r="I154">
        <v>1.5</v>
      </c>
      <c r="J154" s="3">
        <v>0.74</v>
      </c>
      <c r="K154" t="s">
        <v>37</v>
      </c>
      <c r="L154" t="s">
        <v>26</v>
      </c>
      <c r="M154">
        <v>18</v>
      </c>
      <c r="N154">
        <v>61</v>
      </c>
      <c r="O154">
        <v>9</v>
      </c>
      <c r="P154">
        <v>3.5</v>
      </c>
      <c r="Q154" t="s">
        <v>33</v>
      </c>
      <c r="R154" t="s">
        <v>26</v>
      </c>
      <c r="S154">
        <v>10</v>
      </c>
      <c r="T154">
        <v>1</v>
      </c>
      <c r="U154">
        <f>IF(EmployeeData3[[#This Row],[Gender]]="Female",1,0)</f>
        <v>1</v>
      </c>
      <c r="V154">
        <f>IF(EmployeeData3[[#This Row],[Performance Rating]]="Needs Improvement",1,0)</f>
        <v>0</v>
      </c>
      <c r="W154">
        <f>IF(EmployeeData3[[#This Row],[Performance Rating]]="Exceeds Expectations",1,0)</f>
        <v>1</v>
      </c>
      <c r="X154">
        <f>IF(EmployeeData3[[#This Row],[Performance Rating]]="Outstanding",1,0)</f>
        <v>0</v>
      </c>
      <c r="Y154">
        <f>IF(EmployeeData3[[#This Row],[Job Level]]="Entry",1,0)</f>
        <v>0</v>
      </c>
      <c r="Z154">
        <f>IF(EmployeeData3[[#This Row],[Job Level]]="Manager",1,0)</f>
        <v>0</v>
      </c>
      <c r="AA154">
        <f>IF(EmployeeData3[[#This Row],[Job Level]]="Senior",1,0)</f>
        <v>1</v>
      </c>
      <c r="AB154">
        <f>IF(EmployeeData3[[#This Row],[Job Level]]="Senior Manager",1,0)</f>
        <v>0</v>
      </c>
      <c r="AC154">
        <f>IF(EmployeeData3[[#This Row],[Department]]="Claims",1,0)</f>
        <v>0</v>
      </c>
      <c r="AD154">
        <f>IF(EmployeeData3[[#This Row],[Department]]="Finance",1,0)</f>
        <v>1</v>
      </c>
      <c r="AE154">
        <f>IF(EmployeeData3[[#This Row],[Department]]="HR",1,0)</f>
        <v>0</v>
      </c>
      <c r="AF154">
        <f>IF(EmployeeData3[[#This Row],[Department]]="IT",1,0)</f>
        <v>0</v>
      </c>
      <c r="AG154">
        <f>IF(EmployeeData3[[#This Row],[Department]]="Marketing",1,0)</f>
        <v>0</v>
      </c>
      <c r="AH154">
        <f>IF(EmployeeData3[[#This Row],[Department]]="Sales",1,0)</f>
        <v>0</v>
      </c>
      <c r="AI154">
        <f>IF(EmployeeData3[[#This Row],[Department]]="Underwriting",1,0)</f>
        <v>0</v>
      </c>
      <c r="AJ154">
        <f>IF(EmployeeData3[[#This Row],[Country]]="Canada",1,0)</f>
        <v>0</v>
      </c>
      <c r="AK154">
        <f>IF(EmployeeData3[[#This Row],[Country]]="Germany",1,0)</f>
        <v>0</v>
      </c>
      <c r="AL154">
        <f>IF(EmployeeData3[[#This Row],[Country]]="Ireland",1,0)</f>
        <v>0</v>
      </c>
      <c r="AM154">
        <f>IF(EmployeeData3[[#This Row],[Country]]="Singapore",1,0)</f>
        <v>0</v>
      </c>
      <c r="AN154">
        <f>IF(EmployeeData3[[#This Row],[Country]]="US",1,0)</f>
        <v>0</v>
      </c>
      <c r="AO154">
        <f>IF(EmployeeData3[[#This Row],[Working Arrangement]]="Office",1,0)</f>
        <v>0</v>
      </c>
      <c r="AP154">
        <f>IF(EmployeeData3[[#This Row],[Working Arrangement]]="Remote",1,0)</f>
        <v>0</v>
      </c>
      <c r="AQ154" t="e">
        <f>'Logistics Regression'!#REF! + SUMPRODUCT(B154:J154, 'Logistics Regression'!#REF!)</f>
        <v>#REF!</v>
      </c>
    </row>
    <row r="155" spans="1:43">
      <c r="A155" t="s">
        <v>206</v>
      </c>
      <c r="B155" t="str">
        <f>VLOOKUP(EmployeeData3[[#This Row],[Employee ID]],GenderData[#All],2,FALSE)</f>
        <v>Male</v>
      </c>
      <c r="C155" t="s">
        <v>21</v>
      </c>
      <c r="D155" t="s">
        <v>22</v>
      </c>
      <c r="E155" t="s">
        <v>23</v>
      </c>
      <c r="F155" t="s">
        <v>32</v>
      </c>
      <c r="G155">
        <v>45</v>
      </c>
      <c r="H155">
        <v>4</v>
      </c>
      <c r="I155">
        <v>1</v>
      </c>
      <c r="J155" s="3">
        <v>0.92</v>
      </c>
      <c r="K155" t="s">
        <v>25</v>
      </c>
      <c r="L155" t="s">
        <v>26</v>
      </c>
      <c r="M155">
        <v>11</v>
      </c>
      <c r="N155">
        <v>77</v>
      </c>
      <c r="O155">
        <v>5</v>
      </c>
      <c r="P155">
        <v>6.3</v>
      </c>
      <c r="Q155" t="s">
        <v>33</v>
      </c>
      <c r="R155" t="s">
        <v>26</v>
      </c>
      <c r="S155">
        <v>39</v>
      </c>
      <c r="T155">
        <v>0</v>
      </c>
      <c r="U155">
        <f>IF(EmployeeData3[[#This Row],[Gender]]="Female",1,0)</f>
        <v>0</v>
      </c>
      <c r="V155">
        <f>IF(EmployeeData3[[#This Row],[Performance Rating]]="Needs Improvement",1,0)</f>
        <v>0</v>
      </c>
      <c r="W155">
        <f>IF(EmployeeData3[[#This Row],[Performance Rating]]="Exceeds Expectations",1,0)</f>
        <v>0</v>
      </c>
      <c r="X155">
        <f>IF(EmployeeData3[[#This Row],[Performance Rating]]="Outstanding",1,0)</f>
        <v>0</v>
      </c>
      <c r="Y155">
        <f>IF(EmployeeData3[[#This Row],[Job Level]]="Entry",1,0)</f>
        <v>0</v>
      </c>
      <c r="Z155">
        <f>IF(EmployeeData3[[#This Row],[Job Level]]="Manager",1,0)</f>
        <v>0</v>
      </c>
      <c r="AA155">
        <f>IF(EmployeeData3[[#This Row],[Job Level]]="Senior",1,0)</f>
        <v>1</v>
      </c>
      <c r="AB155">
        <f>IF(EmployeeData3[[#This Row],[Job Level]]="Senior Manager",1,0)</f>
        <v>0</v>
      </c>
      <c r="AC155">
        <f>IF(EmployeeData3[[#This Row],[Department]]="Claims",1,0)</f>
        <v>0</v>
      </c>
      <c r="AD155">
        <f>IF(EmployeeData3[[#This Row],[Department]]="Finance",1,0)</f>
        <v>0</v>
      </c>
      <c r="AE155">
        <f>IF(EmployeeData3[[#This Row],[Department]]="HR",1,0)</f>
        <v>0</v>
      </c>
      <c r="AF155">
        <f>IF(EmployeeData3[[#This Row],[Department]]="IT",1,0)</f>
        <v>0</v>
      </c>
      <c r="AG155">
        <f>IF(EmployeeData3[[#This Row],[Department]]="Marketing",1,0)</f>
        <v>0</v>
      </c>
      <c r="AH155">
        <f>IF(EmployeeData3[[#This Row],[Department]]="Sales",1,0)</f>
        <v>1</v>
      </c>
      <c r="AI155">
        <f>IF(EmployeeData3[[#This Row],[Department]]="Underwriting",1,0)</f>
        <v>0</v>
      </c>
      <c r="AJ155">
        <f>IF(EmployeeData3[[#This Row],[Country]]="Canada",1,0)</f>
        <v>0</v>
      </c>
      <c r="AK155">
        <f>IF(EmployeeData3[[#This Row],[Country]]="Germany",1,0)</f>
        <v>0</v>
      </c>
      <c r="AL155">
        <f>IF(EmployeeData3[[#This Row],[Country]]="Ireland",1,0)</f>
        <v>0</v>
      </c>
      <c r="AM155">
        <f>IF(EmployeeData3[[#This Row],[Country]]="Singapore",1,0)</f>
        <v>0</v>
      </c>
      <c r="AN155">
        <f>IF(EmployeeData3[[#This Row],[Country]]="US",1,0)</f>
        <v>0</v>
      </c>
      <c r="AO155">
        <f>IF(EmployeeData3[[#This Row],[Working Arrangement]]="Office",1,0)</f>
        <v>0</v>
      </c>
      <c r="AP155">
        <f>IF(EmployeeData3[[#This Row],[Working Arrangement]]="Remote",1,0)</f>
        <v>0</v>
      </c>
      <c r="AQ155" t="e">
        <f>'Logistics Regression'!#REF! + SUMPRODUCT(B155:J155, 'Logistics Regression'!#REF!)</f>
        <v>#REF!</v>
      </c>
    </row>
    <row r="156" spans="1:43">
      <c r="A156" t="s">
        <v>207</v>
      </c>
      <c r="B156" t="str">
        <f>VLOOKUP(EmployeeData3[[#This Row],[Employee ID]],GenderData[#All],2,FALSE)</f>
        <v>Female</v>
      </c>
      <c r="C156" t="s">
        <v>29</v>
      </c>
      <c r="D156" t="s">
        <v>30</v>
      </c>
      <c r="E156" t="s">
        <v>45</v>
      </c>
      <c r="F156" t="s">
        <v>32</v>
      </c>
      <c r="G156">
        <v>27</v>
      </c>
      <c r="H156">
        <v>7.3</v>
      </c>
      <c r="I156">
        <v>4.9000000000000004</v>
      </c>
      <c r="J156" s="3">
        <v>1.02</v>
      </c>
      <c r="K156" t="s">
        <v>25</v>
      </c>
      <c r="L156" t="s">
        <v>26</v>
      </c>
      <c r="M156">
        <v>20</v>
      </c>
      <c r="N156">
        <v>77</v>
      </c>
      <c r="O156">
        <v>4</v>
      </c>
      <c r="P156">
        <v>5</v>
      </c>
      <c r="Q156" t="s">
        <v>50</v>
      </c>
      <c r="R156" t="s">
        <v>38</v>
      </c>
      <c r="S156">
        <v>7</v>
      </c>
      <c r="T156">
        <v>0</v>
      </c>
      <c r="U156">
        <f>IF(EmployeeData3[[#This Row],[Gender]]="Female",1,0)</f>
        <v>1</v>
      </c>
      <c r="V156">
        <f>IF(EmployeeData3[[#This Row],[Performance Rating]]="Needs Improvement",1,0)</f>
        <v>0</v>
      </c>
      <c r="W156">
        <f>IF(EmployeeData3[[#This Row],[Performance Rating]]="Exceeds Expectations",1,0)</f>
        <v>0</v>
      </c>
      <c r="X156">
        <f>IF(EmployeeData3[[#This Row],[Performance Rating]]="Outstanding",1,0)</f>
        <v>0</v>
      </c>
      <c r="Y156">
        <f>IF(EmployeeData3[[#This Row],[Job Level]]="Entry",1,0)</f>
        <v>0</v>
      </c>
      <c r="Z156">
        <f>IF(EmployeeData3[[#This Row],[Job Level]]="Manager",1,0)</f>
        <v>0</v>
      </c>
      <c r="AA156">
        <f>IF(EmployeeData3[[#This Row],[Job Level]]="Senior",1,0)</f>
        <v>1</v>
      </c>
      <c r="AB156">
        <f>IF(EmployeeData3[[#This Row],[Job Level]]="Senior Manager",1,0)</f>
        <v>0</v>
      </c>
      <c r="AC156">
        <f>IF(EmployeeData3[[#This Row],[Department]]="Claims",1,0)</f>
        <v>1</v>
      </c>
      <c r="AD156">
        <f>IF(EmployeeData3[[#This Row],[Department]]="Finance",1,0)</f>
        <v>0</v>
      </c>
      <c r="AE156">
        <f>IF(EmployeeData3[[#This Row],[Department]]="HR",1,0)</f>
        <v>0</v>
      </c>
      <c r="AF156">
        <f>IF(EmployeeData3[[#This Row],[Department]]="IT",1,0)</f>
        <v>0</v>
      </c>
      <c r="AG156">
        <f>IF(EmployeeData3[[#This Row],[Department]]="Marketing",1,0)</f>
        <v>0</v>
      </c>
      <c r="AH156">
        <f>IF(EmployeeData3[[#This Row],[Department]]="Sales",1,0)</f>
        <v>0</v>
      </c>
      <c r="AI156">
        <f>IF(EmployeeData3[[#This Row],[Department]]="Underwriting",1,0)</f>
        <v>0</v>
      </c>
      <c r="AJ156">
        <f>IF(EmployeeData3[[#This Row],[Country]]="Canada",1,0)</f>
        <v>0</v>
      </c>
      <c r="AK156">
        <f>IF(EmployeeData3[[#This Row],[Country]]="Germany",1,0)</f>
        <v>0</v>
      </c>
      <c r="AL156">
        <f>IF(EmployeeData3[[#This Row],[Country]]="Ireland",1,0)</f>
        <v>0</v>
      </c>
      <c r="AM156">
        <f>IF(EmployeeData3[[#This Row],[Country]]="Singapore",1,0)</f>
        <v>0</v>
      </c>
      <c r="AN156">
        <f>IF(EmployeeData3[[#This Row],[Country]]="US",1,0)</f>
        <v>1</v>
      </c>
      <c r="AO156">
        <f>IF(EmployeeData3[[#This Row],[Working Arrangement]]="Office",1,0)</f>
        <v>1</v>
      </c>
      <c r="AP156">
        <f>IF(EmployeeData3[[#This Row],[Working Arrangement]]="Remote",1,0)</f>
        <v>0</v>
      </c>
      <c r="AQ156" t="e">
        <f>'Logistics Regression'!#REF! + SUMPRODUCT(B156:J156, 'Logistics Regression'!#REF!)</f>
        <v>#REF!</v>
      </c>
    </row>
    <row r="157" spans="1:43">
      <c r="A157" t="s">
        <v>208</v>
      </c>
      <c r="B157" t="str">
        <f>VLOOKUP(EmployeeData3[[#This Row],[Employee ID]],GenderData[#All],2,FALSE)</f>
        <v>Male</v>
      </c>
      <c r="C157" t="s">
        <v>43</v>
      </c>
      <c r="D157" t="s">
        <v>44</v>
      </c>
      <c r="E157" t="s">
        <v>41</v>
      </c>
      <c r="F157" t="s">
        <v>32</v>
      </c>
      <c r="G157">
        <v>30</v>
      </c>
      <c r="H157">
        <v>4.8</v>
      </c>
      <c r="I157">
        <v>0.5</v>
      </c>
      <c r="J157" s="3">
        <v>1.05</v>
      </c>
      <c r="K157" t="s">
        <v>25</v>
      </c>
      <c r="L157" t="s">
        <v>38</v>
      </c>
      <c r="M157">
        <v>11</v>
      </c>
      <c r="N157">
        <v>80</v>
      </c>
      <c r="O157">
        <v>4</v>
      </c>
      <c r="P157">
        <v>3.3</v>
      </c>
      <c r="Q157" t="s">
        <v>33</v>
      </c>
      <c r="R157" t="s">
        <v>38</v>
      </c>
      <c r="S157">
        <v>11</v>
      </c>
      <c r="T157">
        <v>0</v>
      </c>
      <c r="U157">
        <f>IF(EmployeeData3[[#This Row],[Gender]]="Female",1,0)</f>
        <v>0</v>
      </c>
      <c r="V157">
        <f>IF(EmployeeData3[[#This Row],[Performance Rating]]="Needs Improvement",1,0)</f>
        <v>0</v>
      </c>
      <c r="W157">
        <f>IF(EmployeeData3[[#This Row],[Performance Rating]]="Exceeds Expectations",1,0)</f>
        <v>0</v>
      </c>
      <c r="X157">
        <f>IF(EmployeeData3[[#This Row],[Performance Rating]]="Outstanding",1,0)</f>
        <v>0</v>
      </c>
      <c r="Y157">
        <f>IF(EmployeeData3[[#This Row],[Job Level]]="Entry",1,0)</f>
        <v>0</v>
      </c>
      <c r="Z157">
        <f>IF(EmployeeData3[[#This Row],[Job Level]]="Manager",1,0)</f>
        <v>0</v>
      </c>
      <c r="AA157">
        <f>IF(EmployeeData3[[#This Row],[Job Level]]="Senior",1,0)</f>
        <v>1</v>
      </c>
      <c r="AB157">
        <f>IF(EmployeeData3[[#This Row],[Job Level]]="Senior Manager",1,0)</f>
        <v>0</v>
      </c>
      <c r="AC157">
        <f>IF(EmployeeData3[[#This Row],[Department]]="Claims",1,0)</f>
        <v>0</v>
      </c>
      <c r="AD157">
        <f>IF(EmployeeData3[[#This Row],[Department]]="Finance",1,0)</f>
        <v>1</v>
      </c>
      <c r="AE157">
        <f>IF(EmployeeData3[[#This Row],[Department]]="HR",1,0)</f>
        <v>0</v>
      </c>
      <c r="AF157">
        <f>IF(EmployeeData3[[#This Row],[Department]]="IT",1,0)</f>
        <v>0</v>
      </c>
      <c r="AG157">
        <f>IF(EmployeeData3[[#This Row],[Department]]="Marketing",1,0)</f>
        <v>0</v>
      </c>
      <c r="AH157">
        <f>IF(EmployeeData3[[#This Row],[Department]]="Sales",1,0)</f>
        <v>0</v>
      </c>
      <c r="AI157">
        <f>IF(EmployeeData3[[#This Row],[Department]]="Underwriting",1,0)</f>
        <v>0</v>
      </c>
      <c r="AJ157">
        <f>IF(EmployeeData3[[#This Row],[Country]]="Canada",1,0)</f>
        <v>0</v>
      </c>
      <c r="AK157">
        <f>IF(EmployeeData3[[#This Row],[Country]]="Germany",1,0)</f>
        <v>0</v>
      </c>
      <c r="AL157">
        <f>IF(EmployeeData3[[#This Row],[Country]]="Ireland",1,0)</f>
        <v>0</v>
      </c>
      <c r="AM157">
        <f>IF(EmployeeData3[[#This Row],[Country]]="Singapore",1,0)</f>
        <v>1</v>
      </c>
      <c r="AN157">
        <f>IF(EmployeeData3[[#This Row],[Country]]="US",1,0)</f>
        <v>0</v>
      </c>
      <c r="AO157">
        <f>IF(EmployeeData3[[#This Row],[Working Arrangement]]="Office",1,0)</f>
        <v>0</v>
      </c>
      <c r="AP157">
        <f>IF(EmployeeData3[[#This Row],[Working Arrangement]]="Remote",1,0)</f>
        <v>0</v>
      </c>
      <c r="AQ157" t="e">
        <f>'Logistics Regression'!#REF! + SUMPRODUCT(B157:J157, 'Logistics Regression'!#REF!)</f>
        <v>#REF!</v>
      </c>
    </row>
    <row r="158" spans="1:43">
      <c r="A158" t="s">
        <v>209</v>
      </c>
      <c r="B158" t="str">
        <f>VLOOKUP(EmployeeData3[[#This Row],[Employee ID]],GenderData[#All],2,FALSE)</f>
        <v>Male</v>
      </c>
      <c r="C158" t="s">
        <v>35</v>
      </c>
      <c r="D158" t="s">
        <v>22</v>
      </c>
      <c r="E158" t="s">
        <v>23</v>
      </c>
      <c r="F158" t="s">
        <v>24</v>
      </c>
      <c r="G158">
        <v>37</v>
      </c>
      <c r="H158">
        <v>1.5</v>
      </c>
      <c r="I158">
        <v>1.5</v>
      </c>
      <c r="J158" s="3">
        <v>0.99</v>
      </c>
      <c r="K158" t="s">
        <v>53</v>
      </c>
      <c r="L158" t="s">
        <v>26</v>
      </c>
      <c r="M158">
        <v>11</v>
      </c>
      <c r="N158">
        <v>84</v>
      </c>
      <c r="O158">
        <v>3</v>
      </c>
      <c r="P158">
        <v>5.8</v>
      </c>
      <c r="Q158" t="s">
        <v>27</v>
      </c>
      <c r="R158" t="s">
        <v>26</v>
      </c>
      <c r="S158">
        <v>14</v>
      </c>
      <c r="T158">
        <v>0</v>
      </c>
      <c r="U158">
        <f>IF(EmployeeData3[[#This Row],[Gender]]="Female",1,0)</f>
        <v>0</v>
      </c>
      <c r="V158">
        <f>IF(EmployeeData3[[#This Row],[Performance Rating]]="Needs Improvement",1,0)</f>
        <v>1</v>
      </c>
      <c r="W158">
        <f>IF(EmployeeData3[[#This Row],[Performance Rating]]="Exceeds Expectations",1,0)</f>
        <v>0</v>
      </c>
      <c r="X158">
        <f>IF(EmployeeData3[[#This Row],[Performance Rating]]="Outstanding",1,0)</f>
        <v>0</v>
      </c>
      <c r="Y158">
        <f>IF(EmployeeData3[[#This Row],[Job Level]]="Entry",1,0)</f>
        <v>0</v>
      </c>
      <c r="Z158">
        <f>IF(EmployeeData3[[#This Row],[Job Level]]="Manager",1,0)</f>
        <v>0</v>
      </c>
      <c r="AA158">
        <f>IF(EmployeeData3[[#This Row],[Job Level]]="Senior",1,0)</f>
        <v>0</v>
      </c>
      <c r="AB158">
        <f>IF(EmployeeData3[[#This Row],[Job Level]]="Senior Manager",1,0)</f>
        <v>0</v>
      </c>
      <c r="AC158">
        <f>IF(EmployeeData3[[#This Row],[Department]]="Claims",1,0)</f>
        <v>0</v>
      </c>
      <c r="AD158">
        <f>IF(EmployeeData3[[#This Row],[Department]]="Finance",1,0)</f>
        <v>0</v>
      </c>
      <c r="AE158">
        <f>IF(EmployeeData3[[#This Row],[Department]]="HR",1,0)</f>
        <v>0</v>
      </c>
      <c r="AF158">
        <f>IF(EmployeeData3[[#This Row],[Department]]="IT",1,0)</f>
        <v>0</v>
      </c>
      <c r="AG158">
        <f>IF(EmployeeData3[[#This Row],[Department]]="Marketing",1,0)</f>
        <v>1</v>
      </c>
      <c r="AH158">
        <f>IF(EmployeeData3[[#This Row],[Department]]="Sales",1,0)</f>
        <v>0</v>
      </c>
      <c r="AI158">
        <f>IF(EmployeeData3[[#This Row],[Department]]="Underwriting",1,0)</f>
        <v>0</v>
      </c>
      <c r="AJ158">
        <f>IF(EmployeeData3[[#This Row],[Country]]="Canada",1,0)</f>
        <v>0</v>
      </c>
      <c r="AK158">
        <f>IF(EmployeeData3[[#This Row],[Country]]="Germany",1,0)</f>
        <v>0</v>
      </c>
      <c r="AL158">
        <f>IF(EmployeeData3[[#This Row],[Country]]="Ireland",1,0)</f>
        <v>0</v>
      </c>
      <c r="AM158">
        <f>IF(EmployeeData3[[#This Row],[Country]]="Singapore",1,0)</f>
        <v>0</v>
      </c>
      <c r="AN158">
        <f>IF(EmployeeData3[[#This Row],[Country]]="US",1,0)</f>
        <v>0</v>
      </c>
      <c r="AO158">
        <f>IF(EmployeeData3[[#This Row],[Working Arrangement]]="Office",1,0)</f>
        <v>0</v>
      </c>
      <c r="AP158">
        <f>IF(EmployeeData3[[#This Row],[Working Arrangement]]="Remote",1,0)</f>
        <v>1</v>
      </c>
      <c r="AQ158" t="e">
        <f>'Logistics Regression'!#REF! + SUMPRODUCT(B158:J158, 'Logistics Regression'!#REF!)</f>
        <v>#REF!</v>
      </c>
    </row>
    <row r="159" spans="1:43">
      <c r="A159" t="s">
        <v>210</v>
      </c>
      <c r="B159" t="str">
        <f>VLOOKUP(EmployeeData3[[#This Row],[Employee ID]],GenderData[#All],2,FALSE)</f>
        <v>Female</v>
      </c>
      <c r="C159" t="s">
        <v>52</v>
      </c>
      <c r="D159" t="s">
        <v>30</v>
      </c>
      <c r="E159" t="s">
        <v>41</v>
      </c>
      <c r="F159" t="s">
        <v>36</v>
      </c>
      <c r="G159">
        <v>33</v>
      </c>
      <c r="H159">
        <v>4.2</v>
      </c>
      <c r="I159">
        <v>2.7</v>
      </c>
      <c r="J159" s="3">
        <v>0.92</v>
      </c>
      <c r="K159" t="s">
        <v>25</v>
      </c>
      <c r="L159" t="s">
        <v>26</v>
      </c>
      <c r="M159">
        <v>2</v>
      </c>
      <c r="N159">
        <v>79</v>
      </c>
      <c r="O159">
        <v>2</v>
      </c>
      <c r="P159">
        <v>2.7</v>
      </c>
      <c r="Q159" t="s">
        <v>27</v>
      </c>
      <c r="R159" t="s">
        <v>26</v>
      </c>
      <c r="S159">
        <v>30</v>
      </c>
      <c r="T159">
        <v>0</v>
      </c>
      <c r="U159">
        <f>IF(EmployeeData3[[#This Row],[Gender]]="Female",1,0)</f>
        <v>1</v>
      </c>
      <c r="V159">
        <f>IF(EmployeeData3[[#This Row],[Performance Rating]]="Needs Improvement",1,0)</f>
        <v>0</v>
      </c>
      <c r="W159">
        <f>IF(EmployeeData3[[#This Row],[Performance Rating]]="Exceeds Expectations",1,0)</f>
        <v>0</v>
      </c>
      <c r="X159">
        <f>IF(EmployeeData3[[#This Row],[Performance Rating]]="Outstanding",1,0)</f>
        <v>0</v>
      </c>
      <c r="Y159">
        <f>IF(EmployeeData3[[#This Row],[Job Level]]="Entry",1,0)</f>
        <v>0</v>
      </c>
      <c r="Z159">
        <f>IF(EmployeeData3[[#This Row],[Job Level]]="Manager",1,0)</f>
        <v>1</v>
      </c>
      <c r="AA159">
        <f>IF(EmployeeData3[[#This Row],[Job Level]]="Senior",1,0)</f>
        <v>0</v>
      </c>
      <c r="AB159">
        <f>IF(EmployeeData3[[#This Row],[Job Level]]="Senior Manager",1,0)</f>
        <v>0</v>
      </c>
      <c r="AC159">
        <f>IF(EmployeeData3[[#This Row],[Department]]="Claims",1,0)</f>
        <v>0</v>
      </c>
      <c r="AD159">
        <f>IF(EmployeeData3[[#This Row],[Department]]="Finance",1,0)</f>
        <v>0</v>
      </c>
      <c r="AE159">
        <f>IF(EmployeeData3[[#This Row],[Department]]="HR",1,0)</f>
        <v>0</v>
      </c>
      <c r="AF159">
        <f>IF(EmployeeData3[[#This Row],[Department]]="IT",1,0)</f>
        <v>0</v>
      </c>
      <c r="AG159">
        <f>IF(EmployeeData3[[#This Row],[Department]]="Marketing",1,0)</f>
        <v>0</v>
      </c>
      <c r="AH159">
        <f>IF(EmployeeData3[[#This Row],[Department]]="Sales",1,0)</f>
        <v>0</v>
      </c>
      <c r="AI159">
        <f>IF(EmployeeData3[[#This Row],[Department]]="Underwriting",1,0)</f>
        <v>1</v>
      </c>
      <c r="AJ159">
        <f>IF(EmployeeData3[[#This Row],[Country]]="Canada",1,0)</f>
        <v>0</v>
      </c>
      <c r="AK159">
        <f>IF(EmployeeData3[[#This Row],[Country]]="Germany",1,0)</f>
        <v>0</v>
      </c>
      <c r="AL159">
        <f>IF(EmployeeData3[[#This Row],[Country]]="Ireland",1,0)</f>
        <v>0</v>
      </c>
      <c r="AM159">
        <f>IF(EmployeeData3[[#This Row],[Country]]="Singapore",1,0)</f>
        <v>1</v>
      </c>
      <c r="AN159">
        <f>IF(EmployeeData3[[#This Row],[Country]]="US",1,0)</f>
        <v>0</v>
      </c>
      <c r="AO159">
        <f>IF(EmployeeData3[[#This Row],[Working Arrangement]]="Office",1,0)</f>
        <v>0</v>
      </c>
      <c r="AP159">
        <f>IF(EmployeeData3[[#This Row],[Working Arrangement]]="Remote",1,0)</f>
        <v>1</v>
      </c>
      <c r="AQ159" t="e">
        <f>'Logistics Regression'!#REF! + SUMPRODUCT(B159:J159, 'Logistics Regression'!#REF!)</f>
        <v>#REF!</v>
      </c>
    </row>
    <row r="160" spans="1:43">
      <c r="A160" t="s">
        <v>211</v>
      </c>
      <c r="B160" t="str">
        <f>VLOOKUP(EmployeeData3[[#This Row],[Employee ID]],GenderData[#All],2,FALSE)</f>
        <v>Female</v>
      </c>
      <c r="C160" t="s">
        <v>43</v>
      </c>
      <c r="D160" t="s">
        <v>44</v>
      </c>
      <c r="E160" t="s">
        <v>23</v>
      </c>
      <c r="F160" t="s">
        <v>36</v>
      </c>
      <c r="G160">
        <v>46</v>
      </c>
      <c r="H160">
        <v>3.6</v>
      </c>
      <c r="I160">
        <v>3.6</v>
      </c>
      <c r="J160" s="3">
        <v>1.02</v>
      </c>
      <c r="K160" t="s">
        <v>53</v>
      </c>
      <c r="L160" t="s">
        <v>26</v>
      </c>
      <c r="M160">
        <v>24</v>
      </c>
      <c r="N160">
        <v>65</v>
      </c>
      <c r="O160">
        <v>2</v>
      </c>
      <c r="P160">
        <v>3.9</v>
      </c>
      <c r="Q160" t="s">
        <v>27</v>
      </c>
      <c r="R160" t="s">
        <v>26</v>
      </c>
      <c r="S160">
        <v>24</v>
      </c>
      <c r="T160">
        <v>1</v>
      </c>
      <c r="U160">
        <f>IF(EmployeeData3[[#This Row],[Gender]]="Female",1,0)</f>
        <v>1</v>
      </c>
      <c r="V160">
        <f>IF(EmployeeData3[[#This Row],[Performance Rating]]="Needs Improvement",1,0)</f>
        <v>1</v>
      </c>
      <c r="W160">
        <f>IF(EmployeeData3[[#This Row],[Performance Rating]]="Exceeds Expectations",1,0)</f>
        <v>0</v>
      </c>
      <c r="X160">
        <f>IF(EmployeeData3[[#This Row],[Performance Rating]]="Outstanding",1,0)</f>
        <v>0</v>
      </c>
      <c r="Y160">
        <f>IF(EmployeeData3[[#This Row],[Job Level]]="Entry",1,0)</f>
        <v>0</v>
      </c>
      <c r="Z160">
        <f>IF(EmployeeData3[[#This Row],[Job Level]]="Manager",1,0)</f>
        <v>1</v>
      </c>
      <c r="AA160">
        <f>IF(EmployeeData3[[#This Row],[Job Level]]="Senior",1,0)</f>
        <v>0</v>
      </c>
      <c r="AB160">
        <f>IF(EmployeeData3[[#This Row],[Job Level]]="Senior Manager",1,0)</f>
        <v>0</v>
      </c>
      <c r="AC160">
        <f>IF(EmployeeData3[[#This Row],[Department]]="Claims",1,0)</f>
        <v>0</v>
      </c>
      <c r="AD160">
        <f>IF(EmployeeData3[[#This Row],[Department]]="Finance",1,0)</f>
        <v>1</v>
      </c>
      <c r="AE160">
        <f>IF(EmployeeData3[[#This Row],[Department]]="HR",1,0)</f>
        <v>0</v>
      </c>
      <c r="AF160">
        <f>IF(EmployeeData3[[#This Row],[Department]]="IT",1,0)</f>
        <v>0</v>
      </c>
      <c r="AG160">
        <f>IF(EmployeeData3[[#This Row],[Department]]="Marketing",1,0)</f>
        <v>0</v>
      </c>
      <c r="AH160">
        <f>IF(EmployeeData3[[#This Row],[Department]]="Sales",1,0)</f>
        <v>0</v>
      </c>
      <c r="AI160">
        <f>IF(EmployeeData3[[#This Row],[Department]]="Underwriting",1,0)</f>
        <v>0</v>
      </c>
      <c r="AJ160">
        <f>IF(EmployeeData3[[#This Row],[Country]]="Canada",1,0)</f>
        <v>0</v>
      </c>
      <c r="AK160">
        <f>IF(EmployeeData3[[#This Row],[Country]]="Germany",1,0)</f>
        <v>0</v>
      </c>
      <c r="AL160">
        <f>IF(EmployeeData3[[#This Row],[Country]]="Ireland",1,0)</f>
        <v>0</v>
      </c>
      <c r="AM160">
        <f>IF(EmployeeData3[[#This Row],[Country]]="Singapore",1,0)</f>
        <v>0</v>
      </c>
      <c r="AN160">
        <f>IF(EmployeeData3[[#This Row],[Country]]="US",1,0)</f>
        <v>0</v>
      </c>
      <c r="AO160">
        <f>IF(EmployeeData3[[#This Row],[Working Arrangement]]="Office",1,0)</f>
        <v>0</v>
      </c>
      <c r="AP160">
        <f>IF(EmployeeData3[[#This Row],[Working Arrangement]]="Remote",1,0)</f>
        <v>1</v>
      </c>
      <c r="AQ160" t="e">
        <f>'Logistics Regression'!#REF! + SUMPRODUCT(B160:J160, 'Logistics Regression'!#REF!)</f>
        <v>#REF!</v>
      </c>
    </row>
    <row r="161" spans="1:43">
      <c r="A161" t="s">
        <v>212</v>
      </c>
      <c r="B161" t="str">
        <f>VLOOKUP(EmployeeData3[[#This Row],[Employee ID]],GenderData[#All],2,FALSE)</f>
        <v>Male</v>
      </c>
      <c r="C161" t="s">
        <v>35</v>
      </c>
      <c r="D161" t="s">
        <v>22</v>
      </c>
      <c r="E161" t="s">
        <v>55</v>
      </c>
      <c r="F161" t="s">
        <v>62</v>
      </c>
      <c r="G161">
        <v>41</v>
      </c>
      <c r="H161">
        <v>0.6</v>
      </c>
      <c r="I161">
        <v>0.6</v>
      </c>
      <c r="J161" s="3">
        <v>0.89</v>
      </c>
      <c r="K161" t="s">
        <v>37</v>
      </c>
      <c r="L161" t="s">
        <v>26</v>
      </c>
      <c r="M161">
        <v>13</v>
      </c>
      <c r="N161">
        <v>61</v>
      </c>
      <c r="O161">
        <v>4</v>
      </c>
      <c r="P161">
        <v>2.1</v>
      </c>
      <c r="Q161" t="s">
        <v>33</v>
      </c>
      <c r="R161" t="s">
        <v>26</v>
      </c>
      <c r="S161">
        <v>22</v>
      </c>
      <c r="T161">
        <v>1</v>
      </c>
      <c r="U161">
        <f>IF(EmployeeData3[[#This Row],[Gender]]="Female",1,0)</f>
        <v>0</v>
      </c>
      <c r="V161">
        <f>IF(EmployeeData3[[#This Row],[Performance Rating]]="Needs Improvement",1,0)</f>
        <v>0</v>
      </c>
      <c r="W161">
        <f>IF(EmployeeData3[[#This Row],[Performance Rating]]="Exceeds Expectations",1,0)</f>
        <v>1</v>
      </c>
      <c r="X161">
        <f>IF(EmployeeData3[[#This Row],[Performance Rating]]="Outstanding",1,0)</f>
        <v>0</v>
      </c>
      <c r="Y161">
        <f>IF(EmployeeData3[[#This Row],[Job Level]]="Entry",1,0)</f>
        <v>1</v>
      </c>
      <c r="Z161">
        <f>IF(EmployeeData3[[#This Row],[Job Level]]="Manager",1,0)</f>
        <v>0</v>
      </c>
      <c r="AA161">
        <f>IF(EmployeeData3[[#This Row],[Job Level]]="Senior",1,0)</f>
        <v>0</v>
      </c>
      <c r="AB161">
        <f>IF(EmployeeData3[[#This Row],[Job Level]]="Senior Manager",1,0)</f>
        <v>0</v>
      </c>
      <c r="AC161">
        <f>IF(EmployeeData3[[#This Row],[Department]]="Claims",1,0)</f>
        <v>0</v>
      </c>
      <c r="AD161">
        <f>IF(EmployeeData3[[#This Row],[Department]]="Finance",1,0)</f>
        <v>0</v>
      </c>
      <c r="AE161">
        <f>IF(EmployeeData3[[#This Row],[Department]]="HR",1,0)</f>
        <v>0</v>
      </c>
      <c r="AF161">
        <f>IF(EmployeeData3[[#This Row],[Department]]="IT",1,0)</f>
        <v>0</v>
      </c>
      <c r="AG161">
        <f>IF(EmployeeData3[[#This Row],[Department]]="Marketing",1,0)</f>
        <v>1</v>
      </c>
      <c r="AH161">
        <f>IF(EmployeeData3[[#This Row],[Department]]="Sales",1,0)</f>
        <v>0</v>
      </c>
      <c r="AI161">
        <f>IF(EmployeeData3[[#This Row],[Department]]="Underwriting",1,0)</f>
        <v>0</v>
      </c>
      <c r="AJ161">
        <f>IF(EmployeeData3[[#This Row],[Country]]="Canada",1,0)</f>
        <v>1</v>
      </c>
      <c r="AK161">
        <f>IF(EmployeeData3[[#This Row],[Country]]="Germany",1,0)</f>
        <v>0</v>
      </c>
      <c r="AL161">
        <f>IF(EmployeeData3[[#This Row],[Country]]="Ireland",1,0)</f>
        <v>0</v>
      </c>
      <c r="AM161">
        <f>IF(EmployeeData3[[#This Row],[Country]]="Singapore",1,0)</f>
        <v>0</v>
      </c>
      <c r="AN161">
        <f>IF(EmployeeData3[[#This Row],[Country]]="US",1,0)</f>
        <v>0</v>
      </c>
      <c r="AO161">
        <f>IF(EmployeeData3[[#This Row],[Working Arrangement]]="Office",1,0)</f>
        <v>0</v>
      </c>
      <c r="AP161">
        <f>IF(EmployeeData3[[#This Row],[Working Arrangement]]="Remote",1,0)</f>
        <v>0</v>
      </c>
      <c r="AQ161" t="e">
        <f>'Logistics Regression'!#REF! + SUMPRODUCT(B161:J161, 'Logistics Regression'!#REF!)</f>
        <v>#REF!</v>
      </c>
    </row>
    <row r="162" spans="1:43">
      <c r="A162" t="s">
        <v>213</v>
      </c>
      <c r="B162" t="str">
        <f>VLOOKUP(EmployeeData3[[#This Row],[Employee ID]],GenderData[#All],2,FALSE)</f>
        <v>Male</v>
      </c>
      <c r="C162" t="s">
        <v>21</v>
      </c>
      <c r="D162" t="s">
        <v>22</v>
      </c>
      <c r="E162" t="s">
        <v>23</v>
      </c>
      <c r="F162" t="s">
        <v>36</v>
      </c>
      <c r="G162">
        <v>54</v>
      </c>
      <c r="H162">
        <v>4.4000000000000004</v>
      </c>
      <c r="I162">
        <v>1.9</v>
      </c>
      <c r="J162" s="3">
        <v>1.1399999999999999</v>
      </c>
      <c r="K162" t="s">
        <v>25</v>
      </c>
      <c r="L162" t="s">
        <v>26</v>
      </c>
      <c r="M162">
        <v>18</v>
      </c>
      <c r="N162">
        <v>76</v>
      </c>
      <c r="O162">
        <v>0</v>
      </c>
      <c r="P162">
        <v>2.7</v>
      </c>
      <c r="Q162" t="s">
        <v>33</v>
      </c>
      <c r="R162" t="s">
        <v>26</v>
      </c>
      <c r="S162">
        <v>26</v>
      </c>
      <c r="T162">
        <v>0</v>
      </c>
      <c r="U162">
        <f>IF(EmployeeData3[[#This Row],[Gender]]="Female",1,0)</f>
        <v>0</v>
      </c>
      <c r="V162">
        <f>IF(EmployeeData3[[#This Row],[Performance Rating]]="Needs Improvement",1,0)</f>
        <v>0</v>
      </c>
      <c r="W162">
        <f>IF(EmployeeData3[[#This Row],[Performance Rating]]="Exceeds Expectations",1,0)</f>
        <v>0</v>
      </c>
      <c r="X162">
        <f>IF(EmployeeData3[[#This Row],[Performance Rating]]="Outstanding",1,0)</f>
        <v>0</v>
      </c>
      <c r="Y162">
        <f>IF(EmployeeData3[[#This Row],[Job Level]]="Entry",1,0)</f>
        <v>0</v>
      </c>
      <c r="Z162">
        <f>IF(EmployeeData3[[#This Row],[Job Level]]="Manager",1,0)</f>
        <v>1</v>
      </c>
      <c r="AA162">
        <f>IF(EmployeeData3[[#This Row],[Job Level]]="Senior",1,0)</f>
        <v>0</v>
      </c>
      <c r="AB162">
        <f>IF(EmployeeData3[[#This Row],[Job Level]]="Senior Manager",1,0)</f>
        <v>0</v>
      </c>
      <c r="AC162">
        <f>IF(EmployeeData3[[#This Row],[Department]]="Claims",1,0)</f>
        <v>0</v>
      </c>
      <c r="AD162">
        <f>IF(EmployeeData3[[#This Row],[Department]]="Finance",1,0)</f>
        <v>0</v>
      </c>
      <c r="AE162">
        <f>IF(EmployeeData3[[#This Row],[Department]]="HR",1,0)</f>
        <v>0</v>
      </c>
      <c r="AF162">
        <f>IF(EmployeeData3[[#This Row],[Department]]="IT",1,0)</f>
        <v>0</v>
      </c>
      <c r="AG162">
        <f>IF(EmployeeData3[[#This Row],[Department]]="Marketing",1,0)</f>
        <v>0</v>
      </c>
      <c r="AH162">
        <f>IF(EmployeeData3[[#This Row],[Department]]="Sales",1,0)</f>
        <v>1</v>
      </c>
      <c r="AI162">
        <f>IF(EmployeeData3[[#This Row],[Department]]="Underwriting",1,0)</f>
        <v>0</v>
      </c>
      <c r="AJ162">
        <f>IF(EmployeeData3[[#This Row],[Country]]="Canada",1,0)</f>
        <v>0</v>
      </c>
      <c r="AK162">
        <f>IF(EmployeeData3[[#This Row],[Country]]="Germany",1,0)</f>
        <v>0</v>
      </c>
      <c r="AL162">
        <f>IF(EmployeeData3[[#This Row],[Country]]="Ireland",1,0)</f>
        <v>0</v>
      </c>
      <c r="AM162">
        <f>IF(EmployeeData3[[#This Row],[Country]]="Singapore",1,0)</f>
        <v>0</v>
      </c>
      <c r="AN162">
        <f>IF(EmployeeData3[[#This Row],[Country]]="US",1,0)</f>
        <v>0</v>
      </c>
      <c r="AO162">
        <f>IF(EmployeeData3[[#This Row],[Working Arrangement]]="Office",1,0)</f>
        <v>0</v>
      </c>
      <c r="AP162">
        <f>IF(EmployeeData3[[#This Row],[Working Arrangement]]="Remote",1,0)</f>
        <v>0</v>
      </c>
      <c r="AQ162" t="e">
        <f>'Logistics Regression'!#REF! + SUMPRODUCT(B162:J162, 'Logistics Regression'!#REF!)</f>
        <v>#REF!</v>
      </c>
    </row>
    <row r="163" spans="1:43">
      <c r="A163" t="s">
        <v>214</v>
      </c>
      <c r="B163" t="str">
        <f>VLOOKUP(EmployeeData3[[#This Row],[Employee ID]],GenderData[#All],2,FALSE)</f>
        <v>Male</v>
      </c>
      <c r="C163" t="s">
        <v>40</v>
      </c>
      <c r="D163" t="s">
        <v>40</v>
      </c>
      <c r="E163" t="s">
        <v>23</v>
      </c>
      <c r="F163" t="s">
        <v>24</v>
      </c>
      <c r="G163">
        <v>36</v>
      </c>
      <c r="H163">
        <v>1.6</v>
      </c>
      <c r="I163">
        <v>1.6</v>
      </c>
      <c r="J163" s="3">
        <v>0.9</v>
      </c>
      <c r="K163" t="s">
        <v>25</v>
      </c>
      <c r="L163" t="s">
        <v>26</v>
      </c>
      <c r="M163">
        <v>7</v>
      </c>
      <c r="N163">
        <v>79</v>
      </c>
      <c r="O163">
        <v>13</v>
      </c>
      <c r="P163">
        <v>2.2000000000000002</v>
      </c>
      <c r="Q163" t="s">
        <v>33</v>
      </c>
      <c r="R163" t="s">
        <v>26</v>
      </c>
      <c r="S163">
        <v>31</v>
      </c>
      <c r="T163">
        <v>0</v>
      </c>
      <c r="U163">
        <f>IF(EmployeeData3[[#This Row],[Gender]]="Female",1,0)</f>
        <v>0</v>
      </c>
      <c r="V163">
        <f>IF(EmployeeData3[[#This Row],[Performance Rating]]="Needs Improvement",1,0)</f>
        <v>0</v>
      </c>
      <c r="W163">
        <f>IF(EmployeeData3[[#This Row],[Performance Rating]]="Exceeds Expectations",1,0)</f>
        <v>0</v>
      </c>
      <c r="X163">
        <f>IF(EmployeeData3[[#This Row],[Performance Rating]]="Outstanding",1,0)</f>
        <v>0</v>
      </c>
      <c r="Y163">
        <f>IF(EmployeeData3[[#This Row],[Job Level]]="Entry",1,0)</f>
        <v>0</v>
      </c>
      <c r="Z163">
        <f>IF(EmployeeData3[[#This Row],[Job Level]]="Manager",1,0)</f>
        <v>0</v>
      </c>
      <c r="AA163">
        <f>IF(EmployeeData3[[#This Row],[Job Level]]="Senior",1,0)</f>
        <v>0</v>
      </c>
      <c r="AB163">
        <f>IF(EmployeeData3[[#This Row],[Job Level]]="Senior Manager",1,0)</f>
        <v>0</v>
      </c>
      <c r="AC163">
        <f>IF(EmployeeData3[[#This Row],[Department]]="Claims",1,0)</f>
        <v>0</v>
      </c>
      <c r="AD163">
        <f>IF(EmployeeData3[[#This Row],[Department]]="Finance",1,0)</f>
        <v>0</v>
      </c>
      <c r="AE163">
        <f>IF(EmployeeData3[[#This Row],[Department]]="HR",1,0)</f>
        <v>0</v>
      </c>
      <c r="AF163">
        <f>IF(EmployeeData3[[#This Row],[Department]]="IT",1,0)</f>
        <v>0</v>
      </c>
      <c r="AG163">
        <f>IF(EmployeeData3[[#This Row],[Department]]="Marketing",1,0)</f>
        <v>0</v>
      </c>
      <c r="AH163">
        <f>IF(EmployeeData3[[#This Row],[Department]]="Sales",1,0)</f>
        <v>0</v>
      </c>
      <c r="AI163">
        <f>IF(EmployeeData3[[#This Row],[Department]]="Underwriting",1,0)</f>
        <v>0</v>
      </c>
      <c r="AJ163">
        <f>IF(EmployeeData3[[#This Row],[Country]]="Canada",1,0)</f>
        <v>0</v>
      </c>
      <c r="AK163">
        <f>IF(EmployeeData3[[#This Row],[Country]]="Germany",1,0)</f>
        <v>0</v>
      </c>
      <c r="AL163">
        <f>IF(EmployeeData3[[#This Row],[Country]]="Ireland",1,0)</f>
        <v>0</v>
      </c>
      <c r="AM163">
        <f>IF(EmployeeData3[[#This Row],[Country]]="Singapore",1,0)</f>
        <v>0</v>
      </c>
      <c r="AN163">
        <f>IF(EmployeeData3[[#This Row],[Country]]="US",1,0)</f>
        <v>0</v>
      </c>
      <c r="AO163">
        <f>IF(EmployeeData3[[#This Row],[Working Arrangement]]="Office",1,0)</f>
        <v>0</v>
      </c>
      <c r="AP163">
        <f>IF(EmployeeData3[[#This Row],[Working Arrangement]]="Remote",1,0)</f>
        <v>0</v>
      </c>
      <c r="AQ163" t="e">
        <f>'Logistics Regression'!#REF! + SUMPRODUCT(B163:J163, 'Logistics Regression'!#REF!)</f>
        <v>#REF!</v>
      </c>
    </row>
    <row r="164" spans="1:43">
      <c r="A164" t="s">
        <v>215</v>
      </c>
      <c r="B164" t="str">
        <f>VLOOKUP(EmployeeData3[[#This Row],[Employee ID]],GenderData[#All],2,FALSE)</f>
        <v>Female</v>
      </c>
      <c r="C164" t="s">
        <v>40</v>
      </c>
      <c r="D164" t="s">
        <v>40</v>
      </c>
      <c r="E164" t="s">
        <v>45</v>
      </c>
      <c r="F164" t="s">
        <v>24</v>
      </c>
      <c r="G164">
        <v>37</v>
      </c>
      <c r="H164">
        <v>7.4</v>
      </c>
      <c r="I164">
        <v>4.9000000000000004</v>
      </c>
      <c r="J164" s="3">
        <v>0.92</v>
      </c>
      <c r="K164" t="s">
        <v>37</v>
      </c>
      <c r="L164" t="s">
        <v>26</v>
      </c>
      <c r="M164">
        <v>20</v>
      </c>
      <c r="N164">
        <v>86</v>
      </c>
      <c r="O164">
        <v>2</v>
      </c>
      <c r="P164">
        <v>0.6</v>
      </c>
      <c r="Q164" t="s">
        <v>33</v>
      </c>
      <c r="R164" t="s">
        <v>26</v>
      </c>
      <c r="S164">
        <v>32</v>
      </c>
      <c r="T164">
        <v>0</v>
      </c>
      <c r="U164">
        <f>IF(EmployeeData3[[#This Row],[Gender]]="Female",1,0)</f>
        <v>1</v>
      </c>
      <c r="V164">
        <f>IF(EmployeeData3[[#This Row],[Performance Rating]]="Needs Improvement",1,0)</f>
        <v>0</v>
      </c>
      <c r="W164">
        <f>IF(EmployeeData3[[#This Row],[Performance Rating]]="Exceeds Expectations",1,0)</f>
        <v>1</v>
      </c>
      <c r="X164">
        <f>IF(EmployeeData3[[#This Row],[Performance Rating]]="Outstanding",1,0)</f>
        <v>0</v>
      </c>
      <c r="Y164">
        <f>IF(EmployeeData3[[#This Row],[Job Level]]="Entry",1,0)</f>
        <v>0</v>
      </c>
      <c r="Z164">
        <f>IF(EmployeeData3[[#This Row],[Job Level]]="Manager",1,0)</f>
        <v>0</v>
      </c>
      <c r="AA164">
        <f>IF(EmployeeData3[[#This Row],[Job Level]]="Senior",1,0)</f>
        <v>0</v>
      </c>
      <c r="AB164">
        <f>IF(EmployeeData3[[#This Row],[Job Level]]="Senior Manager",1,0)</f>
        <v>0</v>
      </c>
      <c r="AC164">
        <f>IF(EmployeeData3[[#This Row],[Department]]="Claims",1,0)</f>
        <v>0</v>
      </c>
      <c r="AD164">
        <f>IF(EmployeeData3[[#This Row],[Department]]="Finance",1,0)</f>
        <v>0</v>
      </c>
      <c r="AE164">
        <f>IF(EmployeeData3[[#This Row],[Department]]="HR",1,0)</f>
        <v>0</v>
      </c>
      <c r="AF164">
        <f>IF(EmployeeData3[[#This Row],[Department]]="IT",1,0)</f>
        <v>0</v>
      </c>
      <c r="AG164">
        <f>IF(EmployeeData3[[#This Row],[Department]]="Marketing",1,0)</f>
        <v>0</v>
      </c>
      <c r="AH164">
        <f>IF(EmployeeData3[[#This Row],[Department]]="Sales",1,0)</f>
        <v>0</v>
      </c>
      <c r="AI164">
        <f>IF(EmployeeData3[[#This Row],[Department]]="Underwriting",1,0)</f>
        <v>0</v>
      </c>
      <c r="AJ164">
        <f>IF(EmployeeData3[[#This Row],[Country]]="Canada",1,0)</f>
        <v>0</v>
      </c>
      <c r="AK164">
        <f>IF(EmployeeData3[[#This Row],[Country]]="Germany",1,0)</f>
        <v>0</v>
      </c>
      <c r="AL164">
        <f>IF(EmployeeData3[[#This Row],[Country]]="Ireland",1,0)</f>
        <v>0</v>
      </c>
      <c r="AM164">
        <f>IF(EmployeeData3[[#This Row],[Country]]="Singapore",1,0)</f>
        <v>0</v>
      </c>
      <c r="AN164">
        <f>IF(EmployeeData3[[#This Row],[Country]]="US",1,0)</f>
        <v>1</v>
      </c>
      <c r="AO164">
        <f>IF(EmployeeData3[[#This Row],[Working Arrangement]]="Office",1,0)</f>
        <v>0</v>
      </c>
      <c r="AP164">
        <f>IF(EmployeeData3[[#This Row],[Working Arrangement]]="Remote",1,0)</f>
        <v>0</v>
      </c>
      <c r="AQ164" t="e">
        <f>'Logistics Regression'!#REF! + SUMPRODUCT(B164:J164, 'Logistics Regression'!#REF!)</f>
        <v>#REF!</v>
      </c>
    </row>
    <row r="165" spans="1:43">
      <c r="A165" t="s">
        <v>216</v>
      </c>
      <c r="B165" t="str">
        <f>VLOOKUP(EmployeeData3[[#This Row],[Employee ID]],GenderData[#All],2,FALSE)</f>
        <v>Male</v>
      </c>
      <c r="C165" t="s">
        <v>40</v>
      </c>
      <c r="D165" t="s">
        <v>40</v>
      </c>
      <c r="E165" t="s">
        <v>45</v>
      </c>
      <c r="F165" t="s">
        <v>32</v>
      </c>
      <c r="G165">
        <v>49</v>
      </c>
      <c r="H165">
        <v>5.3</v>
      </c>
      <c r="I165">
        <v>1.9</v>
      </c>
      <c r="J165" s="3">
        <v>1.1599999999999999</v>
      </c>
      <c r="K165" t="s">
        <v>37</v>
      </c>
      <c r="L165" t="s">
        <v>26</v>
      </c>
      <c r="M165">
        <v>9</v>
      </c>
      <c r="N165">
        <v>86</v>
      </c>
      <c r="O165">
        <v>15</v>
      </c>
      <c r="P165">
        <v>0.7</v>
      </c>
      <c r="Q165" t="s">
        <v>50</v>
      </c>
      <c r="R165" t="s">
        <v>38</v>
      </c>
      <c r="S165">
        <v>37</v>
      </c>
      <c r="T165">
        <v>0</v>
      </c>
      <c r="U165">
        <f>IF(EmployeeData3[[#This Row],[Gender]]="Female",1,0)</f>
        <v>0</v>
      </c>
      <c r="V165">
        <f>IF(EmployeeData3[[#This Row],[Performance Rating]]="Needs Improvement",1,0)</f>
        <v>0</v>
      </c>
      <c r="W165">
        <f>IF(EmployeeData3[[#This Row],[Performance Rating]]="Exceeds Expectations",1,0)</f>
        <v>1</v>
      </c>
      <c r="X165">
        <f>IF(EmployeeData3[[#This Row],[Performance Rating]]="Outstanding",1,0)</f>
        <v>0</v>
      </c>
      <c r="Y165">
        <f>IF(EmployeeData3[[#This Row],[Job Level]]="Entry",1,0)</f>
        <v>0</v>
      </c>
      <c r="Z165">
        <f>IF(EmployeeData3[[#This Row],[Job Level]]="Manager",1,0)</f>
        <v>0</v>
      </c>
      <c r="AA165">
        <f>IF(EmployeeData3[[#This Row],[Job Level]]="Senior",1,0)</f>
        <v>1</v>
      </c>
      <c r="AB165">
        <f>IF(EmployeeData3[[#This Row],[Job Level]]="Senior Manager",1,0)</f>
        <v>0</v>
      </c>
      <c r="AC165">
        <f>IF(EmployeeData3[[#This Row],[Department]]="Claims",1,0)</f>
        <v>0</v>
      </c>
      <c r="AD165">
        <f>IF(EmployeeData3[[#This Row],[Department]]="Finance",1,0)</f>
        <v>0</v>
      </c>
      <c r="AE165">
        <f>IF(EmployeeData3[[#This Row],[Department]]="HR",1,0)</f>
        <v>0</v>
      </c>
      <c r="AF165">
        <f>IF(EmployeeData3[[#This Row],[Department]]="IT",1,0)</f>
        <v>0</v>
      </c>
      <c r="AG165">
        <f>IF(EmployeeData3[[#This Row],[Department]]="Marketing",1,0)</f>
        <v>0</v>
      </c>
      <c r="AH165">
        <f>IF(EmployeeData3[[#This Row],[Department]]="Sales",1,0)</f>
        <v>0</v>
      </c>
      <c r="AI165">
        <f>IF(EmployeeData3[[#This Row],[Department]]="Underwriting",1,0)</f>
        <v>0</v>
      </c>
      <c r="AJ165">
        <f>IF(EmployeeData3[[#This Row],[Country]]="Canada",1,0)</f>
        <v>0</v>
      </c>
      <c r="AK165">
        <f>IF(EmployeeData3[[#This Row],[Country]]="Germany",1,0)</f>
        <v>0</v>
      </c>
      <c r="AL165">
        <f>IF(EmployeeData3[[#This Row],[Country]]="Ireland",1,0)</f>
        <v>0</v>
      </c>
      <c r="AM165">
        <f>IF(EmployeeData3[[#This Row],[Country]]="Singapore",1,0)</f>
        <v>0</v>
      </c>
      <c r="AN165">
        <f>IF(EmployeeData3[[#This Row],[Country]]="US",1,0)</f>
        <v>1</v>
      </c>
      <c r="AO165">
        <f>IF(EmployeeData3[[#This Row],[Working Arrangement]]="Office",1,0)</f>
        <v>1</v>
      </c>
      <c r="AP165">
        <f>IF(EmployeeData3[[#This Row],[Working Arrangement]]="Remote",1,0)</f>
        <v>0</v>
      </c>
      <c r="AQ165" t="e">
        <f>'Logistics Regression'!#REF! + SUMPRODUCT(B165:J165, 'Logistics Regression'!#REF!)</f>
        <v>#REF!</v>
      </c>
    </row>
    <row r="166" spans="1:43">
      <c r="A166" t="s">
        <v>217</v>
      </c>
      <c r="B166" t="str">
        <f>VLOOKUP(EmployeeData3[[#This Row],[Employee ID]],GenderData[#All],2,FALSE)</f>
        <v>Male</v>
      </c>
      <c r="C166" t="s">
        <v>48</v>
      </c>
      <c r="D166" t="s">
        <v>49</v>
      </c>
      <c r="E166" t="s">
        <v>55</v>
      </c>
      <c r="F166" t="s">
        <v>24</v>
      </c>
      <c r="G166">
        <v>37</v>
      </c>
      <c r="H166">
        <v>1.4</v>
      </c>
      <c r="I166">
        <v>1.4</v>
      </c>
      <c r="J166" s="3">
        <v>0.85</v>
      </c>
      <c r="K166" t="s">
        <v>75</v>
      </c>
      <c r="L166" t="s">
        <v>26</v>
      </c>
      <c r="M166">
        <v>15</v>
      </c>
      <c r="N166">
        <v>61</v>
      </c>
      <c r="O166">
        <v>2</v>
      </c>
      <c r="P166">
        <v>0.8</v>
      </c>
      <c r="Q166" t="s">
        <v>27</v>
      </c>
      <c r="R166" t="s">
        <v>38</v>
      </c>
      <c r="S166">
        <v>46</v>
      </c>
      <c r="T166">
        <v>0</v>
      </c>
      <c r="U166">
        <f>IF(EmployeeData3[[#This Row],[Gender]]="Female",1,0)</f>
        <v>0</v>
      </c>
      <c r="V166">
        <f>IF(EmployeeData3[[#This Row],[Performance Rating]]="Needs Improvement",1,0)</f>
        <v>0</v>
      </c>
      <c r="W166">
        <f>IF(EmployeeData3[[#This Row],[Performance Rating]]="Exceeds Expectations",1,0)</f>
        <v>0</v>
      </c>
      <c r="X166">
        <f>IF(EmployeeData3[[#This Row],[Performance Rating]]="Outstanding",1,0)</f>
        <v>1</v>
      </c>
      <c r="Y166">
        <f>IF(EmployeeData3[[#This Row],[Job Level]]="Entry",1,0)</f>
        <v>0</v>
      </c>
      <c r="Z166">
        <f>IF(EmployeeData3[[#This Row],[Job Level]]="Manager",1,0)</f>
        <v>0</v>
      </c>
      <c r="AA166">
        <f>IF(EmployeeData3[[#This Row],[Job Level]]="Senior",1,0)</f>
        <v>0</v>
      </c>
      <c r="AB166">
        <f>IF(EmployeeData3[[#This Row],[Job Level]]="Senior Manager",1,0)</f>
        <v>0</v>
      </c>
      <c r="AC166">
        <f>IF(EmployeeData3[[#This Row],[Department]]="Claims",1,0)</f>
        <v>0</v>
      </c>
      <c r="AD166">
        <f>IF(EmployeeData3[[#This Row],[Department]]="Finance",1,0)</f>
        <v>0</v>
      </c>
      <c r="AE166">
        <f>IF(EmployeeData3[[#This Row],[Department]]="HR",1,0)</f>
        <v>0</v>
      </c>
      <c r="AF166">
        <f>IF(EmployeeData3[[#This Row],[Department]]="IT",1,0)</f>
        <v>1</v>
      </c>
      <c r="AG166">
        <f>IF(EmployeeData3[[#This Row],[Department]]="Marketing",1,0)</f>
        <v>0</v>
      </c>
      <c r="AH166">
        <f>IF(EmployeeData3[[#This Row],[Department]]="Sales",1,0)</f>
        <v>0</v>
      </c>
      <c r="AI166">
        <f>IF(EmployeeData3[[#This Row],[Department]]="Underwriting",1,0)</f>
        <v>0</v>
      </c>
      <c r="AJ166">
        <f>IF(EmployeeData3[[#This Row],[Country]]="Canada",1,0)</f>
        <v>1</v>
      </c>
      <c r="AK166">
        <f>IF(EmployeeData3[[#This Row],[Country]]="Germany",1,0)</f>
        <v>0</v>
      </c>
      <c r="AL166">
        <f>IF(EmployeeData3[[#This Row],[Country]]="Ireland",1,0)</f>
        <v>0</v>
      </c>
      <c r="AM166">
        <f>IF(EmployeeData3[[#This Row],[Country]]="Singapore",1,0)</f>
        <v>0</v>
      </c>
      <c r="AN166">
        <f>IF(EmployeeData3[[#This Row],[Country]]="US",1,0)</f>
        <v>0</v>
      </c>
      <c r="AO166">
        <f>IF(EmployeeData3[[#This Row],[Working Arrangement]]="Office",1,0)</f>
        <v>0</v>
      </c>
      <c r="AP166">
        <f>IF(EmployeeData3[[#This Row],[Working Arrangement]]="Remote",1,0)</f>
        <v>1</v>
      </c>
      <c r="AQ166" t="e">
        <f>'Logistics Regression'!#REF! + SUMPRODUCT(B166:J166, 'Logistics Regression'!#REF!)</f>
        <v>#REF!</v>
      </c>
    </row>
    <row r="167" spans="1:43">
      <c r="A167" t="s">
        <v>218</v>
      </c>
      <c r="B167" t="str">
        <f>VLOOKUP(EmployeeData3[[#This Row],[Employee ID]],GenderData[#All],2,FALSE)</f>
        <v>Male</v>
      </c>
      <c r="C167" t="s">
        <v>52</v>
      </c>
      <c r="D167" t="s">
        <v>30</v>
      </c>
      <c r="E167" t="s">
        <v>45</v>
      </c>
      <c r="F167" t="s">
        <v>36</v>
      </c>
      <c r="G167">
        <v>51</v>
      </c>
      <c r="H167">
        <v>7.2</v>
      </c>
      <c r="I167">
        <v>5</v>
      </c>
      <c r="J167" s="3">
        <v>0.87</v>
      </c>
      <c r="K167" t="s">
        <v>37</v>
      </c>
      <c r="L167" t="s">
        <v>38</v>
      </c>
      <c r="M167">
        <v>24</v>
      </c>
      <c r="N167">
        <v>68</v>
      </c>
      <c r="O167">
        <v>4</v>
      </c>
      <c r="P167">
        <v>3.4</v>
      </c>
      <c r="Q167" t="s">
        <v>27</v>
      </c>
      <c r="R167" t="s">
        <v>38</v>
      </c>
      <c r="S167">
        <v>24</v>
      </c>
      <c r="T167">
        <v>0</v>
      </c>
      <c r="U167">
        <f>IF(EmployeeData3[[#This Row],[Gender]]="Female",1,0)</f>
        <v>0</v>
      </c>
      <c r="V167">
        <f>IF(EmployeeData3[[#This Row],[Performance Rating]]="Needs Improvement",1,0)</f>
        <v>0</v>
      </c>
      <c r="W167">
        <f>IF(EmployeeData3[[#This Row],[Performance Rating]]="Exceeds Expectations",1,0)</f>
        <v>1</v>
      </c>
      <c r="X167">
        <f>IF(EmployeeData3[[#This Row],[Performance Rating]]="Outstanding",1,0)</f>
        <v>0</v>
      </c>
      <c r="Y167">
        <f>IF(EmployeeData3[[#This Row],[Job Level]]="Entry",1,0)</f>
        <v>0</v>
      </c>
      <c r="Z167">
        <f>IF(EmployeeData3[[#This Row],[Job Level]]="Manager",1,0)</f>
        <v>1</v>
      </c>
      <c r="AA167">
        <f>IF(EmployeeData3[[#This Row],[Job Level]]="Senior",1,0)</f>
        <v>0</v>
      </c>
      <c r="AB167">
        <f>IF(EmployeeData3[[#This Row],[Job Level]]="Senior Manager",1,0)</f>
        <v>0</v>
      </c>
      <c r="AC167">
        <f>IF(EmployeeData3[[#This Row],[Department]]="Claims",1,0)</f>
        <v>0</v>
      </c>
      <c r="AD167">
        <f>IF(EmployeeData3[[#This Row],[Department]]="Finance",1,0)</f>
        <v>0</v>
      </c>
      <c r="AE167">
        <f>IF(EmployeeData3[[#This Row],[Department]]="HR",1,0)</f>
        <v>0</v>
      </c>
      <c r="AF167">
        <f>IF(EmployeeData3[[#This Row],[Department]]="IT",1,0)</f>
        <v>0</v>
      </c>
      <c r="AG167">
        <f>IF(EmployeeData3[[#This Row],[Department]]="Marketing",1,0)</f>
        <v>0</v>
      </c>
      <c r="AH167">
        <f>IF(EmployeeData3[[#This Row],[Department]]="Sales",1,0)</f>
        <v>0</v>
      </c>
      <c r="AI167">
        <f>IF(EmployeeData3[[#This Row],[Department]]="Underwriting",1,0)</f>
        <v>1</v>
      </c>
      <c r="AJ167">
        <f>IF(EmployeeData3[[#This Row],[Country]]="Canada",1,0)</f>
        <v>0</v>
      </c>
      <c r="AK167">
        <f>IF(EmployeeData3[[#This Row],[Country]]="Germany",1,0)</f>
        <v>0</v>
      </c>
      <c r="AL167">
        <f>IF(EmployeeData3[[#This Row],[Country]]="Ireland",1,0)</f>
        <v>0</v>
      </c>
      <c r="AM167">
        <f>IF(EmployeeData3[[#This Row],[Country]]="Singapore",1,0)</f>
        <v>0</v>
      </c>
      <c r="AN167">
        <f>IF(EmployeeData3[[#This Row],[Country]]="US",1,0)</f>
        <v>1</v>
      </c>
      <c r="AO167">
        <f>IF(EmployeeData3[[#This Row],[Working Arrangement]]="Office",1,0)</f>
        <v>0</v>
      </c>
      <c r="AP167">
        <f>IF(EmployeeData3[[#This Row],[Working Arrangement]]="Remote",1,0)</f>
        <v>1</v>
      </c>
      <c r="AQ167" t="e">
        <f>'Logistics Regression'!#REF! + SUMPRODUCT(B167:J167, 'Logistics Regression'!#REF!)</f>
        <v>#REF!</v>
      </c>
    </row>
    <row r="168" spans="1:43">
      <c r="A168" t="s">
        <v>219</v>
      </c>
      <c r="B168" t="str">
        <f>VLOOKUP(EmployeeData3[[#This Row],[Employee ID]],GenderData[#All],2,FALSE)</f>
        <v>Female</v>
      </c>
      <c r="C168" t="s">
        <v>66</v>
      </c>
      <c r="D168" t="s">
        <v>67</v>
      </c>
      <c r="E168" t="s">
        <v>45</v>
      </c>
      <c r="F168" t="s">
        <v>36</v>
      </c>
      <c r="G168">
        <v>43</v>
      </c>
      <c r="H168">
        <v>9.4</v>
      </c>
      <c r="I168">
        <v>9.4</v>
      </c>
      <c r="J168" s="3">
        <v>0.91</v>
      </c>
      <c r="K168" t="s">
        <v>25</v>
      </c>
      <c r="L168" t="s">
        <v>38</v>
      </c>
      <c r="M168">
        <v>23</v>
      </c>
      <c r="N168">
        <v>82</v>
      </c>
      <c r="O168">
        <v>6</v>
      </c>
      <c r="P168">
        <v>6.4</v>
      </c>
      <c r="Q168" t="s">
        <v>33</v>
      </c>
      <c r="R168" t="s">
        <v>26</v>
      </c>
      <c r="S168">
        <v>18</v>
      </c>
      <c r="T168">
        <v>0</v>
      </c>
      <c r="U168">
        <f>IF(EmployeeData3[[#This Row],[Gender]]="Female",1,0)</f>
        <v>1</v>
      </c>
      <c r="V168">
        <f>IF(EmployeeData3[[#This Row],[Performance Rating]]="Needs Improvement",1,0)</f>
        <v>0</v>
      </c>
      <c r="W168">
        <f>IF(EmployeeData3[[#This Row],[Performance Rating]]="Exceeds Expectations",1,0)</f>
        <v>0</v>
      </c>
      <c r="X168">
        <f>IF(EmployeeData3[[#This Row],[Performance Rating]]="Outstanding",1,0)</f>
        <v>0</v>
      </c>
      <c r="Y168">
        <f>IF(EmployeeData3[[#This Row],[Job Level]]="Entry",1,0)</f>
        <v>0</v>
      </c>
      <c r="Z168">
        <f>IF(EmployeeData3[[#This Row],[Job Level]]="Manager",1,0)</f>
        <v>1</v>
      </c>
      <c r="AA168">
        <f>IF(EmployeeData3[[#This Row],[Job Level]]="Senior",1,0)</f>
        <v>0</v>
      </c>
      <c r="AB168">
        <f>IF(EmployeeData3[[#This Row],[Job Level]]="Senior Manager",1,0)</f>
        <v>0</v>
      </c>
      <c r="AC168">
        <f>IF(EmployeeData3[[#This Row],[Department]]="Claims",1,0)</f>
        <v>0</v>
      </c>
      <c r="AD168">
        <f>IF(EmployeeData3[[#This Row],[Department]]="Finance",1,0)</f>
        <v>0</v>
      </c>
      <c r="AE168">
        <f>IF(EmployeeData3[[#This Row],[Department]]="HR",1,0)</f>
        <v>1</v>
      </c>
      <c r="AF168">
        <f>IF(EmployeeData3[[#This Row],[Department]]="IT",1,0)</f>
        <v>0</v>
      </c>
      <c r="AG168">
        <f>IF(EmployeeData3[[#This Row],[Department]]="Marketing",1,0)</f>
        <v>0</v>
      </c>
      <c r="AH168">
        <f>IF(EmployeeData3[[#This Row],[Department]]="Sales",1,0)</f>
        <v>0</v>
      </c>
      <c r="AI168">
        <f>IF(EmployeeData3[[#This Row],[Department]]="Underwriting",1,0)</f>
        <v>0</v>
      </c>
      <c r="AJ168">
        <f>IF(EmployeeData3[[#This Row],[Country]]="Canada",1,0)</f>
        <v>0</v>
      </c>
      <c r="AK168">
        <f>IF(EmployeeData3[[#This Row],[Country]]="Germany",1,0)</f>
        <v>0</v>
      </c>
      <c r="AL168">
        <f>IF(EmployeeData3[[#This Row],[Country]]="Ireland",1,0)</f>
        <v>0</v>
      </c>
      <c r="AM168">
        <f>IF(EmployeeData3[[#This Row],[Country]]="Singapore",1,0)</f>
        <v>0</v>
      </c>
      <c r="AN168">
        <f>IF(EmployeeData3[[#This Row],[Country]]="US",1,0)</f>
        <v>1</v>
      </c>
      <c r="AO168">
        <f>IF(EmployeeData3[[#This Row],[Working Arrangement]]="Office",1,0)</f>
        <v>0</v>
      </c>
      <c r="AP168">
        <f>IF(EmployeeData3[[#This Row],[Working Arrangement]]="Remote",1,0)</f>
        <v>0</v>
      </c>
      <c r="AQ168" t="e">
        <f>'Logistics Regression'!#REF! + SUMPRODUCT(B168:J168, 'Logistics Regression'!#REF!)</f>
        <v>#REF!</v>
      </c>
    </row>
    <row r="169" spans="1:43">
      <c r="A169" t="s">
        <v>220</v>
      </c>
      <c r="B169" t="str">
        <f>VLOOKUP(EmployeeData3[[#This Row],[Employee ID]],GenderData[#All],2,FALSE)</f>
        <v>Male</v>
      </c>
      <c r="C169" t="s">
        <v>43</v>
      </c>
      <c r="D169" t="s">
        <v>44</v>
      </c>
      <c r="E169" t="s">
        <v>73</v>
      </c>
      <c r="F169" t="s">
        <v>24</v>
      </c>
      <c r="G169">
        <v>21</v>
      </c>
      <c r="H169">
        <v>3.2</v>
      </c>
      <c r="I169">
        <v>2.6</v>
      </c>
      <c r="J169" s="3">
        <v>1.03</v>
      </c>
      <c r="K169" t="s">
        <v>25</v>
      </c>
      <c r="L169" t="s">
        <v>26</v>
      </c>
      <c r="M169">
        <v>16</v>
      </c>
      <c r="N169">
        <v>85</v>
      </c>
      <c r="O169">
        <v>5</v>
      </c>
      <c r="P169">
        <v>5.8</v>
      </c>
      <c r="Q169" t="s">
        <v>33</v>
      </c>
      <c r="R169" t="s">
        <v>26</v>
      </c>
      <c r="S169">
        <v>31</v>
      </c>
      <c r="T169">
        <v>0</v>
      </c>
      <c r="U169">
        <f>IF(EmployeeData3[[#This Row],[Gender]]="Female",1,0)</f>
        <v>0</v>
      </c>
      <c r="V169">
        <f>IF(EmployeeData3[[#This Row],[Performance Rating]]="Needs Improvement",1,0)</f>
        <v>0</v>
      </c>
      <c r="W169">
        <f>IF(EmployeeData3[[#This Row],[Performance Rating]]="Exceeds Expectations",1,0)</f>
        <v>0</v>
      </c>
      <c r="X169">
        <f>IF(EmployeeData3[[#This Row],[Performance Rating]]="Outstanding",1,0)</f>
        <v>0</v>
      </c>
      <c r="Y169">
        <f>IF(EmployeeData3[[#This Row],[Job Level]]="Entry",1,0)</f>
        <v>0</v>
      </c>
      <c r="Z169">
        <f>IF(EmployeeData3[[#This Row],[Job Level]]="Manager",1,0)</f>
        <v>0</v>
      </c>
      <c r="AA169">
        <f>IF(EmployeeData3[[#This Row],[Job Level]]="Senior",1,0)</f>
        <v>0</v>
      </c>
      <c r="AB169">
        <f>IF(EmployeeData3[[#This Row],[Job Level]]="Senior Manager",1,0)</f>
        <v>0</v>
      </c>
      <c r="AC169">
        <f>IF(EmployeeData3[[#This Row],[Department]]="Claims",1,0)</f>
        <v>0</v>
      </c>
      <c r="AD169">
        <f>IF(EmployeeData3[[#This Row],[Department]]="Finance",1,0)</f>
        <v>1</v>
      </c>
      <c r="AE169">
        <f>IF(EmployeeData3[[#This Row],[Department]]="HR",1,0)</f>
        <v>0</v>
      </c>
      <c r="AF169">
        <f>IF(EmployeeData3[[#This Row],[Department]]="IT",1,0)</f>
        <v>0</v>
      </c>
      <c r="AG169">
        <f>IF(EmployeeData3[[#This Row],[Department]]="Marketing",1,0)</f>
        <v>0</v>
      </c>
      <c r="AH169">
        <f>IF(EmployeeData3[[#This Row],[Department]]="Sales",1,0)</f>
        <v>0</v>
      </c>
      <c r="AI169">
        <f>IF(EmployeeData3[[#This Row],[Department]]="Underwriting",1,0)</f>
        <v>0</v>
      </c>
      <c r="AJ169">
        <f>IF(EmployeeData3[[#This Row],[Country]]="Canada",1,0)</f>
        <v>0</v>
      </c>
      <c r="AK169">
        <f>IF(EmployeeData3[[#This Row],[Country]]="Germany",1,0)</f>
        <v>0</v>
      </c>
      <c r="AL169">
        <f>IF(EmployeeData3[[#This Row],[Country]]="Ireland",1,0)</f>
        <v>1</v>
      </c>
      <c r="AM169">
        <f>IF(EmployeeData3[[#This Row],[Country]]="Singapore",1,0)</f>
        <v>0</v>
      </c>
      <c r="AN169">
        <f>IF(EmployeeData3[[#This Row],[Country]]="US",1,0)</f>
        <v>0</v>
      </c>
      <c r="AO169">
        <f>IF(EmployeeData3[[#This Row],[Working Arrangement]]="Office",1,0)</f>
        <v>0</v>
      </c>
      <c r="AP169">
        <f>IF(EmployeeData3[[#This Row],[Working Arrangement]]="Remote",1,0)</f>
        <v>0</v>
      </c>
      <c r="AQ169" t="e">
        <f>'Logistics Regression'!#REF! + SUMPRODUCT(B169:J169, 'Logistics Regression'!#REF!)</f>
        <v>#REF!</v>
      </c>
    </row>
    <row r="170" spans="1:43">
      <c r="A170" t="s">
        <v>221</v>
      </c>
      <c r="B170" t="str">
        <f>VLOOKUP(EmployeeData3[[#This Row],[Employee ID]],GenderData[#All],2,FALSE)</f>
        <v>Male</v>
      </c>
      <c r="C170" t="s">
        <v>48</v>
      </c>
      <c r="D170" t="s">
        <v>49</v>
      </c>
      <c r="E170" t="s">
        <v>23</v>
      </c>
      <c r="F170" t="s">
        <v>62</v>
      </c>
      <c r="G170">
        <v>49</v>
      </c>
      <c r="H170">
        <v>3.5</v>
      </c>
      <c r="I170">
        <v>3.1</v>
      </c>
      <c r="J170" s="3">
        <v>1.04</v>
      </c>
      <c r="K170" t="s">
        <v>25</v>
      </c>
      <c r="L170" t="s">
        <v>26</v>
      </c>
      <c r="M170">
        <v>1</v>
      </c>
      <c r="N170">
        <v>80</v>
      </c>
      <c r="O170">
        <v>3</v>
      </c>
      <c r="P170">
        <v>3.9</v>
      </c>
      <c r="Q170" t="s">
        <v>50</v>
      </c>
      <c r="R170" t="s">
        <v>38</v>
      </c>
      <c r="S170">
        <v>10</v>
      </c>
      <c r="T170">
        <v>0</v>
      </c>
      <c r="U170">
        <f>IF(EmployeeData3[[#This Row],[Gender]]="Female",1,0)</f>
        <v>0</v>
      </c>
      <c r="V170">
        <f>IF(EmployeeData3[[#This Row],[Performance Rating]]="Needs Improvement",1,0)</f>
        <v>0</v>
      </c>
      <c r="W170">
        <f>IF(EmployeeData3[[#This Row],[Performance Rating]]="Exceeds Expectations",1,0)</f>
        <v>0</v>
      </c>
      <c r="X170">
        <f>IF(EmployeeData3[[#This Row],[Performance Rating]]="Outstanding",1,0)</f>
        <v>0</v>
      </c>
      <c r="Y170">
        <f>IF(EmployeeData3[[#This Row],[Job Level]]="Entry",1,0)</f>
        <v>1</v>
      </c>
      <c r="Z170">
        <f>IF(EmployeeData3[[#This Row],[Job Level]]="Manager",1,0)</f>
        <v>0</v>
      </c>
      <c r="AA170">
        <f>IF(EmployeeData3[[#This Row],[Job Level]]="Senior",1,0)</f>
        <v>0</v>
      </c>
      <c r="AB170">
        <f>IF(EmployeeData3[[#This Row],[Job Level]]="Senior Manager",1,0)</f>
        <v>0</v>
      </c>
      <c r="AC170">
        <f>IF(EmployeeData3[[#This Row],[Department]]="Claims",1,0)</f>
        <v>0</v>
      </c>
      <c r="AD170">
        <f>IF(EmployeeData3[[#This Row],[Department]]="Finance",1,0)</f>
        <v>0</v>
      </c>
      <c r="AE170">
        <f>IF(EmployeeData3[[#This Row],[Department]]="HR",1,0)</f>
        <v>0</v>
      </c>
      <c r="AF170">
        <f>IF(EmployeeData3[[#This Row],[Department]]="IT",1,0)</f>
        <v>1</v>
      </c>
      <c r="AG170">
        <f>IF(EmployeeData3[[#This Row],[Department]]="Marketing",1,0)</f>
        <v>0</v>
      </c>
      <c r="AH170">
        <f>IF(EmployeeData3[[#This Row],[Department]]="Sales",1,0)</f>
        <v>0</v>
      </c>
      <c r="AI170">
        <f>IF(EmployeeData3[[#This Row],[Department]]="Underwriting",1,0)</f>
        <v>0</v>
      </c>
      <c r="AJ170">
        <f>IF(EmployeeData3[[#This Row],[Country]]="Canada",1,0)</f>
        <v>0</v>
      </c>
      <c r="AK170">
        <f>IF(EmployeeData3[[#This Row],[Country]]="Germany",1,0)</f>
        <v>0</v>
      </c>
      <c r="AL170">
        <f>IF(EmployeeData3[[#This Row],[Country]]="Ireland",1,0)</f>
        <v>0</v>
      </c>
      <c r="AM170">
        <f>IF(EmployeeData3[[#This Row],[Country]]="Singapore",1,0)</f>
        <v>0</v>
      </c>
      <c r="AN170">
        <f>IF(EmployeeData3[[#This Row],[Country]]="US",1,0)</f>
        <v>0</v>
      </c>
      <c r="AO170">
        <f>IF(EmployeeData3[[#This Row],[Working Arrangement]]="Office",1,0)</f>
        <v>1</v>
      </c>
      <c r="AP170">
        <f>IF(EmployeeData3[[#This Row],[Working Arrangement]]="Remote",1,0)</f>
        <v>0</v>
      </c>
      <c r="AQ170" t="e">
        <f>'Logistics Regression'!#REF! + SUMPRODUCT(B170:J170, 'Logistics Regression'!#REF!)</f>
        <v>#REF!</v>
      </c>
    </row>
    <row r="171" spans="1:43">
      <c r="A171" t="s">
        <v>222</v>
      </c>
      <c r="B171" t="str">
        <f>VLOOKUP(EmployeeData3[[#This Row],[Employee ID]],GenderData[#All],2,FALSE)</f>
        <v>Female</v>
      </c>
      <c r="C171" t="s">
        <v>40</v>
      </c>
      <c r="D171" t="s">
        <v>40</v>
      </c>
      <c r="E171" t="s">
        <v>23</v>
      </c>
      <c r="F171" t="s">
        <v>24</v>
      </c>
      <c r="G171">
        <v>46</v>
      </c>
      <c r="H171">
        <v>6.7</v>
      </c>
      <c r="I171">
        <v>3.9</v>
      </c>
      <c r="J171" s="3">
        <v>1.1100000000000001</v>
      </c>
      <c r="K171" t="s">
        <v>25</v>
      </c>
      <c r="L171" t="s">
        <v>26</v>
      </c>
      <c r="M171">
        <v>43</v>
      </c>
      <c r="N171">
        <v>64</v>
      </c>
      <c r="O171">
        <v>3</v>
      </c>
      <c r="P171">
        <v>1.8</v>
      </c>
      <c r="Q171" t="s">
        <v>33</v>
      </c>
      <c r="R171" t="s">
        <v>26</v>
      </c>
      <c r="S171">
        <v>16</v>
      </c>
      <c r="T171">
        <v>0</v>
      </c>
      <c r="U171">
        <f>IF(EmployeeData3[[#This Row],[Gender]]="Female",1,0)</f>
        <v>1</v>
      </c>
      <c r="V171">
        <f>IF(EmployeeData3[[#This Row],[Performance Rating]]="Needs Improvement",1,0)</f>
        <v>0</v>
      </c>
      <c r="W171">
        <f>IF(EmployeeData3[[#This Row],[Performance Rating]]="Exceeds Expectations",1,0)</f>
        <v>0</v>
      </c>
      <c r="X171">
        <f>IF(EmployeeData3[[#This Row],[Performance Rating]]="Outstanding",1,0)</f>
        <v>0</v>
      </c>
      <c r="Y171">
        <f>IF(EmployeeData3[[#This Row],[Job Level]]="Entry",1,0)</f>
        <v>0</v>
      </c>
      <c r="Z171">
        <f>IF(EmployeeData3[[#This Row],[Job Level]]="Manager",1,0)</f>
        <v>0</v>
      </c>
      <c r="AA171">
        <f>IF(EmployeeData3[[#This Row],[Job Level]]="Senior",1,0)</f>
        <v>0</v>
      </c>
      <c r="AB171">
        <f>IF(EmployeeData3[[#This Row],[Job Level]]="Senior Manager",1,0)</f>
        <v>0</v>
      </c>
      <c r="AC171">
        <f>IF(EmployeeData3[[#This Row],[Department]]="Claims",1,0)</f>
        <v>0</v>
      </c>
      <c r="AD171">
        <f>IF(EmployeeData3[[#This Row],[Department]]="Finance",1,0)</f>
        <v>0</v>
      </c>
      <c r="AE171">
        <f>IF(EmployeeData3[[#This Row],[Department]]="HR",1,0)</f>
        <v>0</v>
      </c>
      <c r="AF171">
        <f>IF(EmployeeData3[[#This Row],[Department]]="IT",1,0)</f>
        <v>0</v>
      </c>
      <c r="AG171">
        <f>IF(EmployeeData3[[#This Row],[Department]]="Marketing",1,0)</f>
        <v>0</v>
      </c>
      <c r="AH171">
        <f>IF(EmployeeData3[[#This Row],[Department]]="Sales",1,0)</f>
        <v>0</v>
      </c>
      <c r="AI171">
        <f>IF(EmployeeData3[[#This Row],[Department]]="Underwriting",1,0)</f>
        <v>0</v>
      </c>
      <c r="AJ171">
        <f>IF(EmployeeData3[[#This Row],[Country]]="Canada",1,0)</f>
        <v>0</v>
      </c>
      <c r="AK171">
        <f>IF(EmployeeData3[[#This Row],[Country]]="Germany",1,0)</f>
        <v>0</v>
      </c>
      <c r="AL171">
        <f>IF(EmployeeData3[[#This Row],[Country]]="Ireland",1,0)</f>
        <v>0</v>
      </c>
      <c r="AM171">
        <f>IF(EmployeeData3[[#This Row],[Country]]="Singapore",1,0)</f>
        <v>0</v>
      </c>
      <c r="AN171">
        <f>IF(EmployeeData3[[#This Row],[Country]]="US",1,0)</f>
        <v>0</v>
      </c>
      <c r="AO171">
        <f>IF(EmployeeData3[[#This Row],[Working Arrangement]]="Office",1,0)</f>
        <v>0</v>
      </c>
      <c r="AP171">
        <f>IF(EmployeeData3[[#This Row],[Working Arrangement]]="Remote",1,0)</f>
        <v>0</v>
      </c>
      <c r="AQ171" t="e">
        <f>'Logistics Regression'!#REF! + SUMPRODUCT(B171:J171, 'Logistics Regression'!#REF!)</f>
        <v>#REF!</v>
      </c>
    </row>
    <row r="172" spans="1:43">
      <c r="A172" t="s">
        <v>223</v>
      </c>
      <c r="B172" t="str">
        <f>VLOOKUP(EmployeeData3[[#This Row],[Employee ID]],GenderData[#All],2,FALSE)</f>
        <v>Male</v>
      </c>
      <c r="C172" t="s">
        <v>35</v>
      </c>
      <c r="D172" t="s">
        <v>22</v>
      </c>
      <c r="E172" t="s">
        <v>23</v>
      </c>
      <c r="F172" t="s">
        <v>32</v>
      </c>
      <c r="G172">
        <v>47</v>
      </c>
      <c r="H172">
        <v>9</v>
      </c>
      <c r="I172">
        <v>5</v>
      </c>
      <c r="J172" s="3">
        <v>1.29</v>
      </c>
      <c r="K172" t="s">
        <v>25</v>
      </c>
      <c r="L172" t="s">
        <v>26</v>
      </c>
      <c r="M172">
        <v>32</v>
      </c>
      <c r="N172">
        <v>50</v>
      </c>
      <c r="O172">
        <v>8</v>
      </c>
      <c r="P172">
        <v>1.3</v>
      </c>
      <c r="Q172" t="s">
        <v>33</v>
      </c>
      <c r="R172" t="s">
        <v>26</v>
      </c>
      <c r="S172">
        <v>36</v>
      </c>
      <c r="T172">
        <v>0</v>
      </c>
      <c r="U172">
        <f>IF(EmployeeData3[[#This Row],[Gender]]="Female",1,0)</f>
        <v>0</v>
      </c>
      <c r="V172">
        <f>IF(EmployeeData3[[#This Row],[Performance Rating]]="Needs Improvement",1,0)</f>
        <v>0</v>
      </c>
      <c r="W172">
        <f>IF(EmployeeData3[[#This Row],[Performance Rating]]="Exceeds Expectations",1,0)</f>
        <v>0</v>
      </c>
      <c r="X172">
        <f>IF(EmployeeData3[[#This Row],[Performance Rating]]="Outstanding",1,0)</f>
        <v>0</v>
      </c>
      <c r="Y172">
        <f>IF(EmployeeData3[[#This Row],[Job Level]]="Entry",1,0)</f>
        <v>0</v>
      </c>
      <c r="Z172">
        <f>IF(EmployeeData3[[#This Row],[Job Level]]="Manager",1,0)</f>
        <v>0</v>
      </c>
      <c r="AA172">
        <f>IF(EmployeeData3[[#This Row],[Job Level]]="Senior",1,0)</f>
        <v>1</v>
      </c>
      <c r="AB172">
        <f>IF(EmployeeData3[[#This Row],[Job Level]]="Senior Manager",1,0)</f>
        <v>0</v>
      </c>
      <c r="AC172">
        <f>IF(EmployeeData3[[#This Row],[Department]]="Claims",1,0)</f>
        <v>0</v>
      </c>
      <c r="AD172">
        <f>IF(EmployeeData3[[#This Row],[Department]]="Finance",1,0)</f>
        <v>0</v>
      </c>
      <c r="AE172">
        <f>IF(EmployeeData3[[#This Row],[Department]]="HR",1,0)</f>
        <v>0</v>
      </c>
      <c r="AF172">
        <f>IF(EmployeeData3[[#This Row],[Department]]="IT",1,0)</f>
        <v>0</v>
      </c>
      <c r="AG172">
        <f>IF(EmployeeData3[[#This Row],[Department]]="Marketing",1,0)</f>
        <v>1</v>
      </c>
      <c r="AH172">
        <f>IF(EmployeeData3[[#This Row],[Department]]="Sales",1,0)</f>
        <v>0</v>
      </c>
      <c r="AI172">
        <f>IF(EmployeeData3[[#This Row],[Department]]="Underwriting",1,0)</f>
        <v>0</v>
      </c>
      <c r="AJ172">
        <f>IF(EmployeeData3[[#This Row],[Country]]="Canada",1,0)</f>
        <v>0</v>
      </c>
      <c r="AK172">
        <f>IF(EmployeeData3[[#This Row],[Country]]="Germany",1,0)</f>
        <v>0</v>
      </c>
      <c r="AL172">
        <f>IF(EmployeeData3[[#This Row],[Country]]="Ireland",1,0)</f>
        <v>0</v>
      </c>
      <c r="AM172">
        <f>IF(EmployeeData3[[#This Row],[Country]]="Singapore",1,0)</f>
        <v>0</v>
      </c>
      <c r="AN172">
        <f>IF(EmployeeData3[[#This Row],[Country]]="US",1,0)</f>
        <v>0</v>
      </c>
      <c r="AO172">
        <f>IF(EmployeeData3[[#This Row],[Working Arrangement]]="Office",1,0)</f>
        <v>0</v>
      </c>
      <c r="AP172">
        <f>IF(EmployeeData3[[#This Row],[Working Arrangement]]="Remote",1,0)</f>
        <v>0</v>
      </c>
      <c r="AQ172" t="e">
        <f>'Logistics Regression'!#REF! + SUMPRODUCT(B172:J172, 'Logistics Regression'!#REF!)</f>
        <v>#REF!</v>
      </c>
    </row>
    <row r="173" spans="1:43">
      <c r="A173" t="s">
        <v>224</v>
      </c>
      <c r="B173" t="str">
        <f>VLOOKUP(EmployeeData3[[#This Row],[Employee ID]],GenderData[#All],2,FALSE)</f>
        <v>Female</v>
      </c>
      <c r="C173" t="s">
        <v>48</v>
      </c>
      <c r="D173" t="s">
        <v>49</v>
      </c>
      <c r="E173" t="s">
        <v>23</v>
      </c>
      <c r="F173" t="s">
        <v>59</v>
      </c>
      <c r="G173">
        <v>21</v>
      </c>
      <c r="H173">
        <v>0.8</v>
      </c>
      <c r="I173">
        <v>0.8</v>
      </c>
      <c r="J173" s="3">
        <v>0.75</v>
      </c>
      <c r="K173" t="s">
        <v>75</v>
      </c>
      <c r="L173" t="s">
        <v>38</v>
      </c>
      <c r="M173">
        <v>23</v>
      </c>
      <c r="N173">
        <v>60</v>
      </c>
      <c r="O173">
        <v>11</v>
      </c>
      <c r="P173">
        <v>2.9</v>
      </c>
      <c r="Q173" t="s">
        <v>27</v>
      </c>
      <c r="R173" t="s">
        <v>26</v>
      </c>
      <c r="S173">
        <v>23</v>
      </c>
      <c r="T173">
        <v>0</v>
      </c>
      <c r="U173">
        <f>IF(EmployeeData3[[#This Row],[Gender]]="Female",1,0)</f>
        <v>1</v>
      </c>
      <c r="V173">
        <f>IF(EmployeeData3[[#This Row],[Performance Rating]]="Needs Improvement",1,0)</f>
        <v>0</v>
      </c>
      <c r="W173">
        <f>IF(EmployeeData3[[#This Row],[Performance Rating]]="Exceeds Expectations",1,0)</f>
        <v>0</v>
      </c>
      <c r="X173">
        <f>IF(EmployeeData3[[#This Row],[Performance Rating]]="Outstanding",1,0)</f>
        <v>1</v>
      </c>
      <c r="Y173">
        <f>IF(EmployeeData3[[#This Row],[Job Level]]="Entry",1,0)</f>
        <v>0</v>
      </c>
      <c r="Z173">
        <f>IF(EmployeeData3[[#This Row],[Job Level]]="Manager",1,0)</f>
        <v>0</v>
      </c>
      <c r="AA173">
        <f>IF(EmployeeData3[[#This Row],[Job Level]]="Senior",1,0)</f>
        <v>0</v>
      </c>
      <c r="AB173">
        <f>IF(EmployeeData3[[#This Row],[Job Level]]="Senior Manager",1,0)</f>
        <v>1</v>
      </c>
      <c r="AC173">
        <f>IF(EmployeeData3[[#This Row],[Department]]="Claims",1,0)</f>
        <v>0</v>
      </c>
      <c r="AD173">
        <f>IF(EmployeeData3[[#This Row],[Department]]="Finance",1,0)</f>
        <v>0</v>
      </c>
      <c r="AE173">
        <f>IF(EmployeeData3[[#This Row],[Department]]="HR",1,0)</f>
        <v>0</v>
      </c>
      <c r="AF173">
        <f>IF(EmployeeData3[[#This Row],[Department]]="IT",1,0)</f>
        <v>1</v>
      </c>
      <c r="AG173">
        <f>IF(EmployeeData3[[#This Row],[Department]]="Marketing",1,0)</f>
        <v>0</v>
      </c>
      <c r="AH173">
        <f>IF(EmployeeData3[[#This Row],[Department]]="Sales",1,0)</f>
        <v>0</v>
      </c>
      <c r="AI173">
        <f>IF(EmployeeData3[[#This Row],[Department]]="Underwriting",1,0)</f>
        <v>0</v>
      </c>
      <c r="AJ173">
        <f>IF(EmployeeData3[[#This Row],[Country]]="Canada",1,0)</f>
        <v>0</v>
      </c>
      <c r="AK173">
        <f>IF(EmployeeData3[[#This Row],[Country]]="Germany",1,0)</f>
        <v>0</v>
      </c>
      <c r="AL173">
        <f>IF(EmployeeData3[[#This Row],[Country]]="Ireland",1,0)</f>
        <v>0</v>
      </c>
      <c r="AM173">
        <f>IF(EmployeeData3[[#This Row],[Country]]="Singapore",1,0)</f>
        <v>0</v>
      </c>
      <c r="AN173">
        <f>IF(EmployeeData3[[#This Row],[Country]]="US",1,0)</f>
        <v>0</v>
      </c>
      <c r="AO173">
        <f>IF(EmployeeData3[[#This Row],[Working Arrangement]]="Office",1,0)</f>
        <v>0</v>
      </c>
      <c r="AP173">
        <f>IF(EmployeeData3[[#This Row],[Working Arrangement]]="Remote",1,0)</f>
        <v>1</v>
      </c>
      <c r="AQ173" t="e">
        <f>'Logistics Regression'!#REF! + SUMPRODUCT(B173:J173, 'Logistics Regression'!#REF!)</f>
        <v>#REF!</v>
      </c>
    </row>
    <row r="174" spans="1:43">
      <c r="A174" t="s">
        <v>225</v>
      </c>
      <c r="B174" t="str">
        <f>VLOOKUP(EmployeeData3[[#This Row],[Employee ID]],GenderData[#All],2,FALSE)</f>
        <v>Male</v>
      </c>
      <c r="C174" t="s">
        <v>21</v>
      </c>
      <c r="D174" t="s">
        <v>22</v>
      </c>
      <c r="E174" t="s">
        <v>45</v>
      </c>
      <c r="F174" t="s">
        <v>32</v>
      </c>
      <c r="G174">
        <v>32</v>
      </c>
      <c r="H174">
        <v>1.5</v>
      </c>
      <c r="I174">
        <v>1.2</v>
      </c>
      <c r="J174" s="3">
        <v>1.0900000000000001</v>
      </c>
      <c r="K174" t="s">
        <v>53</v>
      </c>
      <c r="L174" t="s">
        <v>38</v>
      </c>
      <c r="M174">
        <v>9</v>
      </c>
      <c r="N174">
        <v>80</v>
      </c>
      <c r="O174">
        <v>1</v>
      </c>
      <c r="P174">
        <v>1.8</v>
      </c>
      <c r="Q174" t="s">
        <v>33</v>
      </c>
      <c r="R174" t="s">
        <v>38</v>
      </c>
      <c r="S174">
        <v>10</v>
      </c>
      <c r="T174">
        <v>0</v>
      </c>
      <c r="U174">
        <f>IF(EmployeeData3[[#This Row],[Gender]]="Female",1,0)</f>
        <v>0</v>
      </c>
      <c r="V174">
        <f>IF(EmployeeData3[[#This Row],[Performance Rating]]="Needs Improvement",1,0)</f>
        <v>1</v>
      </c>
      <c r="W174">
        <f>IF(EmployeeData3[[#This Row],[Performance Rating]]="Exceeds Expectations",1,0)</f>
        <v>0</v>
      </c>
      <c r="X174">
        <f>IF(EmployeeData3[[#This Row],[Performance Rating]]="Outstanding",1,0)</f>
        <v>0</v>
      </c>
      <c r="Y174">
        <f>IF(EmployeeData3[[#This Row],[Job Level]]="Entry",1,0)</f>
        <v>0</v>
      </c>
      <c r="Z174">
        <f>IF(EmployeeData3[[#This Row],[Job Level]]="Manager",1,0)</f>
        <v>0</v>
      </c>
      <c r="AA174">
        <f>IF(EmployeeData3[[#This Row],[Job Level]]="Senior",1,0)</f>
        <v>1</v>
      </c>
      <c r="AB174">
        <f>IF(EmployeeData3[[#This Row],[Job Level]]="Senior Manager",1,0)</f>
        <v>0</v>
      </c>
      <c r="AC174">
        <f>IF(EmployeeData3[[#This Row],[Department]]="Claims",1,0)</f>
        <v>0</v>
      </c>
      <c r="AD174">
        <f>IF(EmployeeData3[[#This Row],[Department]]="Finance",1,0)</f>
        <v>0</v>
      </c>
      <c r="AE174">
        <f>IF(EmployeeData3[[#This Row],[Department]]="HR",1,0)</f>
        <v>0</v>
      </c>
      <c r="AF174">
        <f>IF(EmployeeData3[[#This Row],[Department]]="IT",1,0)</f>
        <v>0</v>
      </c>
      <c r="AG174">
        <f>IF(EmployeeData3[[#This Row],[Department]]="Marketing",1,0)</f>
        <v>0</v>
      </c>
      <c r="AH174">
        <f>IF(EmployeeData3[[#This Row],[Department]]="Sales",1,0)</f>
        <v>1</v>
      </c>
      <c r="AI174">
        <f>IF(EmployeeData3[[#This Row],[Department]]="Underwriting",1,0)</f>
        <v>0</v>
      </c>
      <c r="AJ174">
        <f>IF(EmployeeData3[[#This Row],[Country]]="Canada",1,0)</f>
        <v>0</v>
      </c>
      <c r="AK174">
        <f>IF(EmployeeData3[[#This Row],[Country]]="Germany",1,0)</f>
        <v>0</v>
      </c>
      <c r="AL174">
        <f>IF(EmployeeData3[[#This Row],[Country]]="Ireland",1,0)</f>
        <v>0</v>
      </c>
      <c r="AM174">
        <f>IF(EmployeeData3[[#This Row],[Country]]="Singapore",1,0)</f>
        <v>0</v>
      </c>
      <c r="AN174">
        <f>IF(EmployeeData3[[#This Row],[Country]]="US",1,0)</f>
        <v>1</v>
      </c>
      <c r="AO174">
        <f>IF(EmployeeData3[[#This Row],[Working Arrangement]]="Office",1,0)</f>
        <v>0</v>
      </c>
      <c r="AP174">
        <f>IF(EmployeeData3[[#This Row],[Working Arrangement]]="Remote",1,0)</f>
        <v>0</v>
      </c>
      <c r="AQ174" t="e">
        <f>'Logistics Regression'!#REF! + SUMPRODUCT(B174:J174, 'Logistics Regression'!#REF!)</f>
        <v>#REF!</v>
      </c>
    </row>
    <row r="175" spans="1:43">
      <c r="A175" t="s">
        <v>226</v>
      </c>
      <c r="B175" t="str">
        <f>VLOOKUP(EmployeeData3[[#This Row],[Employee ID]],GenderData[#All],2,FALSE)</f>
        <v>Female</v>
      </c>
      <c r="C175" t="s">
        <v>43</v>
      </c>
      <c r="D175" t="s">
        <v>44</v>
      </c>
      <c r="E175" t="s">
        <v>23</v>
      </c>
      <c r="F175" t="s">
        <v>24</v>
      </c>
      <c r="G175">
        <v>33</v>
      </c>
      <c r="H175">
        <v>2.9</v>
      </c>
      <c r="I175">
        <v>2.7</v>
      </c>
      <c r="J175" s="3">
        <v>0.94</v>
      </c>
      <c r="K175" t="s">
        <v>25</v>
      </c>
      <c r="L175" t="s">
        <v>26</v>
      </c>
      <c r="M175">
        <v>15</v>
      </c>
      <c r="N175">
        <v>76</v>
      </c>
      <c r="O175">
        <v>5</v>
      </c>
      <c r="P175">
        <v>0.8</v>
      </c>
      <c r="Q175" t="s">
        <v>33</v>
      </c>
      <c r="R175" t="s">
        <v>26</v>
      </c>
      <c r="S175">
        <v>6</v>
      </c>
      <c r="T175">
        <v>0</v>
      </c>
      <c r="U175">
        <f>IF(EmployeeData3[[#This Row],[Gender]]="Female",1,0)</f>
        <v>1</v>
      </c>
      <c r="V175">
        <f>IF(EmployeeData3[[#This Row],[Performance Rating]]="Needs Improvement",1,0)</f>
        <v>0</v>
      </c>
      <c r="W175">
        <f>IF(EmployeeData3[[#This Row],[Performance Rating]]="Exceeds Expectations",1,0)</f>
        <v>0</v>
      </c>
      <c r="X175">
        <f>IF(EmployeeData3[[#This Row],[Performance Rating]]="Outstanding",1,0)</f>
        <v>0</v>
      </c>
      <c r="Y175">
        <f>IF(EmployeeData3[[#This Row],[Job Level]]="Entry",1,0)</f>
        <v>0</v>
      </c>
      <c r="Z175">
        <f>IF(EmployeeData3[[#This Row],[Job Level]]="Manager",1,0)</f>
        <v>0</v>
      </c>
      <c r="AA175">
        <f>IF(EmployeeData3[[#This Row],[Job Level]]="Senior",1,0)</f>
        <v>0</v>
      </c>
      <c r="AB175">
        <f>IF(EmployeeData3[[#This Row],[Job Level]]="Senior Manager",1,0)</f>
        <v>0</v>
      </c>
      <c r="AC175">
        <f>IF(EmployeeData3[[#This Row],[Department]]="Claims",1,0)</f>
        <v>0</v>
      </c>
      <c r="AD175">
        <f>IF(EmployeeData3[[#This Row],[Department]]="Finance",1,0)</f>
        <v>1</v>
      </c>
      <c r="AE175">
        <f>IF(EmployeeData3[[#This Row],[Department]]="HR",1,0)</f>
        <v>0</v>
      </c>
      <c r="AF175">
        <f>IF(EmployeeData3[[#This Row],[Department]]="IT",1,0)</f>
        <v>0</v>
      </c>
      <c r="AG175">
        <f>IF(EmployeeData3[[#This Row],[Department]]="Marketing",1,0)</f>
        <v>0</v>
      </c>
      <c r="AH175">
        <f>IF(EmployeeData3[[#This Row],[Department]]="Sales",1,0)</f>
        <v>0</v>
      </c>
      <c r="AI175">
        <f>IF(EmployeeData3[[#This Row],[Department]]="Underwriting",1,0)</f>
        <v>0</v>
      </c>
      <c r="AJ175">
        <f>IF(EmployeeData3[[#This Row],[Country]]="Canada",1,0)</f>
        <v>0</v>
      </c>
      <c r="AK175">
        <f>IF(EmployeeData3[[#This Row],[Country]]="Germany",1,0)</f>
        <v>0</v>
      </c>
      <c r="AL175">
        <f>IF(EmployeeData3[[#This Row],[Country]]="Ireland",1,0)</f>
        <v>0</v>
      </c>
      <c r="AM175">
        <f>IF(EmployeeData3[[#This Row],[Country]]="Singapore",1,0)</f>
        <v>0</v>
      </c>
      <c r="AN175">
        <f>IF(EmployeeData3[[#This Row],[Country]]="US",1,0)</f>
        <v>0</v>
      </c>
      <c r="AO175">
        <f>IF(EmployeeData3[[#This Row],[Working Arrangement]]="Office",1,0)</f>
        <v>0</v>
      </c>
      <c r="AP175">
        <f>IF(EmployeeData3[[#This Row],[Working Arrangement]]="Remote",1,0)</f>
        <v>0</v>
      </c>
      <c r="AQ175" t="e">
        <f>'Logistics Regression'!#REF! + SUMPRODUCT(B175:J175, 'Logistics Regression'!#REF!)</f>
        <v>#REF!</v>
      </c>
    </row>
    <row r="176" spans="1:43">
      <c r="A176" t="s">
        <v>227</v>
      </c>
      <c r="B176" t="str">
        <f>VLOOKUP(EmployeeData3[[#This Row],[Employee ID]],GenderData[#All],2,FALSE)</f>
        <v>Male</v>
      </c>
      <c r="C176" t="s">
        <v>40</v>
      </c>
      <c r="D176" t="s">
        <v>40</v>
      </c>
      <c r="E176" t="s">
        <v>23</v>
      </c>
      <c r="F176" t="s">
        <v>32</v>
      </c>
      <c r="G176">
        <v>30</v>
      </c>
      <c r="H176">
        <v>3.1</v>
      </c>
      <c r="I176">
        <v>3.1</v>
      </c>
      <c r="J176" s="3">
        <v>1</v>
      </c>
      <c r="K176" t="s">
        <v>25</v>
      </c>
      <c r="L176" t="s">
        <v>38</v>
      </c>
      <c r="M176">
        <v>11</v>
      </c>
      <c r="N176">
        <v>61</v>
      </c>
      <c r="O176">
        <v>7</v>
      </c>
      <c r="P176">
        <v>1.2</v>
      </c>
      <c r="Q176" t="s">
        <v>33</v>
      </c>
      <c r="R176" t="s">
        <v>26</v>
      </c>
      <c r="S176">
        <v>25</v>
      </c>
      <c r="T176">
        <v>0</v>
      </c>
      <c r="U176">
        <f>IF(EmployeeData3[[#This Row],[Gender]]="Female",1,0)</f>
        <v>0</v>
      </c>
      <c r="V176">
        <f>IF(EmployeeData3[[#This Row],[Performance Rating]]="Needs Improvement",1,0)</f>
        <v>0</v>
      </c>
      <c r="W176">
        <f>IF(EmployeeData3[[#This Row],[Performance Rating]]="Exceeds Expectations",1,0)</f>
        <v>0</v>
      </c>
      <c r="X176">
        <f>IF(EmployeeData3[[#This Row],[Performance Rating]]="Outstanding",1,0)</f>
        <v>0</v>
      </c>
      <c r="Y176">
        <f>IF(EmployeeData3[[#This Row],[Job Level]]="Entry",1,0)</f>
        <v>0</v>
      </c>
      <c r="Z176">
        <f>IF(EmployeeData3[[#This Row],[Job Level]]="Manager",1,0)</f>
        <v>0</v>
      </c>
      <c r="AA176">
        <f>IF(EmployeeData3[[#This Row],[Job Level]]="Senior",1,0)</f>
        <v>1</v>
      </c>
      <c r="AB176">
        <f>IF(EmployeeData3[[#This Row],[Job Level]]="Senior Manager",1,0)</f>
        <v>0</v>
      </c>
      <c r="AC176">
        <f>IF(EmployeeData3[[#This Row],[Department]]="Claims",1,0)</f>
        <v>0</v>
      </c>
      <c r="AD176">
        <f>IF(EmployeeData3[[#This Row],[Department]]="Finance",1,0)</f>
        <v>0</v>
      </c>
      <c r="AE176">
        <f>IF(EmployeeData3[[#This Row],[Department]]="HR",1,0)</f>
        <v>0</v>
      </c>
      <c r="AF176">
        <f>IF(EmployeeData3[[#This Row],[Department]]="IT",1,0)</f>
        <v>0</v>
      </c>
      <c r="AG176">
        <f>IF(EmployeeData3[[#This Row],[Department]]="Marketing",1,0)</f>
        <v>0</v>
      </c>
      <c r="AH176">
        <f>IF(EmployeeData3[[#This Row],[Department]]="Sales",1,0)</f>
        <v>0</v>
      </c>
      <c r="AI176">
        <f>IF(EmployeeData3[[#This Row],[Department]]="Underwriting",1,0)</f>
        <v>0</v>
      </c>
      <c r="AJ176">
        <f>IF(EmployeeData3[[#This Row],[Country]]="Canada",1,0)</f>
        <v>0</v>
      </c>
      <c r="AK176">
        <f>IF(EmployeeData3[[#This Row],[Country]]="Germany",1,0)</f>
        <v>0</v>
      </c>
      <c r="AL176">
        <f>IF(EmployeeData3[[#This Row],[Country]]="Ireland",1,0)</f>
        <v>0</v>
      </c>
      <c r="AM176">
        <f>IF(EmployeeData3[[#This Row],[Country]]="Singapore",1,0)</f>
        <v>0</v>
      </c>
      <c r="AN176">
        <f>IF(EmployeeData3[[#This Row],[Country]]="US",1,0)</f>
        <v>0</v>
      </c>
      <c r="AO176">
        <f>IF(EmployeeData3[[#This Row],[Working Arrangement]]="Office",1,0)</f>
        <v>0</v>
      </c>
      <c r="AP176">
        <f>IF(EmployeeData3[[#This Row],[Working Arrangement]]="Remote",1,0)</f>
        <v>0</v>
      </c>
      <c r="AQ176" t="e">
        <f>'Logistics Regression'!#REF! + SUMPRODUCT(B176:J176, 'Logistics Regression'!#REF!)</f>
        <v>#REF!</v>
      </c>
    </row>
    <row r="177" spans="1:43">
      <c r="A177" t="s">
        <v>228</v>
      </c>
      <c r="B177" t="str">
        <f>VLOOKUP(EmployeeData3[[#This Row],[Employee ID]],GenderData[#All],2,FALSE)</f>
        <v>Male</v>
      </c>
      <c r="C177" t="s">
        <v>43</v>
      </c>
      <c r="D177" t="s">
        <v>44</v>
      </c>
      <c r="E177" t="s">
        <v>23</v>
      </c>
      <c r="F177" t="s">
        <v>32</v>
      </c>
      <c r="G177">
        <v>54</v>
      </c>
      <c r="H177">
        <v>6.6</v>
      </c>
      <c r="I177">
        <v>5.8</v>
      </c>
      <c r="J177" s="3">
        <v>0.89</v>
      </c>
      <c r="K177" t="s">
        <v>37</v>
      </c>
      <c r="L177" t="s">
        <v>26</v>
      </c>
      <c r="M177">
        <v>27</v>
      </c>
      <c r="N177">
        <v>61</v>
      </c>
      <c r="O177">
        <v>5</v>
      </c>
      <c r="P177">
        <v>2.1</v>
      </c>
      <c r="Q177" t="s">
        <v>50</v>
      </c>
      <c r="R177" t="s">
        <v>38</v>
      </c>
      <c r="S177">
        <v>38</v>
      </c>
      <c r="T177">
        <v>0</v>
      </c>
      <c r="U177">
        <f>IF(EmployeeData3[[#This Row],[Gender]]="Female",1,0)</f>
        <v>0</v>
      </c>
      <c r="V177">
        <f>IF(EmployeeData3[[#This Row],[Performance Rating]]="Needs Improvement",1,0)</f>
        <v>0</v>
      </c>
      <c r="W177">
        <f>IF(EmployeeData3[[#This Row],[Performance Rating]]="Exceeds Expectations",1,0)</f>
        <v>1</v>
      </c>
      <c r="X177">
        <f>IF(EmployeeData3[[#This Row],[Performance Rating]]="Outstanding",1,0)</f>
        <v>0</v>
      </c>
      <c r="Y177">
        <f>IF(EmployeeData3[[#This Row],[Job Level]]="Entry",1,0)</f>
        <v>0</v>
      </c>
      <c r="Z177">
        <f>IF(EmployeeData3[[#This Row],[Job Level]]="Manager",1,0)</f>
        <v>0</v>
      </c>
      <c r="AA177">
        <f>IF(EmployeeData3[[#This Row],[Job Level]]="Senior",1,0)</f>
        <v>1</v>
      </c>
      <c r="AB177">
        <f>IF(EmployeeData3[[#This Row],[Job Level]]="Senior Manager",1,0)</f>
        <v>0</v>
      </c>
      <c r="AC177">
        <f>IF(EmployeeData3[[#This Row],[Department]]="Claims",1,0)</f>
        <v>0</v>
      </c>
      <c r="AD177">
        <f>IF(EmployeeData3[[#This Row],[Department]]="Finance",1,0)</f>
        <v>1</v>
      </c>
      <c r="AE177">
        <f>IF(EmployeeData3[[#This Row],[Department]]="HR",1,0)</f>
        <v>0</v>
      </c>
      <c r="AF177">
        <f>IF(EmployeeData3[[#This Row],[Department]]="IT",1,0)</f>
        <v>0</v>
      </c>
      <c r="AG177">
        <f>IF(EmployeeData3[[#This Row],[Department]]="Marketing",1,0)</f>
        <v>0</v>
      </c>
      <c r="AH177">
        <f>IF(EmployeeData3[[#This Row],[Department]]="Sales",1,0)</f>
        <v>0</v>
      </c>
      <c r="AI177">
        <f>IF(EmployeeData3[[#This Row],[Department]]="Underwriting",1,0)</f>
        <v>0</v>
      </c>
      <c r="AJ177">
        <f>IF(EmployeeData3[[#This Row],[Country]]="Canada",1,0)</f>
        <v>0</v>
      </c>
      <c r="AK177">
        <f>IF(EmployeeData3[[#This Row],[Country]]="Germany",1,0)</f>
        <v>0</v>
      </c>
      <c r="AL177">
        <f>IF(EmployeeData3[[#This Row],[Country]]="Ireland",1,0)</f>
        <v>0</v>
      </c>
      <c r="AM177">
        <f>IF(EmployeeData3[[#This Row],[Country]]="Singapore",1,0)</f>
        <v>0</v>
      </c>
      <c r="AN177">
        <f>IF(EmployeeData3[[#This Row],[Country]]="US",1,0)</f>
        <v>0</v>
      </c>
      <c r="AO177">
        <f>IF(EmployeeData3[[#This Row],[Working Arrangement]]="Office",1,0)</f>
        <v>1</v>
      </c>
      <c r="AP177">
        <f>IF(EmployeeData3[[#This Row],[Working Arrangement]]="Remote",1,0)</f>
        <v>0</v>
      </c>
      <c r="AQ177" t="e">
        <f>'Logistics Regression'!#REF! + SUMPRODUCT(B177:J177, 'Logistics Regression'!#REF!)</f>
        <v>#REF!</v>
      </c>
    </row>
    <row r="178" spans="1:43">
      <c r="A178" t="s">
        <v>229</v>
      </c>
      <c r="B178" t="str">
        <f>VLOOKUP(EmployeeData3[[#This Row],[Employee ID]],GenderData[#All],2,FALSE)</f>
        <v>Male</v>
      </c>
      <c r="C178" t="s">
        <v>35</v>
      </c>
      <c r="D178" t="s">
        <v>22</v>
      </c>
      <c r="E178" t="s">
        <v>45</v>
      </c>
      <c r="F178" t="s">
        <v>32</v>
      </c>
      <c r="G178">
        <v>38</v>
      </c>
      <c r="H178">
        <v>9</v>
      </c>
      <c r="I178">
        <v>1.8</v>
      </c>
      <c r="J178" s="3">
        <v>0.88</v>
      </c>
      <c r="K178" t="s">
        <v>25</v>
      </c>
      <c r="L178" t="s">
        <v>38</v>
      </c>
      <c r="M178">
        <v>18</v>
      </c>
      <c r="N178">
        <v>80</v>
      </c>
      <c r="O178">
        <v>1</v>
      </c>
      <c r="P178">
        <v>6.3</v>
      </c>
      <c r="Q178" t="s">
        <v>27</v>
      </c>
      <c r="R178" t="s">
        <v>26</v>
      </c>
      <c r="S178">
        <v>38</v>
      </c>
      <c r="T178">
        <v>0</v>
      </c>
      <c r="U178">
        <f>IF(EmployeeData3[[#This Row],[Gender]]="Female",1,0)</f>
        <v>0</v>
      </c>
      <c r="V178">
        <f>IF(EmployeeData3[[#This Row],[Performance Rating]]="Needs Improvement",1,0)</f>
        <v>0</v>
      </c>
      <c r="W178">
        <f>IF(EmployeeData3[[#This Row],[Performance Rating]]="Exceeds Expectations",1,0)</f>
        <v>0</v>
      </c>
      <c r="X178">
        <f>IF(EmployeeData3[[#This Row],[Performance Rating]]="Outstanding",1,0)</f>
        <v>0</v>
      </c>
      <c r="Y178">
        <f>IF(EmployeeData3[[#This Row],[Job Level]]="Entry",1,0)</f>
        <v>0</v>
      </c>
      <c r="Z178">
        <f>IF(EmployeeData3[[#This Row],[Job Level]]="Manager",1,0)</f>
        <v>0</v>
      </c>
      <c r="AA178">
        <f>IF(EmployeeData3[[#This Row],[Job Level]]="Senior",1,0)</f>
        <v>1</v>
      </c>
      <c r="AB178">
        <f>IF(EmployeeData3[[#This Row],[Job Level]]="Senior Manager",1,0)</f>
        <v>0</v>
      </c>
      <c r="AC178">
        <f>IF(EmployeeData3[[#This Row],[Department]]="Claims",1,0)</f>
        <v>0</v>
      </c>
      <c r="AD178">
        <f>IF(EmployeeData3[[#This Row],[Department]]="Finance",1,0)</f>
        <v>0</v>
      </c>
      <c r="AE178">
        <f>IF(EmployeeData3[[#This Row],[Department]]="HR",1,0)</f>
        <v>0</v>
      </c>
      <c r="AF178">
        <f>IF(EmployeeData3[[#This Row],[Department]]="IT",1,0)</f>
        <v>0</v>
      </c>
      <c r="AG178">
        <f>IF(EmployeeData3[[#This Row],[Department]]="Marketing",1,0)</f>
        <v>1</v>
      </c>
      <c r="AH178">
        <f>IF(EmployeeData3[[#This Row],[Department]]="Sales",1,0)</f>
        <v>0</v>
      </c>
      <c r="AI178">
        <f>IF(EmployeeData3[[#This Row],[Department]]="Underwriting",1,0)</f>
        <v>0</v>
      </c>
      <c r="AJ178">
        <f>IF(EmployeeData3[[#This Row],[Country]]="Canada",1,0)</f>
        <v>0</v>
      </c>
      <c r="AK178">
        <f>IF(EmployeeData3[[#This Row],[Country]]="Germany",1,0)</f>
        <v>0</v>
      </c>
      <c r="AL178">
        <f>IF(EmployeeData3[[#This Row],[Country]]="Ireland",1,0)</f>
        <v>0</v>
      </c>
      <c r="AM178">
        <f>IF(EmployeeData3[[#This Row],[Country]]="Singapore",1,0)</f>
        <v>0</v>
      </c>
      <c r="AN178">
        <f>IF(EmployeeData3[[#This Row],[Country]]="US",1,0)</f>
        <v>1</v>
      </c>
      <c r="AO178">
        <f>IF(EmployeeData3[[#This Row],[Working Arrangement]]="Office",1,0)</f>
        <v>0</v>
      </c>
      <c r="AP178">
        <f>IF(EmployeeData3[[#This Row],[Working Arrangement]]="Remote",1,0)</f>
        <v>1</v>
      </c>
      <c r="AQ178" t="e">
        <f>'Logistics Regression'!#REF! + SUMPRODUCT(B178:J178, 'Logistics Regression'!#REF!)</f>
        <v>#REF!</v>
      </c>
    </row>
    <row r="179" spans="1:43">
      <c r="A179" t="s">
        <v>230</v>
      </c>
      <c r="B179" t="str">
        <f>VLOOKUP(EmployeeData3[[#This Row],[Employee ID]],GenderData[#All],2,FALSE)</f>
        <v>Female</v>
      </c>
      <c r="C179" t="s">
        <v>21</v>
      </c>
      <c r="D179" t="s">
        <v>22</v>
      </c>
      <c r="E179" t="s">
        <v>23</v>
      </c>
      <c r="F179" t="s">
        <v>62</v>
      </c>
      <c r="G179">
        <v>38</v>
      </c>
      <c r="H179">
        <v>9.4</v>
      </c>
      <c r="I179">
        <v>2.6</v>
      </c>
      <c r="J179" s="3">
        <v>1.18</v>
      </c>
      <c r="K179" t="s">
        <v>25</v>
      </c>
      <c r="L179" t="s">
        <v>26</v>
      </c>
      <c r="M179">
        <v>9</v>
      </c>
      <c r="N179">
        <v>58</v>
      </c>
      <c r="O179">
        <v>7</v>
      </c>
      <c r="P179">
        <v>0.6</v>
      </c>
      <c r="Q179" t="s">
        <v>33</v>
      </c>
      <c r="R179" t="s">
        <v>38</v>
      </c>
      <c r="S179">
        <v>25</v>
      </c>
      <c r="T179">
        <v>0</v>
      </c>
      <c r="U179">
        <f>IF(EmployeeData3[[#This Row],[Gender]]="Female",1,0)</f>
        <v>1</v>
      </c>
      <c r="V179">
        <f>IF(EmployeeData3[[#This Row],[Performance Rating]]="Needs Improvement",1,0)</f>
        <v>0</v>
      </c>
      <c r="W179">
        <f>IF(EmployeeData3[[#This Row],[Performance Rating]]="Exceeds Expectations",1,0)</f>
        <v>0</v>
      </c>
      <c r="X179">
        <f>IF(EmployeeData3[[#This Row],[Performance Rating]]="Outstanding",1,0)</f>
        <v>0</v>
      </c>
      <c r="Y179">
        <f>IF(EmployeeData3[[#This Row],[Job Level]]="Entry",1,0)</f>
        <v>1</v>
      </c>
      <c r="Z179">
        <f>IF(EmployeeData3[[#This Row],[Job Level]]="Manager",1,0)</f>
        <v>0</v>
      </c>
      <c r="AA179">
        <f>IF(EmployeeData3[[#This Row],[Job Level]]="Senior",1,0)</f>
        <v>0</v>
      </c>
      <c r="AB179">
        <f>IF(EmployeeData3[[#This Row],[Job Level]]="Senior Manager",1,0)</f>
        <v>0</v>
      </c>
      <c r="AC179">
        <f>IF(EmployeeData3[[#This Row],[Department]]="Claims",1,0)</f>
        <v>0</v>
      </c>
      <c r="AD179">
        <f>IF(EmployeeData3[[#This Row],[Department]]="Finance",1,0)</f>
        <v>0</v>
      </c>
      <c r="AE179">
        <f>IF(EmployeeData3[[#This Row],[Department]]="HR",1,0)</f>
        <v>0</v>
      </c>
      <c r="AF179">
        <f>IF(EmployeeData3[[#This Row],[Department]]="IT",1,0)</f>
        <v>0</v>
      </c>
      <c r="AG179">
        <f>IF(EmployeeData3[[#This Row],[Department]]="Marketing",1,0)</f>
        <v>0</v>
      </c>
      <c r="AH179">
        <f>IF(EmployeeData3[[#This Row],[Department]]="Sales",1,0)</f>
        <v>1</v>
      </c>
      <c r="AI179">
        <f>IF(EmployeeData3[[#This Row],[Department]]="Underwriting",1,0)</f>
        <v>0</v>
      </c>
      <c r="AJ179">
        <f>IF(EmployeeData3[[#This Row],[Country]]="Canada",1,0)</f>
        <v>0</v>
      </c>
      <c r="AK179">
        <f>IF(EmployeeData3[[#This Row],[Country]]="Germany",1,0)</f>
        <v>0</v>
      </c>
      <c r="AL179">
        <f>IF(EmployeeData3[[#This Row],[Country]]="Ireland",1,0)</f>
        <v>0</v>
      </c>
      <c r="AM179">
        <f>IF(EmployeeData3[[#This Row],[Country]]="Singapore",1,0)</f>
        <v>0</v>
      </c>
      <c r="AN179">
        <f>IF(EmployeeData3[[#This Row],[Country]]="US",1,0)</f>
        <v>0</v>
      </c>
      <c r="AO179">
        <f>IF(EmployeeData3[[#This Row],[Working Arrangement]]="Office",1,0)</f>
        <v>0</v>
      </c>
      <c r="AP179">
        <f>IF(EmployeeData3[[#This Row],[Working Arrangement]]="Remote",1,0)</f>
        <v>0</v>
      </c>
      <c r="AQ179" t="e">
        <f>'Logistics Regression'!#REF! + SUMPRODUCT(B179:J179, 'Logistics Regression'!#REF!)</f>
        <v>#REF!</v>
      </c>
    </row>
    <row r="180" spans="1:43">
      <c r="A180" t="s">
        <v>231</v>
      </c>
      <c r="B180" t="str">
        <f>VLOOKUP(EmployeeData3[[#This Row],[Employee ID]],GenderData[#All],2,FALSE)</f>
        <v>Male</v>
      </c>
      <c r="C180" t="s">
        <v>29</v>
      </c>
      <c r="D180" t="s">
        <v>30</v>
      </c>
      <c r="E180" t="s">
        <v>23</v>
      </c>
      <c r="F180" t="s">
        <v>32</v>
      </c>
      <c r="G180">
        <v>43</v>
      </c>
      <c r="H180">
        <v>0.8</v>
      </c>
      <c r="I180">
        <v>0.8</v>
      </c>
      <c r="J180" s="3">
        <v>1.1100000000000001</v>
      </c>
      <c r="K180" t="s">
        <v>25</v>
      </c>
      <c r="L180" t="s">
        <v>26</v>
      </c>
      <c r="M180">
        <v>12</v>
      </c>
      <c r="N180">
        <v>85</v>
      </c>
      <c r="O180">
        <v>10</v>
      </c>
      <c r="P180">
        <v>1</v>
      </c>
      <c r="Q180" t="s">
        <v>27</v>
      </c>
      <c r="R180" t="s">
        <v>38</v>
      </c>
      <c r="S180">
        <v>48</v>
      </c>
      <c r="T180">
        <v>0</v>
      </c>
      <c r="U180">
        <f>IF(EmployeeData3[[#This Row],[Gender]]="Female",1,0)</f>
        <v>0</v>
      </c>
      <c r="V180">
        <f>IF(EmployeeData3[[#This Row],[Performance Rating]]="Needs Improvement",1,0)</f>
        <v>0</v>
      </c>
      <c r="W180">
        <f>IF(EmployeeData3[[#This Row],[Performance Rating]]="Exceeds Expectations",1,0)</f>
        <v>0</v>
      </c>
      <c r="X180">
        <f>IF(EmployeeData3[[#This Row],[Performance Rating]]="Outstanding",1,0)</f>
        <v>0</v>
      </c>
      <c r="Y180">
        <f>IF(EmployeeData3[[#This Row],[Job Level]]="Entry",1,0)</f>
        <v>0</v>
      </c>
      <c r="Z180">
        <f>IF(EmployeeData3[[#This Row],[Job Level]]="Manager",1,0)</f>
        <v>0</v>
      </c>
      <c r="AA180">
        <f>IF(EmployeeData3[[#This Row],[Job Level]]="Senior",1,0)</f>
        <v>1</v>
      </c>
      <c r="AB180">
        <f>IF(EmployeeData3[[#This Row],[Job Level]]="Senior Manager",1,0)</f>
        <v>0</v>
      </c>
      <c r="AC180">
        <f>IF(EmployeeData3[[#This Row],[Department]]="Claims",1,0)</f>
        <v>1</v>
      </c>
      <c r="AD180">
        <f>IF(EmployeeData3[[#This Row],[Department]]="Finance",1,0)</f>
        <v>0</v>
      </c>
      <c r="AE180">
        <f>IF(EmployeeData3[[#This Row],[Department]]="HR",1,0)</f>
        <v>0</v>
      </c>
      <c r="AF180">
        <f>IF(EmployeeData3[[#This Row],[Department]]="IT",1,0)</f>
        <v>0</v>
      </c>
      <c r="AG180">
        <f>IF(EmployeeData3[[#This Row],[Department]]="Marketing",1,0)</f>
        <v>0</v>
      </c>
      <c r="AH180">
        <f>IF(EmployeeData3[[#This Row],[Department]]="Sales",1,0)</f>
        <v>0</v>
      </c>
      <c r="AI180">
        <f>IF(EmployeeData3[[#This Row],[Department]]="Underwriting",1,0)</f>
        <v>0</v>
      </c>
      <c r="AJ180">
        <f>IF(EmployeeData3[[#This Row],[Country]]="Canada",1,0)</f>
        <v>0</v>
      </c>
      <c r="AK180">
        <f>IF(EmployeeData3[[#This Row],[Country]]="Germany",1,0)</f>
        <v>0</v>
      </c>
      <c r="AL180">
        <f>IF(EmployeeData3[[#This Row],[Country]]="Ireland",1,0)</f>
        <v>0</v>
      </c>
      <c r="AM180">
        <f>IF(EmployeeData3[[#This Row],[Country]]="Singapore",1,0)</f>
        <v>0</v>
      </c>
      <c r="AN180">
        <f>IF(EmployeeData3[[#This Row],[Country]]="US",1,0)</f>
        <v>0</v>
      </c>
      <c r="AO180">
        <f>IF(EmployeeData3[[#This Row],[Working Arrangement]]="Office",1,0)</f>
        <v>0</v>
      </c>
      <c r="AP180">
        <f>IF(EmployeeData3[[#This Row],[Working Arrangement]]="Remote",1,0)</f>
        <v>1</v>
      </c>
      <c r="AQ180" t="e">
        <f>'Logistics Regression'!#REF! + SUMPRODUCT(B180:J180, 'Logistics Regression'!#REF!)</f>
        <v>#REF!</v>
      </c>
    </row>
    <row r="181" spans="1:43">
      <c r="A181" t="s">
        <v>232</v>
      </c>
      <c r="B181" t="str">
        <f>VLOOKUP(EmployeeData3[[#This Row],[Employee ID]],GenderData[#All],2,FALSE)</f>
        <v>Female</v>
      </c>
      <c r="C181" t="s">
        <v>48</v>
      </c>
      <c r="D181" t="s">
        <v>49</v>
      </c>
      <c r="E181" t="s">
        <v>45</v>
      </c>
      <c r="F181" t="s">
        <v>32</v>
      </c>
      <c r="G181">
        <v>43</v>
      </c>
      <c r="H181">
        <v>2</v>
      </c>
      <c r="I181">
        <v>2</v>
      </c>
      <c r="J181" s="3">
        <v>1.04</v>
      </c>
      <c r="K181" t="s">
        <v>25</v>
      </c>
      <c r="L181" t="s">
        <v>26</v>
      </c>
      <c r="M181">
        <v>26</v>
      </c>
      <c r="N181">
        <v>63</v>
      </c>
      <c r="O181">
        <v>2</v>
      </c>
      <c r="P181">
        <v>2.2000000000000002</v>
      </c>
      <c r="Q181" t="s">
        <v>33</v>
      </c>
      <c r="R181" t="s">
        <v>26</v>
      </c>
      <c r="S181">
        <v>23</v>
      </c>
      <c r="T181">
        <v>0</v>
      </c>
      <c r="U181">
        <f>IF(EmployeeData3[[#This Row],[Gender]]="Female",1,0)</f>
        <v>1</v>
      </c>
      <c r="V181">
        <f>IF(EmployeeData3[[#This Row],[Performance Rating]]="Needs Improvement",1,0)</f>
        <v>0</v>
      </c>
      <c r="W181">
        <f>IF(EmployeeData3[[#This Row],[Performance Rating]]="Exceeds Expectations",1,0)</f>
        <v>0</v>
      </c>
      <c r="X181">
        <f>IF(EmployeeData3[[#This Row],[Performance Rating]]="Outstanding",1,0)</f>
        <v>0</v>
      </c>
      <c r="Y181">
        <f>IF(EmployeeData3[[#This Row],[Job Level]]="Entry",1,0)</f>
        <v>0</v>
      </c>
      <c r="Z181">
        <f>IF(EmployeeData3[[#This Row],[Job Level]]="Manager",1,0)</f>
        <v>0</v>
      </c>
      <c r="AA181">
        <f>IF(EmployeeData3[[#This Row],[Job Level]]="Senior",1,0)</f>
        <v>1</v>
      </c>
      <c r="AB181">
        <f>IF(EmployeeData3[[#This Row],[Job Level]]="Senior Manager",1,0)</f>
        <v>0</v>
      </c>
      <c r="AC181">
        <f>IF(EmployeeData3[[#This Row],[Department]]="Claims",1,0)</f>
        <v>0</v>
      </c>
      <c r="AD181">
        <f>IF(EmployeeData3[[#This Row],[Department]]="Finance",1,0)</f>
        <v>0</v>
      </c>
      <c r="AE181">
        <f>IF(EmployeeData3[[#This Row],[Department]]="HR",1,0)</f>
        <v>0</v>
      </c>
      <c r="AF181">
        <f>IF(EmployeeData3[[#This Row],[Department]]="IT",1,0)</f>
        <v>1</v>
      </c>
      <c r="AG181">
        <f>IF(EmployeeData3[[#This Row],[Department]]="Marketing",1,0)</f>
        <v>0</v>
      </c>
      <c r="AH181">
        <f>IF(EmployeeData3[[#This Row],[Department]]="Sales",1,0)</f>
        <v>0</v>
      </c>
      <c r="AI181">
        <f>IF(EmployeeData3[[#This Row],[Department]]="Underwriting",1,0)</f>
        <v>0</v>
      </c>
      <c r="AJ181">
        <f>IF(EmployeeData3[[#This Row],[Country]]="Canada",1,0)</f>
        <v>0</v>
      </c>
      <c r="AK181">
        <f>IF(EmployeeData3[[#This Row],[Country]]="Germany",1,0)</f>
        <v>0</v>
      </c>
      <c r="AL181">
        <f>IF(EmployeeData3[[#This Row],[Country]]="Ireland",1,0)</f>
        <v>0</v>
      </c>
      <c r="AM181">
        <f>IF(EmployeeData3[[#This Row],[Country]]="Singapore",1,0)</f>
        <v>0</v>
      </c>
      <c r="AN181">
        <f>IF(EmployeeData3[[#This Row],[Country]]="US",1,0)</f>
        <v>1</v>
      </c>
      <c r="AO181">
        <f>IF(EmployeeData3[[#This Row],[Working Arrangement]]="Office",1,0)</f>
        <v>0</v>
      </c>
      <c r="AP181">
        <f>IF(EmployeeData3[[#This Row],[Working Arrangement]]="Remote",1,0)</f>
        <v>0</v>
      </c>
      <c r="AQ181" t="e">
        <f>'Logistics Regression'!#REF! + SUMPRODUCT(B181:J181, 'Logistics Regression'!#REF!)</f>
        <v>#REF!</v>
      </c>
    </row>
    <row r="182" spans="1:43">
      <c r="A182" t="s">
        <v>233</v>
      </c>
      <c r="B182" t="str">
        <f>VLOOKUP(EmployeeData3[[#This Row],[Employee ID]],GenderData[#All],2,FALSE)</f>
        <v>Male</v>
      </c>
      <c r="C182" t="s">
        <v>66</v>
      </c>
      <c r="D182" t="s">
        <v>67</v>
      </c>
      <c r="E182" t="s">
        <v>55</v>
      </c>
      <c r="F182" t="s">
        <v>59</v>
      </c>
      <c r="G182">
        <v>21</v>
      </c>
      <c r="H182">
        <v>2.5</v>
      </c>
      <c r="I182">
        <v>2.5</v>
      </c>
      <c r="J182" s="3">
        <v>1.1499999999999999</v>
      </c>
      <c r="K182" t="s">
        <v>25</v>
      </c>
      <c r="L182" t="s">
        <v>26</v>
      </c>
      <c r="M182">
        <v>30</v>
      </c>
      <c r="N182">
        <v>83</v>
      </c>
      <c r="O182">
        <v>3</v>
      </c>
      <c r="P182">
        <v>1.5</v>
      </c>
      <c r="Q182" t="s">
        <v>33</v>
      </c>
      <c r="R182" t="s">
        <v>26</v>
      </c>
      <c r="S182">
        <v>22</v>
      </c>
      <c r="T182">
        <v>0</v>
      </c>
      <c r="U182">
        <f>IF(EmployeeData3[[#This Row],[Gender]]="Female",1,0)</f>
        <v>0</v>
      </c>
      <c r="V182">
        <f>IF(EmployeeData3[[#This Row],[Performance Rating]]="Needs Improvement",1,0)</f>
        <v>0</v>
      </c>
      <c r="W182">
        <f>IF(EmployeeData3[[#This Row],[Performance Rating]]="Exceeds Expectations",1,0)</f>
        <v>0</v>
      </c>
      <c r="X182">
        <f>IF(EmployeeData3[[#This Row],[Performance Rating]]="Outstanding",1,0)</f>
        <v>0</v>
      </c>
      <c r="Y182">
        <f>IF(EmployeeData3[[#This Row],[Job Level]]="Entry",1,0)</f>
        <v>0</v>
      </c>
      <c r="Z182">
        <f>IF(EmployeeData3[[#This Row],[Job Level]]="Manager",1,0)</f>
        <v>0</v>
      </c>
      <c r="AA182">
        <f>IF(EmployeeData3[[#This Row],[Job Level]]="Senior",1,0)</f>
        <v>0</v>
      </c>
      <c r="AB182">
        <f>IF(EmployeeData3[[#This Row],[Job Level]]="Senior Manager",1,0)</f>
        <v>1</v>
      </c>
      <c r="AC182">
        <f>IF(EmployeeData3[[#This Row],[Department]]="Claims",1,0)</f>
        <v>0</v>
      </c>
      <c r="AD182">
        <f>IF(EmployeeData3[[#This Row],[Department]]="Finance",1,0)</f>
        <v>0</v>
      </c>
      <c r="AE182">
        <f>IF(EmployeeData3[[#This Row],[Department]]="HR",1,0)</f>
        <v>1</v>
      </c>
      <c r="AF182">
        <f>IF(EmployeeData3[[#This Row],[Department]]="IT",1,0)</f>
        <v>0</v>
      </c>
      <c r="AG182">
        <f>IF(EmployeeData3[[#This Row],[Department]]="Marketing",1,0)</f>
        <v>0</v>
      </c>
      <c r="AH182">
        <f>IF(EmployeeData3[[#This Row],[Department]]="Sales",1,0)</f>
        <v>0</v>
      </c>
      <c r="AI182">
        <f>IF(EmployeeData3[[#This Row],[Department]]="Underwriting",1,0)</f>
        <v>0</v>
      </c>
      <c r="AJ182">
        <f>IF(EmployeeData3[[#This Row],[Country]]="Canada",1,0)</f>
        <v>1</v>
      </c>
      <c r="AK182">
        <f>IF(EmployeeData3[[#This Row],[Country]]="Germany",1,0)</f>
        <v>0</v>
      </c>
      <c r="AL182">
        <f>IF(EmployeeData3[[#This Row],[Country]]="Ireland",1,0)</f>
        <v>0</v>
      </c>
      <c r="AM182">
        <f>IF(EmployeeData3[[#This Row],[Country]]="Singapore",1,0)</f>
        <v>0</v>
      </c>
      <c r="AN182">
        <f>IF(EmployeeData3[[#This Row],[Country]]="US",1,0)</f>
        <v>0</v>
      </c>
      <c r="AO182">
        <f>IF(EmployeeData3[[#This Row],[Working Arrangement]]="Office",1,0)</f>
        <v>0</v>
      </c>
      <c r="AP182">
        <f>IF(EmployeeData3[[#This Row],[Working Arrangement]]="Remote",1,0)</f>
        <v>0</v>
      </c>
      <c r="AQ182" t="e">
        <f>'Logistics Regression'!#REF! + SUMPRODUCT(B182:J182, 'Logistics Regression'!#REF!)</f>
        <v>#REF!</v>
      </c>
    </row>
    <row r="183" spans="1:43">
      <c r="A183" t="s">
        <v>234</v>
      </c>
      <c r="B183" t="str">
        <f>VLOOKUP(EmployeeData3[[#This Row],[Employee ID]],GenderData[#All],2,FALSE)</f>
        <v>Male</v>
      </c>
      <c r="C183" t="s">
        <v>48</v>
      </c>
      <c r="D183" t="s">
        <v>49</v>
      </c>
      <c r="E183" t="s">
        <v>23</v>
      </c>
      <c r="F183" t="s">
        <v>24</v>
      </c>
      <c r="G183">
        <v>32</v>
      </c>
      <c r="H183">
        <v>2</v>
      </c>
      <c r="I183">
        <v>2</v>
      </c>
      <c r="J183" s="3">
        <v>0.79</v>
      </c>
      <c r="K183" t="s">
        <v>25</v>
      </c>
      <c r="L183" t="s">
        <v>38</v>
      </c>
      <c r="M183">
        <v>30</v>
      </c>
      <c r="N183">
        <v>62</v>
      </c>
      <c r="O183">
        <v>5</v>
      </c>
      <c r="P183">
        <v>3.6</v>
      </c>
      <c r="Q183" t="s">
        <v>50</v>
      </c>
      <c r="R183" t="s">
        <v>26</v>
      </c>
      <c r="S183">
        <v>0</v>
      </c>
      <c r="T183">
        <v>0</v>
      </c>
      <c r="U183">
        <f>IF(EmployeeData3[[#This Row],[Gender]]="Female",1,0)</f>
        <v>0</v>
      </c>
      <c r="V183">
        <f>IF(EmployeeData3[[#This Row],[Performance Rating]]="Needs Improvement",1,0)</f>
        <v>0</v>
      </c>
      <c r="W183">
        <f>IF(EmployeeData3[[#This Row],[Performance Rating]]="Exceeds Expectations",1,0)</f>
        <v>0</v>
      </c>
      <c r="X183">
        <f>IF(EmployeeData3[[#This Row],[Performance Rating]]="Outstanding",1,0)</f>
        <v>0</v>
      </c>
      <c r="Y183">
        <f>IF(EmployeeData3[[#This Row],[Job Level]]="Entry",1,0)</f>
        <v>0</v>
      </c>
      <c r="Z183">
        <f>IF(EmployeeData3[[#This Row],[Job Level]]="Manager",1,0)</f>
        <v>0</v>
      </c>
      <c r="AA183">
        <f>IF(EmployeeData3[[#This Row],[Job Level]]="Senior",1,0)</f>
        <v>0</v>
      </c>
      <c r="AB183">
        <f>IF(EmployeeData3[[#This Row],[Job Level]]="Senior Manager",1,0)</f>
        <v>0</v>
      </c>
      <c r="AC183">
        <f>IF(EmployeeData3[[#This Row],[Department]]="Claims",1,0)</f>
        <v>0</v>
      </c>
      <c r="AD183">
        <f>IF(EmployeeData3[[#This Row],[Department]]="Finance",1,0)</f>
        <v>0</v>
      </c>
      <c r="AE183">
        <f>IF(EmployeeData3[[#This Row],[Department]]="HR",1,0)</f>
        <v>0</v>
      </c>
      <c r="AF183">
        <f>IF(EmployeeData3[[#This Row],[Department]]="IT",1,0)</f>
        <v>1</v>
      </c>
      <c r="AG183">
        <f>IF(EmployeeData3[[#This Row],[Department]]="Marketing",1,0)</f>
        <v>0</v>
      </c>
      <c r="AH183">
        <f>IF(EmployeeData3[[#This Row],[Department]]="Sales",1,0)</f>
        <v>0</v>
      </c>
      <c r="AI183">
        <f>IF(EmployeeData3[[#This Row],[Department]]="Underwriting",1,0)</f>
        <v>0</v>
      </c>
      <c r="AJ183">
        <f>IF(EmployeeData3[[#This Row],[Country]]="Canada",1,0)</f>
        <v>0</v>
      </c>
      <c r="AK183">
        <f>IF(EmployeeData3[[#This Row],[Country]]="Germany",1,0)</f>
        <v>0</v>
      </c>
      <c r="AL183">
        <f>IF(EmployeeData3[[#This Row],[Country]]="Ireland",1,0)</f>
        <v>0</v>
      </c>
      <c r="AM183">
        <f>IF(EmployeeData3[[#This Row],[Country]]="Singapore",1,0)</f>
        <v>0</v>
      </c>
      <c r="AN183">
        <f>IF(EmployeeData3[[#This Row],[Country]]="US",1,0)</f>
        <v>0</v>
      </c>
      <c r="AO183">
        <f>IF(EmployeeData3[[#This Row],[Working Arrangement]]="Office",1,0)</f>
        <v>1</v>
      </c>
      <c r="AP183">
        <f>IF(EmployeeData3[[#This Row],[Working Arrangement]]="Remote",1,0)</f>
        <v>0</v>
      </c>
      <c r="AQ183" t="e">
        <f>'Logistics Regression'!#REF! + SUMPRODUCT(B183:J183, 'Logistics Regression'!#REF!)</f>
        <v>#REF!</v>
      </c>
    </row>
    <row r="184" spans="1:43">
      <c r="A184" t="s">
        <v>235</v>
      </c>
      <c r="B184" t="str">
        <f>VLOOKUP(EmployeeData3[[#This Row],[Employee ID]],GenderData[#All],2,FALSE)</f>
        <v>Male</v>
      </c>
      <c r="C184" t="s">
        <v>29</v>
      </c>
      <c r="D184" t="s">
        <v>30</v>
      </c>
      <c r="E184" t="s">
        <v>45</v>
      </c>
      <c r="F184" t="s">
        <v>32</v>
      </c>
      <c r="G184">
        <v>25</v>
      </c>
      <c r="H184">
        <v>5.3</v>
      </c>
      <c r="I184">
        <v>1.7</v>
      </c>
      <c r="J184" s="3">
        <v>0.88</v>
      </c>
      <c r="K184" t="s">
        <v>25</v>
      </c>
      <c r="L184" t="s">
        <v>26</v>
      </c>
      <c r="M184">
        <v>23</v>
      </c>
      <c r="N184">
        <v>55</v>
      </c>
      <c r="O184">
        <v>4</v>
      </c>
      <c r="P184">
        <v>2.2000000000000002</v>
      </c>
      <c r="Q184" t="s">
        <v>33</v>
      </c>
      <c r="R184" t="s">
        <v>38</v>
      </c>
      <c r="S184">
        <v>19</v>
      </c>
      <c r="T184">
        <v>0</v>
      </c>
      <c r="U184">
        <f>IF(EmployeeData3[[#This Row],[Gender]]="Female",1,0)</f>
        <v>0</v>
      </c>
      <c r="V184">
        <f>IF(EmployeeData3[[#This Row],[Performance Rating]]="Needs Improvement",1,0)</f>
        <v>0</v>
      </c>
      <c r="W184">
        <f>IF(EmployeeData3[[#This Row],[Performance Rating]]="Exceeds Expectations",1,0)</f>
        <v>0</v>
      </c>
      <c r="X184">
        <f>IF(EmployeeData3[[#This Row],[Performance Rating]]="Outstanding",1,0)</f>
        <v>0</v>
      </c>
      <c r="Y184">
        <f>IF(EmployeeData3[[#This Row],[Job Level]]="Entry",1,0)</f>
        <v>0</v>
      </c>
      <c r="Z184">
        <f>IF(EmployeeData3[[#This Row],[Job Level]]="Manager",1,0)</f>
        <v>0</v>
      </c>
      <c r="AA184">
        <f>IF(EmployeeData3[[#This Row],[Job Level]]="Senior",1,0)</f>
        <v>1</v>
      </c>
      <c r="AB184">
        <f>IF(EmployeeData3[[#This Row],[Job Level]]="Senior Manager",1,0)</f>
        <v>0</v>
      </c>
      <c r="AC184">
        <f>IF(EmployeeData3[[#This Row],[Department]]="Claims",1,0)</f>
        <v>1</v>
      </c>
      <c r="AD184">
        <f>IF(EmployeeData3[[#This Row],[Department]]="Finance",1,0)</f>
        <v>0</v>
      </c>
      <c r="AE184">
        <f>IF(EmployeeData3[[#This Row],[Department]]="HR",1,0)</f>
        <v>0</v>
      </c>
      <c r="AF184">
        <f>IF(EmployeeData3[[#This Row],[Department]]="IT",1,0)</f>
        <v>0</v>
      </c>
      <c r="AG184">
        <f>IF(EmployeeData3[[#This Row],[Department]]="Marketing",1,0)</f>
        <v>0</v>
      </c>
      <c r="AH184">
        <f>IF(EmployeeData3[[#This Row],[Department]]="Sales",1,0)</f>
        <v>0</v>
      </c>
      <c r="AI184">
        <f>IF(EmployeeData3[[#This Row],[Department]]="Underwriting",1,0)</f>
        <v>0</v>
      </c>
      <c r="AJ184">
        <f>IF(EmployeeData3[[#This Row],[Country]]="Canada",1,0)</f>
        <v>0</v>
      </c>
      <c r="AK184">
        <f>IF(EmployeeData3[[#This Row],[Country]]="Germany",1,0)</f>
        <v>0</v>
      </c>
      <c r="AL184">
        <f>IF(EmployeeData3[[#This Row],[Country]]="Ireland",1,0)</f>
        <v>0</v>
      </c>
      <c r="AM184">
        <f>IF(EmployeeData3[[#This Row],[Country]]="Singapore",1,0)</f>
        <v>0</v>
      </c>
      <c r="AN184">
        <f>IF(EmployeeData3[[#This Row],[Country]]="US",1,0)</f>
        <v>1</v>
      </c>
      <c r="AO184">
        <f>IF(EmployeeData3[[#This Row],[Working Arrangement]]="Office",1,0)</f>
        <v>0</v>
      </c>
      <c r="AP184">
        <f>IF(EmployeeData3[[#This Row],[Working Arrangement]]="Remote",1,0)</f>
        <v>0</v>
      </c>
      <c r="AQ184" t="e">
        <f>'Logistics Regression'!#REF! + SUMPRODUCT(B184:J184, 'Logistics Regression'!#REF!)</f>
        <v>#REF!</v>
      </c>
    </row>
    <row r="185" spans="1:43">
      <c r="A185" t="s">
        <v>236</v>
      </c>
      <c r="B185" t="str">
        <f>VLOOKUP(EmployeeData3[[#This Row],[Employee ID]],GenderData[#All],2,FALSE)</f>
        <v>Female</v>
      </c>
      <c r="C185" t="s">
        <v>52</v>
      </c>
      <c r="D185" t="s">
        <v>30</v>
      </c>
      <c r="E185" t="s">
        <v>23</v>
      </c>
      <c r="F185" t="s">
        <v>36</v>
      </c>
      <c r="G185">
        <v>42</v>
      </c>
      <c r="H185">
        <v>5.7</v>
      </c>
      <c r="I185">
        <v>1.9</v>
      </c>
      <c r="J185" s="3">
        <v>0.78</v>
      </c>
      <c r="K185" t="s">
        <v>37</v>
      </c>
      <c r="L185" t="s">
        <v>26</v>
      </c>
      <c r="M185">
        <v>14</v>
      </c>
      <c r="N185">
        <v>62</v>
      </c>
      <c r="O185">
        <v>3</v>
      </c>
      <c r="P185">
        <v>0.8</v>
      </c>
      <c r="Q185" t="s">
        <v>33</v>
      </c>
      <c r="R185" t="s">
        <v>26</v>
      </c>
      <c r="S185">
        <v>34</v>
      </c>
      <c r="T185">
        <v>0</v>
      </c>
      <c r="U185">
        <f>IF(EmployeeData3[[#This Row],[Gender]]="Female",1,0)</f>
        <v>1</v>
      </c>
      <c r="V185">
        <f>IF(EmployeeData3[[#This Row],[Performance Rating]]="Needs Improvement",1,0)</f>
        <v>0</v>
      </c>
      <c r="W185">
        <f>IF(EmployeeData3[[#This Row],[Performance Rating]]="Exceeds Expectations",1,0)</f>
        <v>1</v>
      </c>
      <c r="X185">
        <f>IF(EmployeeData3[[#This Row],[Performance Rating]]="Outstanding",1,0)</f>
        <v>0</v>
      </c>
      <c r="Y185">
        <f>IF(EmployeeData3[[#This Row],[Job Level]]="Entry",1,0)</f>
        <v>0</v>
      </c>
      <c r="Z185">
        <f>IF(EmployeeData3[[#This Row],[Job Level]]="Manager",1,0)</f>
        <v>1</v>
      </c>
      <c r="AA185">
        <f>IF(EmployeeData3[[#This Row],[Job Level]]="Senior",1,0)</f>
        <v>0</v>
      </c>
      <c r="AB185">
        <f>IF(EmployeeData3[[#This Row],[Job Level]]="Senior Manager",1,0)</f>
        <v>0</v>
      </c>
      <c r="AC185">
        <f>IF(EmployeeData3[[#This Row],[Department]]="Claims",1,0)</f>
        <v>0</v>
      </c>
      <c r="AD185">
        <f>IF(EmployeeData3[[#This Row],[Department]]="Finance",1,0)</f>
        <v>0</v>
      </c>
      <c r="AE185">
        <f>IF(EmployeeData3[[#This Row],[Department]]="HR",1,0)</f>
        <v>0</v>
      </c>
      <c r="AF185">
        <f>IF(EmployeeData3[[#This Row],[Department]]="IT",1,0)</f>
        <v>0</v>
      </c>
      <c r="AG185">
        <f>IF(EmployeeData3[[#This Row],[Department]]="Marketing",1,0)</f>
        <v>0</v>
      </c>
      <c r="AH185">
        <f>IF(EmployeeData3[[#This Row],[Department]]="Sales",1,0)</f>
        <v>0</v>
      </c>
      <c r="AI185">
        <f>IF(EmployeeData3[[#This Row],[Department]]="Underwriting",1,0)</f>
        <v>1</v>
      </c>
      <c r="AJ185">
        <f>IF(EmployeeData3[[#This Row],[Country]]="Canada",1,0)</f>
        <v>0</v>
      </c>
      <c r="AK185">
        <f>IF(EmployeeData3[[#This Row],[Country]]="Germany",1,0)</f>
        <v>0</v>
      </c>
      <c r="AL185">
        <f>IF(EmployeeData3[[#This Row],[Country]]="Ireland",1,0)</f>
        <v>0</v>
      </c>
      <c r="AM185">
        <f>IF(EmployeeData3[[#This Row],[Country]]="Singapore",1,0)</f>
        <v>0</v>
      </c>
      <c r="AN185">
        <f>IF(EmployeeData3[[#This Row],[Country]]="US",1,0)</f>
        <v>0</v>
      </c>
      <c r="AO185">
        <f>IF(EmployeeData3[[#This Row],[Working Arrangement]]="Office",1,0)</f>
        <v>0</v>
      </c>
      <c r="AP185">
        <f>IF(EmployeeData3[[#This Row],[Working Arrangement]]="Remote",1,0)</f>
        <v>0</v>
      </c>
      <c r="AQ185" t="e">
        <f>'Logistics Regression'!#REF! + SUMPRODUCT(B185:J185, 'Logistics Regression'!#REF!)</f>
        <v>#REF!</v>
      </c>
    </row>
    <row r="186" spans="1:43">
      <c r="A186" t="s">
        <v>237</v>
      </c>
      <c r="B186" t="str">
        <f>VLOOKUP(EmployeeData3[[#This Row],[Employee ID]],GenderData[#All],2,FALSE)</f>
        <v>Male</v>
      </c>
      <c r="C186" t="s">
        <v>43</v>
      </c>
      <c r="D186" t="s">
        <v>44</v>
      </c>
      <c r="E186" t="s">
        <v>73</v>
      </c>
      <c r="F186" t="s">
        <v>62</v>
      </c>
      <c r="G186">
        <v>35</v>
      </c>
      <c r="H186">
        <v>3.9</v>
      </c>
      <c r="I186">
        <v>0.3</v>
      </c>
      <c r="J186" s="3">
        <v>0.86</v>
      </c>
      <c r="K186" t="s">
        <v>25</v>
      </c>
      <c r="L186" t="s">
        <v>26</v>
      </c>
      <c r="M186">
        <v>1</v>
      </c>
      <c r="N186">
        <v>66</v>
      </c>
      <c r="O186">
        <v>1</v>
      </c>
      <c r="P186">
        <v>1.8</v>
      </c>
      <c r="Q186" t="s">
        <v>33</v>
      </c>
      <c r="R186" t="s">
        <v>26</v>
      </c>
      <c r="S186">
        <v>43</v>
      </c>
      <c r="T186">
        <v>0</v>
      </c>
      <c r="U186">
        <f>IF(EmployeeData3[[#This Row],[Gender]]="Female",1,0)</f>
        <v>0</v>
      </c>
      <c r="V186">
        <f>IF(EmployeeData3[[#This Row],[Performance Rating]]="Needs Improvement",1,0)</f>
        <v>0</v>
      </c>
      <c r="W186">
        <f>IF(EmployeeData3[[#This Row],[Performance Rating]]="Exceeds Expectations",1,0)</f>
        <v>0</v>
      </c>
      <c r="X186">
        <f>IF(EmployeeData3[[#This Row],[Performance Rating]]="Outstanding",1,0)</f>
        <v>0</v>
      </c>
      <c r="Y186">
        <f>IF(EmployeeData3[[#This Row],[Job Level]]="Entry",1,0)</f>
        <v>1</v>
      </c>
      <c r="Z186">
        <f>IF(EmployeeData3[[#This Row],[Job Level]]="Manager",1,0)</f>
        <v>0</v>
      </c>
      <c r="AA186">
        <f>IF(EmployeeData3[[#This Row],[Job Level]]="Senior",1,0)</f>
        <v>0</v>
      </c>
      <c r="AB186">
        <f>IF(EmployeeData3[[#This Row],[Job Level]]="Senior Manager",1,0)</f>
        <v>0</v>
      </c>
      <c r="AC186">
        <f>IF(EmployeeData3[[#This Row],[Department]]="Claims",1,0)</f>
        <v>0</v>
      </c>
      <c r="AD186">
        <f>IF(EmployeeData3[[#This Row],[Department]]="Finance",1,0)</f>
        <v>1</v>
      </c>
      <c r="AE186">
        <f>IF(EmployeeData3[[#This Row],[Department]]="HR",1,0)</f>
        <v>0</v>
      </c>
      <c r="AF186">
        <f>IF(EmployeeData3[[#This Row],[Department]]="IT",1,0)</f>
        <v>0</v>
      </c>
      <c r="AG186">
        <f>IF(EmployeeData3[[#This Row],[Department]]="Marketing",1,0)</f>
        <v>0</v>
      </c>
      <c r="AH186">
        <f>IF(EmployeeData3[[#This Row],[Department]]="Sales",1,0)</f>
        <v>0</v>
      </c>
      <c r="AI186">
        <f>IF(EmployeeData3[[#This Row],[Department]]="Underwriting",1,0)</f>
        <v>0</v>
      </c>
      <c r="AJ186">
        <f>IF(EmployeeData3[[#This Row],[Country]]="Canada",1,0)</f>
        <v>0</v>
      </c>
      <c r="AK186">
        <f>IF(EmployeeData3[[#This Row],[Country]]="Germany",1,0)</f>
        <v>0</v>
      </c>
      <c r="AL186">
        <f>IF(EmployeeData3[[#This Row],[Country]]="Ireland",1,0)</f>
        <v>1</v>
      </c>
      <c r="AM186">
        <f>IF(EmployeeData3[[#This Row],[Country]]="Singapore",1,0)</f>
        <v>0</v>
      </c>
      <c r="AN186">
        <f>IF(EmployeeData3[[#This Row],[Country]]="US",1,0)</f>
        <v>0</v>
      </c>
      <c r="AO186">
        <f>IF(EmployeeData3[[#This Row],[Working Arrangement]]="Office",1,0)</f>
        <v>0</v>
      </c>
      <c r="AP186">
        <f>IF(EmployeeData3[[#This Row],[Working Arrangement]]="Remote",1,0)</f>
        <v>0</v>
      </c>
      <c r="AQ186" t="e">
        <f>'Logistics Regression'!#REF! + SUMPRODUCT(B186:J186, 'Logistics Regression'!#REF!)</f>
        <v>#REF!</v>
      </c>
    </row>
    <row r="187" spans="1:43">
      <c r="A187" t="s">
        <v>238</v>
      </c>
      <c r="B187" t="str">
        <f>VLOOKUP(EmployeeData3[[#This Row],[Employee ID]],GenderData[#All],2,FALSE)</f>
        <v>Female</v>
      </c>
      <c r="C187" t="s">
        <v>40</v>
      </c>
      <c r="D187" t="s">
        <v>40</v>
      </c>
      <c r="E187" t="s">
        <v>23</v>
      </c>
      <c r="F187" t="s">
        <v>36</v>
      </c>
      <c r="G187">
        <v>38</v>
      </c>
      <c r="H187">
        <v>3.7</v>
      </c>
      <c r="I187">
        <v>0.2</v>
      </c>
      <c r="J187" s="3">
        <v>1.02</v>
      </c>
      <c r="K187" t="s">
        <v>37</v>
      </c>
      <c r="L187" t="s">
        <v>26</v>
      </c>
      <c r="M187">
        <v>19</v>
      </c>
      <c r="N187">
        <v>67</v>
      </c>
      <c r="O187">
        <v>3</v>
      </c>
      <c r="P187">
        <v>3</v>
      </c>
      <c r="Q187" t="s">
        <v>33</v>
      </c>
      <c r="R187" t="s">
        <v>26</v>
      </c>
      <c r="S187">
        <v>14</v>
      </c>
      <c r="T187">
        <v>0</v>
      </c>
      <c r="U187">
        <f>IF(EmployeeData3[[#This Row],[Gender]]="Female",1,0)</f>
        <v>1</v>
      </c>
      <c r="V187">
        <f>IF(EmployeeData3[[#This Row],[Performance Rating]]="Needs Improvement",1,0)</f>
        <v>0</v>
      </c>
      <c r="W187">
        <f>IF(EmployeeData3[[#This Row],[Performance Rating]]="Exceeds Expectations",1,0)</f>
        <v>1</v>
      </c>
      <c r="X187">
        <f>IF(EmployeeData3[[#This Row],[Performance Rating]]="Outstanding",1,0)</f>
        <v>0</v>
      </c>
      <c r="Y187">
        <f>IF(EmployeeData3[[#This Row],[Job Level]]="Entry",1,0)</f>
        <v>0</v>
      </c>
      <c r="Z187">
        <f>IF(EmployeeData3[[#This Row],[Job Level]]="Manager",1,0)</f>
        <v>1</v>
      </c>
      <c r="AA187">
        <f>IF(EmployeeData3[[#This Row],[Job Level]]="Senior",1,0)</f>
        <v>0</v>
      </c>
      <c r="AB187">
        <f>IF(EmployeeData3[[#This Row],[Job Level]]="Senior Manager",1,0)</f>
        <v>0</v>
      </c>
      <c r="AC187">
        <f>IF(EmployeeData3[[#This Row],[Department]]="Claims",1,0)</f>
        <v>0</v>
      </c>
      <c r="AD187">
        <f>IF(EmployeeData3[[#This Row],[Department]]="Finance",1,0)</f>
        <v>0</v>
      </c>
      <c r="AE187">
        <f>IF(EmployeeData3[[#This Row],[Department]]="HR",1,0)</f>
        <v>0</v>
      </c>
      <c r="AF187">
        <f>IF(EmployeeData3[[#This Row],[Department]]="IT",1,0)</f>
        <v>0</v>
      </c>
      <c r="AG187">
        <f>IF(EmployeeData3[[#This Row],[Department]]="Marketing",1,0)</f>
        <v>0</v>
      </c>
      <c r="AH187">
        <f>IF(EmployeeData3[[#This Row],[Department]]="Sales",1,0)</f>
        <v>0</v>
      </c>
      <c r="AI187">
        <f>IF(EmployeeData3[[#This Row],[Department]]="Underwriting",1,0)</f>
        <v>0</v>
      </c>
      <c r="AJ187">
        <f>IF(EmployeeData3[[#This Row],[Country]]="Canada",1,0)</f>
        <v>0</v>
      </c>
      <c r="AK187">
        <f>IF(EmployeeData3[[#This Row],[Country]]="Germany",1,0)</f>
        <v>0</v>
      </c>
      <c r="AL187">
        <f>IF(EmployeeData3[[#This Row],[Country]]="Ireland",1,0)</f>
        <v>0</v>
      </c>
      <c r="AM187">
        <f>IF(EmployeeData3[[#This Row],[Country]]="Singapore",1,0)</f>
        <v>0</v>
      </c>
      <c r="AN187">
        <f>IF(EmployeeData3[[#This Row],[Country]]="US",1,0)</f>
        <v>0</v>
      </c>
      <c r="AO187">
        <f>IF(EmployeeData3[[#This Row],[Working Arrangement]]="Office",1,0)</f>
        <v>0</v>
      </c>
      <c r="AP187">
        <f>IF(EmployeeData3[[#This Row],[Working Arrangement]]="Remote",1,0)</f>
        <v>0</v>
      </c>
      <c r="AQ187" t="e">
        <f>'Logistics Regression'!#REF! + SUMPRODUCT(B187:J187, 'Logistics Regression'!#REF!)</f>
        <v>#REF!</v>
      </c>
    </row>
    <row r="188" spans="1:43">
      <c r="A188" t="s">
        <v>239</v>
      </c>
      <c r="B188" t="str">
        <f>VLOOKUP(EmployeeData3[[#This Row],[Employee ID]],GenderData[#All],2,FALSE)</f>
        <v>Female</v>
      </c>
      <c r="C188" t="s">
        <v>52</v>
      </c>
      <c r="D188" t="s">
        <v>30</v>
      </c>
      <c r="E188" t="s">
        <v>41</v>
      </c>
      <c r="F188" t="s">
        <v>32</v>
      </c>
      <c r="G188">
        <v>21</v>
      </c>
      <c r="H188">
        <v>3</v>
      </c>
      <c r="I188">
        <v>3</v>
      </c>
      <c r="J188" s="3">
        <v>0.96</v>
      </c>
      <c r="K188" t="s">
        <v>25</v>
      </c>
      <c r="L188" t="s">
        <v>38</v>
      </c>
      <c r="M188">
        <v>16</v>
      </c>
      <c r="N188">
        <v>74</v>
      </c>
      <c r="O188">
        <v>0</v>
      </c>
      <c r="P188">
        <v>4.3</v>
      </c>
      <c r="Q188" t="s">
        <v>33</v>
      </c>
      <c r="R188" t="s">
        <v>26</v>
      </c>
      <c r="S188">
        <v>30</v>
      </c>
      <c r="T188">
        <v>0</v>
      </c>
      <c r="U188">
        <f>IF(EmployeeData3[[#This Row],[Gender]]="Female",1,0)</f>
        <v>1</v>
      </c>
      <c r="V188">
        <f>IF(EmployeeData3[[#This Row],[Performance Rating]]="Needs Improvement",1,0)</f>
        <v>0</v>
      </c>
      <c r="W188">
        <f>IF(EmployeeData3[[#This Row],[Performance Rating]]="Exceeds Expectations",1,0)</f>
        <v>0</v>
      </c>
      <c r="X188">
        <f>IF(EmployeeData3[[#This Row],[Performance Rating]]="Outstanding",1,0)</f>
        <v>0</v>
      </c>
      <c r="Y188">
        <f>IF(EmployeeData3[[#This Row],[Job Level]]="Entry",1,0)</f>
        <v>0</v>
      </c>
      <c r="Z188">
        <f>IF(EmployeeData3[[#This Row],[Job Level]]="Manager",1,0)</f>
        <v>0</v>
      </c>
      <c r="AA188">
        <f>IF(EmployeeData3[[#This Row],[Job Level]]="Senior",1,0)</f>
        <v>1</v>
      </c>
      <c r="AB188">
        <f>IF(EmployeeData3[[#This Row],[Job Level]]="Senior Manager",1,0)</f>
        <v>0</v>
      </c>
      <c r="AC188">
        <f>IF(EmployeeData3[[#This Row],[Department]]="Claims",1,0)</f>
        <v>0</v>
      </c>
      <c r="AD188">
        <f>IF(EmployeeData3[[#This Row],[Department]]="Finance",1,0)</f>
        <v>0</v>
      </c>
      <c r="AE188">
        <f>IF(EmployeeData3[[#This Row],[Department]]="HR",1,0)</f>
        <v>0</v>
      </c>
      <c r="AF188">
        <f>IF(EmployeeData3[[#This Row],[Department]]="IT",1,0)</f>
        <v>0</v>
      </c>
      <c r="AG188">
        <f>IF(EmployeeData3[[#This Row],[Department]]="Marketing",1,0)</f>
        <v>0</v>
      </c>
      <c r="AH188">
        <f>IF(EmployeeData3[[#This Row],[Department]]="Sales",1,0)</f>
        <v>0</v>
      </c>
      <c r="AI188">
        <f>IF(EmployeeData3[[#This Row],[Department]]="Underwriting",1,0)</f>
        <v>1</v>
      </c>
      <c r="AJ188">
        <f>IF(EmployeeData3[[#This Row],[Country]]="Canada",1,0)</f>
        <v>0</v>
      </c>
      <c r="AK188">
        <f>IF(EmployeeData3[[#This Row],[Country]]="Germany",1,0)</f>
        <v>0</v>
      </c>
      <c r="AL188">
        <f>IF(EmployeeData3[[#This Row],[Country]]="Ireland",1,0)</f>
        <v>0</v>
      </c>
      <c r="AM188">
        <f>IF(EmployeeData3[[#This Row],[Country]]="Singapore",1,0)</f>
        <v>1</v>
      </c>
      <c r="AN188">
        <f>IF(EmployeeData3[[#This Row],[Country]]="US",1,0)</f>
        <v>0</v>
      </c>
      <c r="AO188">
        <f>IF(EmployeeData3[[#This Row],[Working Arrangement]]="Office",1,0)</f>
        <v>0</v>
      </c>
      <c r="AP188">
        <f>IF(EmployeeData3[[#This Row],[Working Arrangement]]="Remote",1,0)</f>
        <v>0</v>
      </c>
      <c r="AQ188" t="e">
        <f>'Logistics Regression'!#REF! + SUMPRODUCT(B188:J188, 'Logistics Regression'!#REF!)</f>
        <v>#REF!</v>
      </c>
    </row>
    <row r="189" spans="1:43">
      <c r="A189" t="s">
        <v>240</v>
      </c>
      <c r="B189" t="str">
        <f>VLOOKUP(EmployeeData3[[#This Row],[Employee ID]],GenderData[#All],2,FALSE)</f>
        <v>Female</v>
      </c>
      <c r="C189" t="s">
        <v>40</v>
      </c>
      <c r="D189" t="s">
        <v>40</v>
      </c>
      <c r="E189" t="s">
        <v>41</v>
      </c>
      <c r="F189" t="s">
        <v>62</v>
      </c>
      <c r="G189">
        <v>35</v>
      </c>
      <c r="H189">
        <v>3.2</v>
      </c>
      <c r="I189">
        <v>3.2</v>
      </c>
      <c r="J189" s="3">
        <v>1</v>
      </c>
      <c r="K189" t="s">
        <v>25</v>
      </c>
      <c r="L189" t="s">
        <v>26</v>
      </c>
      <c r="M189">
        <v>17</v>
      </c>
      <c r="N189">
        <v>73</v>
      </c>
      <c r="O189">
        <v>7</v>
      </c>
      <c r="P189">
        <v>0.9</v>
      </c>
      <c r="Q189" t="s">
        <v>27</v>
      </c>
      <c r="R189" t="s">
        <v>38</v>
      </c>
      <c r="S189">
        <v>37</v>
      </c>
      <c r="T189">
        <v>0</v>
      </c>
      <c r="U189">
        <f>IF(EmployeeData3[[#This Row],[Gender]]="Female",1,0)</f>
        <v>1</v>
      </c>
      <c r="V189">
        <f>IF(EmployeeData3[[#This Row],[Performance Rating]]="Needs Improvement",1,0)</f>
        <v>0</v>
      </c>
      <c r="W189">
        <f>IF(EmployeeData3[[#This Row],[Performance Rating]]="Exceeds Expectations",1,0)</f>
        <v>0</v>
      </c>
      <c r="X189">
        <f>IF(EmployeeData3[[#This Row],[Performance Rating]]="Outstanding",1,0)</f>
        <v>0</v>
      </c>
      <c r="Y189">
        <f>IF(EmployeeData3[[#This Row],[Job Level]]="Entry",1,0)</f>
        <v>1</v>
      </c>
      <c r="Z189">
        <f>IF(EmployeeData3[[#This Row],[Job Level]]="Manager",1,0)</f>
        <v>0</v>
      </c>
      <c r="AA189">
        <f>IF(EmployeeData3[[#This Row],[Job Level]]="Senior",1,0)</f>
        <v>0</v>
      </c>
      <c r="AB189">
        <f>IF(EmployeeData3[[#This Row],[Job Level]]="Senior Manager",1,0)</f>
        <v>0</v>
      </c>
      <c r="AC189">
        <f>IF(EmployeeData3[[#This Row],[Department]]="Claims",1,0)</f>
        <v>0</v>
      </c>
      <c r="AD189">
        <f>IF(EmployeeData3[[#This Row],[Department]]="Finance",1,0)</f>
        <v>0</v>
      </c>
      <c r="AE189">
        <f>IF(EmployeeData3[[#This Row],[Department]]="HR",1,0)</f>
        <v>0</v>
      </c>
      <c r="AF189">
        <f>IF(EmployeeData3[[#This Row],[Department]]="IT",1,0)</f>
        <v>0</v>
      </c>
      <c r="AG189">
        <f>IF(EmployeeData3[[#This Row],[Department]]="Marketing",1,0)</f>
        <v>0</v>
      </c>
      <c r="AH189">
        <f>IF(EmployeeData3[[#This Row],[Department]]="Sales",1,0)</f>
        <v>0</v>
      </c>
      <c r="AI189">
        <f>IF(EmployeeData3[[#This Row],[Department]]="Underwriting",1,0)</f>
        <v>0</v>
      </c>
      <c r="AJ189">
        <f>IF(EmployeeData3[[#This Row],[Country]]="Canada",1,0)</f>
        <v>0</v>
      </c>
      <c r="AK189">
        <f>IF(EmployeeData3[[#This Row],[Country]]="Germany",1,0)</f>
        <v>0</v>
      </c>
      <c r="AL189">
        <f>IF(EmployeeData3[[#This Row],[Country]]="Ireland",1,0)</f>
        <v>0</v>
      </c>
      <c r="AM189">
        <f>IF(EmployeeData3[[#This Row],[Country]]="Singapore",1,0)</f>
        <v>1</v>
      </c>
      <c r="AN189">
        <f>IF(EmployeeData3[[#This Row],[Country]]="US",1,0)</f>
        <v>0</v>
      </c>
      <c r="AO189">
        <f>IF(EmployeeData3[[#This Row],[Working Arrangement]]="Office",1,0)</f>
        <v>0</v>
      </c>
      <c r="AP189">
        <f>IF(EmployeeData3[[#This Row],[Working Arrangement]]="Remote",1,0)</f>
        <v>1</v>
      </c>
      <c r="AQ189" t="e">
        <f>'Logistics Regression'!#REF! + SUMPRODUCT(B189:J189, 'Logistics Regression'!#REF!)</f>
        <v>#REF!</v>
      </c>
    </row>
    <row r="190" spans="1:43">
      <c r="A190" t="s">
        <v>241</v>
      </c>
      <c r="B190" t="str">
        <f>VLOOKUP(EmployeeData3[[#This Row],[Employee ID]],GenderData[#All],2,FALSE)</f>
        <v>Male</v>
      </c>
      <c r="C190" t="s">
        <v>40</v>
      </c>
      <c r="D190" t="s">
        <v>40</v>
      </c>
      <c r="E190" t="s">
        <v>55</v>
      </c>
      <c r="F190" t="s">
        <v>24</v>
      </c>
      <c r="G190">
        <v>48</v>
      </c>
      <c r="H190">
        <v>10.5</v>
      </c>
      <c r="I190">
        <v>4</v>
      </c>
      <c r="J190" s="3">
        <v>0.82</v>
      </c>
      <c r="K190" t="s">
        <v>25</v>
      </c>
      <c r="L190" t="s">
        <v>26</v>
      </c>
      <c r="M190">
        <v>16</v>
      </c>
      <c r="N190">
        <v>62</v>
      </c>
      <c r="O190">
        <v>2</v>
      </c>
      <c r="P190">
        <v>3.2</v>
      </c>
      <c r="Q190" t="s">
        <v>27</v>
      </c>
      <c r="R190" t="s">
        <v>26</v>
      </c>
      <c r="S190">
        <v>24</v>
      </c>
      <c r="T190">
        <v>0</v>
      </c>
      <c r="U190">
        <f>IF(EmployeeData3[[#This Row],[Gender]]="Female",1,0)</f>
        <v>0</v>
      </c>
      <c r="V190">
        <f>IF(EmployeeData3[[#This Row],[Performance Rating]]="Needs Improvement",1,0)</f>
        <v>0</v>
      </c>
      <c r="W190">
        <f>IF(EmployeeData3[[#This Row],[Performance Rating]]="Exceeds Expectations",1,0)</f>
        <v>0</v>
      </c>
      <c r="X190">
        <f>IF(EmployeeData3[[#This Row],[Performance Rating]]="Outstanding",1,0)</f>
        <v>0</v>
      </c>
      <c r="Y190">
        <f>IF(EmployeeData3[[#This Row],[Job Level]]="Entry",1,0)</f>
        <v>0</v>
      </c>
      <c r="Z190">
        <f>IF(EmployeeData3[[#This Row],[Job Level]]="Manager",1,0)</f>
        <v>0</v>
      </c>
      <c r="AA190">
        <f>IF(EmployeeData3[[#This Row],[Job Level]]="Senior",1,0)</f>
        <v>0</v>
      </c>
      <c r="AB190">
        <f>IF(EmployeeData3[[#This Row],[Job Level]]="Senior Manager",1,0)</f>
        <v>0</v>
      </c>
      <c r="AC190">
        <f>IF(EmployeeData3[[#This Row],[Department]]="Claims",1,0)</f>
        <v>0</v>
      </c>
      <c r="AD190">
        <f>IF(EmployeeData3[[#This Row],[Department]]="Finance",1,0)</f>
        <v>0</v>
      </c>
      <c r="AE190">
        <f>IF(EmployeeData3[[#This Row],[Department]]="HR",1,0)</f>
        <v>0</v>
      </c>
      <c r="AF190">
        <f>IF(EmployeeData3[[#This Row],[Department]]="IT",1,0)</f>
        <v>0</v>
      </c>
      <c r="AG190">
        <f>IF(EmployeeData3[[#This Row],[Department]]="Marketing",1,0)</f>
        <v>0</v>
      </c>
      <c r="AH190">
        <f>IF(EmployeeData3[[#This Row],[Department]]="Sales",1,0)</f>
        <v>0</v>
      </c>
      <c r="AI190">
        <f>IF(EmployeeData3[[#This Row],[Department]]="Underwriting",1,0)</f>
        <v>0</v>
      </c>
      <c r="AJ190">
        <f>IF(EmployeeData3[[#This Row],[Country]]="Canada",1,0)</f>
        <v>1</v>
      </c>
      <c r="AK190">
        <f>IF(EmployeeData3[[#This Row],[Country]]="Germany",1,0)</f>
        <v>0</v>
      </c>
      <c r="AL190">
        <f>IF(EmployeeData3[[#This Row],[Country]]="Ireland",1,0)</f>
        <v>0</v>
      </c>
      <c r="AM190">
        <f>IF(EmployeeData3[[#This Row],[Country]]="Singapore",1,0)</f>
        <v>0</v>
      </c>
      <c r="AN190">
        <f>IF(EmployeeData3[[#This Row],[Country]]="US",1,0)</f>
        <v>0</v>
      </c>
      <c r="AO190">
        <f>IF(EmployeeData3[[#This Row],[Working Arrangement]]="Office",1,0)</f>
        <v>0</v>
      </c>
      <c r="AP190">
        <f>IF(EmployeeData3[[#This Row],[Working Arrangement]]="Remote",1,0)</f>
        <v>1</v>
      </c>
      <c r="AQ190" t="e">
        <f>'Logistics Regression'!#REF! + SUMPRODUCT(B190:J190, 'Logistics Regression'!#REF!)</f>
        <v>#REF!</v>
      </c>
    </row>
    <row r="191" spans="1:43">
      <c r="A191" t="s">
        <v>242</v>
      </c>
      <c r="B191" t="str">
        <f>VLOOKUP(EmployeeData3[[#This Row],[Employee ID]],GenderData[#All],2,FALSE)</f>
        <v>Female</v>
      </c>
      <c r="C191" t="s">
        <v>43</v>
      </c>
      <c r="D191" t="s">
        <v>44</v>
      </c>
      <c r="E191" t="s">
        <v>23</v>
      </c>
      <c r="F191" t="s">
        <v>32</v>
      </c>
      <c r="G191">
        <v>51</v>
      </c>
      <c r="H191">
        <v>6.3</v>
      </c>
      <c r="I191">
        <v>0.9</v>
      </c>
      <c r="J191" s="3">
        <v>1.1100000000000001</v>
      </c>
      <c r="K191" t="s">
        <v>25</v>
      </c>
      <c r="L191" t="s">
        <v>26</v>
      </c>
      <c r="M191">
        <v>4</v>
      </c>
      <c r="N191">
        <v>71</v>
      </c>
      <c r="O191">
        <v>8</v>
      </c>
      <c r="P191">
        <v>2.1</v>
      </c>
      <c r="Q191" t="s">
        <v>50</v>
      </c>
      <c r="R191" t="s">
        <v>26</v>
      </c>
      <c r="S191">
        <v>0</v>
      </c>
      <c r="T191">
        <v>0</v>
      </c>
      <c r="U191">
        <f>IF(EmployeeData3[[#This Row],[Gender]]="Female",1,0)</f>
        <v>1</v>
      </c>
      <c r="V191">
        <f>IF(EmployeeData3[[#This Row],[Performance Rating]]="Needs Improvement",1,0)</f>
        <v>0</v>
      </c>
      <c r="W191">
        <f>IF(EmployeeData3[[#This Row],[Performance Rating]]="Exceeds Expectations",1,0)</f>
        <v>0</v>
      </c>
      <c r="X191">
        <f>IF(EmployeeData3[[#This Row],[Performance Rating]]="Outstanding",1,0)</f>
        <v>0</v>
      </c>
      <c r="Y191">
        <f>IF(EmployeeData3[[#This Row],[Job Level]]="Entry",1,0)</f>
        <v>0</v>
      </c>
      <c r="Z191">
        <f>IF(EmployeeData3[[#This Row],[Job Level]]="Manager",1,0)</f>
        <v>0</v>
      </c>
      <c r="AA191">
        <f>IF(EmployeeData3[[#This Row],[Job Level]]="Senior",1,0)</f>
        <v>1</v>
      </c>
      <c r="AB191">
        <f>IF(EmployeeData3[[#This Row],[Job Level]]="Senior Manager",1,0)</f>
        <v>0</v>
      </c>
      <c r="AC191">
        <f>IF(EmployeeData3[[#This Row],[Department]]="Claims",1,0)</f>
        <v>0</v>
      </c>
      <c r="AD191">
        <f>IF(EmployeeData3[[#This Row],[Department]]="Finance",1,0)</f>
        <v>1</v>
      </c>
      <c r="AE191">
        <f>IF(EmployeeData3[[#This Row],[Department]]="HR",1,0)</f>
        <v>0</v>
      </c>
      <c r="AF191">
        <f>IF(EmployeeData3[[#This Row],[Department]]="IT",1,0)</f>
        <v>0</v>
      </c>
      <c r="AG191">
        <f>IF(EmployeeData3[[#This Row],[Department]]="Marketing",1,0)</f>
        <v>0</v>
      </c>
      <c r="AH191">
        <f>IF(EmployeeData3[[#This Row],[Department]]="Sales",1,0)</f>
        <v>0</v>
      </c>
      <c r="AI191">
        <f>IF(EmployeeData3[[#This Row],[Department]]="Underwriting",1,0)</f>
        <v>0</v>
      </c>
      <c r="AJ191">
        <f>IF(EmployeeData3[[#This Row],[Country]]="Canada",1,0)</f>
        <v>0</v>
      </c>
      <c r="AK191">
        <f>IF(EmployeeData3[[#This Row],[Country]]="Germany",1,0)</f>
        <v>0</v>
      </c>
      <c r="AL191">
        <f>IF(EmployeeData3[[#This Row],[Country]]="Ireland",1,0)</f>
        <v>0</v>
      </c>
      <c r="AM191">
        <f>IF(EmployeeData3[[#This Row],[Country]]="Singapore",1,0)</f>
        <v>0</v>
      </c>
      <c r="AN191">
        <f>IF(EmployeeData3[[#This Row],[Country]]="US",1,0)</f>
        <v>0</v>
      </c>
      <c r="AO191">
        <f>IF(EmployeeData3[[#This Row],[Working Arrangement]]="Office",1,0)</f>
        <v>1</v>
      </c>
      <c r="AP191">
        <f>IF(EmployeeData3[[#This Row],[Working Arrangement]]="Remote",1,0)</f>
        <v>0</v>
      </c>
      <c r="AQ191" t="e">
        <f>'Logistics Regression'!#REF! + SUMPRODUCT(B191:J191, 'Logistics Regression'!#REF!)</f>
        <v>#REF!</v>
      </c>
    </row>
    <row r="192" spans="1:43">
      <c r="A192" t="s">
        <v>243</v>
      </c>
      <c r="B192" t="str">
        <f>VLOOKUP(EmployeeData3[[#This Row],[Employee ID]],GenderData[#All],2,FALSE)</f>
        <v>Male</v>
      </c>
      <c r="C192" t="s">
        <v>48</v>
      </c>
      <c r="D192" t="s">
        <v>49</v>
      </c>
      <c r="E192" t="s">
        <v>45</v>
      </c>
      <c r="F192" t="s">
        <v>62</v>
      </c>
      <c r="G192">
        <v>44</v>
      </c>
      <c r="H192">
        <v>3</v>
      </c>
      <c r="I192">
        <v>3</v>
      </c>
      <c r="J192" s="3">
        <v>1.03</v>
      </c>
      <c r="K192" t="s">
        <v>25</v>
      </c>
      <c r="L192" t="s">
        <v>38</v>
      </c>
      <c r="M192">
        <v>21</v>
      </c>
      <c r="N192">
        <v>56</v>
      </c>
      <c r="O192">
        <v>4</v>
      </c>
      <c r="P192">
        <v>5.7</v>
      </c>
      <c r="Q192" t="s">
        <v>27</v>
      </c>
      <c r="R192" t="s">
        <v>26</v>
      </c>
      <c r="S192">
        <v>27</v>
      </c>
      <c r="T192">
        <v>0</v>
      </c>
      <c r="U192">
        <f>IF(EmployeeData3[[#This Row],[Gender]]="Female",1,0)</f>
        <v>0</v>
      </c>
      <c r="V192">
        <f>IF(EmployeeData3[[#This Row],[Performance Rating]]="Needs Improvement",1,0)</f>
        <v>0</v>
      </c>
      <c r="W192">
        <f>IF(EmployeeData3[[#This Row],[Performance Rating]]="Exceeds Expectations",1,0)</f>
        <v>0</v>
      </c>
      <c r="X192">
        <f>IF(EmployeeData3[[#This Row],[Performance Rating]]="Outstanding",1,0)</f>
        <v>0</v>
      </c>
      <c r="Y192">
        <f>IF(EmployeeData3[[#This Row],[Job Level]]="Entry",1,0)</f>
        <v>1</v>
      </c>
      <c r="Z192">
        <f>IF(EmployeeData3[[#This Row],[Job Level]]="Manager",1,0)</f>
        <v>0</v>
      </c>
      <c r="AA192">
        <f>IF(EmployeeData3[[#This Row],[Job Level]]="Senior",1,0)</f>
        <v>0</v>
      </c>
      <c r="AB192">
        <f>IF(EmployeeData3[[#This Row],[Job Level]]="Senior Manager",1,0)</f>
        <v>0</v>
      </c>
      <c r="AC192">
        <f>IF(EmployeeData3[[#This Row],[Department]]="Claims",1,0)</f>
        <v>0</v>
      </c>
      <c r="AD192">
        <f>IF(EmployeeData3[[#This Row],[Department]]="Finance",1,0)</f>
        <v>0</v>
      </c>
      <c r="AE192">
        <f>IF(EmployeeData3[[#This Row],[Department]]="HR",1,0)</f>
        <v>0</v>
      </c>
      <c r="AF192">
        <f>IF(EmployeeData3[[#This Row],[Department]]="IT",1,0)</f>
        <v>1</v>
      </c>
      <c r="AG192">
        <f>IF(EmployeeData3[[#This Row],[Department]]="Marketing",1,0)</f>
        <v>0</v>
      </c>
      <c r="AH192">
        <f>IF(EmployeeData3[[#This Row],[Department]]="Sales",1,0)</f>
        <v>0</v>
      </c>
      <c r="AI192">
        <f>IF(EmployeeData3[[#This Row],[Department]]="Underwriting",1,0)</f>
        <v>0</v>
      </c>
      <c r="AJ192">
        <f>IF(EmployeeData3[[#This Row],[Country]]="Canada",1,0)</f>
        <v>0</v>
      </c>
      <c r="AK192">
        <f>IF(EmployeeData3[[#This Row],[Country]]="Germany",1,0)</f>
        <v>0</v>
      </c>
      <c r="AL192">
        <f>IF(EmployeeData3[[#This Row],[Country]]="Ireland",1,0)</f>
        <v>0</v>
      </c>
      <c r="AM192">
        <f>IF(EmployeeData3[[#This Row],[Country]]="Singapore",1,0)</f>
        <v>0</v>
      </c>
      <c r="AN192">
        <f>IF(EmployeeData3[[#This Row],[Country]]="US",1,0)</f>
        <v>1</v>
      </c>
      <c r="AO192">
        <f>IF(EmployeeData3[[#This Row],[Working Arrangement]]="Office",1,0)</f>
        <v>0</v>
      </c>
      <c r="AP192">
        <f>IF(EmployeeData3[[#This Row],[Working Arrangement]]="Remote",1,0)</f>
        <v>1</v>
      </c>
      <c r="AQ192" t="e">
        <f>'Logistics Regression'!#REF! + SUMPRODUCT(B192:J192, 'Logistics Regression'!#REF!)</f>
        <v>#REF!</v>
      </c>
    </row>
    <row r="193" spans="1:43">
      <c r="A193" t="s">
        <v>244</v>
      </c>
      <c r="B193" t="str">
        <f>VLOOKUP(EmployeeData3[[#This Row],[Employee ID]],GenderData[#All],2,FALSE)</f>
        <v>Male</v>
      </c>
      <c r="C193" t="s">
        <v>29</v>
      </c>
      <c r="D193" t="s">
        <v>30</v>
      </c>
      <c r="E193" t="s">
        <v>23</v>
      </c>
      <c r="F193" t="s">
        <v>32</v>
      </c>
      <c r="G193">
        <v>26</v>
      </c>
      <c r="H193">
        <v>3.6</v>
      </c>
      <c r="I193">
        <v>1.8</v>
      </c>
      <c r="J193" s="3">
        <v>1.04</v>
      </c>
      <c r="K193" t="s">
        <v>25</v>
      </c>
      <c r="L193" t="s">
        <v>26</v>
      </c>
      <c r="M193">
        <v>22</v>
      </c>
      <c r="N193">
        <v>77</v>
      </c>
      <c r="O193">
        <v>5</v>
      </c>
      <c r="P193">
        <v>1.8</v>
      </c>
      <c r="Q193" t="s">
        <v>33</v>
      </c>
      <c r="R193" t="s">
        <v>26</v>
      </c>
      <c r="S193">
        <v>33</v>
      </c>
      <c r="T193">
        <v>0</v>
      </c>
      <c r="U193">
        <f>IF(EmployeeData3[[#This Row],[Gender]]="Female",1,0)</f>
        <v>0</v>
      </c>
      <c r="V193">
        <f>IF(EmployeeData3[[#This Row],[Performance Rating]]="Needs Improvement",1,0)</f>
        <v>0</v>
      </c>
      <c r="W193">
        <f>IF(EmployeeData3[[#This Row],[Performance Rating]]="Exceeds Expectations",1,0)</f>
        <v>0</v>
      </c>
      <c r="X193">
        <f>IF(EmployeeData3[[#This Row],[Performance Rating]]="Outstanding",1,0)</f>
        <v>0</v>
      </c>
      <c r="Y193">
        <f>IF(EmployeeData3[[#This Row],[Job Level]]="Entry",1,0)</f>
        <v>0</v>
      </c>
      <c r="Z193">
        <f>IF(EmployeeData3[[#This Row],[Job Level]]="Manager",1,0)</f>
        <v>0</v>
      </c>
      <c r="AA193">
        <f>IF(EmployeeData3[[#This Row],[Job Level]]="Senior",1,0)</f>
        <v>1</v>
      </c>
      <c r="AB193">
        <f>IF(EmployeeData3[[#This Row],[Job Level]]="Senior Manager",1,0)</f>
        <v>0</v>
      </c>
      <c r="AC193">
        <f>IF(EmployeeData3[[#This Row],[Department]]="Claims",1,0)</f>
        <v>1</v>
      </c>
      <c r="AD193">
        <f>IF(EmployeeData3[[#This Row],[Department]]="Finance",1,0)</f>
        <v>0</v>
      </c>
      <c r="AE193">
        <f>IF(EmployeeData3[[#This Row],[Department]]="HR",1,0)</f>
        <v>0</v>
      </c>
      <c r="AF193">
        <f>IF(EmployeeData3[[#This Row],[Department]]="IT",1,0)</f>
        <v>0</v>
      </c>
      <c r="AG193">
        <f>IF(EmployeeData3[[#This Row],[Department]]="Marketing",1,0)</f>
        <v>0</v>
      </c>
      <c r="AH193">
        <f>IF(EmployeeData3[[#This Row],[Department]]="Sales",1,0)</f>
        <v>0</v>
      </c>
      <c r="AI193">
        <f>IF(EmployeeData3[[#This Row],[Department]]="Underwriting",1,0)</f>
        <v>0</v>
      </c>
      <c r="AJ193">
        <f>IF(EmployeeData3[[#This Row],[Country]]="Canada",1,0)</f>
        <v>0</v>
      </c>
      <c r="AK193">
        <f>IF(EmployeeData3[[#This Row],[Country]]="Germany",1,0)</f>
        <v>0</v>
      </c>
      <c r="AL193">
        <f>IF(EmployeeData3[[#This Row],[Country]]="Ireland",1,0)</f>
        <v>0</v>
      </c>
      <c r="AM193">
        <f>IF(EmployeeData3[[#This Row],[Country]]="Singapore",1,0)</f>
        <v>0</v>
      </c>
      <c r="AN193">
        <f>IF(EmployeeData3[[#This Row],[Country]]="US",1,0)</f>
        <v>0</v>
      </c>
      <c r="AO193">
        <f>IF(EmployeeData3[[#This Row],[Working Arrangement]]="Office",1,0)</f>
        <v>0</v>
      </c>
      <c r="AP193">
        <f>IF(EmployeeData3[[#This Row],[Working Arrangement]]="Remote",1,0)</f>
        <v>0</v>
      </c>
      <c r="AQ193" t="e">
        <f>'Logistics Regression'!#REF! + SUMPRODUCT(B193:J193, 'Logistics Regression'!#REF!)</f>
        <v>#REF!</v>
      </c>
    </row>
    <row r="194" spans="1:43">
      <c r="A194" t="s">
        <v>245</v>
      </c>
      <c r="B194" t="str">
        <f>VLOOKUP(EmployeeData3[[#This Row],[Employee ID]],GenderData[#All],2,FALSE)</f>
        <v>Male</v>
      </c>
      <c r="C194" t="s">
        <v>29</v>
      </c>
      <c r="D194" t="s">
        <v>30</v>
      </c>
      <c r="E194" t="s">
        <v>73</v>
      </c>
      <c r="F194" t="s">
        <v>24</v>
      </c>
      <c r="G194">
        <v>49</v>
      </c>
      <c r="H194">
        <v>5.3</v>
      </c>
      <c r="I194">
        <v>1.5</v>
      </c>
      <c r="J194" s="3">
        <v>0.82</v>
      </c>
      <c r="K194" t="s">
        <v>37</v>
      </c>
      <c r="L194" t="s">
        <v>26</v>
      </c>
      <c r="M194">
        <v>22</v>
      </c>
      <c r="N194">
        <v>66</v>
      </c>
      <c r="O194">
        <v>1</v>
      </c>
      <c r="P194">
        <v>0.8</v>
      </c>
      <c r="Q194" t="s">
        <v>33</v>
      </c>
      <c r="R194" t="s">
        <v>38</v>
      </c>
      <c r="S194">
        <v>13</v>
      </c>
      <c r="T194">
        <v>0</v>
      </c>
      <c r="U194">
        <f>IF(EmployeeData3[[#This Row],[Gender]]="Female",1,0)</f>
        <v>0</v>
      </c>
      <c r="V194">
        <f>IF(EmployeeData3[[#This Row],[Performance Rating]]="Needs Improvement",1,0)</f>
        <v>0</v>
      </c>
      <c r="W194">
        <f>IF(EmployeeData3[[#This Row],[Performance Rating]]="Exceeds Expectations",1,0)</f>
        <v>1</v>
      </c>
      <c r="X194">
        <f>IF(EmployeeData3[[#This Row],[Performance Rating]]="Outstanding",1,0)</f>
        <v>0</v>
      </c>
      <c r="Y194">
        <f>IF(EmployeeData3[[#This Row],[Job Level]]="Entry",1,0)</f>
        <v>0</v>
      </c>
      <c r="Z194">
        <f>IF(EmployeeData3[[#This Row],[Job Level]]="Manager",1,0)</f>
        <v>0</v>
      </c>
      <c r="AA194">
        <f>IF(EmployeeData3[[#This Row],[Job Level]]="Senior",1,0)</f>
        <v>0</v>
      </c>
      <c r="AB194">
        <f>IF(EmployeeData3[[#This Row],[Job Level]]="Senior Manager",1,0)</f>
        <v>0</v>
      </c>
      <c r="AC194">
        <f>IF(EmployeeData3[[#This Row],[Department]]="Claims",1,0)</f>
        <v>1</v>
      </c>
      <c r="AD194">
        <f>IF(EmployeeData3[[#This Row],[Department]]="Finance",1,0)</f>
        <v>0</v>
      </c>
      <c r="AE194">
        <f>IF(EmployeeData3[[#This Row],[Department]]="HR",1,0)</f>
        <v>0</v>
      </c>
      <c r="AF194">
        <f>IF(EmployeeData3[[#This Row],[Department]]="IT",1,0)</f>
        <v>0</v>
      </c>
      <c r="AG194">
        <f>IF(EmployeeData3[[#This Row],[Department]]="Marketing",1,0)</f>
        <v>0</v>
      </c>
      <c r="AH194">
        <f>IF(EmployeeData3[[#This Row],[Department]]="Sales",1,0)</f>
        <v>0</v>
      </c>
      <c r="AI194">
        <f>IF(EmployeeData3[[#This Row],[Department]]="Underwriting",1,0)</f>
        <v>0</v>
      </c>
      <c r="AJ194">
        <f>IF(EmployeeData3[[#This Row],[Country]]="Canada",1,0)</f>
        <v>0</v>
      </c>
      <c r="AK194">
        <f>IF(EmployeeData3[[#This Row],[Country]]="Germany",1,0)</f>
        <v>0</v>
      </c>
      <c r="AL194">
        <f>IF(EmployeeData3[[#This Row],[Country]]="Ireland",1,0)</f>
        <v>1</v>
      </c>
      <c r="AM194">
        <f>IF(EmployeeData3[[#This Row],[Country]]="Singapore",1,0)</f>
        <v>0</v>
      </c>
      <c r="AN194">
        <f>IF(EmployeeData3[[#This Row],[Country]]="US",1,0)</f>
        <v>0</v>
      </c>
      <c r="AO194">
        <f>IF(EmployeeData3[[#This Row],[Working Arrangement]]="Office",1,0)</f>
        <v>0</v>
      </c>
      <c r="AP194">
        <f>IF(EmployeeData3[[#This Row],[Working Arrangement]]="Remote",1,0)</f>
        <v>0</v>
      </c>
      <c r="AQ194" t="e">
        <f>'Logistics Regression'!#REF! + SUMPRODUCT(B194:J194, 'Logistics Regression'!#REF!)</f>
        <v>#REF!</v>
      </c>
    </row>
    <row r="195" spans="1:43">
      <c r="A195" t="s">
        <v>246</v>
      </c>
      <c r="B195" t="str">
        <f>VLOOKUP(EmployeeData3[[#This Row],[Employee ID]],GenderData[#All],2,FALSE)</f>
        <v>Female</v>
      </c>
      <c r="C195" t="s">
        <v>40</v>
      </c>
      <c r="D195" t="s">
        <v>40</v>
      </c>
      <c r="E195" t="s">
        <v>55</v>
      </c>
      <c r="F195" t="s">
        <v>32</v>
      </c>
      <c r="G195">
        <v>45</v>
      </c>
      <c r="H195">
        <v>1.4</v>
      </c>
      <c r="I195">
        <v>0.5</v>
      </c>
      <c r="J195" s="3">
        <v>0.99</v>
      </c>
      <c r="K195" t="s">
        <v>37</v>
      </c>
      <c r="L195" t="s">
        <v>38</v>
      </c>
      <c r="M195">
        <v>25</v>
      </c>
      <c r="N195">
        <v>92</v>
      </c>
      <c r="O195">
        <v>7</v>
      </c>
      <c r="P195">
        <v>1.5</v>
      </c>
      <c r="Q195" t="s">
        <v>33</v>
      </c>
      <c r="R195" t="s">
        <v>38</v>
      </c>
      <c r="S195">
        <v>21</v>
      </c>
      <c r="T195">
        <v>0</v>
      </c>
      <c r="U195">
        <f>IF(EmployeeData3[[#This Row],[Gender]]="Female",1,0)</f>
        <v>1</v>
      </c>
      <c r="V195">
        <f>IF(EmployeeData3[[#This Row],[Performance Rating]]="Needs Improvement",1,0)</f>
        <v>0</v>
      </c>
      <c r="W195">
        <f>IF(EmployeeData3[[#This Row],[Performance Rating]]="Exceeds Expectations",1,0)</f>
        <v>1</v>
      </c>
      <c r="X195">
        <f>IF(EmployeeData3[[#This Row],[Performance Rating]]="Outstanding",1,0)</f>
        <v>0</v>
      </c>
      <c r="Y195">
        <f>IF(EmployeeData3[[#This Row],[Job Level]]="Entry",1,0)</f>
        <v>0</v>
      </c>
      <c r="Z195">
        <f>IF(EmployeeData3[[#This Row],[Job Level]]="Manager",1,0)</f>
        <v>0</v>
      </c>
      <c r="AA195">
        <f>IF(EmployeeData3[[#This Row],[Job Level]]="Senior",1,0)</f>
        <v>1</v>
      </c>
      <c r="AB195">
        <f>IF(EmployeeData3[[#This Row],[Job Level]]="Senior Manager",1,0)</f>
        <v>0</v>
      </c>
      <c r="AC195">
        <f>IF(EmployeeData3[[#This Row],[Department]]="Claims",1,0)</f>
        <v>0</v>
      </c>
      <c r="AD195">
        <f>IF(EmployeeData3[[#This Row],[Department]]="Finance",1,0)</f>
        <v>0</v>
      </c>
      <c r="AE195">
        <f>IF(EmployeeData3[[#This Row],[Department]]="HR",1,0)</f>
        <v>0</v>
      </c>
      <c r="AF195">
        <f>IF(EmployeeData3[[#This Row],[Department]]="IT",1,0)</f>
        <v>0</v>
      </c>
      <c r="AG195">
        <f>IF(EmployeeData3[[#This Row],[Department]]="Marketing",1,0)</f>
        <v>0</v>
      </c>
      <c r="AH195">
        <f>IF(EmployeeData3[[#This Row],[Department]]="Sales",1,0)</f>
        <v>0</v>
      </c>
      <c r="AI195">
        <f>IF(EmployeeData3[[#This Row],[Department]]="Underwriting",1,0)</f>
        <v>0</v>
      </c>
      <c r="AJ195">
        <f>IF(EmployeeData3[[#This Row],[Country]]="Canada",1,0)</f>
        <v>1</v>
      </c>
      <c r="AK195">
        <f>IF(EmployeeData3[[#This Row],[Country]]="Germany",1,0)</f>
        <v>0</v>
      </c>
      <c r="AL195">
        <f>IF(EmployeeData3[[#This Row],[Country]]="Ireland",1,0)</f>
        <v>0</v>
      </c>
      <c r="AM195">
        <f>IF(EmployeeData3[[#This Row],[Country]]="Singapore",1,0)</f>
        <v>0</v>
      </c>
      <c r="AN195">
        <f>IF(EmployeeData3[[#This Row],[Country]]="US",1,0)</f>
        <v>0</v>
      </c>
      <c r="AO195">
        <f>IF(EmployeeData3[[#This Row],[Working Arrangement]]="Office",1,0)</f>
        <v>0</v>
      </c>
      <c r="AP195">
        <f>IF(EmployeeData3[[#This Row],[Working Arrangement]]="Remote",1,0)</f>
        <v>0</v>
      </c>
      <c r="AQ195" t="e">
        <f>'Logistics Regression'!#REF! + SUMPRODUCT(B195:J195, 'Logistics Regression'!#REF!)</f>
        <v>#REF!</v>
      </c>
    </row>
    <row r="196" spans="1:43">
      <c r="A196" t="s">
        <v>247</v>
      </c>
      <c r="B196" t="str">
        <f>VLOOKUP(EmployeeData3[[#This Row],[Employee ID]],GenderData[#All],2,FALSE)</f>
        <v>Female</v>
      </c>
      <c r="C196" t="s">
        <v>66</v>
      </c>
      <c r="D196" t="s">
        <v>67</v>
      </c>
      <c r="E196" t="s">
        <v>41</v>
      </c>
      <c r="F196" t="s">
        <v>62</v>
      </c>
      <c r="G196">
        <v>37</v>
      </c>
      <c r="H196">
        <v>4.3</v>
      </c>
      <c r="I196">
        <v>1</v>
      </c>
      <c r="J196" s="3">
        <v>0.88</v>
      </c>
      <c r="K196" t="s">
        <v>37</v>
      </c>
      <c r="L196" t="s">
        <v>26</v>
      </c>
      <c r="M196">
        <v>21</v>
      </c>
      <c r="N196">
        <v>56</v>
      </c>
      <c r="O196">
        <v>22</v>
      </c>
      <c r="P196">
        <v>0.4</v>
      </c>
      <c r="Q196" t="s">
        <v>27</v>
      </c>
      <c r="R196" t="s">
        <v>26</v>
      </c>
      <c r="S196">
        <v>10</v>
      </c>
      <c r="T196">
        <v>1</v>
      </c>
      <c r="U196">
        <f>IF(EmployeeData3[[#This Row],[Gender]]="Female",1,0)</f>
        <v>1</v>
      </c>
      <c r="V196">
        <f>IF(EmployeeData3[[#This Row],[Performance Rating]]="Needs Improvement",1,0)</f>
        <v>0</v>
      </c>
      <c r="W196">
        <f>IF(EmployeeData3[[#This Row],[Performance Rating]]="Exceeds Expectations",1,0)</f>
        <v>1</v>
      </c>
      <c r="X196">
        <f>IF(EmployeeData3[[#This Row],[Performance Rating]]="Outstanding",1,0)</f>
        <v>0</v>
      </c>
      <c r="Y196">
        <f>IF(EmployeeData3[[#This Row],[Job Level]]="Entry",1,0)</f>
        <v>1</v>
      </c>
      <c r="Z196">
        <f>IF(EmployeeData3[[#This Row],[Job Level]]="Manager",1,0)</f>
        <v>0</v>
      </c>
      <c r="AA196">
        <f>IF(EmployeeData3[[#This Row],[Job Level]]="Senior",1,0)</f>
        <v>0</v>
      </c>
      <c r="AB196">
        <f>IF(EmployeeData3[[#This Row],[Job Level]]="Senior Manager",1,0)</f>
        <v>0</v>
      </c>
      <c r="AC196">
        <f>IF(EmployeeData3[[#This Row],[Department]]="Claims",1,0)</f>
        <v>0</v>
      </c>
      <c r="AD196">
        <f>IF(EmployeeData3[[#This Row],[Department]]="Finance",1,0)</f>
        <v>0</v>
      </c>
      <c r="AE196">
        <f>IF(EmployeeData3[[#This Row],[Department]]="HR",1,0)</f>
        <v>1</v>
      </c>
      <c r="AF196">
        <f>IF(EmployeeData3[[#This Row],[Department]]="IT",1,0)</f>
        <v>0</v>
      </c>
      <c r="AG196">
        <f>IF(EmployeeData3[[#This Row],[Department]]="Marketing",1,0)</f>
        <v>0</v>
      </c>
      <c r="AH196">
        <f>IF(EmployeeData3[[#This Row],[Department]]="Sales",1,0)</f>
        <v>0</v>
      </c>
      <c r="AI196">
        <f>IF(EmployeeData3[[#This Row],[Department]]="Underwriting",1,0)</f>
        <v>0</v>
      </c>
      <c r="AJ196">
        <f>IF(EmployeeData3[[#This Row],[Country]]="Canada",1,0)</f>
        <v>0</v>
      </c>
      <c r="AK196">
        <f>IF(EmployeeData3[[#This Row],[Country]]="Germany",1,0)</f>
        <v>0</v>
      </c>
      <c r="AL196">
        <f>IF(EmployeeData3[[#This Row],[Country]]="Ireland",1,0)</f>
        <v>0</v>
      </c>
      <c r="AM196">
        <f>IF(EmployeeData3[[#This Row],[Country]]="Singapore",1,0)</f>
        <v>1</v>
      </c>
      <c r="AN196">
        <f>IF(EmployeeData3[[#This Row],[Country]]="US",1,0)</f>
        <v>0</v>
      </c>
      <c r="AO196">
        <f>IF(EmployeeData3[[#This Row],[Working Arrangement]]="Office",1,0)</f>
        <v>0</v>
      </c>
      <c r="AP196">
        <f>IF(EmployeeData3[[#This Row],[Working Arrangement]]="Remote",1,0)</f>
        <v>1</v>
      </c>
      <c r="AQ196" t="e">
        <f>'Logistics Regression'!#REF! + SUMPRODUCT(B196:J196, 'Logistics Regression'!#REF!)</f>
        <v>#REF!</v>
      </c>
    </row>
    <row r="197" spans="1:43">
      <c r="A197" t="s">
        <v>248</v>
      </c>
      <c r="B197" t="str">
        <f>VLOOKUP(EmployeeData3[[#This Row],[Employee ID]],GenderData[#All],2,FALSE)</f>
        <v>Female</v>
      </c>
      <c r="C197" t="s">
        <v>66</v>
      </c>
      <c r="D197" t="s">
        <v>67</v>
      </c>
      <c r="E197" t="s">
        <v>45</v>
      </c>
      <c r="F197" t="s">
        <v>36</v>
      </c>
      <c r="G197">
        <v>21</v>
      </c>
      <c r="H197">
        <v>6.1</v>
      </c>
      <c r="I197">
        <v>3.1</v>
      </c>
      <c r="J197" s="3">
        <v>0.93</v>
      </c>
      <c r="K197" t="s">
        <v>25</v>
      </c>
      <c r="L197" t="s">
        <v>26</v>
      </c>
      <c r="M197">
        <v>12</v>
      </c>
      <c r="N197">
        <v>47</v>
      </c>
      <c r="O197">
        <v>3</v>
      </c>
      <c r="P197">
        <v>0.6</v>
      </c>
      <c r="Q197" t="s">
        <v>50</v>
      </c>
      <c r="R197" t="s">
        <v>26</v>
      </c>
      <c r="S197">
        <v>0</v>
      </c>
      <c r="T197">
        <v>0</v>
      </c>
      <c r="U197">
        <f>IF(EmployeeData3[[#This Row],[Gender]]="Female",1,0)</f>
        <v>1</v>
      </c>
      <c r="V197">
        <f>IF(EmployeeData3[[#This Row],[Performance Rating]]="Needs Improvement",1,0)</f>
        <v>0</v>
      </c>
      <c r="W197">
        <f>IF(EmployeeData3[[#This Row],[Performance Rating]]="Exceeds Expectations",1,0)</f>
        <v>0</v>
      </c>
      <c r="X197">
        <f>IF(EmployeeData3[[#This Row],[Performance Rating]]="Outstanding",1,0)</f>
        <v>0</v>
      </c>
      <c r="Y197">
        <f>IF(EmployeeData3[[#This Row],[Job Level]]="Entry",1,0)</f>
        <v>0</v>
      </c>
      <c r="Z197">
        <f>IF(EmployeeData3[[#This Row],[Job Level]]="Manager",1,0)</f>
        <v>1</v>
      </c>
      <c r="AA197">
        <f>IF(EmployeeData3[[#This Row],[Job Level]]="Senior",1,0)</f>
        <v>0</v>
      </c>
      <c r="AB197">
        <f>IF(EmployeeData3[[#This Row],[Job Level]]="Senior Manager",1,0)</f>
        <v>0</v>
      </c>
      <c r="AC197">
        <f>IF(EmployeeData3[[#This Row],[Department]]="Claims",1,0)</f>
        <v>0</v>
      </c>
      <c r="AD197">
        <f>IF(EmployeeData3[[#This Row],[Department]]="Finance",1,0)</f>
        <v>0</v>
      </c>
      <c r="AE197">
        <f>IF(EmployeeData3[[#This Row],[Department]]="HR",1,0)</f>
        <v>1</v>
      </c>
      <c r="AF197">
        <f>IF(EmployeeData3[[#This Row],[Department]]="IT",1,0)</f>
        <v>0</v>
      </c>
      <c r="AG197">
        <f>IF(EmployeeData3[[#This Row],[Department]]="Marketing",1,0)</f>
        <v>0</v>
      </c>
      <c r="AH197">
        <f>IF(EmployeeData3[[#This Row],[Department]]="Sales",1,0)</f>
        <v>0</v>
      </c>
      <c r="AI197">
        <f>IF(EmployeeData3[[#This Row],[Department]]="Underwriting",1,0)</f>
        <v>0</v>
      </c>
      <c r="AJ197">
        <f>IF(EmployeeData3[[#This Row],[Country]]="Canada",1,0)</f>
        <v>0</v>
      </c>
      <c r="AK197">
        <f>IF(EmployeeData3[[#This Row],[Country]]="Germany",1,0)</f>
        <v>0</v>
      </c>
      <c r="AL197">
        <f>IF(EmployeeData3[[#This Row],[Country]]="Ireland",1,0)</f>
        <v>0</v>
      </c>
      <c r="AM197">
        <f>IF(EmployeeData3[[#This Row],[Country]]="Singapore",1,0)</f>
        <v>0</v>
      </c>
      <c r="AN197">
        <f>IF(EmployeeData3[[#This Row],[Country]]="US",1,0)</f>
        <v>1</v>
      </c>
      <c r="AO197">
        <f>IF(EmployeeData3[[#This Row],[Working Arrangement]]="Office",1,0)</f>
        <v>1</v>
      </c>
      <c r="AP197">
        <f>IF(EmployeeData3[[#This Row],[Working Arrangement]]="Remote",1,0)</f>
        <v>0</v>
      </c>
      <c r="AQ197" t="e">
        <f>'Logistics Regression'!#REF! + SUMPRODUCT(B197:J197, 'Logistics Regression'!#REF!)</f>
        <v>#REF!</v>
      </c>
    </row>
    <row r="198" spans="1:43">
      <c r="A198" t="s">
        <v>249</v>
      </c>
      <c r="B198" t="str">
        <f>VLOOKUP(EmployeeData3[[#This Row],[Employee ID]],GenderData[#All],2,FALSE)</f>
        <v>Male</v>
      </c>
      <c r="C198" t="s">
        <v>35</v>
      </c>
      <c r="D198" t="s">
        <v>22</v>
      </c>
      <c r="E198" t="s">
        <v>45</v>
      </c>
      <c r="F198" t="s">
        <v>59</v>
      </c>
      <c r="G198">
        <v>47</v>
      </c>
      <c r="H198">
        <v>5.5</v>
      </c>
      <c r="I198">
        <v>2.7</v>
      </c>
      <c r="J198" s="3">
        <v>1.05</v>
      </c>
      <c r="K198" t="s">
        <v>25</v>
      </c>
      <c r="L198" t="s">
        <v>26</v>
      </c>
      <c r="M198">
        <v>15</v>
      </c>
      <c r="N198">
        <v>79</v>
      </c>
      <c r="O198">
        <v>5</v>
      </c>
      <c r="P198">
        <v>3.7</v>
      </c>
      <c r="Q198" t="s">
        <v>33</v>
      </c>
      <c r="R198" t="s">
        <v>26</v>
      </c>
      <c r="S198">
        <v>36</v>
      </c>
      <c r="T198">
        <v>0</v>
      </c>
      <c r="U198">
        <f>IF(EmployeeData3[[#This Row],[Gender]]="Female",1,0)</f>
        <v>0</v>
      </c>
      <c r="V198">
        <f>IF(EmployeeData3[[#This Row],[Performance Rating]]="Needs Improvement",1,0)</f>
        <v>0</v>
      </c>
      <c r="W198">
        <f>IF(EmployeeData3[[#This Row],[Performance Rating]]="Exceeds Expectations",1,0)</f>
        <v>0</v>
      </c>
      <c r="X198">
        <f>IF(EmployeeData3[[#This Row],[Performance Rating]]="Outstanding",1,0)</f>
        <v>0</v>
      </c>
      <c r="Y198">
        <f>IF(EmployeeData3[[#This Row],[Job Level]]="Entry",1,0)</f>
        <v>0</v>
      </c>
      <c r="Z198">
        <f>IF(EmployeeData3[[#This Row],[Job Level]]="Manager",1,0)</f>
        <v>0</v>
      </c>
      <c r="AA198">
        <f>IF(EmployeeData3[[#This Row],[Job Level]]="Senior",1,0)</f>
        <v>0</v>
      </c>
      <c r="AB198">
        <f>IF(EmployeeData3[[#This Row],[Job Level]]="Senior Manager",1,0)</f>
        <v>1</v>
      </c>
      <c r="AC198">
        <f>IF(EmployeeData3[[#This Row],[Department]]="Claims",1,0)</f>
        <v>0</v>
      </c>
      <c r="AD198">
        <f>IF(EmployeeData3[[#This Row],[Department]]="Finance",1,0)</f>
        <v>0</v>
      </c>
      <c r="AE198">
        <f>IF(EmployeeData3[[#This Row],[Department]]="HR",1,0)</f>
        <v>0</v>
      </c>
      <c r="AF198">
        <f>IF(EmployeeData3[[#This Row],[Department]]="IT",1,0)</f>
        <v>0</v>
      </c>
      <c r="AG198">
        <f>IF(EmployeeData3[[#This Row],[Department]]="Marketing",1,0)</f>
        <v>1</v>
      </c>
      <c r="AH198">
        <f>IF(EmployeeData3[[#This Row],[Department]]="Sales",1,0)</f>
        <v>0</v>
      </c>
      <c r="AI198">
        <f>IF(EmployeeData3[[#This Row],[Department]]="Underwriting",1,0)</f>
        <v>0</v>
      </c>
      <c r="AJ198">
        <f>IF(EmployeeData3[[#This Row],[Country]]="Canada",1,0)</f>
        <v>0</v>
      </c>
      <c r="AK198">
        <f>IF(EmployeeData3[[#This Row],[Country]]="Germany",1,0)</f>
        <v>0</v>
      </c>
      <c r="AL198">
        <f>IF(EmployeeData3[[#This Row],[Country]]="Ireland",1,0)</f>
        <v>0</v>
      </c>
      <c r="AM198">
        <f>IF(EmployeeData3[[#This Row],[Country]]="Singapore",1,0)</f>
        <v>0</v>
      </c>
      <c r="AN198">
        <f>IF(EmployeeData3[[#This Row],[Country]]="US",1,0)</f>
        <v>1</v>
      </c>
      <c r="AO198">
        <f>IF(EmployeeData3[[#This Row],[Working Arrangement]]="Office",1,0)</f>
        <v>0</v>
      </c>
      <c r="AP198">
        <f>IF(EmployeeData3[[#This Row],[Working Arrangement]]="Remote",1,0)</f>
        <v>0</v>
      </c>
      <c r="AQ198" t="e">
        <f>'Logistics Regression'!#REF! + SUMPRODUCT(B198:J198, 'Logistics Regression'!#REF!)</f>
        <v>#REF!</v>
      </c>
    </row>
    <row r="199" spans="1:43">
      <c r="A199" t="s">
        <v>250</v>
      </c>
      <c r="B199" t="str">
        <f>VLOOKUP(EmployeeData3[[#This Row],[Employee ID]],GenderData[#All],2,FALSE)</f>
        <v>Female</v>
      </c>
      <c r="C199" t="s">
        <v>29</v>
      </c>
      <c r="D199" t="s">
        <v>30</v>
      </c>
      <c r="E199" t="s">
        <v>45</v>
      </c>
      <c r="F199" t="s">
        <v>59</v>
      </c>
      <c r="G199">
        <v>33</v>
      </c>
      <c r="H199">
        <v>2.1</v>
      </c>
      <c r="I199">
        <v>2.1</v>
      </c>
      <c r="J199" s="3">
        <v>1.03</v>
      </c>
      <c r="K199" t="s">
        <v>25</v>
      </c>
      <c r="L199" t="s">
        <v>26</v>
      </c>
      <c r="M199">
        <v>17</v>
      </c>
      <c r="N199">
        <v>76</v>
      </c>
      <c r="O199">
        <v>5</v>
      </c>
      <c r="P199">
        <v>3.4</v>
      </c>
      <c r="Q199" t="s">
        <v>33</v>
      </c>
      <c r="R199" t="s">
        <v>38</v>
      </c>
      <c r="S199">
        <v>24</v>
      </c>
      <c r="T199">
        <v>0</v>
      </c>
      <c r="U199">
        <f>IF(EmployeeData3[[#This Row],[Gender]]="Female",1,0)</f>
        <v>1</v>
      </c>
      <c r="V199">
        <f>IF(EmployeeData3[[#This Row],[Performance Rating]]="Needs Improvement",1,0)</f>
        <v>0</v>
      </c>
      <c r="W199">
        <f>IF(EmployeeData3[[#This Row],[Performance Rating]]="Exceeds Expectations",1,0)</f>
        <v>0</v>
      </c>
      <c r="X199">
        <f>IF(EmployeeData3[[#This Row],[Performance Rating]]="Outstanding",1,0)</f>
        <v>0</v>
      </c>
      <c r="Y199">
        <f>IF(EmployeeData3[[#This Row],[Job Level]]="Entry",1,0)</f>
        <v>0</v>
      </c>
      <c r="Z199">
        <f>IF(EmployeeData3[[#This Row],[Job Level]]="Manager",1,0)</f>
        <v>0</v>
      </c>
      <c r="AA199">
        <f>IF(EmployeeData3[[#This Row],[Job Level]]="Senior",1,0)</f>
        <v>0</v>
      </c>
      <c r="AB199">
        <f>IF(EmployeeData3[[#This Row],[Job Level]]="Senior Manager",1,0)</f>
        <v>1</v>
      </c>
      <c r="AC199">
        <f>IF(EmployeeData3[[#This Row],[Department]]="Claims",1,0)</f>
        <v>1</v>
      </c>
      <c r="AD199">
        <f>IF(EmployeeData3[[#This Row],[Department]]="Finance",1,0)</f>
        <v>0</v>
      </c>
      <c r="AE199">
        <f>IF(EmployeeData3[[#This Row],[Department]]="HR",1,0)</f>
        <v>0</v>
      </c>
      <c r="AF199">
        <f>IF(EmployeeData3[[#This Row],[Department]]="IT",1,0)</f>
        <v>0</v>
      </c>
      <c r="AG199">
        <f>IF(EmployeeData3[[#This Row],[Department]]="Marketing",1,0)</f>
        <v>0</v>
      </c>
      <c r="AH199">
        <f>IF(EmployeeData3[[#This Row],[Department]]="Sales",1,0)</f>
        <v>0</v>
      </c>
      <c r="AI199">
        <f>IF(EmployeeData3[[#This Row],[Department]]="Underwriting",1,0)</f>
        <v>0</v>
      </c>
      <c r="AJ199">
        <f>IF(EmployeeData3[[#This Row],[Country]]="Canada",1,0)</f>
        <v>0</v>
      </c>
      <c r="AK199">
        <f>IF(EmployeeData3[[#This Row],[Country]]="Germany",1,0)</f>
        <v>0</v>
      </c>
      <c r="AL199">
        <f>IF(EmployeeData3[[#This Row],[Country]]="Ireland",1,0)</f>
        <v>0</v>
      </c>
      <c r="AM199">
        <f>IF(EmployeeData3[[#This Row],[Country]]="Singapore",1,0)</f>
        <v>0</v>
      </c>
      <c r="AN199">
        <f>IF(EmployeeData3[[#This Row],[Country]]="US",1,0)</f>
        <v>1</v>
      </c>
      <c r="AO199">
        <f>IF(EmployeeData3[[#This Row],[Working Arrangement]]="Office",1,0)</f>
        <v>0</v>
      </c>
      <c r="AP199">
        <f>IF(EmployeeData3[[#This Row],[Working Arrangement]]="Remote",1,0)</f>
        <v>0</v>
      </c>
      <c r="AQ199" t="e">
        <f>'Logistics Regression'!#REF! + SUMPRODUCT(B199:J199, 'Logistics Regression'!#REF!)</f>
        <v>#REF!</v>
      </c>
    </row>
    <row r="200" spans="1:43">
      <c r="A200" t="s">
        <v>251</v>
      </c>
      <c r="B200" t="str">
        <f>VLOOKUP(EmployeeData3[[#This Row],[Employee ID]],GenderData[#All],2,FALSE)</f>
        <v>Male</v>
      </c>
      <c r="C200" t="s">
        <v>29</v>
      </c>
      <c r="D200" t="s">
        <v>30</v>
      </c>
      <c r="E200" t="s">
        <v>23</v>
      </c>
      <c r="F200" t="s">
        <v>32</v>
      </c>
      <c r="G200">
        <v>41</v>
      </c>
      <c r="H200">
        <v>2.4</v>
      </c>
      <c r="I200">
        <v>0.2</v>
      </c>
      <c r="J200" s="3">
        <v>0.92</v>
      </c>
      <c r="K200" t="s">
        <v>37</v>
      </c>
      <c r="L200" t="s">
        <v>26</v>
      </c>
      <c r="M200">
        <v>17</v>
      </c>
      <c r="N200">
        <v>60</v>
      </c>
      <c r="O200">
        <v>1</v>
      </c>
      <c r="P200">
        <v>3.8</v>
      </c>
      <c r="Q200" t="s">
        <v>33</v>
      </c>
      <c r="R200" t="s">
        <v>26</v>
      </c>
      <c r="S200">
        <v>43</v>
      </c>
      <c r="T200">
        <v>0</v>
      </c>
      <c r="U200">
        <f>IF(EmployeeData3[[#This Row],[Gender]]="Female",1,0)</f>
        <v>0</v>
      </c>
      <c r="V200">
        <f>IF(EmployeeData3[[#This Row],[Performance Rating]]="Needs Improvement",1,0)</f>
        <v>0</v>
      </c>
      <c r="W200">
        <f>IF(EmployeeData3[[#This Row],[Performance Rating]]="Exceeds Expectations",1,0)</f>
        <v>1</v>
      </c>
      <c r="X200">
        <f>IF(EmployeeData3[[#This Row],[Performance Rating]]="Outstanding",1,0)</f>
        <v>0</v>
      </c>
      <c r="Y200">
        <f>IF(EmployeeData3[[#This Row],[Job Level]]="Entry",1,0)</f>
        <v>0</v>
      </c>
      <c r="Z200">
        <f>IF(EmployeeData3[[#This Row],[Job Level]]="Manager",1,0)</f>
        <v>0</v>
      </c>
      <c r="AA200">
        <f>IF(EmployeeData3[[#This Row],[Job Level]]="Senior",1,0)</f>
        <v>1</v>
      </c>
      <c r="AB200">
        <f>IF(EmployeeData3[[#This Row],[Job Level]]="Senior Manager",1,0)</f>
        <v>0</v>
      </c>
      <c r="AC200">
        <f>IF(EmployeeData3[[#This Row],[Department]]="Claims",1,0)</f>
        <v>1</v>
      </c>
      <c r="AD200">
        <f>IF(EmployeeData3[[#This Row],[Department]]="Finance",1,0)</f>
        <v>0</v>
      </c>
      <c r="AE200">
        <f>IF(EmployeeData3[[#This Row],[Department]]="HR",1,0)</f>
        <v>0</v>
      </c>
      <c r="AF200">
        <f>IF(EmployeeData3[[#This Row],[Department]]="IT",1,0)</f>
        <v>0</v>
      </c>
      <c r="AG200">
        <f>IF(EmployeeData3[[#This Row],[Department]]="Marketing",1,0)</f>
        <v>0</v>
      </c>
      <c r="AH200">
        <f>IF(EmployeeData3[[#This Row],[Department]]="Sales",1,0)</f>
        <v>0</v>
      </c>
      <c r="AI200">
        <f>IF(EmployeeData3[[#This Row],[Department]]="Underwriting",1,0)</f>
        <v>0</v>
      </c>
      <c r="AJ200">
        <f>IF(EmployeeData3[[#This Row],[Country]]="Canada",1,0)</f>
        <v>0</v>
      </c>
      <c r="AK200">
        <f>IF(EmployeeData3[[#This Row],[Country]]="Germany",1,0)</f>
        <v>0</v>
      </c>
      <c r="AL200">
        <f>IF(EmployeeData3[[#This Row],[Country]]="Ireland",1,0)</f>
        <v>0</v>
      </c>
      <c r="AM200">
        <f>IF(EmployeeData3[[#This Row],[Country]]="Singapore",1,0)</f>
        <v>0</v>
      </c>
      <c r="AN200">
        <f>IF(EmployeeData3[[#This Row],[Country]]="US",1,0)</f>
        <v>0</v>
      </c>
      <c r="AO200">
        <f>IF(EmployeeData3[[#This Row],[Working Arrangement]]="Office",1,0)</f>
        <v>0</v>
      </c>
      <c r="AP200">
        <f>IF(EmployeeData3[[#This Row],[Working Arrangement]]="Remote",1,0)</f>
        <v>0</v>
      </c>
      <c r="AQ200" t="e">
        <f>'Logistics Regression'!#REF! + SUMPRODUCT(B200:J200, 'Logistics Regression'!#REF!)</f>
        <v>#REF!</v>
      </c>
    </row>
    <row r="201" spans="1:43">
      <c r="A201" t="s">
        <v>252</v>
      </c>
      <c r="B201" t="str">
        <f>VLOOKUP(EmployeeData3[[#This Row],[Employee ID]],GenderData[#All],2,FALSE)</f>
        <v>Male</v>
      </c>
      <c r="C201" t="s">
        <v>52</v>
      </c>
      <c r="D201" t="s">
        <v>30</v>
      </c>
      <c r="E201" t="s">
        <v>23</v>
      </c>
      <c r="F201" t="s">
        <v>24</v>
      </c>
      <c r="G201">
        <v>39</v>
      </c>
      <c r="H201">
        <v>0.5</v>
      </c>
      <c r="I201">
        <v>0.5</v>
      </c>
      <c r="J201" s="3">
        <v>1.04</v>
      </c>
      <c r="K201" t="s">
        <v>25</v>
      </c>
      <c r="L201" t="s">
        <v>26</v>
      </c>
      <c r="M201">
        <v>25</v>
      </c>
      <c r="N201">
        <v>50</v>
      </c>
      <c r="O201">
        <v>2</v>
      </c>
      <c r="P201">
        <v>1.7</v>
      </c>
      <c r="Q201" t="s">
        <v>33</v>
      </c>
      <c r="R201" t="s">
        <v>26</v>
      </c>
      <c r="S201">
        <v>34</v>
      </c>
      <c r="T201">
        <v>0</v>
      </c>
      <c r="U201">
        <f>IF(EmployeeData3[[#This Row],[Gender]]="Female",1,0)</f>
        <v>0</v>
      </c>
      <c r="V201">
        <f>IF(EmployeeData3[[#This Row],[Performance Rating]]="Needs Improvement",1,0)</f>
        <v>0</v>
      </c>
      <c r="W201">
        <f>IF(EmployeeData3[[#This Row],[Performance Rating]]="Exceeds Expectations",1,0)</f>
        <v>0</v>
      </c>
      <c r="X201">
        <f>IF(EmployeeData3[[#This Row],[Performance Rating]]="Outstanding",1,0)</f>
        <v>0</v>
      </c>
      <c r="Y201">
        <f>IF(EmployeeData3[[#This Row],[Job Level]]="Entry",1,0)</f>
        <v>0</v>
      </c>
      <c r="Z201">
        <f>IF(EmployeeData3[[#This Row],[Job Level]]="Manager",1,0)</f>
        <v>0</v>
      </c>
      <c r="AA201">
        <f>IF(EmployeeData3[[#This Row],[Job Level]]="Senior",1,0)</f>
        <v>0</v>
      </c>
      <c r="AB201">
        <f>IF(EmployeeData3[[#This Row],[Job Level]]="Senior Manager",1,0)</f>
        <v>0</v>
      </c>
      <c r="AC201">
        <f>IF(EmployeeData3[[#This Row],[Department]]="Claims",1,0)</f>
        <v>0</v>
      </c>
      <c r="AD201">
        <f>IF(EmployeeData3[[#This Row],[Department]]="Finance",1,0)</f>
        <v>0</v>
      </c>
      <c r="AE201">
        <f>IF(EmployeeData3[[#This Row],[Department]]="HR",1,0)</f>
        <v>0</v>
      </c>
      <c r="AF201">
        <f>IF(EmployeeData3[[#This Row],[Department]]="IT",1,0)</f>
        <v>0</v>
      </c>
      <c r="AG201">
        <f>IF(EmployeeData3[[#This Row],[Department]]="Marketing",1,0)</f>
        <v>0</v>
      </c>
      <c r="AH201">
        <f>IF(EmployeeData3[[#This Row],[Department]]="Sales",1,0)</f>
        <v>0</v>
      </c>
      <c r="AI201">
        <f>IF(EmployeeData3[[#This Row],[Department]]="Underwriting",1,0)</f>
        <v>1</v>
      </c>
      <c r="AJ201">
        <f>IF(EmployeeData3[[#This Row],[Country]]="Canada",1,0)</f>
        <v>0</v>
      </c>
      <c r="AK201">
        <f>IF(EmployeeData3[[#This Row],[Country]]="Germany",1,0)</f>
        <v>0</v>
      </c>
      <c r="AL201">
        <f>IF(EmployeeData3[[#This Row],[Country]]="Ireland",1,0)</f>
        <v>0</v>
      </c>
      <c r="AM201">
        <f>IF(EmployeeData3[[#This Row],[Country]]="Singapore",1,0)</f>
        <v>0</v>
      </c>
      <c r="AN201">
        <f>IF(EmployeeData3[[#This Row],[Country]]="US",1,0)</f>
        <v>0</v>
      </c>
      <c r="AO201">
        <f>IF(EmployeeData3[[#This Row],[Working Arrangement]]="Office",1,0)</f>
        <v>0</v>
      </c>
      <c r="AP201">
        <f>IF(EmployeeData3[[#This Row],[Working Arrangement]]="Remote",1,0)</f>
        <v>0</v>
      </c>
      <c r="AQ201" t="e">
        <f>'Logistics Regression'!#REF! + SUMPRODUCT(B201:J201, 'Logistics Regression'!#REF!)</f>
        <v>#REF!</v>
      </c>
    </row>
    <row r="202" spans="1:43">
      <c r="A202" t="s">
        <v>253</v>
      </c>
      <c r="B202" t="str">
        <f>VLOOKUP(EmployeeData3[[#This Row],[Employee ID]],GenderData[#All],2,FALSE)</f>
        <v>Male</v>
      </c>
      <c r="C202" t="s">
        <v>40</v>
      </c>
      <c r="D202" t="s">
        <v>40</v>
      </c>
      <c r="E202" t="s">
        <v>45</v>
      </c>
      <c r="F202" t="s">
        <v>32</v>
      </c>
      <c r="G202">
        <v>52</v>
      </c>
      <c r="H202">
        <v>6.5</v>
      </c>
      <c r="I202">
        <v>1.2</v>
      </c>
      <c r="J202" s="3">
        <v>0.83</v>
      </c>
      <c r="K202" t="s">
        <v>25</v>
      </c>
      <c r="L202" t="s">
        <v>26</v>
      </c>
      <c r="M202">
        <v>22</v>
      </c>
      <c r="N202">
        <v>85</v>
      </c>
      <c r="O202">
        <v>7</v>
      </c>
      <c r="P202">
        <v>1.2</v>
      </c>
      <c r="Q202" t="s">
        <v>50</v>
      </c>
      <c r="R202" t="s">
        <v>26</v>
      </c>
      <c r="S202">
        <v>20</v>
      </c>
      <c r="T202">
        <v>0</v>
      </c>
      <c r="U202">
        <f>IF(EmployeeData3[[#This Row],[Gender]]="Female",1,0)</f>
        <v>0</v>
      </c>
      <c r="V202">
        <f>IF(EmployeeData3[[#This Row],[Performance Rating]]="Needs Improvement",1,0)</f>
        <v>0</v>
      </c>
      <c r="W202">
        <f>IF(EmployeeData3[[#This Row],[Performance Rating]]="Exceeds Expectations",1,0)</f>
        <v>0</v>
      </c>
      <c r="X202">
        <f>IF(EmployeeData3[[#This Row],[Performance Rating]]="Outstanding",1,0)</f>
        <v>0</v>
      </c>
      <c r="Y202">
        <f>IF(EmployeeData3[[#This Row],[Job Level]]="Entry",1,0)</f>
        <v>0</v>
      </c>
      <c r="Z202">
        <f>IF(EmployeeData3[[#This Row],[Job Level]]="Manager",1,0)</f>
        <v>0</v>
      </c>
      <c r="AA202">
        <f>IF(EmployeeData3[[#This Row],[Job Level]]="Senior",1,0)</f>
        <v>1</v>
      </c>
      <c r="AB202">
        <f>IF(EmployeeData3[[#This Row],[Job Level]]="Senior Manager",1,0)</f>
        <v>0</v>
      </c>
      <c r="AC202">
        <f>IF(EmployeeData3[[#This Row],[Department]]="Claims",1,0)</f>
        <v>0</v>
      </c>
      <c r="AD202">
        <f>IF(EmployeeData3[[#This Row],[Department]]="Finance",1,0)</f>
        <v>0</v>
      </c>
      <c r="AE202">
        <f>IF(EmployeeData3[[#This Row],[Department]]="HR",1,0)</f>
        <v>0</v>
      </c>
      <c r="AF202">
        <f>IF(EmployeeData3[[#This Row],[Department]]="IT",1,0)</f>
        <v>0</v>
      </c>
      <c r="AG202">
        <f>IF(EmployeeData3[[#This Row],[Department]]="Marketing",1,0)</f>
        <v>0</v>
      </c>
      <c r="AH202">
        <f>IF(EmployeeData3[[#This Row],[Department]]="Sales",1,0)</f>
        <v>0</v>
      </c>
      <c r="AI202">
        <f>IF(EmployeeData3[[#This Row],[Department]]="Underwriting",1,0)</f>
        <v>0</v>
      </c>
      <c r="AJ202">
        <f>IF(EmployeeData3[[#This Row],[Country]]="Canada",1,0)</f>
        <v>0</v>
      </c>
      <c r="AK202">
        <f>IF(EmployeeData3[[#This Row],[Country]]="Germany",1,0)</f>
        <v>0</v>
      </c>
      <c r="AL202">
        <f>IF(EmployeeData3[[#This Row],[Country]]="Ireland",1,0)</f>
        <v>0</v>
      </c>
      <c r="AM202">
        <f>IF(EmployeeData3[[#This Row],[Country]]="Singapore",1,0)</f>
        <v>0</v>
      </c>
      <c r="AN202">
        <f>IF(EmployeeData3[[#This Row],[Country]]="US",1,0)</f>
        <v>1</v>
      </c>
      <c r="AO202">
        <f>IF(EmployeeData3[[#This Row],[Working Arrangement]]="Office",1,0)</f>
        <v>1</v>
      </c>
      <c r="AP202">
        <f>IF(EmployeeData3[[#This Row],[Working Arrangement]]="Remote",1,0)</f>
        <v>0</v>
      </c>
      <c r="AQ202" t="e">
        <f>'Logistics Regression'!#REF! + SUMPRODUCT(B202:J202, 'Logistics Regression'!#REF!)</f>
        <v>#REF!</v>
      </c>
    </row>
    <row r="203" spans="1:43">
      <c r="A203" t="s">
        <v>254</v>
      </c>
      <c r="B203" t="str">
        <f>VLOOKUP(EmployeeData3[[#This Row],[Employee ID]],GenderData[#All],2,FALSE)</f>
        <v>Male</v>
      </c>
      <c r="C203" t="s">
        <v>48</v>
      </c>
      <c r="D203" t="s">
        <v>49</v>
      </c>
      <c r="E203" t="s">
        <v>73</v>
      </c>
      <c r="F203" t="s">
        <v>62</v>
      </c>
      <c r="G203">
        <v>37</v>
      </c>
      <c r="H203">
        <v>13.4</v>
      </c>
      <c r="I203">
        <v>2.7</v>
      </c>
      <c r="J203" s="3">
        <v>1.1399999999999999</v>
      </c>
      <c r="K203" t="s">
        <v>37</v>
      </c>
      <c r="L203" t="s">
        <v>38</v>
      </c>
      <c r="M203">
        <v>35</v>
      </c>
      <c r="N203">
        <v>90</v>
      </c>
      <c r="O203">
        <v>2</v>
      </c>
      <c r="P203">
        <v>9.9</v>
      </c>
      <c r="Q203" t="s">
        <v>33</v>
      </c>
      <c r="R203" t="s">
        <v>38</v>
      </c>
      <c r="S203">
        <v>23</v>
      </c>
      <c r="T203">
        <v>0</v>
      </c>
      <c r="U203">
        <f>IF(EmployeeData3[[#This Row],[Gender]]="Female",1,0)</f>
        <v>0</v>
      </c>
      <c r="V203">
        <f>IF(EmployeeData3[[#This Row],[Performance Rating]]="Needs Improvement",1,0)</f>
        <v>0</v>
      </c>
      <c r="W203">
        <f>IF(EmployeeData3[[#This Row],[Performance Rating]]="Exceeds Expectations",1,0)</f>
        <v>1</v>
      </c>
      <c r="X203">
        <f>IF(EmployeeData3[[#This Row],[Performance Rating]]="Outstanding",1,0)</f>
        <v>0</v>
      </c>
      <c r="Y203">
        <f>IF(EmployeeData3[[#This Row],[Job Level]]="Entry",1,0)</f>
        <v>1</v>
      </c>
      <c r="Z203">
        <f>IF(EmployeeData3[[#This Row],[Job Level]]="Manager",1,0)</f>
        <v>0</v>
      </c>
      <c r="AA203">
        <f>IF(EmployeeData3[[#This Row],[Job Level]]="Senior",1,0)</f>
        <v>0</v>
      </c>
      <c r="AB203">
        <f>IF(EmployeeData3[[#This Row],[Job Level]]="Senior Manager",1,0)</f>
        <v>0</v>
      </c>
      <c r="AC203">
        <f>IF(EmployeeData3[[#This Row],[Department]]="Claims",1,0)</f>
        <v>0</v>
      </c>
      <c r="AD203">
        <f>IF(EmployeeData3[[#This Row],[Department]]="Finance",1,0)</f>
        <v>0</v>
      </c>
      <c r="AE203">
        <f>IF(EmployeeData3[[#This Row],[Department]]="HR",1,0)</f>
        <v>0</v>
      </c>
      <c r="AF203">
        <f>IF(EmployeeData3[[#This Row],[Department]]="IT",1,0)</f>
        <v>1</v>
      </c>
      <c r="AG203">
        <f>IF(EmployeeData3[[#This Row],[Department]]="Marketing",1,0)</f>
        <v>0</v>
      </c>
      <c r="AH203">
        <f>IF(EmployeeData3[[#This Row],[Department]]="Sales",1,0)</f>
        <v>0</v>
      </c>
      <c r="AI203">
        <f>IF(EmployeeData3[[#This Row],[Department]]="Underwriting",1,0)</f>
        <v>0</v>
      </c>
      <c r="AJ203">
        <f>IF(EmployeeData3[[#This Row],[Country]]="Canada",1,0)</f>
        <v>0</v>
      </c>
      <c r="AK203">
        <f>IF(EmployeeData3[[#This Row],[Country]]="Germany",1,0)</f>
        <v>0</v>
      </c>
      <c r="AL203">
        <f>IF(EmployeeData3[[#This Row],[Country]]="Ireland",1,0)</f>
        <v>1</v>
      </c>
      <c r="AM203">
        <f>IF(EmployeeData3[[#This Row],[Country]]="Singapore",1,0)</f>
        <v>0</v>
      </c>
      <c r="AN203">
        <f>IF(EmployeeData3[[#This Row],[Country]]="US",1,0)</f>
        <v>0</v>
      </c>
      <c r="AO203">
        <f>IF(EmployeeData3[[#This Row],[Working Arrangement]]="Office",1,0)</f>
        <v>0</v>
      </c>
      <c r="AP203">
        <f>IF(EmployeeData3[[#This Row],[Working Arrangement]]="Remote",1,0)</f>
        <v>0</v>
      </c>
      <c r="AQ203" t="e">
        <f>'Logistics Regression'!#REF! + SUMPRODUCT(B203:J203, 'Logistics Regression'!#REF!)</f>
        <v>#REF!</v>
      </c>
    </row>
    <row r="204" spans="1:43">
      <c r="A204" t="s">
        <v>255</v>
      </c>
      <c r="B204" t="str">
        <f>VLOOKUP(EmployeeData3[[#This Row],[Employee ID]],GenderData[#All],2,FALSE)</f>
        <v>Male</v>
      </c>
      <c r="C204" t="s">
        <v>43</v>
      </c>
      <c r="D204" t="s">
        <v>44</v>
      </c>
      <c r="E204" t="s">
        <v>45</v>
      </c>
      <c r="F204" t="s">
        <v>62</v>
      </c>
      <c r="G204">
        <v>38</v>
      </c>
      <c r="H204">
        <v>1.8</v>
      </c>
      <c r="I204">
        <v>1.8</v>
      </c>
      <c r="J204" s="3">
        <v>0.96</v>
      </c>
      <c r="K204" t="s">
        <v>25</v>
      </c>
      <c r="L204" t="s">
        <v>26</v>
      </c>
      <c r="M204">
        <v>36</v>
      </c>
      <c r="N204">
        <v>38</v>
      </c>
      <c r="O204">
        <v>4</v>
      </c>
      <c r="P204">
        <v>2.9</v>
      </c>
      <c r="Q204" t="s">
        <v>27</v>
      </c>
      <c r="R204" t="s">
        <v>38</v>
      </c>
      <c r="S204">
        <v>31</v>
      </c>
      <c r="T204">
        <v>0</v>
      </c>
      <c r="U204">
        <f>IF(EmployeeData3[[#This Row],[Gender]]="Female",1,0)</f>
        <v>0</v>
      </c>
      <c r="V204">
        <f>IF(EmployeeData3[[#This Row],[Performance Rating]]="Needs Improvement",1,0)</f>
        <v>0</v>
      </c>
      <c r="W204">
        <f>IF(EmployeeData3[[#This Row],[Performance Rating]]="Exceeds Expectations",1,0)</f>
        <v>0</v>
      </c>
      <c r="X204">
        <f>IF(EmployeeData3[[#This Row],[Performance Rating]]="Outstanding",1,0)</f>
        <v>0</v>
      </c>
      <c r="Y204">
        <f>IF(EmployeeData3[[#This Row],[Job Level]]="Entry",1,0)</f>
        <v>1</v>
      </c>
      <c r="Z204">
        <f>IF(EmployeeData3[[#This Row],[Job Level]]="Manager",1,0)</f>
        <v>0</v>
      </c>
      <c r="AA204">
        <f>IF(EmployeeData3[[#This Row],[Job Level]]="Senior",1,0)</f>
        <v>0</v>
      </c>
      <c r="AB204">
        <f>IF(EmployeeData3[[#This Row],[Job Level]]="Senior Manager",1,0)</f>
        <v>0</v>
      </c>
      <c r="AC204">
        <f>IF(EmployeeData3[[#This Row],[Department]]="Claims",1,0)</f>
        <v>0</v>
      </c>
      <c r="AD204">
        <f>IF(EmployeeData3[[#This Row],[Department]]="Finance",1,0)</f>
        <v>1</v>
      </c>
      <c r="AE204">
        <f>IF(EmployeeData3[[#This Row],[Department]]="HR",1,0)</f>
        <v>0</v>
      </c>
      <c r="AF204">
        <f>IF(EmployeeData3[[#This Row],[Department]]="IT",1,0)</f>
        <v>0</v>
      </c>
      <c r="AG204">
        <f>IF(EmployeeData3[[#This Row],[Department]]="Marketing",1,0)</f>
        <v>0</v>
      </c>
      <c r="AH204">
        <f>IF(EmployeeData3[[#This Row],[Department]]="Sales",1,0)</f>
        <v>0</v>
      </c>
      <c r="AI204">
        <f>IF(EmployeeData3[[#This Row],[Department]]="Underwriting",1,0)</f>
        <v>0</v>
      </c>
      <c r="AJ204">
        <f>IF(EmployeeData3[[#This Row],[Country]]="Canada",1,0)</f>
        <v>0</v>
      </c>
      <c r="AK204">
        <f>IF(EmployeeData3[[#This Row],[Country]]="Germany",1,0)</f>
        <v>0</v>
      </c>
      <c r="AL204">
        <f>IF(EmployeeData3[[#This Row],[Country]]="Ireland",1,0)</f>
        <v>0</v>
      </c>
      <c r="AM204">
        <f>IF(EmployeeData3[[#This Row],[Country]]="Singapore",1,0)</f>
        <v>0</v>
      </c>
      <c r="AN204">
        <f>IF(EmployeeData3[[#This Row],[Country]]="US",1,0)</f>
        <v>1</v>
      </c>
      <c r="AO204">
        <f>IF(EmployeeData3[[#This Row],[Working Arrangement]]="Office",1,0)</f>
        <v>0</v>
      </c>
      <c r="AP204">
        <f>IF(EmployeeData3[[#This Row],[Working Arrangement]]="Remote",1,0)</f>
        <v>1</v>
      </c>
      <c r="AQ204" t="e">
        <f>'Logistics Regression'!#REF! + SUMPRODUCT(B204:J204, 'Logistics Regression'!#REF!)</f>
        <v>#REF!</v>
      </c>
    </row>
    <row r="205" spans="1:43">
      <c r="A205" t="s">
        <v>256</v>
      </c>
      <c r="B205" t="str">
        <f>VLOOKUP(EmployeeData3[[#This Row],[Employee ID]],GenderData[#All],2,FALSE)</f>
        <v>Female</v>
      </c>
      <c r="C205" t="s">
        <v>29</v>
      </c>
      <c r="D205" t="s">
        <v>30</v>
      </c>
      <c r="E205" t="s">
        <v>31</v>
      </c>
      <c r="F205" t="s">
        <v>24</v>
      </c>
      <c r="G205">
        <v>52</v>
      </c>
      <c r="H205">
        <v>8</v>
      </c>
      <c r="I205">
        <v>1.4</v>
      </c>
      <c r="J205" s="3">
        <v>1.1299999999999999</v>
      </c>
      <c r="K205" t="s">
        <v>25</v>
      </c>
      <c r="L205" t="s">
        <v>26</v>
      </c>
      <c r="M205">
        <v>17</v>
      </c>
      <c r="N205">
        <v>67</v>
      </c>
      <c r="O205">
        <v>5</v>
      </c>
      <c r="P205">
        <v>1.1000000000000001</v>
      </c>
      <c r="Q205" t="s">
        <v>33</v>
      </c>
      <c r="R205" t="s">
        <v>26</v>
      </c>
      <c r="S205">
        <v>36</v>
      </c>
      <c r="T205">
        <v>0</v>
      </c>
      <c r="U205">
        <f>IF(EmployeeData3[[#This Row],[Gender]]="Female",1,0)</f>
        <v>1</v>
      </c>
      <c r="V205">
        <f>IF(EmployeeData3[[#This Row],[Performance Rating]]="Needs Improvement",1,0)</f>
        <v>0</v>
      </c>
      <c r="W205">
        <f>IF(EmployeeData3[[#This Row],[Performance Rating]]="Exceeds Expectations",1,0)</f>
        <v>0</v>
      </c>
      <c r="X205">
        <f>IF(EmployeeData3[[#This Row],[Performance Rating]]="Outstanding",1,0)</f>
        <v>0</v>
      </c>
      <c r="Y205">
        <f>IF(EmployeeData3[[#This Row],[Job Level]]="Entry",1,0)</f>
        <v>0</v>
      </c>
      <c r="Z205">
        <f>IF(EmployeeData3[[#This Row],[Job Level]]="Manager",1,0)</f>
        <v>0</v>
      </c>
      <c r="AA205">
        <f>IF(EmployeeData3[[#This Row],[Job Level]]="Senior",1,0)</f>
        <v>0</v>
      </c>
      <c r="AB205">
        <f>IF(EmployeeData3[[#This Row],[Job Level]]="Senior Manager",1,0)</f>
        <v>0</v>
      </c>
      <c r="AC205">
        <f>IF(EmployeeData3[[#This Row],[Department]]="Claims",1,0)</f>
        <v>1</v>
      </c>
      <c r="AD205">
        <f>IF(EmployeeData3[[#This Row],[Department]]="Finance",1,0)</f>
        <v>0</v>
      </c>
      <c r="AE205">
        <f>IF(EmployeeData3[[#This Row],[Department]]="HR",1,0)</f>
        <v>0</v>
      </c>
      <c r="AF205">
        <f>IF(EmployeeData3[[#This Row],[Department]]="IT",1,0)</f>
        <v>0</v>
      </c>
      <c r="AG205">
        <f>IF(EmployeeData3[[#This Row],[Department]]="Marketing",1,0)</f>
        <v>0</v>
      </c>
      <c r="AH205">
        <f>IF(EmployeeData3[[#This Row],[Department]]="Sales",1,0)</f>
        <v>0</v>
      </c>
      <c r="AI205">
        <f>IF(EmployeeData3[[#This Row],[Department]]="Underwriting",1,0)</f>
        <v>0</v>
      </c>
      <c r="AJ205">
        <f>IF(EmployeeData3[[#This Row],[Country]]="Canada",1,0)</f>
        <v>0</v>
      </c>
      <c r="AK205">
        <f>IF(EmployeeData3[[#This Row],[Country]]="Germany",1,0)</f>
        <v>1</v>
      </c>
      <c r="AL205">
        <f>IF(EmployeeData3[[#This Row],[Country]]="Ireland",1,0)</f>
        <v>0</v>
      </c>
      <c r="AM205">
        <f>IF(EmployeeData3[[#This Row],[Country]]="Singapore",1,0)</f>
        <v>0</v>
      </c>
      <c r="AN205">
        <f>IF(EmployeeData3[[#This Row],[Country]]="US",1,0)</f>
        <v>0</v>
      </c>
      <c r="AO205">
        <f>IF(EmployeeData3[[#This Row],[Working Arrangement]]="Office",1,0)</f>
        <v>0</v>
      </c>
      <c r="AP205">
        <f>IF(EmployeeData3[[#This Row],[Working Arrangement]]="Remote",1,0)</f>
        <v>0</v>
      </c>
      <c r="AQ205" t="e">
        <f>'Logistics Regression'!#REF! + SUMPRODUCT(B205:J205, 'Logistics Regression'!#REF!)</f>
        <v>#REF!</v>
      </c>
    </row>
    <row r="206" spans="1:43">
      <c r="A206" t="s">
        <v>257</v>
      </c>
      <c r="B206" t="str">
        <f>VLOOKUP(EmployeeData3[[#This Row],[Employee ID]],GenderData[#All],2,FALSE)</f>
        <v>Female</v>
      </c>
      <c r="C206" t="s">
        <v>40</v>
      </c>
      <c r="D206" t="s">
        <v>40</v>
      </c>
      <c r="E206" t="s">
        <v>31</v>
      </c>
      <c r="F206" t="s">
        <v>24</v>
      </c>
      <c r="G206">
        <v>32</v>
      </c>
      <c r="H206">
        <v>12.7</v>
      </c>
      <c r="I206">
        <v>2.2000000000000002</v>
      </c>
      <c r="J206" s="3">
        <v>0.95</v>
      </c>
      <c r="K206" t="s">
        <v>53</v>
      </c>
      <c r="L206" t="s">
        <v>26</v>
      </c>
      <c r="M206">
        <v>1</v>
      </c>
      <c r="N206">
        <v>92</v>
      </c>
      <c r="O206">
        <v>7</v>
      </c>
      <c r="P206">
        <v>6.8</v>
      </c>
      <c r="Q206" t="s">
        <v>27</v>
      </c>
      <c r="R206" t="s">
        <v>26</v>
      </c>
      <c r="S206">
        <v>28</v>
      </c>
      <c r="T206">
        <v>0</v>
      </c>
      <c r="U206">
        <f>IF(EmployeeData3[[#This Row],[Gender]]="Female",1,0)</f>
        <v>1</v>
      </c>
      <c r="V206">
        <f>IF(EmployeeData3[[#This Row],[Performance Rating]]="Needs Improvement",1,0)</f>
        <v>1</v>
      </c>
      <c r="W206">
        <f>IF(EmployeeData3[[#This Row],[Performance Rating]]="Exceeds Expectations",1,0)</f>
        <v>0</v>
      </c>
      <c r="X206">
        <f>IF(EmployeeData3[[#This Row],[Performance Rating]]="Outstanding",1,0)</f>
        <v>0</v>
      </c>
      <c r="Y206">
        <f>IF(EmployeeData3[[#This Row],[Job Level]]="Entry",1,0)</f>
        <v>0</v>
      </c>
      <c r="Z206">
        <f>IF(EmployeeData3[[#This Row],[Job Level]]="Manager",1,0)</f>
        <v>0</v>
      </c>
      <c r="AA206">
        <f>IF(EmployeeData3[[#This Row],[Job Level]]="Senior",1,0)</f>
        <v>0</v>
      </c>
      <c r="AB206">
        <f>IF(EmployeeData3[[#This Row],[Job Level]]="Senior Manager",1,0)</f>
        <v>0</v>
      </c>
      <c r="AC206">
        <f>IF(EmployeeData3[[#This Row],[Department]]="Claims",1,0)</f>
        <v>0</v>
      </c>
      <c r="AD206">
        <f>IF(EmployeeData3[[#This Row],[Department]]="Finance",1,0)</f>
        <v>0</v>
      </c>
      <c r="AE206">
        <f>IF(EmployeeData3[[#This Row],[Department]]="HR",1,0)</f>
        <v>0</v>
      </c>
      <c r="AF206">
        <f>IF(EmployeeData3[[#This Row],[Department]]="IT",1,0)</f>
        <v>0</v>
      </c>
      <c r="AG206">
        <f>IF(EmployeeData3[[#This Row],[Department]]="Marketing",1,0)</f>
        <v>0</v>
      </c>
      <c r="AH206">
        <f>IF(EmployeeData3[[#This Row],[Department]]="Sales",1,0)</f>
        <v>0</v>
      </c>
      <c r="AI206">
        <f>IF(EmployeeData3[[#This Row],[Department]]="Underwriting",1,0)</f>
        <v>0</v>
      </c>
      <c r="AJ206">
        <f>IF(EmployeeData3[[#This Row],[Country]]="Canada",1,0)</f>
        <v>0</v>
      </c>
      <c r="AK206">
        <f>IF(EmployeeData3[[#This Row],[Country]]="Germany",1,0)</f>
        <v>1</v>
      </c>
      <c r="AL206">
        <f>IF(EmployeeData3[[#This Row],[Country]]="Ireland",1,0)</f>
        <v>0</v>
      </c>
      <c r="AM206">
        <f>IF(EmployeeData3[[#This Row],[Country]]="Singapore",1,0)</f>
        <v>0</v>
      </c>
      <c r="AN206">
        <f>IF(EmployeeData3[[#This Row],[Country]]="US",1,0)</f>
        <v>0</v>
      </c>
      <c r="AO206">
        <f>IF(EmployeeData3[[#This Row],[Working Arrangement]]="Office",1,0)</f>
        <v>0</v>
      </c>
      <c r="AP206">
        <f>IF(EmployeeData3[[#This Row],[Working Arrangement]]="Remote",1,0)</f>
        <v>1</v>
      </c>
      <c r="AQ206" t="e">
        <f>'Logistics Regression'!#REF! + SUMPRODUCT(B206:J206, 'Logistics Regression'!#REF!)</f>
        <v>#REF!</v>
      </c>
    </row>
    <row r="207" spans="1:43">
      <c r="A207" t="s">
        <v>258</v>
      </c>
      <c r="B207" t="str">
        <f>VLOOKUP(EmployeeData3[[#This Row],[Employee ID]],GenderData[#All],2,FALSE)</f>
        <v>Female</v>
      </c>
      <c r="C207" t="s">
        <v>48</v>
      </c>
      <c r="D207" t="s">
        <v>49</v>
      </c>
      <c r="E207" t="s">
        <v>45</v>
      </c>
      <c r="F207" t="s">
        <v>32</v>
      </c>
      <c r="G207">
        <v>45</v>
      </c>
      <c r="H207">
        <v>2.7</v>
      </c>
      <c r="I207">
        <v>2.7</v>
      </c>
      <c r="J207" s="3">
        <v>0.94</v>
      </c>
      <c r="K207" t="s">
        <v>25</v>
      </c>
      <c r="L207" t="s">
        <v>26</v>
      </c>
      <c r="M207">
        <v>27</v>
      </c>
      <c r="N207">
        <v>62</v>
      </c>
      <c r="O207">
        <v>4</v>
      </c>
      <c r="P207">
        <v>6.2</v>
      </c>
      <c r="Q207" t="s">
        <v>33</v>
      </c>
      <c r="R207" t="s">
        <v>26</v>
      </c>
      <c r="S207">
        <v>37</v>
      </c>
      <c r="T207">
        <v>0</v>
      </c>
      <c r="U207">
        <f>IF(EmployeeData3[[#This Row],[Gender]]="Female",1,0)</f>
        <v>1</v>
      </c>
      <c r="V207">
        <f>IF(EmployeeData3[[#This Row],[Performance Rating]]="Needs Improvement",1,0)</f>
        <v>0</v>
      </c>
      <c r="W207">
        <f>IF(EmployeeData3[[#This Row],[Performance Rating]]="Exceeds Expectations",1,0)</f>
        <v>0</v>
      </c>
      <c r="X207">
        <f>IF(EmployeeData3[[#This Row],[Performance Rating]]="Outstanding",1,0)</f>
        <v>0</v>
      </c>
      <c r="Y207">
        <f>IF(EmployeeData3[[#This Row],[Job Level]]="Entry",1,0)</f>
        <v>0</v>
      </c>
      <c r="Z207">
        <f>IF(EmployeeData3[[#This Row],[Job Level]]="Manager",1,0)</f>
        <v>0</v>
      </c>
      <c r="AA207">
        <f>IF(EmployeeData3[[#This Row],[Job Level]]="Senior",1,0)</f>
        <v>1</v>
      </c>
      <c r="AB207">
        <f>IF(EmployeeData3[[#This Row],[Job Level]]="Senior Manager",1,0)</f>
        <v>0</v>
      </c>
      <c r="AC207">
        <f>IF(EmployeeData3[[#This Row],[Department]]="Claims",1,0)</f>
        <v>0</v>
      </c>
      <c r="AD207">
        <f>IF(EmployeeData3[[#This Row],[Department]]="Finance",1,0)</f>
        <v>0</v>
      </c>
      <c r="AE207">
        <f>IF(EmployeeData3[[#This Row],[Department]]="HR",1,0)</f>
        <v>0</v>
      </c>
      <c r="AF207">
        <f>IF(EmployeeData3[[#This Row],[Department]]="IT",1,0)</f>
        <v>1</v>
      </c>
      <c r="AG207">
        <f>IF(EmployeeData3[[#This Row],[Department]]="Marketing",1,0)</f>
        <v>0</v>
      </c>
      <c r="AH207">
        <f>IF(EmployeeData3[[#This Row],[Department]]="Sales",1,0)</f>
        <v>0</v>
      </c>
      <c r="AI207">
        <f>IF(EmployeeData3[[#This Row],[Department]]="Underwriting",1,0)</f>
        <v>0</v>
      </c>
      <c r="AJ207">
        <f>IF(EmployeeData3[[#This Row],[Country]]="Canada",1,0)</f>
        <v>0</v>
      </c>
      <c r="AK207">
        <f>IF(EmployeeData3[[#This Row],[Country]]="Germany",1,0)</f>
        <v>0</v>
      </c>
      <c r="AL207">
        <f>IF(EmployeeData3[[#This Row],[Country]]="Ireland",1,0)</f>
        <v>0</v>
      </c>
      <c r="AM207">
        <f>IF(EmployeeData3[[#This Row],[Country]]="Singapore",1,0)</f>
        <v>0</v>
      </c>
      <c r="AN207">
        <f>IF(EmployeeData3[[#This Row],[Country]]="US",1,0)</f>
        <v>1</v>
      </c>
      <c r="AO207">
        <f>IF(EmployeeData3[[#This Row],[Working Arrangement]]="Office",1,0)</f>
        <v>0</v>
      </c>
      <c r="AP207">
        <f>IF(EmployeeData3[[#This Row],[Working Arrangement]]="Remote",1,0)</f>
        <v>0</v>
      </c>
      <c r="AQ207" t="e">
        <f>'Logistics Regression'!#REF! + SUMPRODUCT(B207:J207, 'Logistics Regression'!#REF!)</f>
        <v>#REF!</v>
      </c>
    </row>
    <row r="208" spans="1:43">
      <c r="A208" t="s">
        <v>259</v>
      </c>
      <c r="B208" t="str">
        <f>VLOOKUP(EmployeeData3[[#This Row],[Employee ID]],GenderData[#All],2,FALSE)</f>
        <v>Male</v>
      </c>
      <c r="C208" t="s">
        <v>48</v>
      </c>
      <c r="D208" t="s">
        <v>49</v>
      </c>
      <c r="E208" t="s">
        <v>23</v>
      </c>
      <c r="F208" t="s">
        <v>32</v>
      </c>
      <c r="G208">
        <v>36</v>
      </c>
      <c r="H208">
        <v>3.6</v>
      </c>
      <c r="I208">
        <v>2.6</v>
      </c>
      <c r="J208" s="3">
        <v>0.86</v>
      </c>
      <c r="K208" t="s">
        <v>75</v>
      </c>
      <c r="L208" t="s">
        <v>26</v>
      </c>
      <c r="M208">
        <v>11</v>
      </c>
      <c r="N208">
        <v>61</v>
      </c>
      <c r="O208">
        <v>4</v>
      </c>
      <c r="P208">
        <v>4.0999999999999996</v>
      </c>
      <c r="Q208" t="s">
        <v>33</v>
      </c>
      <c r="R208" t="s">
        <v>26</v>
      </c>
      <c r="S208">
        <v>20</v>
      </c>
      <c r="T208">
        <v>0</v>
      </c>
      <c r="U208">
        <f>IF(EmployeeData3[[#This Row],[Gender]]="Female",1,0)</f>
        <v>0</v>
      </c>
      <c r="V208">
        <f>IF(EmployeeData3[[#This Row],[Performance Rating]]="Needs Improvement",1,0)</f>
        <v>0</v>
      </c>
      <c r="W208">
        <f>IF(EmployeeData3[[#This Row],[Performance Rating]]="Exceeds Expectations",1,0)</f>
        <v>0</v>
      </c>
      <c r="X208">
        <f>IF(EmployeeData3[[#This Row],[Performance Rating]]="Outstanding",1,0)</f>
        <v>1</v>
      </c>
      <c r="Y208">
        <f>IF(EmployeeData3[[#This Row],[Job Level]]="Entry",1,0)</f>
        <v>0</v>
      </c>
      <c r="Z208">
        <f>IF(EmployeeData3[[#This Row],[Job Level]]="Manager",1,0)</f>
        <v>0</v>
      </c>
      <c r="AA208">
        <f>IF(EmployeeData3[[#This Row],[Job Level]]="Senior",1,0)</f>
        <v>1</v>
      </c>
      <c r="AB208">
        <f>IF(EmployeeData3[[#This Row],[Job Level]]="Senior Manager",1,0)</f>
        <v>0</v>
      </c>
      <c r="AC208">
        <f>IF(EmployeeData3[[#This Row],[Department]]="Claims",1,0)</f>
        <v>0</v>
      </c>
      <c r="AD208">
        <f>IF(EmployeeData3[[#This Row],[Department]]="Finance",1,0)</f>
        <v>0</v>
      </c>
      <c r="AE208">
        <f>IF(EmployeeData3[[#This Row],[Department]]="HR",1,0)</f>
        <v>0</v>
      </c>
      <c r="AF208">
        <f>IF(EmployeeData3[[#This Row],[Department]]="IT",1,0)</f>
        <v>1</v>
      </c>
      <c r="AG208">
        <f>IF(EmployeeData3[[#This Row],[Department]]="Marketing",1,0)</f>
        <v>0</v>
      </c>
      <c r="AH208">
        <f>IF(EmployeeData3[[#This Row],[Department]]="Sales",1,0)</f>
        <v>0</v>
      </c>
      <c r="AI208">
        <f>IF(EmployeeData3[[#This Row],[Department]]="Underwriting",1,0)</f>
        <v>0</v>
      </c>
      <c r="AJ208">
        <f>IF(EmployeeData3[[#This Row],[Country]]="Canada",1,0)</f>
        <v>0</v>
      </c>
      <c r="AK208">
        <f>IF(EmployeeData3[[#This Row],[Country]]="Germany",1,0)</f>
        <v>0</v>
      </c>
      <c r="AL208">
        <f>IF(EmployeeData3[[#This Row],[Country]]="Ireland",1,0)</f>
        <v>0</v>
      </c>
      <c r="AM208">
        <f>IF(EmployeeData3[[#This Row],[Country]]="Singapore",1,0)</f>
        <v>0</v>
      </c>
      <c r="AN208">
        <f>IF(EmployeeData3[[#This Row],[Country]]="US",1,0)</f>
        <v>0</v>
      </c>
      <c r="AO208">
        <f>IF(EmployeeData3[[#This Row],[Working Arrangement]]="Office",1,0)</f>
        <v>0</v>
      </c>
      <c r="AP208">
        <f>IF(EmployeeData3[[#This Row],[Working Arrangement]]="Remote",1,0)</f>
        <v>0</v>
      </c>
      <c r="AQ208" t="e">
        <f>'Logistics Regression'!#REF! + SUMPRODUCT(B208:J208, 'Logistics Regression'!#REF!)</f>
        <v>#REF!</v>
      </c>
    </row>
    <row r="209" spans="1:43">
      <c r="A209" t="s">
        <v>260</v>
      </c>
      <c r="B209" t="str">
        <f>VLOOKUP(EmployeeData3[[#This Row],[Employee ID]],GenderData[#All],2,FALSE)</f>
        <v>Male</v>
      </c>
      <c r="C209" t="s">
        <v>40</v>
      </c>
      <c r="D209" t="s">
        <v>40</v>
      </c>
      <c r="E209" t="s">
        <v>45</v>
      </c>
      <c r="F209" t="s">
        <v>24</v>
      </c>
      <c r="G209">
        <v>29</v>
      </c>
      <c r="H209">
        <v>4.7</v>
      </c>
      <c r="I209">
        <v>2</v>
      </c>
      <c r="J209" s="3">
        <v>1.1100000000000001</v>
      </c>
      <c r="K209" t="s">
        <v>25</v>
      </c>
      <c r="L209" t="s">
        <v>26</v>
      </c>
      <c r="M209">
        <v>9</v>
      </c>
      <c r="N209">
        <v>69</v>
      </c>
      <c r="O209">
        <v>20</v>
      </c>
      <c r="P209">
        <v>2.2999999999999998</v>
      </c>
      <c r="Q209" t="s">
        <v>33</v>
      </c>
      <c r="R209" t="s">
        <v>26</v>
      </c>
      <c r="S209">
        <v>12</v>
      </c>
      <c r="T209">
        <v>0</v>
      </c>
      <c r="U209">
        <f>IF(EmployeeData3[[#This Row],[Gender]]="Female",1,0)</f>
        <v>0</v>
      </c>
      <c r="V209">
        <f>IF(EmployeeData3[[#This Row],[Performance Rating]]="Needs Improvement",1,0)</f>
        <v>0</v>
      </c>
      <c r="W209">
        <f>IF(EmployeeData3[[#This Row],[Performance Rating]]="Exceeds Expectations",1,0)</f>
        <v>0</v>
      </c>
      <c r="X209">
        <f>IF(EmployeeData3[[#This Row],[Performance Rating]]="Outstanding",1,0)</f>
        <v>0</v>
      </c>
      <c r="Y209">
        <f>IF(EmployeeData3[[#This Row],[Job Level]]="Entry",1,0)</f>
        <v>0</v>
      </c>
      <c r="Z209">
        <f>IF(EmployeeData3[[#This Row],[Job Level]]="Manager",1,0)</f>
        <v>0</v>
      </c>
      <c r="AA209">
        <f>IF(EmployeeData3[[#This Row],[Job Level]]="Senior",1,0)</f>
        <v>0</v>
      </c>
      <c r="AB209">
        <f>IF(EmployeeData3[[#This Row],[Job Level]]="Senior Manager",1,0)</f>
        <v>0</v>
      </c>
      <c r="AC209">
        <f>IF(EmployeeData3[[#This Row],[Department]]="Claims",1,0)</f>
        <v>0</v>
      </c>
      <c r="AD209">
        <f>IF(EmployeeData3[[#This Row],[Department]]="Finance",1,0)</f>
        <v>0</v>
      </c>
      <c r="AE209">
        <f>IF(EmployeeData3[[#This Row],[Department]]="HR",1,0)</f>
        <v>0</v>
      </c>
      <c r="AF209">
        <f>IF(EmployeeData3[[#This Row],[Department]]="IT",1,0)</f>
        <v>0</v>
      </c>
      <c r="AG209">
        <f>IF(EmployeeData3[[#This Row],[Department]]="Marketing",1,0)</f>
        <v>0</v>
      </c>
      <c r="AH209">
        <f>IF(EmployeeData3[[#This Row],[Department]]="Sales",1,0)</f>
        <v>0</v>
      </c>
      <c r="AI209">
        <f>IF(EmployeeData3[[#This Row],[Department]]="Underwriting",1,0)</f>
        <v>0</v>
      </c>
      <c r="AJ209">
        <f>IF(EmployeeData3[[#This Row],[Country]]="Canada",1,0)</f>
        <v>0</v>
      </c>
      <c r="AK209">
        <f>IF(EmployeeData3[[#This Row],[Country]]="Germany",1,0)</f>
        <v>0</v>
      </c>
      <c r="AL209">
        <f>IF(EmployeeData3[[#This Row],[Country]]="Ireland",1,0)</f>
        <v>0</v>
      </c>
      <c r="AM209">
        <f>IF(EmployeeData3[[#This Row],[Country]]="Singapore",1,0)</f>
        <v>0</v>
      </c>
      <c r="AN209">
        <f>IF(EmployeeData3[[#This Row],[Country]]="US",1,0)</f>
        <v>1</v>
      </c>
      <c r="AO209">
        <f>IF(EmployeeData3[[#This Row],[Working Arrangement]]="Office",1,0)</f>
        <v>0</v>
      </c>
      <c r="AP209">
        <f>IF(EmployeeData3[[#This Row],[Working Arrangement]]="Remote",1,0)</f>
        <v>0</v>
      </c>
      <c r="AQ209" t="e">
        <f>'Logistics Regression'!#REF! + SUMPRODUCT(B209:J209, 'Logistics Regression'!#REF!)</f>
        <v>#REF!</v>
      </c>
    </row>
    <row r="210" spans="1:43">
      <c r="A210" t="s">
        <v>261</v>
      </c>
      <c r="B210" t="str">
        <f>VLOOKUP(EmployeeData3[[#This Row],[Employee ID]],GenderData[#All],2,FALSE)</f>
        <v>Female</v>
      </c>
      <c r="C210" t="s">
        <v>48</v>
      </c>
      <c r="D210" t="s">
        <v>49</v>
      </c>
      <c r="E210" t="s">
        <v>23</v>
      </c>
      <c r="F210" t="s">
        <v>24</v>
      </c>
      <c r="G210">
        <v>38</v>
      </c>
      <c r="H210">
        <v>5.4</v>
      </c>
      <c r="I210">
        <v>0.9</v>
      </c>
      <c r="J210" s="3">
        <v>0.93</v>
      </c>
      <c r="K210" t="s">
        <v>75</v>
      </c>
      <c r="L210" t="s">
        <v>26</v>
      </c>
      <c r="M210">
        <v>12</v>
      </c>
      <c r="N210">
        <v>59</v>
      </c>
      <c r="O210">
        <v>9</v>
      </c>
      <c r="P210">
        <v>1.3</v>
      </c>
      <c r="Q210" t="s">
        <v>50</v>
      </c>
      <c r="R210" t="s">
        <v>38</v>
      </c>
      <c r="S210">
        <v>23</v>
      </c>
      <c r="T210">
        <v>0</v>
      </c>
      <c r="U210">
        <f>IF(EmployeeData3[[#This Row],[Gender]]="Female",1,0)</f>
        <v>1</v>
      </c>
      <c r="V210">
        <f>IF(EmployeeData3[[#This Row],[Performance Rating]]="Needs Improvement",1,0)</f>
        <v>0</v>
      </c>
      <c r="W210">
        <f>IF(EmployeeData3[[#This Row],[Performance Rating]]="Exceeds Expectations",1,0)</f>
        <v>0</v>
      </c>
      <c r="X210">
        <f>IF(EmployeeData3[[#This Row],[Performance Rating]]="Outstanding",1,0)</f>
        <v>1</v>
      </c>
      <c r="Y210">
        <f>IF(EmployeeData3[[#This Row],[Job Level]]="Entry",1,0)</f>
        <v>0</v>
      </c>
      <c r="Z210">
        <f>IF(EmployeeData3[[#This Row],[Job Level]]="Manager",1,0)</f>
        <v>0</v>
      </c>
      <c r="AA210">
        <f>IF(EmployeeData3[[#This Row],[Job Level]]="Senior",1,0)</f>
        <v>0</v>
      </c>
      <c r="AB210">
        <f>IF(EmployeeData3[[#This Row],[Job Level]]="Senior Manager",1,0)</f>
        <v>0</v>
      </c>
      <c r="AC210">
        <f>IF(EmployeeData3[[#This Row],[Department]]="Claims",1,0)</f>
        <v>0</v>
      </c>
      <c r="AD210">
        <f>IF(EmployeeData3[[#This Row],[Department]]="Finance",1,0)</f>
        <v>0</v>
      </c>
      <c r="AE210">
        <f>IF(EmployeeData3[[#This Row],[Department]]="HR",1,0)</f>
        <v>0</v>
      </c>
      <c r="AF210">
        <f>IF(EmployeeData3[[#This Row],[Department]]="IT",1,0)</f>
        <v>1</v>
      </c>
      <c r="AG210">
        <f>IF(EmployeeData3[[#This Row],[Department]]="Marketing",1,0)</f>
        <v>0</v>
      </c>
      <c r="AH210">
        <f>IF(EmployeeData3[[#This Row],[Department]]="Sales",1,0)</f>
        <v>0</v>
      </c>
      <c r="AI210">
        <f>IF(EmployeeData3[[#This Row],[Department]]="Underwriting",1,0)</f>
        <v>0</v>
      </c>
      <c r="AJ210">
        <f>IF(EmployeeData3[[#This Row],[Country]]="Canada",1,0)</f>
        <v>0</v>
      </c>
      <c r="AK210">
        <f>IF(EmployeeData3[[#This Row],[Country]]="Germany",1,0)</f>
        <v>0</v>
      </c>
      <c r="AL210">
        <f>IF(EmployeeData3[[#This Row],[Country]]="Ireland",1,0)</f>
        <v>0</v>
      </c>
      <c r="AM210">
        <f>IF(EmployeeData3[[#This Row],[Country]]="Singapore",1,0)</f>
        <v>0</v>
      </c>
      <c r="AN210">
        <f>IF(EmployeeData3[[#This Row],[Country]]="US",1,0)</f>
        <v>0</v>
      </c>
      <c r="AO210">
        <f>IF(EmployeeData3[[#This Row],[Working Arrangement]]="Office",1,0)</f>
        <v>1</v>
      </c>
      <c r="AP210">
        <f>IF(EmployeeData3[[#This Row],[Working Arrangement]]="Remote",1,0)</f>
        <v>0</v>
      </c>
      <c r="AQ210" t="e">
        <f>'Logistics Regression'!#REF! + SUMPRODUCT(B210:J210, 'Logistics Regression'!#REF!)</f>
        <v>#REF!</v>
      </c>
    </row>
    <row r="211" spans="1:43">
      <c r="A211" t="s">
        <v>262</v>
      </c>
      <c r="B211" t="str">
        <f>VLOOKUP(EmployeeData3[[#This Row],[Employee ID]],GenderData[#All],2,FALSE)</f>
        <v>Female</v>
      </c>
      <c r="C211" t="s">
        <v>43</v>
      </c>
      <c r="D211" t="s">
        <v>44</v>
      </c>
      <c r="E211" t="s">
        <v>23</v>
      </c>
      <c r="F211" t="s">
        <v>59</v>
      </c>
      <c r="G211">
        <v>44</v>
      </c>
      <c r="H211">
        <v>4.9000000000000004</v>
      </c>
      <c r="I211">
        <v>3.9</v>
      </c>
      <c r="J211" s="3">
        <v>1.05</v>
      </c>
      <c r="K211" t="s">
        <v>25</v>
      </c>
      <c r="L211" t="s">
        <v>26</v>
      </c>
      <c r="M211">
        <v>12</v>
      </c>
      <c r="N211">
        <v>49</v>
      </c>
      <c r="O211">
        <v>3</v>
      </c>
      <c r="P211">
        <v>1.9</v>
      </c>
      <c r="Q211" t="s">
        <v>27</v>
      </c>
      <c r="R211" t="s">
        <v>38</v>
      </c>
      <c r="S211">
        <v>26</v>
      </c>
      <c r="T211">
        <v>1</v>
      </c>
      <c r="U211">
        <f>IF(EmployeeData3[[#This Row],[Gender]]="Female",1,0)</f>
        <v>1</v>
      </c>
      <c r="V211">
        <f>IF(EmployeeData3[[#This Row],[Performance Rating]]="Needs Improvement",1,0)</f>
        <v>0</v>
      </c>
      <c r="W211">
        <f>IF(EmployeeData3[[#This Row],[Performance Rating]]="Exceeds Expectations",1,0)</f>
        <v>0</v>
      </c>
      <c r="X211">
        <f>IF(EmployeeData3[[#This Row],[Performance Rating]]="Outstanding",1,0)</f>
        <v>0</v>
      </c>
      <c r="Y211">
        <f>IF(EmployeeData3[[#This Row],[Job Level]]="Entry",1,0)</f>
        <v>0</v>
      </c>
      <c r="Z211">
        <f>IF(EmployeeData3[[#This Row],[Job Level]]="Manager",1,0)</f>
        <v>0</v>
      </c>
      <c r="AA211">
        <f>IF(EmployeeData3[[#This Row],[Job Level]]="Senior",1,0)</f>
        <v>0</v>
      </c>
      <c r="AB211">
        <f>IF(EmployeeData3[[#This Row],[Job Level]]="Senior Manager",1,0)</f>
        <v>1</v>
      </c>
      <c r="AC211">
        <f>IF(EmployeeData3[[#This Row],[Department]]="Claims",1,0)</f>
        <v>0</v>
      </c>
      <c r="AD211">
        <f>IF(EmployeeData3[[#This Row],[Department]]="Finance",1,0)</f>
        <v>1</v>
      </c>
      <c r="AE211">
        <f>IF(EmployeeData3[[#This Row],[Department]]="HR",1,0)</f>
        <v>0</v>
      </c>
      <c r="AF211">
        <f>IF(EmployeeData3[[#This Row],[Department]]="IT",1,0)</f>
        <v>0</v>
      </c>
      <c r="AG211">
        <f>IF(EmployeeData3[[#This Row],[Department]]="Marketing",1,0)</f>
        <v>0</v>
      </c>
      <c r="AH211">
        <f>IF(EmployeeData3[[#This Row],[Department]]="Sales",1,0)</f>
        <v>0</v>
      </c>
      <c r="AI211">
        <f>IF(EmployeeData3[[#This Row],[Department]]="Underwriting",1,0)</f>
        <v>0</v>
      </c>
      <c r="AJ211">
        <f>IF(EmployeeData3[[#This Row],[Country]]="Canada",1,0)</f>
        <v>0</v>
      </c>
      <c r="AK211">
        <f>IF(EmployeeData3[[#This Row],[Country]]="Germany",1,0)</f>
        <v>0</v>
      </c>
      <c r="AL211">
        <f>IF(EmployeeData3[[#This Row],[Country]]="Ireland",1,0)</f>
        <v>0</v>
      </c>
      <c r="AM211">
        <f>IF(EmployeeData3[[#This Row],[Country]]="Singapore",1,0)</f>
        <v>0</v>
      </c>
      <c r="AN211">
        <f>IF(EmployeeData3[[#This Row],[Country]]="US",1,0)</f>
        <v>0</v>
      </c>
      <c r="AO211">
        <f>IF(EmployeeData3[[#This Row],[Working Arrangement]]="Office",1,0)</f>
        <v>0</v>
      </c>
      <c r="AP211">
        <f>IF(EmployeeData3[[#This Row],[Working Arrangement]]="Remote",1,0)</f>
        <v>1</v>
      </c>
      <c r="AQ211" t="e">
        <f>'Logistics Regression'!#REF! + SUMPRODUCT(B211:J211, 'Logistics Regression'!#REF!)</f>
        <v>#REF!</v>
      </c>
    </row>
    <row r="212" spans="1:43">
      <c r="A212" t="s">
        <v>263</v>
      </c>
      <c r="B212" t="str">
        <f>VLOOKUP(EmployeeData3[[#This Row],[Employee ID]],GenderData[#All],2,FALSE)</f>
        <v>Female</v>
      </c>
      <c r="C212" t="s">
        <v>40</v>
      </c>
      <c r="D212" t="s">
        <v>40</v>
      </c>
      <c r="E212" t="s">
        <v>23</v>
      </c>
      <c r="F212" t="s">
        <v>24</v>
      </c>
      <c r="G212">
        <v>50</v>
      </c>
      <c r="H212">
        <v>2.9</v>
      </c>
      <c r="I212">
        <v>0.8</v>
      </c>
      <c r="J212" s="3">
        <v>0.92</v>
      </c>
      <c r="K212" t="s">
        <v>25</v>
      </c>
      <c r="L212" t="s">
        <v>38</v>
      </c>
      <c r="M212">
        <v>22</v>
      </c>
      <c r="N212">
        <v>90</v>
      </c>
      <c r="O212">
        <v>4</v>
      </c>
      <c r="P212">
        <v>5.6</v>
      </c>
      <c r="Q212" t="s">
        <v>50</v>
      </c>
      <c r="R212" t="s">
        <v>38</v>
      </c>
      <c r="S212">
        <v>10</v>
      </c>
      <c r="T212">
        <v>1</v>
      </c>
      <c r="U212">
        <f>IF(EmployeeData3[[#This Row],[Gender]]="Female",1,0)</f>
        <v>1</v>
      </c>
      <c r="V212">
        <f>IF(EmployeeData3[[#This Row],[Performance Rating]]="Needs Improvement",1,0)</f>
        <v>0</v>
      </c>
      <c r="W212">
        <f>IF(EmployeeData3[[#This Row],[Performance Rating]]="Exceeds Expectations",1,0)</f>
        <v>0</v>
      </c>
      <c r="X212">
        <f>IF(EmployeeData3[[#This Row],[Performance Rating]]="Outstanding",1,0)</f>
        <v>0</v>
      </c>
      <c r="Y212">
        <f>IF(EmployeeData3[[#This Row],[Job Level]]="Entry",1,0)</f>
        <v>0</v>
      </c>
      <c r="Z212">
        <f>IF(EmployeeData3[[#This Row],[Job Level]]="Manager",1,0)</f>
        <v>0</v>
      </c>
      <c r="AA212">
        <f>IF(EmployeeData3[[#This Row],[Job Level]]="Senior",1,0)</f>
        <v>0</v>
      </c>
      <c r="AB212">
        <f>IF(EmployeeData3[[#This Row],[Job Level]]="Senior Manager",1,0)</f>
        <v>0</v>
      </c>
      <c r="AC212">
        <f>IF(EmployeeData3[[#This Row],[Department]]="Claims",1,0)</f>
        <v>0</v>
      </c>
      <c r="AD212">
        <f>IF(EmployeeData3[[#This Row],[Department]]="Finance",1,0)</f>
        <v>0</v>
      </c>
      <c r="AE212">
        <f>IF(EmployeeData3[[#This Row],[Department]]="HR",1,0)</f>
        <v>0</v>
      </c>
      <c r="AF212">
        <f>IF(EmployeeData3[[#This Row],[Department]]="IT",1,0)</f>
        <v>0</v>
      </c>
      <c r="AG212">
        <f>IF(EmployeeData3[[#This Row],[Department]]="Marketing",1,0)</f>
        <v>0</v>
      </c>
      <c r="AH212">
        <f>IF(EmployeeData3[[#This Row],[Department]]="Sales",1,0)</f>
        <v>0</v>
      </c>
      <c r="AI212">
        <f>IF(EmployeeData3[[#This Row],[Department]]="Underwriting",1,0)</f>
        <v>0</v>
      </c>
      <c r="AJ212">
        <f>IF(EmployeeData3[[#This Row],[Country]]="Canada",1,0)</f>
        <v>0</v>
      </c>
      <c r="AK212">
        <f>IF(EmployeeData3[[#This Row],[Country]]="Germany",1,0)</f>
        <v>0</v>
      </c>
      <c r="AL212">
        <f>IF(EmployeeData3[[#This Row],[Country]]="Ireland",1,0)</f>
        <v>0</v>
      </c>
      <c r="AM212">
        <f>IF(EmployeeData3[[#This Row],[Country]]="Singapore",1,0)</f>
        <v>0</v>
      </c>
      <c r="AN212">
        <f>IF(EmployeeData3[[#This Row],[Country]]="US",1,0)</f>
        <v>0</v>
      </c>
      <c r="AO212">
        <f>IF(EmployeeData3[[#This Row],[Working Arrangement]]="Office",1,0)</f>
        <v>1</v>
      </c>
      <c r="AP212">
        <f>IF(EmployeeData3[[#This Row],[Working Arrangement]]="Remote",1,0)</f>
        <v>0</v>
      </c>
      <c r="AQ212" t="e">
        <f>'Logistics Regression'!#REF! + SUMPRODUCT(B212:J212, 'Logistics Regression'!#REF!)</f>
        <v>#REF!</v>
      </c>
    </row>
    <row r="213" spans="1:43">
      <c r="A213" t="s">
        <v>264</v>
      </c>
      <c r="B213" t="str">
        <f>VLOOKUP(EmployeeData3[[#This Row],[Employee ID]],GenderData[#All],2,FALSE)</f>
        <v>Male</v>
      </c>
      <c r="C213" t="s">
        <v>35</v>
      </c>
      <c r="D213" t="s">
        <v>22</v>
      </c>
      <c r="E213" t="s">
        <v>41</v>
      </c>
      <c r="F213" t="s">
        <v>24</v>
      </c>
      <c r="G213">
        <v>51</v>
      </c>
      <c r="H213">
        <v>6</v>
      </c>
      <c r="I213">
        <v>5.3</v>
      </c>
      <c r="J213" s="3">
        <v>0.83</v>
      </c>
      <c r="K213" t="s">
        <v>37</v>
      </c>
      <c r="L213" t="s">
        <v>26</v>
      </c>
      <c r="M213">
        <v>2</v>
      </c>
      <c r="N213">
        <v>42</v>
      </c>
      <c r="O213">
        <v>15</v>
      </c>
      <c r="P213">
        <v>1.5</v>
      </c>
      <c r="Q213" t="s">
        <v>27</v>
      </c>
      <c r="R213" t="s">
        <v>26</v>
      </c>
      <c r="S213">
        <v>8</v>
      </c>
      <c r="T213">
        <v>0</v>
      </c>
      <c r="U213">
        <f>IF(EmployeeData3[[#This Row],[Gender]]="Female",1,0)</f>
        <v>0</v>
      </c>
      <c r="V213">
        <f>IF(EmployeeData3[[#This Row],[Performance Rating]]="Needs Improvement",1,0)</f>
        <v>0</v>
      </c>
      <c r="W213">
        <f>IF(EmployeeData3[[#This Row],[Performance Rating]]="Exceeds Expectations",1,0)</f>
        <v>1</v>
      </c>
      <c r="X213">
        <f>IF(EmployeeData3[[#This Row],[Performance Rating]]="Outstanding",1,0)</f>
        <v>0</v>
      </c>
      <c r="Y213">
        <f>IF(EmployeeData3[[#This Row],[Job Level]]="Entry",1,0)</f>
        <v>0</v>
      </c>
      <c r="Z213">
        <f>IF(EmployeeData3[[#This Row],[Job Level]]="Manager",1,0)</f>
        <v>0</v>
      </c>
      <c r="AA213">
        <f>IF(EmployeeData3[[#This Row],[Job Level]]="Senior",1,0)</f>
        <v>0</v>
      </c>
      <c r="AB213">
        <f>IF(EmployeeData3[[#This Row],[Job Level]]="Senior Manager",1,0)</f>
        <v>0</v>
      </c>
      <c r="AC213">
        <f>IF(EmployeeData3[[#This Row],[Department]]="Claims",1,0)</f>
        <v>0</v>
      </c>
      <c r="AD213">
        <f>IF(EmployeeData3[[#This Row],[Department]]="Finance",1,0)</f>
        <v>0</v>
      </c>
      <c r="AE213">
        <f>IF(EmployeeData3[[#This Row],[Department]]="HR",1,0)</f>
        <v>0</v>
      </c>
      <c r="AF213">
        <f>IF(EmployeeData3[[#This Row],[Department]]="IT",1,0)</f>
        <v>0</v>
      </c>
      <c r="AG213">
        <f>IF(EmployeeData3[[#This Row],[Department]]="Marketing",1,0)</f>
        <v>1</v>
      </c>
      <c r="AH213">
        <f>IF(EmployeeData3[[#This Row],[Department]]="Sales",1,0)</f>
        <v>0</v>
      </c>
      <c r="AI213">
        <f>IF(EmployeeData3[[#This Row],[Department]]="Underwriting",1,0)</f>
        <v>0</v>
      </c>
      <c r="AJ213">
        <f>IF(EmployeeData3[[#This Row],[Country]]="Canada",1,0)</f>
        <v>0</v>
      </c>
      <c r="AK213">
        <f>IF(EmployeeData3[[#This Row],[Country]]="Germany",1,0)</f>
        <v>0</v>
      </c>
      <c r="AL213">
        <f>IF(EmployeeData3[[#This Row],[Country]]="Ireland",1,0)</f>
        <v>0</v>
      </c>
      <c r="AM213">
        <f>IF(EmployeeData3[[#This Row],[Country]]="Singapore",1,0)</f>
        <v>1</v>
      </c>
      <c r="AN213">
        <f>IF(EmployeeData3[[#This Row],[Country]]="US",1,0)</f>
        <v>0</v>
      </c>
      <c r="AO213">
        <f>IF(EmployeeData3[[#This Row],[Working Arrangement]]="Office",1,0)</f>
        <v>0</v>
      </c>
      <c r="AP213">
        <f>IF(EmployeeData3[[#This Row],[Working Arrangement]]="Remote",1,0)</f>
        <v>1</v>
      </c>
      <c r="AQ213" t="e">
        <f>'Logistics Regression'!#REF! + SUMPRODUCT(B213:J213, 'Logistics Regression'!#REF!)</f>
        <v>#REF!</v>
      </c>
    </row>
    <row r="214" spans="1:43">
      <c r="A214" t="s">
        <v>265</v>
      </c>
      <c r="B214" t="str">
        <f>VLOOKUP(EmployeeData3[[#This Row],[Employee ID]],GenderData[#All],2,FALSE)</f>
        <v>Female</v>
      </c>
      <c r="C214" t="s">
        <v>40</v>
      </c>
      <c r="D214" t="s">
        <v>40</v>
      </c>
      <c r="E214" t="s">
        <v>23</v>
      </c>
      <c r="F214" t="s">
        <v>24</v>
      </c>
      <c r="G214">
        <v>35</v>
      </c>
      <c r="H214">
        <v>3</v>
      </c>
      <c r="I214">
        <v>3</v>
      </c>
      <c r="J214" s="3">
        <v>0.95</v>
      </c>
      <c r="K214" t="s">
        <v>25</v>
      </c>
      <c r="L214" t="s">
        <v>26</v>
      </c>
      <c r="M214">
        <v>6</v>
      </c>
      <c r="N214">
        <v>75</v>
      </c>
      <c r="O214">
        <v>7</v>
      </c>
      <c r="P214">
        <v>0.9</v>
      </c>
      <c r="Q214" t="s">
        <v>50</v>
      </c>
      <c r="R214" t="s">
        <v>26</v>
      </c>
      <c r="S214">
        <v>29</v>
      </c>
      <c r="T214">
        <v>0</v>
      </c>
      <c r="U214">
        <f>IF(EmployeeData3[[#This Row],[Gender]]="Female",1,0)</f>
        <v>1</v>
      </c>
      <c r="V214">
        <f>IF(EmployeeData3[[#This Row],[Performance Rating]]="Needs Improvement",1,0)</f>
        <v>0</v>
      </c>
      <c r="W214">
        <f>IF(EmployeeData3[[#This Row],[Performance Rating]]="Exceeds Expectations",1,0)</f>
        <v>0</v>
      </c>
      <c r="X214">
        <f>IF(EmployeeData3[[#This Row],[Performance Rating]]="Outstanding",1,0)</f>
        <v>0</v>
      </c>
      <c r="Y214">
        <f>IF(EmployeeData3[[#This Row],[Job Level]]="Entry",1,0)</f>
        <v>0</v>
      </c>
      <c r="Z214">
        <f>IF(EmployeeData3[[#This Row],[Job Level]]="Manager",1,0)</f>
        <v>0</v>
      </c>
      <c r="AA214">
        <f>IF(EmployeeData3[[#This Row],[Job Level]]="Senior",1,0)</f>
        <v>0</v>
      </c>
      <c r="AB214">
        <f>IF(EmployeeData3[[#This Row],[Job Level]]="Senior Manager",1,0)</f>
        <v>0</v>
      </c>
      <c r="AC214">
        <f>IF(EmployeeData3[[#This Row],[Department]]="Claims",1,0)</f>
        <v>0</v>
      </c>
      <c r="AD214">
        <f>IF(EmployeeData3[[#This Row],[Department]]="Finance",1,0)</f>
        <v>0</v>
      </c>
      <c r="AE214">
        <f>IF(EmployeeData3[[#This Row],[Department]]="HR",1,0)</f>
        <v>0</v>
      </c>
      <c r="AF214">
        <f>IF(EmployeeData3[[#This Row],[Department]]="IT",1,0)</f>
        <v>0</v>
      </c>
      <c r="AG214">
        <f>IF(EmployeeData3[[#This Row],[Department]]="Marketing",1,0)</f>
        <v>0</v>
      </c>
      <c r="AH214">
        <f>IF(EmployeeData3[[#This Row],[Department]]="Sales",1,0)</f>
        <v>0</v>
      </c>
      <c r="AI214">
        <f>IF(EmployeeData3[[#This Row],[Department]]="Underwriting",1,0)</f>
        <v>0</v>
      </c>
      <c r="AJ214">
        <f>IF(EmployeeData3[[#This Row],[Country]]="Canada",1,0)</f>
        <v>0</v>
      </c>
      <c r="AK214">
        <f>IF(EmployeeData3[[#This Row],[Country]]="Germany",1,0)</f>
        <v>0</v>
      </c>
      <c r="AL214">
        <f>IF(EmployeeData3[[#This Row],[Country]]="Ireland",1,0)</f>
        <v>0</v>
      </c>
      <c r="AM214">
        <f>IF(EmployeeData3[[#This Row],[Country]]="Singapore",1,0)</f>
        <v>0</v>
      </c>
      <c r="AN214">
        <f>IF(EmployeeData3[[#This Row],[Country]]="US",1,0)</f>
        <v>0</v>
      </c>
      <c r="AO214">
        <f>IF(EmployeeData3[[#This Row],[Working Arrangement]]="Office",1,0)</f>
        <v>1</v>
      </c>
      <c r="AP214">
        <f>IF(EmployeeData3[[#This Row],[Working Arrangement]]="Remote",1,0)</f>
        <v>0</v>
      </c>
      <c r="AQ214" t="e">
        <f>'Logistics Regression'!#REF! + SUMPRODUCT(B214:J214, 'Logistics Regression'!#REF!)</f>
        <v>#REF!</v>
      </c>
    </row>
    <row r="215" spans="1:43">
      <c r="A215" t="s">
        <v>266</v>
      </c>
      <c r="B215" t="str">
        <f>VLOOKUP(EmployeeData3[[#This Row],[Employee ID]],GenderData[#All],2,FALSE)</f>
        <v>Female</v>
      </c>
      <c r="C215" t="s">
        <v>43</v>
      </c>
      <c r="D215" t="s">
        <v>44</v>
      </c>
      <c r="E215" t="s">
        <v>45</v>
      </c>
      <c r="F215" t="s">
        <v>36</v>
      </c>
      <c r="G215">
        <v>29</v>
      </c>
      <c r="H215">
        <v>5.0999999999999996</v>
      </c>
      <c r="I215">
        <v>1.2</v>
      </c>
      <c r="J215" s="3">
        <v>0.86</v>
      </c>
      <c r="K215" t="s">
        <v>25</v>
      </c>
      <c r="L215" t="s">
        <v>26</v>
      </c>
      <c r="M215">
        <v>19</v>
      </c>
      <c r="N215">
        <v>78</v>
      </c>
      <c r="O215">
        <v>10</v>
      </c>
      <c r="P215">
        <v>4</v>
      </c>
      <c r="Q215" t="s">
        <v>27</v>
      </c>
      <c r="R215" t="s">
        <v>26</v>
      </c>
      <c r="S215">
        <v>19</v>
      </c>
      <c r="T215">
        <v>1</v>
      </c>
      <c r="U215">
        <f>IF(EmployeeData3[[#This Row],[Gender]]="Female",1,0)</f>
        <v>1</v>
      </c>
      <c r="V215">
        <f>IF(EmployeeData3[[#This Row],[Performance Rating]]="Needs Improvement",1,0)</f>
        <v>0</v>
      </c>
      <c r="W215">
        <f>IF(EmployeeData3[[#This Row],[Performance Rating]]="Exceeds Expectations",1,0)</f>
        <v>0</v>
      </c>
      <c r="X215">
        <f>IF(EmployeeData3[[#This Row],[Performance Rating]]="Outstanding",1,0)</f>
        <v>0</v>
      </c>
      <c r="Y215">
        <f>IF(EmployeeData3[[#This Row],[Job Level]]="Entry",1,0)</f>
        <v>0</v>
      </c>
      <c r="Z215">
        <f>IF(EmployeeData3[[#This Row],[Job Level]]="Manager",1,0)</f>
        <v>1</v>
      </c>
      <c r="AA215">
        <f>IF(EmployeeData3[[#This Row],[Job Level]]="Senior",1,0)</f>
        <v>0</v>
      </c>
      <c r="AB215">
        <f>IF(EmployeeData3[[#This Row],[Job Level]]="Senior Manager",1,0)</f>
        <v>0</v>
      </c>
      <c r="AC215">
        <f>IF(EmployeeData3[[#This Row],[Department]]="Claims",1,0)</f>
        <v>0</v>
      </c>
      <c r="AD215">
        <f>IF(EmployeeData3[[#This Row],[Department]]="Finance",1,0)</f>
        <v>1</v>
      </c>
      <c r="AE215">
        <f>IF(EmployeeData3[[#This Row],[Department]]="HR",1,0)</f>
        <v>0</v>
      </c>
      <c r="AF215">
        <f>IF(EmployeeData3[[#This Row],[Department]]="IT",1,0)</f>
        <v>0</v>
      </c>
      <c r="AG215">
        <f>IF(EmployeeData3[[#This Row],[Department]]="Marketing",1,0)</f>
        <v>0</v>
      </c>
      <c r="AH215">
        <f>IF(EmployeeData3[[#This Row],[Department]]="Sales",1,0)</f>
        <v>0</v>
      </c>
      <c r="AI215">
        <f>IF(EmployeeData3[[#This Row],[Department]]="Underwriting",1,0)</f>
        <v>0</v>
      </c>
      <c r="AJ215">
        <f>IF(EmployeeData3[[#This Row],[Country]]="Canada",1,0)</f>
        <v>0</v>
      </c>
      <c r="AK215">
        <f>IF(EmployeeData3[[#This Row],[Country]]="Germany",1,0)</f>
        <v>0</v>
      </c>
      <c r="AL215">
        <f>IF(EmployeeData3[[#This Row],[Country]]="Ireland",1,0)</f>
        <v>0</v>
      </c>
      <c r="AM215">
        <f>IF(EmployeeData3[[#This Row],[Country]]="Singapore",1,0)</f>
        <v>0</v>
      </c>
      <c r="AN215">
        <f>IF(EmployeeData3[[#This Row],[Country]]="US",1,0)</f>
        <v>1</v>
      </c>
      <c r="AO215">
        <f>IF(EmployeeData3[[#This Row],[Working Arrangement]]="Office",1,0)</f>
        <v>0</v>
      </c>
      <c r="AP215">
        <f>IF(EmployeeData3[[#This Row],[Working Arrangement]]="Remote",1,0)</f>
        <v>1</v>
      </c>
      <c r="AQ215" t="e">
        <f>'Logistics Regression'!#REF! + SUMPRODUCT(B215:J215, 'Logistics Regression'!#REF!)</f>
        <v>#REF!</v>
      </c>
    </row>
    <row r="216" spans="1:43">
      <c r="A216" t="s">
        <v>267</v>
      </c>
      <c r="B216" t="str">
        <f>VLOOKUP(EmployeeData3[[#This Row],[Employee ID]],GenderData[#All],2,FALSE)</f>
        <v>Female</v>
      </c>
      <c r="C216" t="s">
        <v>35</v>
      </c>
      <c r="D216" t="s">
        <v>22</v>
      </c>
      <c r="E216" t="s">
        <v>31</v>
      </c>
      <c r="F216" t="s">
        <v>32</v>
      </c>
      <c r="G216">
        <v>35</v>
      </c>
      <c r="H216">
        <v>3.8</v>
      </c>
      <c r="I216">
        <v>1</v>
      </c>
      <c r="J216" s="3">
        <v>0.97</v>
      </c>
      <c r="K216" t="s">
        <v>25</v>
      </c>
      <c r="L216" t="s">
        <v>26</v>
      </c>
      <c r="M216">
        <v>22</v>
      </c>
      <c r="N216">
        <v>55</v>
      </c>
      <c r="O216">
        <v>3</v>
      </c>
      <c r="P216">
        <v>2.5</v>
      </c>
      <c r="Q216" t="s">
        <v>50</v>
      </c>
      <c r="R216" t="s">
        <v>38</v>
      </c>
      <c r="S216">
        <v>22</v>
      </c>
      <c r="T216">
        <v>1</v>
      </c>
      <c r="U216">
        <f>IF(EmployeeData3[[#This Row],[Gender]]="Female",1,0)</f>
        <v>1</v>
      </c>
      <c r="V216">
        <f>IF(EmployeeData3[[#This Row],[Performance Rating]]="Needs Improvement",1,0)</f>
        <v>0</v>
      </c>
      <c r="W216">
        <f>IF(EmployeeData3[[#This Row],[Performance Rating]]="Exceeds Expectations",1,0)</f>
        <v>0</v>
      </c>
      <c r="X216">
        <f>IF(EmployeeData3[[#This Row],[Performance Rating]]="Outstanding",1,0)</f>
        <v>0</v>
      </c>
      <c r="Y216">
        <f>IF(EmployeeData3[[#This Row],[Job Level]]="Entry",1,0)</f>
        <v>0</v>
      </c>
      <c r="Z216">
        <f>IF(EmployeeData3[[#This Row],[Job Level]]="Manager",1,0)</f>
        <v>0</v>
      </c>
      <c r="AA216">
        <f>IF(EmployeeData3[[#This Row],[Job Level]]="Senior",1,0)</f>
        <v>1</v>
      </c>
      <c r="AB216">
        <f>IF(EmployeeData3[[#This Row],[Job Level]]="Senior Manager",1,0)</f>
        <v>0</v>
      </c>
      <c r="AC216">
        <f>IF(EmployeeData3[[#This Row],[Department]]="Claims",1,0)</f>
        <v>0</v>
      </c>
      <c r="AD216">
        <f>IF(EmployeeData3[[#This Row],[Department]]="Finance",1,0)</f>
        <v>0</v>
      </c>
      <c r="AE216">
        <f>IF(EmployeeData3[[#This Row],[Department]]="HR",1,0)</f>
        <v>0</v>
      </c>
      <c r="AF216">
        <f>IF(EmployeeData3[[#This Row],[Department]]="IT",1,0)</f>
        <v>0</v>
      </c>
      <c r="AG216">
        <f>IF(EmployeeData3[[#This Row],[Department]]="Marketing",1,0)</f>
        <v>1</v>
      </c>
      <c r="AH216">
        <f>IF(EmployeeData3[[#This Row],[Department]]="Sales",1,0)</f>
        <v>0</v>
      </c>
      <c r="AI216">
        <f>IF(EmployeeData3[[#This Row],[Department]]="Underwriting",1,0)</f>
        <v>0</v>
      </c>
      <c r="AJ216">
        <f>IF(EmployeeData3[[#This Row],[Country]]="Canada",1,0)</f>
        <v>0</v>
      </c>
      <c r="AK216">
        <f>IF(EmployeeData3[[#This Row],[Country]]="Germany",1,0)</f>
        <v>1</v>
      </c>
      <c r="AL216">
        <f>IF(EmployeeData3[[#This Row],[Country]]="Ireland",1,0)</f>
        <v>0</v>
      </c>
      <c r="AM216">
        <f>IF(EmployeeData3[[#This Row],[Country]]="Singapore",1,0)</f>
        <v>0</v>
      </c>
      <c r="AN216">
        <f>IF(EmployeeData3[[#This Row],[Country]]="US",1,0)</f>
        <v>0</v>
      </c>
      <c r="AO216">
        <f>IF(EmployeeData3[[#This Row],[Working Arrangement]]="Office",1,0)</f>
        <v>1</v>
      </c>
      <c r="AP216">
        <f>IF(EmployeeData3[[#This Row],[Working Arrangement]]="Remote",1,0)</f>
        <v>0</v>
      </c>
      <c r="AQ216" t="e">
        <f>'Logistics Regression'!#REF! + SUMPRODUCT(B216:J216, 'Logistics Regression'!#REF!)</f>
        <v>#REF!</v>
      </c>
    </row>
    <row r="217" spans="1:43">
      <c r="A217" t="s">
        <v>268</v>
      </c>
      <c r="B217" t="str">
        <f>VLOOKUP(EmployeeData3[[#This Row],[Employee ID]],GenderData[#All],2,FALSE)</f>
        <v>Female</v>
      </c>
      <c r="C217" t="s">
        <v>43</v>
      </c>
      <c r="D217" t="s">
        <v>44</v>
      </c>
      <c r="E217" t="s">
        <v>45</v>
      </c>
      <c r="F217" t="s">
        <v>24</v>
      </c>
      <c r="G217">
        <v>27</v>
      </c>
      <c r="H217">
        <v>0.7</v>
      </c>
      <c r="I217">
        <v>0.7</v>
      </c>
      <c r="J217" s="3">
        <v>0.84</v>
      </c>
      <c r="K217" t="s">
        <v>25</v>
      </c>
      <c r="L217" t="s">
        <v>26</v>
      </c>
      <c r="M217">
        <v>22</v>
      </c>
      <c r="N217">
        <v>56</v>
      </c>
      <c r="O217">
        <v>3</v>
      </c>
      <c r="P217">
        <v>1.5</v>
      </c>
      <c r="Q217" t="s">
        <v>50</v>
      </c>
      <c r="R217" t="s">
        <v>26</v>
      </c>
      <c r="S217">
        <v>20</v>
      </c>
      <c r="T217">
        <v>0</v>
      </c>
      <c r="U217">
        <f>IF(EmployeeData3[[#This Row],[Gender]]="Female",1,0)</f>
        <v>1</v>
      </c>
      <c r="V217">
        <f>IF(EmployeeData3[[#This Row],[Performance Rating]]="Needs Improvement",1,0)</f>
        <v>0</v>
      </c>
      <c r="W217">
        <f>IF(EmployeeData3[[#This Row],[Performance Rating]]="Exceeds Expectations",1,0)</f>
        <v>0</v>
      </c>
      <c r="X217">
        <f>IF(EmployeeData3[[#This Row],[Performance Rating]]="Outstanding",1,0)</f>
        <v>0</v>
      </c>
      <c r="Y217">
        <f>IF(EmployeeData3[[#This Row],[Job Level]]="Entry",1,0)</f>
        <v>0</v>
      </c>
      <c r="Z217">
        <f>IF(EmployeeData3[[#This Row],[Job Level]]="Manager",1,0)</f>
        <v>0</v>
      </c>
      <c r="AA217">
        <f>IF(EmployeeData3[[#This Row],[Job Level]]="Senior",1,0)</f>
        <v>0</v>
      </c>
      <c r="AB217">
        <f>IF(EmployeeData3[[#This Row],[Job Level]]="Senior Manager",1,0)</f>
        <v>0</v>
      </c>
      <c r="AC217">
        <f>IF(EmployeeData3[[#This Row],[Department]]="Claims",1,0)</f>
        <v>0</v>
      </c>
      <c r="AD217">
        <f>IF(EmployeeData3[[#This Row],[Department]]="Finance",1,0)</f>
        <v>1</v>
      </c>
      <c r="AE217">
        <f>IF(EmployeeData3[[#This Row],[Department]]="HR",1,0)</f>
        <v>0</v>
      </c>
      <c r="AF217">
        <f>IF(EmployeeData3[[#This Row],[Department]]="IT",1,0)</f>
        <v>0</v>
      </c>
      <c r="AG217">
        <f>IF(EmployeeData3[[#This Row],[Department]]="Marketing",1,0)</f>
        <v>0</v>
      </c>
      <c r="AH217">
        <f>IF(EmployeeData3[[#This Row],[Department]]="Sales",1,0)</f>
        <v>0</v>
      </c>
      <c r="AI217">
        <f>IF(EmployeeData3[[#This Row],[Department]]="Underwriting",1,0)</f>
        <v>0</v>
      </c>
      <c r="AJ217">
        <f>IF(EmployeeData3[[#This Row],[Country]]="Canada",1,0)</f>
        <v>0</v>
      </c>
      <c r="AK217">
        <f>IF(EmployeeData3[[#This Row],[Country]]="Germany",1,0)</f>
        <v>0</v>
      </c>
      <c r="AL217">
        <f>IF(EmployeeData3[[#This Row],[Country]]="Ireland",1,0)</f>
        <v>0</v>
      </c>
      <c r="AM217">
        <f>IF(EmployeeData3[[#This Row],[Country]]="Singapore",1,0)</f>
        <v>0</v>
      </c>
      <c r="AN217">
        <f>IF(EmployeeData3[[#This Row],[Country]]="US",1,0)</f>
        <v>1</v>
      </c>
      <c r="AO217">
        <f>IF(EmployeeData3[[#This Row],[Working Arrangement]]="Office",1,0)</f>
        <v>1</v>
      </c>
      <c r="AP217">
        <f>IF(EmployeeData3[[#This Row],[Working Arrangement]]="Remote",1,0)</f>
        <v>0</v>
      </c>
      <c r="AQ217" t="e">
        <f>'Logistics Regression'!#REF! + SUMPRODUCT(B217:J217, 'Logistics Regression'!#REF!)</f>
        <v>#REF!</v>
      </c>
    </row>
    <row r="218" spans="1:43">
      <c r="A218" t="s">
        <v>269</v>
      </c>
      <c r="B218" t="str">
        <f>VLOOKUP(EmployeeData3[[#This Row],[Employee ID]],GenderData[#All],2,FALSE)</f>
        <v>Female</v>
      </c>
      <c r="C218" t="s">
        <v>66</v>
      </c>
      <c r="D218" t="s">
        <v>67</v>
      </c>
      <c r="E218" t="s">
        <v>45</v>
      </c>
      <c r="F218" t="s">
        <v>62</v>
      </c>
      <c r="G218">
        <v>36</v>
      </c>
      <c r="H218">
        <v>8.8000000000000007</v>
      </c>
      <c r="I218">
        <v>0.2</v>
      </c>
      <c r="J218" s="3">
        <v>1.1399999999999999</v>
      </c>
      <c r="K218" t="s">
        <v>37</v>
      </c>
      <c r="L218" t="s">
        <v>38</v>
      </c>
      <c r="M218">
        <v>9</v>
      </c>
      <c r="N218">
        <v>92</v>
      </c>
      <c r="O218">
        <v>12</v>
      </c>
      <c r="P218">
        <v>1.6</v>
      </c>
      <c r="Q218" t="s">
        <v>33</v>
      </c>
      <c r="R218" t="s">
        <v>26</v>
      </c>
      <c r="S218">
        <v>42</v>
      </c>
      <c r="T218">
        <v>0</v>
      </c>
      <c r="U218">
        <f>IF(EmployeeData3[[#This Row],[Gender]]="Female",1,0)</f>
        <v>1</v>
      </c>
      <c r="V218">
        <f>IF(EmployeeData3[[#This Row],[Performance Rating]]="Needs Improvement",1,0)</f>
        <v>0</v>
      </c>
      <c r="W218">
        <f>IF(EmployeeData3[[#This Row],[Performance Rating]]="Exceeds Expectations",1,0)</f>
        <v>1</v>
      </c>
      <c r="X218">
        <f>IF(EmployeeData3[[#This Row],[Performance Rating]]="Outstanding",1,0)</f>
        <v>0</v>
      </c>
      <c r="Y218">
        <f>IF(EmployeeData3[[#This Row],[Job Level]]="Entry",1,0)</f>
        <v>1</v>
      </c>
      <c r="Z218">
        <f>IF(EmployeeData3[[#This Row],[Job Level]]="Manager",1,0)</f>
        <v>0</v>
      </c>
      <c r="AA218">
        <f>IF(EmployeeData3[[#This Row],[Job Level]]="Senior",1,0)</f>
        <v>0</v>
      </c>
      <c r="AB218">
        <f>IF(EmployeeData3[[#This Row],[Job Level]]="Senior Manager",1,0)</f>
        <v>0</v>
      </c>
      <c r="AC218">
        <f>IF(EmployeeData3[[#This Row],[Department]]="Claims",1,0)</f>
        <v>0</v>
      </c>
      <c r="AD218">
        <f>IF(EmployeeData3[[#This Row],[Department]]="Finance",1,0)</f>
        <v>0</v>
      </c>
      <c r="AE218">
        <f>IF(EmployeeData3[[#This Row],[Department]]="HR",1,0)</f>
        <v>1</v>
      </c>
      <c r="AF218">
        <f>IF(EmployeeData3[[#This Row],[Department]]="IT",1,0)</f>
        <v>0</v>
      </c>
      <c r="AG218">
        <f>IF(EmployeeData3[[#This Row],[Department]]="Marketing",1,0)</f>
        <v>0</v>
      </c>
      <c r="AH218">
        <f>IF(EmployeeData3[[#This Row],[Department]]="Sales",1,0)</f>
        <v>0</v>
      </c>
      <c r="AI218">
        <f>IF(EmployeeData3[[#This Row],[Department]]="Underwriting",1,0)</f>
        <v>0</v>
      </c>
      <c r="AJ218">
        <f>IF(EmployeeData3[[#This Row],[Country]]="Canada",1,0)</f>
        <v>0</v>
      </c>
      <c r="AK218">
        <f>IF(EmployeeData3[[#This Row],[Country]]="Germany",1,0)</f>
        <v>0</v>
      </c>
      <c r="AL218">
        <f>IF(EmployeeData3[[#This Row],[Country]]="Ireland",1,0)</f>
        <v>0</v>
      </c>
      <c r="AM218">
        <f>IF(EmployeeData3[[#This Row],[Country]]="Singapore",1,0)</f>
        <v>0</v>
      </c>
      <c r="AN218">
        <f>IF(EmployeeData3[[#This Row],[Country]]="US",1,0)</f>
        <v>1</v>
      </c>
      <c r="AO218">
        <f>IF(EmployeeData3[[#This Row],[Working Arrangement]]="Office",1,0)</f>
        <v>0</v>
      </c>
      <c r="AP218">
        <f>IF(EmployeeData3[[#This Row],[Working Arrangement]]="Remote",1,0)</f>
        <v>0</v>
      </c>
      <c r="AQ218" t="e">
        <f>'Logistics Regression'!#REF! + SUMPRODUCT(B218:J218, 'Logistics Regression'!#REF!)</f>
        <v>#REF!</v>
      </c>
    </row>
    <row r="219" spans="1:43">
      <c r="A219" t="s">
        <v>270</v>
      </c>
      <c r="B219" t="str">
        <f>VLOOKUP(EmployeeData3[[#This Row],[Employee ID]],GenderData[#All],2,FALSE)</f>
        <v>Male</v>
      </c>
      <c r="C219" t="s">
        <v>35</v>
      </c>
      <c r="D219" t="s">
        <v>22</v>
      </c>
      <c r="E219" t="s">
        <v>45</v>
      </c>
      <c r="F219" t="s">
        <v>32</v>
      </c>
      <c r="G219">
        <v>35</v>
      </c>
      <c r="H219">
        <v>2.4</v>
      </c>
      <c r="I219">
        <v>2.4</v>
      </c>
      <c r="J219" s="3">
        <v>0.99</v>
      </c>
      <c r="K219" t="s">
        <v>37</v>
      </c>
      <c r="L219" t="s">
        <v>26</v>
      </c>
      <c r="M219">
        <v>7</v>
      </c>
      <c r="N219">
        <v>78</v>
      </c>
      <c r="O219">
        <v>4</v>
      </c>
      <c r="P219">
        <v>0.3</v>
      </c>
      <c r="Q219" t="s">
        <v>33</v>
      </c>
      <c r="R219" t="s">
        <v>26</v>
      </c>
      <c r="S219">
        <v>39</v>
      </c>
      <c r="T219">
        <v>0</v>
      </c>
      <c r="U219">
        <f>IF(EmployeeData3[[#This Row],[Gender]]="Female",1,0)</f>
        <v>0</v>
      </c>
      <c r="V219">
        <f>IF(EmployeeData3[[#This Row],[Performance Rating]]="Needs Improvement",1,0)</f>
        <v>0</v>
      </c>
      <c r="W219">
        <f>IF(EmployeeData3[[#This Row],[Performance Rating]]="Exceeds Expectations",1,0)</f>
        <v>1</v>
      </c>
      <c r="X219">
        <f>IF(EmployeeData3[[#This Row],[Performance Rating]]="Outstanding",1,0)</f>
        <v>0</v>
      </c>
      <c r="Y219">
        <f>IF(EmployeeData3[[#This Row],[Job Level]]="Entry",1,0)</f>
        <v>0</v>
      </c>
      <c r="Z219">
        <f>IF(EmployeeData3[[#This Row],[Job Level]]="Manager",1,0)</f>
        <v>0</v>
      </c>
      <c r="AA219">
        <f>IF(EmployeeData3[[#This Row],[Job Level]]="Senior",1,0)</f>
        <v>1</v>
      </c>
      <c r="AB219">
        <f>IF(EmployeeData3[[#This Row],[Job Level]]="Senior Manager",1,0)</f>
        <v>0</v>
      </c>
      <c r="AC219">
        <f>IF(EmployeeData3[[#This Row],[Department]]="Claims",1,0)</f>
        <v>0</v>
      </c>
      <c r="AD219">
        <f>IF(EmployeeData3[[#This Row],[Department]]="Finance",1,0)</f>
        <v>0</v>
      </c>
      <c r="AE219">
        <f>IF(EmployeeData3[[#This Row],[Department]]="HR",1,0)</f>
        <v>0</v>
      </c>
      <c r="AF219">
        <f>IF(EmployeeData3[[#This Row],[Department]]="IT",1,0)</f>
        <v>0</v>
      </c>
      <c r="AG219">
        <f>IF(EmployeeData3[[#This Row],[Department]]="Marketing",1,0)</f>
        <v>1</v>
      </c>
      <c r="AH219">
        <f>IF(EmployeeData3[[#This Row],[Department]]="Sales",1,0)</f>
        <v>0</v>
      </c>
      <c r="AI219">
        <f>IF(EmployeeData3[[#This Row],[Department]]="Underwriting",1,0)</f>
        <v>0</v>
      </c>
      <c r="AJ219">
        <f>IF(EmployeeData3[[#This Row],[Country]]="Canada",1,0)</f>
        <v>0</v>
      </c>
      <c r="AK219">
        <f>IF(EmployeeData3[[#This Row],[Country]]="Germany",1,0)</f>
        <v>0</v>
      </c>
      <c r="AL219">
        <f>IF(EmployeeData3[[#This Row],[Country]]="Ireland",1,0)</f>
        <v>0</v>
      </c>
      <c r="AM219">
        <f>IF(EmployeeData3[[#This Row],[Country]]="Singapore",1,0)</f>
        <v>0</v>
      </c>
      <c r="AN219">
        <f>IF(EmployeeData3[[#This Row],[Country]]="US",1,0)</f>
        <v>1</v>
      </c>
      <c r="AO219">
        <f>IF(EmployeeData3[[#This Row],[Working Arrangement]]="Office",1,0)</f>
        <v>0</v>
      </c>
      <c r="AP219">
        <f>IF(EmployeeData3[[#This Row],[Working Arrangement]]="Remote",1,0)</f>
        <v>0</v>
      </c>
      <c r="AQ219" t="e">
        <f>'Logistics Regression'!#REF! + SUMPRODUCT(B219:J219, 'Logistics Regression'!#REF!)</f>
        <v>#REF!</v>
      </c>
    </row>
    <row r="220" spans="1:43">
      <c r="A220" t="s">
        <v>271</v>
      </c>
      <c r="B220" t="str">
        <f>VLOOKUP(EmployeeData3[[#This Row],[Employee ID]],GenderData[#All],2,FALSE)</f>
        <v>Male</v>
      </c>
      <c r="C220" t="s">
        <v>40</v>
      </c>
      <c r="D220" t="s">
        <v>40</v>
      </c>
      <c r="E220" t="s">
        <v>23</v>
      </c>
      <c r="F220" t="s">
        <v>32</v>
      </c>
      <c r="G220">
        <v>45</v>
      </c>
      <c r="H220">
        <v>9.3000000000000007</v>
      </c>
      <c r="I220">
        <v>0.2</v>
      </c>
      <c r="J220" s="3">
        <v>0.96</v>
      </c>
      <c r="K220" t="s">
        <v>37</v>
      </c>
      <c r="L220" t="s">
        <v>26</v>
      </c>
      <c r="M220">
        <v>11</v>
      </c>
      <c r="N220">
        <v>65</v>
      </c>
      <c r="O220">
        <v>4</v>
      </c>
      <c r="P220">
        <v>1.7</v>
      </c>
      <c r="Q220" t="s">
        <v>33</v>
      </c>
      <c r="R220" t="s">
        <v>38</v>
      </c>
      <c r="S220">
        <v>9</v>
      </c>
      <c r="T220">
        <v>0</v>
      </c>
      <c r="U220">
        <f>IF(EmployeeData3[[#This Row],[Gender]]="Female",1,0)</f>
        <v>0</v>
      </c>
      <c r="V220">
        <f>IF(EmployeeData3[[#This Row],[Performance Rating]]="Needs Improvement",1,0)</f>
        <v>0</v>
      </c>
      <c r="W220">
        <f>IF(EmployeeData3[[#This Row],[Performance Rating]]="Exceeds Expectations",1,0)</f>
        <v>1</v>
      </c>
      <c r="X220">
        <f>IF(EmployeeData3[[#This Row],[Performance Rating]]="Outstanding",1,0)</f>
        <v>0</v>
      </c>
      <c r="Y220">
        <f>IF(EmployeeData3[[#This Row],[Job Level]]="Entry",1,0)</f>
        <v>0</v>
      </c>
      <c r="Z220">
        <f>IF(EmployeeData3[[#This Row],[Job Level]]="Manager",1,0)</f>
        <v>0</v>
      </c>
      <c r="AA220">
        <f>IF(EmployeeData3[[#This Row],[Job Level]]="Senior",1,0)</f>
        <v>1</v>
      </c>
      <c r="AB220">
        <f>IF(EmployeeData3[[#This Row],[Job Level]]="Senior Manager",1,0)</f>
        <v>0</v>
      </c>
      <c r="AC220">
        <f>IF(EmployeeData3[[#This Row],[Department]]="Claims",1,0)</f>
        <v>0</v>
      </c>
      <c r="AD220">
        <f>IF(EmployeeData3[[#This Row],[Department]]="Finance",1,0)</f>
        <v>0</v>
      </c>
      <c r="AE220">
        <f>IF(EmployeeData3[[#This Row],[Department]]="HR",1,0)</f>
        <v>0</v>
      </c>
      <c r="AF220">
        <f>IF(EmployeeData3[[#This Row],[Department]]="IT",1,0)</f>
        <v>0</v>
      </c>
      <c r="AG220">
        <f>IF(EmployeeData3[[#This Row],[Department]]="Marketing",1,0)</f>
        <v>0</v>
      </c>
      <c r="AH220">
        <f>IF(EmployeeData3[[#This Row],[Department]]="Sales",1,0)</f>
        <v>0</v>
      </c>
      <c r="AI220">
        <f>IF(EmployeeData3[[#This Row],[Department]]="Underwriting",1,0)</f>
        <v>0</v>
      </c>
      <c r="AJ220">
        <f>IF(EmployeeData3[[#This Row],[Country]]="Canada",1,0)</f>
        <v>0</v>
      </c>
      <c r="AK220">
        <f>IF(EmployeeData3[[#This Row],[Country]]="Germany",1,0)</f>
        <v>0</v>
      </c>
      <c r="AL220">
        <f>IF(EmployeeData3[[#This Row],[Country]]="Ireland",1,0)</f>
        <v>0</v>
      </c>
      <c r="AM220">
        <f>IF(EmployeeData3[[#This Row],[Country]]="Singapore",1,0)</f>
        <v>0</v>
      </c>
      <c r="AN220">
        <f>IF(EmployeeData3[[#This Row],[Country]]="US",1,0)</f>
        <v>0</v>
      </c>
      <c r="AO220">
        <f>IF(EmployeeData3[[#This Row],[Working Arrangement]]="Office",1,0)</f>
        <v>0</v>
      </c>
      <c r="AP220">
        <f>IF(EmployeeData3[[#This Row],[Working Arrangement]]="Remote",1,0)</f>
        <v>0</v>
      </c>
      <c r="AQ220" t="e">
        <f>'Logistics Regression'!#REF! + SUMPRODUCT(B220:J220, 'Logistics Regression'!#REF!)</f>
        <v>#REF!</v>
      </c>
    </row>
    <row r="221" spans="1:43">
      <c r="A221" t="s">
        <v>272</v>
      </c>
      <c r="B221" t="str">
        <f>VLOOKUP(EmployeeData3[[#This Row],[Employee ID]],GenderData[#All],2,FALSE)</f>
        <v>Female</v>
      </c>
      <c r="C221" t="s">
        <v>52</v>
      </c>
      <c r="D221" t="s">
        <v>30</v>
      </c>
      <c r="E221" t="s">
        <v>23</v>
      </c>
      <c r="F221" t="s">
        <v>24</v>
      </c>
      <c r="G221">
        <v>21</v>
      </c>
      <c r="H221">
        <v>7.8</v>
      </c>
      <c r="I221">
        <v>1.9</v>
      </c>
      <c r="J221" s="3">
        <v>1.0900000000000001</v>
      </c>
      <c r="K221" t="s">
        <v>37</v>
      </c>
      <c r="L221" t="s">
        <v>38</v>
      </c>
      <c r="M221">
        <v>18</v>
      </c>
      <c r="N221">
        <v>91</v>
      </c>
      <c r="O221">
        <v>3</v>
      </c>
      <c r="P221">
        <v>5.3</v>
      </c>
      <c r="Q221" t="s">
        <v>33</v>
      </c>
      <c r="R221" t="s">
        <v>26</v>
      </c>
      <c r="S221">
        <v>18</v>
      </c>
      <c r="T221">
        <v>0</v>
      </c>
      <c r="U221">
        <f>IF(EmployeeData3[[#This Row],[Gender]]="Female",1,0)</f>
        <v>1</v>
      </c>
      <c r="V221">
        <f>IF(EmployeeData3[[#This Row],[Performance Rating]]="Needs Improvement",1,0)</f>
        <v>0</v>
      </c>
      <c r="W221">
        <f>IF(EmployeeData3[[#This Row],[Performance Rating]]="Exceeds Expectations",1,0)</f>
        <v>1</v>
      </c>
      <c r="X221">
        <f>IF(EmployeeData3[[#This Row],[Performance Rating]]="Outstanding",1,0)</f>
        <v>0</v>
      </c>
      <c r="Y221">
        <f>IF(EmployeeData3[[#This Row],[Job Level]]="Entry",1,0)</f>
        <v>0</v>
      </c>
      <c r="Z221">
        <f>IF(EmployeeData3[[#This Row],[Job Level]]="Manager",1,0)</f>
        <v>0</v>
      </c>
      <c r="AA221">
        <f>IF(EmployeeData3[[#This Row],[Job Level]]="Senior",1,0)</f>
        <v>0</v>
      </c>
      <c r="AB221">
        <f>IF(EmployeeData3[[#This Row],[Job Level]]="Senior Manager",1,0)</f>
        <v>0</v>
      </c>
      <c r="AC221">
        <f>IF(EmployeeData3[[#This Row],[Department]]="Claims",1,0)</f>
        <v>0</v>
      </c>
      <c r="AD221">
        <f>IF(EmployeeData3[[#This Row],[Department]]="Finance",1,0)</f>
        <v>0</v>
      </c>
      <c r="AE221">
        <f>IF(EmployeeData3[[#This Row],[Department]]="HR",1,0)</f>
        <v>0</v>
      </c>
      <c r="AF221">
        <f>IF(EmployeeData3[[#This Row],[Department]]="IT",1,0)</f>
        <v>0</v>
      </c>
      <c r="AG221">
        <f>IF(EmployeeData3[[#This Row],[Department]]="Marketing",1,0)</f>
        <v>0</v>
      </c>
      <c r="AH221">
        <f>IF(EmployeeData3[[#This Row],[Department]]="Sales",1,0)</f>
        <v>0</v>
      </c>
      <c r="AI221">
        <f>IF(EmployeeData3[[#This Row],[Department]]="Underwriting",1,0)</f>
        <v>1</v>
      </c>
      <c r="AJ221">
        <f>IF(EmployeeData3[[#This Row],[Country]]="Canada",1,0)</f>
        <v>0</v>
      </c>
      <c r="AK221">
        <f>IF(EmployeeData3[[#This Row],[Country]]="Germany",1,0)</f>
        <v>0</v>
      </c>
      <c r="AL221">
        <f>IF(EmployeeData3[[#This Row],[Country]]="Ireland",1,0)</f>
        <v>0</v>
      </c>
      <c r="AM221">
        <f>IF(EmployeeData3[[#This Row],[Country]]="Singapore",1,0)</f>
        <v>0</v>
      </c>
      <c r="AN221">
        <f>IF(EmployeeData3[[#This Row],[Country]]="US",1,0)</f>
        <v>0</v>
      </c>
      <c r="AO221">
        <f>IF(EmployeeData3[[#This Row],[Working Arrangement]]="Office",1,0)</f>
        <v>0</v>
      </c>
      <c r="AP221">
        <f>IF(EmployeeData3[[#This Row],[Working Arrangement]]="Remote",1,0)</f>
        <v>0</v>
      </c>
      <c r="AQ221" t="e">
        <f>'Logistics Regression'!#REF! + SUMPRODUCT(B221:J221, 'Logistics Regression'!#REF!)</f>
        <v>#REF!</v>
      </c>
    </row>
    <row r="222" spans="1:43">
      <c r="A222" t="s">
        <v>273</v>
      </c>
      <c r="B222" t="str">
        <f>VLOOKUP(EmployeeData3[[#This Row],[Employee ID]],GenderData[#All],2,FALSE)</f>
        <v>Male</v>
      </c>
      <c r="C222" t="s">
        <v>40</v>
      </c>
      <c r="D222" t="s">
        <v>40</v>
      </c>
      <c r="E222" t="s">
        <v>41</v>
      </c>
      <c r="F222" t="s">
        <v>59</v>
      </c>
      <c r="G222">
        <v>31</v>
      </c>
      <c r="H222">
        <v>4.5999999999999996</v>
      </c>
      <c r="I222">
        <v>1.8</v>
      </c>
      <c r="J222" s="3">
        <v>1.08</v>
      </c>
      <c r="K222" t="s">
        <v>25</v>
      </c>
      <c r="L222" t="s">
        <v>38</v>
      </c>
      <c r="M222">
        <v>29</v>
      </c>
      <c r="N222">
        <v>87</v>
      </c>
      <c r="O222">
        <v>9</v>
      </c>
      <c r="P222">
        <v>1.2</v>
      </c>
      <c r="Q222" t="s">
        <v>50</v>
      </c>
      <c r="R222" t="s">
        <v>26</v>
      </c>
      <c r="S222">
        <v>34</v>
      </c>
      <c r="T222">
        <v>0</v>
      </c>
      <c r="U222">
        <f>IF(EmployeeData3[[#This Row],[Gender]]="Female",1,0)</f>
        <v>0</v>
      </c>
      <c r="V222">
        <f>IF(EmployeeData3[[#This Row],[Performance Rating]]="Needs Improvement",1,0)</f>
        <v>0</v>
      </c>
      <c r="W222">
        <f>IF(EmployeeData3[[#This Row],[Performance Rating]]="Exceeds Expectations",1,0)</f>
        <v>0</v>
      </c>
      <c r="X222">
        <f>IF(EmployeeData3[[#This Row],[Performance Rating]]="Outstanding",1,0)</f>
        <v>0</v>
      </c>
      <c r="Y222">
        <f>IF(EmployeeData3[[#This Row],[Job Level]]="Entry",1,0)</f>
        <v>0</v>
      </c>
      <c r="Z222">
        <f>IF(EmployeeData3[[#This Row],[Job Level]]="Manager",1,0)</f>
        <v>0</v>
      </c>
      <c r="AA222">
        <f>IF(EmployeeData3[[#This Row],[Job Level]]="Senior",1,0)</f>
        <v>0</v>
      </c>
      <c r="AB222">
        <f>IF(EmployeeData3[[#This Row],[Job Level]]="Senior Manager",1,0)</f>
        <v>1</v>
      </c>
      <c r="AC222">
        <f>IF(EmployeeData3[[#This Row],[Department]]="Claims",1,0)</f>
        <v>0</v>
      </c>
      <c r="AD222">
        <f>IF(EmployeeData3[[#This Row],[Department]]="Finance",1,0)</f>
        <v>0</v>
      </c>
      <c r="AE222">
        <f>IF(EmployeeData3[[#This Row],[Department]]="HR",1,0)</f>
        <v>0</v>
      </c>
      <c r="AF222">
        <f>IF(EmployeeData3[[#This Row],[Department]]="IT",1,0)</f>
        <v>0</v>
      </c>
      <c r="AG222">
        <f>IF(EmployeeData3[[#This Row],[Department]]="Marketing",1,0)</f>
        <v>0</v>
      </c>
      <c r="AH222">
        <f>IF(EmployeeData3[[#This Row],[Department]]="Sales",1,0)</f>
        <v>0</v>
      </c>
      <c r="AI222">
        <f>IF(EmployeeData3[[#This Row],[Department]]="Underwriting",1,0)</f>
        <v>0</v>
      </c>
      <c r="AJ222">
        <f>IF(EmployeeData3[[#This Row],[Country]]="Canada",1,0)</f>
        <v>0</v>
      </c>
      <c r="AK222">
        <f>IF(EmployeeData3[[#This Row],[Country]]="Germany",1,0)</f>
        <v>0</v>
      </c>
      <c r="AL222">
        <f>IF(EmployeeData3[[#This Row],[Country]]="Ireland",1,0)</f>
        <v>0</v>
      </c>
      <c r="AM222">
        <f>IF(EmployeeData3[[#This Row],[Country]]="Singapore",1,0)</f>
        <v>1</v>
      </c>
      <c r="AN222">
        <f>IF(EmployeeData3[[#This Row],[Country]]="US",1,0)</f>
        <v>0</v>
      </c>
      <c r="AO222">
        <f>IF(EmployeeData3[[#This Row],[Working Arrangement]]="Office",1,0)</f>
        <v>1</v>
      </c>
      <c r="AP222">
        <f>IF(EmployeeData3[[#This Row],[Working Arrangement]]="Remote",1,0)</f>
        <v>0</v>
      </c>
      <c r="AQ222" t="e">
        <f>'Logistics Regression'!#REF! + SUMPRODUCT(B222:J222, 'Logistics Regression'!#REF!)</f>
        <v>#REF!</v>
      </c>
    </row>
    <row r="223" spans="1:43">
      <c r="A223" t="s">
        <v>274</v>
      </c>
      <c r="B223" t="str">
        <f>VLOOKUP(EmployeeData3[[#This Row],[Employee ID]],GenderData[#All],2,FALSE)</f>
        <v>Female</v>
      </c>
      <c r="C223" t="s">
        <v>40</v>
      </c>
      <c r="D223" t="s">
        <v>40</v>
      </c>
      <c r="E223" t="s">
        <v>23</v>
      </c>
      <c r="F223" t="s">
        <v>24</v>
      </c>
      <c r="G223">
        <v>31</v>
      </c>
      <c r="H223">
        <v>5.6</v>
      </c>
      <c r="I223">
        <v>1.5</v>
      </c>
      <c r="J223" s="3">
        <v>1.04</v>
      </c>
      <c r="K223" t="s">
        <v>25</v>
      </c>
      <c r="L223" t="s">
        <v>26</v>
      </c>
      <c r="M223">
        <v>1</v>
      </c>
      <c r="N223">
        <v>75</v>
      </c>
      <c r="O223">
        <v>5</v>
      </c>
      <c r="P223">
        <v>11</v>
      </c>
      <c r="Q223" t="s">
        <v>27</v>
      </c>
      <c r="R223" t="s">
        <v>26</v>
      </c>
      <c r="S223">
        <v>31</v>
      </c>
      <c r="T223">
        <v>0</v>
      </c>
      <c r="U223">
        <f>IF(EmployeeData3[[#This Row],[Gender]]="Female",1,0)</f>
        <v>1</v>
      </c>
      <c r="V223">
        <f>IF(EmployeeData3[[#This Row],[Performance Rating]]="Needs Improvement",1,0)</f>
        <v>0</v>
      </c>
      <c r="W223">
        <f>IF(EmployeeData3[[#This Row],[Performance Rating]]="Exceeds Expectations",1,0)</f>
        <v>0</v>
      </c>
      <c r="X223">
        <f>IF(EmployeeData3[[#This Row],[Performance Rating]]="Outstanding",1,0)</f>
        <v>0</v>
      </c>
      <c r="Y223">
        <f>IF(EmployeeData3[[#This Row],[Job Level]]="Entry",1,0)</f>
        <v>0</v>
      </c>
      <c r="Z223">
        <f>IF(EmployeeData3[[#This Row],[Job Level]]="Manager",1,0)</f>
        <v>0</v>
      </c>
      <c r="AA223">
        <f>IF(EmployeeData3[[#This Row],[Job Level]]="Senior",1,0)</f>
        <v>0</v>
      </c>
      <c r="AB223">
        <f>IF(EmployeeData3[[#This Row],[Job Level]]="Senior Manager",1,0)</f>
        <v>0</v>
      </c>
      <c r="AC223">
        <f>IF(EmployeeData3[[#This Row],[Department]]="Claims",1,0)</f>
        <v>0</v>
      </c>
      <c r="AD223">
        <f>IF(EmployeeData3[[#This Row],[Department]]="Finance",1,0)</f>
        <v>0</v>
      </c>
      <c r="AE223">
        <f>IF(EmployeeData3[[#This Row],[Department]]="HR",1,0)</f>
        <v>0</v>
      </c>
      <c r="AF223">
        <f>IF(EmployeeData3[[#This Row],[Department]]="IT",1,0)</f>
        <v>0</v>
      </c>
      <c r="AG223">
        <f>IF(EmployeeData3[[#This Row],[Department]]="Marketing",1,0)</f>
        <v>0</v>
      </c>
      <c r="AH223">
        <f>IF(EmployeeData3[[#This Row],[Department]]="Sales",1,0)</f>
        <v>0</v>
      </c>
      <c r="AI223">
        <f>IF(EmployeeData3[[#This Row],[Department]]="Underwriting",1,0)</f>
        <v>0</v>
      </c>
      <c r="AJ223">
        <f>IF(EmployeeData3[[#This Row],[Country]]="Canada",1,0)</f>
        <v>0</v>
      </c>
      <c r="AK223">
        <f>IF(EmployeeData3[[#This Row],[Country]]="Germany",1,0)</f>
        <v>0</v>
      </c>
      <c r="AL223">
        <f>IF(EmployeeData3[[#This Row],[Country]]="Ireland",1,0)</f>
        <v>0</v>
      </c>
      <c r="AM223">
        <f>IF(EmployeeData3[[#This Row],[Country]]="Singapore",1,0)</f>
        <v>0</v>
      </c>
      <c r="AN223">
        <f>IF(EmployeeData3[[#This Row],[Country]]="US",1,0)</f>
        <v>0</v>
      </c>
      <c r="AO223">
        <f>IF(EmployeeData3[[#This Row],[Working Arrangement]]="Office",1,0)</f>
        <v>0</v>
      </c>
      <c r="AP223">
        <f>IF(EmployeeData3[[#This Row],[Working Arrangement]]="Remote",1,0)</f>
        <v>1</v>
      </c>
      <c r="AQ223" t="e">
        <f>'Logistics Regression'!#REF! + SUMPRODUCT(B223:J223, 'Logistics Regression'!#REF!)</f>
        <v>#REF!</v>
      </c>
    </row>
    <row r="224" spans="1:43">
      <c r="A224" t="s">
        <v>275</v>
      </c>
      <c r="B224" t="str">
        <f>VLOOKUP(EmployeeData3[[#This Row],[Employee ID]],GenderData[#All],2,FALSE)</f>
        <v>Male</v>
      </c>
      <c r="C224" t="s">
        <v>48</v>
      </c>
      <c r="D224" t="s">
        <v>49</v>
      </c>
      <c r="E224" t="s">
        <v>45</v>
      </c>
      <c r="F224" t="s">
        <v>24</v>
      </c>
      <c r="G224">
        <v>49</v>
      </c>
      <c r="H224">
        <v>6.1</v>
      </c>
      <c r="I224">
        <v>3</v>
      </c>
      <c r="J224" s="3">
        <v>0.96</v>
      </c>
      <c r="K224" t="s">
        <v>37</v>
      </c>
      <c r="L224" t="s">
        <v>26</v>
      </c>
      <c r="M224">
        <v>14</v>
      </c>
      <c r="N224">
        <v>61</v>
      </c>
      <c r="O224">
        <v>2</v>
      </c>
      <c r="P224">
        <v>2.6</v>
      </c>
      <c r="Q224" t="s">
        <v>33</v>
      </c>
      <c r="R224" t="s">
        <v>26</v>
      </c>
      <c r="S224">
        <v>24</v>
      </c>
      <c r="T224">
        <v>0</v>
      </c>
      <c r="U224">
        <f>IF(EmployeeData3[[#This Row],[Gender]]="Female",1,0)</f>
        <v>0</v>
      </c>
      <c r="V224">
        <f>IF(EmployeeData3[[#This Row],[Performance Rating]]="Needs Improvement",1,0)</f>
        <v>0</v>
      </c>
      <c r="W224">
        <f>IF(EmployeeData3[[#This Row],[Performance Rating]]="Exceeds Expectations",1,0)</f>
        <v>1</v>
      </c>
      <c r="X224">
        <f>IF(EmployeeData3[[#This Row],[Performance Rating]]="Outstanding",1,0)</f>
        <v>0</v>
      </c>
      <c r="Y224">
        <f>IF(EmployeeData3[[#This Row],[Job Level]]="Entry",1,0)</f>
        <v>0</v>
      </c>
      <c r="Z224">
        <f>IF(EmployeeData3[[#This Row],[Job Level]]="Manager",1,0)</f>
        <v>0</v>
      </c>
      <c r="AA224">
        <f>IF(EmployeeData3[[#This Row],[Job Level]]="Senior",1,0)</f>
        <v>0</v>
      </c>
      <c r="AB224">
        <f>IF(EmployeeData3[[#This Row],[Job Level]]="Senior Manager",1,0)</f>
        <v>0</v>
      </c>
      <c r="AC224">
        <f>IF(EmployeeData3[[#This Row],[Department]]="Claims",1,0)</f>
        <v>0</v>
      </c>
      <c r="AD224">
        <f>IF(EmployeeData3[[#This Row],[Department]]="Finance",1,0)</f>
        <v>0</v>
      </c>
      <c r="AE224">
        <f>IF(EmployeeData3[[#This Row],[Department]]="HR",1,0)</f>
        <v>0</v>
      </c>
      <c r="AF224">
        <f>IF(EmployeeData3[[#This Row],[Department]]="IT",1,0)</f>
        <v>1</v>
      </c>
      <c r="AG224">
        <f>IF(EmployeeData3[[#This Row],[Department]]="Marketing",1,0)</f>
        <v>0</v>
      </c>
      <c r="AH224">
        <f>IF(EmployeeData3[[#This Row],[Department]]="Sales",1,0)</f>
        <v>0</v>
      </c>
      <c r="AI224">
        <f>IF(EmployeeData3[[#This Row],[Department]]="Underwriting",1,0)</f>
        <v>0</v>
      </c>
      <c r="AJ224">
        <f>IF(EmployeeData3[[#This Row],[Country]]="Canada",1,0)</f>
        <v>0</v>
      </c>
      <c r="AK224">
        <f>IF(EmployeeData3[[#This Row],[Country]]="Germany",1,0)</f>
        <v>0</v>
      </c>
      <c r="AL224">
        <f>IF(EmployeeData3[[#This Row],[Country]]="Ireland",1,0)</f>
        <v>0</v>
      </c>
      <c r="AM224">
        <f>IF(EmployeeData3[[#This Row],[Country]]="Singapore",1,0)</f>
        <v>0</v>
      </c>
      <c r="AN224">
        <f>IF(EmployeeData3[[#This Row],[Country]]="US",1,0)</f>
        <v>1</v>
      </c>
      <c r="AO224">
        <f>IF(EmployeeData3[[#This Row],[Working Arrangement]]="Office",1,0)</f>
        <v>0</v>
      </c>
      <c r="AP224">
        <f>IF(EmployeeData3[[#This Row],[Working Arrangement]]="Remote",1,0)</f>
        <v>0</v>
      </c>
      <c r="AQ224" t="e">
        <f>'Logistics Regression'!#REF! + SUMPRODUCT(B224:J224, 'Logistics Regression'!#REF!)</f>
        <v>#REF!</v>
      </c>
    </row>
    <row r="225" spans="1:43">
      <c r="A225" t="s">
        <v>276</v>
      </c>
      <c r="B225" t="str">
        <f>VLOOKUP(EmployeeData3[[#This Row],[Employee ID]],GenderData[#All],2,FALSE)</f>
        <v>Male</v>
      </c>
      <c r="C225" t="s">
        <v>21</v>
      </c>
      <c r="D225" t="s">
        <v>22</v>
      </c>
      <c r="E225" t="s">
        <v>45</v>
      </c>
      <c r="F225" t="s">
        <v>59</v>
      </c>
      <c r="G225">
        <v>28</v>
      </c>
      <c r="H225">
        <v>3.4</v>
      </c>
      <c r="I225">
        <v>1.2</v>
      </c>
      <c r="J225" s="3">
        <v>0.79</v>
      </c>
      <c r="K225" t="s">
        <v>75</v>
      </c>
      <c r="L225" t="s">
        <v>38</v>
      </c>
      <c r="M225">
        <v>4</v>
      </c>
      <c r="N225">
        <v>67</v>
      </c>
      <c r="O225">
        <v>3</v>
      </c>
      <c r="P225">
        <v>0.7</v>
      </c>
      <c r="Q225" t="s">
        <v>33</v>
      </c>
      <c r="R225" t="s">
        <v>38</v>
      </c>
      <c r="S225">
        <v>10</v>
      </c>
      <c r="T225">
        <v>0</v>
      </c>
      <c r="U225">
        <f>IF(EmployeeData3[[#This Row],[Gender]]="Female",1,0)</f>
        <v>0</v>
      </c>
      <c r="V225">
        <f>IF(EmployeeData3[[#This Row],[Performance Rating]]="Needs Improvement",1,0)</f>
        <v>0</v>
      </c>
      <c r="W225">
        <f>IF(EmployeeData3[[#This Row],[Performance Rating]]="Exceeds Expectations",1,0)</f>
        <v>0</v>
      </c>
      <c r="X225">
        <f>IF(EmployeeData3[[#This Row],[Performance Rating]]="Outstanding",1,0)</f>
        <v>1</v>
      </c>
      <c r="Y225">
        <f>IF(EmployeeData3[[#This Row],[Job Level]]="Entry",1,0)</f>
        <v>0</v>
      </c>
      <c r="Z225">
        <f>IF(EmployeeData3[[#This Row],[Job Level]]="Manager",1,0)</f>
        <v>0</v>
      </c>
      <c r="AA225">
        <f>IF(EmployeeData3[[#This Row],[Job Level]]="Senior",1,0)</f>
        <v>0</v>
      </c>
      <c r="AB225">
        <f>IF(EmployeeData3[[#This Row],[Job Level]]="Senior Manager",1,0)</f>
        <v>1</v>
      </c>
      <c r="AC225">
        <f>IF(EmployeeData3[[#This Row],[Department]]="Claims",1,0)</f>
        <v>0</v>
      </c>
      <c r="AD225">
        <f>IF(EmployeeData3[[#This Row],[Department]]="Finance",1,0)</f>
        <v>0</v>
      </c>
      <c r="AE225">
        <f>IF(EmployeeData3[[#This Row],[Department]]="HR",1,0)</f>
        <v>0</v>
      </c>
      <c r="AF225">
        <f>IF(EmployeeData3[[#This Row],[Department]]="IT",1,0)</f>
        <v>0</v>
      </c>
      <c r="AG225">
        <f>IF(EmployeeData3[[#This Row],[Department]]="Marketing",1,0)</f>
        <v>0</v>
      </c>
      <c r="AH225">
        <f>IF(EmployeeData3[[#This Row],[Department]]="Sales",1,0)</f>
        <v>1</v>
      </c>
      <c r="AI225">
        <f>IF(EmployeeData3[[#This Row],[Department]]="Underwriting",1,0)</f>
        <v>0</v>
      </c>
      <c r="AJ225">
        <f>IF(EmployeeData3[[#This Row],[Country]]="Canada",1,0)</f>
        <v>0</v>
      </c>
      <c r="AK225">
        <f>IF(EmployeeData3[[#This Row],[Country]]="Germany",1,0)</f>
        <v>0</v>
      </c>
      <c r="AL225">
        <f>IF(EmployeeData3[[#This Row],[Country]]="Ireland",1,0)</f>
        <v>0</v>
      </c>
      <c r="AM225">
        <f>IF(EmployeeData3[[#This Row],[Country]]="Singapore",1,0)</f>
        <v>0</v>
      </c>
      <c r="AN225">
        <f>IF(EmployeeData3[[#This Row],[Country]]="US",1,0)</f>
        <v>1</v>
      </c>
      <c r="AO225">
        <f>IF(EmployeeData3[[#This Row],[Working Arrangement]]="Office",1,0)</f>
        <v>0</v>
      </c>
      <c r="AP225">
        <f>IF(EmployeeData3[[#This Row],[Working Arrangement]]="Remote",1,0)</f>
        <v>0</v>
      </c>
      <c r="AQ225" t="e">
        <f>'Logistics Regression'!#REF! + SUMPRODUCT(B225:J225, 'Logistics Regression'!#REF!)</f>
        <v>#REF!</v>
      </c>
    </row>
    <row r="226" spans="1:43">
      <c r="A226" t="s">
        <v>277</v>
      </c>
      <c r="B226" t="str">
        <f>VLOOKUP(EmployeeData3[[#This Row],[Employee ID]],GenderData[#All],2,FALSE)</f>
        <v>Male</v>
      </c>
      <c r="C226" t="s">
        <v>43</v>
      </c>
      <c r="D226" t="s">
        <v>44</v>
      </c>
      <c r="E226" t="s">
        <v>23</v>
      </c>
      <c r="F226" t="s">
        <v>24</v>
      </c>
      <c r="G226">
        <v>40</v>
      </c>
      <c r="H226">
        <v>3.5</v>
      </c>
      <c r="I226">
        <v>2.4</v>
      </c>
      <c r="J226" s="3">
        <v>0.91</v>
      </c>
      <c r="K226" t="s">
        <v>53</v>
      </c>
      <c r="L226" t="s">
        <v>26</v>
      </c>
      <c r="M226">
        <v>1</v>
      </c>
      <c r="N226">
        <v>75</v>
      </c>
      <c r="O226">
        <v>11</v>
      </c>
      <c r="P226">
        <v>3.1</v>
      </c>
      <c r="Q226" t="s">
        <v>33</v>
      </c>
      <c r="R226" t="s">
        <v>26</v>
      </c>
      <c r="S226">
        <v>16</v>
      </c>
      <c r="T226">
        <v>0</v>
      </c>
      <c r="U226">
        <f>IF(EmployeeData3[[#This Row],[Gender]]="Female",1,0)</f>
        <v>0</v>
      </c>
      <c r="V226">
        <f>IF(EmployeeData3[[#This Row],[Performance Rating]]="Needs Improvement",1,0)</f>
        <v>1</v>
      </c>
      <c r="W226">
        <f>IF(EmployeeData3[[#This Row],[Performance Rating]]="Exceeds Expectations",1,0)</f>
        <v>0</v>
      </c>
      <c r="X226">
        <f>IF(EmployeeData3[[#This Row],[Performance Rating]]="Outstanding",1,0)</f>
        <v>0</v>
      </c>
      <c r="Y226">
        <f>IF(EmployeeData3[[#This Row],[Job Level]]="Entry",1,0)</f>
        <v>0</v>
      </c>
      <c r="Z226">
        <f>IF(EmployeeData3[[#This Row],[Job Level]]="Manager",1,0)</f>
        <v>0</v>
      </c>
      <c r="AA226">
        <f>IF(EmployeeData3[[#This Row],[Job Level]]="Senior",1,0)</f>
        <v>0</v>
      </c>
      <c r="AB226">
        <f>IF(EmployeeData3[[#This Row],[Job Level]]="Senior Manager",1,0)</f>
        <v>0</v>
      </c>
      <c r="AC226">
        <f>IF(EmployeeData3[[#This Row],[Department]]="Claims",1,0)</f>
        <v>0</v>
      </c>
      <c r="AD226">
        <f>IF(EmployeeData3[[#This Row],[Department]]="Finance",1,0)</f>
        <v>1</v>
      </c>
      <c r="AE226">
        <f>IF(EmployeeData3[[#This Row],[Department]]="HR",1,0)</f>
        <v>0</v>
      </c>
      <c r="AF226">
        <f>IF(EmployeeData3[[#This Row],[Department]]="IT",1,0)</f>
        <v>0</v>
      </c>
      <c r="AG226">
        <f>IF(EmployeeData3[[#This Row],[Department]]="Marketing",1,0)</f>
        <v>0</v>
      </c>
      <c r="AH226">
        <f>IF(EmployeeData3[[#This Row],[Department]]="Sales",1,0)</f>
        <v>0</v>
      </c>
      <c r="AI226">
        <f>IF(EmployeeData3[[#This Row],[Department]]="Underwriting",1,0)</f>
        <v>0</v>
      </c>
      <c r="AJ226">
        <f>IF(EmployeeData3[[#This Row],[Country]]="Canada",1,0)</f>
        <v>0</v>
      </c>
      <c r="AK226">
        <f>IF(EmployeeData3[[#This Row],[Country]]="Germany",1,0)</f>
        <v>0</v>
      </c>
      <c r="AL226">
        <f>IF(EmployeeData3[[#This Row],[Country]]="Ireland",1,0)</f>
        <v>0</v>
      </c>
      <c r="AM226">
        <f>IF(EmployeeData3[[#This Row],[Country]]="Singapore",1,0)</f>
        <v>0</v>
      </c>
      <c r="AN226">
        <f>IF(EmployeeData3[[#This Row],[Country]]="US",1,0)</f>
        <v>0</v>
      </c>
      <c r="AO226">
        <f>IF(EmployeeData3[[#This Row],[Working Arrangement]]="Office",1,0)</f>
        <v>0</v>
      </c>
      <c r="AP226">
        <f>IF(EmployeeData3[[#This Row],[Working Arrangement]]="Remote",1,0)</f>
        <v>0</v>
      </c>
      <c r="AQ226" t="e">
        <f>'Logistics Regression'!#REF! + SUMPRODUCT(B226:J226, 'Logistics Regression'!#REF!)</f>
        <v>#REF!</v>
      </c>
    </row>
    <row r="227" spans="1:43">
      <c r="A227" t="s">
        <v>278</v>
      </c>
      <c r="B227" t="str">
        <f>VLOOKUP(EmployeeData3[[#This Row],[Employee ID]],GenderData[#All],2,FALSE)</f>
        <v>Male</v>
      </c>
      <c r="C227" t="s">
        <v>43</v>
      </c>
      <c r="D227" t="s">
        <v>44</v>
      </c>
      <c r="E227" t="s">
        <v>41</v>
      </c>
      <c r="F227" t="s">
        <v>32</v>
      </c>
      <c r="G227">
        <v>37</v>
      </c>
      <c r="H227">
        <v>5.9</v>
      </c>
      <c r="I227">
        <v>5.3</v>
      </c>
      <c r="J227" s="3">
        <v>0.85</v>
      </c>
      <c r="K227" t="s">
        <v>25</v>
      </c>
      <c r="L227" t="s">
        <v>26</v>
      </c>
      <c r="M227">
        <v>25</v>
      </c>
      <c r="N227">
        <v>58</v>
      </c>
      <c r="O227">
        <v>5</v>
      </c>
      <c r="P227">
        <v>1.2</v>
      </c>
      <c r="Q227" t="s">
        <v>33</v>
      </c>
      <c r="R227" t="s">
        <v>26</v>
      </c>
      <c r="S227">
        <v>18</v>
      </c>
      <c r="T227">
        <v>1</v>
      </c>
      <c r="U227">
        <f>IF(EmployeeData3[[#This Row],[Gender]]="Female",1,0)</f>
        <v>0</v>
      </c>
      <c r="V227">
        <f>IF(EmployeeData3[[#This Row],[Performance Rating]]="Needs Improvement",1,0)</f>
        <v>0</v>
      </c>
      <c r="W227">
        <f>IF(EmployeeData3[[#This Row],[Performance Rating]]="Exceeds Expectations",1,0)</f>
        <v>0</v>
      </c>
      <c r="X227">
        <f>IF(EmployeeData3[[#This Row],[Performance Rating]]="Outstanding",1,0)</f>
        <v>0</v>
      </c>
      <c r="Y227">
        <f>IF(EmployeeData3[[#This Row],[Job Level]]="Entry",1,0)</f>
        <v>0</v>
      </c>
      <c r="Z227">
        <f>IF(EmployeeData3[[#This Row],[Job Level]]="Manager",1,0)</f>
        <v>0</v>
      </c>
      <c r="AA227">
        <f>IF(EmployeeData3[[#This Row],[Job Level]]="Senior",1,0)</f>
        <v>1</v>
      </c>
      <c r="AB227">
        <f>IF(EmployeeData3[[#This Row],[Job Level]]="Senior Manager",1,0)</f>
        <v>0</v>
      </c>
      <c r="AC227">
        <f>IF(EmployeeData3[[#This Row],[Department]]="Claims",1,0)</f>
        <v>0</v>
      </c>
      <c r="AD227">
        <f>IF(EmployeeData3[[#This Row],[Department]]="Finance",1,0)</f>
        <v>1</v>
      </c>
      <c r="AE227">
        <f>IF(EmployeeData3[[#This Row],[Department]]="HR",1,0)</f>
        <v>0</v>
      </c>
      <c r="AF227">
        <f>IF(EmployeeData3[[#This Row],[Department]]="IT",1,0)</f>
        <v>0</v>
      </c>
      <c r="AG227">
        <f>IF(EmployeeData3[[#This Row],[Department]]="Marketing",1,0)</f>
        <v>0</v>
      </c>
      <c r="AH227">
        <f>IF(EmployeeData3[[#This Row],[Department]]="Sales",1,0)</f>
        <v>0</v>
      </c>
      <c r="AI227">
        <f>IF(EmployeeData3[[#This Row],[Department]]="Underwriting",1,0)</f>
        <v>0</v>
      </c>
      <c r="AJ227">
        <f>IF(EmployeeData3[[#This Row],[Country]]="Canada",1,0)</f>
        <v>0</v>
      </c>
      <c r="AK227">
        <f>IF(EmployeeData3[[#This Row],[Country]]="Germany",1,0)</f>
        <v>0</v>
      </c>
      <c r="AL227">
        <f>IF(EmployeeData3[[#This Row],[Country]]="Ireland",1,0)</f>
        <v>0</v>
      </c>
      <c r="AM227">
        <f>IF(EmployeeData3[[#This Row],[Country]]="Singapore",1,0)</f>
        <v>1</v>
      </c>
      <c r="AN227">
        <f>IF(EmployeeData3[[#This Row],[Country]]="US",1,0)</f>
        <v>0</v>
      </c>
      <c r="AO227">
        <f>IF(EmployeeData3[[#This Row],[Working Arrangement]]="Office",1,0)</f>
        <v>0</v>
      </c>
      <c r="AP227">
        <f>IF(EmployeeData3[[#This Row],[Working Arrangement]]="Remote",1,0)</f>
        <v>0</v>
      </c>
      <c r="AQ227" t="e">
        <f>'Logistics Regression'!#REF! + SUMPRODUCT(B227:J227, 'Logistics Regression'!#REF!)</f>
        <v>#REF!</v>
      </c>
    </row>
    <row r="228" spans="1:43">
      <c r="A228" t="s">
        <v>279</v>
      </c>
      <c r="B228" t="str">
        <f>VLOOKUP(EmployeeData3[[#This Row],[Employee ID]],GenderData[#All],2,FALSE)</f>
        <v>Male</v>
      </c>
      <c r="C228" t="s">
        <v>29</v>
      </c>
      <c r="D228" t="s">
        <v>30</v>
      </c>
      <c r="E228" t="s">
        <v>55</v>
      </c>
      <c r="F228" t="s">
        <v>24</v>
      </c>
      <c r="G228">
        <v>47</v>
      </c>
      <c r="H228">
        <v>3.9</v>
      </c>
      <c r="I228">
        <v>3.3</v>
      </c>
      <c r="J228" s="3">
        <v>0.97</v>
      </c>
      <c r="K228" t="s">
        <v>25</v>
      </c>
      <c r="L228" t="s">
        <v>26</v>
      </c>
      <c r="M228">
        <v>21</v>
      </c>
      <c r="N228">
        <v>80</v>
      </c>
      <c r="O228">
        <v>9</v>
      </c>
      <c r="P228">
        <v>4.0999999999999996</v>
      </c>
      <c r="Q228" t="s">
        <v>33</v>
      </c>
      <c r="R228" t="s">
        <v>26</v>
      </c>
      <c r="S228">
        <v>27</v>
      </c>
      <c r="T228">
        <v>0</v>
      </c>
      <c r="U228">
        <f>IF(EmployeeData3[[#This Row],[Gender]]="Female",1,0)</f>
        <v>0</v>
      </c>
      <c r="V228">
        <f>IF(EmployeeData3[[#This Row],[Performance Rating]]="Needs Improvement",1,0)</f>
        <v>0</v>
      </c>
      <c r="W228">
        <f>IF(EmployeeData3[[#This Row],[Performance Rating]]="Exceeds Expectations",1,0)</f>
        <v>0</v>
      </c>
      <c r="X228">
        <f>IF(EmployeeData3[[#This Row],[Performance Rating]]="Outstanding",1,0)</f>
        <v>0</v>
      </c>
      <c r="Y228">
        <f>IF(EmployeeData3[[#This Row],[Job Level]]="Entry",1,0)</f>
        <v>0</v>
      </c>
      <c r="Z228">
        <f>IF(EmployeeData3[[#This Row],[Job Level]]="Manager",1,0)</f>
        <v>0</v>
      </c>
      <c r="AA228">
        <f>IF(EmployeeData3[[#This Row],[Job Level]]="Senior",1,0)</f>
        <v>0</v>
      </c>
      <c r="AB228">
        <f>IF(EmployeeData3[[#This Row],[Job Level]]="Senior Manager",1,0)</f>
        <v>0</v>
      </c>
      <c r="AC228">
        <f>IF(EmployeeData3[[#This Row],[Department]]="Claims",1,0)</f>
        <v>1</v>
      </c>
      <c r="AD228">
        <f>IF(EmployeeData3[[#This Row],[Department]]="Finance",1,0)</f>
        <v>0</v>
      </c>
      <c r="AE228">
        <f>IF(EmployeeData3[[#This Row],[Department]]="HR",1,0)</f>
        <v>0</v>
      </c>
      <c r="AF228">
        <f>IF(EmployeeData3[[#This Row],[Department]]="IT",1,0)</f>
        <v>0</v>
      </c>
      <c r="AG228">
        <f>IF(EmployeeData3[[#This Row],[Department]]="Marketing",1,0)</f>
        <v>0</v>
      </c>
      <c r="AH228">
        <f>IF(EmployeeData3[[#This Row],[Department]]="Sales",1,0)</f>
        <v>0</v>
      </c>
      <c r="AI228">
        <f>IF(EmployeeData3[[#This Row],[Department]]="Underwriting",1,0)</f>
        <v>0</v>
      </c>
      <c r="AJ228">
        <f>IF(EmployeeData3[[#This Row],[Country]]="Canada",1,0)</f>
        <v>1</v>
      </c>
      <c r="AK228">
        <f>IF(EmployeeData3[[#This Row],[Country]]="Germany",1,0)</f>
        <v>0</v>
      </c>
      <c r="AL228">
        <f>IF(EmployeeData3[[#This Row],[Country]]="Ireland",1,0)</f>
        <v>0</v>
      </c>
      <c r="AM228">
        <f>IF(EmployeeData3[[#This Row],[Country]]="Singapore",1,0)</f>
        <v>0</v>
      </c>
      <c r="AN228">
        <f>IF(EmployeeData3[[#This Row],[Country]]="US",1,0)</f>
        <v>0</v>
      </c>
      <c r="AO228">
        <f>IF(EmployeeData3[[#This Row],[Working Arrangement]]="Office",1,0)</f>
        <v>0</v>
      </c>
      <c r="AP228">
        <f>IF(EmployeeData3[[#This Row],[Working Arrangement]]="Remote",1,0)</f>
        <v>0</v>
      </c>
      <c r="AQ228" t="e">
        <f>'Logistics Regression'!#REF! + SUMPRODUCT(B228:J228, 'Logistics Regression'!#REF!)</f>
        <v>#REF!</v>
      </c>
    </row>
    <row r="229" spans="1:43">
      <c r="A229" t="s">
        <v>280</v>
      </c>
      <c r="B229" t="str">
        <f>VLOOKUP(EmployeeData3[[#This Row],[Employee ID]],GenderData[#All],2,FALSE)</f>
        <v>Female</v>
      </c>
      <c r="C229" t="s">
        <v>21</v>
      </c>
      <c r="D229" t="s">
        <v>22</v>
      </c>
      <c r="E229" t="s">
        <v>23</v>
      </c>
      <c r="F229" t="s">
        <v>24</v>
      </c>
      <c r="G229">
        <v>43</v>
      </c>
      <c r="H229">
        <v>2.9</v>
      </c>
      <c r="I229">
        <v>1.4</v>
      </c>
      <c r="J229" s="3">
        <v>0.92</v>
      </c>
      <c r="K229" t="s">
        <v>25</v>
      </c>
      <c r="L229" t="s">
        <v>26</v>
      </c>
      <c r="M229">
        <v>20</v>
      </c>
      <c r="N229">
        <v>54</v>
      </c>
      <c r="O229">
        <v>6</v>
      </c>
      <c r="P229">
        <v>5.9</v>
      </c>
      <c r="Q229" t="s">
        <v>50</v>
      </c>
      <c r="R229" t="s">
        <v>26</v>
      </c>
      <c r="S229">
        <v>44</v>
      </c>
      <c r="T229">
        <v>0</v>
      </c>
      <c r="U229">
        <f>IF(EmployeeData3[[#This Row],[Gender]]="Female",1,0)</f>
        <v>1</v>
      </c>
      <c r="V229">
        <f>IF(EmployeeData3[[#This Row],[Performance Rating]]="Needs Improvement",1,0)</f>
        <v>0</v>
      </c>
      <c r="W229">
        <f>IF(EmployeeData3[[#This Row],[Performance Rating]]="Exceeds Expectations",1,0)</f>
        <v>0</v>
      </c>
      <c r="X229">
        <f>IF(EmployeeData3[[#This Row],[Performance Rating]]="Outstanding",1,0)</f>
        <v>0</v>
      </c>
      <c r="Y229">
        <f>IF(EmployeeData3[[#This Row],[Job Level]]="Entry",1,0)</f>
        <v>0</v>
      </c>
      <c r="Z229">
        <f>IF(EmployeeData3[[#This Row],[Job Level]]="Manager",1,0)</f>
        <v>0</v>
      </c>
      <c r="AA229">
        <f>IF(EmployeeData3[[#This Row],[Job Level]]="Senior",1,0)</f>
        <v>0</v>
      </c>
      <c r="AB229">
        <f>IF(EmployeeData3[[#This Row],[Job Level]]="Senior Manager",1,0)</f>
        <v>0</v>
      </c>
      <c r="AC229">
        <f>IF(EmployeeData3[[#This Row],[Department]]="Claims",1,0)</f>
        <v>0</v>
      </c>
      <c r="AD229">
        <f>IF(EmployeeData3[[#This Row],[Department]]="Finance",1,0)</f>
        <v>0</v>
      </c>
      <c r="AE229">
        <f>IF(EmployeeData3[[#This Row],[Department]]="HR",1,0)</f>
        <v>0</v>
      </c>
      <c r="AF229">
        <f>IF(EmployeeData3[[#This Row],[Department]]="IT",1,0)</f>
        <v>0</v>
      </c>
      <c r="AG229">
        <f>IF(EmployeeData3[[#This Row],[Department]]="Marketing",1,0)</f>
        <v>0</v>
      </c>
      <c r="AH229">
        <f>IF(EmployeeData3[[#This Row],[Department]]="Sales",1,0)</f>
        <v>1</v>
      </c>
      <c r="AI229">
        <f>IF(EmployeeData3[[#This Row],[Department]]="Underwriting",1,0)</f>
        <v>0</v>
      </c>
      <c r="AJ229">
        <f>IF(EmployeeData3[[#This Row],[Country]]="Canada",1,0)</f>
        <v>0</v>
      </c>
      <c r="AK229">
        <f>IF(EmployeeData3[[#This Row],[Country]]="Germany",1,0)</f>
        <v>0</v>
      </c>
      <c r="AL229">
        <f>IF(EmployeeData3[[#This Row],[Country]]="Ireland",1,0)</f>
        <v>0</v>
      </c>
      <c r="AM229">
        <f>IF(EmployeeData3[[#This Row],[Country]]="Singapore",1,0)</f>
        <v>0</v>
      </c>
      <c r="AN229">
        <f>IF(EmployeeData3[[#This Row],[Country]]="US",1,0)</f>
        <v>0</v>
      </c>
      <c r="AO229">
        <f>IF(EmployeeData3[[#This Row],[Working Arrangement]]="Office",1,0)</f>
        <v>1</v>
      </c>
      <c r="AP229">
        <f>IF(EmployeeData3[[#This Row],[Working Arrangement]]="Remote",1,0)</f>
        <v>0</v>
      </c>
      <c r="AQ229" t="e">
        <f>'Logistics Regression'!#REF! + SUMPRODUCT(B229:J229, 'Logistics Regression'!#REF!)</f>
        <v>#REF!</v>
      </c>
    </row>
    <row r="230" spans="1:43">
      <c r="A230" t="s">
        <v>281</v>
      </c>
      <c r="B230" t="str">
        <f>VLOOKUP(EmployeeData3[[#This Row],[Employee ID]],GenderData[#All],2,FALSE)</f>
        <v>Male</v>
      </c>
      <c r="C230" t="s">
        <v>29</v>
      </c>
      <c r="D230" t="s">
        <v>30</v>
      </c>
      <c r="E230" t="s">
        <v>41</v>
      </c>
      <c r="F230" t="s">
        <v>59</v>
      </c>
      <c r="G230">
        <v>39</v>
      </c>
      <c r="H230">
        <v>2.1</v>
      </c>
      <c r="I230">
        <v>2.1</v>
      </c>
      <c r="J230" s="3">
        <v>1.08</v>
      </c>
      <c r="K230" t="s">
        <v>25</v>
      </c>
      <c r="L230" t="s">
        <v>26</v>
      </c>
      <c r="M230">
        <v>24</v>
      </c>
      <c r="N230">
        <v>54</v>
      </c>
      <c r="O230">
        <v>2</v>
      </c>
      <c r="P230">
        <v>4.7</v>
      </c>
      <c r="Q230" t="s">
        <v>33</v>
      </c>
      <c r="R230" t="s">
        <v>38</v>
      </c>
      <c r="S230">
        <v>16</v>
      </c>
      <c r="T230">
        <v>0</v>
      </c>
      <c r="U230">
        <f>IF(EmployeeData3[[#This Row],[Gender]]="Female",1,0)</f>
        <v>0</v>
      </c>
      <c r="V230">
        <f>IF(EmployeeData3[[#This Row],[Performance Rating]]="Needs Improvement",1,0)</f>
        <v>0</v>
      </c>
      <c r="W230">
        <f>IF(EmployeeData3[[#This Row],[Performance Rating]]="Exceeds Expectations",1,0)</f>
        <v>0</v>
      </c>
      <c r="X230">
        <f>IF(EmployeeData3[[#This Row],[Performance Rating]]="Outstanding",1,0)</f>
        <v>0</v>
      </c>
      <c r="Y230">
        <f>IF(EmployeeData3[[#This Row],[Job Level]]="Entry",1,0)</f>
        <v>0</v>
      </c>
      <c r="Z230">
        <f>IF(EmployeeData3[[#This Row],[Job Level]]="Manager",1,0)</f>
        <v>0</v>
      </c>
      <c r="AA230">
        <f>IF(EmployeeData3[[#This Row],[Job Level]]="Senior",1,0)</f>
        <v>0</v>
      </c>
      <c r="AB230">
        <f>IF(EmployeeData3[[#This Row],[Job Level]]="Senior Manager",1,0)</f>
        <v>1</v>
      </c>
      <c r="AC230">
        <f>IF(EmployeeData3[[#This Row],[Department]]="Claims",1,0)</f>
        <v>1</v>
      </c>
      <c r="AD230">
        <f>IF(EmployeeData3[[#This Row],[Department]]="Finance",1,0)</f>
        <v>0</v>
      </c>
      <c r="AE230">
        <f>IF(EmployeeData3[[#This Row],[Department]]="HR",1,0)</f>
        <v>0</v>
      </c>
      <c r="AF230">
        <f>IF(EmployeeData3[[#This Row],[Department]]="IT",1,0)</f>
        <v>0</v>
      </c>
      <c r="AG230">
        <f>IF(EmployeeData3[[#This Row],[Department]]="Marketing",1,0)</f>
        <v>0</v>
      </c>
      <c r="AH230">
        <f>IF(EmployeeData3[[#This Row],[Department]]="Sales",1,0)</f>
        <v>0</v>
      </c>
      <c r="AI230">
        <f>IF(EmployeeData3[[#This Row],[Department]]="Underwriting",1,0)</f>
        <v>0</v>
      </c>
      <c r="AJ230">
        <f>IF(EmployeeData3[[#This Row],[Country]]="Canada",1,0)</f>
        <v>0</v>
      </c>
      <c r="AK230">
        <f>IF(EmployeeData3[[#This Row],[Country]]="Germany",1,0)</f>
        <v>0</v>
      </c>
      <c r="AL230">
        <f>IF(EmployeeData3[[#This Row],[Country]]="Ireland",1,0)</f>
        <v>0</v>
      </c>
      <c r="AM230">
        <f>IF(EmployeeData3[[#This Row],[Country]]="Singapore",1,0)</f>
        <v>1</v>
      </c>
      <c r="AN230">
        <f>IF(EmployeeData3[[#This Row],[Country]]="US",1,0)</f>
        <v>0</v>
      </c>
      <c r="AO230">
        <f>IF(EmployeeData3[[#This Row],[Working Arrangement]]="Office",1,0)</f>
        <v>0</v>
      </c>
      <c r="AP230">
        <f>IF(EmployeeData3[[#This Row],[Working Arrangement]]="Remote",1,0)</f>
        <v>0</v>
      </c>
      <c r="AQ230" t="e">
        <f>'Logistics Regression'!#REF! + SUMPRODUCT(B230:J230, 'Logistics Regression'!#REF!)</f>
        <v>#REF!</v>
      </c>
    </row>
    <row r="231" spans="1:43">
      <c r="A231" t="s">
        <v>282</v>
      </c>
      <c r="B231" t="str">
        <f>VLOOKUP(EmployeeData3[[#This Row],[Employee ID]],GenderData[#All],2,FALSE)</f>
        <v>Female</v>
      </c>
      <c r="C231" t="s">
        <v>40</v>
      </c>
      <c r="D231" t="s">
        <v>40</v>
      </c>
      <c r="E231" t="s">
        <v>55</v>
      </c>
      <c r="F231" t="s">
        <v>24</v>
      </c>
      <c r="G231">
        <v>33</v>
      </c>
      <c r="H231">
        <v>5.2</v>
      </c>
      <c r="I231">
        <v>1.5</v>
      </c>
      <c r="J231" s="3">
        <v>0.92</v>
      </c>
      <c r="K231" t="s">
        <v>25</v>
      </c>
      <c r="L231" t="s">
        <v>38</v>
      </c>
      <c r="M231">
        <v>12</v>
      </c>
      <c r="N231">
        <v>79</v>
      </c>
      <c r="O231">
        <v>7</v>
      </c>
      <c r="P231">
        <v>4.5999999999999996</v>
      </c>
      <c r="Q231" t="s">
        <v>33</v>
      </c>
      <c r="R231" t="s">
        <v>38</v>
      </c>
      <c r="S231">
        <v>12</v>
      </c>
      <c r="T231">
        <v>0</v>
      </c>
      <c r="U231">
        <f>IF(EmployeeData3[[#This Row],[Gender]]="Female",1,0)</f>
        <v>1</v>
      </c>
      <c r="V231">
        <f>IF(EmployeeData3[[#This Row],[Performance Rating]]="Needs Improvement",1,0)</f>
        <v>0</v>
      </c>
      <c r="W231">
        <f>IF(EmployeeData3[[#This Row],[Performance Rating]]="Exceeds Expectations",1,0)</f>
        <v>0</v>
      </c>
      <c r="X231">
        <f>IF(EmployeeData3[[#This Row],[Performance Rating]]="Outstanding",1,0)</f>
        <v>0</v>
      </c>
      <c r="Y231">
        <f>IF(EmployeeData3[[#This Row],[Job Level]]="Entry",1,0)</f>
        <v>0</v>
      </c>
      <c r="Z231">
        <f>IF(EmployeeData3[[#This Row],[Job Level]]="Manager",1,0)</f>
        <v>0</v>
      </c>
      <c r="AA231">
        <f>IF(EmployeeData3[[#This Row],[Job Level]]="Senior",1,0)</f>
        <v>0</v>
      </c>
      <c r="AB231">
        <f>IF(EmployeeData3[[#This Row],[Job Level]]="Senior Manager",1,0)</f>
        <v>0</v>
      </c>
      <c r="AC231">
        <f>IF(EmployeeData3[[#This Row],[Department]]="Claims",1,0)</f>
        <v>0</v>
      </c>
      <c r="AD231">
        <f>IF(EmployeeData3[[#This Row],[Department]]="Finance",1,0)</f>
        <v>0</v>
      </c>
      <c r="AE231">
        <f>IF(EmployeeData3[[#This Row],[Department]]="HR",1,0)</f>
        <v>0</v>
      </c>
      <c r="AF231">
        <f>IF(EmployeeData3[[#This Row],[Department]]="IT",1,0)</f>
        <v>0</v>
      </c>
      <c r="AG231">
        <f>IF(EmployeeData3[[#This Row],[Department]]="Marketing",1,0)</f>
        <v>0</v>
      </c>
      <c r="AH231">
        <f>IF(EmployeeData3[[#This Row],[Department]]="Sales",1,0)</f>
        <v>0</v>
      </c>
      <c r="AI231">
        <f>IF(EmployeeData3[[#This Row],[Department]]="Underwriting",1,0)</f>
        <v>0</v>
      </c>
      <c r="AJ231">
        <f>IF(EmployeeData3[[#This Row],[Country]]="Canada",1,0)</f>
        <v>1</v>
      </c>
      <c r="AK231">
        <f>IF(EmployeeData3[[#This Row],[Country]]="Germany",1,0)</f>
        <v>0</v>
      </c>
      <c r="AL231">
        <f>IF(EmployeeData3[[#This Row],[Country]]="Ireland",1,0)</f>
        <v>0</v>
      </c>
      <c r="AM231">
        <f>IF(EmployeeData3[[#This Row],[Country]]="Singapore",1,0)</f>
        <v>0</v>
      </c>
      <c r="AN231">
        <f>IF(EmployeeData3[[#This Row],[Country]]="US",1,0)</f>
        <v>0</v>
      </c>
      <c r="AO231">
        <f>IF(EmployeeData3[[#This Row],[Working Arrangement]]="Office",1,0)</f>
        <v>0</v>
      </c>
      <c r="AP231">
        <f>IF(EmployeeData3[[#This Row],[Working Arrangement]]="Remote",1,0)</f>
        <v>0</v>
      </c>
      <c r="AQ231" t="e">
        <f>'Logistics Regression'!#REF! + SUMPRODUCT(B231:J231, 'Logistics Regression'!#REF!)</f>
        <v>#REF!</v>
      </c>
    </row>
    <row r="232" spans="1:43">
      <c r="A232" t="s">
        <v>283</v>
      </c>
      <c r="B232" t="str">
        <f>VLOOKUP(EmployeeData3[[#This Row],[Employee ID]],GenderData[#All],2,FALSE)</f>
        <v>Male</v>
      </c>
      <c r="C232" t="s">
        <v>52</v>
      </c>
      <c r="D232" t="s">
        <v>30</v>
      </c>
      <c r="E232" t="s">
        <v>23</v>
      </c>
      <c r="F232" t="s">
        <v>36</v>
      </c>
      <c r="G232">
        <v>21</v>
      </c>
      <c r="H232">
        <v>2.4</v>
      </c>
      <c r="I232">
        <v>1.8</v>
      </c>
      <c r="J232" s="3">
        <v>0.95</v>
      </c>
      <c r="K232" t="s">
        <v>53</v>
      </c>
      <c r="L232" t="s">
        <v>26</v>
      </c>
      <c r="M232">
        <v>12</v>
      </c>
      <c r="N232">
        <v>66</v>
      </c>
      <c r="O232">
        <v>4</v>
      </c>
      <c r="P232">
        <v>1.9</v>
      </c>
      <c r="Q232" t="s">
        <v>33</v>
      </c>
      <c r="R232" t="s">
        <v>26</v>
      </c>
      <c r="S232">
        <v>23</v>
      </c>
      <c r="T232">
        <v>0</v>
      </c>
      <c r="U232">
        <f>IF(EmployeeData3[[#This Row],[Gender]]="Female",1,0)</f>
        <v>0</v>
      </c>
      <c r="V232">
        <f>IF(EmployeeData3[[#This Row],[Performance Rating]]="Needs Improvement",1,0)</f>
        <v>1</v>
      </c>
      <c r="W232">
        <f>IF(EmployeeData3[[#This Row],[Performance Rating]]="Exceeds Expectations",1,0)</f>
        <v>0</v>
      </c>
      <c r="X232">
        <f>IF(EmployeeData3[[#This Row],[Performance Rating]]="Outstanding",1,0)</f>
        <v>0</v>
      </c>
      <c r="Y232">
        <f>IF(EmployeeData3[[#This Row],[Job Level]]="Entry",1,0)</f>
        <v>0</v>
      </c>
      <c r="Z232">
        <f>IF(EmployeeData3[[#This Row],[Job Level]]="Manager",1,0)</f>
        <v>1</v>
      </c>
      <c r="AA232">
        <f>IF(EmployeeData3[[#This Row],[Job Level]]="Senior",1,0)</f>
        <v>0</v>
      </c>
      <c r="AB232">
        <f>IF(EmployeeData3[[#This Row],[Job Level]]="Senior Manager",1,0)</f>
        <v>0</v>
      </c>
      <c r="AC232">
        <f>IF(EmployeeData3[[#This Row],[Department]]="Claims",1,0)</f>
        <v>0</v>
      </c>
      <c r="AD232">
        <f>IF(EmployeeData3[[#This Row],[Department]]="Finance",1,0)</f>
        <v>0</v>
      </c>
      <c r="AE232">
        <f>IF(EmployeeData3[[#This Row],[Department]]="HR",1,0)</f>
        <v>0</v>
      </c>
      <c r="AF232">
        <f>IF(EmployeeData3[[#This Row],[Department]]="IT",1,0)</f>
        <v>0</v>
      </c>
      <c r="AG232">
        <f>IF(EmployeeData3[[#This Row],[Department]]="Marketing",1,0)</f>
        <v>0</v>
      </c>
      <c r="AH232">
        <f>IF(EmployeeData3[[#This Row],[Department]]="Sales",1,0)</f>
        <v>0</v>
      </c>
      <c r="AI232">
        <f>IF(EmployeeData3[[#This Row],[Department]]="Underwriting",1,0)</f>
        <v>1</v>
      </c>
      <c r="AJ232">
        <f>IF(EmployeeData3[[#This Row],[Country]]="Canada",1,0)</f>
        <v>0</v>
      </c>
      <c r="AK232">
        <f>IF(EmployeeData3[[#This Row],[Country]]="Germany",1,0)</f>
        <v>0</v>
      </c>
      <c r="AL232">
        <f>IF(EmployeeData3[[#This Row],[Country]]="Ireland",1,0)</f>
        <v>0</v>
      </c>
      <c r="AM232">
        <f>IF(EmployeeData3[[#This Row],[Country]]="Singapore",1,0)</f>
        <v>0</v>
      </c>
      <c r="AN232">
        <f>IF(EmployeeData3[[#This Row],[Country]]="US",1,0)</f>
        <v>0</v>
      </c>
      <c r="AO232">
        <f>IF(EmployeeData3[[#This Row],[Working Arrangement]]="Office",1,0)</f>
        <v>0</v>
      </c>
      <c r="AP232">
        <f>IF(EmployeeData3[[#This Row],[Working Arrangement]]="Remote",1,0)</f>
        <v>0</v>
      </c>
      <c r="AQ232" t="e">
        <f>'Logistics Regression'!#REF! + SUMPRODUCT(B232:J232, 'Logistics Regression'!#REF!)</f>
        <v>#REF!</v>
      </c>
    </row>
    <row r="233" spans="1:43">
      <c r="A233" t="s">
        <v>284</v>
      </c>
      <c r="B233" t="str">
        <f>VLOOKUP(EmployeeData3[[#This Row],[Employee ID]],GenderData[#All],2,FALSE)</f>
        <v>Female</v>
      </c>
      <c r="C233" t="s">
        <v>21</v>
      </c>
      <c r="D233" t="s">
        <v>22</v>
      </c>
      <c r="E233" t="s">
        <v>45</v>
      </c>
      <c r="F233" t="s">
        <v>24</v>
      </c>
      <c r="G233">
        <v>40</v>
      </c>
      <c r="H233">
        <v>7</v>
      </c>
      <c r="I233">
        <v>2.4</v>
      </c>
      <c r="J233" s="3">
        <v>1.1200000000000001</v>
      </c>
      <c r="K233" t="s">
        <v>37</v>
      </c>
      <c r="L233" t="s">
        <v>26</v>
      </c>
      <c r="M233">
        <v>36</v>
      </c>
      <c r="N233">
        <v>60</v>
      </c>
      <c r="O233">
        <v>3</v>
      </c>
      <c r="P233">
        <v>1.2</v>
      </c>
      <c r="Q233" t="s">
        <v>33</v>
      </c>
      <c r="R233" t="s">
        <v>38</v>
      </c>
      <c r="S233">
        <v>36</v>
      </c>
      <c r="T233">
        <v>0</v>
      </c>
      <c r="U233">
        <f>IF(EmployeeData3[[#This Row],[Gender]]="Female",1,0)</f>
        <v>1</v>
      </c>
      <c r="V233">
        <f>IF(EmployeeData3[[#This Row],[Performance Rating]]="Needs Improvement",1,0)</f>
        <v>0</v>
      </c>
      <c r="W233">
        <f>IF(EmployeeData3[[#This Row],[Performance Rating]]="Exceeds Expectations",1,0)</f>
        <v>1</v>
      </c>
      <c r="X233">
        <f>IF(EmployeeData3[[#This Row],[Performance Rating]]="Outstanding",1,0)</f>
        <v>0</v>
      </c>
      <c r="Y233">
        <f>IF(EmployeeData3[[#This Row],[Job Level]]="Entry",1,0)</f>
        <v>0</v>
      </c>
      <c r="Z233">
        <f>IF(EmployeeData3[[#This Row],[Job Level]]="Manager",1,0)</f>
        <v>0</v>
      </c>
      <c r="AA233">
        <f>IF(EmployeeData3[[#This Row],[Job Level]]="Senior",1,0)</f>
        <v>0</v>
      </c>
      <c r="AB233">
        <f>IF(EmployeeData3[[#This Row],[Job Level]]="Senior Manager",1,0)</f>
        <v>0</v>
      </c>
      <c r="AC233">
        <f>IF(EmployeeData3[[#This Row],[Department]]="Claims",1,0)</f>
        <v>0</v>
      </c>
      <c r="AD233">
        <f>IF(EmployeeData3[[#This Row],[Department]]="Finance",1,0)</f>
        <v>0</v>
      </c>
      <c r="AE233">
        <f>IF(EmployeeData3[[#This Row],[Department]]="HR",1,0)</f>
        <v>0</v>
      </c>
      <c r="AF233">
        <f>IF(EmployeeData3[[#This Row],[Department]]="IT",1,0)</f>
        <v>0</v>
      </c>
      <c r="AG233">
        <f>IF(EmployeeData3[[#This Row],[Department]]="Marketing",1,0)</f>
        <v>0</v>
      </c>
      <c r="AH233">
        <f>IF(EmployeeData3[[#This Row],[Department]]="Sales",1,0)</f>
        <v>1</v>
      </c>
      <c r="AI233">
        <f>IF(EmployeeData3[[#This Row],[Department]]="Underwriting",1,0)</f>
        <v>0</v>
      </c>
      <c r="AJ233">
        <f>IF(EmployeeData3[[#This Row],[Country]]="Canada",1,0)</f>
        <v>0</v>
      </c>
      <c r="AK233">
        <f>IF(EmployeeData3[[#This Row],[Country]]="Germany",1,0)</f>
        <v>0</v>
      </c>
      <c r="AL233">
        <f>IF(EmployeeData3[[#This Row],[Country]]="Ireland",1,0)</f>
        <v>0</v>
      </c>
      <c r="AM233">
        <f>IF(EmployeeData3[[#This Row],[Country]]="Singapore",1,0)</f>
        <v>0</v>
      </c>
      <c r="AN233">
        <f>IF(EmployeeData3[[#This Row],[Country]]="US",1,0)</f>
        <v>1</v>
      </c>
      <c r="AO233">
        <f>IF(EmployeeData3[[#This Row],[Working Arrangement]]="Office",1,0)</f>
        <v>0</v>
      </c>
      <c r="AP233">
        <f>IF(EmployeeData3[[#This Row],[Working Arrangement]]="Remote",1,0)</f>
        <v>0</v>
      </c>
      <c r="AQ233" t="e">
        <f>'Logistics Regression'!#REF! + SUMPRODUCT(B233:J233, 'Logistics Regression'!#REF!)</f>
        <v>#REF!</v>
      </c>
    </row>
    <row r="234" spans="1:43">
      <c r="A234" t="s">
        <v>285</v>
      </c>
      <c r="B234" t="str">
        <f>VLOOKUP(EmployeeData3[[#This Row],[Employee ID]],GenderData[#All],2,FALSE)</f>
        <v>Male</v>
      </c>
      <c r="C234" t="s">
        <v>40</v>
      </c>
      <c r="D234" t="s">
        <v>40</v>
      </c>
      <c r="E234" t="s">
        <v>23</v>
      </c>
      <c r="F234" t="s">
        <v>24</v>
      </c>
      <c r="G234">
        <v>43</v>
      </c>
      <c r="H234">
        <v>7.3</v>
      </c>
      <c r="I234">
        <v>0.5</v>
      </c>
      <c r="J234" s="3">
        <v>1.05</v>
      </c>
      <c r="K234" t="s">
        <v>37</v>
      </c>
      <c r="L234" t="s">
        <v>26</v>
      </c>
      <c r="M234">
        <v>14</v>
      </c>
      <c r="N234">
        <v>51</v>
      </c>
      <c r="O234">
        <v>3</v>
      </c>
      <c r="P234">
        <v>3.8</v>
      </c>
      <c r="Q234" t="s">
        <v>33</v>
      </c>
      <c r="R234" t="s">
        <v>26</v>
      </c>
      <c r="S234">
        <v>7</v>
      </c>
      <c r="T234">
        <v>0</v>
      </c>
      <c r="U234">
        <f>IF(EmployeeData3[[#This Row],[Gender]]="Female",1,0)</f>
        <v>0</v>
      </c>
      <c r="V234">
        <f>IF(EmployeeData3[[#This Row],[Performance Rating]]="Needs Improvement",1,0)</f>
        <v>0</v>
      </c>
      <c r="W234">
        <f>IF(EmployeeData3[[#This Row],[Performance Rating]]="Exceeds Expectations",1,0)</f>
        <v>1</v>
      </c>
      <c r="X234">
        <f>IF(EmployeeData3[[#This Row],[Performance Rating]]="Outstanding",1,0)</f>
        <v>0</v>
      </c>
      <c r="Y234">
        <f>IF(EmployeeData3[[#This Row],[Job Level]]="Entry",1,0)</f>
        <v>0</v>
      </c>
      <c r="Z234">
        <f>IF(EmployeeData3[[#This Row],[Job Level]]="Manager",1,0)</f>
        <v>0</v>
      </c>
      <c r="AA234">
        <f>IF(EmployeeData3[[#This Row],[Job Level]]="Senior",1,0)</f>
        <v>0</v>
      </c>
      <c r="AB234">
        <f>IF(EmployeeData3[[#This Row],[Job Level]]="Senior Manager",1,0)</f>
        <v>0</v>
      </c>
      <c r="AC234">
        <f>IF(EmployeeData3[[#This Row],[Department]]="Claims",1,0)</f>
        <v>0</v>
      </c>
      <c r="AD234">
        <f>IF(EmployeeData3[[#This Row],[Department]]="Finance",1,0)</f>
        <v>0</v>
      </c>
      <c r="AE234">
        <f>IF(EmployeeData3[[#This Row],[Department]]="HR",1,0)</f>
        <v>0</v>
      </c>
      <c r="AF234">
        <f>IF(EmployeeData3[[#This Row],[Department]]="IT",1,0)</f>
        <v>0</v>
      </c>
      <c r="AG234">
        <f>IF(EmployeeData3[[#This Row],[Department]]="Marketing",1,0)</f>
        <v>0</v>
      </c>
      <c r="AH234">
        <f>IF(EmployeeData3[[#This Row],[Department]]="Sales",1,0)</f>
        <v>0</v>
      </c>
      <c r="AI234">
        <f>IF(EmployeeData3[[#This Row],[Department]]="Underwriting",1,0)</f>
        <v>0</v>
      </c>
      <c r="AJ234">
        <f>IF(EmployeeData3[[#This Row],[Country]]="Canada",1,0)</f>
        <v>0</v>
      </c>
      <c r="AK234">
        <f>IF(EmployeeData3[[#This Row],[Country]]="Germany",1,0)</f>
        <v>0</v>
      </c>
      <c r="AL234">
        <f>IF(EmployeeData3[[#This Row],[Country]]="Ireland",1,0)</f>
        <v>0</v>
      </c>
      <c r="AM234">
        <f>IF(EmployeeData3[[#This Row],[Country]]="Singapore",1,0)</f>
        <v>0</v>
      </c>
      <c r="AN234">
        <f>IF(EmployeeData3[[#This Row],[Country]]="US",1,0)</f>
        <v>0</v>
      </c>
      <c r="AO234">
        <f>IF(EmployeeData3[[#This Row],[Working Arrangement]]="Office",1,0)</f>
        <v>0</v>
      </c>
      <c r="AP234">
        <f>IF(EmployeeData3[[#This Row],[Working Arrangement]]="Remote",1,0)</f>
        <v>0</v>
      </c>
      <c r="AQ234" t="e">
        <f>'Logistics Regression'!#REF! + SUMPRODUCT(B234:J234, 'Logistics Regression'!#REF!)</f>
        <v>#REF!</v>
      </c>
    </row>
    <row r="235" spans="1:43">
      <c r="A235" t="s">
        <v>286</v>
      </c>
      <c r="B235" t="str">
        <f>VLOOKUP(EmployeeData3[[#This Row],[Employee ID]],GenderData[#All],2,FALSE)</f>
        <v>Male</v>
      </c>
      <c r="C235" t="s">
        <v>21</v>
      </c>
      <c r="D235" t="s">
        <v>22</v>
      </c>
      <c r="E235" t="s">
        <v>45</v>
      </c>
      <c r="F235" t="s">
        <v>62</v>
      </c>
      <c r="G235">
        <v>24</v>
      </c>
      <c r="H235">
        <v>5.6</v>
      </c>
      <c r="I235">
        <v>0.3</v>
      </c>
      <c r="J235" s="3">
        <v>1.01</v>
      </c>
      <c r="K235" t="s">
        <v>75</v>
      </c>
      <c r="L235" t="s">
        <v>26</v>
      </c>
      <c r="M235">
        <v>23</v>
      </c>
      <c r="N235">
        <v>72</v>
      </c>
      <c r="O235">
        <v>9</v>
      </c>
      <c r="P235">
        <v>1.3</v>
      </c>
      <c r="Q235" t="s">
        <v>50</v>
      </c>
      <c r="R235" t="s">
        <v>38</v>
      </c>
      <c r="S235">
        <v>41</v>
      </c>
      <c r="T235">
        <v>0</v>
      </c>
      <c r="U235">
        <f>IF(EmployeeData3[[#This Row],[Gender]]="Female",1,0)</f>
        <v>0</v>
      </c>
      <c r="V235">
        <f>IF(EmployeeData3[[#This Row],[Performance Rating]]="Needs Improvement",1,0)</f>
        <v>0</v>
      </c>
      <c r="W235">
        <f>IF(EmployeeData3[[#This Row],[Performance Rating]]="Exceeds Expectations",1,0)</f>
        <v>0</v>
      </c>
      <c r="X235">
        <f>IF(EmployeeData3[[#This Row],[Performance Rating]]="Outstanding",1,0)</f>
        <v>1</v>
      </c>
      <c r="Y235">
        <f>IF(EmployeeData3[[#This Row],[Job Level]]="Entry",1,0)</f>
        <v>1</v>
      </c>
      <c r="Z235">
        <f>IF(EmployeeData3[[#This Row],[Job Level]]="Manager",1,0)</f>
        <v>0</v>
      </c>
      <c r="AA235">
        <f>IF(EmployeeData3[[#This Row],[Job Level]]="Senior",1,0)</f>
        <v>0</v>
      </c>
      <c r="AB235">
        <f>IF(EmployeeData3[[#This Row],[Job Level]]="Senior Manager",1,0)</f>
        <v>0</v>
      </c>
      <c r="AC235">
        <f>IF(EmployeeData3[[#This Row],[Department]]="Claims",1,0)</f>
        <v>0</v>
      </c>
      <c r="AD235">
        <f>IF(EmployeeData3[[#This Row],[Department]]="Finance",1,0)</f>
        <v>0</v>
      </c>
      <c r="AE235">
        <f>IF(EmployeeData3[[#This Row],[Department]]="HR",1,0)</f>
        <v>0</v>
      </c>
      <c r="AF235">
        <f>IF(EmployeeData3[[#This Row],[Department]]="IT",1,0)</f>
        <v>0</v>
      </c>
      <c r="AG235">
        <f>IF(EmployeeData3[[#This Row],[Department]]="Marketing",1,0)</f>
        <v>0</v>
      </c>
      <c r="AH235">
        <f>IF(EmployeeData3[[#This Row],[Department]]="Sales",1,0)</f>
        <v>1</v>
      </c>
      <c r="AI235">
        <f>IF(EmployeeData3[[#This Row],[Department]]="Underwriting",1,0)</f>
        <v>0</v>
      </c>
      <c r="AJ235">
        <f>IF(EmployeeData3[[#This Row],[Country]]="Canada",1,0)</f>
        <v>0</v>
      </c>
      <c r="AK235">
        <f>IF(EmployeeData3[[#This Row],[Country]]="Germany",1,0)</f>
        <v>0</v>
      </c>
      <c r="AL235">
        <f>IF(EmployeeData3[[#This Row],[Country]]="Ireland",1,0)</f>
        <v>0</v>
      </c>
      <c r="AM235">
        <f>IF(EmployeeData3[[#This Row],[Country]]="Singapore",1,0)</f>
        <v>0</v>
      </c>
      <c r="AN235">
        <f>IF(EmployeeData3[[#This Row],[Country]]="US",1,0)</f>
        <v>1</v>
      </c>
      <c r="AO235">
        <f>IF(EmployeeData3[[#This Row],[Working Arrangement]]="Office",1,0)</f>
        <v>1</v>
      </c>
      <c r="AP235">
        <f>IF(EmployeeData3[[#This Row],[Working Arrangement]]="Remote",1,0)</f>
        <v>0</v>
      </c>
      <c r="AQ235" t="e">
        <f>'Logistics Regression'!#REF! + SUMPRODUCT(B235:J235, 'Logistics Regression'!#REF!)</f>
        <v>#REF!</v>
      </c>
    </row>
    <row r="236" spans="1:43">
      <c r="A236" t="s">
        <v>287</v>
      </c>
      <c r="B236" t="str">
        <f>VLOOKUP(EmployeeData3[[#This Row],[Employee ID]],GenderData[#All],2,FALSE)</f>
        <v>Female</v>
      </c>
      <c r="C236" t="s">
        <v>43</v>
      </c>
      <c r="D236" t="s">
        <v>44</v>
      </c>
      <c r="E236" t="s">
        <v>23</v>
      </c>
      <c r="F236" t="s">
        <v>32</v>
      </c>
      <c r="G236">
        <v>27</v>
      </c>
      <c r="H236">
        <v>6.4</v>
      </c>
      <c r="I236">
        <v>0.8</v>
      </c>
      <c r="J236" s="3">
        <v>0.88</v>
      </c>
      <c r="K236" t="s">
        <v>25</v>
      </c>
      <c r="L236" t="s">
        <v>26</v>
      </c>
      <c r="M236">
        <v>16</v>
      </c>
      <c r="N236">
        <v>66</v>
      </c>
      <c r="O236">
        <v>5</v>
      </c>
      <c r="P236">
        <v>1.9</v>
      </c>
      <c r="Q236" t="s">
        <v>33</v>
      </c>
      <c r="R236" t="s">
        <v>38</v>
      </c>
      <c r="S236">
        <v>22</v>
      </c>
      <c r="T236">
        <v>0</v>
      </c>
      <c r="U236">
        <f>IF(EmployeeData3[[#This Row],[Gender]]="Female",1,0)</f>
        <v>1</v>
      </c>
      <c r="V236">
        <f>IF(EmployeeData3[[#This Row],[Performance Rating]]="Needs Improvement",1,0)</f>
        <v>0</v>
      </c>
      <c r="W236">
        <f>IF(EmployeeData3[[#This Row],[Performance Rating]]="Exceeds Expectations",1,0)</f>
        <v>0</v>
      </c>
      <c r="X236">
        <f>IF(EmployeeData3[[#This Row],[Performance Rating]]="Outstanding",1,0)</f>
        <v>0</v>
      </c>
      <c r="Y236">
        <f>IF(EmployeeData3[[#This Row],[Job Level]]="Entry",1,0)</f>
        <v>0</v>
      </c>
      <c r="Z236">
        <f>IF(EmployeeData3[[#This Row],[Job Level]]="Manager",1,0)</f>
        <v>0</v>
      </c>
      <c r="AA236">
        <f>IF(EmployeeData3[[#This Row],[Job Level]]="Senior",1,0)</f>
        <v>1</v>
      </c>
      <c r="AB236">
        <f>IF(EmployeeData3[[#This Row],[Job Level]]="Senior Manager",1,0)</f>
        <v>0</v>
      </c>
      <c r="AC236">
        <f>IF(EmployeeData3[[#This Row],[Department]]="Claims",1,0)</f>
        <v>0</v>
      </c>
      <c r="AD236">
        <f>IF(EmployeeData3[[#This Row],[Department]]="Finance",1,0)</f>
        <v>1</v>
      </c>
      <c r="AE236">
        <f>IF(EmployeeData3[[#This Row],[Department]]="HR",1,0)</f>
        <v>0</v>
      </c>
      <c r="AF236">
        <f>IF(EmployeeData3[[#This Row],[Department]]="IT",1,0)</f>
        <v>0</v>
      </c>
      <c r="AG236">
        <f>IF(EmployeeData3[[#This Row],[Department]]="Marketing",1,0)</f>
        <v>0</v>
      </c>
      <c r="AH236">
        <f>IF(EmployeeData3[[#This Row],[Department]]="Sales",1,0)</f>
        <v>0</v>
      </c>
      <c r="AI236">
        <f>IF(EmployeeData3[[#This Row],[Department]]="Underwriting",1,0)</f>
        <v>0</v>
      </c>
      <c r="AJ236">
        <f>IF(EmployeeData3[[#This Row],[Country]]="Canada",1,0)</f>
        <v>0</v>
      </c>
      <c r="AK236">
        <f>IF(EmployeeData3[[#This Row],[Country]]="Germany",1,0)</f>
        <v>0</v>
      </c>
      <c r="AL236">
        <f>IF(EmployeeData3[[#This Row],[Country]]="Ireland",1,0)</f>
        <v>0</v>
      </c>
      <c r="AM236">
        <f>IF(EmployeeData3[[#This Row],[Country]]="Singapore",1,0)</f>
        <v>0</v>
      </c>
      <c r="AN236">
        <f>IF(EmployeeData3[[#This Row],[Country]]="US",1,0)</f>
        <v>0</v>
      </c>
      <c r="AO236">
        <f>IF(EmployeeData3[[#This Row],[Working Arrangement]]="Office",1,0)</f>
        <v>0</v>
      </c>
      <c r="AP236">
        <f>IF(EmployeeData3[[#This Row],[Working Arrangement]]="Remote",1,0)</f>
        <v>0</v>
      </c>
      <c r="AQ236" t="e">
        <f>'Logistics Regression'!#REF! + SUMPRODUCT(B236:J236, 'Logistics Regression'!#REF!)</f>
        <v>#REF!</v>
      </c>
    </row>
    <row r="237" spans="1:43">
      <c r="A237" t="s">
        <v>288</v>
      </c>
      <c r="B237" t="str">
        <f>VLOOKUP(EmployeeData3[[#This Row],[Employee ID]],GenderData[#All],2,FALSE)</f>
        <v>Male</v>
      </c>
      <c r="C237" t="s">
        <v>35</v>
      </c>
      <c r="D237" t="s">
        <v>22</v>
      </c>
      <c r="E237" t="s">
        <v>45</v>
      </c>
      <c r="F237" t="s">
        <v>24</v>
      </c>
      <c r="G237">
        <v>40</v>
      </c>
      <c r="H237">
        <v>5.6</v>
      </c>
      <c r="I237">
        <v>3.1</v>
      </c>
      <c r="J237" s="3">
        <v>0.93</v>
      </c>
      <c r="K237" t="s">
        <v>25</v>
      </c>
      <c r="L237" t="s">
        <v>26</v>
      </c>
      <c r="M237">
        <v>1</v>
      </c>
      <c r="N237">
        <v>77</v>
      </c>
      <c r="O237">
        <v>5</v>
      </c>
      <c r="P237">
        <v>1.4</v>
      </c>
      <c r="Q237" t="s">
        <v>33</v>
      </c>
      <c r="R237" t="s">
        <v>26</v>
      </c>
      <c r="S237">
        <v>15</v>
      </c>
      <c r="T237">
        <v>0</v>
      </c>
      <c r="U237">
        <f>IF(EmployeeData3[[#This Row],[Gender]]="Female",1,0)</f>
        <v>0</v>
      </c>
      <c r="V237">
        <f>IF(EmployeeData3[[#This Row],[Performance Rating]]="Needs Improvement",1,0)</f>
        <v>0</v>
      </c>
      <c r="W237">
        <f>IF(EmployeeData3[[#This Row],[Performance Rating]]="Exceeds Expectations",1,0)</f>
        <v>0</v>
      </c>
      <c r="X237">
        <f>IF(EmployeeData3[[#This Row],[Performance Rating]]="Outstanding",1,0)</f>
        <v>0</v>
      </c>
      <c r="Y237">
        <f>IF(EmployeeData3[[#This Row],[Job Level]]="Entry",1,0)</f>
        <v>0</v>
      </c>
      <c r="Z237">
        <f>IF(EmployeeData3[[#This Row],[Job Level]]="Manager",1,0)</f>
        <v>0</v>
      </c>
      <c r="AA237">
        <f>IF(EmployeeData3[[#This Row],[Job Level]]="Senior",1,0)</f>
        <v>0</v>
      </c>
      <c r="AB237">
        <f>IF(EmployeeData3[[#This Row],[Job Level]]="Senior Manager",1,0)</f>
        <v>0</v>
      </c>
      <c r="AC237">
        <f>IF(EmployeeData3[[#This Row],[Department]]="Claims",1,0)</f>
        <v>0</v>
      </c>
      <c r="AD237">
        <f>IF(EmployeeData3[[#This Row],[Department]]="Finance",1,0)</f>
        <v>0</v>
      </c>
      <c r="AE237">
        <f>IF(EmployeeData3[[#This Row],[Department]]="HR",1,0)</f>
        <v>0</v>
      </c>
      <c r="AF237">
        <f>IF(EmployeeData3[[#This Row],[Department]]="IT",1,0)</f>
        <v>0</v>
      </c>
      <c r="AG237">
        <f>IF(EmployeeData3[[#This Row],[Department]]="Marketing",1,0)</f>
        <v>1</v>
      </c>
      <c r="AH237">
        <f>IF(EmployeeData3[[#This Row],[Department]]="Sales",1,0)</f>
        <v>0</v>
      </c>
      <c r="AI237">
        <f>IF(EmployeeData3[[#This Row],[Department]]="Underwriting",1,0)</f>
        <v>0</v>
      </c>
      <c r="AJ237">
        <f>IF(EmployeeData3[[#This Row],[Country]]="Canada",1,0)</f>
        <v>0</v>
      </c>
      <c r="AK237">
        <f>IF(EmployeeData3[[#This Row],[Country]]="Germany",1,0)</f>
        <v>0</v>
      </c>
      <c r="AL237">
        <f>IF(EmployeeData3[[#This Row],[Country]]="Ireland",1,0)</f>
        <v>0</v>
      </c>
      <c r="AM237">
        <f>IF(EmployeeData3[[#This Row],[Country]]="Singapore",1,0)</f>
        <v>0</v>
      </c>
      <c r="AN237">
        <f>IF(EmployeeData3[[#This Row],[Country]]="US",1,0)</f>
        <v>1</v>
      </c>
      <c r="AO237">
        <f>IF(EmployeeData3[[#This Row],[Working Arrangement]]="Office",1,0)</f>
        <v>0</v>
      </c>
      <c r="AP237">
        <f>IF(EmployeeData3[[#This Row],[Working Arrangement]]="Remote",1,0)</f>
        <v>0</v>
      </c>
      <c r="AQ237" t="e">
        <f>'Logistics Regression'!#REF! + SUMPRODUCT(B237:J237, 'Logistics Regression'!#REF!)</f>
        <v>#REF!</v>
      </c>
    </row>
    <row r="238" spans="1:43">
      <c r="A238" t="s">
        <v>289</v>
      </c>
      <c r="B238" t="str">
        <f>VLOOKUP(EmployeeData3[[#This Row],[Employee ID]],GenderData[#All],2,FALSE)</f>
        <v>Female</v>
      </c>
      <c r="C238" t="s">
        <v>66</v>
      </c>
      <c r="D238" t="s">
        <v>67</v>
      </c>
      <c r="E238" t="s">
        <v>45</v>
      </c>
      <c r="F238" t="s">
        <v>36</v>
      </c>
      <c r="G238">
        <v>41</v>
      </c>
      <c r="H238">
        <v>6.7</v>
      </c>
      <c r="I238">
        <v>3.4</v>
      </c>
      <c r="J238" s="3">
        <v>0.86</v>
      </c>
      <c r="K238" t="s">
        <v>25</v>
      </c>
      <c r="L238" t="s">
        <v>26</v>
      </c>
      <c r="M238">
        <v>1</v>
      </c>
      <c r="N238">
        <v>65</v>
      </c>
      <c r="O238">
        <v>13</v>
      </c>
      <c r="P238">
        <v>1.5</v>
      </c>
      <c r="Q238" t="s">
        <v>50</v>
      </c>
      <c r="R238" t="s">
        <v>38</v>
      </c>
      <c r="S238">
        <v>5</v>
      </c>
      <c r="T238">
        <v>1</v>
      </c>
      <c r="U238">
        <f>IF(EmployeeData3[[#This Row],[Gender]]="Female",1,0)</f>
        <v>1</v>
      </c>
      <c r="V238">
        <f>IF(EmployeeData3[[#This Row],[Performance Rating]]="Needs Improvement",1,0)</f>
        <v>0</v>
      </c>
      <c r="W238">
        <f>IF(EmployeeData3[[#This Row],[Performance Rating]]="Exceeds Expectations",1,0)</f>
        <v>0</v>
      </c>
      <c r="X238">
        <f>IF(EmployeeData3[[#This Row],[Performance Rating]]="Outstanding",1,0)</f>
        <v>0</v>
      </c>
      <c r="Y238">
        <f>IF(EmployeeData3[[#This Row],[Job Level]]="Entry",1,0)</f>
        <v>0</v>
      </c>
      <c r="Z238">
        <f>IF(EmployeeData3[[#This Row],[Job Level]]="Manager",1,0)</f>
        <v>1</v>
      </c>
      <c r="AA238">
        <f>IF(EmployeeData3[[#This Row],[Job Level]]="Senior",1,0)</f>
        <v>0</v>
      </c>
      <c r="AB238">
        <f>IF(EmployeeData3[[#This Row],[Job Level]]="Senior Manager",1,0)</f>
        <v>0</v>
      </c>
      <c r="AC238">
        <f>IF(EmployeeData3[[#This Row],[Department]]="Claims",1,0)</f>
        <v>0</v>
      </c>
      <c r="AD238">
        <f>IF(EmployeeData3[[#This Row],[Department]]="Finance",1,0)</f>
        <v>0</v>
      </c>
      <c r="AE238">
        <f>IF(EmployeeData3[[#This Row],[Department]]="HR",1,0)</f>
        <v>1</v>
      </c>
      <c r="AF238">
        <f>IF(EmployeeData3[[#This Row],[Department]]="IT",1,0)</f>
        <v>0</v>
      </c>
      <c r="AG238">
        <f>IF(EmployeeData3[[#This Row],[Department]]="Marketing",1,0)</f>
        <v>0</v>
      </c>
      <c r="AH238">
        <f>IF(EmployeeData3[[#This Row],[Department]]="Sales",1,0)</f>
        <v>0</v>
      </c>
      <c r="AI238">
        <f>IF(EmployeeData3[[#This Row],[Department]]="Underwriting",1,0)</f>
        <v>0</v>
      </c>
      <c r="AJ238">
        <f>IF(EmployeeData3[[#This Row],[Country]]="Canada",1,0)</f>
        <v>0</v>
      </c>
      <c r="AK238">
        <f>IF(EmployeeData3[[#This Row],[Country]]="Germany",1,0)</f>
        <v>0</v>
      </c>
      <c r="AL238">
        <f>IF(EmployeeData3[[#This Row],[Country]]="Ireland",1,0)</f>
        <v>0</v>
      </c>
      <c r="AM238">
        <f>IF(EmployeeData3[[#This Row],[Country]]="Singapore",1,0)</f>
        <v>0</v>
      </c>
      <c r="AN238">
        <f>IF(EmployeeData3[[#This Row],[Country]]="US",1,0)</f>
        <v>1</v>
      </c>
      <c r="AO238">
        <f>IF(EmployeeData3[[#This Row],[Working Arrangement]]="Office",1,0)</f>
        <v>1</v>
      </c>
      <c r="AP238">
        <f>IF(EmployeeData3[[#This Row],[Working Arrangement]]="Remote",1,0)</f>
        <v>0</v>
      </c>
      <c r="AQ238" t="e">
        <f>'Logistics Regression'!#REF! + SUMPRODUCT(B238:J238, 'Logistics Regression'!#REF!)</f>
        <v>#REF!</v>
      </c>
    </row>
    <row r="239" spans="1:43">
      <c r="A239" t="s">
        <v>290</v>
      </c>
      <c r="B239" t="str">
        <f>VLOOKUP(EmployeeData3[[#This Row],[Employee ID]],GenderData[#All],2,FALSE)</f>
        <v>Female</v>
      </c>
      <c r="C239" t="s">
        <v>48</v>
      </c>
      <c r="D239" t="s">
        <v>49</v>
      </c>
      <c r="E239" t="s">
        <v>73</v>
      </c>
      <c r="F239" t="s">
        <v>24</v>
      </c>
      <c r="G239">
        <v>29</v>
      </c>
      <c r="H239">
        <v>6.5</v>
      </c>
      <c r="I239">
        <v>3.8</v>
      </c>
      <c r="J239" s="3">
        <v>0.97</v>
      </c>
      <c r="K239" t="s">
        <v>25</v>
      </c>
      <c r="L239" t="s">
        <v>38</v>
      </c>
      <c r="M239">
        <v>11</v>
      </c>
      <c r="N239">
        <v>72</v>
      </c>
      <c r="O239">
        <v>2</v>
      </c>
      <c r="P239">
        <v>4</v>
      </c>
      <c r="Q239" t="s">
        <v>33</v>
      </c>
      <c r="R239" t="s">
        <v>26</v>
      </c>
      <c r="S239">
        <v>32</v>
      </c>
      <c r="T239">
        <v>0</v>
      </c>
      <c r="U239">
        <f>IF(EmployeeData3[[#This Row],[Gender]]="Female",1,0)</f>
        <v>1</v>
      </c>
      <c r="V239">
        <f>IF(EmployeeData3[[#This Row],[Performance Rating]]="Needs Improvement",1,0)</f>
        <v>0</v>
      </c>
      <c r="W239">
        <f>IF(EmployeeData3[[#This Row],[Performance Rating]]="Exceeds Expectations",1,0)</f>
        <v>0</v>
      </c>
      <c r="X239">
        <f>IF(EmployeeData3[[#This Row],[Performance Rating]]="Outstanding",1,0)</f>
        <v>0</v>
      </c>
      <c r="Y239">
        <f>IF(EmployeeData3[[#This Row],[Job Level]]="Entry",1,0)</f>
        <v>0</v>
      </c>
      <c r="Z239">
        <f>IF(EmployeeData3[[#This Row],[Job Level]]="Manager",1,0)</f>
        <v>0</v>
      </c>
      <c r="AA239">
        <f>IF(EmployeeData3[[#This Row],[Job Level]]="Senior",1,0)</f>
        <v>0</v>
      </c>
      <c r="AB239">
        <f>IF(EmployeeData3[[#This Row],[Job Level]]="Senior Manager",1,0)</f>
        <v>0</v>
      </c>
      <c r="AC239">
        <f>IF(EmployeeData3[[#This Row],[Department]]="Claims",1,0)</f>
        <v>0</v>
      </c>
      <c r="AD239">
        <f>IF(EmployeeData3[[#This Row],[Department]]="Finance",1,0)</f>
        <v>0</v>
      </c>
      <c r="AE239">
        <f>IF(EmployeeData3[[#This Row],[Department]]="HR",1,0)</f>
        <v>0</v>
      </c>
      <c r="AF239">
        <f>IF(EmployeeData3[[#This Row],[Department]]="IT",1,0)</f>
        <v>1</v>
      </c>
      <c r="AG239">
        <f>IF(EmployeeData3[[#This Row],[Department]]="Marketing",1,0)</f>
        <v>0</v>
      </c>
      <c r="AH239">
        <f>IF(EmployeeData3[[#This Row],[Department]]="Sales",1,0)</f>
        <v>0</v>
      </c>
      <c r="AI239">
        <f>IF(EmployeeData3[[#This Row],[Department]]="Underwriting",1,0)</f>
        <v>0</v>
      </c>
      <c r="AJ239">
        <f>IF(EmployeeData3[[#This Row],[Country]]="Canada",1,0)</f>
        <v>0</v>
      </c>
      <c r="AK239">
        <f>IF(EmployeeData3[[#This Row],[Country]]="Germany",1,0)</f>
        <v>0</v>
      </c>
      <c r="AL239">
        <f>IF(EmployeeData3[[#This Row],[Country]]="Ireland",1,0)</f>
        <v>1</v>
      </c>
      <c r="AM239">
        <f>IF(EmployeeData3[[#This Row],[Country]]="Singapore",1,0)</f>
        <v>0</v>
      </c>
      <c r="AN239">
        <f>IF(EmployeeData3[[#This Row],[Country]]="US",1,0)</f>
        <v>0</v>
      </c>
      <c r="AO239">
        <f>IF(EmployeeData3[[#This Row],[Working Arrangement]]="Office",1,0)</f>
        <v>0</v>
      </c>
      <c r="AP239">
        <f>IF(EmployeeData3[[#This Row],[Working Arrangement]]="Remote",1,0)</f>
        <v>0</v>
      </c>
      <c r="AQ239" t="e">
        <f>'Logistics Regression'!#REF! + SUMPRODUCT(B239:J239, 'Logistics Regression'!#REF!)</f>
        <v>#REF!</v>
      </c>
    </row>
    <row r="240" spans="1:43">
      <c r="A240" t="s">
        <v>291</v>
      </c>
      <c r="B240" t="str">
        <f>VLOOKUP(EmployeeData3[[#This Row],[Employee ID]],GenderData[#All],2,FALSE)</f>
        <v>Female</v>
      </c>
      <c r="C240" t="s">
        <v>40</v>
      </c>
      <c r="D240" t="s">
        <v>40</v>
      </c>
      <c r="E240" t="s">
        <v>55</v>
      </c>
      <c r="F240" t="s">
        <v>59</v>
      </c>
      <c r="G240">
        <v>33</v>
      </c>
      <c r="H240">
        <v>5</v>
      </c>
      <c r="I240">
        <v>0.9</v>
      </c>
      <c r="J240" s="3">
        <v>1.1100000000000001</v>
      </c>
      <c r="K240" t="s">
        <v>25</v>
      </c>
      <c r="L240" t="s">
        <v>38</v>
      </c>
      <c r="M240">
        <v>26</v>
      </c>
      <c r="N240">
        <v>87</v>
      </c>
      <c r="O240">
        <v>4</v>
      </c>
      <c r="P240">
        <v>1.4</v>
      </c>
      <c r="Q240" t="s">
        <v>50</v>
      </c>
      <c r="R240" t="s">
        <v>26</v>
      </c>
      <c r="S240">
        <v>22</v>
      </c>
      <c r="T240">
        <v>0</v>
      </c>
      <c r="U240">
        <f>IF(EmployeeData3[[#This Row],[Gender]]="Female",1,0)</f>
        <v>1</v>
      </c>
      <c r="V240">
        <f>IF(EmployeeData3[[#This Row],[Performance Rating]]="Needs Improvement",1,0)</f>
        <v>0</v>
      </c>
      <c r="W240">
        <f>IF(EmployeeData3[[#This Row],[Performance Rating]]="Exceeds Expectations",1,0)</f>
        <v>0</v>
      </c>
      <c r="X240">
        <f>IF(EmployeeData3[[#This Row],[Performance Rating]]="Outstanding",1,0)</f>
        <v>0</v>
      </c>
      <c r="Y240">
        <f>IF(EmployeeData3[[#This Row],[Job Level]]="Entry",1,0)</f>
        <v>0</v>
      </c>
      <c r="Z240">
        <f>IF(EmployeeData3[[#This Row],[Job Level]]="Manager",1,0)</f>
        <v>0</v>
      </c>
      <c r="AA240">
        <f>IF(EmployeeData3[[#This Row],[Job Level]]="Senior",1,0)</f>
        <v>0</v>
      </c>
      <c r="AB240">
        <f>IF(EmployeeData3[[#This Row],[Job Level]]="Senior Manager",1,0)</f>
        <v>1</v>
      </c>
      <c r="AC240">
        <f>IF(EmployeeData3[[#This Row],[Department]]="Claims",1,0)</f>
        <v>0</v>
      </c>
      <c r="AD240">
        <f>IF(EmployeeData3[[#This Row],[Department]]="Finance",1,0)</f>
        <v>0</v>
      </c>
      <c r="AE240">
        <f>IF(EmployeeData3[[#This Row],[Department]]="HR",1,0)</f>
        <v>0</v>
      </c>
      <c r="AF240">
        <f>IF(EmployeeData3[[#This Row],[Department]]="IT",1,0)</f>
        <v>0</v>
      </c>
      <c r="AG240">
        <f>IF(EmployeeData3[[#This Row],[Department]]="Marketing",1,0)</f>
        <v>0</v>
      </c>
      <c r="AH240">
        <f>IF(EmployeeData3[[#This Row],[Department]]="Sales",1,0)</f>
        <v>0</v>
      </c>
      <c r="AI240">
        <f>IF(EmployeeData3[[#This Row],[Department]]="Underwriting",1,0)</f>
        <v>0</v>
      </c>
      <c r="AJ240">
        <f>IF(EmployeeData3[[#This Row],[Country]]="Canada",1,0)</f>
        <v>1</v>
      </c>
      <c r="AK240">
        <f>IF(EmployeeData3[[#This Row],[Country]]="Germany",1,0)</f>
        <v>0</v>
      </c>
      <c r="AL240">
        <f>IF(EmployeeData3[[#This Row],[Country]]="Ireland",1,0)</f>
        <v>0</v>
      </c>
      <c r="AM240">
        <f>IF(EmployeeData3[[#This Row],[Country]]="Singapore",1,0)</f>
        <v>0</v>
      </c>
      <c r="AN240">
        <f>IF(EmployeeData3[[#This Row],[Country]]="US",1,0)</f>
        <v>0</v>
      </c>
      <c r="AO240">
        <f>IF(EmployeeData3[[#This Row],[Working Arrangement]]="Office",1,0)</f>
        <v>1</v>
      </c>
      <c r="AP240">
        <f>IF(EmployeeData3[[#This Row],[Working Arrangement]]="Remote",1,0)</f>
        <v>0</v>
      </c>
      <c r="AQ240" t="e">
        <f>'Logistics Regression'!#REF! + SUMPRODUCT(B240:J240, 'Logistics Regression'!#REF!)</f>
        <v>#REF!</v>
      </c>
    </row>
    <row r="241" spans="1:43">
      <c r="A241" t="s">
        <v>292</v>
      </c>
      <c r="B241" t="str">
        <f>VLOOKUP(EmployeeData3[[#This Row],[Employee ID]],GenderData[#All],2,FALSE)</f>
        <v>Male</v>
      </c>
      <c r="C241" t="s">
        <v>43</v>
      </c>
      <c r="D241" t="s">
        <v>44</v>
      </c>
      <c r="E241" t="s">
        <v>23</v>
      </c>
      <c r="F241" t="s">
        <v>24</v>
      </c>
      <c r="G241">
        <v>21</v>
      </c>
      <c r="H241">
        <v>7.9</v>
      </c>
      <c r="I241">
        <v>2.2000000000000002</v>
      </c>
      <c r="J241" s="3">
        <v>0.95</v>
      </c>
      <c r="K241" t="s">
        <v>37</v>
      </c>
      <c r="L241" t="s">
        <v>26</v>
      </c>
      <c r="M241">
        <v>23</v>
      </c>
      <c r="N241">
        <v>56</v>
      </c>
      <c r="O241">
        <v>3</v>
      </c>
      <c r="P241">
        <v>4</v>
      </c>
      <c r="Q241" t="s">
        <v>27</v>
      </c>
      <c r="R241" t="s">
        <v>26</v>
      </c>
      <c r="S241">
        <v>26</v>
      </c>
      <c r="T241">
        <v>0</v>
      </c>
      <c r="U241">
        <f>IF(EmployeeData3[[#This Row],[Gender]]="Female",1,0)</f>
        <v>0</v>
      </c>
      <c r="V241">
        <f>IF(EmployeeData3[[#This Row],[Performance Rating]]="Needs Improvement",1,0)</f>
        <v>0</v>
      </c>
      <c r="W241">
        <f>IF(EmployeeData3[[#This Row],[Performance Rating]]="Exceeds Expectations",1,0)</f>
        <v>1</v>
      </c>
      <c r="X241">
        <f>IF(EmployeeData3[[#This Row],[Performance Rating]]="Outstanding",1,0)</f>
        <v>0</v>
      </c>
      <c r="Y241">
        <f>IF(EmployeeData3[[#This Row],[Job Level]]="Entry",1,0)</f>
        <v>0</v>
      </c>
      <c r="Z241">
        <f>IF(EmployeeData3[[#This Row],[Job Level]]="Manager",1,0)</f>
        <v>0</v>
      </c>
      <c r="AA241">
        <f>IF(EmployeeData3[[#This Row],[Job Level]]="Senior",1,0)</f>
        <v>0</v>
      </c>
      <c r="AB241">
        <f>IF(EmployeeData3[[#This Row],[Job Level]]="Senior Manager",1,0)</f>
        <v>0</v>
      </c>
      <c r="AC241">
        <f>IF(EmployeeData3[[#This Row],[Department]]="Claims",1,0)</f>
        <v>0</v>
      </c>
      <c r="AD241">
        <f>IF(EmployeeData3[[#This Row],[Department]]="Finance",1,0)</f>
        <v>1</v>
      </c>
      <c r="AE241">
        <f>IF(EmployeeData3[[#This Row],[Department]]="HR",1,0)</f>
        <v>0</v>
      </c>
      <c r="AF241">
        <f>IF(EmployeeData3[[#This Row],[Department]]="IT",1,0)</f>
        <v>0</v>
      </c>
      <c r="AG241">
        <f>IF(EmployeeData3[[#This Row],[Department]]="Marketing",1,0)</f>
        <v>0</v>
      </c>
      <c r="AH241">
        <f>IF(EmployeeData3[[#This Row],[Department]]="Sales",1,0)</f>
        <v>0</v>
      </c>
      <c r="AI241">
        <f>IF(EmployeeData3[[#This Row],[Department]]="Underwriting",1,0)</f>
        <v>0</v>
      </c>
      <c r="AJ241">
        <f>IF(EmployeeData3[[#This Row],[Country]]="Canada",1,0)</f>
        <v>0</v>
      </c>
      <c r="AK241">
        <f>IF(EmployeeData3[[#This Row],[Country]]="Germany",1,0)</f>
        <v>0</v>
      </c>
      <c r="AL241">
        <f>IF(EmployeeData3[[#This Row],[Country]]="Ireland",1,0)</f>
        <v>0</v>
      </c>
      <c r="AM241">
        <f>IF(EmployeeData3[[#This Row],[Country]]="Singapore",1,0)</f>
        <v>0</v>
      </c>
      <c r="AN241">
        <f>IF(EmployeeData3[[#This Row],[Country]]="US",1,0)</f>
        <v>0</v>
      </c>
      <c r="AO241">
        <f>IF(EmployeeData3[[#This Row],[Working Arrangement]]="Office",1,0)</f>
        <v>0</v>
      </c>
      <c r="AP241">
        <f>IF(EmployeeData3[[#This Row],[Working Arrangement]]="Remote",1,0)</f>
        <v>1</v>
      </c>
      <c r="AQ241" t="e">
        <f>'Logistics Regression'!#REF! + SUMPRODUCT(B241:J241, 'Logistics Regression'!#REF!)</f>
        <v>#REF!</v>
      </c>
    </row>
    <row r="242" spans="1:43">
      <c r="A242" t="s">
        <v>293</v>
      </c>
      <c r="B242" t="str">
        <f>VLOOKUP(EmployeeData3[[#This Row],[Employee ID]],GenderData[#All],2,FALSE)</f>
        <v>Male</v>
      </c>
      <c r="C242" t="s">
        <v>29</v>
      </c>
      <c r="D242" t="s">
        <v>30</v>
      </c>
      <c r="E242" t="s">
        <v>73</v>
      </c>
      <c r="F242" t="s">
        <v>36</v>
      </c>
      <c r="G242">
        <v>50</v>
      </c>
      <c r="H242">
        <v>3.5</v>
      </c>
      <c r="I242">
        <v>1.4</v>
      </c>
      <c r="J242" s="3">
        <v>0.83</v>
      </c>
      <c r="K242" t="s">
        <v>53</v>
      </c>
      <c r="L242" t="s">
        <v>38</v>
      </c>
      <c r="M242">
        <v>24</v>
      </c>
      <c r="N242">
        <v>78</v>
      </c>
      <c r="O242">
        <v>6</v>
      </c>
      <c r="P242">
        <v>5.8</v>
      </c>
      <c r="Q242" t="s">
        <v>33</v>
      </c>
      <c r="R242" t="s">
        <v>26</v>
      </c>
      <c r="S242">
        <v>13</v>
      </c>
      <c r="T242">
        <v>0</v>
      </c>
      <c r="U242">
        <f>IF(EmployeeData3[[#This Row],[Gender]]="Female",1,0)</f>
        <v>0</v>
      </c>
      <c r="V242">
        <f>IF(EmployeeData3[[#This Row],[Performance Rating]]="Needs Improvement",1,0)</f>
        <v>1</v>
      </c>
      <c r="W242">
        <f>IF(EmployeeData3[[#This Row],[Performance Rating]]="Exceeds Expectations",1,0)</f>
        <v>0</v>
      </c>
      <c r="X242">
        <f>IF(EmployeeData3[[#This Row],[Performance Rating]]="Outstanding",1,0)</f>
        <v>0</v>
      </c>
      <c r="Y242">
        <f>IF(EmployeeData3[[#This Row],[Job Level]]="Entry",1,0)</f>
        <v>0</v>
      </c>
      <c r="Z242">
        <f>IF(EmployeeData3[[#This Row],[Job Level]]="Manager",1,0)</f>
        <v>1</v>
      </c>
      <c r="AA242">
        <f>IF(EmployeeData3[[#This Row],[Job Level]]="Senior",1,0)</f>
        <v>0</v>
      </c>
      <c r="AB242">
        <f>IF(EmployeeData3[[#This Row],[Job Level]]="Senior Manager",1,0)</f>
        <v>0</v>
      </c>
      <c r="AC242">
        <f>IF(EmployeeData3[[#This Row],[Department]]="Claims",1,0)</f>
        <v>1</v>
      </c>
      <c r="AD242">
        <f>IF(EmployeeData3[[#This Row],[Department]]="Finance",1,0)</f>
        <v>0</v>
      </c>
      <c r="AE242">
        <f>IF(EmployeeData3[[#This Row],[Department]]="HR",1,0)</f>
        <v>0</v>
      </c>
      <c r="AF242">
        <f>IF(EmployeeData3[[#This Row],[Department]]="IT",1,0)</f>
        <v>0</v>
      </c>
      <c r="AG242">
        <f>IF(EmployeeData3[[#This Row],[Department]]="Marketing",1,0)</f>
        <v>0</v>
      </c>
      <c r="AH242">
        <f>IF(EmployeeData3[[#This Row],[Department]]="Sales",1,0)</f>
        <v>0</v>
      </c>
      <c r="AI242">
        <f>IF(EmployeeData3[[#This Row],[Department]]="Underwriting",1,0)</f>
        <v>0</v>
      </c>
      <c r="AJ242">
        <f>IF(EmployeeData3[[#This Row],[Country]]="Canada",1,0)</f>
        <v>0</v>
      </c>
      <c r="AK242">
        <f>IF(EmployeeData3[[#This Row],[Country]]="Germany",1,0)</f>
        <v>0</v>
      </c>
      <c r="AL242">
        <f>IF(EmployeeData3[[#This Row],[Country]]="Ireland",1,0)</f>
        <v>1</v>
      </c>
      <c r="AM242">
        <f>IF(EmployeeData3[[#This Row],[Country]]="Singapore",1,0)</f>
        <v>0</v>
      </c>
      <c r="AN242">
        <f>IF(EmployeeData3[[#This Row],[Country]]="US",1,0)</f>
        <v>0</v>
      </c>
      <c r="AO242">
        <f>IF(EmployeeData3[[#This Row],[Working Arrangement]]="Office",1,0)</f>
        <v>0</v>
      </c>
      <c r="AP242">
        <f>IF(EmployeeData3[[#This Row],[Working Arrangement]]="Remote",1,0)</f>
        <v>0</v>
      </c>
      <c r="AQ242" t="e">
        <f>'Logistics Regression'!#REF! + SUMPRODUCT(B242:J242, 'Logistics Regression'!#REF!)</f>
        <v>#REF!</v>
      </c>
    </row>
    <row r="243" spans="1:43">
      <c r="A243" t="s">
        <v>294</v>
      </c>
      <c r="B243" t="str">
        <f>VLOOKUP(EmployeeData3[[#This Row],[Employee ID]],GenderData[#All],2,FALSE)</f>
        <v>Male</v>
      </c>
      <c r="C243" t="s">
        <v>29</v>
      </c>
      <c r="D243" t="s">
        <v>30</v>
      </c>
      <c r="E243" t="s">
        <v>45</v>
      </c>
      <c r="F243" t="s">
        <v>32</v>
      </c>
      <c r="G243">
        <v>26</v>
      </c>
      <c r="H243">
        <v>2.1</v>
      </c>
      <c r="I243">
        <v>1.8</v>
      </c>
      <c r="J243" s="3">
        <v>1.18</v>
      </c>
      <c r="K243" t="s">
        <v>75</v>
      </c>
      <c r="L243" t="s">
        <v>38</v>
      </c>
      <c r="M243">
        <v>7</v>
      </c>
      <c r="N243">
        <v>57</v>
      </c>
      <c r="O243">
        <v>5</v>
      </c>
      <c r="P243">
        <v>1.7</v>
      </c>
      <c r="Q243" t="s">
        <v>50</v>
      </c>
      <c r="R243" t="s">
        <v>38</v>
      </c>
      <c r="S243">
        <v>20</v>
      </c>
      <c r="T243">
        <v>0</v>
      </c>
      <c r="U243">
        <f>IF(EmployeeData3[[#This Row],[Gender]]="Female",1,0)</f>
        <v>0</v>
      </c>
      <c r="V243">
        <f>IF(EmployeeData3[[#This Row],[Performance Rating]]="Needs Improvement",1,0)</f>
        <v>0</v>
      </c>
      <c r="W243">
        <f>IF(EmployeeData3[[#This Row],[Performance Rating]]="Exceeds Expectations",1,0)</f>
        <v>0</v>
      </c>
      <c r="X243">
        <f>IF(EmployeeData3[[#This Row],[Performance Rating]]="Outstanding",1,0)</f>
        <v>1</v>
      </c>
      <c r="Y243">
        <f>IF(EmployeeData3[[#This Row],[Job Level]]="Entry",1,0)</f>
        <v>0</v>
      </c>
      <c r="Z243">
        <f>IF(EmployeeData3[[#This Row],[Job Level]]="Manager",1,0)</f>
        <v>0</v>
      </c>
      <c r="AA243">
        <f>IF(EmployeeData3[[#This Row],[Job Level]]="Senior",1,0)</f>
        <v>1</v>
      </c>
      <c r="AB243">
        <f>IF(EmployeeData3[[#This Row],[Job Level]]="Senior Manager",1,0)</f>
        <v>0</v>
      </c>
      <c r="AC243">
        <f>IF(EmployeeData3[[#This Row],[Department]]="Claims",1,0)</f>
        <v>1</v>
      </c>
      <c r="AD243">
        <f>IF(EmployeeData3[[#This Row],[Department]]="Finance",1,0)</f>
        <v>0</v>
      </c>
      <c r="AE243">
        <f>IF(EmployeeData3[[#This Row],[Department]]="HR",1,0)</f>
        <v>0</v>
      </c>
      <c r="AF243">
        <f>IF(EmployeeData3[[#This Row],[Department]]="IT",1,0)</f>
        <v>0</v>
      </c>
      <c r="AG243">
        <f>IF(EmployeeData3[[#This Row],[Department]]="Marketing",1,0)</f>
        <v>0</v>
      </c>
      <c r="AH243">
        <f>IF(EmployeeData3[[#This Row],[Department]]="Sales",1,0)</f>
        <v>0</v>
      </c>
      <c r="AI243">
        <f>IF(EmployeeData3[[#This Row],[Department]]="Underwriting",1,0)</f>
        <v>0</v>
      </c>
      <c r="AJ243">
        <f>IF(EmployeeData3[[#This Row],[Country]]="Canada",1,0)</f>
        <v>0</v>
      </c>
      <c r="AK243">
        <f>IF(EmployeeData3[[#This Row],[Country]]="Germany",1,0)</f>
        <v>0</v>
      </c>
      <c r="AL243">
        <f>IF(EmployeeData3[[#This Row],[Country]]="Ireland",1,0)</f>
        <v>0</v>
      </c>
      <c r="AM243">
        <f>IF(EmployeeData3[[#This Row],[Country]]="Singapore",1,0)</f>
        <v>0</v>
      </c>
      <c r="AN243">
        <f>IF(EmployeeData3[[#This Row],[Country]]="US",1,0)</f>
        <v>1</v>
      </c>
      <c r="AO243">
        <f>IF(EmployeeData3[[#This Row],[Working Arrangement]]="Office",1,0)</f>
        <v>1</v>
      </c>
      <c r="AP243">
        <f>IF(EmployeeData3[[#This Row],[Working Arrangement]]="Remote",1,0)</f>
        <v>0</v>
      </c>
      <c r="AQ243" t="e">
        <f>'Logistics Regression'!#REF! + SUMPRODUCT(B243:J243, 'Logistics Regression'!#REF!)</f>
        <v>#REF!</v>
      </c>
    </row>
    <row r="244" spans="1:43">
      <c r="A244" t="s">
        <v>295</v>
      </c>
      <c r="B244" t="str">
        <f>VLOOKUP(EmployeeData3[[#This Row],[Employee ID]],GenderData[#All],2,FALSE)</f>
        <v>Female</v>
      </c>
      <c r="C244" t="s">
        <v>29</v>
      </c>
      <c r="D244" t="s">
        <v>30</v>
      </c>
      <c r="E244" t="s">
        <v>45</v>
      </c>
      <c r="F244" t="s">
        <v>32</v>
      </c>
      <c r="G244">
        <v>43</v>
      </c>
      <c r="H244">
        <v>2.1</v>
      </c>
      <c r="I244">
        <v>1.4</v>
      </c>
      <c r="J244" s="3">
        <v>0.97</v>
      </c>
      <c r="K244" t="s">
        <v>37</v>
      </c>
      <c r="L244" t="s">
        <v>26</v>
      </c>
      <c r="M244">
        <v>31</v>
      </c>
      <c r="N244">
        <v>58</v>
      </c>
      <c r="O244">
        <v>3</v>
      </c>
      <c r="P244">
        <v>1</v>
      </c>
      <c r="Q244" t="s">
        <v>50</v>
      </c>
      <c r="R244" t="s">
        <v>26</v>
      </c>
      <c r="S244">
        <v>18</v>
      </c>
      <c r="T244">
        <v>0</v>
      </c>
      <c r="U244">
        <f>IF(EmployeeData3[[#This Row],[Gender]]="Female",1,0)</f>
        <v>1</v>
      </c>
      <c r="V244">
        <f>IF(EmployeeData3[[#This Row],[Performance Rating]]="Needs Improvement",1,0)</f>
        <v>0</v>
      </c>
      <c r="W244">
        <f>IF(EmployeeData3[[#This Row],[Performance Rating]]="Exceeds Expectations",1,0)</f>
        <v>1</v>
      </c>
      <c r="X244">
        <f>IF(EmployeeData3[[#This Row],[Performance Rating]]="Outstanding",1,0)</f>
        <v>0</v>
      </c>
      <c r="Y244">
        <f>IF(EmployeeData3[[#This Row],[Job Level]]="Entry",1,0)</f>
        <v>0</v>
      </c>
      <c r="Z244">
        <f>IF(EmployeeData3[[#This Row],[Job Level]]="Manager",1,0)</f>
        <v>0</v>
      </c>
      <c r="AA244">
        <f>IF(EmployeeData3[[#This Row],[Job Level]]="Senior",1,0)</f>
        <v>1</v>
      </c>
      <c r="AB244">
        <f>IF(EmployeeData3[[#This Row],[Job Level]]="Senior Manager",1,0)</f>
        <v>0</v>
      </c>
      <c r="AC244">
        <f>IF(EmployeeData3[[#This Row],[Department]]="Claims",1,0)</f>
        <v>1</v>
      </c>
      <c r="AD244">
        <f>IF(EmployeeData3[[#This Row],[Department]]="Finance",1,0)</f>
        <v>0</v>
      </c>
      <c r="AE244">
        <f>IF(EmployeeData3[[#This Row],[Department]]="HR",1,0)</f>
        <v>0</v>
      </c>
      <c r="AF244">
        <f>IF(EmployeeData3[[#This Row],[Department]]="IT",1,0)</f>
        <v>0</v>
      </c>
      <c r="AG244">
        <f>IF(EmployeeData3[[#This Row],[Department]]="Marketing",1,0)</f>
        <v>0</v>
      </c>
      <c r="AH244">
        <f>IF(EmployeeData3[[#This Row],[Department]]="Sales",1,0)</f>
        <v>0</v>
      </c>
      <c r="AI244">
        <f>IF(EmployeeData3[[#This Row],[Department]]="Underwriting",1,0)</f>
        <v>0</v>
      </c>
      <c r="AJ244">
        <f>IF(EmployeeData3[[#This Row],[Country]]="Canada",1,0)</f>
        <v>0</v>
      </c>
      <c r="AK244">
        <f>IF(EmployeeData3[[#This Row],[Country]]="Germany",1,0)</f>
        <v>0</v>
      </c>
      <c r="AL244">
        <f>IF(EmployeeData3[[#This Row],[Country]]="Ireland",1,0)</f>
        <v>0</v>
      </c>
      <c r="AM244">
        <f>IF(EmployeeData3[[#This Row],[Country]]="Singapore",1,0)</f>
        <v>0</v>
      </c>
      <c r="AN244">
        <f>IF(EmployeeData3[[#This Row],[Country]]="US",1,0)</f>
        <v>1</v>
      </c>
      <c r="AO244">
        <f>IF(EmployeeData3[[#This Row],[Working Arrangement]]="Office",1,0)</f>
        <v>1</v>
      </c>
      <c r="AP244">
        <f>IF(EmployeeData3[[#This Row],[Working Arrangement]]="Remote",1,0)</f>
        <v>0</v>
      </c>
      <c r="AQ244" t="e">
        <f>'Logistics Regression'!#REF! + SUMPRODUCT(B244:J244, 'Logistics Regression'!#REF!)</f>
        <v>#REF!</v>
      </c>
    </row>
    <row r="245" spans="1:43">
      <c r="A245" t="s">
        <v>296</v>
      </c>
      <c r="B245" t="str">
        <f>VLOOKUP(EmployeeData3[[#This Row],[Employee ID]],GenderData[#All],2,FALSE)</f>
        <v>Male</v>
      </c>
      <c r="C245" t="s">
        <v>21</v>
      </c>
      <c r="D245" t="s">
        <v>22</v>
      </c>
      <c r="E245" t="s">
        <v>23</v>
      </c>
      <c r="F245" t="s">
        <v>36</v>
      </c>
      <c r="G245">
        <v>38</v>
      </c>
      <c r="H245">
        <v>3.1</v>
      </c>
      <c r="I245">
        <v>2.6</v>
      </c>
      <c r="J245" s="3">
        <v>0.85</v>
      </c>
      <c r="K245" t="s">
        <v>37</v>
      </c>
      <c r="L245" t="s">
        <v>26</v>
      </c>
      <c r="M245">
        <v>7</v>
      </c>
      <c r="N245">
        <v>52</v>
      </c>
      <c r="O245">
        <v>4</v>
      </c>
      <c r="P245">
        <v>5.0999999999999996</v>
      </c>
      <c r="Q245" t="s">
        <v>33</v>
      </c>
      <c r="R245" t="s">
        <v>26</v>
      </c>
      <c r="S245">
        <v>23</v>
      </c>
      <c r="T245">
        <v>0</v>
      </c>
      <c r="U245">
        <f>IF(EmployeeData3[[#This Row],[Gender]]="Female",1,0)</f>
        <v>0</v>
      </c>
      <c r="V245">
        <f>IF(EmployeeData3[[#This Row],[Performance Rating]]="Needs Improvement",1,0)</f>
        <v>0</v>
      </c>
      <c r="W245">
        <f>IF(EmployeeData3[[#This Row],[Performance Rating]]="Exceeds Expectations",1,0)</f>
        <v>1</v>
      </c>
      <c r="X245">
        <f>IF(EmployeeData3[[#This Row],[Performance Rating]]="Outstanding",1,0)</f>
        <v>0</v>
      </c>
      <c r="Y245">
        <f>IF(EmployeeData3[[#This Row],[Job Level]]="Entry",1,0)</f>
        <v>0</v>
      </c>
      <c r="Z245">
        <f>IF(EmployeeData3[[#This Row],[Job Level]]="Manager",1,0)</f>
        <v>1</v>
      </c>
      <c r="AA245">
        <f>IF(EmployeeData3[[#This Row],[Job Level]]="Senior",1,0)</f>
        <v>0</v>
      </c>
      <c r="AB245">
        <f>IF(EmployeeData3[[#This Row],[Job Level]]="Senior Manager",1,0)</f>
        <v>0</v>
      </c>
      <c r="AC245">
        <f>IF(EmployeeData3[[#This Row],[Department]]="Claims",1,0)</f>
        <v>0</v>
      </c>
      <c r="AD245">
        <f>IF(EmployeeData3[[#This Row],[Department]]="Finance",1,0)</f>
        <v>0</v>
      </c>
      <c r="AE245">
        <f>IF(EmployeeData3[[#This Row],[Department]]="HR",1,0)</f>
        <v>0</v>
      </c>
      <c r="AF245">
        <f>IF(EmployeeData3[[#This Row],[Department]]="IT",1,0)</f>
        <v>0</v>
      </c>
      <c r="AG245">
        <f>IF(EmployeeData3[[#This Row],[Department]]="Marketing",1,0)</f>
        <v>0</v>
      </c>
      <c r="AH245">
        <f>IF(EmployeeData3[[#This Row],[Department]]="Sales",1,0)</f>
        <v>1</v>
      </c>
      <c r="AI245">
        <f>IF(EmployeeData3[[#This Row],[Department]]="Underwriting",1,0)</f>
        <v>0</v>
      </c>
      <c r="AJ245">
        <f>IF(EmployeeData3[[#This Row],[Country]]="Canada",1,0)</f>
        <v>0</v>
      </c>
      <c r="AK245">
        <f>IF(EmployeeData3[[#This Row],[Country]]="Germany",1,0)</f>
        <v>0</v>
      </c>
      <c r="AL245">
        <f>IF(EmployeeData3[[#This Row],[Country]]="Ireland",1,0)</f>
        <v>0</v>
      </c>
      <c r="AM245">
        <f>IF(EmployeeData3[[#This Row],[Country]]="Singapore",1,0)</f>
        <v>0</v>
      </c>
      <c r="AN245">
        <f>IF(EmployeeData3[[#This Row],[Country]]="US",1,0)</f>
        <v>0</v>
      </c>
      <c r="AO245">
        <f>IF(EmployeeData3[[#This Row],[Working Arrangement]]="Office",1,0)</f>
        <v>0</v>
      </c>
      <c r="AP245">
        <f>IF(EmployeeData3[[#This Row],[Working Arrangement]]="Remote",1,0)</f>
        <v>0</v>
      </c>
      <c r="AQ245" t="e">
        <f>'Logistics Regression'!#REF! + SUMPRODUCT(B245:J245, 'Logistics Regression'!#REF!)</f>
        <v>#REF!</v>
      </c>
    </row>
    <row r="246" spans="1:43">
      <c r="A246" t="s">
        <v>297</v>
      </c>
      <c r="B246" t="str">
        <f>VLOOKUP(EmployeeData3[[#This Row],[Employee ID]],GenderData[#All],2,FALSE)</f>
        <v>Male</v>
      </c>
      <c r="C246" t="s">
        <v>48</v>
      </c>
      <c r="D246" t="s">
        <v>49</v>
      </c>
      <c r="E246" t="s">
        <v>31</v>
      </c>
      <c r="F246" t="s">
        <v>32</v>
      </c>
      <c r="G246">
        <v>50</v>
      </c>
      <c r="H246">
        <v>0.6</v>
      </c>
      <c r="I246">
        <v>0.6</v>
      </c>
      <c r="J246" s="3">
        <v>0.94</v>
      </c>
      <c r="K246" t="s">
        <v>37</v>
      </c>
      <c r="L246" t="s">
        <v>26</v>
      </c>
      <c r="M246">
        <v>18</v>
      </c>
      <c r="N246">
        <v>81</v>
      </c>
      <c r="O246">
        <v>9</v>
      </c>
      <c r="P246">
        <v>3.2</v>
      </c>
      <c r="Q246" t="s">
        <v>33</v>
      </c>
      <c r="R246" t="s">
        <v>26</v>
      </c>
      <c r="S246">
        <v>16</v>
      </c>
      <c r="T246">
        <v>1</v>
      </c>
      <c r="U246">
        <f>IF(EmployeeData3[[#This Row],[Gender]]="Female",1,0)</f>
        <v>0</v>
      </c>
      <c r="V246">
        <f>IF(EmployeeData3[[#This Row],[Performance Rating]]="Needs Improvement",1,0)</f>
        <v>0</v>
      </c>
      <c r="W246">
        <f>IF(EmployeeData3[[#This Row],[Performance Rating]]="Exceeds Expectations",1,0)</f>
        <v>1</v>
      </c>
      <c r="X246">
        <f>IF(EmployeeData3[[#This Row],[Performance Rating]]="Outstanding",1,0)</f>
        <v>0</v>
      </c>
      <c r="Y246">
        <f>IF(EmployeeData3[[#This Row],[Job Level]]="Entry",1,0)</f>
        <v>0</v>
      </c>
      <c r="Z246">
        <f>IF(EmployeeData3[[#This Row],[Job Level]]="Manager",1,0)</f>
        <v>0</v>
      </c>
      <c r="AA246">
        <f>IF(EmployeeData3[[#This Row],[Job Level]]="Senior",1,0)</f>
        <v>1</v>
      </c>
      <c r="AB246">
        <f>IF(EmployeeData3[[#This Row],[Job Level]]="Senior Manager",1,0)</f>
        <v>0</v>
      </c>
      <c r="AC246">
        <f>IF(EmployeeData3[[#This Row],[Department]]="Claims",1,0)</f>
        <v>0</v>
      </c>
      <c r="AD246">
        <f>IF(EmployeeData3[[#This Row],[Department]]="Finance",1,0)</f>
        <v>0</v>
      </c>
      <c r="AE246">
        <f>IF(EmployeeData3[[#This Row],[Department]]="HR",1,0)</f>
        <v>0</v>
      </c>
      <c r="AF246">
        <f>IF(EmployeeData3[[#This Row],[Department]]="IT",1,0)</f>
        <v>1</v>
      </c>
      <c r="AG246">
        <f>IF(EmployeeData3[[#This Row],[Department]]="Marketing",1,0)</f>
        <v>0</v>
      </c>
      <c r="AH246">
        <f>IF(EmployeeData3[[#This Row],[Department]]="Sales",1,0)</f>
        <v>0</v>
      </c>
      <c r="AI246">
        <f>IF(EmployeeData3[[#This Row],[Department]]="Underwriting",1,0)</f>
        <v>0</v>
      </c>
      <c r="AJ246">
        <f>IF(EmployeeData3[[#This Row],[Country]]="Canada",1,0)</f>
        <v>0</v>
      </c>
      <c r="AK246">
        <f>IF(EmployeeData3[[#This Row],[Country]]="Germany",1,0)</f>
        <v>1</v>
      </c>
      <c r="AL246">
        <f>IF(EmployeeData3[[#This Row],[Country]]="Ireland",1,0)</f>
        <v>0</v>
      </c>
      <c r="AM246">
        <f>IF(EmployeeData3[[#This Row],[Country]]="Singapore",1,0)</f>
        <v>0</v>
      </c>
      <c r="AN246">
        <f>IF(EmployeeData3[[#This Row],[Country]]="US",1,0)</f>
        <v>0</v>
      </c>
      <c r="AO246">
        <f>IF(EmployeeData3[[#This Row],[Working Arrangement]]="Office",1,0)</f>
        <v>0</v>
      </c>
      <c r="AP246">
        <f>IF(EmployeeData3[[#This Row],[Working Arrangement]]="Remote",1,0)</f>
        <v>0</v>
      </c>
      <c r="AQ246" t="e">
        <f>'Logistics Regression'!#REF! + SUMPRODUCT(B246:J246, 'Logistics Regression'!#REF!)</f>
        <v>#REF!</v>
      </c>
    </row>
    <row r="247" spans="1:43">
      <c r="A247" t="s">
        <v>298</v>
      </c>
      <c r="B247" t="str">
        <f>VLOOKUP(EmployeeData3[[#This Row],[Employee ID]],GenderData[#All],2,FALSE)</f>
        <v>Male</v>
      </c>
      <c r="C247" t="s">
        <v>29</v>
      </c>
      <c r="D247" t="s">
        <v>30</v>
      </c>
      <c r="E247" t="s">
        <v>73</v>
      </c>
      <c r="F247" t="s">
        <v>32</v>
      </c>
      <c r="G247">
        <v>31</v>
      </c>
      <c r="H247">
        <v>4.5999999999999996</v>
      </c>
      <c r="I247">
        <v>4.5999999999999996</v>
      </c>
      <c r="J247" s="3">
        <v>1.04</v>
      </c>
      <c r="K247" t="s">
        <v>25</v>
      </c>
      <c r="L247" t="s">
        <v>26</v>
      </c>
      <c r="M247">
        <v>16</v>
      </c>
      <c r="N247">
        <v>68</v>
      </c>
      <c r="O247">
        <v>10</v>
      </c>
      <c r="P247">
        <v>1.4</v>
      </c>
      <c r="Q247" t="s">
        <v>33</v>
      </c>
      <c r="R247" t="s">
        <v>26</v>
      </c>
      <c r="S247">
        <v>6</v>
      </c>
      <c r="T247">
        <v>0</v>
      </c>
      <c r="U247">
        <f>IF(EmployeeData3[[#This Row],[Gender]]="Female",1,0)</f>
        <v>0</v>
      </c>
      <c r="V247">
        <f>IF(EmployeeData3[[#This Row],[Performance Rating]]="Needs Improvement",1,0)</f>
        <v>0</v>
      </c>
      <c r="W247">
        <f>IF(EmployeeData3[[#This Row],[Performance Rating]]="Exceeds Expectations",1,0)</f>
        <v>0</v>
      </c>
      <c r="X247">
        <f>IF(EmployeeData3[[#This Row],[Performance Rating]]="Outstanding",1,0)</f>
        <v>0</v>
      </c>
      <c r="Y247">
        <f>IF(EmployeeData3[[#This Row],[Job Level]]="Entry",1,0)</f>
        <v>0</v>
      </c>
      <c r="Z247">
        <f>IF(EmployeeData3[[#This Row],[Job Level]]="Manager",1,0)</f>
        <v>0</v>
      </c>
      <c r="AA247">
        <f>IF(EmployeeData3[[#This Row],[Job Level]]="Senior",1,0)</f>
        <v>1</v>
      </c>
      <c r="AB247">
        <f>IF(EmployeeData3[[#This Row],[Job Level]]="Senior Manager",1,0)</f>
        <v>0</v>
      </c>
      <c r="AC247">
        <f>IF(EmployeeData3[[#This Row],[Department]]="Claims",1,0)</f>
        <v>1</v>
      </c>
      <c r="AD247">
        <f>IF(EmployeeData3[[#This Row],[Department]]="Finance",1,0)</f>
        <v>0</v>
      </c>
      <c r="AE247">
        <f>IF(EmployeeData3[[#This Row],[Department]]="HR",1,0)</f>
        <v>0</v>
      </c>
      <c r="AF247">
        <f>IF(EmployeeData3[[#This Row],[Department]]="IT",1,0)</f>
        <v>0</v>
      </c>
      <c r="AG247">
        <f>IF(EmployeeData3[[#This Row],[Department]]="Marketing",1,0)</f>
        <v>0</v>
      </c>
      <c r="AH247">
        <f>IF(EmployeeData3[[#This Row],[Department]]="Sales",1,0)</f>
        <v>0</v>
      </c>
      <c r="AI247">
        <f>IF(EmployeeData3[[#This Row],[Department]]="Underwriting",1,0)</f>
        <v>0</v>
      </c>
      <c r="AJ247">
        <f>IF(EmployeeData3[[#This Row],[Country]]="Canada",1,0)</f>
        <v>0</v>
      </c>
      <c r="AK247">
        <f>IF(EmployeeData3[[#This Row],[Country]]="Germany",1,0)</f>
        <v>0</v>
      </c>
      <c r="AL247">
        <f>IF(EmployeeData3[[#This Row],[Country]]="Ireland",1,0)</f>
        <v>1</v>
      </c>
      <c r="AM247">
        <f>IF(EmployeeData3[[#This Row],[Country]]="Singapore",1,0)</f>
        <v>0</v>
      </c>
      <c r="AN247">
        <f>IF(EmployeeData3[[#This Row],[Country]]="US",1,0)</f>
        <v>0</v>
      </c>
      <c r="AO247">
        <f>IF(EmployeeData3[[#This Row],[Working Arrangement]]="Office",1,0)</f>
        <v>0</v>
      </c>
      <c r="AP247">
        <f>IF(EmployeeData3[[#This Row],[Working Arrangement]]="Remote",1,0)</f>
        <v>0</v>
      </c>
      <c r="AQ247" t="e">
        <f>'Logistics Regression'!#REF! + SUMPRODUCT(B247:J247, 'Logistics Regression'!#REF!)</f>
        <v>#REF!</v>
      </c>
    </row>
    <row r="248" spans="1:43">
      <c r="A248" t="s">
        <v>299</v>
      </c>
      <c r="B248" t="str">
        <f>VLOOKUP(EmployeeData3[[#This Row],[Employee ID]],GenderData[#All],2,FALSE)</f>
        <v>Male</v>
      </c>
      <c r="C248" t="s">
        <v>21</v>
      </c>
      <c r="D248" t="s">
        <v>22</v>
      </c>
      <c r="E248" t="s">
        <v>55</v>
      </c>
      <c r="F248" t="s">
        <v>24</v>
      </c>
      <c r="G248">
        <v>39</v>
      </c>
      <c r="H248">
        <v>6.1</v>
      </c>
      <c r="I248">
        <v>4.9000000000000004</v>
      </c>
      <c r="J248" s="3">
        <v>1.1499999999999999</v>
      </c>
      <c r="K248" t="s">
        <v>37</v>
      </c>
      <c r="L248" t="s">
        <v>38</v>
      </c>
      <c r="M248">
        <v>14</v>
      </c>
      <c r="N248">
        <v>74</v>
      </c>
      <c r="O248">
        <v>3</v>
      </c>
      <c r="P248">
        <v>2</v>
      </c>
      <c r="Q248" t="s">
        <v>27</v>
      </c>
      <c r="R248" t="s">
        <v>26</v>
      </c>
      <c r="S248">
        <v>57</v>
      </c>
      <c r="T248">
        <v>0</v>
      </c>
      <c r="U248">
        <f>IF(EmployeeData3[[#This Row],[Gender]]="Female",1,0)</f>
        <v>0</v>
      </c>
      <c r="V248">
        <f>IF(EmployeeData3[[#This Row],[Performance Rating]]="Needs Improvement",1,0)</f>
        <v>0</v>
      </c>
      <c r="W248">
        <f>IF(EmployeeData3[[#This Row],[Performance Rating]]="Exceeds Expectations",1,0)</f>
        <v>1</v>
      </c>
      <c r="X248">
        <f>IF(EmployeeData3[[#This Row],[Performance Rating]]="Outstanding",1,0)</f>
        <v>0</v>
      </c>
      <c r="Y248">
        <f>IF(EmployeeData3[[#This Row],[Job Level]]="Entry",1,0)</f>
        <v>0</v>
      </c>
      <c r="Z248">
        <f>IF(EmployeeData3[[#This Row],[Job Level]]="Manager",1,0)</f>
        <v>0</v>
      </c>
      <c r="AA248">
        <f>IF(EmployeeData3[[#This Row],[Job Level]]="Senior",1,0)</f>
        <v>0</v>
      </c>
      <c r="AB248">
        <f>IF(EmployeeData3[[#This Row],[Job Level]]="Senior Manager",1,0)</f>
        <v>0</v>
      </c>
      <c r="AC248">
        <f>IF(EmployeeData3[[#This Row],[Department]]="Claims",1,0)</f>
        <v>0</v>
      </c>
      <c r="AD248">
        <f>IF(EmployeeData3[[#This Row],[Department]]="Finance",1,0)</f>
        <v>0</v>
      </c>
      <c r="AE248">
        <f>IF(EmployeeData3[[#This Row],[Department]]="HR",1,0)</f>
        <v>0</v>
      </c>
      <c r="AF248">
        <f>IF(EmployeeData3[[#This Row],[Department]]="IT",1,0)</f>
        <v>0</v>
      </c>
      <c r="AG248">
        <f>IF(EmployeeData3[[#This Row],[Department]]="Marketing",1,0)</f>
        <v>0</v>
      </c>
      <c r="AH248">
        <f>IF(EmployeeData3[[#This Row],[Department]]="Sales",1,0)</f>
        <v>1</v>
      </c>
      <c r="AI248">
        <f>IF(EmployeeData3[[#This Row],[Department]]="Underwriting",1,0)</f>
        <v>0</v>
      </c>
      <c r="AJ248">
        <f>IF(EmployeeData3[[#This Row],[Country]]="Canada",1,0)</f>
        <v>1</v>
      </c>
      <c r="AK248">
        <f>IF(EmployeeData3[[#This Row],[Country]]="Germany",1,0)</f>
        <v>0</v>
      </c>
      <c r="AL248">
        <f>IF(EmployeeData3[[#This Row],[Country]]="Ireland",1,0)</f>
        <v>0</v>
      </c>
      <c r="AM248">
        <f>IF(EmployeeData3[[#This Row],[Country]]="Singapore",1,0)</f>
        <v>0</v>
      </c>
      <c r="AN248">
        <f>IF(EmployeeData3[[#This Row],[Country]]="US",1,0)</f>
        <v>0</v>
      </c>
      <c r="AO248">
        <f>IF(EmployeeData3[[#This Row],[Working Arrangement]]="Office",1,0)</f>
        <v>0</v>
      </c>
      <c r="AP248">
        <f>IF(EmployeeData3[[#This Row],[Working Arrangement]]="Remote",1,0)</f>
        <v>1</v>
      </c>
      <c r="AQ248" t="e">
        <f>'Logistics Regression'!#REF! + SUMPRODUCT(B248:J248, 'Logistics Regression'!#REF!)</f>
        <v>#REF!</v>
      </c>
    </row>
    <row r="249" spans="1:43">
      <c r="A249" t="s">
        <v>300</v>
      </c>
      <c r="B249" t="str">
        <f>VLOOKUP(EmployeeData3[[#This Row],[Employee ID]],GenderData[#All],2,FALSE)</f>
        <v>Male</v>
      </c>
      <c r="C249" t="s">
        <v>29</v>
      </c>
      <c r="D249" t="s">
        <v>30</v>
      </c>
      <c r="E249" t="s">
        <v>41</v>
      </c>
      <c r="F249" t="s">
        <v>62</v>
      </c>
      <c r="G249">
        <v>23</v>
      </c>
      <c r="H249">
        <v>7.3</v>
      </c>
      <c r="I249">
        <v>3</v>
      </c>
      <c r="J249" s="3">
        <v>0.86</v>
      </c>
      <c r="K249" t="s">
        <v>25</v>
      </c>
      <c r="L249" t="s">
        <v>26</v>
      </c>
      <c r="M249">
        <v>28</v>
      </c>
      <c r="N249">
        <v>50</v>
      </c>
      <c r="O249">
        <v>23</v>
      </c>
      <c r="P249">
        <v>3.4</v>
      </c>
      <c r="Q249" t="s">
        <v>33</v>
      </c>
      <c r="R249" t="s">
        <v>26</v>
      </c>
      <c r="S249">
        <v>8</v>
      </c>
      <c r="T249">
        <v>1</v>
      </c>
      <c r="U249">
        <f>IF(EmployeeData3[[#This Row],[Gender]]="Female",1,0)</f>
        <v>0</v>
      </c>
      <c r="V249">
        <f>IF(EmployeeData3[[#This Row],[Performance Rating]]="Needs Improvement",1,0)</f>
        <v>0</v>
      </c>
      <c r="W249">
        <f>IF(EmployeeData3[[#This Row],[Performance Rating]]="Exceeds Expectations",1,0)</f>
        <v>0</v>
      </c>
      <c r="X249">
        <f>IF(EmployeeData3[[#This Row],[Performance Rating]]="Outstanding",1,0)</f>
        <v>0</v>
      </c>
      <c r="Y249">
        <f>IF(EmployeeData3[[#This Row],[Job Level]]="Entry",1,0)</f>
        <v>1</v>
      </c>
      <c r="Z249">
        <f>IF(EmployeeData3[[#This Row],[Job Level]]="Manager",1,0)</f>
        <v>0</v>
      </c>
      <c r="AA249">
        <f>IF(EmployeeData3[[#This Row],[Job Level]]="Senior",1,0)</f>
        <v>0</v>
      </c>
      <c r="AB249">
        <f>IF(EmployeeData3[[#This Row],[Job Level]]="Senior Manager",1,0)</f>
        <v>0</v>
      </c>
      <c r="AC249">
        <f>IF(EmployeeData3[[#This Row],[Department]]="Claims",1,0)</f>
        <v>1</v>
      </c>
      <c r="AD249">
        <f>IF(EmployeeData3[[#This Row],[Department]]="Finance",1,0)</f>
        <v>0</v>
      </c>
      <c r="AE249">
        <f>IF(EmployeeData3[[#This Row],[Department]]="HR",1,0)</f>
        <v>0</v>
      </c>
      <c r="AF249">
        <f>IF(EmployeeData3[[#This Row],[Department]]="IT",1,0)</f>
        <v>0</v>
      </c>
      <c r="AG249">
        <f>IF(EmployeeData3[[#This Row],[Department]]="Marketing",1,0)</f>
        <v>0</v>
      </c>
      <c r="AH249">
        <f>IF(EmployeeData3[[#This Row],[Department]]="Sales",1,0)</f>
        <v>0</v>
      </c>
      <c r="AI249">
        <f>IF(EmployeeData3[[#This Row],[Department]]="Underwriting",1,0)</f>
        <v>0</v>
      </c>
      <c r="AJ249">
        <f>IF(EmployeeData3[[#This Row],[Country]]="Canada",1,0)</f>
        <v>0</v>
      </c>
      <c r="AK249">
        <f>IF(EmployeeData3[[#This Row],[Country]]="Germany",1,0)</f>
        <v>0</v>
      </c>
      <c r="AL249">
        <f>IF(EmployeeData3[[#This Row],[Country]]="Ireland",1,0)</f>
        <v>0</v>
      </c>
      <c r="AM249">
        <f>IF(EmployeeData3[[#This Row],[Country]]="Singapore",1,0)</f>
        <v>1</v>
      </c>
      <c r="AN249">
        <f>IF(EmployeeData3[[#This Row],[Country]]="US",1,0)</f>
        <v>0</v>
      </c>
      <c r="AO249">
        <f>IF(EmployeeData3[[#This Row],[Working Arrangement]]="Office",1,0)</f>
        <v>0</v>
      </c>
      <c r="AP249">
        <f>IF(EmployeeData3[[#This Row],[Working Arrangement]]="Remote",1,0)</f>
        <v>0</v>
      </c>
      <c r="AQ249" t="e">
        <f>'Logistics Regression'!#REF! + SUMPRODUCT(B249:J249, 'Logistics Regression'!#REF!)</f>
        <v>#REF!</v>
      </c>
    </row>
    <row r="250" spans="1:43">
      <c r="A250" t="s">
        <v>301</v>
      </c>
      <c r="B250" t="str">
        <f>VLOOKUP(EmployeeData3[[#This Row],[Employee ID]],GenderData[#All],2,FALSE)</f>
        <v>Male</v>
      </c>
      <c r="C250" t="s">
        <v>29</v>
      </c>
      <c r="D250" t="s">
        <v>30</v>
      </c>
      <c r="E250" t="s">
        <v>23</v>
      </c>
      <c r="F250" t="s">
        <v>36</v>
      </c>
      <c r="G250">
        <v>21</v>
      </c>
      <c r="H250">
        <v>0.9</v>
      </c>
      <c r="I250">
        <v>0.9</v>
      </c>
      <c r="J250" s="3">
        <v>1.06</v>
      </c>
      <c r="K250" t="s">
        <v>37</v>
      </c>
      <c r="L250" t="s">
        <v>26</v>
      </c>
      <c r="M250">
        <v>10</v>
      </c>
      <c r="N250">
        <v>68</v>
      </c>
      <c r="O250">
        <v>1</v>
      </c>
      <c r="P250">
        <v>0.6</v>
      </c>
      <c r="Q250" t="s">
        <v>50</v>
      </c>
      <c r="R250" t="s">
        <v>26</v>
      </c>
      <c r="S250">
        <v>26</v>
      </c>
      <c r="T250">
        <v>1</v>
      </c>
      <c r="U250">
        <f>IF(EmployeeData3[[#This Row],[Gender]]="Female",1,0)</f>
        <v>0</v>
      </c>
      <c r="V250">
        <f>IF(EmployeeData3[[#This Row],[Performance Rating]]="Needs Improvement",1,0)</f>
        <v>0</v>
      </c>
      <c r="W250">
        <f>IF(EmployeeData3[[#This Row],[Performance Rating]]="Exceeds Expectations",1,0)</f>
        <v>1</v>
      </c>
      <c r="X250">
        <f>IF(EmployeeData3[[#This Row],[Performance Rating]]="Outstanding",1,0)</f>
        <v>0</v>
      </c>
      <c r="Y250">
        <f>IF(EmployeeData3[[#This Row],[Job Level]]="Entry",1,0)</f>
        <v>0</v>
      </c>
      <c r="Z250">
        <f>IF(EmployeeData3[[#This Row],[Job Level]]="Manager",1,0)</f>
        <v>1</v>
      </c>
      <c r="AA250">
        <f>IF(EmployeeData3[[#This Row],[Job Level]]="Senior",1,0)</f>
        <v>0</v>
      </c>
      <c r="AB250">
        <f>IF(EmployeeData3[[#This Row],[Job Level]]="Senior Manager",1,0)</f>
        <v>0</v>
      </c>
      <c r="AC250">
        <f>IF(EmployeeData3[[#This Row],[Department]]="Claims",1,0)</f>
        <v>1</v>
      </c>
      <c r="AD250">
        <f>IF(EmployeeData3[[#This Row],[Department]]="Finance",1,0)</f>
        <v>0</v>
      </c>
      <c r="AE250">
        <f>IF(EmployeeData3[[#This Row],[Department]]="HR",1,0)</f>
        <v>0</v>
      </c>
      <c r="AF250">
        <f>IF(EmployeeData3[[#This Row],[Department]]="IT",1,0)</f>
        <v>0</v>
      </c>
      <c r="AG250">
        <f>IF(EmployeeData3[[#This Row],[Department]]="Marketing",1,0)</f>
        <v>0</v>
      </c>
      <c r="AH250">
        <f>IF(EmployeeData3[[#This Row],[Department]]="Sales",1,0)</f>
        <v>0</v>
      </c>
      <c r="AI250">
        <f>IF(EmployeeData3[[#This Row],[Department]]="Underwriting",1,0)</f>
        <v>0</v>
      </c>
      <c r="AJ250">
        <f>IF(EmployeeData3[[#This Row],[Country]]="Canada",1,0)</f>
        <v>0</v>
      </c>
      <c r="AK250">
        <f>IF(EmployeeData3[[#This Row],[Country]]="Germany",1,0)</f>
        <v>0</v>
      </c>
      <c r="AL250">
        <f>IF(EmployeeData3[[#This Row],[Country]]="Ireland",1,0)</f>
        <v>0</v>
      </c>
      <c r="AM250">
        <f>IF(EmployeeData3[[#This Row],[Country]]="Singapore",1,0)</f>
        <v>0</v>
      </c>
      <c r="AN250">
        <f>IF(EmployeeData3[[#This Row],[Country]]="US",1,0)</f>
        <v>0</v>
      </c>
      <c r="AO250">
        <f>IF(EmployeeData3[[#This Row],[Working Arrangement]]="Office",1,0)</f>
        <v>1</v>
      </c>
      <c r="AP250">
        <f>IF(EmployeeData3[[#This Row],[Working Arrangement]]="Remote",1,0)</f>
        <v>0</v>
      </c>
      <c r="AQ250" t="e">
        <f>'Logistics Regression'!#REF! + SUMPRODUCT(B250:J250, 'Logistics Regression'!#REF!)</f>
        <v>#REF!</v>
      </c>
    </row>
    <row r="251" spans="1:43">
      <c r="A251" t="s">
        <v>302</v>
      </c>
      <c r="B251" t="str">
        <f>VLOOKUP(EmployeeData3[[#This Row],[Employee ID]],GenderData[#All],2,FALSE)</f>
        <v>Female</v>
      </c>
      <c r="C251" t="s">
        <v>52</v>
      </c>
      <c r="D251" t="s">
        <v>30</v>
      </c>
      <c r="E251" t="s">
        <v>31</v>
      </c>
      <c r="F251" t="s">
        <v>32</v>
      </c>
      <c r="G251">
        <v>43</v>
      </c>
      <c r="H251">
        <v>2.1</v>
      </c>
      <c r="I251">
        <v>0.4</v>
      </c>
      <c r="J251" s="3">
        <v>1.1200000000000001</v>
      </c>
      <c r="K251" t="s">
        <v>25</v>
      </c>
      <c r="L251" t="s">
        <v>26</v>
      </c>
      <c r="M251">
        <v>4</v>
      </c>
      <c r="N251">
        <v>63</v>
      </c>
      <c r="O251">
        <v>2</v>
      </c>
      <c r="P251">
        <v>7.5</v>
      </c>
      <c r="Q251" t="s">
        <v>33</v>
      </c>
      <c r="R251" t="s">
        <v>26</v>
      </c>
      <c r="S251">
        <v>3</v>
      </c>
      <c r="T251">
        <v>1</v>
      </c>
      <c r="U251">
        <f>IF(EmployeeData3[[#This Row],[Gender]]="Female",1,0)</f>
        <v>1</v>
      </c>
      <c r="V251">
        <f>IF(EmployeeData3[[#This Row],[Performance Rating]]="Needs Improvement",1,0)</f>
        <v>0</v>
      </c>
      <c r="W251">
        <f>IF(EmployeeData3[[#This Row],[Performance Rating]]="Exceeds Expectations",1,0)</f>
        <v>0</v>
      </c>
      <c r="X251">
        <f>IF(EmployeeData3[[#This Row],[Performance Rating]]="Outstanding",1,0)</f>
        <v>0</v>
      </c>
      <c r="Y251">
        <f>IF(EmployeeData3[[#This Row],[Job Level]]="Entry",1,0)</f>
        <v>0</v>
      </c>
      <c r="Z251">
        <f>IF(EmployeeData3[[#This Row],[Job Level]]="Manager",1,0)</f>
        <v>0</v>
      </c>
      <c r="AA251">
        <f>IF(EmployeeData3[[#This Row],[Job Level]]="Senior",1,0)</f>
        <v>1</v>
      </c>
      <c r="AB251">
        <f>IF(EmployeeData3[[#This Row],[Job Level]]="Senior Manager",1,0)</f>
        <v>0</v>
      </c>
      <c r="AC251">
        <f>IF(EmployeeData3[[#This Row],[Department]]="Claims",1,0)</f>
        <v>0</v>
      </c>
      <c r="AD251">
        <f>IF(EmployeeData3[[#This Row],[Department]]="Finance",1,0)</f>
        <v>0</v>
      </c>
      <c r="AE251">
        <f>IF(EmployeeData3[[#This Row],[Department]]="HR",1,0)</f>
        <v>0</v>
      </c>
      <c r="AF251">
        <f>IF(EmployeeData3[[#This Row],[Department]]="IT",1,0)</f>
        <v>0</v>
      </c>
      <c r="AG251">
        <f>IF(EmployeeData3[[#This Row],[Department]]="Marketing",1,0)</f>
        <v>0</v>
      </c>
      <c r="AH251">
        <f>IF(EmployeeData3[[#This Row],[Department]]="Sales",1,0)</f>
        <v>0</v>
      </c>
      <c r="AI251">
        <f>IF(EmployeeData3[[#This Row],[Department]]="Underwriting",1,0)</f>
        <v>1</v>
      </c>
      <c r="AJ251">
        <f>IF(EmployeeData3[[#This Row],[Country]]="Canada",1,0)</f>
        <v>0</v>
      </c>
      <c r="AK251">
        <f>IF(EmployeeData3[[#This Row],[Country]]="Germany",1,0)</f>
        <v>1</v>
      </c>
      <c r="AL251">
        <f>IF(EmployeeData3[[#This Row],[Country]]="Ireland",1,0)</f>
        <v>0</v>
      </c>
      <c r="AM251">
        <f>IF(EmployeeData3[[#This Row],[Country]]="Singapore",1,0)</f>
        <v>0</v>
      </c>
      <c r="AN251">
        <f>IF(EmployeeData3[[#This Row],[Country]]="US",1,0)</f>
        <v>0</v>
      </c>
      <c r="AO251">
        <f>IF(EmployeeData3[[#This Row],[Working Arrangement]]="Office",1,0)</f>
        <v>0</v>
      </c>
      <c r="AP251">
        <f>IF(EmployeeData3[[#This Row],[Working Arrangement]]="Remote",1,0)</f>
        <v>0</v>
      </c>
      <c r="AQ251" t="e">
        <f>'Logistics Regression'!#REF! + SUMPRODUCT(B251:J251, 'Logistics Regression'!#REF!)</f>
        <v>#REF!</v>
      </c>
    </row>
    <row r="252" spans="1:43">
      <c r="A252" t="s">
        <v>303</v>
      </c>
      <c r="B252" t="str">
        <f>VLOOKUP(EmployeeData3[[#This Row],[Employee ID]],GenderData[#All],2,FALSE)</f>
        <v>Female</v>
      </c>
      <c r="C252" t="s">
        <v>66</v>
      </c>
      <c r="D252" t="s">
        <v>67</v>
      </c>
      <c r="E252" t="s">
        <v>45</v>
      </c>
      <c r="F252" t="s">
        <v>36</v>
      </c>
      <c r="G252">
        <v>22</v>
      </c>
      <c r="H252">
        <v>6.8</v>
      </c>
      <c r="I252">
        <v>5.0999999999999996</v>
      </c>
      <c r="J252" s="3">
        <v>0.9</v>
      </c>
      <c r="K252" t="s">
        <v>25</v>
      </c>
      <c r="L252" t="s">
        <v>26</v>
      </c>
      <c r="M252">
        <v>16</v>
      </c>
      <c r="N252">
        <v>74</v>
      </c>
      <c r="O252">
        <v>3</v>
      </c>
      <c r="P252">
        <v>4.8</v>
      </c>
      <c r="Q252" t="s">
        <v>27</v>
      </c>
      <c r="R252" t="s">
        <v>38</v>
      </c>
      <c r="S252">
        <v>0</v>
      </c>
      <c r="T252">
        <v>0</v>
      </c>
      <c r="U252">
        <f>IF(EmployeeData3[[#This Row],[Gender]]="Female",1,0)</f>
        <v>1</v>
      </c>
      <c r="V252">
        <f>IF(EmployeeData3[[#This Row],[Performance Rating]]="Needs Improvement",1,0)</f>
        <v>0</v>
      </c>
      <c r="W252">
        <f>IF(EmployeeData3[[#This Row],[Performance Rating]]="Exceeds Expectations",1,0)</f>
        <v>0</v>
      </c>
      <c r="X252">
        <f>IF(EmployeeData3[[#This Row],[Performance Rating]]="Outstanding",1,0)</f>
        <v>0</v>
      </c>
      <c r="Y252">
        <f>IF(EmployeeData3[[#This Row],[Job Level]]="Entry",1,0)</f>
        <v>0</v>
      </c>
      <c r="Z252">
        <f>IF(EmployeeData3[[#This Row],[Job Level]]="Manager",1,0)</f>
        <v>1</v>
      </c>
      <c r="AA252">
        <f>IF(EmployeeData3[[#This Row],[Job Level]]="Senior",1,0)</f>
        <v>0</v>
      </c>
      <c r="AB252">
        <f>IF(EmployeeData3[[#This Row],[Job Level]]="Senior Manager",1,0)</f>
        <v>0</v>
      </c>
      <c r="AC252">
        <f>IF(EmployeeData3[[#This Row],[Department]]="Claims",1,0)</f>
        <v>0</v>
      </c>
      <c r="AD252">
        <f>IF(EmployeeData3[[#This Row],[Department]]="Finance",1,0)</f>
        <v>0</v>
      </c>
      <c r="AE252">
        <f>IF(EmployeeData3[[#This Row],[Department]]="HR",1,0)</f>
        <v>1</v>
      </c>
      <c r="AF252">
        <f>IF(EmployeeData3[[#This Row],[Department]]="IT",1,0)</f>
        <v>0</v>
      </c>
      <c r="AG252">
        <f>IF(EmployeeData3[[#This Row],[Department]]="Marketing",1,0)</f>
        <v>0</v>
      </c>
      <c r="AH252">
        <f>IF(EmployeeData3[[#This Row],[Department]]="Sales",1,0)</f>
        <v>0</v>
      </c>
      <c r="AI252">
        <f>IF(EmployeeData3[[#This Row],[Department]]="Underwriting",1,0)</f>
        <v>0</v>
      </c>
      <c r="AJ252">
        <f>IF(EmployeeData3[[#This Row],[Country]]="Canada",1,0)</f>
        <v>0</v>
      </c>
      <c r="AK252">
        <f>IF(EmployeeData3[[#This Row],[Country]]="Germany",1,0)</f>
        <v>0</v>
      </c>
      <c r="AL252">
        <f>IF(EmployeeData3[[#This Row],[Country]]="Ireland",1,0)</f>
        <v>0</v>
      </c>
      <c r="AM252">
        <f>IF(EmployeeData3[[#This Row],[Country]]="Singapore",1,0)</f>
        <v>0</v>
      </c>
      <c r="AN252">
        <f>IF(EmployeeData3[[#This Row],[Country]]="US",1,0)</f>
        <v>1</v>
      </c>
      <c r="AO252">
        <f>IF(EmployeeData3[[#This Row],[Working Arrangement]]="Office",1,0)</f>
        <v>0</v>
      </c>
      <c r="AP252">
        <f>IF(EmployeeData3[[#This Row],[Working Arrangement]]="Remote",1,0)</f>
        <v>1</v>
      </c>
      <c r="AQ252" t="e">
        <f>'Logistics Regression'!#REF! + SUMPRODUCT(B252:J252, 'Logistics Regression'!#REF!)</f>
        <v>#REF!</v>
      </c>
    </row>
    <row r="253" spans="1:43">
      <c r="A253" t="s">
        <v>304</v>
      </c>
      <c r="B253" t="str">
        <f>VLOOKUP(EmployeeData3[[#This Row],[Employee ID]],GenderData[#All],2,FALSE)</f>
        <v>Male</v>
      </c>
      <c r="C253" t="s">
        <v>21</v>
      </c>
      <c r="D253" t="s">
        <v>22</v>
      </c>
      <c r="E253" t="s">
        <v>23</v>
      </c>
      <c r="F253" t="s">
        <v>24</v>
      </c>
      <c r="G253">
        <v>36</v>
      </c>
      <c r="H253">
        <v>3.4</v>
      </c>
      <c r="I253">
        <v>2.8</v>
      </c>
      <c r="J253" s="3">
        <v>1</v>
      </c>
      <c r="K253" t="s">
        <v>25</v>
      </c>
      <c r="L253" t="s">
        <v>26</v>
      </c>
      <c r="M253">
        <v>12</v>
      </c>
      <c r="N253">
        <v>60</v>
      </c>
      <c r="O253">
        <v>2</v>
      </c>
      <c r="P253">
        <v>2.6</v>
      </c>
      <c r="Q253" t="s">
        <v>33</v>
      </c>
      <c r="R253" t="s">
        <v>26</v>
      </c>
      <c r="S253">
        <v>25</v>
      </c>
      <c r="T253">
        <v>0</v>
      </c>
      <c r="U253">
        <f>IF(EmployeeData3[[#This Row],[Gender]]="Female",1,0)</f>
        <v>0</v>
      </c>
      <c r="V253">
        <f>IF(EmployeeData3[[#This Row],[Performance Rating]]="Needs Improvement",1,0)</f>
        <v>0</v>
      </c>
      <c r="W253">
        <f>IF(EmployeeData3[[#This Row],[Performance Rating]]="Exceeds Expectations",1,0)</f>
        <v>0</v>
      </c>
      <c r="X253">
        <f>IF(EmployeeData3[[#This Row],[Performance Rating]]="Outstanding",1,0)</f>
        <v>0</v>
      </c>
      <c r="Y253">
        <f>IF(EmployeeData3[[#This Row],[Job Level]]="Entry",1,0)</f>
        <v>0</v>
      </c>
      <c r="Z253">
        <f>IF(EmployeeData3[[#This Row],[Job Level]]="Manager",1,0)</f>
        <v>0</v>
      </c>
      <c r="AA253">
        <f>IF(EmployeeData3[[#This Row],[Job Level]]="Senior",1,0)</f>
        <v>0</v>
      </c>
      <c r="AB253">
        <f>IF(EmployeeData3[[#This Row],[Job Level]]="Senior Manager",1,0)</f>
        <v>0</v>
      </c>
      <c r="AC253">
        <f>IF(EmployeeData3[[#This Row],[Department]]="Claims",1,0)</f>
        <v>0</v>
      </c>
      <c r="AD253">
        <f>IF(EmployeeData3[[#This Row],[Department]]="Finance",1,0)</f>
        <v>0</v>
      </c>
      <c r="AE253">
        <f>IF(EmployeeData3[[#This Row],[Department]]="HR",1,0)</f>
        <v>0</v>
      </c>
      <c r="AF253">
        <f>IF(EmployeeData3[[#This Row],[Department]]="IT",1,0)</f>
        <v>0</v>
      </c>
      <c r="AG253">
        <f>IF(EmployeeData3[[#This Row],[Department]]="Marketing",1,0)</f>
        <v>0</v>
      </c>
      <c r="AH253">
        <f>IF(EmployeeData3[[#This Row],[Department]]="Sales",1,0)</f>
        <v>1</v>
      </c>
      <c r="AI253">
        <f>IF(EmployeeData3[[#This Row],[Department]]="Underwriting",1,0)</f>
        <v>0</v>
      </c>
      <c r="AJ253">
        <f>IF(EmployeeData3[[#This Row],[Country]]="Canada",1,0)</f>
        <v>0</v>
      </c>
      <c r="AK253">
        <f>IF(EmployeeData3[[#This Row],[Country]]="Germany",1,0)</f>
        <v>0</v>
      </c>
      <c r="AL253">
        <f>IF(EmployeeData3[[#This Row],[Country]]="Ireland",1,0)</f>
        <v>0</v>
      </c>
      <c r="AM253">
        <f>IF(EmployeeData3[[#This Row],[Country]]="Singapore",1,0)</f>
        <v>0</v>
      </c>
      <c r="AN253">
        <f>IF(EmployeeData3[[#This Row],[Country]]="US",1,0)</f>
        <v>0</v>
      </c>
      <c r="AO253">
        <f>IF(EmployeeData3[[#This Row],[Working Arrangement]]="Office",1,0)</f>
        <v>0</v>
      </c>
      <c r="AP253">
        <f>IF(EmployeeData3[[#This Row],[Working Arrangement]]="Remote",1,0)</f>
        <v>0</v>
      </c>
      <c r="AQ253" t="e">
        <f>'Logistics Regression'!#REF! + SUMPRODUCT(B253:J253, 'Logistics Regression'!#REF!)</f>
        <v>#REF!</v>
      </c>
    </row>
    <row r="254" spans="1:43">
      <c r="A254" t="s">
        <v>305</v>
      </c>
      <c r="B254" t="str">
        <f>VLOOKUP(EmployeeData3[[#This Row],[Employee ID]],GenderData[#All],2,FALSE)</f>
        <v>Male</v>
      </c>
      <c r="C254" t="s">
        <v>52</v>
      </c>
      <c r="D254" t="s">
        <v>30</v>
      </c>
      <c r="E254" t="s">
        <v>45</v>
      </c>
      <c r="F254" t="s">
        <v>62</v>
      </c>
      <c r="G254">
        <v>47</v>
      </c>
      <c r="H254">
        <v>6</v>
      </c>
      <c r="I254">
        <v>1.2</v>
      </c>
      <c r="J254" s="3">
        <v>0.87</v>
      </c>
      <c r="K254" t="s">
        <v>25</v>
      </c>
      <c r="L254" t="s">
        <v>26</v>
      </c>
      <c r="M254">
        <v>46</v>
      </c>
      <c r="N254">
        <v>79</v>
      </c>
      <c r="O254">
        <v>2</v>
      </c>
      <c r="P254">
        <v>7.3</v>
      </c>
      <c r="Q254" t="s">
        <v>33</v>
      </c>
      <c r="R254" t="s">
        <v>38</v>
      </c>
      <c r="S254">
        <v>26</v>
      </c>
      <c r="T254">
        <v>0</v>
      </c>
      <c r="U254">
        <f>IF(EmployeeData3[[#This Row],[Gender]]="Female",1,0)</f>
        <v>0</v>
      </c>
      <c r="V254">
        <f>IF(EmployeeData3[[#This Row],[Performance Rating]]="Needs Improvement",1,0)</f>
        <v>0</v>
      </c>
      <c r="W254">
        <f>IF(EmployeeData3[[#This Row],[Performance Rating]]="Exceeds Expectations",1,0)</f>
        <v>0</v>
      </c>
      <c r="X254">
        <f>IF(EmployeeData3[[#This Row],[Performance Rating]]="Outstanding",1,0)</f>
        <v>0</v>
      </c>
      <c r="Y254">
        <f>IF(EmployeeData3[[#This Row],[Job Level]]="Entry",1,0)</f>
        <v>1</v>
      </c>
      <c r="Z254">
        <f>IF(EmployeeData3[[#This Row],[Job Level]]="Manager",1,0)</f>
        <v>0</v>
      </c>
      <c r="AA254">
        <f>IF(EmployeeData3[[#This Row],[Job Level]]="Senior",1,0)</f>
        <v>0</v>
      </c>
      <c r="AB254">
        <f>IF(EmployeeData3[[#This Row],[Job Level]]="Senior Manager",1,0)</f>
        <v>0</v>
      </c>
      <c r="AC254">
        <f>IF(EmployeeData3[[#This Row],[Department]]="Claims",1,0)</f>
        <v>0</v>
      </c>
      <c r="AD254">
        <f>IF(EmployeeData3[[#This Row],[Department]]="Finance",1,0)</f>
        <v>0</v>
      </c>
      <c r="AE254">
        <f>IF(EmployeeData3[[#This Row],[Department]]="HR",1,0)</f>
        <v>0</v>
      </c>
      <c r="AF254">
        <f>IF(EmployeeData3[[#This Row],[Department]]="IT",1,0)</f>
        <v>0</v>
      </c>
      <c r="AG254">
        <f>IF(EmployeeData3[[#This Row],[Department]]="Marketing",1,0)</f>
        <v>0</v>
      </c>
      <c r="AH254">
        <f>IF(EmployeeData3[[#This Row],[Department]]="Sales",1,0)</f>
        <v>0</v>
      </c>
      <c r="AI254">
        <f>IF(EmployeeData3[[#This Row],[Department]]="Underwriting",1,0)</f>
        <v>1</v>
      </c>
      <c r="AJ254">
        <f>IF(EmployeeData3[[#This Row],[Country]]="Canada",1,0)</f>
        <v>0</v>
      </c>
      <c r="AK254">
        <f>IF(EmployeeData3[[#This Row],[Country]]="Germany",1,0)</f>
        <v>0</v>
      </c>
      <c r="AL254">
        <f>IF(EmployeeData3[[#This Row],[Country]]="Ireland",1,0)</f>
        <v>0</v>
      </c>
      <c r="AM254">
        <f>IF(EmployeeData3[[#This Row],[Country]]="Singapore",1,0)</f>
        <v>0</v>
      </c>
      <c r="AN254">
        <f>IF(EmployeeData3[[#This Row],[Country]]="US",1,0)</f>
        <v>1</v>
      </c>
      <c r="AO254">
        <f>IF(EmployeeData3[[#This Row],[Working Arrangement]]="Office",1,0)</f>
        <v>0</v>
      </c>
      <c r="AP254">
        <f>IF(EmployeeData3[[#This Row],[Working Arrangement]]="Remote",1,0)</f>
        <v>0</v>
      </c>
      <c r="AQ254" t="e">
        <f>'Logistics Regression'!#REF! + SUMPRODUCT(B254:J254, 'Logistics Regression'!#REF!)</f>
        <v>#REF!</v>
      </c>
    </row>
    <row r="255" spans="1:43">
      <c r="A255" t="s">
        <v>306</v>
      </c>
      <c r="B255" t="str">
        <f>VLOOKUP(EmployeeData3[[#This Row],[Employee ID]],GenderData[#All],2,FALSE)</f>
        <v>Male</v>
      </c>
      <c r="C255" t="s">
        <v>66</v>
      </c>
      <c r="D255" t="s">
        <v>67</v>
      </c>
      <c r="E255" t="s">
        <v>45</v>
      </c>
      <c r="F255" t="s">
        <v>24</v>
      </c>
      <c r="G255">
        <v>45</v>
      </c>
      <c r="H255">
        <v>1.3</v>
      </c>
      <c r="I255">
        <v>1</v>
      </c>
      <c r="J255" s="3">
        <v>0.98</v>
      </c>
      <c r="K255" t="s">
        <v>25</v>
      </c>
      <c r="L255" t="s">
        <v>38</v>
      </c>
      <c r="M255">
        <v>22</v>
      </c>
      <c r="N255">
        <v>57</v>
      </c>
      <c r="O255">
        <v>10</v>
      </c>
      <c r="P255">
        <v>6.5</v>
      </c>
      <c r="Q255" t="s">
        <v>33</v>
      </c>
      <c r="R255" t="s">
        <v>38</v>
      </c>
      <c r="S255">
        <v>39</v>
      </c>
      <c r="T255">
        <v>1</v>
      </c>
      <c r="U255">
        <f>IF(EmployeeData3[[#This Row],[Gender]]="Female",1,0)</f>
        <v>0</v>
      </c>
      <c r="V255">
        <f>IF(EmployeeData3[[#This Row],[Performance Rating]]="Needs Improvement",1,0)</f>
        <v>0</v>
      </c>
      <c r="W255">
        <f>IF(EmployeeData3[[#This Row],[Performance Rating]]="Exceeds Expectations",1,0)</f>
        <v>0</v>
      </c>
      <c r="X255">
        <f>IF(EmployeeData3[[#This Row],[Performance Rating]]="Outstanding",1,0)</f>
        <v>0</v>
      </c>
      <c r="Y255">
        <f>IF(EmployeeData3[[#This Row],[Job Level]]="Entry",1,0)</f>
        <v>0</v>
      </c>
      <c r="Z255">
        <f>IF(EmployeeData3[[#This Row],[Job Level]]="Manager",1,0)</f>
        <v>0</v>
      </c>
      <c r="AA255">
        <f>IF(EmployeeData3[[#This Row],[Job Level]]="Senior",1,0)</f>
        <v>0</v>
      </c>
      <c r="AB255">
        <f>IF(EmployeeData3[[#This Row],[Job Level]]="Senior Manager",1,0)</f>
        <v>0</v>
      </c>
      <c r="AC255">
        <f>IF(EmployeeData3[[#This Row],[Department]]="Claims",1,0)</f>
        <v>0</v>
      </c>
      <c r="AD255">
        <f>IF(EmployeeData3[[#This Row],[Department]]="Finance",1,0)</f>
        <v>0</v>
      </c>
      <c r="AE255">
        <f>IF(EmployeeData3[[#This Row],[Department]]="HR",1,0)</f>
        <v>1</v>
      </c>
      <c r="AF255">
        <f>IF(EmployeeData3[[#This Row],[Department]]="IT",1,0)</f>
        <v>0</v>
      </c>
      <c r="AG255">
        <f>IF(EmployeeData3[[#This Row],[Department]]="Marketing",1,0)</f>
        <v>0</v>
      </c>
      <c r="AH255">
        <f>IF(EmployeeData3[[#This Row],[Department]]="Sales",1,0)</f>
        <v>0</v>
      </c>
      <c r="AI255">
        <f>IF(EmployeeData3[[#This Row],[Department]]="Underwriting",1,0)</f>
        <v>0</v>
      </c>
      <c r="AJ255">
        <f>IF(EmployeeData3[[#This Row],[Country]]="Canada",1,0)</f>
        <v>0</v>
      </c>
      <c r="AK255">
        <f>IF(EmployeeData3[[#This Row],[Country]]="Germany",1,0)</f>
        <v>0</v>
      </c>
      <c r="AL255">
        <f>IF(EmployeeData3[[#This Row],[Country]]="Ireland",1,0)</f>
        <v>0</v>
      </c>
      <c r="AM255">
        <f>IF(EmployeeData3[[#This Row],[Country]]="Singapore",1,0)</f>
        <v>0</v>
      </c>
      <c r="AN255">
        <f>IF(EmployeeData3[[#This Row],[Country]]="US",1,0)</f>
        <v>1</v>
      </c>
      <c r="AO255">
        <f>IF(EmployeeData3[[#This Row],[Working Arrangement]]="Office",1,0)</f>
        <v>0</v>
      </c>
      <c r="AP255">
        <f>IF(EmployeeData3[[#This Row],[Working Arrangement]]="Remote",1,0)</f>
        <v>0</v>
      </c>
      <c r="AQ255" t="e">
        <f>'Logistics Regression'!#REF! + SUMPRODUCT(B255:J255, 'Logistics Regression'!#REF!)</f>
        <v>#REF!</v>
      </c>
    </row>
    <row r="256" spans="1:43">
      <c r="A256" t="s">
        <v>307</v>
      </c>
      <c r="B256" t="str">
        <f>VLOOKUP(EmployeeData3[[#This Row],[Employee ID]],GenderData[#All],2,FALSE)</f>
        <v>Female</v>
      </c>
      <c r="C256" t="s">
        <v>43</v>
      </c>
      <c r="D256" t="s">
        <v>44</v>
      </c>
      <c r="E256" t="s">
        <v>23</v>
      </c>
      <c r="F256" t="s">
        <v>32</v>
      </c>
      <c r="G256">
        <v>32</v>
      </c>
      <c r="H256">
        <v>9.3000000000000007</v>
      </c>
      <c r="I256">
        <v>6.4</v>
      </c>
      <c r="J256" s="3">
        <v>0.99</v>
      </c>
      <c r="K256" t="s">
        <v>25</v>
      </c>
      <c r="L256" t="s">
        <v>26</v>
      </c>
      <c r="M256">
        <v>12</v>
      </c>
      <c r="N256">
        <v>59</v>
      </c>
      <c r="O256">
        <v>7</v>
      </c>
      <c r="P256">
        <v>2.2000000000000002</v>
      </c>
      <c r="Q256" t="s">
        <v>33</v>
      </c>
      <c r="R256" t="s">
        <v>38</v>
      </c>
      <c r="S256">
        <v>29</v>
      </c>
      <c r="T256">
        <v>1</v>
      </c>
      <c r="U256">
        <f>IF(EmployeeData3[[#This Row],[Gender]]="Female",1,0)</f>
        <v>1</v>
      </c>
      <c r="V256">
        <f>IF(EmployeeData3[[#This Row],[Performance Rating]]="Needs Improvement",1,0)</f>
        <v>0</v>
      </c>
      <c r="W256">
        <f>IF(EmployeeData3[[#This Row],[Performance Rating]]="Exceeds Expectations",1,0)</f>
        <v>0</v>
      </c>
      <c r="X256">
        <f>IF(EmployeeData3[[#This Row],[Performance Rating]]="Outstanding",1,0)</f>
        <v>0</v>
      </c>
      <c r="Y256">
        <f>IF(EmployeeData3[[#This Row],[Job Level]]="Entry",1,0)</f>
        <v>0</v>
      </c>
      <c r="Z256">
        <f>IF(EmployeeData3[[#This Row],[Job Level]]="Manager",1,0)</f>
        <v>0</v>
      </c>
      <c r="AA256">
        <f>IF(EmployeeData3[[#This Row],[Job Level]]="Senior",1,0)</f>
        <v>1</v>
      </c>
      <c r="AB256">
        <f>IF(EmployeeData3[[#This Row],[Job Level]]="Senior Manager",1,0)</f>
        <v>0</v>
      </c>
      <c r="AC256">
        <f>IF(EmployeeData3[[#This Row],[Department]]="Claims",1,0)</f>
        <v>0</v>
      </c>
      <c r="AD256">
        <f>IF(EmployeeData3[[#This Row],[Department]]="Finance",1,0)</f>
        <v>1</v>
      </c>
      <c r="AE256">
        <f>IF(EmployeeData3[[#This Row],[Department]]="HR",1,0)</f>
        <v>0</v>
      </c>
      <c r="AF256">
        <f>IF(EmployeeData3[[#This Row],[Department]]="IT",1,0)</f>
        <v>0</v>
      </c>
      <c r="AG256">
        <f>IF(EmployeeData3[[#This Row],[Department]]="Marketing",1,0)</f>
        <v>0</v>
      </c>
      <c r="AH256">
        <f>IF(EmployeeData3[[#This Row],[Department]]="Sales",1,0)</f>
        <v>0</v>
      </c>
      <c r="AI256">
        <f>IF(EmployeeData3[[#This Row],[Department]]="Underwriting",1,0)</f>
        <v>0</v>
      </c>
      <c r="AJ256">
        <f>IF(EmployeeData3[[#This Row],[Country]]="Canada",1,0)</f>
        <v>0</v>
      </c>
      <c r="AK256">
        <f>IF(EmployeeData3[[#This Row],[Country]]="Germany",1,0)</f>
        <v>0</v>
      </c>
      <c r="AL256">
        <f>IF(EmployeeData3[[#This Row],[Country]]="Ireland",1,0)</f>
        <v>0</v>
      </c>
      <c r="AM256">
        <f>IF(EmployeeData3[[#This Row],[Country]]="Singapore",1,0)</f>
        <v>0</v>
      </c>
      <c r="AN256">
        <f>IF(EmployeeData3[[#This Row],[Country]]="US",1,0)</f>
        <v>0</v>
      </c>
      <c r="AO256">
        <f>IF(EmployeeData3[[#This Row],[Working Arrangement]]="Office",1,0)</f>
        <v>0</v>
      </c>
      <c r="AP256">
        <f>IF(EmployeeData3[[#This Row],[Working Arrangement]]="Remote",1,0)</f>
        <v>0</v>
      </c>
      <c r="AQ256" t="e">
        <f>'Logistics Regression'!#REF! + SUMPRODUCT(B256:J256, 'Logistics Regression'!#REF!)</f>
        <v>#REF!</v>
      </c>
    </row>
    <row r="257" spans="1:43">
      <c r="A257" t="s">
        <v>308</v>
      </c>
      <c r="B257" t="str">
        <f>VLOOKUP(EmployeeData3[[#This Row],[Employee ID]],GenderData[#All],2,FALSE)</f>
        <v>Male</v>
      </c>
      <c r="C257" t="s">
        <v>40</v>
      </c>
      <c r="D257" t="s">
        <v>40</v>
      </c>
      <c r="E257" t="s">
        <v>23</v>
      </c>
      <c r="F257" t="s">
        <v>24</v>
      </c>
      <c r="G257">
        <v>24</v>
      </c>
      <c r="H257">
        <v>1.2</v>
      </c>
      <c r="I257">
        <v>1.2</v>
      </c>
      <c r="J257" s="3">
        <v>1.03</v>
      </c>
      <c r="K257" t="s">
        <v>37</v>
      </c>
      <c r="L257" t="s">
        <v>26</v>
      </c>
      <c r="M257">
        <v>6</v>
      </c>
      <c r="N257">
        <v>92</v>
      </c>
      <c r="O257">
        <v>5</v>
      </c>
      <c r="P257">
        <v>2.1</v>
      </c>
      <c r="Q257" t="s">
        <v>33</v>
      </c>
      <c r="R257" t="s">
        <v>26</v>
      </c>
      <c r="S257">
        <v>22</v>
      </c>
      <c r="T257">
        <v>1</v>
      </c>
      <c r="U257">
        <f>IF(EmployeeData3[[#This Row],[Gender]]="Female",1,0)</f>
        <v>0</v>
      </c>
      <c r="V257">
        <f>IF(EmployeeData3[[#This Row],[Performance Rating]]="Needs Improvement",1,0)</f>
        <v>0</v>
      </c>
      <c r="W257">
        <f>IF(EmployeeData3[[#This Row],[Performance Rating]]="Exceeds Expectations",1,0)</f>
        <v>1</v>
      </c>
      <c r="X257">
        <f>IF(EmployeeData3[[#This Row],[Performance Rating]]="Outstanding",1,0)</f>
        <v>0</v>
      </c>
      <c r="Y257">
        <f>IF(EmployeeData3[[#This Row],[Job Level]]="Entry",1,0)</f>
        <v>0</v>
      </c>
      <c r="Z257">
        <f>IF(EmployeeData3[[#This Row],[Job Level]]="Manager",1,0)</f>
        <v>0</v>
      </c>
      <c r="AA257">
        <f>IF(EmployeeData3[[#This Row],[Job Level]]="Senior",1,0)</f>
        <v>0</v>
      </c>
      <c r="AB257">
        <f>IF(EmployeeData3[[#This Row],[Job Level]]="Senior Manager",1,0)</f>
        <v>0</v>
      </c>
      <c r="AC257">
        <f>IF(EmployeeData3[[#This Row],[Department]]="Claims",1,0)</f>
        <v>0</v>
      </c>
      <c r="AD257">
        <f>IF(EmployeeData3[[#This Row],[Department]]="Finance",1,0)</f>
        <v>0</v>
      </c>
      <c r="AE257">
        <f>IF(EmployeeData3[[#This Row],[Department]]="HR",1,0)</f>
        <v>0</v>
      </c>
      <c r="AF257">
        <f>IF(EmployeeData3[[#This Row],[Department]]="IT",1,0)</f>
        <v>0</v>
      </c>
      <c r="AG257">
        <f>IF(EmployeeData3[[#This Row],[Department]]="Marketing",1,0)</f>
        <v>0</v>
      </c>
      <c r="AH257">
        <f>IF(EmployeeData3[[#This Row],[Department]]="Sales",1,0)</f>
        <v>0</v>
      </c>
      <c r="AI257">
        <f>IF(EmployeeData3[[#This Row],[Department]]="Underwriting",1,0)</f>
        <v>0</v>
      </c>
      <c r="AJ257">
        <f>IF(EmployeeData3[[#This Row],[Country]]="Canada",1,0)</f>
        <v>0</v>
      </c>
      <c r="AK257">
        <f>IF(EmployeeData3[[#This Row],[Country]]="Germany",1,0)</f>
        <v>0</v>
      </c>
      <c r="AL257">
        <f>IF(EmployeeData3[[#This Row],[Country]]="Ireland",1,0)</f>
        <v>0</v>
      </c>
      <c r="AM257">
        <f>IF(EmployeeData3[[#This Row],[Country]]="Singapore",1,0)</f>
        <v>0</v>
      </c>
      <c r="AN257">
        <f>IF(EmployeeData3[[#This Row],[Country]]="US",1,0)</f>
        <v>0</v>
      </c>
      <c r="AO257">
        <f>IF(EmployeeData3[[#This Row],[Working Arrangement]]="Office",1,0)</f>
        <v>0</v>
      </c>
      <c r="AP257">
        <f>IF(EmployeeData3[[#This Row],[Working Arrangement]]="Remote",1,0)</f>
        <v>0</v>
      </c>
      <c r="AQ257" t="e">
        <f>'Logistics Regression'!#REF! + SUMPRODUCT(B257:J257, 'Logistics Regression'!#REF!)</f>
        <v>#REF!</v>
      </c>
    </row>
    <row r="258" spans="1:43">
      <c r="A258" t="s">
        <v>309</v>
      </c>
      <c r="B258" t="str">
        <f>VLOOKUP(EmployeeData3[[#This Row],[Employee ID]],GenderData[#All],2,FALSE)</f>
        <v>Female</v>
      </c>
      <c r="C258" t="s">
        <v>29</v>
      </c>
      <c r="D258" t="s">
        <v>30</v>
      </c>
      <c r="E258" t="s">
        <v>23</v>
      </c>
      <c r="F258" t="s">
        <v>24</v>
      </c>
      <c r="G258">
        <v>43</v>
      </c>
      <c r="H258">
        <v>4.5</v>
      </c>
      <c r="I258">
        <v>1.8</v>
      </c>
      <c r="J258" s="3">
        <v>1.1200000000000001</v>
      </c>
      <c r="K258" t="s">
        <v>25</v>
      </c>
      <c r="L258" t="s">
        <v>26</v>
      </c>
      <c r="M258">
        <v>1</v>
      </c>
      <c r="N258">
        <v>67</v>
      </c>
      <c r="O258">
        <v>3</v>
      </c>
      <c r="P258">
        <v>2.2000000000000002</v>
      </c>
      <c r="Q258" t="s">
        <v>27</v>
      </c>
      <c r="R258" t="s">
        <v>26</v>
      </c>
      <c r="S258">
        <v>13</v>
      </c>
      <c r="T258">
        <v>0</v>
      </c>
      <c r="U258">
        <f>IF(EmployeeData3[[#This Row],[Gender]]="Female",1,0)</f>
        <v>1</v>
      </c>
      <c r="V258">
        <f>IF(EmployeeData3[[#This Row],[Performance Rating]]="Needs Improvement",1,0)</f>
        <v>0</v>
      </c>
      <c r="W258">
        <f>IF(EmployeeData3[[#This Row],[Performance Rating]]="Exceeds Expectations",1,0)</f>
        <v>0</v>
      </c>
      <c r="X258">
        <f>IF(EmployeeData3[[#This Row],[Performance Rating]]="Outstanding",1,0)</f>
        <v>0</v>
      </c>
      <c r="Y258">
        <f>IF(EmployeeData3[[#This Row],[Job Level]]="Entry",1,0)</f>
        <v>0</v>
      </c>
      <c r="Z258">
        <f>IF(EmployeeData3[[#This Row],[Job Level]]="Manager",1,0)</f>
        <v>0</v>
      </c>
      <c r="AA258">
        <f>IF(EmployeeData3[[#This Row],[Job Level]]="Senior",1,0)</f>
        <v>0</v>
      </c>
      <c r="AB258">
        <f>IF(EmployeeData3[[#This Row],[Job Level]]="Senior Manager",1,0)</f>
        <v>0</v>
      </c>
      <c r="AC258">
        <f>IF(EmployeeData3[[#This Row],[Department]]="Claims",1,0)</f>
        <v>1</v>
      </c>
      <c r="AD258">
        <f>IF(EmployeeData3[[#This Row],[Department]]="Finance",1,0)</f>
        <v>0</v>
      </c>
      <c r="AE258">
        <f>IF(EmployeeData3[[#This Row],[Department]]="HR",1,0)</f>
        <v>0</v>
      </c>
      <c r="AF258">
        <f>IF(EmployeeData3[[#This Row],[Department]]="IT",1,0)</f>
        <v>0</v>
      </c>
      <c r="AG258">
        <f>IF(EmployeeData3[[#This Row],[Department]]="Marketing",1,0)</f>
        <v>0</v>
      </c>
      <c r="AH258">
        <f>IF(EmployeeData3[[#This Row],[Department]]="Sales",1,0)</f>
        <v>0</v>
      </c>
      <c r="AI258">
        <f>IF(EmployeeData3[[#This Row],[Department]]="Underwriting",1,0)</f>
        <v>0</v>
      </c>
      <c r="AJ258">
        <f>IF(EmployeeData3[[#This Row],[Country]]="Canada",1,0)</f>
        <v>0</v>
      </c>
      <c r="AK258">
        <f>IF(EmployeeData3[[#This Row],[Country]]="Germany",1,0)</f>
        <v>0</v>
      </c>
      <c r="AL258">
        <f>IF(EmployeeData3[[#This Row],[Country]]="Ireland",1,0)</f>
        <v>0</v>
      </c>
      <c r="AM258">
        <f>IF(EmployeeData3[[#This Row],[Country]]="Singapore",1,0)</f>
        <v>0</v>
      </c>
      <c r="AN258">
        <f>IF(EmployeeData3[[#This Row],[Country]]="US",1,0)</f>
        <v>0</v>
      </c>
      <c r="AO258">
        <f>IF(EmployeeData3[[#This Row],[Working Arrangement]]="Office",1,0)</f>
        <v>0</v>
      </c>
      <c r="AP258">
        <f>IF(EmployeeData3[[#This Row],[Working Arrangement]]="Remote",1,0)</f>
        <v>1</v>
      </c>
      <c r="AQ258" t="e">
        <f>'Logistics Regression'!#REF! + SUMPRODUCT(B258:J258, 'Logistics Regression'!#REF!)</f>
        <v>#REF!</v>
      </c>
    </row>
    <row r="259" spans="1:43">
      <c r="A259" t="s">
        <v>310</v>
      </c>
      <c r="B259" t="str">
        <f>VLOOKUP(EmployeeData3[[#This Row],[Employee ID]],GenderData[#All],2,FALSE)</f>
        <v>Female</v>
      </c>
      <c r="C259" t="s">
        <v>35</v>
      </c>
      <c r="D259" t="s">
        <v>22</v>
      </c>
      <c r="E259" t="s">
        <v>23</v>
      </c>
      <c r="F259" t="s">
        <v>24</v>
      </c>
      <c r="G259">
        <v>50</v>
      </c>
      <c r="H259">
        <v>4.5999999999999996</v>
      </c>
      <c r="I259">
        <v>0.4</v>
      </c>
      <c r="J259" s="3">
        <v>0.94</v>
      </c>
      <c r="K259" t="s">
        <v>25</v>
      </c>
      <c r="L259" t="s">
        <v>26</v>
      </c>
      <c r="M259">
        <v>7</v>
      </c>
      <c r="N259">
        <v>56</v>
      </c>
      <c r="O259">
        <v>2</v>
      </c>
      <c r="P259">
        <v>3.8</v>
      </c>
      <c r="Q259" t="s">
        <v>33</v>
      </c>
      <c r="R259" t="s">
        <v>26</v>
      </c>
      <c r="S259">
        <v>42</v>
      </c>
      <c r="T259">
        <v>0</v>
      </c>
      <c r="U259">
        <f>IF(EmployeeData3[[#This Row],[Gender]]="Female",1,0)</f>
        <v>1</v>
      </c>
      <c r="V259">
        <f>IF(EmployeeData3[[#This Row],[Performance Rating]]="Needs Improvement",1,0)</f>
        <v>0</v>
      </c>
      <c r="W259">
        <f>IF(EmployeeData3[[#This Row],[Performance Rating]]="Exceeds Expectations",1,0)</f>
        <v>0</v>
      </c>
      <c r="X259">
        <f>IF(EmployeeData3[[#This Row],[Performance Rating]]="Outstanding",1,0)</f>
        <v>0</v>
      </c>
      <c r="Y259">
        <f>IF(EmployeeData3[[#This Row],[Job Level]]="Entry",1,0)</f>
        <v>0</v>
      </c>
      <c r="Z259">
        <f>IF(EmployeeData3[[#This Row],[Job Level]]="Manager",1,0)</f>
        <v>0</v>
      </c>
      <c r="AA259">
        <f>IF(EmployeeData3[[#This Row],[Job Level]]="Senior",1,0)</f>
        <v>0</v>
      </c>
      <c r="AB259">
        <f>IF(EmployeeData3[[#This Row],[Job Level]]="Senior Manager",1,0)</f>
        <v>0</v>
      </c>
      <c r="AC259">
        <f>IF(EmployeeData3[[#This Row],[Department]]="Claims",1,0)</f>
        <v>0</v>
      </c>
      <c r="AD259">
        <f>IF(EmployeeData3[[#This Row],[Department]]="Finance",1,0)</f>
        <v>0</v>
      </c>
      <c r="AE259">
        <f>IF(EmployeeData3[[#This Row],[Department]]="HR",1,0)</f>
        <v>0</v>
      </c>
      <c r="AF259">
        <f>IF(EmployeeData3[[#This Row],[Department]]="IT",1,0)</f>
        <v>0</v>
      </c>
      <c r="AG259">
        <f>IF(EmployeeData3[[#This Row],[Department]]="Marketing",1,0)</f>
        <v>1</v>
      </c>
      <c r="AH259">
        <f>IF(EmployeeData3[[#This Row],[Department]]="Sales",1,0)</f>
        <v>0</v>
      </c>
      <c r="AI259">
        <f>IF(EmployeeData3[[#This Row],[Department]]="Underwriting",1,0)</f>
        <v>0</v>
      </c>
      <c r="AJ259">
        <f>IF(EmployeeData3[[#This Row],[Country]]="Canada",1,0)</f>
        <v>0</v>
      </c>
      <c r="AK259">
        <f>IF(EmployeeData3[[#This Row],[Country]]="Germany",1,0)</f>
        <v>0</v>
      </c>
      <c r="AL259">
        <f>IF(EmployeeData3[[#This Row],[Country]]="Ireland",1,0)</f>
        <v>0</v>
      </c>
      <c r="AM259">
        <f>IF(EmployeeData3[[#This Row],[Country]]="Singapore",1,0)</f>
        <v>0</v>
      </c>
      <c r="AN259">
        <f>IF(EmployeeData3[[#This Row],[Country]]="US",1,0)</f>
        <v>0</v>
      </c>
      <c r="AO259">
        <f>IF(EmployeeData3[[#This Row],[Working Arrangement]]="Office",1,0)</f>
        <v>0</v>
      </c>
      <c r="AP259">
        <f>IF(EmployeeData3[[#This Row],[Working Arrangement]]="Remote",1,0)</f>
        <v>0</v>
      </c>
      <c r="AQ259" t="e">
        <f>'Logistics Regression'!#REF! + SUMPRODUCT(B259:J259, 'Logistics Regression'!#REF!)</f>
        <v>#REF!</v>
      </c>
    </row>
    <row r="260" spans="1:43">
      <c r="A260" t="s">
        <v>311</v>
      </c>
      <c r="B260" t="str">
        <f>VLOOKUP(EmployeeData3[[#This Row],[Employee ID]],GenderData[#All],2,FALSE)</f>
        <v>Male</v>
      </c>
      <c r="C260" t="s">
        <v>40</v>
      </c>
      <c r="D260" t="s">
        <v>40</v>
      </c>
      <c r="E260" t="s">
        <v>23</v>
      </c>
      <c r="F260" t="s">
        <v>62</v>
      </c>
      <c r="G260">
        <v>32</v>
      </c>
      <c r="H260">
        <v>2.7</v>
      </c>
      <c r="I260">
        <v>2.7</v>
      </c>
      <c r="J260" s="3">
        <v>0.75</v>
      </c>
      <c r="K260" t="s">
        <v>25</v>
      </c>
      <c r="L260" t="s">
        <v>38</v>
      </c>
      <c r="M260">
        <v>17</v>
      </c>
      <c r="N260">
        <v>75</v>
      </c>
      <c r="O260">
        <v>2</v>
      </c>
      <c r="P260">
        <v>3.6</v>
      </c>
      <c r="Q260" t="s">
        <v>33</v>
      </c>
      <c r="R260" t="s">
        <v>26</v>
      </c>
      <c r="S260">
        <v>35</v>
      </c>
      <c r="T260">
        <v>0</v>
      </c>
      <c r="U260">
        <f>IF(EmployeeData3[[#This Row],[Gender]]="Female",1,0)</f>
        <v>0</v>
      </c>
      <c r="V260">
        <f>IF(EmployeeData3[[#This Row],[Performance Rating]]="Needs Improvement",1,0)</f>
        <v>0</v>
      </c>
      <c r="W260">
        <f>IF(EmployeeData3[[#This Row],[Performance Rating]]="Exceeds Expectations",1,0)</f>
        <v>0</v>
      </c>
      <c r="X260">
        <f>IF(EmployeeData3[[#This Row],[Performance Rating]]="Outstanding",1,0)</f>
        <v>0</v>
      </c>
      <c r="Y260">
        <f>IF(EmployeeData3[[#This Row],[Job Level]]="Entry",1,0)</f>
        <v>1</v>
      </c>
      <c r="Z260">
        <f>IF(EmployeeData3[[#This Row],[Job Level]]="Manager",1,0)</f>
        <v>0</v>
      </c>
      <c r="AA260">
        <f>IF(EmployeeData3[[#This Row],[Job Level]]="Senior",1,0)</f>
        <v>0</v>
      </c>
      <c r="AB260">
        <f>IF(EmployeeData3[[#This Row],[Job Level]]="Senior Manager",1,0)</f>
        <v>0</v>
      </c>
      <c r="AC260">
        <f>IF(EmployeeData3[[#This Row],[Department]]="Claims",1,0)</f>
        <v>0</v>
      </c>
      <c r="AD260">
        <f>IF(EmployeeData3[[#This Row],[Department]]="Finance",1,0)</f>
        <v>0</v>
      </c>
      <c r="AE260">
        <f>IF(EmployeeData3[[#This Row],[Department]]="HR",1,0)</f>
        <v>0</v>
      </c>
      <c r="AF260">
        <f>IF(EmployeeData3[[#This Row],[Department]]="IT",1,0)</f>
        <v>0</v>
      </c>
      <c r="AG260">
        <f>IF(EmployeeData3[[#This Row],[Department]]="Marketing",1,0)</f>
        <v>0</v>
      </c>
      <c r="AH260">
        <f>IF(EmployeeData3[[#This Row],[Department]]="Sales",1,0)</f>
        <v>0</v>
      </c>
      <c r="AI260">
        <f>IF(EmployeeData3[[#This Row],[Department]]="Underwriting",1,0)</f>
        <v>0</v>
      </c>
      <c r="AJ260">
        <f>IF(EmployeeData3[[#This Row],[Country]]="Canada",1,0)</f>
        <v>0</v>
      </c>
      <c r="AK260">
        <f>IF(EmployeeData3[[#This Row],[Country]]="Germany",1,0)</f>
        <v>0</v>
      </c>
      <c r="AL260">
        <f>IF(EmployeeData3[[#This Row],[Country]]="Ireland",1,0)</f>
        <v>0</v>
      </c>
      <c r="AM260">
        <f>IF(EmployeeData3[[#This Row],[Country]]="Singapore",1,0)</f>
        <v>0</v>
      </c>
      <c r="AN260">
        <f>IF(EmployeeData3[[#This Row],[Country]]="US",1,0)</f>
        <v>0</v>
      </c>
      <c r="AO260">
        <f>IF(EmployeeData3[[#This Row],[Working Arrangement]]="Office",1,0)</f>
        <v>0</v>
      </c>
      <c r="AP260">
        <f>IF(EmployeeData3[[#This Row],[Working Arrangement]]="Remote",1,0)</f>
        <v>0</v>
      </c>
      <c r="AQ260" t="e">
        <f>'Logistics Regression'!#REF! + SUMPRODUCT(B260:J260, 'Logistics Regression'!#REF!)</f>
        <v>#REF!</v>
      </c>
    </row>
    <row r="261" spans="1:43">
      <c r="A261" t="s">
        <v>312</v>
      </c>
      <c r="B261" t="str">
        <f>VLOOKUP(EmployeeData3[[#This Row],[Employee ID]],GenderData[#All],2,FALSE)</f>
        <v>Female</v>
      </c>
      <c r="C261" t="s">
        <v>48</v>
      </c>
      <c r="D261" t="s">
        <v>49</v>
      </c>
      <c r="E261" t="s">
        <v>23</v>
      </c>
      <c r="F261" t="s">
        <v>32</v>
      </c>
      <c r="G261">
        <v>31</v>
      </c>
      <c r="H261">
        <v>5.5</v>
      </c>
      <c r="I261">
        <v>0.7</v>
      </c>
      <c r="J261" s="3">
        <v>1.02</v>
      </c>
      <c r="K261" t="s">
        <v>25</v>
      </c>
      <c r="L261" t="s">
        <v>26</v>
      </c>
      <c r="M261">
        <v>29</v>
      </c>
      <c r="N261">
        <v>62</v>
      </c>
      <c r="O261">
        <v>10</v>
      </c>
      <c r="P261">
        <v>0.4</v>
      </c>
      <c r="Q261" t="s">
        <v>50</v>
      </c>
      <c r="R261" t="s">
        <v>26</v>
      </c>
      <c r="S261">
        <v>9</v>
      </c>
      <c r="T261">
        <v>0</v>
      </c>
      <c r="U261">
        <f>IF(EmployeeData3[[#This Row],[Gender]]="Female",1,0)</f>
        <v>1</v>
      </c>
      <c r="V261">
        <f>IF(EmployeeData3[[#This Row],[Performance Rating]]="Needs Improvement",1,0)</f>
        <v>0</v>
      </c>
      <c r="W261">
        <f>IF(EmployeeData3[[#This Row],[Performance Rating]]="Exceeds Expectations",1,0)</f>
        <v>0</v>
      </c>
      <c r="X261">
        <f>IF(EmployeeData3[[#This Row],[Performance Rating]]="Outstanding",1,0)</f>
        <v>0</v>
      </c>
      <c r="Y261">
        <f>IF(EmployeeData3[[#This Row],[Job Level]]="Entry",1,0)</f>
        <v>0</v>
      </c>
      <c r="Z261">
        <f>IF(EmployeeData3[[#This Row],[Job Level]]="Manager",1,0)</f>
        <v>0</v>
      </c>
      <c r="AA261">
        <f>IF(EmployeeData3[[#This Row],[Job Level]]="Senior",1,0)</f>
        <v>1</v>
      </c>
      <c r="AB261">
        <f>IF(EmployeeData3[[#This Row],[Job Level]]="Senior Manager",1,0)</f>
        <v>0</v>
      </c>
      <c r="AC261">
        <f>IF(EmployeeData3[[#This Row],[Department]]="Claims",1,0)</f>
        <v>0</v>
      </c>
      <c r="AD261">
        <f>IF(EmployeeData3[[#This Row],[Department]]="Finance",1,0)</f>
        <v>0</v>
      </c>
      <c r="AE261">
        <f>IF(EmployeeData3[[#This Row],[Department]]="HR",1,0)</f>
        <v>0</v>
      </c>
      <c r="AF261">
        <f>IF(EmployeeData3[[#This Row],[Department]]="IT",1,0)</f>
        <v>1</v>
      </c>
      <c r="AG261">
        <f>IF(EmployeeData3[[#This Row],[Department]]="Marketing",1,0)</f>
        <v>0</v>
      </c>
      <c r="AH261">
        <f>IF(EmployeeData3[[#This Row],[Department]]="Sales",1,0)</f>
        <v>0</v>
      </c>
      <c r="AI261">
        <f>IF(EmployeeData3[[#This Row],[Department]]="Underwriting",1,0)</f>
        <v>0</v>
      </c>
      <c r="AJ261">
        <f>IF(EmployeeData3[[#This Row],[Country]]="Canada",1,0)</f>
        <v>0</v>
      </c>
      <c r="AK261">
        <f>IF(EmployeeData3[[#This Row],[Country]]="Germany",1,0)</f>
        <v>0</v>
      </c>
      <c r="AL261">
        <f>IF(EmployeeData3[[#This Row],[Country]]="Ireland",1,0)</f>
        <v>0</v>
      </c>
      <c r="AM261">
        <f>IF(EmployeeData3[[#This Row],[Country]]="Singapore",1,0)</f>
        <v>0</v>
      </c>
      <c r="AN261">
        <f>IF(EmployeeData3[[#This Row],[Country]]="US",1,0)</f>
        <v>0</v>
      </c>
      <c r="AO261">
        <f>IF(EmployeeData3[[#This Row],[Working Arrangement]]="Office",1,0)</f>
        <v>1</v>
      </c>
      <c r="AP261">
        <f>IF(EmployeeData3[[#This Row],[Working Arrangement]]="Remote",1,0)</f>
        <v>0</v>
      </c>
      <c r="AQ261" t="e">
        <f>'Logistics Regression'!#REF! + SUMPRODUCT(B261:J261, 'Logistics Regression'!#REF!)</f>
        <v>#REF!</v>
      </c>
    </row>
    <row r="262" spans="1:43">
      <c r="A262" t="s">
        <v>313</v>
      </c>
      <c r="B262" t="str">
        <f>VLOOKUP(EmployeeData3[[#This Row],[Employee ID]],GenderData[#All],2,FALSE)</f>
        <v>Male</v>
      </c>
      <c r="C262" t="s">
        <v>40</v>
      </c>
      <c r="D262" t="s">
        <v>40</v>
      </c>
      <c r="E262" t="s">
        <v>23</v>
      </c>
      <c r="F262" t="s">
        <v>24</v>
      </c>
      <c r="G262">
        <v>33</v>
      </c>
      <c r="H262">
        <v>5.6</v>
      </c>
      <c r="I262">
        <v>1.5</v>
      </c>
      <c r="J262" s="3">
        <v>1.01</v>
      </c>
      <c r="K262" t="s">
        <v>25</v>
      </c>
      <c r="L262" t="s">
        <v>26</v>
      </c>
      <c r="M262">
        <v>26</v>
      </c>
      <c r="N262">
        <v>58</v>
      </c>
      <c r="O262">
        <v>10</v>
      </c>
      <c r="P262">
        <v>3.5</v>
      </c>
      <c r="Q262" t="s">
        <v>50</v>
      </c>
      <c r="R262" t="s">
        <v>26</v>
      </c>
      <c r="S262">
        <v>24</v>
      </c>
      <c r="T262">
        <v>0</v>
      </c>
      <c r="U262">
        <f>IF(EmployeeData3[[#This Row],[Gender]]="Female",1,0)</f>
        <v>0</v>
      </c>
      <c r="V262">
        <f>IF(EmployeeData3[[#This Row],[Performance Rating]]="Needs Improvement",1,0)</f>
        <v>0</v>
      </c>
      <c r="W262">
        <f>IF(EmployeeData3[[#This Row],[Performance Rating]]="Exceeds Expectations",1,0)</f>
        <v>0</v>
      </c>
      <c r="X262">
        <f>IF(EmployeeData3[[#This Row],[Performance Rating]]="Outstanding",1,0)</f>
        <v>0</v>
      </c>
      <c r="Y262">
        <f>IF(EmployeeData3[[#This Row],[Job Level]]="Entry",1,0)</f>
        <v>0</v>
      </c>
      <c r="Z262">
        <f>IF(EmployeeData3[[#This Row],[Job Level]]="Manager",1,0)</f>
        <v>0</v>
      </c>
      <c r="AA262">
        <f>IF(EmployeeData3[[#This Row],[Job Level]]="Senior",1,0)</f>
        <v>0</v>
      </c>
      <c r="AB262">
        <f>IF(EmployeeData3[[#This Row],[Job Level]]="Senior Manager",1,0)</f>
        <v>0</v>
      </c>
      <c r="AC262">
        <f>IF(EmployeeData3[[#This Row],[Department]]="Claims",1,0)</f>
        <v>0</v>
      </c>
      <c r="AD262">
        <f>IF(EmployeeData3[[#This Row],[Department]]="Finance",1,0)</f>
        <v>0</v>
      </c>
      <c r="AE262">
        <f>IF(EmployeeData3[[#This Row],[Department]]="HR",1,0)</f>
        <v>0</v>
      </c>
      <c r="AF262">
        <f>IF(EmployeeData3[[#This Row],[Department]]="IT",1,0)</f>
        <v>0</v>
      </c>
      <c r="AG262">
        <f>IF(EmployeeData3[[#This Row],[Department]]="Marketing",1,0)</f>
        <v>0</v>
      </c>
      <c r="AH262">
        <f>IF(EmployeeData3[[#This Row],[Department]]="Sales",1,0)</f>
        <v>0</v>
      </c>
      <c r="AI262">
        <f>IF(EmployeeData3[[#This Row],[Department]]="Underwriting",1,0)</f>
        <v>0</v>
      </c>
      <c r="AJ262">
        <f>IF(EmployeeData3[[#This Row],[Country]]="Canada",1,0)</f>
        <v>0</v>
      </c>
      <c r="AK262">
        <f>IF(EmployeeData3[[#This Row],[Country]]="Germany",1,0)</f>
        <v>0</v>
      </c>
      <c r="AL262">
        <f>IF(EmployeeData3[[#This Row],[Country]]="Ireland",1,0)</f>
        <v>0</v>
      </c>
      <c r="AM262">
        <f>IF(EmployeeData3[[#This Row],[Country]]="Singapore",1,0)</f>
        <v>0</v>
      </c>
      <c r="AN262">
        <f>IF(EmployeeData3[[#This Row],[Country]]="US",1,0)</f>
        <v>0</v>
      </c>
      <c r="AO262">
        <f>IF(EmployeeData3[[#This Row],[Working Arrangement]]="Office",1,0)</f>
        <v>1</v>
      </c>
      <c r="AP262">
        <f>IF(EmployeeData3[[#This Row],[Working Arrangement]]="Remote",1,0)</f>
        <v>0</v>
      </c>
      <c r="AQ262" t="e">
        <f>'Logistics Regression'!#REF! + SUMPRODUCT(B262:J262, 'Logistics Regression'!#REF!)</f>
        <v>#REF!</v>
      </c>
    </row>
    <row r="263" spans="1:43">
      <c r="A263" t="s">
        <v>314</v>
      </c>
      <c r="B263" t="str">
        <f>VLOOKUP(EmployeeData3[[#This Row],[Employee ID]],GenderData[#All],2,FALSE)</f>
        <v>Female</v>
      </c>
      <c r="C263" t="s">
        <v>29</v>
      </c>
      <c r="D263" t="s">
        <v>30</v>
      </c>
      <c r="E263" t="s">
        <v>41</v>
      </c>
      <c r="F263" t="s">
        <v>36</v>
      </c>
      <c r="G263">
        <v>43</v>
      </c>
      <c r="H263">
        <v>5.2</v>
      </c>
      <c r="I263">
        <v>1.8</v>
      </c>
      <c r="J263" s="3">
        <v>1.01</v>
      </c>
      <c r="K263" t="s">
        <v>37</v>
      </c>
      <c r="L263" t="s">
        <v>38</v>
      </c>
      <c r="M263">
        <v>18</v>
      </c>
      <c r="N263">
        <v>64</v>
      </c>
      <c r="O263">
        <v>4</v>
      </c>
      <c r="P263">
        <v>3.5</v>
      </c>
      <c r="Q263" t="s">
        <v>33</v>
      </c>
      <c r="R263" t="s">
        <v>26</v>
      </c>
      <c r="S263">
        <v>26</v>
      </c>
      <c r="T263">
        <v>0</v>
      </c>
      <c r="U263">
        <f>IF(EmployeeData3[[#This Row],[Gender]]="Female",1,0)</f>
        <v>1</v>
      </c>
      <c r="V263">
        <f>IF(EmployeeData3[[#This Row],[Performance Rating]]="Needs Improvement",1,0)</f>
        <v>0</v>
      </c>
      <c r="W263">
        <f>IF(EmployeeData3[[#This Row],[Performance Rating]]="Exceeds Expectations",1,0)</f>
        <v>1</v>
      </c>
      <c r="X263">
        <f>IF(EmployeeData3[[#This Row],[Performance Rating]]="Outstanding",1,0)</f>
        <v>0</v>
      </c>
      <c r="Y263">
        <f>IF(EmployeeData3[[#This Row],[Job Level]]="Entry",1,0)</f>
        <v>0</v>
      </c>
      <c r="Z263">
        <f>IF(EmployeeData3[[#This Row],[Job Level]]="Manager",1,0)</f>
        <v>1</v>
      </c>
      <c r="AA263">
        <f>IF(EmployeeData3[[#This Row],[Job Level]]="Senior",1,0)</f>
        <v>0</v>
      </c>
      <c r="AB263">
        <f>IF(EmployeeData3[[#This Row],[Job Level]]="Senior Manager",1,0)</f>
        <v>0</v>
      </c>
      <c r="AC263">
        <f>IF(EmployeeData3[[#This Row],[Department]]="Claims",1,0)</f>
        <v>1</v>
      </c>
      <c r="AD263">
        <f>IF(EmployeeData3[[#This Row],[Department]]="Finance",1,0)</f>
        <v>0</v>
      </c>
      <c r="AE263">
        <f>IF(EmployeeData3[[#This Row],[Department]]="HR",1,0)</f>
        <v>0</v>
      </c>
      <c r="AF263">
        <f>IF(EmployeeData3[[#This Row],[Department]]="IT",1,0)</f>
        <v>0</v>
      </c>
      <c r="AG263">
        <f>IF(EmployeeData3[[#This Row],[Department]]="Marketing",1,0)</f>
        <v>0</v>
      </c>
      <c r="AH263">
        <f>IF(EmployeeData3[[#This Row],[Department]]="Sales",1,0)</f>
        <v>0</v>
      </c>
      <c r="AI263">
        <f>IF(EmployeeData3[[#This Row],[Department]]="Underwriting",1,0)</f>
        <v>0</v>
      </c>
      <c r="AJ263">
        <f>IF(EmployeeData3[[#This Row],[Country]]="Canada",1,0)</f>
        <v>0</v>
      </c>
      <c r="AK263">
        <f>IF(EmployeeData3[[#This Row],[Country]]="Germany",1,0)</f>
        <v>0</v>
      </c>
      <c r="AL263">
        <f>IF(EmployeeData3[[#This Row],[Country]]="Ireland",1,0)</f>
        <v>0</v>
      </c>
      <c r="AM263">
        <f>IF(EmployeeData3[[#This Row],[Country]]="Singapore",1,0)</f>
        <v>1</v>
      </c>
      <c r="AN263">
        <f>IF(EmployeeData3[[#This Row],[Country]]="US",1,0)</f>
        <v>0</v>
      </c>
      <c r="AO263">
        <f>IF(EmployeeData3[[#This Row],[Working Arrangement]]="Office",1,0)</f>
        <v>0</v>
      </c>
      <c r="AP263">
        <f>IF(EmployeeData3[[#This Row],[Working Arrangement]]="Remote",1,0)</f>
        <v>0</v>
      </c>
      <c r="AQ263" t="e">
        <f>'Logistics Regression'!#REF! + SUMPRODUCT(B263:J263, 'Logistics Regression'!#REF!)</f>
        <v>#REF!</v>
      </c>
    </row>
    <row r="264" spans="1:43">
      <c r="A264" t="s">
        <v>315</v>
      </c>
      <c r="B264" t="str">
        <f>VLOOKUP(EmployeeData3[[#This Row],[Employee ID]],GenderData[#All],2,FALSE)</f>
        <v>Male</v>
      </c>
      <c r="C264" t="s">
        <v>43</v>
      </c>
      <c r="D264" t="s">
        <v>44</v>
      </c>
      <c r="E264" t="s">
        <v>55</v>
      </c>
      <c r="F264" t="s">
        <v>24</v>
      </c>
      <c r="G264">
        <v>49</v>
      </c>
      <c r="H264">
        <v>2.6</v>
      </c>
      <c r="I264">
        <v>1</v>
      </c>
      <c r="J264" s="3">
        <v>0.98</v>
      </c>
      <c r="K264" t="s">
        <v>25</v>
      </c>
      <c r="L264" t="s">
        <v>38</v>
      </c>
      <c r="M264">
        <v>13</v>
      </c>
      <c r="N264">
        <v>100</v>
      </c>
      <c r="O264">
        <v>1</v>
      </c>
      <c r="P264">
        <v>2.2000000000000002</v>
      </c>
      <c r="Q264" t="s">
        <v>50</v>
      </c>
      <c r="R264" t="s">
        <v>26</v>
      </c>
      <c r="S264">
        <v>20</v>
      </c>
      <c r="T264">
        <v>0</v>
      </c>
      <c r="U264">
        <f>IF(EmployeeData3[[#This Row],[Gender]]="Female",1,0)</f>
        <v>0</v>
      </c>
      <c r="V264">
        <f>IF(EmployeeData3[[#This Row],[Performance Rating]]="Needs Improvement",1,0)</f>
        <v>0</v>
      </c>
      <c r="W264">
        <f>IF(EmployeeData3[[#This Row],[Performance Rating]]="Exceeds Expectations",1,0)</f>
        <v>0</v>
      </c>
      <c r="X264">
        <f>IF(EmployeeData3[[#This Row],[Performance Rating]]="Outstanding",1,0)</f>
        <v>0</v>
      </c>
      <c r="Y264">
        <f>IF(EmployeeData3[[#This Row],[Job Level]]="Entry",1,0)</f>
        <v>0</v>
      </c>
      <c r="Z264">
        <f>IF(EmployeeData3[[#This Row],[Job Level]]="Manager",1,0)</f>
        <v>0</v>
      </c>
      <c r="AA264">
        <f>IF(EmployeeData3[[#This Row],[Job Level]]="Senior",1,0)</f>
        <v>0</v>
      </c>
      <c r="AB264">
        <f>IF(EmployeeData3[[#This Row],[Job Level]]="Senior Manager",1,0)</f>
        <v>0</v>
      </c>
      <c r="AC264">
        <f>IF(EmployeeData3[[#This Row],[Department]]="Claims",1,0)</f>
        <v>0</v>
      </c>
      <c r="AD264">
        <f>IF(EmployeeData3[[#This Row],[Department]]="Finance",1,0)</f>
        <v>1</v>
      </c>
      <c r="AE264">
        <f>IF(EmployeeData3[[#This Row],[Department]]="HR",1,0)</f>
        <v>0</v>
      </c>
      <c r="AF264">
        <f>IF(EmployeeData3[[#This Row],[Department]]="IT",1,0)</f>
        <v>0</v>
      </c>
      <c r="AG264">
        <f>IF(EmployeeData3[[#This Row],[Department]]="Marketing",1,0)</f>
        <v>0</v>
      </c>
      <c r="AH264">
        <f>IF(EmployeeData3[[#This Row],[Department]]="Sales",1,0)</f>
        <v>0</v>
      </c>
      <c r="AI264">
        <f>IF(EmployeeData3[[#This Row],[Department]]="Underwriting",1,0)</f>
        <v>0</v>
      </c>
      <c r="AJ264">
        <f>IF(EmployeeData3[[#This Row],[Country]]="Canada",1,0)</f>
        <v>1</v>
      </c>
      <c r="AK264">
        <f>IF(EmployeeData3[[#This Row],[Country]]="Germany",1,0)</f>
        <v>0</v>
      </c>
      <c r="AL264">
        <f>IF(EmployeeData3[[#This Row],[Country]]="Ireland",1,0)</f>
        <v>0</v>
      </c>
      <c r="AM264">
        <f>IF(EmployeeData3[[#This Row],[Country]]="Singapore",1,0)</f>
        <v>0</v>
      </c>
      <c r="AN264">
        <f>IF(EmployeeData3[[#This Row],[Country]]="US",1,0)</f>
        <v>0</v>
      </c>
      <c r="AO264">
        <f>IF(EmployeeData3[[#This Row],[Working Arrangement]]="Office",1,0)</f>
        <v>1</v>
      </c>
      <c r="AP264">
        <f>IF(EmployeeData3[[#This Row],[Working Arrangement]]="Remote",1,0)</f>
        <v>0</v>
      </c>
      <c r="AQ264" t="e">
        <f>'Logistics Regression'!#REF! + SUMPRODUCT(B264:J264, 'Logistics Regression'!#REF!)</f>
        <v>#REF!</v>
      </c>
    </row>
    <row r="265" spans="1:43">
      <c r="A265" t="s">
        <v>316</v>
      </c>
      <c r="B265" t="str">
        <f>VLOOKUP(EmployeeData3[[#This Row],[Employee ID]],GenderData[#All],2,FALSE)</f>
        <v>Male</v>
      </c>
      <c r="C265" t="s">
        <v>21</v>
      </c>
      <c r="D265" t="s">
        <v>22</v>
      </c>
      <c r="E265" t="s">
        <v>23</v>
      </c>
      <c r="F265" t="s">
        <v>24</v>
      </c>
      <c r="G265">
        <v>27</v>
      </c>
      <c r="H265">
        <v>2.2000000000000002</v>
      </c>
      <c r="I265">
        <v>1.7</v>
      </c>
      <c r="J265" s="3">
        <v>0.99</v>
      </c>
      <c r="K265" t="s">
        <v>25</v>
      </c>
      <c r="L265" t="s">
        <v>26</v>
      </c>
      <c r="M265">
        <v>18</v>
      </c>
      <c r="N265">
        <v>69</v>
      </c>
      <c r="O265">
        <v>7</v>
      </c>
      <c r="P265">
        <v>2.7</v>
      </c>
      <c r="Q265" t="s">
        <v>33</v>
      </c>
      <c r="R265" t="s">
        <v>26</v>
      </c>
      <c r="S265">
        <v>33</v>
      </c>
      <c r="T265">
        <v>0</v>
      </c>
      <c r="U265">
        <f>IF(EmployeeData3[[#This Row],[Gender]]="Female",1,0)</f>
        <v>0</v>
      </c>
      <c r="V265">
        <f>IF(EmployeeData3[[#This Row],[Performance Rating]]="Needs Improvement",1,0)</f>
        <v>0</v>
      </c>
      <c r="W265">
        <f>IF(EmployeeData3[[#This Row],[Performance Rating]]="Exceeds Expectations",1,0)</f>
        <v>0</v>
      </c>
      <c r="X265">
        <f>IF(EmployeeData3[[#This Row],[Performance Rating]]="Outstanding",1,0)</f>
        <v>0</v>
      </c>
      <c r="Y265">
        <f>IF(EmployeeData3[[#This Row],[Job Level]]="Entry",1,0)</f>
        <v>0</v>
      </c>
      <c r="Z265">
        <f>IF(EmployeeData3[[#This Row],[Job Level]]="Manager",1,0)</f>
        <v>0</v>
      </c>
      <c r="AA265">
        <f>IF(EmployeeData3[[#This Row],[Job Level]]="Senior",1,0)</f>
        <v>0</v>
      </c>
      <c r="AB265">
        <f>IF(EmployeeData3[[#This Row],[Job Level]]="Senior Manager",1,0)</f>
        <v>0</v>
      </c>
      <c r="AC265">
        <f>IF(EmployeeData3[[#This Row],[Department]]="Claims",1,0)</f>
        <v>0</v>
      </c>
      <c r="AD265">
        <f>IF(EmployeeData3[[#This Row],[Department]]="Finance",1,0)</f>
        <v>0</v>
      </c>
      <c r="AE265">
        <f>IF(EmployeeData3[[#This Row],[Department]]="HR",1,0)</f>
        <v>0</v>
      </c>
      <c r="AF265">
        <f>IF(EmployeeData3[[#This Row],[Department]]="IT",1,0)</f>
        <v>0</v>
      </c>
      <c r="AG265">
        <f>IF(EmployeeData3[[#This Row],[Department]]="Marketing",1,0)</f>
        <v>0</v>
      </c>
      <c r="AH265">
        <f>IF(EmployeeData3[[#This Row],[Department]]="Sales",1,0)</f>
        <v>1</v>
      </c>
      <c r="AI265">
        <f>IF(EmployeeData3[[#This Row],[Department]]="Underwriting",1,0)</f>
        <v>0</v>
      </c>
      <c r="AJ265">
        <f>IF(EmployeeData3[[#This Row],[Country]]="Canada",1,0)</f>
        <v>0</v>
      </c>
      <c r="AK265">
        <f>IF(EmployeeData3[[#This Row],[Country]]="Germany",1,0)</f>
        <v>0</v>
      </c>
      <c r="AL265">
        <f>IF(EmployeeData3[[#This Row],[Country]]="Ireland",1,0)</f>
        <v>0</v>
      </c>
      <c r="AM265">
        <f>IF(EmployeeData3[[#This Row],[Country]]="Singapore",1,0)</f>
        <v>0</v>
      </c>
      <c r="AN265">
        <f>IF(EmployeeData3[[#This Row],[Country]]="US",1,0)</f>
        <v>0</v>
      </c>
      <c r="AO265">
        <f>IF(EmployeeData3[[#This Row],[Working Arrangement]]="Office",1,0)</f>
        <v>0</v>
      </c>
      <c r="AP265">
        <f>IF(EmployeeData3[[#This Row],[Working Arrangement]]="Remote",1,0)</f>
        <v>0</v>
      </c>
      <c r="AQ265" t="e">
        <f>'Logistics Regression'!#REF! + SUMPRODUCT(B265:J265, 'Logistics Regression'!#REF!)</f>
        <v>#REF!</v>
      </c>
    </row>
    <row r="266" spans="1:43">
      <c r="A266" t="s">
        <v>317</v>
      </c>
      <c r="B266" t="str">
        <f>VLOOKUP(EmployeeData3[[#This Row],[Employee ID]],GenderData[#All],2,FALSE)</f>
        <v>Male</v>
      </c>
      <c r="C266" t="s">
        <v>52</v>
      </c>
      <c r="D266" t="s">
        <v>30</v>
      </c>
      <c r="E266" t="s">
        <v>41</v>
      </c>
      <c r="F266" t="s">
        <v>62</v>
      </c>
      <c r="G266">
        <v>25</v>
      </c>
      <c r="H266">
        <v>2.9</v>
      </c>
      <c r="I266">
        <v>2</v>
      </c>
      <c r="J266" s="3">
        <v>1.17</v>
      </c>
      <c r="K266" t="s">
        <v>25</v>
      </c>
      <c r="L266" t="s">
        <v>26</v>
      </c>
      <c r="M266">
        <v>11</v>
      </c>
      <c r="N266">
        <v>49</v>
      </c>
      <c r="O266">
        <v>4</v>
      </c>
      <c r="P266">
        <v>0.5</v>
      </c>
      <c r="Q266" t="s">
        <v>33</v>
      </c>
      <c r="R266" t="s">
        <v>26</v>
      </c>
      <c r="S266">
        <v>34</v>
      </c>
      <c r="T266">
        <v>0</v>
      </c>
      <c r="U266">
        <f>IF(EmployeeData3[[#This Row],[Gender]]="Female",1,0)</f>
        <v>0</v>
      </c>
      <c r="V266">
        <f>IF(EmployeeData3[[#This Row],[Performance Rating]]="Needs Improvement",1,0)</f>
        <v>0</v>
      </c>
      <c r="W266">
        <f>IF(EmployeeData3[[#This Row],[Performance Rating]]="Exceeds Expectations",1,0)</f>
        <v>0</v>
      </c>
      <c r="X266">
        <f>IF(EmployeeData3[[#This Row],[Performance Rating]]="Outstanding",1,0)</f>
        <v>0</v>
      </c>
      <c r="Y266">
        <f>IF(EmployeeData3[[#This Row],[Job Level]]="Entry",1,0)</f>
        <v>1</v>
      </c>
      <c r="Z266">
        <f>IF(EmployeeData3[[#This Row],[Job Level]]="Manager",1,0)</f>
        <v>0</v>
      </c>
      <c r="AA266">
        <f>IF(EmployeeData3[[#This Row],[Job Level]]="Senior",1,0)</f>
        <v>0</v>
      </c>
      <c r="AB266">
        <f>IF(EmployeeData3[[#This Row],[Job Level]]="Senior Manager",1,0)</f>
        <v>0</v>
      </c>
      <c r="AC266">
        <f>IF(EmployeeData3[[#This Row],[Department]]="Claims",1,0)</f>
        <v>0</v>
      </c>
      <c r="AD266">
        <f>IF(EmployeeData3[[#This Row],[Department]]="Finance",1,0)</f>
        <v>0</v>
      </c>
      <c r="AE266">
        <f>IF(EmployeeData3[[#This Row],[Department]]="HR",1,0)</f>
        <v>0</v>
      </c>
      <c r="AF266">
        <f>IF(EmployeeData3[[#This Row],[Department]]="IT",1,0)</f>
        <v>0</v>
      </c>
      <c r="AG266">
        <f>IF(EmployeeData3[[#This Row],[Department]]="Marketing",1,0)</f>
        <v>0</v>
      </c>
      <c r="AH266">
        <f>IF(EmployeeData3[[#This Row],[Department]]="Sales",1,0)</f>
        <v>0</v>
      </c>
      <c r="AI266">
        <f>IF(EmployeeData3[[#This Row],[Department]]="Underwriting",1,0)</f>
        <v>1</v>
      </c>
      <c r="AJ266">
        <f>IF(EmployeeData3[[#This Row],[Country]]="Canada",1,0)</f>
        <v>0</v>
      </c>
      <c r="AK266">
        <f>IF(EmployeeData3[[#This Row],[Country]]="Germany",1,0)</f>
        <v>0</v>
      </c>
      <c r="AL266">
        <f>IF(EmployeeData3[[#This Row],[Country]]="Ireland",1,0)</f>
        <v>0</v>
      </c>
      <c r="AM266">
        <f>IF(EmployeeData3[[#This Row],[Country]]="Singapore",1,0)</f>
        <v>1</v>
      </c>
      <c r="AN266">
        <f>IF(EmployeeData3[[#This Row],[Country]]="US",1,0)</f>
        <v>0</v>
      </c>
      <c r="AO266">
        <f>IF(EmployeeData3[[#This Row],[Working Arrangement]]="Office",1,0)</f>
        <v>0</v>
      </c>
      <c r="AP266">
        <f>IF(EmployeeData3[[#This Row],[Working Arrangement]]="Remote",1,0)</f>
        <v>0</v>
      </c>
      <c r="AQ266" t="e">
        <f>'Logistics Regression'!#REF! + SUMPRODUCT(B266:J266, 'Logistics Regression'!#REF!)</f>
        <v>#REF!</v>
      </c>
    </row>
    <row r="267" spans="1:43">
      <c r="A267" t="s">
        <v>318</v>
      </c>
      <c r="B267" t="str">
        <f>VLOOKUP(EmployeeData3[[#This Row],[Employee ID]],GenderData[#All],2,FALSE)</f>
        <v>Male</v>
      </c>
      <c r="C267" t="s">
        <v>35</v>
      </c>
      <c r="D267" t="s">
        <v>22</v>
      </c>
      <c r="E267" t="s">
        <v>45</v>
      </c>
      <c r="F267" t="s">
        <v>62</v>
      </c>
      <c r="G267">
        <v>59</v>
      </c>
      <c r="H267">
        <v>2</v>
      </c>
      <c r="I267">
        <v>1.7</v>
      </c>
      <c r="J267" s="3">
        <v>1.03</v>
      </c>
      <c r="K267" t="s">
        <v>25</v>
      </c>
      <c r="L267" t="s">
        <v>38</v>
      </c>
      <c r="M267">
        <v>31</v>
      </c>
      <c r="N267">
        <v>91</v>
      </c>
      <c r="O267">
        <v>9</v>
      </c>
      <c r="P267">
        <v>0.9</v>
      </c>
      <c r="Q267" t="s">
        <v>33</v>
      </c>
      <c r="R267" t="s">
        <v>26</v>
      </c>
      <c r="S267">
        <v>22</v>
      </c>
      <c r="T267">
        <v>0</v>
      </c>
      <c r="U267">
        <f>IF(EmployeeData3[[#This Row],[Gender]]="Female",1,0)</f>
        <v>0</v>
      </c>
      <c r="V267">
        <f>IF(EmployeeData3[[#This Row],[Performance Rating]]="Needs Improvement",1,0)</f>
        <v>0</v>
      </c>
      <c r="W267">
        <f>IF(EmployeeData3[[#This Row],[Performance Rating]]="Exceeds Expectations",1,0)</f>
        <v>0</v>
      </c>
      <c r="X267">
        <f>IF(EmployeeData3[[#This Row],[Performance Rating]]="Outstanding",1,0)</f>
        <v>0</v>
      </c>
      <c r="Y267">
        <f>IF(EmployeeData3[[#This Row],[Job Level]]="Entry",1,0)</f>
        <v>1</v>
      </c>
      <c r="Z267">
        <f>IF(EmployeeData3[[#This Row],[Job Level]]="Manager",1,0)</f>
        <v>0</v>
      </c>
      <c r="AA267">
        <f>IF(EmployeeData3[[#This Row],[Job Level]]="Senior",1,0)</f>
        <v>0</v>
      </c>
      <c r="AB267">
        <f>IF(EmployeeData3[[#This Row],[Job Level]]="Senior Manager",1,0)</f>
        <v>0</v>
      </c>
      <c r="AC267">
        <f>IF(EmployeeData3[[#This Row],[Department]]="Claims",1,0)</f>
        <v>0</v>
      </c>
      <c r="AD267">
        <f>IF(EmployeeData3[[#This Row],[Department]]="Finance",1,0)</f>
        <v>0</v>
      </c>
      <c r="AE267">
        <f>IF(EmployeeData3[[#This Row],[Department]]="HR",1,0)</f>
        <v>0</v>
      </c>
      <c r="AF267">
        <f>IF(EmployeeData3[[#This Row],[Department]]="IT",1,0)</f>
        <v>0</v>
      </c>
      <c r="AG267">
        <f>IF(EmployeeData3[[#This Row],[Department]]="Marketing",1,0)</f>
        <v>1</v>
      </c>
      <c r="AH267">
        <f>IF(EmployeeData3[[#This Row],[Department]]="Sales",1,0)</f>
        <v>0</v>
      </c>
      <c r="AI267">
        <f>IF(EmployeeData3[[#This Row],[Department]]="Underwriting",1,0)</f>
        <v>0</v>
      </c>
      <c r="AJ267">
        <f>IF(EmployeeData3[[#This Row],[Country]]="Canada",1,0)</f>
        <v>0</v>
      </c>
      <c r="AK267">
        <f>IF(EmployeeData3[[#This Row],[Country]]="Germany",1,0)</f>
        <v>0</v>
      </c>
      <c r="AL267">
        <f>IF(EmployeeData3[[#This Row],[Country]]="Ireland",1,0)</f>
        <v>0</v>
      </c>
      <c r="AM267">
        <f>IF(EmployeeData3[[#This Row],[Country]]="Singapore",1,0)</f>
        <v>0</v>
      </c>
      <c r="AN267">
        <f>IF(EmployeeData3[[#This Row],[Country]]="US",1,0)</f>
        <v>1</v>
      </c>
      <c r="AO267">
        <f>IF(EmployeeData3[[#This Row],[Working Arrangement]]="Office",1,0)</f>
        <v>0</v>
      </c>
      <c r="AP267">
        <f>IF(EmployeeData3[[#This Row],[Working Arrangement]]="Remote",1,0)</f>
        <v>0</v>
      </c>
      <c r="AQ267" t="e">
        <f>'Logistics Regression'!#REF! + SUMPRODUCT(B267:J267, 'Logistics Regression'!#REF!)</f>
        <v>#REF!</v>
      </c>
    </row>
    <row r="268" spans="1:43">
      <c r="A268" t="s">
        <v>319</v>
      </c>
      <c r="B268" t="str">
        <f>VLOOKUP(EmployeeData3[[#This Row],[Employee ID]],GenderData[#All],2,FALSE)</f>
        <v>Male</v>
      </c>
      <c r="C268" t="s">
        <v>35</v>
      </c>
      <c r="D268" t="s">
        <v>22</v>
      </c>
      <c r="E268" t="s">
        <v>23</v>
      </c>
      <c r="F268" t="s">
        <v>24</v>
      </c>
      <c r="G268">
        <v>36</v>
      </c>
      <c r="H268">
        <v>8.1</v>
      </c>
      <c r="I268">
        <v>2.7</v>
      </c>
      <c r="J268" s="3">
        <v>0.96</v>
      </c>
      <c r="K268" t="s">
        <v>25</v>
      </c>
      <c r="L268" t="s">
        <v>26</v>
      </c>
      <c r="M268">
        <v>14</v>
      </c>
      <c r="N268">
        <v>79</v>
      </c>
      <c r="O268">
        <v>2</v>
      </c>
      <c r="P268">
        <v>1.3</v>
      </c>
      <c r="Q268" t="s">
        <v>33</v>
      </c>
      <c r="R268" t="s">
        <v>26</v>
      </c>
      <c r="S268">
        <v>21</v>
      </c>
      <c r="T268">
        <v>0</v>
      </c>
      <c r="U268">
        <f>IF(EmployeeData3[[#This Row],[Gender]]="Female",1,0)</f>
        <v>0</v>
      </c>
      <c r="V268">
        <f>IF(EmployeeData3[[#This Row],[Performance Rating]]="Needs Improvement",1,0)</f>
        <v>0</v>
      </c>
      <c r="W268">
        <f>IF(EmployeeData3[[#This Row],[Performance Rating]]="Exceeds Expectations",1,0)</f>
        <v>0</v>
      </c>
      <c r="X268">
        <f>IF(EmployeeData3[[#This Row],[Performance Rating]]="Outstanding",1,0)</f>
        <v>0</v>
      </c>
      <c r="Y268">
        <f>IF(EmployeeData3[[#This Row],[Job Level]]="Entry",1,0)</f>
        <v>0</v>
      </c>
      <c r="Z268">
        <f>IF(EmployeeData3[[#This Row],[Job Level]]="Manager",1,0)</f>
        <v>0</v>
      </c>
      <c r="AA268">
        <f>IF(EmployeeData3[[#This Row],[Job Level]]="Senior",1,0)</f>
        <v>0</v>
      </c>
      <c r="AB268">
        <f>IF(EmployeeData3[[#This Row],[Job Level]]="Senior Manager",1,0)</f>
        <v>0</v>
      </c>
      <c r="AC268">
        <f>IF(EmployeeData3[[#This Row],[Department]]="Claims",1,0)</f>
        <v>0</v>
      </c>
      <c r="AD268">
        <f>IF(EmployeeData3[[#This Row],[Department]]="Finance",1,0)</f>
        <v>0</v>
      </c>
      <c r="AE268">
        <f>IF(EmployeeData3[[#This Row],[Department]]="HR",1,0)</f>
        <v>0</v>
      </c>
      <c r="AF268">
        <f>IF(EmployeeData3[[#This Row],[Department]]="IT",1,0)</f>
        <v>0</v>
      </c>
      <c r="AG268">
        <f>IF(EmployeeData3[[#This Row],[Department]]="Marketing",1,0)</f>
        <v>1</v>
      </c>
      <c r="AH268">
        <f>IF(EmployeeData3[[#This Row],[Department]]="Sales",1,0)</f>
        <v>0</v>
      </c>
      <c r="AI268">
        <f>IF(EmployeeData3[[#This Row],[Department]]="Underwriting",1,0)</f>
        <v>0</v>
      </c>
      <c r="AJ268">
        <f>IF(EmployeeData3[[#This Row],[Country]]="Canada",1,0)</f>
        <v>0</v>
      </c>
      <c r="AK268">
        <f>IF(EmployeeData3[[#This Row],[Country]]="Germany",1,0)</f>
        <v>0</v>
      </c>
      <c r="AL268">
        <f>IF(EmployeeData3[[#This Row],[Country]]="Ireland",1,0)</f>
        <v>0</v>
      </c>
      <c r="AM268">
        <f>IF(EmployeeData3[[#This Row],[Country]]="Singapore",1,0)</f>
        <v>0</v>
      </c>
      <c r="AN268">
        <f>IF(EmployeeData3[[#This Row],[Country]]="US",1,0)</f>
        <v>0</v>
      </c>
      <c r="AO268">
        <f>IF(EmployeeData3[[#This Row],[Working Arrangement]]="Office",1,0)</f>
        <v>0</v>
      </c>
      <c r="AP268">
        <f>IF(EmployeeData3[[#This Row],[Working Arrangement]]="Remote",1,0)</f>
        <v>0</v>
      </c>
      <c r="AQ268" t="e">
        <f>'Logistics Regression'!#REF! + SUMPRODUCT(B268:J268, 'Logistics Regression'!#REF!)</f>
        <v>#REF!</v>
      </c>
    </row>
    <row r="269" spans="1:43">
      <c r="A269" t="s">
        <v>320</v>
      </c>
      <c r="B269" t="str">
        <f>VLOOKUP(EmployeeData3[[#This Row],[Employee ID]],GenderData[#All],2,FALSE)</f>
        <v>Female</v>
      </c>
      <c r="C269" t="s">
        <v>35</v>
      </c>
      <c r="D269" t="s">
        <v>22</v>
      </c>
      <c r="E269" t="s">
        <v>23</v>
      </c>
      <c r="F269" t="s">
        <v>24</v>
      </c>
      <c r="G269">
        <v>40</v>
      </c>
      <c r="H269">
        <v>3.1</v>
      </c>
      <c r="I269">
        <v>3.1</v>
      </c>
      <c r="J269" s="3">
        <v>0.87</v>
      </c>
      <c r="K269" t="s">
        <v>37</v>
      </c>
      <c r="L269" t="s">
        <v>26</v>
      </c>
      <c r="M269">
        <v>15</v>
      </c>
      <c r="N269">
        <v>55</v>
      </c>
      <c r="O269">
        <v>5</v>
      </c>
      <c r="P269">
        <v>3.9</v>
      </c>
      <c r="Q269" t="s">
        <v>33</v>
      </c>
      <c r="R269" t="s">
        <v>26</v>
      </c>
      <c r="S269">
        <v>42</v>
      </c>
      <c r="T269">
        <v>0</v>
      </c>
      <c r="U269">
        <f>IF(EmployeeData3[[#This Row],[Gender]]="Female",1,0)</f>
        <v>1</v>
      </c>
      <c r="V269">
        <f>IF(EmployeeData3[[#This Row],[Performance Rating]]="Needs Improvement",1,0)</f>
        <v>0</v>
      </c>
      <c r="W269">
        <f>IF(EmployeeData3[[#This Row],[Performance Rating]]="Exceeds Expectations",1,0)</f>
        <v>1</v>
      </c>
      <c r="X269">
        <f>IF(EmployeeData3[[#This Row],[Performance Rating]]="Outstanding",1,0)</f>
        <v>0</v>
      </c>
      <c r="Y269">
        <f>IF(EmployeeData3[[#This Row],[Job Level]]="Entry",1,0)</f>
        <v>0</v>
      </c>
      <c r="Z269">
        <f>IF(EmployeeData3[[#This Row],[Job Level]]="Manager",1,0)</f>
        <v>0</v>
      </c>
      <c r="AA269">
        <f>IF(EmployeeData3[[#This Row],[Job Level]]="Senior",1,0)</f>
        <v>0</v>
      </c>
      <c r="AB269">
        <f>IF(EmployeeData3[[#This Row],[Job Level]]="Senior Manager",1,0)</f>
        <v>0</v>
      </c>
      <c r="AC269">
        <f>IF(EmployeeData3[[#This Row],[Department]]="Claims",1,0)</f>
        <v>0</v>
      </c>
      <c r="AD269">
        <f>IF(EmployeeData3[[#This Row],[Department]]="Finance",1,0)</f>
        <v>0</v>
      </c>
      <c r="AE269">
        <f>IF(EmployeeData3[[#This Row],[Department]]="HR",1,0)</f>
        <v>0</v>
      </c>
      <c r="AF269">
        <f>IF(EmployeeData3[[#This Row],[Department]]="IT",1,0)</f>
        <v>0</v>
      </c>
      <c r="AG269">
        <f>IF(EmployeeData3[[#This Row],[Department]]="Marketing",1,0)</f>
        <v>1</v>
      </c>
      <c r="AH269">
        <f>IF(EmployeeData3[[#This Row],[Department]]="Sales",1,0)</f>
        <v>0</v>
      </c>
      <c r="AI269">
        <f>IF(EmployeeData3[[#This Row],[Department]]="Underwriting",1,0)</f>
        <v>0</v>
      </c>
      <c r="AJ269">
        <f>IF(EmployeeData3[[#This Row],[Country]]="Canada",1,0)</f>
        <v>0</v>
      </c>
      <c r="AK269">
        <f>IF(EmployeeData3[[#This Row],[Country]]="Germany",1,0)</f>
        <v>0</v>
      </c>
      <c r="AL269">
        <f>IF(EmployeeData3[[#This Row],[Country]]="Ireland",1,0)</f>
        <v>0</v>
      </c>
      <c r="AM269">
        <f>IF(EmployeeData3[[#This Row],[Country]]="Singapore",1,0)</f>
        <v>0</v>
      </c>
      <c r="AN269">
        <f>IF(EmployeeData3[[#This Row],[Country]]="US",1,0)</f>
        <v>0</v>
      </c>
      <c r="AO269">
        <f>IF(EmployeeData3[[#This Row],[Working Arrangement]]="Office",1,0)</f>
        <v>0</v>
      </c>
      <c r="AP269">
        <f>IF(EmployeeData3[[#This Row],[Working Arrangement]]="Remote",1,0)</f>
        <v>0</v>
      </c>
      <c r="AQ269" t="e">
        <f>'Logistics Regression'!#REF! + SUMPRODUCT(B269:J269, 'Logistics Regression'!#REF!)</f>
        <v>#REF!</v>
      </c>
    </row>
    <row r="270" spans="1:43">
      <c r="A270" t="s">
        <v>321</v>
      </c>
      <c r="B270" t="str">
        <f>VLOOKUP(EmployeeData3[[#This Row],[Employee ID]],GenderData[#All],2,FALSE)</f>
        <v>Female</v>
      </c>
      <c r="C270" t="s">
        <v>21</v>
      </c>
      <c r="D270" t="s">
        <v>22</v>
      </c>
      <c r="E270" t="s">
        <v>23</v>
      </c>
      <c r="F270" t="s">
        <v>32</v>
      </c>
      <c r="G270">
        <v>32</v>
      </c>
      <c r="H270">
        <v>4.4000000000000004</v>
      </c>
      <c r="I270">
        <v>0.5</v>
      </c>
      <c r="J270" s="3">
        <v>0.93</v>
      </c>
      <c r="K270" t="s">
        <v>25</v>
      </c>
      <c r="L270" t="s">
        <v>26</v>
      </c>
      <c r="M270">
        <v>1</v>
      </c>
      <c r="N270">
        <v>61</v>
      </c>
      <c r="O270">
        <v>2</v>
      </c>
      <c r="P270">
        <v>6</v>
      </c>
      <c r="Q270" t="s">
        <v>50</v>
      </c>
      <c r="R270" t="s">
        <v>26</v>
      </c>
      <c r="S270">
        <v>35</v>
      </c>
      <c r="T270">
        <v>0</v>
      </c>
      <c r="U270">
        <f>IF(EmployeeData3[[#This Row],[Gender]]="Female",1,0)</f>
        <v>1</v>
      </c>
      <c r="V270">
        <f>IF(EmployeeData3[[#This Row],[Performance Rating]]="Needs Improvement",1,0)</f>
        <v>0</v>
      </c>
      <c r="W270">
        <f>IF(EmployeeData3[[#This Row],[Performance Rating]]="Exceeds Expectations",1,0)</f>
        <v>0</v>
      </c>
      <c r="X270">
        <f>IF(EmployeeData3[[#This Row],[Performance Rating]]="Outstanding",1,0)</f>
        <v>0</v>
      </c>
      <c r="Y270">
        <f>IF(EmployeeData3[[#This Row],[Job Level]]="Entry",1,0)</f>
        <v>0</v>
      </c>
      <c r="Z270">
        <f>IF(EmployeeData3[[#This Row],[Job Level]]="Manager",1,0)</f>
        <v>0</v>
      </c>
      <c r="AA270">
        <f>IF(EmployeeData3[[#This Row],[Job Level]]="Senior",1,0)</f>
        <v>1</v>
      </c>
      <c r="AB270">
        <f>IF(EmployeeData3[[#This Row],[Job Level]]="Senior Manager",1,0)</f>
        <v>0</v>
      </c>
      <c r="AC270">
        <f>IF(EmployeeData3[[#This Row],[Department]]="Claims",1,0)</f>
        <v>0</v>
      </c>
      <c r="AD270">
        <f>IF(EmployeeData3[[#This Row],[Department]]="Finance",1,0)</f>
        <v>0</v>
      </c>
      <c r="AE270">
        <f>IF(EmployeeData3[[#This Row],[Department]]="HR",1,0)</f>
        <v>0</v>
      </c>
      <c r="AF270">
        <f>IF(EmployeeData3[[#This Row],[Department]]="IT",1,0)</f>
        <v>0</v>
      </c>
      <c r="AG270">
        <f>IF(EmployeeData3[[#This Row],[Department]]="Marketing",1,0)</f>
        <v>0</v>
      </c>
      <c r="AH270">
        <f>IF(EmployeeData3[[#This Row],[Department]]="Sales",1,0)</f>
        <v>1</v>
      </c>
      <c r="AI270">
        <f>IF(EmployeeData3[[#This Row],[Department]]="Underwriting",1,0)</f>
        <v>0</v>
      </c>
      <c r="AJ270">
        <f>IF(EmployeeData3[[#This Row],[Country]]="Canada",1,0)</f>
        <v>0</v>
      </c>
      <c r="AK270">
        <f>IF(EmployeeData3[[#This Row],[Country]]="Germany",1,0)</f>
        <v>0</v>
      </c>
      <c r="AL270">
        <f>IF(EmployeeData3[[#This Row],[Country]]="Ireland",1,0)</f>
        <v>0</v>
      </c>
      <c r="AM270">
        <f>IF(EmployeeData3[[#This Row],[Country]]="Singapore",1,0)</f>
        <v>0</v>
      </c>
      <c r="AN270">
        <f>IF(EmployeeData3[[#This Row],[Country]]="US",1,0)</f>
        <v>0</v>
      </c>
      <c r="AO270">
        <f>IF(EmployeeData3[[#This Row],[Working Arrangement]]="Office",1,0)</f>
        <v>1</v>
      </c>
      <c r="AP270">
        <f>IF(EmployeeData3[[#This Row],[Working Arrangement]]="Remote",1,0)</f>
        <v>0</v>
      </c>
      <c r="AQ270" t="e">
        <f>'Logistics Regression'!#REF! + SUMPRODUCT(B270:J270, 'Logistics Regression'!#REF!)</f>
        <v>#REF!</v>
      </c>
    </row>
    <row r="271" spans="1:43">
      <c r="A271" t="s">
        <v>322</v>
      </c>
      <c r="B271" t="str">
        <f>VLOOKUP(EmployeeData3[[#This Row],[Employee ID]],GenderData[#All],2,FALSE)</f>
        <v>Male</v>
      </c>
      <c r="C271" t="s">
        <v>66</v>
      </c>
      <c r="D271" t="s">
        <v>67</v>
      </c>
      <c r="E271" t="s">
        <v>23</v>
      </c>
      <c r="F271" t="s">
        <v>24</v>
      </c>
      <c r="G271">
        <v>42</v>
      </c>
      <c r="H271">
        <v>6.8</v>
      </c>
      <c r="I271">
        <v>2.2999999999999998</v>
      </c>
      <c r="J271" s="3">
        <v>1.2</v>
      </c>
      <c r="K271" t="s">
        <v>25</v>
      </c>
      <c r="L271" t="s">
        <v>26</v>
      </c>
      <c r="M271">
        <v>14</v>
      </c>
      <c r="N271">
        <v>80</v>
      </c>
      <c r="O271">
        <v>2</v>
      </c>
      <c r="P271">
        <v>3.7</v>
      </c>
      <c r="Q271" t="s">
        <v>33</v>
      </c>
      <c r="R271" t="s">
        <v>26</v>
      </c>
      <c r="S271">
        <v>25</v>
      </c>
      <c r="T271">
        <v>0</v>
      </c>
      <c r="U271">
        <f>IF(EmployeeData3[[#This Row],[Gender]]="Female",1,0)</f>
        <v>0</v>
      </c>
      <c r="V271">
        <f>IF(EmployeeData3[[#This Row],[Performance Rating]]="Needs Improvement",1,0)</f>
        <v>0</v>
      </c>
      <c r="W271">
        <f>IF(EmployeeData3[[#This Row],[Performance Rating]]="Exceeds Expectations",1,0)</f>
        <v>0</v>
      </c>
      <c r="X271">
        <f>IF(EmployeeData3[[#This Row],[Performance Rating]]="Outstanding",1,0)</f>
        <v>0</v>
      </c>
      <c r="Y271">
        <f>IF(EmployeeData3[[#This Row],[Job Level]]="Entry",1,0)</f>
        <v>0</v>
      </c>
      <c r="Z271">
        <f>IF(EmployeeData3[[#This Row],[Job Level]]="Manager",1,0)</f>
        <v>0</v>
      </c>
      <c r="AA271">
        <f>IF(EmployeeData3[[#This Row],[Job Level]]="Senior",1,0)</f>
        <v>0</v>
      </c>
      <c r="AB271">
        <f>IF(EmployeeData3[[#This Row],[Job Level]]="Senior Manager",1,0)</f>
        <v>0</v>
      </c>
      <c r="AC271">
        <f>IF(EmployeeData3[[#This Row],[Department]]="Claims",1,0)</f>
        <v>0</v>
      </c>
      <c r="AD271">
        <f>IF(EmployeeData3[[#This Row],[Department]]="Finance",1,0)</f>
        <v>0</v>
      </c>
      <c r="AE271">
        <f>IF(EmployeeData3[[#This Row],[Department]]="HR",1,0)</f>
        <v>1</v>
      </c>
      <c r="AF271">
        <f>IF(EmployeeData3[[#This Row],[Department]]="IT",1,0)</f>
        <v>0</v>
      </c>
      <c r="AG271">
        <f>IF(EmployeeData3[[#This Row],[Department]]="Marketing",1,0)</f>
        <v>0</v>
      </c>
      <c r="AH271">
        <f>IF(EmployeeData3[[#This Row],[Department]]="Sales",1,0)</f>
        <v>0</v>
      </c>
      <c r="AI271">
        <f>IF(EmployeeData3[[#This Row],[Department]]="Underwriting",1,0)</f>
        <v>0</v>
      </c>
      <c r="AJ271">
        <f>IF(EmployeeData3[[#This Row],[Country]]="Canada",1,0)</f>
        <v>0</v>
      </c>
      <c r="AK271">
        <f>IF(EmployeeData3[[#This Row],[Country]]="Germany",1,0)</f>
        <v>0</v>
      </c>
      <c r="AL271">
        <f>IF(EmployeeData3[[#This Row],[Country]]="Ireland",1,0)</f>
        <v>0</v>
      </c>
      <c r="AM271">
        <f>IF(EmployeeData3[[#This Row],[Country]]="Singapore",1,0)</f>
        <v>0</v>
      </c>
      <c r="AN271">
        <f>IF(EmployeeData3[[#This Row],[Country]]="US",1,0)</f>
        <v>0</v>
      </c>
      <c r="AO271">
        <f>IF(EmployeeData3[[#This Row],[Working Arrangement]]="Office",1,0)</f>
        <v>0</v>
      </c>
      <c r="AP271">
        <f>IF(EmployeeData3[[#This Row],[Working Arrangement]]="Remote",1,0)</f>
        <v>0</v>
      </c>
      <c r="AQ271" t="e">
        <f>'Logistics Regression'!#REF! + SUMPRODUCT(B271:J271, 'Logistics Regression'!#REF!)</f>
        <v>#REF!</v>
      </c>
    </row>
    <row r="272" spans="1:43">
      <c r="A272" t="s">
        <v>323</v>
      </c>
      <c r="B272" t="str">
        <f>VLOOKUP(EmployeeData3[[#This Row],[Employee ID]],GenderData[#All],2,FALSE)</f>
        <v>Female</v>
      </c>
      <c r="C272" t="s">
        <v>52</v>
      </c>
      <c r="D272" t="s">
        <v>30</v>
      </c>
      <c r="E272" t="s">
        <v>23</v>
      </c>
      <c r="F272" t="s">
        <v>32</v>
      </c>
      <c r="G272">
        <v>47</v>
      </c>
      <c r="H272">
        <v>1.9</v>
      </c>
      <c r="I272">
        <v>0.7</v>
      </c>
      <c r="J272" s="3">
        <v>1.01</v>
      </c>
      <c r="K272" t="s">
        <v>25</v>
      </c>
      <c r="L272" t="s">
        <v>38</v>
      </c>
      <c r="M272">
        <v>24</v>
      </c>
      <c r="N272">
        <v>74</v>
      </c>
      <c r="O272">
        <v>2</v>
      </c>
      <c r="P272">
        <v>2.9</v>
      </c>
      <c r="Q272" t="s">
        <v>27</v>
      </c>
      <c r="R272" t="s">
        <v>26</v>
      </c>
      <c r="S272">
        <v>4</v>
      </c>
      <c r="T272">
        <v>0</v>
      </c>
      <c r="U272">
        <f>IF(EmployeeData3[[#This Row],[Gender]]="Female",1,0)</f>
        <v>1</v>
      </c>
      <c r="V272">
        <f>IF(EmployeeData3[[#This Row],[Performance Rating]]="Needs Improvement",1,0)</f>
        <v>0</v>
      </c>
      <c r="W272">
        <f>IF(EmployeeData3[[#This Row],[Performance Rating]]="Exceeds Expectations",1,0)</f>
        <v>0</v>
      </c>
      <c r="X272">
        <f>IF(EmployeeData3[[#This Row],[Performance Rating]]="Outstanding",1,0)</f>
        <v>0</v>
      </c>
      <c r="Y272">
        <f>IF(EmployeeData3[[#This Row],[Job Level]]="Entry",1,0)</f>
        <v>0</v>
      </c>
      <c r="Z272">
        <f>IF(EmployeeData3[[#This Row],[Job Level]]="Manager",1,0)</f>
        <v>0</v>
      </c>
      <c r="AA272">
        <f>IF(EmployeeData3[[#This Row],[Job Level]]="Senior",1,0)</f>
        <v>1</v>
      </c>
      <c r="AB272">
        <f>IF(EmployeeData3[[#This Row],[Job Level]]="Senior Manager",1,0)</f>
        <v>0</v>
      </c>
      <c r="AC272">
        <f>IF(EmployeeData3[[#This Row],[Department]]="Claims",1,0)</f>
        <v>0</v>
      </c>
      <c r="AD272">
        <f>IF(EmployeeData3[[#This Row],[Department]]="Finance",1,0)</f>
        <v>0</v>
      </c>
      <c r="AE272">
        <f>IF(EmployeeData3[[#This Row],[Department]]="HR",1,0)</f>
        <v>0</v>
      </c>
      <c r="AF272">
        <f>IF(EmployeeData3[[#This Row],[Department]]="IT",1,0)</f>
        <v>0</v>
      </c>
      <c r="AG272">
        <f>IF(EmployeeData3[[#This Row],[Department]]="Marketing",1,0)</f>
        <v>0</v>
      </c>
      <c r="AH272">
        <f>IF(EmployeeData3[[#This Row],[Department]]="Sales",1,0)</f>
        <v>0</v>
      </c>
      <c r="AI272">
        <f>IF(EmployeeData3[[#This Row],[Department]]="Underwriting",1,0)</f>
        <v>1</v>
      </c>
      <c r="AJ272">
        <f>IF(EmployeeData3[[#This Row],[Country]]="Canada",1,0)</f>
        <v>0</v>
      </c>
      <c r="AK272">
        <f>IF(EmployeeData3[[#This Row],[Country]]="Germany",1,0)</f>
        <v>0</v>
      </c>
      <c r="AL272">
        <f>IF(EmployeeData3[[#This Row],[Country]]="Ireland",1,0)</f>
        <v>0</v>
      </c>
      <c r="AM272">
        <f>IF(EmployeeData3[[#This Row],[Country]]="Singapore",1,0)</f>
        <v>0</v>
      </c>
      <c r="AN272">
        <f>IF(EmployeeData3[[#This Row],[Country]]="US",1,0)</f>
        <v>0</v>
      </c>
      <c r="AO272">
        <f>IF(EmployeeData3[[#This Row],[Working Arrangement]]="Office",1,0)</f>
        <v>0</v>
      </c>
      <c r="AP272">
        <f>IF(EmployeeData3[[#This Row],[Working Arrangement]]="Remote",1,0)</f>
        <v>1</v>
      </c>
      <c r="AQ272" t="e">
        <f>'Logistics Regression'!#REF! + SUMPRODUCT(B272:J272, 'Logistics Regression'!#REF!)</f>
        <v>#REF!</v>
      </c>
    </row>
    <row r="273" spans="1:43">
      <c r="A273" t="s">
        <v>324</v>
      </c>
      <c r="B273" t="str">
        <f>VLOOKUP(EmployeeData3[[#This Row],[Employee ID]],GenderData[#All],2,FALSE)</f>
        <v>Male</v>
      </c>
      <c r="C273" t="s">
        <v>52</v>
      </c>
      <c r="D273" t="s">
        <v>30</v>
      </c>
      <c r="E273" t="s">
        <v>45</v>
      </c>
      <c r="F273" t="s">
        <v>36</v>
      </c>
      <c r="G273">
        <v>41</v>
      </c>
      <c r="H273">
        <v>1.2</v>
      </c>
      <c r="I273">
        <v>0.4</v>
      </c>
      <c r="J273" s="3">
        <v>0.97</v>
      </c>
      <c r="K273" t="s">
        <v>25</v>
      </c>
      <c r="L273" t="s">
        <v>26</v>
      </c>
      <c r="M273">
        <v>6</v>
      </c>
      <c r="N273">
        <v>49</v>
      </c>
      <c r="O273">
        <v>4</v>
      </c>
      <c r="P273">
        <v>4.3</v>
      </c>
      <c r="Q273" t="s">
        <v>33</v>
      </c>
      <c r="R273" t="s">
        <v>26</v>
      </c>
      <c r="S273">
        <v>28</v>
      </c>
      <c r="T273">
        <v>0</v>
      </c>
      <c r="U273">
        <f>IF(EmployeeData3[[#This Row],[Gender]]="Female",1,0)</f>
        <v>0</v>
      </c>
      <c r="V273">
        <f>IF(EmployeeData3[[#This Row],[Performance Rating]]="Needs Improvement",1,0)</f>
        <v>0</v>
      </c>
      <c r="W273">
        <f>IF(EmployeeData3[[#This Row],[Performance Rating]]="Exceeds Expectations",1,0)</f>
        <v>0</v>
      </c>
      <c r="X273">
        <f>IF(EmployeeData3[[#This Row],[Performance Rating]]="Outstanding",1,0)</f>
        <v>0</v>
      </c>
      <c r="Y273">
        <f>IF(EmployeeData3[[#This Row],[Job Level]]="Entry",1,0)</f>
        <v>0</v>
      </c>
      <c r="Z273">
        <f>IF(EmployeeData3[[#This Row],[Job Level]]="Manager",1,0)</f>
        <v>1</v>
      </c>
      <c r="AA273">
        <f>IF(EmployeeData3[[#This Row],[Job Level]]="Senior",1,0)</f>
        <v>0</v>
      </c>
      <c r="AB273">
        <f>IF(EmployeeData3[[#This Row],[Job Level]]="Senior Manager",1,0)</f>
        <v>0</v>
      </c>
      <c r="AC273">
        <f>IF(EmployeeData3[[#This Row],[Department]]="Claims",1,0)</f>
        <v>0</v>
      </c>
      <c r="AD273">
        <f>IF(EmployeeData3[[#This Row],[Department]]="Finance",1,0)</f>
        <v>0</v>
      </c>
      <c r="AE273">
        <f>IF(EmployeeData3[[#This Row],[Department]]="HR",1,0)</f>
        <v>0</v>
      </c>
      <c r="AF273">
        <f>IF(EmployeeData3[[#This Row],[Department]]="IT",1,0)</f>
        <v>0</v>
      </c>
      <c r="AG273">
        <f>IF(EmployeeData3[[#This Row],[Department]]="Marketing",1,0)</f>
        <v>0</v>
      </c>
      <c r="AH273">
        <f>IF(EmployeeData3[[#This Row],[Department]]="Sales",1,0)</f>
        <v>0</v>
      </c>
      <c r="AI273">
        <f>IF(EmployeeData3[[#This Row],[Department]]="Underwriting",1,0)</f>
        <v>1</v>
      </c>
      <c r="AJ273">
        <f>IF(EmployeeData3[[#This Row],[Country]]="Canada",1,0)</f>
        <v>0</v>
      </c>
      <c r="AK273">
        <f>IF(EmployeeData3[[#This Row],[Country]]="Germany",1,0)</f>
        <v>0</v>
      </c>
      <c r="AL273">
        <f>IF(EmployeeData3[[#This Row],[Country]]="Ireland",1,0)</f>
        <v>0</v>
      </c>
      <c r="AM273">
        <f>IF(EmployeeData3[[#This Row],[Country]]="Singapore",1,0)</f>
        <v>0</v>
      </c>
      <c r="AN273">
        <f>IF(EmployeeData3[[#This Row],[Country]]="US",1,0)</f>
        <v>1</v>
      </c>
      <c r="AO273">
        <f>IF(EmployeeData3[[#This Row],[Working Arrangement]]="Office",1,0)</f>
        <v>0</v>
      </c>
      <c r="AP273">
        <f>IF(EmployeeData3[[#This Row],[Working Arrangement]]="Remote",1,0)</f>
        <v>0</v>
      </c>
      <c r="AQ273" t="e">
        <f>'Logistics Regression'!#REF! + SUMPRODUCT(B273:J273, 'Logistics Regression'!#REF!)</f>
        <v>#REF!</v>
      </c>
    </row>
    <row r="274" spans="1:43">
      <c r="A274" t="s">
        <v>325</v>
      </c>
      <c r="B274" t="str">
        <f>VLOOKUP(EmployeeData3[[#This Row],[Employee ID]],GenderData[#All],2,FALSE)</f>
        <v>Male</v>
      </c>
      <c r="C274" t="s">
        <v>52</v>
      </c>
      <c r="D274" t="s">
        <v>30</v>
      </c>
      <c r="E274" t="s">
        <v>45</v>
      </c>
      <c r="F274" t="s">
        <v>32</v>
      </c>
      <c r="G274">
        <v>54</v>
      </c>
      <c r="H274">
        <v>2</v>
      </c>
      <c r="I274">
        <v>2</v>
      </c>
      <c r="J274" s="3">
        <v>0.94</v>
      </c>
      <c r="K274" t="s">
        <v>37</v>
      </c>
      <c r="L274" t="s">
        <v>38</v>
      </c>
      <c r="M274">
        <v>9</v>
      </c>
      <c r="N274">
        <v>98</v>
      </c>
      <c r="O274">
        <v>11</v>
      </c>
      <c r="P274">
        <v>0.2</v>
      </c>
      <c r="Q274" t="s">
        <v>50</v>
      </c>
      <c r="R274" t="s">
        <v>26</v>
      </c>
      <c r="S274">
        <v>32</v>
      </c>
      <c r="T274">
        <v>0</v>
      </c>
      <c r="U274">
        <f>IF(EmployeeData3[[#This Row],[Gender]]="Female",1,0)</f>
        <v>0</v>
      </c>
      <c r="V274">
        <f>IF(EmployeeData3[[#This Row],[Performance Rating]]="Needs Improvement",1,0)</f>
        <v>0</v>
      </c>
      <c r="W274">
        <f>IF(EmployeeData3[[#This Row],[Performance Rating]]="Exceeds Expectations",1,0)</f>
        <v>1</v>
      </c>
      <c r="X274">
        <f>IF(EmployeeData3[[#This Row],[Performance Rating]]="Outstanding",1,0)</f>
        <v>0</v>
      </c>
      <c r="Y274">
        <f>IF(EmployeeData3[[#This Row],[Job Level]]="Entry",1,0)</f>
        <v>0</v>
      </c>
      <c r="Z274">
        <f>IF(EmployeeData3[[#This Row],[Job Level]]="Manager",1,0)</f>
        <v>0</v>
      </c>
      <c r="AA274">
        <f>IF(EmployeeData3[[#This Row],[Job Level]]="Senior",1,0)</f>
        <v>1</v>
      </c>
      <c r="AB274">
        <f>IF(EmployeeData3[[#This Row],[Job Level]]="Senior Manager",1,0)</f>
        <v>0</v>
      </c>
      <c r="AC274">
        <f>IF(EmployeeData3[[#This Row],[Department]]="Claims",1,0)</f>
        <v>0</v>
      </c>
      <c r="AD274">
        <f>IF(EmployeeData3[[#This Row],[Department]]="Finance",1,0)</f>
        <v>0</v>
      </c>
      <c r="AE274">
        <f>IF(EmployeeData3[[#This Row],[Department]]="HR",1,0)</f>
        <v>0</v>
      </c>
      <c r="AF274">
        <f>IF(EmployeeData3[[#This Row],[Department]]="IT",1,0)</f>
        <v>0</v>
      </c>
      <c r="AG274">
        <f>IF(EmployeeData3[[#This Row],[Department]]="Marketing",1,0)</f>
        <v>0</v>
      </c>
      <c r="AH274">
        <f>IF(EmployeeData3[[#This Row],[Department]]="Sales",1,0)</f>
        <v>0</v>
      </c>
      <c r="AI274">
        <f>IF(EmployeeData3[[#This Row],[Department]]="Underwriting",1,0)</f>
        <v>1</v>
      </c>
      <c r="AJ274">
        <f>IF(EmployeeData3[[#This Row],[Country]]="Canada",1,0)</f>
        <v>0</v>
      </c>
      <c r="AK274">
        <f>IF(EmployeeData3[[#This Row],[Country]]="Germany",1,0)</f>
        <v>0</v>
      </c>
      <c r="AL274">
        <f>IF(EmployeeData3[[#This Row],[Country]]="Ireland",1,0)</f>
        <v>0</v>
      </c>
      <c r="AM274">
        <f>IF(EmployeeData3[[#This Row],[Country]]="Singapore",1,0)</f>
        <v>0</v>
      </c>
      <c r="AN274">
        <f>IF(EmployeeData3[[#This Row],[Country]]="US",1,0)</f>
        <v>1</v>
      </c>
      <c r="AO274">
        <f>IF(EmployeeData3[[#This Row],[Working Arrangement]]="Office",1,0)</f>
        <v>1</v>
      </c>
      <c r="AP274">
        <f>IF(EmployeeData3[[#This Row],[Working Arrangement]]="Remote",1,0)</f>
        <v>0</v>
      </c>
      <c r="AQ274" t="e">
        <f>'Logistics Regression'!#REF! + SUMPRODUCT(B274:J274, 'Logistics Regression'!#REF!)</f>
        <v>#REF!</v>
      </c>
    </row>
    <row r="275" spans="1:43">
      <c r="A275" t="s">
        <v>326</v>
      </c>
      <c r="B275" t="str">
        <f>VLOOKUP(EmployeeData3[[#This Row],[Employee ID]],GenderData[#All],2,FALSE)</f>
        <v>Female</v>
      </c>
      <c r="C275" t="s">
        <v>29</v>
      </c>
      <c r="D275" t="s">
        <v>30</v>
      </c>
      <c r="E275" t="s">
        <v>55</v>
      </c>
      <c r="F275" t="s">
        <v>62</v>
      </c>
      <c r="G275">
        <v>35</v>
      </c>
      <c r="H275">
        <v>4.7</v>
      </c>
      <c r="I275">
        <v>2.5</v>
      </c>
      <c r="J275" s="3">
        <v>1.1299999999999999</v>
      </c>
      <c r="K275" t="s">
        <v>25</v>
      </c>
      <c r="L275" t="s">
        <v>26</v>
      </c>
      <c r="M275">
        <v>23</v>
      </c>
      <c r="N275">
        <v>67</v>
      </c>
      <c r="O275">
        <v>5</v>
      </c>
      <c r="P275">
        <v>5.7</v>
      </c>
      <c r="Q275" t="s">
        <v>50</v>
      </c>
      <c r="R275" t="s">
        <v>26</v>
      </c>
      <c r="S275">
        <v>0</v>
      </c>
      <c r="T275">
        <v>0</v>
      </c>
      <c r="U275">
        <f>IF(EmployeeData3[[#This Row],[Gender]]="Female",1,0)</f>
        <v>1</v>
      </c>
      <c r="V275">
        <f>IF(EmployeeData3[[#This Row],[Performance Rating]]="Needs Improvement",1,0)</f>
        <v>0</v>
      </c>
      <c r="W275">
        <f>IF(EmployeeData3[[#This Row],[Performance Rating]]="Exceeds Expectations",1,0)</f>
        <v>0</v>
      </c>
      <c r="X275">
        <f>IF(EmployeeData3[[#This Row],[Performance Rating]]="Outstanding",1,0)</f>
        <v>0</v>
      </c>
      <c r="Y275">
        <f>IF(EmployeeData3[[#This Row],[Job Level]]="Entry",1,0)</f>
        <v>1</v>
      </c>
      <c r="Z275">
        <f>IF(EmployeeData3[[#This Row],[Job Level]]="Manager",1,0)</f>
        <v>0</v>
      </c>
      <c r="AA275">
        <f>IF(EmployeeData3[[#This Row],[Job Level]]="Senior",1,0)</f>
        <v>0</v>
      </c>
      <c r="AB275">
        <f>IF(EmployeeData3[[#This Row],[Job Level]]="Senior Manager",1,0)</f>
        <v>0</v>
      </c>
      <c r="AC275">
        <f>IF(EmployeeData3[[#This Row],[Department]]="Claims",1,0)</f>
        <v>1</v>
      </c>
      <c r="AD275">
        <f>IF(EmployeeData3[[#This Row],[Department]]="Finance",1,0)</f>
        <v>0</v>
      </c>
      <c r="AE275">
        <f>IF(EmployeeData3[[#This Row],[Department]]="HR",1,0)</f>
        <v>0</v>
      </c>
      <c r="AF275">
        <f>IF(EmployeeData3[[#This Row],[Department]]="IT",1,0)</f>
        <v>0</v>
      </c>
      <c r="AG275">
        <f>IF(EmployeeData3[[#This Row],[Department]]="Marketing",1,0)</f>
        <v>0</v>
      </c>
      <c r="AH275">
        <f>IF(EmployeeData3[[#This Row],[Department]]="Sales",1,0)</f>
        <v>0</v>
      </c>
      <c r="AI275">
        <f>IF(EmployeeData3[[#This Row],[Department]]="Underwriting",1,0)</f>
        <v>0</v>
      </c>
      <c r="AJ275">
        <f>IF(EmployeeData3[[#This Row],[Country]]="Canada",1,0)</f>
        <v>1</v>
      </c>
      <c r="AK275">
        <f>IF(EmployeeData3[[#This Row],[Country]]="Germany",1,0)</f>
        <v>0</v>
      </c>
      <c r="AL275">
        <f>IF(EmployeeData3[[#This Row],[Country]]="Ireland",1,0)</f>
        <v>0</v>
      </c>
      <c r="AM275">
        <f>IF(EmployeeData3[[#This Row],[Country]]="Singapore",1,0)</f>
        <v>0</v>
      </c>
      <c r="AN275">
        <f>IF(EmployeeData3[[#This Row],[Country]]="US",1,0)</f>
        <v>0</v>
      </c>
      <c r="AO275">
        <f>IF(EmployeeData3[[#This Row],[Working Arrangement]]="Office",1,0)</f>
        <v>1</v>
      </c>
      <c r="AP275">
        <f>IF(EmployeeData3[[#This Row],[Working Arrangement]]="Remote",1,0)</f>
        <v>0</v>
      </c>
      <c r="AQ275" t="e">
        <f>'Logistics Regression'!#REF! + SUMPRODUCT(B275:J275, 'Logistics Regression'!#REF!)</f>
        <v>#REF!</v>
      </c>
    </row>
    <row r="276" spans="1:43">
      <c r="A276" t="s">
        <v>327</v>
      </c>
      <c r="B276" t="str">
        <f>VLOOKUP(EmployeeData3[[#This Row],[Employee ID]],GenderData[#All],2,FALSE)</f>
        <v>Male</v>
      </c>
      <c r="C276" t="s">
        <v>21</v>
      </c>
      <c r="D276" t="s">
        <v>22</v>
      </c>
      <c r="E276" t="s">
        <v>23</v>
      </c>
      <c r="F276" t="s">
        <v>24</v>
      </c>
      <c r="G276">
        <v>36</v>
      </c>
      <c r="H276">
        <v>4.5</v>
      </c>
      <c r="I276">
        <v>0.4</v>
      </c>
      <c r="J276" s="3">
        <v>1.24</v>
      </c>
      <c r="K276" t="s">
        <v>25</v>
      </c>
      <c r="L276" t="s">
        <v>38</v>
      </c>
      <c r="M276">
        <v>3</v>
      </c>
      <c r="N276">
        <v>95</v>
      </c>
      <c r="O276">
        <v>8</v>
      </c>
      <c r="P276">
        <v>2.4</v>
      </c>
      <c r="Q276" t="s">
        <v>33</v>
      </c>
      <c r="R276" t="s">
        <v>26</v>
      </c>
      <c r="S276">
        <v>27</v>
      </c>
      <c r="T276">
        <v>0</v>
      </c>
      <c r="U276">
        <f>IF(EmployeeData3[[#This Row],[Gender]]="Female",1,0)</f>
        <v>0</v>
      </c>
      <c r="V276">
        <f>IF(EmployeeData3[[#This Row],[Performance Rating]]="Needs Improvement",1,0)</f>
        <v>0</v>
      </c>
      <c r="W276">
        <f>IF(EmployeeData3[[#This Row],[Performance Rating]]="Exceeds Expectations",1,0)</f>
        <v>0</v>
      </c>
      <c r="X276">
        <f>IF(EmployeeData3[[#This Row],[Performance Rating]]="Outstanding",1,0)</f>
        <v>0</v>
      </c>
      <c r="Y276">
        <f>IF(EmployeeData3[[#This Row],[Job Level]]="Entry",1,0)</f>
        <v>0</v>
      </c>
      <c r="Z276">
        <f>IF(EmployeeData3[[#This Row],[Job Level]]="Manager",1,0)</f>
        <v>0</v>
      </c>
      <c r="AA276">
        <f>IF(EmployeeData3[[#This Row],[Job Level]]="Senior",1,0)</f>
        <v>0</v>
      </c>
      <c r="AB276">
        <f>IF(EmployeeData3[[#This Row],[Job Level]]="Senior Manager",1,0)</f>
        <v>0</v>
      </c>
      <c r="AC276">
        <f>IF(EmployeeData3[[#This Row],[Department]]="Claims",1,0)</f>
        <v>0</v>
      </c>
      <c r="AD276">
        <f>IF(EmployeeData3[[#This Row],[Department]]="Finance",1,0)</f>
        <v>0</v>
      </c>
      <c r="AE276">
        <f>IF(EmployeeData3[[#This Row],[Department]]="HR",1,0)</f>
        <v>0</v>
      </c>
      <c r="AF276">
        <f>IF(EmployeeData3[[#This Row],[Department]]="IT",1,0)</f>
        <v>0</v>
      </c>
      <c r="AG276">
        <f>IF(EmployeeData3[[#This Row],[Department]]="Marketing",1,0)</f>
        <v>0</v>
      </c>
      <c r="AH276">
        <f>IF(EmployeeData3[[#This Row],[Department]]="Sales",1,0)</f>
        <v>1</v>
      </c>
      <c r="AI276">
        <f>IF(EmployeeData3[[#This Row],[Department]]="Underwriting",1,0)</f>
        <v>0</v>
      </c>
      <c r="AJ276">
        <f>IF(EmployeeData3[[#This Row],[Country]]="Canada",1,0)</f>
        <v>0</v>
      </c>
      <c r="AK276">
        <f>IF(EmployeeData3[[#This Row],[Country]]="Germany",1,0)</f>
        <v>0</v>
      </c>
      <c r="AL276">
        <f>IF(EmployeeData3[[#This Row],[Country]]="Ireland",1,0)</f>
        <v>0</v>
      </c>
      <c r="AM276">
        <f>IF(EmployeeData3[[#This Row],[Country]]="Singapore",1,0)</f>
        <v>0</v>
      </c>
      <c r="AN276">
        <f>IF(EmployeeData3[[#This Row],[Country]]="US",1,0)</f>
        <v>0</v>
      </c>
      <c r="AO276">
        <f>IF(EmployeeData3[[#This Row],[Working Arrangement]]="Office",1,0)</f>
        <v>0</v>
      </c>
      <c r="AP276">
        <f>IF(EmployeeData3[[#This Row],[Working Arrangement]]="Remote",1,0)</f>
        <v>0</v>
      </c>
      <c r="AQ276" t="e">
        <f>'Logistics Regression'!#REF! + SUMPRODUCT(B276:J276, 'Logistics Regression'!#REF!)</f>
        <v>#REF!</v>
      </c>
    </row>
    <row r="277" spans="1:43">
      <c r="A277" t="s">
        <v>328</v>
      </c>
      <c r="B277" t="str">
        <f>VLOOKUP(EmployeeData3[[#This Row],[Employee ID]],GenderData[#All],2,FALSE)</f>
        <v>Male</v>
      </c>
      <c r="C277" t="s">
        <v>21</v>
      </c>
      <c r="D277" t="s">
        <v>22</v>
      </c>
      <c r="E277" t="s">
        <v>45</v>
      </c>
      <c r="F277" t="s">
        <v>62</v>
      </c>
      <c r="G277">
        <v>40</v>
      </c>
      <c r="H277">
        <v>5.2</v>
      </c>
      <c r="I277">
        <v>1.7</v>
      </c>
      <c r="J277" s="3">
        <v>0.99</v>
      </c>
      <c r="K277" t="s">
        <v>37</v>
      </c>
      <c r="L277" t="s">
        <v>26</v>
      </c>
      <c r="M277">
        <v>26</v>
      </c>
      <c r="N277">
        <v>83</v>
      </c>
      <c r="O277">
        <v>5</v>
      </c>
      <c r="P277">
        <v>5.2</v>
      </c>
      <c r="Q277" t="s">
        <v>50</v>
      </c>
      <c r="R277" t="s">
        <v>26</v>
      </c>
      <c r="S277">
        <v>19</v>
      </c>
      <c r="T277">
        <v>0</v>
      </c>
      <c r="U277">
        <f>IF(EmployeeData3[[#This Row],[Gender]]="Female",1,0)</f>
        <v>0</v>
      </c>
      <c r="V277">
        <f>IF(EmployeeData3[[#This Row],[Performance Rating]]="Needs Improvement",1,0)</f>
        <v>0</v>
      </c>
      <c r="W277">
        <f>IF(EmployeeData3[[#This Row],[Performance Rating]]="Exceeds Expectations",1,0)</f>
        <v>1</v>
      </c>
      <c r="X277">
        <f>IF(EmployeeData3[[#This Row],[Performance Rating]]="Outstanding",1,0)</f>
        <v>0</v>
      </c>
      <c r="Y277">
        <f>IF(EmployeeData3[[#This Row],[Job Level]]="Entry",1,0)</f>
        <v>1</v>
      </c>
      <c r="Z277">
        <f>IF(EmployeeData3[[#This Row],[Job Level]]="Manager",1,0)</f>
        <v>0</v>
      </c>
      <c r="AA277">
        <f>IF(EmployeeData3[[#This Row],[Job Level]]="Senior",1,0)</f>
        <v>0</v>
      </c>
      <c r="AB277">
        <f>IF(EmployeeData3[[#This Row],[Job Level]]="Senior Manager",1,0)</f>
        <v>0</v>
      </c>
      <c r="AC277">
        <f>IF(EmployeeData3[[#This Row],[Department]]="Claims",1,0)</f>
        <v>0</v>
      </c>
      <c r="AD277">
        <f>IF(EmployeeData3[[#This Row],[Department]]="Finance",1,0)</f>
        <v>0</v>
      </c>
      <c r="AE277">
        <f>IF(EmployeeData3[[#This Row],[Department]]="HR",1,0)</f>
        <v>0</v>
      </c>
      <c r="AF277">
        <f>IF(EmployeeData3[[#This Row],[Department]]="IT",1,0)</f>
        <v>0</v>
      </c>
      <c r="AG277">
        <f>IF(EmployeeData3[[#This Row],[Department]]="Marketing",1,0)</f>
        <v>0</v>
      </c>
      <c r="AH277">
        <f>IF(EmployeeData3[[#This Row],[Department]]="Sales",1,0)</f>
        <v>1</v>
      </c>
      <c r="AI277">
        <f>IF(EmployeeData3[[#This Row],[Department]]="Underwriting",1,0)</f>
        <v>0</v>
      </c>
      <c r="AJ277">
        <f>IF(EmployeeData3[[#This Row],[Country]]="Canada",1,0)</f>
        <v>0</v>
      </c>
      <c r="AK277">
        <f>IF(EmployeeData3[[#This Row],[Country]]="Germany",1,0)</f>
        <v>0</v>
      </c>
      <c r="AL277">
        <f>IF(EmployeeData3[[#This Row],[Country]]="Ireland",1,0)</f>
        <v>0</v>
      </c>
      <c r="AM277">
        <f>IF(EmployeeData3[[#This Row],[Country]]="Singapore",1,0)</f>
        <v>0</v>
      </c>
      <c r="AN277">
        <f>IF(EmployeeData3[[#This Row],[Country]]="US",1,0)</f>
        <v>1</v>
      </c>
      <c r="AO277">
        <f>IF(EmployeeData3[[#This Row],[Working Arrangement]]="Office",1,0)</f>
        <v>1</v>
      </c>
      <c r="AP277">
        <f>IF(EmployeeData3[[#This Row],[Working Arrangement]]="Remote",1,0)</f>
        <v>0</v>
      </c>
      <c r="AQ277" t="e">
        <f>'Logistics Regression'!#REF! + SUMPRODUCT(B277:J277, 'Logistics Regression'!#REF!)</f>
        <v>#REF!</v>
      </c>
    </row>
    <row r="278" spans="1:43">
      <c r="A278" t="s">
        <v>329</v>
      </c>
      <c r="B278" t="str">
        <f>VLOOKUP(EmployeeData3[[#This Row],[Employee ID]],GenderData[#All],2,FALSE)</f>
        <v>Female</v>
      </c>
      <c r="C278" t="s">
        <v>52</v>
      </c>
      <c r="D278" t="s">
        <v>30</v>
      </c>
      <c r="E278" t="s">
        <v>45</v>
      </c>
      <c r="F278" t="s">
        <v>24</v>
      </c>
      <c r="G278">
        <v>42</v>
      </c>
      <c r="H278">
        <v>3.6</v>
      </c>
      <c r="I278">
        <v>0.9</v>
      </c>
      <c r="J278" s="3">
        <v>0.98</v>
      </c>
      <c r="K278" t="s">
        <v>25</v>
      </c>
      <c r="L278" t="s">
        <v>38</v>
      </c>
      <c r="M278">
        <v>11</v>
      </c>
      <c r="N278">
        <v>65</v>
      </c>
      <c r="O278">
        <v>3</v>
      </c>
      <c r="P278">
        <v>4.0999999999999996</v>
      </c>
      <c r="Q278" t="s">
        <v>33</v>
      </c>
      <c r="R278" t="s">
        <v>26</v>
      </c>
      <c r="S278">
        <v>21</v>
      </c>
      <c r="T278">
        <v>0</v>
      </c>
      <c r="U278">
        <f>IF(EmployeeData3[[#This Row],[Gender]]="Female",1,0)</f>
        <v>1</v>
      </c>
      <c r="V278">
        <f>IF(EmployeeData3[[#This Row],[Performance Rating]]="Needs Improvement",1,0)</f>
        <v>0</v>
      </c>
      <c r="W278">
        <f>IF(EmployeeData3[[#This Row],[Performance Rating]]="Exceeds Expectations",1,0)</f>
        <v>0</v>
      </c>
      <c r="X278">
        <f>IF(EmployeeData3[[#This Row],[Performance Rating]]="Outstanding",1,0)</f>
        <v>0</v>
      </c>
      <c r="Y278">
        <f>IF(EmployeeData3[[#This Row],[Job Level]]="Entry",1,0)</f>
        <v>0</v>
      </c>
      <c r="Z278">
        <f>IF(EmployeeData3[[#This Row],[Job Level]]="Manager",1,0)</f>
        <v>0</v>
      </c>
      <c r="AA278">
        <f>IF(EmployeeData3[[#This Row],[Job Level]]="Senior",1,0)</f>
        <v>0</v>
      </c>
      <c r="AB278">
        <f>IF(EmployeeData3[[#This Row],[Job Level]]="Senior Manager",1,0)</f>
        <v>0</v>
      </c>
      <c r="AC278">
        <f>IF(EmployeeData3[[#This Row],[Department]]="Claims",1,0)</f>
        <v>0</v>
      </c>
      <c r="AD278">
        <f>IF(EmployeeData3[[#This Row],[Department]]="Finance",1,0)</f>
        <v>0</v>
      </c>
      <c r="AE278">
        <f>IF(EmployeeData3[[#This Row],[Department]]="HR",1,0)</f>
        <v>0</v>
      </c>
      <c r="AF278">
        <f>IF(EmployeeData3[[#This Row],[Department]]="IT",1,0)</f>
        <v>0</v>
      </c>
      <c r="AG278">
        <f>IF(EmployeeData3[[#This Row],[Department]]="Marketing",1,0)</f>
        <v>0</v>
      </c>
      <c r="AH278">
        <f>IF(EmployeeData3[[#This Row],[Department]]="Sales",1,0)</f>
        <v>0</v>
      </c>
      <c r="AI278">
        <f>IF(EmployeeData3[[#This Row],[Department]]="Underwriting",1,0)</f>
        <v>1</v>
      </c>
      <c r="AJ278">
        <f>IF(EmployeeData3[[#This Row],[Country]]="Canada",1,0)</f>
        <v>0</v>
      </c>
      <c r="AK278">
        <f>IF(EmployeeData3[[#This Row],[Country]]="Germany",1,0)</f>
        <v>0</v>
      </c>
      <c r="AL278">
        <f>IF(EmployeeData3[[#This Row],[Country]]="Ireland",1,0)</f>
        <v>0</v>
      </c>
      <c r="AM278">
        <f>IF(EmployeeData3[[#This Row],[Country]]="Singapore",1,0)</f>
        <v>0</v>
      </c>
      <c r="AN278">
        <f>IF(EmployeeData3[[#This Row],[Country]]="US",1,0)</f>
        <v>1</v>
      </c>
      <c r="AO278">
        <f>IF(EmployeeData3[[#This Row],[Working Arrangement]]="Office",1,0)</f>
        <v>0</v>
      </c>
      <c r="AP278">
        <f>IF(EmployeeData3[[#This Row],[Working Arrangement]]="Remote",1,0)</f>
        <v>0</v>
      </c>
      <c r="AQ278" t="e">
        <f>'Logistics Regression'!#REF! + SUMPRODUCT(B278:J278, 'Logistics Regression'!#REF!)</f>
        <v>#REF!</v>
      </c>
    </row>
    <row r="279" spans="1:43">
      <c r="A279" t="s">
        <v>330</v>
      </c>
      <c r="B279" t="str">
        <f>VLOOKUP(EmployeeData3[[#This Row],[Employee ID]],GenderData[#All],2,FALSE)</f>
        <v>Female</v>
      </c>
      <c r="C279" t="s">
        <v>40</v>
      </c>
      <c r="D279" t="s">
        <v>40</v>
      </c>
      <c r="E279" t="s">
        <v>41</v>
      </c>
      <c r="F279" t="s">
        <v>59</v>
      </c>
      <c r="G279">
        <v>40</v>
      </c>
      <c r="H279">
        <v>0.3</v>
      </c>
      <c r="I279">
        <v>0.3</v>
      </c>
      <c r="J279" s="3">
        <v>0.99</v>
      </c>
      <c r="K279" t="s">
        <v>37</v>
      </c>
      <c r="L279" t="s">
        <v>26</v>
      </c>
      <c r="M279">
        <v>13</v>
      </c>
      <c r="N279">
        <v>84</v>
      </c>
      <c r="O279">
        <v>0</v>
      </c>
      <c r="P279">
        <v>1.4</v>
      </c>
      <c r="Q279" t="s">
        <v>27</v>
      </c>
      <c r="R279" t="s">
        <v>26</v>
      </c>
      <c r="S279">
        <v>13</v>
      </c>
      <c r="T279">
        <v>1</v>
      </c>
      <c r="U279">
        <f>IF(EmployeeData3[[#This Row],[Gender]]="Female",1,0)</f>
        <v>1</v>
      </c>
      <c r="V279">
        <f>IF(EmployeeData3[[#This Row],[Performance Rating]]="Needs Improvement",1,0)</f>
        <v>0</v>
      </c>
      <c r="W279">
        <f>IF(EmployeeData3[[#This Row],[Performance Rating]]="Exceeds Expectations",1,0)</f>
        <v>1</v>
      </c>
      <c r="X279">
        <f>IF(EmployeeData3[[#This Row],[Performance Rating]]="Outstanding",1,0)</f>
        <v>0</v>
      </c>
      <c r="Y279">
        <f>IF(EmployeeData3[[#This Row],[Job Level]]="Entry",1,0)</f>
        <v>0</v>
      </c>
      <c r="Z279">
        <f>IF(EmployeeData3[[#This Row],[Job Level]]="Manager",1,0)</f>
        <v>0</v>
      </c>
      <c r="AA279">
        <f>IF(EmployeeData3[[#This Row],[Job Level]]="Senior",1,0)</f>
        <v>0</v>
      </c>
      <c r="AB279">
        <f>IF(EmployeeData3[[#This Row],[Job Level]]="Senior Manager",1,0)</f>
        <v>1</v>
      </c>
      <c r="AC279">
        <f>IF(EmployeeData3[[#This Row],[Department]]="Claims",1,0)</f>
        <v>0</v>
      </c>
      <c r="AD279">
        <f>IF(EmployeeData3[[#This Row],[Department]]="Finance",1,0)</f>
        <v>0</v>
      </c>
      <c r="AE279">
        <f>IF(EmployeeData3[[#This Row],[Department]]="HR",1,0)</f>
        <v>0</v>
      </c>
      <c r="AF279">
        <f>IF(EmployeeData3[[#This Row],[Department]]="IT",1,0)</f>
        <v>0</v>
      </c>
      <c r="AG279">
        <f>IF(EmployeeData3[[#This Row],[Department]]="Marketing",1,0)</f>
        <v>0</v>
      </c>
      <c r="AH279">
        <f>IF(EmployeeData3[[#This Row],[Department]]="Sales",1,0)</f>
        <v>0</v>
      </c>
      <c r="AI279">
        <f>IF(EmployeeData3[[#This Row],[Department]]="Underwriting",1,0)</f>
        <v>0</v>
      </c>
      <c r="AJ279">
        <f>IF(EmployeeData3[[#This Row],[Country]]="Canada",1,0)</f>
        <v>0</v>
      </c>
      <c r="AK279">
        <f>IF(EmployeeData3[[#This Row],[Country]]="Germany",1,0)</f>
        <v>0</v>
      </c>
      <c r="AL279">
        <f>IF(EmployeeData3[[#This Row],[Country]]="Ireland",1,0)</f>
        <v>0</v>
      </c>
      <c r="AM279">
        <f>IF(EmployeeData3[[#This Row],[Country]]="Singapore",1,0)</f>
        <v>1</v>
      </c>
      <c r="AN279">
        <f>IF(EmployeeData3[[#This Row],[Country]]="US",1,0)</f>
        <v>0</v>
      </c>
      <c r="AO279">
        <f>IF(EmployeeData3[[#This Row],[Working Arrangement]]="Office",1,0)</f>
        <v>0</v>
      </c>
      <c r="AP279">
        <f>IF(EmployeeData3[[#This Row],[Working Arrangement]]="Remote",1,0)</f>
        <v>1</v>
      </c>
      <c r="AQ279" t="e">
        <f>'Logistics Regression'!#REF! + SUMPRODUCT(B279:J279, 'Logistics Regression'!#REF!)</f>
        <v>#REF!</v>
      </c>
    </row>
    <row r="280" spans="1:43">
      <c r="A280" t="s">
        <v>331</v>
      </c>
      <c r="B280" t="str">
        <f>VLOOKUP(EmployeeData3[[#This Row],[Employee ID]],GenderData[#All],2,FALSE)</f>
        <v>Female</v>
      </c>
      <c r="C280" t="s">
        <v>35</v>
      </c>
      <c r="D280" t="s">
        <v>22</v>
      </c>
      <c r="E280" t="s">
        <v>23</v>
      </c>
      <c r="F280" t="s">
        <v>24</v>
      </c>
      <c r="G280">
        <v>26</v>
      </c>
      <c r="H280">
        <v>3.5</v>
      </c>
      <c r="I280">
        <v>3.5</v>
      </c>
      <c r="J280" s="3">
        <v>0.76</v>
      </c>
      <c r="K280" t="s">
        <v>25</v>
      </c>
      <c r="L280" t="s">
        <v>26</v>
      </c>
      <c r="M280">
        <v>6</v>
      </c>
      <c r="N280">
        <v>56</v>
      </c>
      <c r="O280">
        <v>2</v>
      </c>
      <c r="P280">
        <v>3.1</v>
      </c>
      <c r="Q280" t="s">
        <v>33</v>
      </c>
      <c r="R280" t="s">
        <v>26</v>
      </c>
      <c r="S280">
        <v>22</v>
      </c>
      <c r="T280">
        <v>0</v>
      </c>
      <c r="U280">
        <f>IF(EmployeeData3[[#This Row],[Gender]]="Female",1,0)</f>
        <v>1</v>
      </c>
      <c r="V280">
        <f>IF(EmployeeData3[[#This Row],[Performance Rating]]="Needs Improvement",1,0)</f>
        <v>0</v>
      </c>
      <c r="W280">
        <f>IF(EmployeeData3[[#This Row],[Performance Rating]]="Exceeds Expectations",1,0)</f>
        <v>0</v>
      </c>
      <c r="X280">
        <f>IF(EmployeeData3[[#This Row],[Performance Rating]]="Outstanding",1,0)</f>
        <v>0</v>
      </c>
      <c r="Y280">
        <f>IF(EmployeeData3[[#This Row],[Job Level]]="Entry",1,0)</f>
        <v>0</v>
      </c>
      <c r="Z280">
        <f>IF(EmployeeData3[[#This Row],[Job Level]]="Manager",1,0)</f>
        <v>0</v>
      </c>
      <c r="AA280">
        <f>IF(EmployeeData3[[#This Row],[Job Level]]="Senior",1,0)</f>
        <v>0</v>
      </c>
      <c r="AB280">
        <f>IF(EmployeeData3[[#This Row],[Job Level]]="Senior Manager",1,0)</f>
        <v>0</v>
      </c>
      <c r="AC280">
        <f>IF(EmployeeData3[[#This Row],[Department]]="Claims",1,0)</f>
        <v>0</v>
      </c>
      <c r="AD280">
        <f>IF(EmployeeData3[[#This Row],[Department]]="Finance",1,0)</f>
        <v>0</v>
      </c>
      <c r="AE280">
        <f>IF(EmployeeData3[[#This Row],[Department]]="HR",1,0)</f>
        <v>0</v>
      </c>
      <c r="AF280">
        <f>IF(EmployeeData3[[#This Row],[Department]]="IT",1,0)</f>
        <v>0</v>
      </c>
      <c r="AG280">
        <f>IF(EmployeeData3[[#This Row],[Department]]="Marketing",1,0)</f>
        <v>1</v>
      </c>
      <c r="AH280">
        <f>IF(EmployeeData3[[#This Row],[Department]]="Sales",1,0)</f>
        <v>0</v>
      </c>
      <c r="AI280">
        <f>IF(EmployeeData3[[#This Row],[Department]]="Underwriting",1,0)</f>
        <v>0</v>
      </c>
      <c r="AJ280">
        <f>IF(EmployeeData3[[#This Row],[Country]]="Canada",1,0)</f>
        <v>0</v>
      </c>
      <c r="AK280">
        <f>IF(EmployeeData3[[#This Row],[Country]]="Germany",1,0)</f>
        <v>0</v>
      </c>
      <c r="AL280">
        <f>IF(EmployeeData3[[#This Row],[Country]]="Ireland",1,0)</f>
        <v>0</v>
      </c>
      <c r="AM280">
        <f>IF(EmployeeData3[[#This Row],[Country]]="Singapore",1,0)</f>
        <v>0</v>
      </c>
      <c r="AN280">
        <f>IF(EmployeeData3[[#This Row],[Country]]="US",1,0)</f>
        <v>0</v>
      </c>
      <c r="AO280">
        <f>IF(EmployeeData3[[#This Row],[Working Arrangement]]="Office",1,0)</f>
        <v>0</v>
      </c>
      <c r="AP280">
        <f>IF(EmployeeData3[[#This Row],[Working Arrangement]]="Remote",1,0)</f>
        <v>0</v>
      </c>
      <c r="AQ280" t="e">
        <f>'Logistics Regression'!#REF! + SUMPRODUCT(B280:J280, 'Logistics Regression'!#REF!)</f>
        <v>#REF!</v>
      </c>
    </row>
    <row r="281" spans="1:43">
      <c r="A281" t="s">
        <v>332</v>
      </c>
      <c r="B281" t="str">
        <f>VLOOKUP(EmployeeData3[[#This Row],[Employee ID]],GenderData[#All],2,FALSE)</f>
        <v>Male</v>
      </c>
      <c r="C281" t="s">
        <v>52</v>
      </c>
      <c r="D281" t="s">
        <v>30</v>
      </c>
      <c r="E281" t="s">
        <v>73</v>
      </c>
      <c r="F281" t="s">
        <v>24</v>
      </c>
      <c r="G281">
        <v>41</v>
      </c>
      <c r="H281">
        <v>7.4</v>
      </c>
      <c r="I281">
        <v>3.3</v>
      </c>
      <c r="J281" s="3">
        <v>1.1599999999999999</v>
      </c>
      <c r="K281" t="s">
        <v>25</v>
      </c>
      <c r="L281" t="s">
        <v>38</v>
      </c>
      <c r="M281">
        <v>19</v>
      </c>
      <c r="N281">
        <v>52</v>
      </c>
      <c r="O281">
        <v>4</v>
      </c>
      <c r="P281">
        <v>1.5</v>
      </c>
      <c r="Q281" t="s">
        <v>33</v>
      </c>
      <c r="R281" t="s">
        <v>26</v>
      </c>
      <c r="S281">
        <v>41</v>
      </c>
      <c r="T281">
        <v>0</v>
      </c>
      <c r="U281">
        <f>IF(EmployeeData3[[#This Row],[Gender]]="Female",1,0)</f>
        <v>0</v>
      </c>
      <c r="V281">
        <f>IF(EmployeeData3[[#This Row],[Performance Rating]]="Needs Improvement",1,0)</f>
        <v>0</v>
      </c>
      <c r="W281">
        <f>IF(EmployeeData3[[#This Row],[Performance Rating]]="Exceeds Expectations",1,0)</f>
        <v>0</v>
      </c>
      <c r="X281">
        <f>IF(EmployeeData3[[#This Row],[Performance Rating]]="Outstanding",1,0)</f>
        <v>0</v>
      </c>
      <c r="Y281">
        <f>IF(EmployeeData3[[#This Row],[Job Level]]="Entry",1,0)</f>
        <v>0</v>
      </c>
      <c r="Z281">
        <f>IF(EmployeeData3[[#This Row],[Job Level]]="Manager",1,0)</f>
        <v>0</v>
      </c>
      <c r="AA281">
        <f>IF(EmployeeData3[[#This Row],[Job Level]]="Senior",1,0)</f>
        <v>0</v>
      </c>
      <c r="AB281">
        <f>IF(EmployeeData3[[#This Row],[Job Level]]="Senior Manager",1,0)</f>
        <v>0</v>
      </c>
      <c r="AC281">
        <f>IF(EmployeeData3[[#This Row],[Department]]="Claims",1,0)</f>
        <v>0</v>
      </c>
      <c r="AD281">
        <f>IF(EmployeeData3[[#This Row],[Department]]="Finance",1,0)</f>
        <v>0</v>
      </c>
      <c r="AE281">
        <f>IF(EmployeeData3[[#This Row],[Department]]="HR",1,0)</f>
        <v>0</v>
      </c>
      <c r="AF281">
        <f>IF(EmployeeData3[[#This Row],[Department]]="IT",1,0)</f>
        <v>0</v>
      </c>
      <c r="AG281">
        <f>IF(EmployeeData3[[#This Row],[Department]]="Marketing",1,0)</f>
        <v>0</v>
      </c>
      <c r="AH281">
        <f>IF(EmployeeData3[[#This Row],[Department]]="Sales",1,0)</f>
        <v>0</v>
      </c>
      <c r="AI281">
        <f>IF(EmployeeData3[[#This Row],[Department]]="Underwriting",1,0)</f>
        <v>1</v>
      </c>
      <c r="AJ281">
        <f>IF(EmployeeData3[[#This Row],[Country]]="Canada",1,0)</f>
        <v>0</v>
      </c>
      <c r="AK281">
        <f>IF(EmployeeData3[[#This Row],[Country]]="Germany",1,0)</f>
        <v>0</v>
      </c>
      <c r="AL281">
        <f>IF(EmployeeData3[[#This Row],[Country]]="Ireland",1,0)</f>
        <v>1</v>
      </c>
      <c r="AM281">
        <f>IF(EmployeeData3[[#This Row],[Country]]="Singapore",1,0)</f>
        <v>0</v>
      </c>
      <c r="AN281">
        <f>IF(EmployeeData3[[#This Row],[Country]]="US",1,0)</f>
        <v>0</v>
      </c>
      <c r="AO281">
        <f>IF(EmployeeData3[[#This Row],[Working Arrangement]]="Office",1,0)</f>
        <v>0</v>
      </c>
      <c r="AP281">
        <f>IF(EmployeeData3[[#This Row],[Working Arrangement]]="Remote",1,0)</f>
        <v>0</v>
      </c>
      <c r="AQ281" t="e">
        <f>'Logistics Regression'!#REF! + SUMPRODUCT(B281:J281, 'Logistics Regression'!#REF!)</f>
        <v>#REF!</v>
      </c>
    </row>
    <row r="282" spans="1:43">
      <c r="A282" t="s">
        <v>333</v>
      </c>
      <c r="B282" t="str">
        <f>VLOOKUP(EmployeeData3[[#This Row],[Employee ID]],GenderData[#All],2,FALSE)</f>
        <v>Female</v>
      </c>
      <c r="C282" t="s">
        <v>29</v>
      </c>
      <c r="D282" t="s">
        <v>30</v>
      </c>
      <c r="E282" t="s">
        <v>31</v>
      </c>
      <c r="F282" t="s">
        <v>32</v>
      </c>
      <c r="G282">
        <v>35</v>
      </c>
      <c r="H282">
        <v>8.6</v>
      </c>
      <c r="I282">
        <v>1.4</v>
      </c>
      <c r="J282" s="3">
        <v>1.01</v>
      </c>
      <c r="K282" t="s">
        <v>37</v>
      </c>
      <c r="L282" t="s">
        <v>26</v>
      </c>
      <c r="M282">
        <v>38</v>
      </c>
      <c r="N282">
        <v>63</v>
      </c>
      <c r="O282">
        <v>5</v>
      </c>
      <c r="P282">
        <v>3.6</v>
      </c>
      <c r="Q282" t="s">
        <v>33</v>
      </c>
      <c r="R282" t="s">
        <v>26</v>
      </c>
      <c r="S282">
        <v>19</v>
      </c>
      <c r="T282">
        <v>1</v>
      </c>
      <c r="U282">
        <f>IF(EmployeeData3[[#This Row],[Gender]]="Female",1,0)</f>
        <v>1</v>
      </c>
      <c r="V282">
        <f>IF(EmployeeData3[[#This Row],[Performance Rating]]="Needs Improvement",1,0)</f>
        <v>0</v>
      </c>
      <c r="W282">
        <f>IF(EmployeeData3[[#This Row],[Performance Rating]]="Exceeds Expectations",1,0)</f>
        <v>1</v>
      </c>
      <c r="X282">
        <f>IF(EmployeeData3[[#This Row],[Performance Rating]]="Outstanding",1,0)</f>
        <v>0</v>
      </c>
      <c r="Y282">
        <f>IF(EmployeeData3[[#This Row],[Job Level]]="Entry",1,0)</f>
        <v>0</v>
      </c>
      <c r="Z282">
        <f>IF(EmployeeData3[[#This Row],[Job Level]]="Manager",1,0)</f>
        <v>0</v>
      </c>
      <c r="AA282">
        <f>IF(EmployeeData3[[#This Row],[Job Level]]="Senior",1,0)</f>
        <v>1</v>
      </c>
      <c r="AB282">
        <f>IF(EmployeeData3[[#This Row],[Job Level]]="Senior Manager",1,0)</f>
        <v>0</v>
      </c>
      <c r="AC282">
        <f>IF(EmployeeData3[[#This Row],[Department]]="Claims",1,0)</f>
        <v>1</v>
      </c>
      <c r="AD282">
        <f>IF(EmployeeData3[[#This Row],[Department]]="Finance",1,0)</f>
        <v>0</v>
      </c>
      <c r="AE282">
        <f>IF(EmployeeData3[[#This Row],[Department]]="HR",1,0)</f>
        <v>0</v>
      </c>
      <c r="AF282">
        <f>IF(EmployeeData3[[#This Row],[Department]]="IT",1,0)</f>
        <v>0</v>
      </c>
      <c r="AG282">
        <f>IF(EmployeeData3[[#This Row],[Department]]="Marketing",1,0)</f>
        <v>0</v>
      </c>
      <c r="AH282">
        <f>IF(EmployeeData3[[#This Row],[Department]]="Sales",1,0)</f>
        <v>0</v>
      </c>
      <c r="AI282">
        <f>IF(EmployeeData3[[#This Row],[Department]]="Underwriting",1,0)</f>
        <v>0</v>
      </c>
      <c r="AJ282">
        <f>IF(EmployeeData3[[#This Row],[Country]]="Canada",1,0)</f>
        <v>0</v>
      </c>
      <c r="AK282">
        <f>IF(EmployeeData3[[#This Row],[Country]]="Germany",1,0)</f>
        <v>1</v>
      </c>
      <c r="AL282">
        <f>IF(EmployeeData3[[#This Row],[Country]]="Ireland",1,0)</f>
        <v>0</v>
      </c>
      <c r="AM282">
        <f>IF(EmployeeData3[[#This Row],[Country]]="Singapore",1,0)</f>
        <v>0</v>
      </c>
      <c r="AN282">
        <f>IF(EmployeeData3[[#This Row],[Country]]="US",1,0)</f>
        <v>0</v>
      </c>
      <c r="AO282">
        <f>IF(EmployeeData3[[#This Row],[Working Arrangement]]="Office",1,0)</f>
        <v>0</v>
      </c>
      <c r="AP282">
        <f>IF(EmployeeData3[[#This Row],[Working Arrangement]]="Remote",1,0)</f>
        <v>0</v>
      </c>
      <c r="AQ282" t="e">
        <f>'Logistics Regression'!#REF! + SUMPRODUCT(B282:J282, 'Logistics Regression'!#REF!)</f>
        <v>#REF!</v>
      </c>
    </row>
    <row r="283" spans="1:43">
      <c r="A283" t="s">
        <v>334</v>
      </c>
      <c r="B283" t="str">
        <f>VLOOKUP(EmployeeData3[[#This Row],[Employee ID]],GenderData[#All],2,FALSE)</f>
        <v>Male</v>
      </c>
      <c r="C283" t="s">
        <v>66</v>
      </c>
      <c r="D283" t="s">
        <v>67</v>
      </c>
      <c r="E283" t="s">
        <v>45</v>
      </c>
      <c r="F283" t="s">
        <v>32</v>
      </c>
      <c r="G283">
        <v>33</v>
      </c>
      <c r="H283">
        <v>4.2</v>
      </c>
      <c r="I283">
        <v>4.2</v>
      </c>
      <c r="J283" s="3">
        <v>1</v>
      </c>
      <c r="K283" t="s">
        <v>37</v>
      </c>
      <c r="L283" t="s">
        <v>38</v>
      </c>
      <c r="M283">
        <v>23</v>
      </c>
      <c r="N283">
        <v>79</v>
      </c>
      <c r="O283">
        <v>9</v>
      </c>
      <c r="P283">
        <v>8.1</v>
      </c>
      <c r="Q283" t="s">
        <v>27</v>
      </c>
      <c r="R283" t="s">
        <v>38</v>
      </c>
      <c r="S283">
        <v>36</v>
      </c>
      <c r="T283">
        <v>0</v>
      </c>
      <c r="U283">
        <f>IF(EmployeeData3[[#This Row],[Gender]]="Female",1,0)</f>
        <v>0</v>
      </c>
      <c r="V283">
        <f>IF(EmployeeData3[[#This Row],[Performance Rating]]="Needs Improvement",1,0)</f>
        <v>0</v>
      </c>
      <c r="W283">
        <f>IF(EmployeeData3[[#This Row],[Performance Rating]]="Exceeds Expectations",1,0)</f>
        <v>1</v>
      </c>
      <c r="X283">
        <f>IF(EmployeeData3[[#This Row],[Performance Rating]]="Outstanding",1,0)</f>
        <v>0</v>
      </c>
      <c r="Y283">
        <f>IF(EmployeeData3[[#This Row],[Job Level]]="Entry",1,0)</f>
        <v>0</v>
      </c>
      <c r="Z283">
        <f>IF(EmployeeData3[[#This Row],[Job Level]]="Manager",1,0)</f>
        <v>0</v>
      </c>
      <c r="AA283">
        <f>IF(EmployeeData3[[#This Row],[Job Level]]="Senior",1,0)</f>
        <v>1</v>
      </c>
      <c r="AB283">
        <f>IF(EmployeeData3[[#This Row],[Job Level]]="Senior Manager",1,0)</f>
        <v>0</v>
      </c>
      <c r="AC283">
        <f>IF(EmployeeData3[[#This Row],[Department]]="Claims",1,0)</f>
        <v>0</v>
      </c>
      <c r="AD283">
        <f>IF(EmployeeData3[[#This Row],[Department]]="Finance",1,0)</f>
        <v>0</v>
      </c>
      <c r="AE283">
        <f>IF(EmployeeData3[[#This Row],[Department]]="HR",1,0)</f>
        <v>1</v>
      </c>
      <c r="AF283">
        <f>IF(EmployeeData3[[#This Row],[Department]]="IT",1,0)</f>
        <v>0</v>
      </c>
      <c r="AG283">
        <f>IF(EmployeeData3[[#This Row],[Department]]="Marketing",1,0)</f>
        <v>0</v>
      </c>
      <c r="AH283">
        <f>IF(EmployeeData3[[#This Row],[Department]]="Sales",1,0)</f>
        <v>0</v>
      </c>
      <c r="AI283">
        <f>IF(EmployeeData3[[#This Row],[Department]]="Underwriting",1,0)</f>
        <v>0</v>
      </c>
      <c r="AJ283">
        <f>IF(EmployeeData3[[#This Row],[Country]]="Canada",1,0)</f>
        <v>0</v>
      </c>
      <c r="AK283">
        <f>IF(EmployeeData3[[#This Row],[Country]]="Germany",1,0)</f>
        <v>0</v>
      </c>
      <c r="AL283">
        <f>IF(EmployeeData3[[#This Row],[Country]]="Ireland",1,0)</f>
        <v>0</v>
      </c>
      <c r="AM283">
        <f>IF(EmployeeData3[[#This Row],[Country]]="Singapore",1,0)</f>
        <v>0</v>
      </c>
      <c r="AN283">
        <f>IF(EmployeeData3[[#This Row],[Country]]="US",1,0)</f>
        <v>1</v>
      </c>
      <c r="AO283">
        <f>IF(EmployeeData3[[#This Row],[Working Arrangement]]="Office",1,0)</f>
        <v>0</v>
      </c>
      <c r="AP283">
        <f>IF(EmployeeData3[[#This Row],[Working Arrangement]]="Remote",1,0)</f>
        <v>1</v>
      </c>
      <c r="AQ283" t="e">
        <f>'Logistics Regression'!#REF! + SUMPRODUCT(B283:J283, 'Logistics Regression'!#REF!)</f>
        <v>#REF!</v>
      </c>
    </row>
    <row r="284" spans="1:43">
      <c r="A284" t="s">
        <v>335</v>
      </c>
      <c r="B284" t="str">
        <f>VLOOKUP(EmployeeData3[[#This Row],[Employee ID]],GenderData[#All],2,FALSE)</f>
        <v>Male</v>
      </c>
      <c r="C284" t="s">
        <v>21</v>
      </c>
      <c r="D284" t="s">
        <v>22</v>
      </c>
      <c r="E284" t="s">
        <v>45</v>
      </c>
      <c r="F284" t="s">
        <v>32</v>
      </c>
      <c r="G284">
        <v>38</v>
      </c>
      <c r="H284">
        <v>4.5</v>
      </c>
      <c r="I284">
        <v>4.5</v>
      </c>
      <c r="J284" s="3">
        <v>0.93</v>
      </c>
      <c r="K284" t="s">
        <v>25</v>
      </c>
      <c r="L284" t="s">
        <v>26</v>
      </c>
      <c r="M284">
        <v>8</v>
      </c>
      <c r="N284">
        <v>63</v>
      </c>
      <c r="O284">
        <v>1</v>
      </c>
      <c r="P284">
        <v>3.6</v>
      </c>
      <c r="Q284" t="s">
        <v>33</v>
      </c>
      <c r="R284" t="s">
        <v>26</v>
      </c>
      <c r="S284">
        <v>14</v>
      </c>
      <c r="T284">
        <v>0</v>
      </c>
      <c r="U284">
        <f>IF(EmployeeData3[[#This Row],[Gender]]="Female",1,0)</f>
        <v>0</v>
      </c>
      <c r="V284">
        <f>IF(EmployeeData3[[#This Row],[Performance Rating]]="Needs Improvement",1,0)</f>
        <v>0</v>
      </c>
      <c r="W284">
        <f>IF(EmployeeData3[[#This Row],[Performance Rating]]="Exceeds Expectations",1,0)</f>
        <v>0</v>
      </c>
      <c r="X284">
        <f>IF(EmployeeData3[[#This Row],[Performance Rating]]="Outstanding",1,0)</f>
        <v>0</v>
      </c>
      <c r="Y284">
        <f>IF(EmployeeData3[[#This Row],[Job Level]]="Entry",1,0)</f>
        <v>0</v>
      </c>
      <c r="Z284">
        <f>IF(EmployeeData3[[#This Row],[Job Level]]="Manager",1,0)</f>
        <v>0</v>
      </c>
      <c r="AA284">
        <f>IF(EmployeeData3[[#This Row],[Job Level]]="Senior",1,0)</f>
        <v>1</v>
      </c>
      <c r="AB284">
        <f>IF(EmployeeData3[[#This Row],[Job Level]]="Senior Manager",1,0)</f>
        <v>0</v>
      </c>
      <c r="AC284">
        <f>IF(EmployeeData3[[#This Row],[Department]]="Claims",1,0)</f>
        <v>0</v>
      </c>
      <c r="AD284">
        <f>IF(EmployeeData3[[#This Row],[Department]]="Finance",1,0)</f>
        <v>0</v>
      </c>
      <c r="AE284">
        <f>IF(EmployeeData3[[#This Row],[Department]]="HR",1,0)</f>
        <v>0</v>
      </c>
      <c r="AF284">
        <f>IF(EmployeeData3[[#This Row],[Department]]="IT",1,0)</f>
        <v>0</v>
      </c>
      <c r="AG284">
        <f>IF(EmployeeData3[[#This Row],[Department]]="Marketing",1,0)</f>
        <v>0</v>
      </c>
      <c r="AH284">
        <f>IF(EmployeeData3[[#This Row],[Department]]="Sales",1,0)</f>
        <v>1</v>
      </c>
      <c r="AI284">
        <f>IF(EmployeeData3[[#This Row],[Department]]="Underwriting",1,0)</f>
        <v>0</v>
      </c>
      <c r="AJ284">
        <f>IF(EmployeeData3[[#This Row],[Country]]="Canada",1,0)</f>
        <v>0</v>
      </c>
      <c r="AK284">
        <f>IF(EmployeeData3[[#This Row],[Country]]="Germany",1,0)</f>
        <v>0</v>
      </c>
      <c r="AL284">
        <f>IF(EmployeeData3[[#This Row],[Country]]="Ireland",1,0)</f>
        <v>0</v>
      </c>
      <c r="AM284">
        <f>IF(EmployeeData3[[#This Row],[Country]]="Singapore",1,0)</f>
        <v>0</v>
      </c>
      <c r="AN284">
        <f>IF(EmployeeData3[[#This Row],[Country]]="US",1,0)</f>
        <v>1</v>
      </c>
      <c r="AO284">
        <f>IF(EmployeeData3[[#This Row],[Working Arrangement]]="Office",1,0)</f>
        <v>0</v>
      </c>
      <c r="AP284">
        <f>IF(EmployeeData3[[#This Row],[Working Arrangement]]="Remote",1,0)</f>
        <v>0</v>
      </c>
      <c r="AQ284" t="e">
        <f>'Logistics Regression'!#REF! + SUMPRODUCT(B284:J284, 'Logistics Regression'!#REF!)</f>
        <v>#REF!</v>
      </c>
    </row>
    <row r="285" spans="1:43">
      <c r="A285" t="s">
        <v>336</v>
      </c>
      <c r="B285" t="str">
        <f>VLOOKUP(EmployeeData3[[#This Row],[Employee ID]],GenderData[#All],2,FALSE)</f>
        <v>Female</v>
      </c>
      <c r="C285" t="s">
        <v>48</v>
      </c>
      <c r="D285" t="s">
        <v>49</v>
      </c>
      <c r="E285" t="s">
        <v>23</v>
      </c>
      <c r="F285" t="s">
        <v>62</v>
      </c>
      <c r="G285">
        <v>29</v>
      </c>
      <c r="H285">
        <v>6</v>
      </c>
      <c r="I285">
        <v>3.6</v>
      </c>
      <c r="J285" s="3">
        <v>1</v>
      </c>
      <c r="K285" t="s">
        <v>37</v>
      </c>
      <c r="L285" t="s">
        <v>38</v>
      </c>
      <c r="M285">
        <v>26</v>
      </c>
      <c r="N285">
        <v>66</v>
      </c>
      <c r="O285">
        <v>17</v>
      </c>
      <c r="P285">
        <v>1.3</v>
      </c>
      <c r="Q285" t="s">
        <v>33</v>
      </c>
      <c r="R285" t="s">
        <v>26</v>
      </c>
      <c r="S285">
        <v>33</v>
      </c>
      <c r="T285">
        <v>1</v>
      </c>
      <c r="U285">
        <f>IF(EmployeeData3[[#This Row],[Gender]]="Female",1,0)</f>
        <v>1</v>
      </c>
      <c r="V285">
        <f>IF(EmployeeData3[[#This Row],[Performance Rating]]="Needs Improvement",1,0)</f>
        <v>0</v>
      </c>
      <c r="W285">
        <f>IF(EmployeeData3[[#This Row],[Performance Rating]]="Exceeds Expectations",1,0)</f>
        <v>1</v>
      </c>
      <c r="X285">
        <f>IF(EmployeeData3[[#This Row],[Performance Rating]]="Outstanding",1,0)</f>
        <v>0</v>
      </c>
      <c r="Y285">
        <f>IF(EmployeeData3[[#This Row],[Job Level]]="Entry",1,0)</f>
        <v>1</v>
      </c>
      <c r="Z285">
        <f>IF(EmployeeData3[[#This Row],[Job Level]]="Manager",1,0)</f>
        <v>0</v>
      </c>
      <c r="AA285">
        <f>IF(EmployeeData3[[#This Row],[Job Level]]="Senior",1,0)</f>
        <v>0</v>
      </c>
      <c r="AB285">
        <f>IF(EmployeeData3[[#This Row],[Job Level]]="Senior Manager",1,0)</f>
        <v>0</v>
      </c>
      <c r="AC285">
        <f>IF(EmployeeData3[[#This Row],[Department]]="Claims",1,0)</f>
        <v>0</v>
      </c>
      <c r="AD285">
        <f>IF(EmployeeData3[[#This Row],[Department]]="Finance",1,0)</f>
        <v>0</v>
      </c>
      <c r="AE285">
        <f>IF(EmployeeData3[[#This Row],[Department]]="HR",1,0)</f>
        <v>0</v>
      </c>
      <c r="AF285">
        <f>IF(EmployeeData3[[#This Row],[Department]]="IT",1,0)</f>
        <v>1</v>
      </c>
      <c r="AG285">
        <f>IF(EmployeeData3[[#This Row],[Department]]="Marketing",1,0)</f>
        <v>0</v>
      </c>
      <c r="AH285">
        <f>IF(EmployeeData3[[#This Row],[Department]]="Sales",1,0)</f>
        <v>0</v>
      </c>
      <c r="AI285">
        <f>IF(EmployeeData3[[#This Row],[Department]]="Underwriting",1,0)</f>
        <v>0</v>
      </c>
      <c r="AJ285">
        <f>IF(EmployeeData3[[#This Row],[Country]]="Canada",1,0)</f>
        <v>0</v>
      </c>
      <c r="AK285">
        <f>IF(EmployeeData3[[#This Row],[Country]]="Germany",1,0)</f>
        <v>0</v>
      </c>
      <c r="AL285">
        <f>IF(EmployeeData3[[#This Row],[Country]]="Ireland",1,0)</f>
        <v>0</v>
      </c>
      <c r="AM285">
        <f>IF(EmployeeData3[[#This Row],[Country]]="Singapore",1,0)</f>
        <v>0</v>
      </c>
      <c r="AN285">
        <f>IF(EmployeeData3[[#This Row],[Country]]="US",1,0)</f>
        <v>0</v>
      </c>
      <c r="AO285">
        <f>IF(EmployeeData3[[#This Row],[Working Arrangement]]="Office",1,0)</f>
        <v>0</v>
      </c>
      <c r="AP285">
        <f>IF(EmployeeData3[[#This Row],[Working Arrangement]]="Remote",1,0)</f>
        <v>0</v>
      </c>
      <c r="AQ285" t="e">
        <f>'Logistics Regression'!#REF! + SUMPRODUCT(B285:J285, 'Logistics Regression'!#REF!)</f>
        <v>#REF!</v>
      </c>
    </row>
    <row r="286" spans="1:43">
      <c r="A286" t="s">
        <v>337</v>
      </c>
      <c r="B286" t="str">
        <f>VLOOKUP(EmployeeData3[[#This Row],[Employee ID]],GenderData[#All],2,FALSE)</f>
        <v>Female</v>
      </c>
      <c r="C286" t="s">
        <v>40</v>
      </c>
      <c r="D286" t="s">
        <v>40</v>
      </c>
      <c r="E286" t="s">
        <v>41</v>
      </c>
      <c r="F286" t="s">
        <v>24</v>
      </c>
      <c r="G286">
        <v>28</v>
      </c>
      <c r="H286">
        <v>8.5</v>
      </c>
      <c r="I286">
        <v>1.2</v>
      </c>
      <c r="J286" s="3">
        <v>0.96</v>
      </c>
      <c r="K286" t="s">
        <v>25</v>
      </c>
      <c r="L286" t="s">
        <v>26</v>
      </c>
      <c r="M286">
        <v>13</v>
      </c>
      <c r="N286">
        <v>86</v>
      </c>
      <c r="O286">
        <v>0</v>
      </c>
      <c r="P286">
        <v>4.8</v>
      </c>
      <c r="Q286" t="s">
        <v>33</v>
      </c>
      <c r="R286" t="s">
        <v>26</v>
      </c>
      <c r="S286">
        <v>24</v>
      </c>
      <c r="T286">
        <v>0</v>
      </c>
      <c r="U286">
        <f>IF(EmployeeData3[[#This Row],[Gender]]="Female",1,0)</f>
        <v>1</v>
      </c>
      <c r="V286">
        <f>IF(EmployeeData3[[#This Row],[Performance Rating]]="Needs Improvement",1,0)</f>
        <v>0</v>
      </c>
      <c r="W286">
        <f>IF(EmployeeData3[[#This Row],[Performance Rating]]="Exceeds Expectations",1,0)</f>
        <v>0</v>
      </c>
      <c r="X286">
        <f>IF(EmployeeData3[[#This Row],[Performance Rating]]="Outstanding",1,0)</f>
        <v>0</v>
      </c>
      <c r="Y286">
        <f>IF(EmployeeData3[[#This Row],[Job Level]]="Entry",1,0)</f>
        <v>0</v>
      </c>
      <c r="Z286">
        <f>IF(EmployeeData3[[#This Row],[Job Level]]="Manager",1,0)</f>
        <v>0</v>
      </c>
      <c r="AA286">
        <f>IF(EmployeeData3[[#This Row],[Job Level]]="Senior",1,0)</f>
        <v>0</v>
      </c>
      <c r="AB286">
        <f>IF(EmployeeData3[[#This Row],[Job Level]]="Senior Manager",1,0)</f>
        <v>0</v>
      </c>
      <c r="AC286">
        <f>IF(EmployeeData3[[#This Row],[Department]]="Claims",1,0)</f>
        <v>0</v>
      </c>
      <c r="AD286">
        <f>IF(EmployeeData3[[#This Row],[Department]]="Finance",1,0)</f>
        <v>0</v>
      </c>
      <c r="AE286">
        <f>IF(EmployeeData3[[#This Row],[Department]]="HR",1,0)</f>
        <v>0</v>
      </c>
      <c r="AF286">
        <f>IF(EmployeeData3[[#This Row],[Department]]="IT",1,0)</f>
        <v>0</v>
      </c>
      <c r="AG286">
        <f>IF(EmployeeData3[[#This Row],[Department]]="Marketing",1,0)</f>
        <v>0</v>
      </c>
      <c r="AH286">
        <f>IF(EmployeeData3[[#This Row],[Department]]="Sales",1,0)</f>
        <v>0</v>
      </c>
      <c r="AI286">
        <f>IF(EmployeeData3[[#This Row],[Department]]="Underwriting",1,0)</f>
        <v>0</v>
      </c>
      <c r="AJ286">
        <f>IF(EmployeeData3[[#This Row],[Country]]="Canada",1,0)</f>
        <v>0</v>
      </c>
      <c r="AK286">
        <f>IF(EmployeeData3[[#This Row],[Country]]="Germany",1,0)</f>
        <v>0</v>
      </c>
      <c r="AL286">
        <f>IF(EmployeeData3[[#This Row],[Country]]="Ireland",1,0)</f>
        <v>0</v>
      </c>
      <c r="AM286">
        <f>IF(EmployeeData3[[#This Row],[Country]]="Singapore",1,0)</f>
        <v>1</v>
      </c>
      <c r="AN286">
        <f>IF(EmployeeData3[[#This Row],[Country]]="US",1,0)</f>
        <v>0</v>
      </c>
      <c r="AO286">
        <f>IF(EmployeeData3[[#This Row],[Working Arrangement]]="Office",1,0)</f>
        <v>0</v>
      </c>
      <c r="AP286">
        <f>IF(EmployeeData3[[#This Row],[Working Arrangement]]="Remote",1,0)</f>
        <v>0</v>
      </c>
      <c r="AQ286" t="e">
        <f>'Logistics Regression'!#REF! + SUMPRODUCT(B286:J286, 'Logistics Regression'!#REF!)</f>
        <v>#REF!</v>
      </c>
    </row>
    <row r="287" spans="1:43">
      <c r="A287" t="s">
        <v>338</v>
      </c>
      <c r="B287" t="str">
        <f>VLOOKUP(EmployeeData3[[#This Row],[Employee ID]],GenderData[#All],2,FALSE)</f>
        <v>Male</v>
      </c>
      <c r="C287" t="s">
        <v>48</v>
      </c>
      <c r="D287" t="s">
        <v>49</v>
      </c>
      <c r="E287" t="s">
        <v>23</v>
      </c>
      <c r="F287" t="s">
        <v>32</v>
      </c>
      <c r="G287">
        <v>21</v>
      </c>
      <c r="H287">
        <v>3.9</v>
      </c>
      <c r="I287">
        <v>1.8</v>
      </c>
      <c r="J287" s="3">
        <v>1.0900000000000001</v>
      </c>
      <c r="K287" t="s">
        <v>25</v>
      </c>
      <c r="L287" t="s">
        <v>26</v>
      </c>
      <c r="M287">
        <v>28</v>
      </c>
      <c r="N287">
        <v>69</v>
      </c>
      <c r="O287">
        <v>4</v>
      </c>
      <c r="P287">
        <v>1.3</v>
      </c>
      <c r="Q287" t="s">
        <v>33</v>
      </c>
      <c r="R287" t="s">
        <v>26</v>
      </c>
      <c r="S287">
        <v>28</v>
      </c>
      <c r="T287">
        <v>0</v>
      </c>
      <c r="U287">
        <f>IF(EmployeeData3[[#This Row],[Gender]]="Female",1,0)</f>
        <v>0</v>
      </c>
      <c r="V287">
        <f>IF(EmployeeData3[[#This Row],[Performance Rating]]="Needs Improvement",1,0)</f>
        <v>0</v>
      </c>
      <c r="W287">
        <f>IF(EmployeeData3[[#This Row],[Performance Rating]]="Exceeds Expectations",1,0)</f>
        <v>0</v>
      </c>
      <c r="X287">
        <f>IF(EmployeeData3[[#This Row],[Performance Rating]]="Outstanding",1,0)</f>
        <v>0</v>
      </c>
      <c r="Y287">
        <f>IF(EmployeeData3[[#This Row],[Job Level]]="Entry",1,0)</f>
        <v>0</v>
      </c>
      <c r="Z287">
        <f>IF(EmployeeData3[[#This Row],[Job Level]]="Manager",1,0)</f>
        <v>0</v>
      </c>
      <c r="AA287">
        <f>IF(EmployeeData3[[#This Row],[Job Level]]="Senior",1,0)</f>
        <v>1</v>
      </c>
      <c r="AB287">
        <f>IF(EmployeeData3[[#This Row],[Job Level]]="Senior Manager",1,0)</f>
        <v>0</v>
      </c>
      <c r="AC287">
        <f>IF(EmployeeData3[[#This Row],[Department]]="Claims",1,0)</f>
        <v>0</v>
      </c>
      <c r="AD287">
        <f>IF(EmployeeData3[[#This Row],[Department]]="Finance",1,0)</f>
        <v>0</v>
      </c>
      <c r="AE287">
        <f>IF(EmployeeData3[[#This Row],[Department]]="HR",1,0)</f>
        <v>0</v>
      </c>
      <c r="AF287">
        <f>IF(EmployeeData3[[#This Row],[Department]]="IT",1,0)</f>
        <v>1</v>
      </c>
      <c r="AG287">
        <f>IF(EmployeeData3[[#This Row],[Department]]="Marketing",1,0)</f>
        <v>0</v>
      </c>
      <c r="AH287">
        <f>IF(EmployeeData3[[#This Row],[Department]]="Sales",1,0)</f>
        <v>0</v>
      </c>
      <c r="AI287">
        <f>IF(EmployeeData3[[#This Row],[Department]]="Underwriting",1,0)</f>
        <v>0</v>
      </c>
      <c r="AJ287">
        <f>IF(EmployeeData3[[#This Row],[Country]]="Canada",1,0)</f>
        <v>0</v>
      </c>
      <c r="AK287">
        <f>IF(EmployeeData3[[#This Row],[Country]]="Germany",1,0)</f>
        <v>0</v>
      </c>
      <c r="AL287">
        <f>IF(EmployeeData3[[#This Row],[Country]]="Ireland",1,0)</f>
        <v>0</v>
      </c>
      <c r="AM287">
        <f>IF(EmployeeData3[[#This Row],[Country]]="Singapore",1,0)</f>
        <v>0</v>
      </c>
      <c r="AN287">
        <f>IF(EmployeeData3[[#This Row],[Country]]="US",1,0)</f>
        <v>0</v>
      </c>
      <c r="AO287">
        <f>IF(EmployeeData3[[#This Row],[Working Arrangement]]="Office",1,0)</f>
        <v>0</v>
      </c>
      <c r="AP287">
        <f>IF(EmployeeData3[[#This Row],[Working Arrangement]]="Remote",1,0)</f>
        <v>0</v>
      </c>
      <c r="AQ287" t="e">
        <f>'Logistics Regression'!#REF! + SUMPRODUCT(B287:J287, 'Logistics Regression'!#REF!)</f>
        <v>#REF!</v>
      </c>
    </row>
    <row r="288" spans="1:43">
      <c r="A288" t="s">
        <v>339</v>
      </c>
      <c r="B288" t="str">
        <f>VLOOKUP(EmployeeData3[[#This Row],[Employee ID]],GenderData[#All],2,FALSE)</f>
        <v>Male</v>
      </c>
      <c r="C288" t="s">
        <v>21</v>
      </c>
      <c r="D288" t="s">
        <v>22</v>
      </c>
      <c r="E288" t="s">
        <v>45</v>
      </c>
      <c r="F288" t="s">
        <v>62</v>
      </c>
      <c r="G288">
        <v>54</v>
      </c>
      <c r="H288">
        <v>5.9</v>
      </c>
      <c r="I288">
        <v>5.9</v>
      </c>
      <c r="J288" s="3">
        <v>0.99</v>
      </c>
      <c r="K288" t="s">
        <v>53</v>
      </c>
      <c r="L288" t="s">
        <v>26</v>
      </c>
      <c r="M288">
        <v>23</v>
      </c>
      <c r="N288">
        <v>59</v>
      </c>
      <c r="O288">
        <v>3</v>
      </c>
      <c r="P288">
        <v>5.9</v>
      </c>
      <c r="Q288" t="s">
        <v>33</v>
      </c>
      <c r="R288" t="s">
        <v>38</v>
      </c>
      <c r="S288">
        <v>24</v>
      </c>
      <c r="T288">
        <v>0</v>
      </c>
      <c r="U288">
        <f>IF(EmployeeData3[[#This Row],[Gender]]="Female",1,0)</f>
        <v>0</v>
      </c>
      <c r="V288">
        <f>IF(EmployeeData3[[#This Row],[Performance Rating]]="Needs Improvement",1,0)</f>
        <v>1</v>
      </c>
      <c r="W288">
        <f>IF(EmployeeData3[[#This Row],[Performance Rating]]="Exceeds Expectations",1,0)</f>
        <v>0</v>
      </c>
      <c r="X288">
        <f>IF(EmployeeData3[[#This Row],[Performance Rating]]="Outstanding",1,0)</f>
        <v>0</v>
      </c>
      <c r="Y288">
        <f>IF(EmployeeData3[[#This Row],[Job Level]]="Entry",1,0)</f>
        <v>1</v>
      </c>
      <c r="Z288">
        <f>IF(EmployeeData3[[#This Row],[Job Level]]="Manager",1,0)</f>
        <v>0</v>
      </c>
      <c r="AA288">
        <f>IF(EmployeeData3[[#This Row],[Job Level]]="Senior",1,0)</f>
        <v>0</v>
      </c>
      <c r="AB288">
        <f>IF(EmployeeData3[[#This Row],[Job Level]]="Senior Manager",1,0)</f>
        <v>0</v>
      </c>
      <c r="AC288">
        <f>IF(EmployeeData3[[#This Row],[Department]]="Claims",1,0)</f>
        <v>0</v>
      </c>
      <c r="AD288">
        <f>IF(EmployeeData3[[#This Row],[Department]]="Finance",1,0)</f>
        <v>0</v>
      </c>
      <c r="AE288">
        <f>IF(EmployeeData3[[#This Row],[Department]]="HR",1,0)</f>
        <v>0</v>
      </c>
      <c r="AF288">
        <f>IF(EmployeeData3[[#This Row],[Department]]="IT",1,0)</f>
        <v>0</v>
      </c>
      <c r="AG288">
        <f>IF(EmployeeData3[[#This Row],[Department]]="Marketing",1,0)</f>
        <v>0</v>
      </c>
      <c r="AH288">
        <f>IF(EmployeeData3[[#This Row],[Department]]="Sales",1,0)</f>
        <v>1</v>
      </c>
      <c r="AI288">
        <f>IF(EmployeeData3[[#This Row],[Department]]="Underwriting",1,0)</f>
        <v>0</v>
      </c>
      <c r="AJ288">
        <f>IF(EmployeeData3[[#This Row],[Country]]="Canada",1,0)</f>
        <v>0</v>
      </c>
      <c r="AK288">
        <f>IF(EmployeeData3[[#This Row],[Country]]="Germany",1,0)</f>
        <v>0</v>
      </c>
      <c r="AL288">
        <f>IF(EmployeeData3[[#This Row],[Country]]="Ireland",1,0)</f>
        <v>0</v>
      </c>
      <c r="AM288">
        <f>IF(EmployeeData3[[#This Row],[Country]]="Singapore",1,0)</f>
        <v>0</v>
      </c>
      <c r="AN288">
        <f>IF(EmployeeData3[[#This Row],[Country]]="US",1,0)</f>
        <v>1</v>
      </c>
      <c r="AO288">
        <f>IF(EmployeeData3[[#This Row],[Working Arrangement]]="Office",1,0)</f>
        <v>0</v>
      </c>
      <c r="AP288">
        <f>IF(EmployeeData3[[#This Row],[Working Arrangement]]="Remote",1,0)</f>
        <v>0</v>
      </c>
      <c r="AQ288" t="e">
        <f>'Logistics Regression'!#REF! + SUMPRODUCT(B288:J288, 'Logistics Regression'!#REF!)</f>
        <v>#REF!</v>
      </c>
    </row>
    <row r="289" spans="1:43">
      <c r="A289" t="s">
        <v>340</v>
      </c>
      <c r="B289" t="str">
        <f>VLOOKUP(EmployeeData3[[#This Row],[Employee ID]],GenderData[#All],2,FALSE)</f>
        <v>Male</v>
      </c>
      <c r="C289" t="s">
        <v>40</v>
      </c>
      <c r="D289" t="s">
        <v>40</v>
      </c>
      <c r="E289" t="s">
        <v>23</v>
      </c>
      <c r="F289" t="s">
        <v>24</v>
      </c>
      <c r="G289">
        <v>43</v>
      </c>
      <c r="H289">
        <v>2.5</v>
      </c>
      <c r="I289">
        <v>1.5</v>
      </c>
      <c r="J289" s="3">
        <v>1.25</v>
      </c>
      <c r="K289" t="s">
        <v>25</v>
      </c>
      <c r="L289" t="s">
        <v>26</v>
      </c>
      <c r="M289">
        <v>1</v>
      </c>
      <c r="N289">
        <v>80</v>
      </c>
      <c r="O289">
        <v>2</v>
      </c>
      <c r="P289">
        <v>1.1000000000000001</v>
      </c>
      <c r="Q289" t="s">
        <v>33</v>
      </c>
      <c r="R289" t="s">
        <v>26</v>
      </c>
      <c r="S289">
        <v>32</v>
      </c>
      <c r="T289">
        <v>0</v>
      </c>
      <c r="U289">
        <f>IF(EmployeeData3[[#This Row],[Gender]]="Female",1,0)</f>
        <v>0</v>
      </c>
      <c r="V289">
        <f>IF(EmployeeData3[[#This Row],[Performance Rating]]="Needs Improvement",1,0)</f>
        <v>0</v>
      </c>
      <c r="W289">
        <f>IF(EmployeeData3[[#This Row],[Performance Rating]]="Exceeds Expectations",1,0)</f>
        <v>0</v>
      </c>
      <c r="X289">
        <f>IF(EmployeeData3[[#This Row],[Performance Rating]]="Outstanding",1,0)</f>
        <v>0</v>
      </c>
      <c r="Y289">
        <f>IF(EmployeeData3[[#This Row],[Job Level]]="Entry",1,0)</f>
        <v>0</v>
      </c>
      <c r="Z289">
        <f>IF(EmployeeData3[[#This Row],[Job Level]]="Manager",1,0)</f>
        <v>0</v>
      </c>
      <c r="AA289">
        <f>IF(EmployeeData3[[#This Row],[Job Level]]="Senior",1,0)</f>
        <v>0</v>
      </c>
      <c r="AB289">
        <f>IF(EmployeeData3[[#This Row],[Job Level]]="Senior Manager",1,0)</f>
        <v>0</v>
      </c>
      <c r="AC289">
        <f>IF(EmployeeData3[[#This Row],[Department]]="Claims",1,0)</f>
        <v>0</v>
      </c>
      <c r="AD289">
        <f>IF(EmployeeData3[[#This Row],[Department]]="Finance",1,0)</f>
        <v>0</v>
      </c>
      <c r="AE289">
        <f>IF(EmployeeData3[[#This Row],[Department]]="HR",1,0)</f>
        <v>0</v>
      </c>
      <c r="AF289">
        <f>IF(EmployeeData3[[#This Row],[Department]]="IT",1,0)</f>
        <v>0</v>
      </c>
      <c r="AG289">
        <f>IF(EmployeeData3[[#This Row],[Department]]="Marketing",1,0)</f>
        <v>0</v>
      </c>
      <c r="AH289">
        <f>IF(EmployeeData3[[#This Row],[Department]]="Sales",1,0)</f>
        <v>0</v>
      </c>
      <c r="AI289">
        <f>IF(EmployeeData3[[#This Row],[Department]]="Underwriting",1,0)</f>
        <v>0</v>
      </c>
      <c r="AJ289">
        <f>IF(EmployeeData3[[#This Row],[Country]]="Canada",1,0)</f>
        <v>0</v>
      </c>
      <c r="AK289">
        <f>IF(EmployeeData3[[#This Row],[Country]]="Germany",1,0)</f>
        <v>0</v>
      </c>
      <c r="AL289">
        <f>IF(EmployeeData3[[#This Row],[Country]]="Ireland",1,0)</f>
        <v>0</v>
      </c>
      <c r="AM289">
        <f>IF(EmployeeData3[[#This Row],[Country]]="Singapore",1,0)</f>
        <v>0</v>
      </c>
      <c r="AN289">
        <f>IF(EmployeeData3[[#This Row],[Country]]="US",1,0)</f>
        <v>0</v>
      </c>
      <c r="AO289">
        <f>IF(EmployeeData3[[#This Row],[Working Arrangement]]="Office",1,0)</f>
        <v>0</v>
      </c>
      <c r="AP289">
        <f>IF(EmployeeData3[[#This Row],[Working Arrangement]]="Remote",1,0)</f>
        <v>0</v>
      </c>
      <c r="AQ289" t="e">
        <f>'Logistics Regression'!#REF! + SUMPRODUCT(B289:J289, 'Logistics Regression'!#REF!)</f>
        <v>#REF!</v>
      </c>
    </row>
    <row r="290" spans="1:43">
      <c r="A290" t="s">
        <v>341</v>
      </c>
      <c r="B290" t="str">
        <f>VLOOKUP(EmployeeData3[[#This Row],[Employee ID]],GenderData[#All],2,FALSE)</f>
        <v>Female</v>
      </c>
      <c r="C290" t="s">
        <v>66</v>
      </c>
      <c r="D290" t="s">
        <v>67</v>
      </c>
      <c r="E290" t="s">
        <v>23</v>
      </c>
      <c r="F290" t="s">
        <v>62</v>
      </c>
      <c r="G290">
        <v>37</v>
      </c>
      <c r="H290">
        <v>1.4</v>
      </c>
      <c r="I290">
        <v>1.4</v>
      </c>
      <c r="J290" s="3">
        <v>1.02</v>
      </c>
      <c r="K290" t="s">
        <v>37</v>
      </c>
      <c r="L290" t="s">
        <v>26</v>
      </c>
      <c r="M290">
        <v>7</v>
      </c>
      <c r="N290">
        <v>74</v>
      </c>
      <c r="O290">
        <v>13</v>
      </c>
      <c r="P290">
        <v>5.4</v>
      </c>
      <c r="Q290" t="s">
        <v>33</v>
      </c>
      <c r="R290" t="s">
        <v>26</v>
      </c>
      <c r="S290">
        <v>0</v>
      </c>
      <c r="T290">
        <v>0</v>
      </c>
      <c r="U290">
        <f>IF(EmployeeData3[[#This Row],[Gender]]="Female",1,0)</f>
        <v>1</v>
      </c>
      <c r="V290">
        <f>IF(EmployeeData3[[#This Row],[Performance Rating]]="Needs Improvement",1,0)</f>
        <v>0</v>
      </c>
      <c r="W290">
        <f>IF(EmployeeData3[[#This Row],[Performance Rating]]="Exceeds Expectations",1,0)</f>
        <v>1</v>
      </c>
      <c r="X290">
        <f>IF(EmployeeData3[[#This Row],[Performance Rating]]="Outstanding",1,0)</f>
        <v>0</v>
      </c>
      <c r="Y290">
        <f>IF(EmployeeData3[[#This Row],[Job Level]]="Entry",1,0)</f>
        <v>1</v>
      </c>
      <c r="Z290">
        <f>IF(EmployeeData3[[#This Row],[Job Level]]="Manager",1,0)</f>
        <v>0</v>
      </c>
      <c r="AA290">
        <f>IF(EmployeeData3[[#This Row],[Job Level]]="Senior",1,0)</f>
        <v>0</v>
      </c>
      <c r="AB290">
        <f>IF(EmployeeData3[[#This Row],[Job Level]]="Senior Manager",1,0)</f>
        <v>0</v>
      </c>
      <c r="AC290">
        <f>IF(EmployeeData3[[#This Row],[Department]]="Claims",1,0)</f>
        <v>0</v>
      </c>
      <c r="AD290">
        <f>IF(EmployeeData3[[#This Row],[Department]]="Finance",1,0)</f>
        <v>0</v>
      </c>
      <c r="AE290">
        <f>IF(EmployeeData3[[#This Row],[Department]]="HR",1,0)</f>
        <v>1</v>
      </c>
      <c r="AF290">
        <f>IF(EmployeeData3[[#This Row],[Department]]="IT",1,0)</f>
        <v>0</v>
      </c>
      <c r="AG290">
        <f>IF(EmployeeData3[[#This Row],[Department]]="Marketing",1,0)</f>
        <v>0</v>
      </c>
      <c r="AH290">
        <f>IF(EmployeeData3[[#This Row],[Department]]="Sales",1,0)</f>
        <v>0</v>
      </c>
      <c r="AI290">
        <f>IF(EmployeeData3[[#This Row],[Department]]="Underwriting",1,0)</f>
        <v>0</v>
      </c>
      <c r="AJ290">
        <f>IF(EmployeeData3[[#This Row],[Country]]="Canada",1,0)</f>
        <v>0</v>
      </c>
      <c r="AK290">
        <f>IF(EmployeeData3[[#This Row],[Country]]="Germany",1,0)</f>
        <v>0</v>
      </c>
      <c r="AL290">
        <f>IF(EmployeeData3[[#This Row],[Country]]="Ireland",1,0)</f>
        <v>0</v>
      </c>
      <c r="AM290">
        <f>IF(EmployeeData3[[#This Row],[Country]]="Singapore",1,0)</f>
        <v>0</v>
      </c>
      <c r="AN290">
        <f>IF(EmployeeData3[[#This Row],[Country]]="US",1,0)</f>
        <v>0</v>
      </c>
      <c r="AO290">
        <f>IF(EmployeeData3[[#This Row],[Working Arrangement]]="Office",1,0)</f>
        <v>0</v>
      </c>
      <c r="AP290">
        <f>IF(EmployeeData3[[#This Row],[Working Arrangement]]="Remote",1,0)</f>
        <v>0</v>
      </c>
      <c r="AQ290" t="e">
        <f>'Logistics Regression'!#REF! + SUMPRODUCT(B290:J290, 'Logistics Regression'!#REF!)</f>
        <v>#REF!</v>
      </c>
    </row>
    <row r="291" spans="1:43">
      <c r="A291" t="s">
        <v>342</v>
      </c>
      <c r="B291" t="str">
        <f>VLOOKUP(EmployeeData3[[#This Row],[Employee ID]],GenderData[#All],2,FALSE)</f>
        <v>Male</v>
      </c>
      <c r="C291" t="s">
        <v>40</v>
      </c>
      <c r="D291" t="s">
        <v>40</v>
      </c>
      <c r="E291" t="s">
        <v>45</v>
      </c>
      <c r="F291" t="s">
        <v>62</v>
      </c>
      <c r="G291">
        <v>32</v>
      </c>
      <c r="H291">
        <v>2.8</v>
      </c>
      <c r="I291">
        <v>1</v>
      </c>
      <c r="J291" s="3">
        <v>0.87</v>
      </c>
      <c r="K291" t="s">
        <v>53</v>
      </c>
      <c r="L291" t="s">
        <v>26</v>
      </c>
      <c r="M291">
        <v>24</v>
      </c>
      <c r="N291">
        <v>37</v>
      </c>
      <c r="O291">
        <v>3</v>
      </c>
      <c r="P291">
        <v>1.7</v>
      </c>
      <c r="Q291" t="s">
        <v>33</v>
      </c>
      <c r="R291" t="s">
        <v>38</v>
      </c>
      <c r="S291">
        <v>7</v>
      </c>
      <c r="T291">
        <v>1</v>
      </c>
      <c r="U291">
        <f>IF(EmployeeData3[[#This Row],[Gender]]="Female",1,0)</f>
        <v>0</v>
      </c>
      <c r="V291">
        <f>IF(EmployeeData3[[#This Row],[Performance Rating]]="Needs Improvement",1,0)</f>
        <v>1</v>
      </c>
      <c r="W291">
        <f>IF(EmployeeData3[[#This Row],[Performance Rating]]="Exceeds Expectations",1,0)</f>
        <v>0</v>
      </c>
      <c r="X291">
        <f>IF(EmployeeData3[[#This Row],[Performance Rating]]="Outstanding",1,0)</f>
        <v>0</v>
      </c>
      <c r="Y291">
        <f>IF(EmployeeData3[[#This Row],[Job Level]]="Entry",1,0)</f>
        <v>1</v>
      </c>
      <c r="Z291">
        <f>IF(EmployeeData3[[#This Row],[Job Level]]="Manager",1,0)</f>
        <v>0</v>
      </c>
      <c r="AA291">
        <f>IF(EmployeeData3[[#This Row],[Job Level]]="Senior",1,0)</f>
        <v>0</v>
      </c>
      <c r="AB291">
        <f>IF(EmployeeData3[[#This Row],[Job Level]]="Senior Manager",1,0)</f>
        <v>0</v>
      </c>
      <c r="AC291">
        <f>IF(EmployeeData3[[#This Row],[Department]]="Claims",1,0)</f>
        <v>0</v>
      </c>
      <c r="AD291">
        <f>IF(EmployeeData3[[#This Row],[Department]]="Finance",1,0)</f>
        <v>0</v>
      </c>
      <c r="AE291">
        <f>IF(EmployeeData3[[#This Row],[Department]]="HR",1,0)</f>
        <v>0</v>
      </c>
      <c r="AF291">
        <f>IF(EmployeeData3[[#This Row],[Department]]="IT",1,0)</f>
        <v>0</v>
      </c>
      <c r="AG291">
        <f>IF(EmployeeData3[[#This Row],[Department]]="Marketing",1,0)</f>
        <v>0</v>
      </c>
      <c r="AH291">
        <f>IF(EmployeeData3[[#This Row],[Department]]="Sales",1,0)</f>
        <v>0</v>
      </c>
      <c r="AI291">
        <f>IF(EmployeeData3[[#This Row],[Department]]="Underwriting",1,0)</f>
        <v>0</v>
      </c>
      <c r="AJ291">
        <f>IF(EmployeeData3[[#This Row],[Country]]="Canada",1,0)</f>
        <v>0</v>
      </c>
      <c r="AK291">
        <f>IF(EmployeeData3[[#This Row],[Country]]="Germany",1,0)</f>
        <v>0</v>
      </c>
      <c r="AL291">
        <f>IF(EmployeeData3[[#This Row],[Country]]="Ireland",1,0)</f>
        <v>0</v>
      </c>
      <c r="AM291">
        <f>IF(EmployeeData3[[#This Row],[Country]]="Singapore",1,0)</f>
        <v>0</v>
      </c>
      <c r="AN291">
        <f>IF(EmployeeData3[[#This Row],[Country]]="US",1,0)</f>
        <v>1</v>
      </c>
      <c r="AO291">
        <f>IF(EmployeeData3[[#This Row],[Working Arrangement]]="Office",1,0)</f>
        <v>0</v>
      </c>
      <c r="AP291">
        <f>IF(EmployeeData3[[#This Row],[Working Arrangement]]="Remote",1,0)</f>
        <v>0</v>
      </c>
      <c r="AQ291" t="e">
        <f>'Logistics Regression'!#REF! + SUMPRODUCT(B291:J291, 'Logistics Regression'!#REF!)</f>
        <v>#REF!</v>
      </c>
    </row>
    <row r="292" spans="1:43">
      <c r="A292" t="s">
        <v>343</v>
      </c>
      <c r="B292" t="str">
        <f>VLOOKUP(EmployeeData3[[#This Row],[Employee ID]],GenderData[#All],2,FALSE)</f>
        <v>Female</v>
      </c>
      <c r="C292" t="s">
        <v>48</v>
      </c>
      <c r="D292" t="s">
        <v>49</v>
      </c>
      <c r="E292" t="s">
        <v>73</v>
      </c>
      <c r="F292" t="s">
        <v>24</v>
      </c>
      <c r="G292">
        <v>21</v>
      </c>
      <c r="H292">
        <v>9.6999999999999993</v>
      </c>
      <c r="I292">
        <v>4.4000000000000004</v>
      </c>
      <c r="J292" s="3">
        <v>1.02</v>
      </c>
      <c r="K292" t="s">
        <v>25</v>
      </c>
      <c r="L292" t="s">
        <v>26</v>
      </c>
      <c r="M292">
        <v>17</v>
      </c>
      <c r="N292">
        <v>74</v>
      </c>
      <c r="O292">
        <v>1</v>
      </c>
      <c r="P292">
        <v>3.9</v>
      </c>
      <c r="Q292" t="s">
        <v>33</v>
      </c>
      <c r="R292" t="s">
        <v>26</v>
      </c>
      <c r="S292">
        <v>29</v>
      </c>
      <c r="T292">
        <v>0</v>
      </c>
      <c r="U292">
        <f>IF(EmployeeData3[[#This Row],[Gender]]="Female",1,0)</f>
        <v>1</v>
      </c>
      <c r="V292">
        <f>IF(EmployeeData3[[#This Row],[Performance Rating]]="Needs Improvement",1,0)</f>
        <v>0</v>
      </c>
      <c r="W292">
        <f>IF(EmployeeData3[[#This Row],[Performance Rating]]="Exceeds Expectations",1,0)</f>
        <v>0</v>
      </c>
      <c r="X292">
        <f>IF(EmployeeData3[[#This Row],[Performance Rating]]="Outstanding",1,0)</f>
        <v>0</v>
      </c>
      <c r="Y292">
        <f>IF(EmployeeData3[[#This Row],[Job Level]]="Entry",1,0)</f>
        <v>0</v>
      </c>
      <c r="Z292">
        <f>IF(EmployeeData3[[#This Row],[Job Level]]="Manager",1,0)</f>
        <v>0</v>
      </c>
      <c r="AA292">
        <f>IF(EmployeeData3[[#This Row],[Job Level]]="Senior",1,0)</f>
        <v>0</v>
      </c>
      <c r="AB292">
        <f>IF(EmployeeData3[[#This Row],[Job Level]]="Senior Manager",1,0)</f>
        <v>0</v>
      </c>
      <c r="AC292">
        <f>IF(EmployeeData3[[#This Row],[Department]]="Claims",1,0)</f>
        <v>0</v>
      </c>
      <c r="AD292">
        <f>IF(EmployeeData3[[#This Row],[Department]]="Finance",1,0)</f>
        <v>0</v>
      </c>
      <c r="AE292">
        <f>IF(EmployeeData3[[#This Row],[Department]]="HR",1,0)</f>
        <v>0</v>
      </c>
      <c r="AF292">
        <f>IF(EmployeeData3[[#This Row],[Department]]="IT",1,0)</f>
        <v>1</v>
      </c>
      <c r="AG292">
        <f>IF(EmployeeData3[[#This Row],[Department]]="Marketing",1,0)</f>
        <v>0</v>
      </c>
      <c r="AH292">
        <f>IF(EmployeeData3[[#This Row],[Department]]="Sales",1,0)</f>
        <v>0</v>
      </c>
      <c r="AI292">
        <f>IF(EmployeeData3[[#This Row],[Department]]="Underwriting",1,0)</f>
        <v>0</v>
      </c>
      <c r="AJ292">
        <f>IF(EmployeeData3[[#This Row],[Country]]="Canada",1,0)</f>
        <v>0</v>
      </c>
      <c r="AK292">
        <f>IF(EmployeeData3[[#This Row],[Country]]="Germany",1,0)</f>
        <v>0</v>
      </c>
      <c r="AL292">
        <f>IF(EmployeeData3[[#This Row],[Country]]="Ireland",1,0)</f>
        <v>1</v>
      </c>
      <c r="AM292">
        <f>IF(EmployeeData3[[#This Row],[Country]]="Singapore",1,0)</f>
        <v>0</v>
      </c>
      <c r="AN292">
        <f>IF(EmployeeData3[[#This Row],[Country]]="US",1,0)</f>
        <v>0</v>
      </c>
      <c r="AO292">
        <f>IF(EmployeeData3[[#This Row],[Working Arrangement]]="Office",1,0)</f>
        <v>0</v>
      </c>
      <c r="AP292">
        <f>IF(EmployeeData3[[#This Row],[Working Arrangement]]="Remote",1,0)</f>
        <v>0</v>
      </c>
      <c r="AQ292" t="e">
        <f>'Logistics Regression'!#REF! + SUMPRODUCT(B292:J292, 'Logistics Regression'!#REF!)</f>
        <v>#REF!</v>
      </c>
    </row>
    <row r="293" spans="1:43">
      <c r="A293" t="s">
        <v>344</v>
      </c>
      <c r="B293" t="str">
        <f>VLOOKUP(EmployeeData3[[#This Row],[Employee ID]],GenderData[#All],2,FALSE)</f>
        <v>Male</v>
      </c>
      <c r="C293" t="s">
        <v>48</v>
      </c>
      <c r="D293" t="s">
        <v>49</v>
      </c>
      <c r="E293" t="s">
        <v>23</v>
      </c>
      <c r="F293" t="s">
        <v>24</v>
      </c>
      <c r="G293">
        <v>31</v>
      </c>
      <c r="H293">
        <v>6</v>
      </c>
      <c r="I293">
        <v>0.9</v>
      </c>
      <c r="J293" s="3">
        <v>0.96</v>
      </c>
      <c r="K293" t="s">
        <v>37</v>
      </c>
      <c r="L293" t="s">
        <v>26</v>
      </c>
      <c r="M293">
        <v>7</v>
      </c>
      <c r="N293">
        <v>77</v>
      </c>
      <c r="O293">
        <v>1</v>
      </c>
      <c r="P293">
        <v>4.8</v>
      </c>
      <c r="Q293" t="s">
        <v>50</v>
      </c>
      <c r="R293" t="s">
        <v>26</v>
      </c>
      <c r="S293">
        <v>0</v>
      </c>
      <c r="T293">
        <v>0</v>
      </c>
      <c r="U293">
        <f>IF(EmployeeData3[[#This Row],[Gender]]="Female",1,0)</f>
        <v>0</v>
      </c>
      <c r="V293">
        <f>IF(EmployeeData3[[#This Row],[Performance Rating]]="Needs Improvement",1,0)</f>
        <v>0</v>
      </c>
      <c r="W293">
        <f>IF(EmployeeData3[[#This Row],[Performance Rating]]="Exceeds Expectations",1,0)</f>
        <v>1</v>
      </c>
      <c r="X293">
        <f>IF(EmployeeData3[[#This Row],[Performance Rating]]="Outstanding",1,0)</f>
        <v>0</v>
      </c>
      <c r="Y293">
        <f>IF(EmployeeData3[[#This Row],[Job Level]]="Entry",1,0)</f>
        <v>0</v>
      </c>
      <c r="Z293">
        <f>IF(EmployeeData3[[#This Row],[Job Level]]="Manager",1,0)</f>
        <v>0</v>
      </c>
      <c r="AA293">
        <f>IF(EmployeeData3[[#This Row],[Job Level]]="Senior",1,0)</f>
        <v>0</v>
      </c>
      <c r="AB293">
        <f>IF(EmployeeData3[[#This Row],[Job Level]]="Senior Manager",1,0)</f>
        <v>0</v>
      </c>
      <c r="AC293">
        <f>IF(EmployeeData3[[#This Row],[Department]]="Claims",1,0)</f>
        <v>0</v>
      </c>
      <c r="AD293">
        <f>IF(EmployeeData3[[#This Row],[Department]]="Finance",1,0)</f>
        <v>0</v>
      </c>
      <c r="AE293">
        <f>IF(EmployeeData3[[#This Row],[Department]]="HR",1,0)</f>
        <v>0</v>
      </c>
      <c r="AF293">
        <f>IF(EmployeeData3[[#This Row],[Department]]="IT",1,0)</f>
        <v>1</v>
      </c>
      <c r="AG293">
        <f>IF(EmployeeData3[[#This Row],[Department]]="Marketing",1,0)</f>
        <v>0</v>
      </c>
      <c r="AH293">
        <f>IF(EmployeeData3[[#This Row],[Department]]="Sales",1,0)</f>
        <v>0</v>
      </c>
      <c r="AI293">
        <f>IF(EmployeeData3[[#This Row],[Department]]="Underwriting",1,0)</f>
        <v>0</v>
      </c>
      <c r="AJ293">
        <f>IF(EmployeeData3[[#This Row],[Country]]="Canada",1,0)</f>
        <v>0</v>
      </c>
      <c r="AK293">
        <f>IF(EmployeeData3[[#This Row],[Country]]="Germany",1,0)</f>
        <v>0</v>
      </c>
      <c r="AL293">
        <f>IF(EmployeeData3[[#This Row],[Country]]="Ireland",1,0)</f>
        <v>0</v>
      </c>
      <c r="AM293">
        <f>IF(EmployeeData3[[#This Row],[Country]]="Singapore",1,0)</f>
        <v>0</v>
      </c>
      <c r="AN293">
        <f>IF(EmployeeData3[[#This Row],[Country]]="US",1,0)</f>
        <v>0</v>
      </c>
      <c r="AO293">
        <f>IF(EmployeeData3[[#This Row],[Working Arrangement]]="Office",1,0)</f>
        <v>1</v>
      </c>
      <c r="AP293">
        <f>IF(EmployeeData3[[#This Row],[Working Arrangement]]="Remote",1,0)</f>
        <v>0</v>
      </c>
      <c r="AQ293" t="e">
        <f>'Logistics Regression'!#REF! + SUMPRODUCT(B293:J293, 'Logistics Regression'!#REF!)</f>
        <v>#REF!</v>
      </c>
    </row>
    <row r="294" spans="1:43">
      <c r="A294" t="s">
        <v>345</v>
      </c>
      <c r="B294" t="str">
        <f>VLOOKUP(EmployeeData3[[#This Row],[Employee ID]],GenderData[#All],2,FALSE)</f>
        <v>Male</v>
      </c>
      <c r="C294" t="s">
        <v>52</v>
      </c>
      <c r="D294" t="s">
        <v>30</v>
      </c>
      <c r="E294" t="s">
        <v>41</v>
      </c>
      <c r="F294" t="s">
        <v>32</v>
      </c>
      <c r="G294">
        <v>44</v>
      </c>
      <c r="H294">
        <v>1.5</v>
      </c>
      <c r="I294">
        <v>1.5</v>
      </c>
      <c r="J294" s="3">
        <v>0.76</v>
      </c>
      <c r="K294" t="s">
        <v>53</v>
      </c>
      <c r="L294" t="s">
        <v>26</v>
      </c>
      <c r="M294">
        <v>10</v>
      </c>
      <c r="N294">
        <v>67</v>
      </c>
      <c r="O294">
        <v>10</v>
      </c>
      <c r="P294">
        <v>3.1</v>
      </c>
      <c r="Q294" t="s">
        <v>33</v>
      </c>
      <c r="R294" t="s">
        <v>26</v>
      </c>
      <c r="S294">
        <v>18</v>
      </c>
      <c r="T294">
        <v>0</v>
      </c>
      <c r="U294">
        <f>IF(EmployeeData3[[#This Row],[Gender]]="Female",1,0)</f>
        <v>0</v>
      </c>
      <c r="V294">
        <f>IF(EmployeeData3[[#This Row],[Performance Rating]]="Needs Improvement",1,0)</f>
        <v>1</v>
      </c>
      <c r="W294">
        <f>IF(EmployeeData3[[#This Row],[Performance Rating]]="Exceeds Expectations",1,0)</f>
        <v>0</v>
      </c>
      <c r="X294">
        <f>IF(EmployeeData3[[#This Row],[Performance Rating]]="Outstanding",1,0)</f>
        <v>0</v>
      </c>
      <c r="Y294">
        <f>IF(EmployeeData3[[#This Row],[Job Level]]="Entry",1,0)</f>
        <v>0</v>
      </c>
      <c r="Z294">
        <f>IF(EmployeeData3[[#This Row],[Job Level]]="Manager",1,0)</f>
        <v>0</v>
      </c>
      <c r="AA294">
        <f>IF(EmployeeData3[[#This Row],[Job Level]]="Senior",1,0)</f>
        <v>1</v>
      </c>
      <c r="AB294">
        <f>IF(EmployeeData3[[#This Row],[Job Level]]="Senior Manager",1,0)</f>
        <v>0</v>
      </c>
      <c r="AC294">
        <f>IF(EmployeeData3[[#This Row],[Department]]="Claims",1,0)</f>
        <v>0</v>
      </c>
      <c r="AD294">
        <f>IF(EmployeeData3[[#This Row],[Department]]="Finance",1,0)</f>
        <v>0</v>
      </c>
      <c r="AE294">
        <f>IF(EmployeeData3[[#This Row],[Department]]="HR",1,0)</f>
        <v>0</v>
      </c>
      <c r="AF294">
        <f>IF(EmployeeData3[[#This Row],[Department]]="IT",1,0)</f>
        <v>0</v>
      </c>
      <c r="AG294">
        <f>IF(EmployeeData3[[#This Row],[Department]]="Marketing",1,0)</f>
        <v>0</v>
      </c>
      <c r="AH294">
        <f>IF(EmployeeData3[[#This Row],[Department]]="Sales",1,0)</f>
        <v>0</v>
      </c>
      <c r="AI294">
        <f>IF(EmployeeData3[[#This Row],[Department]]="Underwriting",1,0)</f>
        <v>1</v>
      </c>
      <c r="AJ294">
        <f>IF(EmployeeData3[[#This Row],[Country]]="Canada",1,0)</f>
        <v>0</v>
      </c>
      <c r="AK294">
        <f>IF(EmployeeData3[[#This Row],[Country]]="Germany",1,0)</f>
        <v>0</v>
      </c>
      <c r="AL294">
        <f>IF(EmployeeData3[[#This Row],[Country]]="Ireland",1,0)</f>
        <v>0</v>
      </c>
      <c r="AM294">
        <f>IF(EmployeeData3[[#This Row],[Country]]="Singapore",1,0)</f>
        <v>1</v>
      </c>
      <c r="AN294">
        <f>IF(EmployeeData3[[#This Row],[Country]]="US",1,0)</f>
        <v>0</v>
      </c>
      <c r="AO294">
        <f>IF(EmployeeData3[[#This Row],[Working Arrangement]]="Office",1,0)</f>
        <v>0</v>
      </c>
      <c r="AP294">
        <f>IF(EmployeeData3[[#This Row],[Working Arrangement]]="Remote",1,0)</f>
        <v>0</v>
      </c>
      <c r="AQ294" t="e">
        <f>'Logistics Regression'!#REF! + SUMPRODUCT(B294:J294, 'Logistics Regression'!#REF!)</f>
        <v>#REF!</v>
      </c>
    </row>
    <row r="295" spans="1:43">
      <c r="A295" t="s">
        <v>346</v>
      </c>
      <c r="B295" t="str">
        <f>VLOOKUP(EmployeeData3[[#This Row],[Employee ID]],GenderData[#All],2,FALSE)</f>
        <v>Male</v>
      </c>
      <c r="C295" t="s">
        <v>21</v>
      </c>
      <c r="D295" t="s">
        <v>22</v>
      </c>
      <c r="E295" t="s">
        <v>45</v>
      </c>
      <c r="F295" t="s">
        <v>32</v>
      </c>
      <c r="G295">
        <v>46</v>
      </c>
      <c r="H295">
        <v>6.2</v>
      </c>
      <c r="I295">
        <v>3.2</v>
      </c>
      <c r="J295" s="3">
        <v>1.17</v>
      </c>
      <c r="K295" t="s">
        <v>25</v>
      </c>
      <c r="L295" t="s">
        <v>26</v>
      </c>
      <c r="M295">
        <v>1</v>
      </c>
      <c r="N295">
        <v>80</v>
      </c>
      <c r="O295">
        <v>1</v>
      </c>
      <c r="P295">
        <v>1.9</v>
      </c>
      <c r="Q295" t="s">
        <v>33</v>
      </c>
      <c r="R295" t="s">
        <v>38</v>
      </c>
      <c r="S295">
        <v>23</v>
      </c>
      <c r="T295">
        <v>0</v>
      </c>
      <c r="U295">
        <f>IF(EmployeeData3[[#This Row],[Gender]]="Female",1,0)</f>
        <v>0</v>
      </c>
      <c r="V295">
        <f>IF(EmployeeData3[[#This Row],[Performance Rating]]="Needs Improvement",1,0)</f>
        <v>0</v>
      </c>
      <c r="W295">
        <f>IF(EmployeeData3[[#This Row],[Performance Rating]]="Exceeds Expectations",1,0)</f>
        <v>0</v>
      </c>
      <c r="X295">
        <f>IF(EmployeeData3[[#This Row],[Performance Rating]]="Outstanding",1,0)</f>
        <v>0</v>
      </c>
      <c r="Y295">
        <f>IF(EmployeeData3[[#This Row],[Job Level]]="Entry",1,0)</f>
        <v>0</v>
      </c>
      <c r="Z295">
        <f>IF(EmployeeData3[[#This Row],[Job Level]]="Manager",1,0)</f>
        <v>0</v>
      </c>
      <c r="AA295">
        <f>IF(EmployeeData3[[#This Row],[Job Level]]="Senior",1,0)</f>
        <v>1</v>
      </c>
      <c r="AB295">
        <f>IF(EmployeeData3[[#This Row],[Job Level]]="Senior Manager",1,0)</f>
        <v>0</v>
      </c>
      <c r="AC295">
        <f>IF(EmployeeData3[[#This Row],[Department]]="Claims",1,0)</f>
        <v>0</v>
      </c>
      <c r="AD295">
        <f>IF(EmployeeData3[[#This Row],[Department]]="Finance",1,0)</f>
        <v>0</v>
      </c>
      <c r="AE295">
        <f>IF(EmployeeData3[[#This Row],[Department]]="HR",1,0)</f>
        <v>0</v>
      </c>
      <c r="AF295">
        <f>IF(EmployeeData3[[#This Row],[Department]]="IT",1,0)</f>
        <v>0</v>
      </c>
      <c r="AG295">
        <f>IF(EmployeeData3[[#This Row],[Department]]="Marketing",1,0)</f>
        <v>0</v>
      </c>
      <c r="AH295">
        <f>IF(EmployeeData3[[#This Row],[Department]]="Sales",1,0)</f>
        <v>1</v>
      </c>
      <c r="AI295">
        <f>IF(EmployeeData3[[#This Row],[Department]]="Underwriting",1,0)</f>
        <v>0</v>
      </c>
      <c r="AJ295">
        <f>IF(EmployeeData3[[#This Row],[Country]]="Canada",1,0)</f>
        <v>0</v>
      </c>
      <c r="AK295">
        <f>IF(EmployeeData3[[#This Row],[Country]]="Germany",1,0)</f>
        <v>0</v>
      </c>
      <c r="AL295">
        <f>IF(EmployeeData3[[#This Row],[Country]]="Ireland",1,0)</f>
        <v>0</v>
      </c>
      <c r="AM295">
        <f>IF(EmployeeData3[[#This Row],[Country]]="Singapore",1,0)</f>
        <v>0</v>
      </c>
      <c r="AN295">
        <f>IF(EmployeeData3[[#This Row],[Country]]="US",1,0)</f>
        <v>1</v>
      </c>
      <c r="AO295">
        <f>IF(EmployeeData3[[#This Row],[Working Arrangement]]="Office",1,0)</f>
        <v>0</v>
      </c>
      <c r="AP295">
        <f>IF(EmployeeData3[[#This Row],[Working Arrangement]]="Remote",1,0)</f>
        <v>0</v>
      </c>
      <c r="AQ295" t="e">
        <f>'Logistics Regression'!#REF! + SUMPRODUCT(B295:J295, 'Logistics Regression'!#REF!)</f>
        <v>#REF!</v>
      </c>
    </row>
    <row r="296" spans="1:43">
      <c r="A296" t="s">
        <v>347</v>
      </c>
      <c r="B296" t="str">
        <f>VLOOKUP(EmployeeData3[[#This Row],[Employee ID]],GenderData[#All],2,FALSE)</f>
        <v>Female</v>
      </c>
      <c r="C296" t="s">
        <v>48</v>
      </c>
      <c r="D296" t="s">
        <v>49</v>
      </c>
      <c r="E296" t="s">
        <v>23</v>
      </c>
      <c r="F296" t="s">
        <v>36</v>
      </c>
      <c r="G296">
        <v>44</v>
      </c>
      <c r="H296">
        <v>1.6</v>
      </c>
      <c r="I296">
        <v>1.6</v>
      </c>
      <c r="J296" s="3">
        <v>1.1100000000000001</v>
      </c>
      <c r="K296" t="s">
        <v>25</v>
      </c>
      <c r="L296" t="s">
        <v>26</v>
      </c>
      <c r="M296">
        <v>15</v>
      </c>
      <c r="N296">
        <v>64</v>
      </c>
      <c r="O296">
        <v>1</v>
      </c>
      <c r="P296">
        <v>3.2</v>
      </c>
      <c r="Q296" t="s">
        <v>33</v>
      </c>
      <c r="R296" t="s">
        <v>26</v>
      </c>
      <c r="S296">
        <v>14</v>
      </c>
      <c r="T296">
        <v>0</v>
      </c>
      <c r="U296">
        <f>IF(EmployeeData3[[#This Row],[Gender]]="Female",1,0)</f>
        <v>1</v>
      </c>
      <c r="V296">
        <f>IF(EmployeeData3[[#This Row],[Performance Rating]]="Needs Improvement",1,0)</f>
        <v>0</v>
      </c>
      <c r="W296">
        <f>IF(EmployeeData3[[#This Row],[Performance Rating]]="Exceeds Expectations",1,0)</f>
        <v>0</v>
      </c>
      <c r="X296">
        <f>IF(EmployeeData3[[#This Row],[Performance Rating]]="Outstanding",1,0)</f>
        <v>0</v>
      </c>
      <c r="Y296">
        <f>IF(EmployeeData3[[#This Row],[Job Level]]="Entry",1,0)</f>
        <v>0</v>
      </c>
      <c r="Z296">
        <f>IF(EmployeeData3[[#This Row],[Job Level]]="Manager",1,0)</f>
        <v>1</v>
      </c>
      <c r="AA296">
        <f>IF(EmployeeData3[[#This Row],[Job Level]]="Senior",1,0)</f>
        <v>0</v>
      </c>
      <c r="AB296">
        <f>IF(EmployeeData3[[#This Row],[Job Level]]="Senior Manager",1,0)</f>
        <v>0</v>
      </c>
      <c r="AC296">
        <f>IF(EmployeeData3[[#This Row],[Department]]="Claims",1,0)</f>
        <v>0</v>
      </c>
      <c r="AD296">
        <f>IF(EmployeeData3[[#This Row],[Department]]="Finance",1,0)</f>
        <v>0</v>
      </c>
      <c r="AE296">
        <f>IF(EmployeeData3[[#This Row],[Department]]="HR",1,0)</f>
        <v>0</v>
      </c>
      <c r="AF296">
        <f>IF(EmployeeData3[[#This Row],[Department]]="IT",1,0)</f>
        <v>1</v>
      </c>
      <c r="AG296">
        <f>IF(EmployeeData3[[#This Row],[Department]]="Marketing",1,0)</f>
        <v>0</v>
      </c>
      <c r="AH296">
        <f>IF(EmployeeData3[[#This Row],[Department]]="Sales",1,0)</f>
        <v>0</v>
      </c>
      <c r="AI296">
        <f>IF(EmployeeData3[[#This Row],[Department]]="Underwriting",1,0)</f>
        <v>0</v>
      </c>
      <c r="AJ296">
        <f>IF(EmployeeData3[[#This Row],[Country]]="Canada",1,0)</f>
        <v>0</v>
      </c>
      <c r="AK296">
        <f>IF(EmployeeData3[[#This Row],[Country]]="Germany",1,0)</f>
        <v>0</v>
      </c>
      <c r="AL296">
        <f>IF(EmployeeData3[[#This Row],[Country]]="Ireland",1,0)</f>
        <v>0</v>
      </c>
      <c r="AM296">
        <f>IF(EmployeeData3[[#This Row],[Country]]="Singapore",1,0)</f>
        <v>0</v>
      </c>
      <c r="AN296">
        <f>IF(EmployeeData3[[#This Row],[Country]]="US",1,0)</f>
        <v>0</v>
      </c>
      <c r="AO296">
        <f>IF(EmployeeData3[[#This Row],[Working Arrangement]]="Office",1,0)</f>
        <v>0</v>
      </c>
      <c r="AP296">
        <f>IF(EmployeeData3[[#This Row],[Working Arrangement]]="Remote",1,0)</f>
        <v>0</v>
      </c>
      <c r="AQ296" t="e">
        <f>'Logistics Regression'!#REF! + SUMPRODUCT(B296:J296, 'Logistics Regression'!#REF!)</f>
        <v>#REF!</v>
      </c>
    </row>
    <row r="297" spans="1:43">
      <c r="A297" t="s">
        <v>348</v>
      </c>
      <c r="B297" t="str">
        <f>VLOOKUP(EmployeeData3[[#This Row],[Employee ID]],GenderData[#All],2,FALSE)</f>
        <v>Male</v>
      </c>
      <c r="C297" t="s">
        <v>40</v>
      </c>
      <c r="D297" t="s">
        <v>40</v>
      </c>
      <c r="E297" t="s">
        <v>23</v>
      </c>
      <c r="F297" t="s">
        <v>24</v>
      </c>
      <c r="G297">
        <v>39</v>
      </c>
      <c r="H297">
        <v>5.0999999999999996</v>
      </c>
      <c r="I297">
        <v>2.5</v>
      </c>
      <c r="J297" s="3">
        <v>1.02</v>
      </c>
      <c r="K297" t="s">
        <v>25</v>
      </c>
      <c r="L297" t="s">
        <v>26</v>
      </c>
      <c r="M297">
        <v>36</v>
      </c>
      <c r="N297">
        <v>72</v>
      </c>
      <c r="O297">
        <v>5</v>
      </c>
      <c r="P297">
        <v>2.4</v>
      </c>
      <c r="Q297" t="s">
        <v>27</v>
      </c>
      <c r="R297" t="s">
        <v>26</v>
      </c>
      <c r="S297">
        <v>16</v>
      </c>
      <c r="T297">
        <v>0</v>
      </c>
      <c r="U297">
        <f>IF(EmployeeData3[[#This Row],[Gender]]="Female",1,0)</f>
        <v>0</v>
      </c>
      <c r="V297">
        <f>IF(EmployeeData3[[#This Row],[Performance Rating]]="Needs Improvement",1,0)</f>
        <v>0</v>
      </c>
      <c r="W297">
        <f>IF(EmployeeData3[[#This Row],[Performance Rating]]="Exceeds Expectations",1,0)</f>
        <v>0</v>
      </c>
      <c r="X297">
        <f>IF(EmployeeData3[[#This Row],[Performance Rating]]="Outstanding",1,0)</f>
        <v>0</v>
      </c>
      <c r="Y297">
        <f>IF(EmployeeData3[[#This Row],[Job Level]]="Entry",1,0)</f>
        <v>0</v>
      </c>
      <c r="Z297">
        <f>IF(EmployeeData3[[#This Row],[Job Level]]="Manager",1,0)</f>
        <v>0</v>
      </c>
      <c r="AA297">
        <f>IF(EmployeeData3[[#This Row],[Job Level]]="Senior",1,0)</f>
        <v>0</v>
      </c>
      <c r="AB297">
        <f>IF(EmployeeData3[[#This Row],[Job Level]]="Senior Manager",1,0)</f>
        <v>0</v>
      </c>
      <c r="AC297">
        <f>IF(EmployeeData3[[#This Row],[Department]]="Claims",1,0)</f>
        <v>0</v>
      </c>
      <c r="AD297">
        <f>IF(EmployeeData3[[#This Row],[Department]]="Finance",1,0)</f>
        <v>0</v>
      </c>
      <c r="AE297">
        <f>IF(EmployeeData3[[#This Row],[Department]]="HR",1,0)</f>
        <v>0</v>
      </c>
      <c r="AF297">
        <f>IF(EmployeeData3[[#This Row],[Department]]="IT",1,0)</f>
        <v>0</v>
      </c>
      <c r="AG297">
        <f>IF(EmployeeData3[[#This Row],[Department]]="Marketing",1,0)</f>
        <v>0</v>
      </c>
      <c r="AH297">
        <f>IF(EmployeeData3[[#This Row],[Department]]="Sales",1,0)</f>
        <v>0</v>
      </c>
      <c r="AI297">
        <f>IF(EmployeeData3[[#This Row],[Department]]="Underwriting",1,0)</f>
        <v>0</v>
      </c>
      <c r="AJ297">
        <f>IF(EmployeeData3[[#This Row],[Country]]="Canada",1,0)</f>
        <v>0</v>
      </c>
      <c r="AK297">
        <f>IF(EmployeeData3[[#This Row],[Country]]="Germany",1,0)</f>
        <v>0</v>
      </c>
      <c r="AL297">
        <f>IF(EmployeeData3[[#This Row],[Country]]="Ireland",1,0)</f>
        <v>0</v>
      </c>
      <c r="AM297">
        <f>IF(EmployeeData3[[#This Row],[Country]]="Singapore",1,0)</f>
        <v>0</v>
      </c>
      <c r="AN297">
        <f>IF(EmployeeData3[[#This Row],[Country]]="US",1,0)</f>
        <v>0</v>
      </c>
      <c r="AO297">
        <f>IF(EmployeeData3[[#This Row],[Working Arrangement]]="Office",1,0)</f>
        <v>0</v>
      </c>
      <c r="AP297">
        <f>IF(EmployeeData3[[#This Row],[Working Arrangement]]="Remote",1,0)</f>
        <v>1</v>
      </c>
      <c r="AQ297" t="e">
        <f>'Logistics Regression'!#REF! + SUMPRODUCT(B297:J297, 'Logistics Regression'!#REF!)</f>
        <v>#REF!</v>
      </c>
    </row>
    <row r="298" spans="1:43">
      <c r="A298" t="s">
        <v>349</v>
      </c>
      <c r="B298" t="str">
        <f>VLOOKUP(EmployeeData3[[#This Row],[Employee ID]],GenderData[#All],2,FALSE)</f>
        <v>Male</v>
      </c>
      <c r="C298" t="s">
        <v>52</v>
      </c>
      <c r="D298" t="s">
        <v>30</v>
      </c>
      <c r="E298" t="s">
        <v>45</v>
      </c>
      <c r="F298" t="s">
        <v>24</v>
      </c>
      <c r="G298">
        <v>50</v>
      </c>
      <c r="H298">
        <v>1.9</v>
      </c>
      <c r="I298">
        <v>1.6</v>
      </c>
      <c r="J298" s="3">
        <v>1.03</v>
      </c>
      <c r="K298" t="s">
        <v>37</v>
      </c>
      <c r="L298" t="s">
        <v>26</v>
      </c>
      <c r="M298">
        <v>23</v>
      </c>
      <c r="N298">
        <v>53</v>
      </c>
      <c r="O298">
        <v>3</v>
      </c>
      <c r="P298">
        <v>2.7</v>
      </c>
      <c r="Q298" t="s">
        <v>50</v>
      </c>
      <c r="R298" t="s">
        <v>38</v>
      </c>
      <c r="S298">
        <v>27</v>
      </c>
      <c r="T298">
        <v>0</v>
      </c>
      <c r="U298">
        <f>IF(EmployeeData3[[#This Row],[Gender]]="Female",1,0)</f>
        <v>0</v>
      </c>
      <c r="V298">
        <f>IF(EmployeeData3[[#This Row],[Performance Rating]]="Needs Improvement",1,0)</f>
        <v>0</v>
      </c>
      <c r="W298">
        <f>IF(EmployeeData3[[#This Row],[Performance Rating]]="Exceeds Expectations",1,0)</f>
        <v>1</v>
      </c>
      <c r="X298">
        <f>IF(EmployeeData3[[#This Row],[Performance Rating]]="Outstanding",1,0)</f>
        <v>0</v>
      </c>
      <c r="Y298">
        <f>IF(EmployeeData3[[#This Row],[Job Level]]="Entry",1,0)</f>
        <v>0</v>
      </c>
      <c r="Z298">
        <f>IF(EmployeeData3[[#This Row],[Job Level]]="Manager",1,0)</f>
        <v>0</v>
      </c>
      <c r="AA298">
        <f>IF(EmployeeData3[[#This Row],[Job Level]]="Senior",1,0)</f>
        <v>0</v>
      </c>
      <c r="AB298">
        <f>IF(EmployeeData3[[#This Row],[Job Level]]="Senior Manager",1,0)</f>
        <v>0</v>
      </c>
      <c r="AC298">
        <f>IF(EmployeeData3[[#This Row],[Department]]="Claims",1,0)</f>
        <v>0</v>
      </c>
      <c r="AD298">
        <f>IF(EmployeeData3[[#This Row],[Department]]="Finance",1,0)</f>
        <v>0</v>
      </c>
      <c r="AE298">
        <f>IF(EmployeeData3[[#This Row],[Department]]="HR",1,0)</f>
        <v>0</v>
      </c>
      <c r="AF298">
        <f>IF(EmployeeData3[[#This Row],[Department]]="IT",1,0)</f>
        <v>0</v>
      </c>
      <c r="AG298">
        <f>IF(EmployeeData3[[#This Row],[Department]]="Marketing",1,0)</f>
        <v>0</v>
      </c>
      <c r="AH298">
        <f>IF(EmployeeData3[[#This Row],[Department]]="Sales",1,0)</f>
        <v>0</v>
      </c>
      <c r="AI298">
        <f>IF(EmployeeData3[[#This Row],[Department]]="Underwriting",1,0)</f>
        <v>1</v>
      </c>
      <c r="AJ298">
        <f>IF(EmployeeData3[[#This Row],[Country]]="Canada",1,0)</f>
        <v>0</v>
      </c>
      <c r="AK298">
        <f>IF(EmployeeData3[[#This Row],[Country]]="Germany",1,0)</f>
        <v>0</v>
      </c>
      <c r="AL298">
        <f>IF(EmployeeData3[[#This Row],[Country]]="Ireland",1,0)</f>
        <v>0</v>
      </c>
      <c r="AM298">
        <f>IF(EmployeeData3[[#This Row],[Country]]="Singapore",1,0)</f>
        <v>0</v>
      </c>
      <c r="AN298">
        <f>IF(EmployeeData3[[#This Row],[Country]]="US",1,0)</f>
        <v>1</v>
      </c>
      <c r="AO298">
        <f>IF(EmployeeData3[[#This Row],[Working Arrangement]]="Office",1,0)</f>
        <v>1</v>
      </c>
      <c r="AP298">
        <f>IF(EmployeeData3[[#This Row],[Working Arrangement]]="Remote",1,0)</f>
        <v>0</v>
      </c>
      <c r="AQ298" t="e">
        <f>'Logistics Regression'!#REF! + SUMPRODUCT(B298:J298, 'Logistics Regression'!#REF!)</f>
        <v>#REF!</v>
      </c>
    </row>
    <row r="299" spans="1:43">
      <c r="A299" t="s">
        <v>350</v>
      </c>
      <c r="B299" t="str">
        <f>VLOOKUP(EmployeeData3[[#This Row],[Employee ID]],GenderData[#All],2,FALSE)</f>
        <v>Female</v>
      </c>
      <c r="C299" t="s">
        <v>43</v>
      </c>
      <c r="D299" t="s">
        <v>44</v>
      </c>
      <c r="E299" t="s">
        <v>23</v>
      </c>
      <c r="F299" t="s">
        <v>62</v>
      </c>
      <c r="G299">
        <v>35</v>
      </c>
      <c r="H299">
        <v>1.4</v>
      </c>
      <c r="I299">
        <v>1.4</v>
      </c>
      <c r="J299" s="3">
        <v>0.81</v>
      </c>
      <c r="K299" t="s">
        <v>25</v>
      </c>
      <c r="L299" t="s">
        <v>38</v>
      </c>
      <c r="M299">
        <v>36</v>
      </c>
      <c r="N299">
        <v>73</v>
      </c>
      <c r="O299">
        <v>6</v>
      </c>
      <c r="P299">
        <v>0.6</v>
      </c>
      <c r="Q299" t="s">
        <v>33</v>
      </c>
      <c r="R299" t="s">
        <v>38</v>
      </c>
      <c r="S299">
        <v>36</v>
      </c>
      <c r="T299">
        <v>1</v>
      </c>
      <c r="U299">
        <f>IF(EmployeeData3[[#This Row],[Gender]]="Female",1,0)</f>
        <v>1</v>
      </c>
      <c r="V299">
        <f>IF(EmployeeData3[[#This Row],[Performance Rating]]="Needs Improvement",1,0)</f>
        <v>0</v>
      </c>
      <c r="W299">
        <f>IF(EmployeeData3[[#This Row],[Performance Rating]]="Exceeds Expectations",1,0)</f>
        <v>0</v>
      </c>
      <c r="X299">
        <f>IF(EmployeeData3[[#This Row],[Performance Rating]]="Outstanding",1,0)</f>
        <v>0</v>
      </c>
      <c r="Y299">
        <f>IF(EmployeeData3[[#This Row],[Job Level]]="Entry",1,0)</f>
        <v>1</v>
      </c>
      <c r="Z299">
        <f>IF(EmployeeData3[[#This Row],[Job Level]]="Manager",1,0)</f>
        <v>0</v>
      </c>
      <c r="AA299">
        <f>IF(EmployeeData3[[#This Row],[Job Level]]="Senior",1,0)</f>
        <v>0</v>
      </c>
      <c r="AB299">
        <f>IF(EmployeeData3[[#This Row],[Job Level]]="Senior Manager",1,0)</f>
        <v>0</v>
      </c>
      <c r="AC299">
        <f>IF(EmployeeData3[[#This Row],[Department]]="Claims",1,0)</f>
        <v>0</v>
      </c>
      <c r="AD299">
        <f>IF(EmployeeData3[[#This Row],[Department]]="Finance",1,0)</f>
        <v>1</v>
      </c>
      <c r="AE299">
        <f>IF(EmployeeData3[[#This Row],[Department]]="HR",1,0)</f>
        <v>0</v>
      </c>
      <c r="AF299">
        <f>IF(EmployeeData3[[#This Row],[Department]]="IT",1,0)</f>
        <v>0</v>
      </c>
      <c r="AG299">
        <f>IF(EmployeeData3[[#This Row],[Department]]="Marketing",1,0)</f>
        <v>0</v>
      </c>
      <c r="AH299">
        <f>IF(EmployeeData3[[#This Row],[Department]]="Sales",1,0)</f>
        <v>0</v>
      </c>
      <c r="AI299">
        <f>IF(EmployeeData3[[#This Row],[Department]]="Underwriting",1,0)</f>
        <v>0</v>
      </c>
      <c r="AJ299">
        <f>IF(EmployeeData3[[#This Row],[Country]]="Canada",1,0)</f>
        <v>0</v>
      </c>
      <c r="AK299">
        <f>IF(EmployeeData3[[#This Row],[Country]]="Germany",1,0)</f>
        <v>0</v>
      </c>
      <c r="AL299">
        <f>IF(EmployeeData3[[#This Row],[Country]]="Ireland",1,0)</f>
        <v>0</v>
      </c>
      <c r="AM299">
        <f>IF(EmployeeData3[[#This Row],[Country]]="Singapore",1,0)</f>
        <v>0</v>
      </c>
      <c r="AN299">
        <f>IF(EmployeeData3[[#This Row],[Country]]="US",1,0)</f>
        <v>0</v>
      </c>
      <c r="AO299">
        <f>IF(EmployeeData3[[#This Row],[Working Arrangement]]="Office",1,0)</f>
        <v>0</v>
      </c>
      <c r="AP299">
        <f>IF(EmployeeData3[[#This Row],[Working Arrangement]]="Remote",1,0)</f>
        <v>0</v>
      </c>
      <c r="AQ299" t="e">
        <f>'Logistics Regression'!#REF! + SUMPRODUCT(B299:J299, 'Logistics Regression'!#REF!)</f>
        <v>#REF!</v>
      </c>
    </row>
    <row r="300" spans="1:43">
      <c r="A300" t="s">
        <v>351</v>
      </c>
      <c r="B300" t="str">
        <f>VLOOKUP(EmployeeData3[[#This Row],[Employee ID]],GenderData[#All],2,FALSE)</f>
        <v>Female</v>
      </c>
      <c r="C300" t="s">
        <v>40</v>
      </c>
      <c r="D300" t="s">
        <v>40</v>
      </c>
      <c r="E300" t="s">
        <v>45</v>
      </c>
      <c r="F300" t="s">
        <v>32</v>
      </c>
      <c r="G300">
        <v>48</v>
      </c>
      <c r="H300">
        <v>10.8</v>
      </c>
      <c r="I300">
        <v>4.2</v>
      </c>
      <c r="J300" s="3">
        <v>0.98</v>
      </c>
      <c r="K300" t="s">
        <v>25</v>
      </c>
      <c r="L300" t="s">
        <v>26</v>
      </c>
      <c r="M300">
        <v>24</v>
      </c>
      <c r="N300">
        <v>92</v>
      </c>
      <c r="O300">
        <v>3</v>
      </c>
      <c r="P300">
        <v>4.2</v>
      </c>
      <c r="Q300" t="s">
        <v>50</v>
      </c>
      <c r="R300" t="s">
        <v>38</v>
      </c>
      <c r="S300">
        <v>12</v>
      </c>
      <c r="T300">
        <v>0</v>
      </c>
      <c r="U300">
        <f>IF(EmployeeData3[[#This Row],[Gender]]="Female",1,0)</f>
        <v>1</v>
      </c>
      <c r="V300">
        <f>IF(EmployeeData3[[#This Row],[Performance Rating]]="Needs Improvement",1,0)</f>
        <v>0</v>
      </c>
      <c r="W300">
        <f>IF(EmployeeData3[[#This Row],[Performance Rating]]="Exceeds Expectations",1,0)</f>
        <v>0</v>
      </c>
      <c r="X300">
        <f>IF(EmployeeData3[[#This Row],[Performance Rating]]="Outstanding",1,0)</f>
        <v>0</v>
      </c>
      <c r="Y300">
        <f>IF(EmployeeData3[[#This Row],[Job Level]]="Entry",1,0)</f>
        <v>0</v>
      </c>
      <c r="Z300">
        <f>IF(EmployeeData3[[#This Row],[Job Level]]="Manager",1,0)</f>
        <v>0</v>
      </c>
      <c r="AA300">
        <f>IF(EmployeeData3[[#This Row],[Job Level]]="Senior",1,0)</f>
        <v>1</v>
      </c>
      <c r="AB300">
        <f>IF(EmployeeData3[[#This Row],[Job Level]]="Senior Manager",1,0)</f>
        <v>0</v>
      </c>
      <c r="AC300">
        <f>IF(EmployeeData3[[#This Row],[Department]]="Claims",1,0)</f>
        <v>0</v>
      </c>
      <c r="AD300">
        <f>IF(EmployeeData3[[#This Row],[Department]]="Finance",1,0)</f>
        <v>0</v>
      </c>
      <c r="AE300">
        <f>IF(EmployeeData3[[#This Row],[Department]]="HR",1,0)</f>
        <v>0</v>
      </c>
      <c r="AF300">
        <f>IF(EmployeeData3[[#This Row],[Department]]="IT",1,0)</f>
        <v>0</v>
      </c>
      <c r="AG300">
        <f>IF(EmployeeData3[[#This Row],[Department]]="Marketing",1,0)</f>
        <v>0</v>
      </c>
      <c r="AH300">
        <f>IF(EmployeeData3[[#This Row],[Department]]="Sales",1,0)</f>
        <v>0</v>
      </c>
      <c r="AI300">
        <f>IF(EmployeeData3[[#This Row],[Department]]="Underwriting",1,0)</f>
        <v>0</v>
      </c>
      <c r="AJ300">
        <f>IF(EmployeeData3[[#This Row],[Country]]="Canada",1,0)</f>
        <v>0</v>
      </c>
      <c r="AK300">
        <f>IF(EmployeeData3[[#This Row],[Country]]="Germany",1,0)</f>
        <v>0</v>
      </c>
      <c r="AL300">
        <f>IF(EmployeeData3[[#This Row],[Country]]="Ireland",1,0)</f>
        <v>0</v>
      </c>
      <c r="AM300">
        <f>IF(EmployeeData3[[#This Row],[Country]]="Singapore",1,0)</f>
        <v>0</v>
      </c>
      <c r="AN300">
        <f>IF(EmployeeData3[[#This Row],[Country]]="US",1,0)</f>
        <v>1</v>
      </c>
      <c r="AO300">
        <f>IF(EmployeeData3[[#This Row],[Working Arrangement]]="Office",1,0)</f>
        <v>1</v>
      </c>
      <c r="AP300">
        <f>IF(EmployeeData3[[#This Row],[Working Arrangement]]="Remote",1,0)</f>
        <v>0</v>
      </c>
      <c r="AQ300" t="e">
        <f>'Logistics Regression'!#REF! + SUMPRODUCT(B300:J300, 'Logistics Regression'!#REF!)</f>
        <v>#REF!</v>
      </c>
    </row>
    <row r="301" spans="1:43">
      <c r="A301" t="s">
        <v>352</v>
      </c>
      <c r="B301" t="str">
        <f>VLOOKUP(EmployeeData3[[#This Row],[Employee ID]],GenderData[#All],2,FALSE)</f>
        <v>Male</v>
      </c>
      <c r="C301" t="s">
        <v>48</v>
      </c>
      <c r="D301" t="s">
        <v>49</v>
      </c>
      <c r="E301" t="s">
        <v>23</v>
      </c>
      <c r="F301" t="s">
        <v>32</v>
      </c>
      <c r="G301">
        <v>35</v>
      </c>
      <c r="H301">
        <v>3.1</v>
      </c>
      <c r="I301">
        <v>3</v>
      </c>
      <c r="J301" s="3">
        <v>1.08</v>
      </c>
      <c r="K301" t="s">
        <v>37</v>
      </c>
      <c r="L301" t="s">
        <v>26</v>
      </c>
      <c r="M301">
        <v>25</v>
      </c>
      <c r="N301">
        <v>56</v>
      </c>
      <c r="O301">
        <v>8</v>
      </c>
      <c r="P301">
        <v>3</v>
      </c>
      <c r="Q301" t="s">
        <v>33</v>
      </c>
      <c r="R301" t="s">
        <v>26</v>
      </c>
      <c r="S301">
        <v>17</v>
      </c>
      <c r="T301">
        <v>0</v>
      </c>
      <c r="U301">
        <f>IF(EmployeeData3[[#This Row],[Gender]]="Female",1,0)</f>
        <v>0</v>
      </c>
      <c r="V301">
        <f>IF(EmployeeData3[[#This Row],[Performance Rating]]="Needs Improvement",1,0)</f>
        <v>0</v>
      </c>
      <c r="W301">
        <f>IF(EmployeeData3[[#This Row],[Performance Rating]]="Exceeds Expectations",1,0)</f>
        <v>1</v>
      </c>
      <c r="X301">
        <f>IF(EmployeeData3[[#This Row],[Performance Rating]]="Outstanding",1,0)</f>
        <v>0</v>
      </c>
      <c r="Y301">
        <f>IF(EmployeeData3[[#This Row],[Job Level]]="Entry",1,0)</f>
        <v>0</v>
      </c>
      <c r="Z301">
        <f>IF(EmployeeData3[[#This Row],[Job Level]]="Manager",1,0)</f>
        <v>0</v>
      </c>
      <c r="AA301">
        <f>IF(EmployeeData3[[#This Row],[Job Level]]="Senior",1,0)</f>
        <v>1</v>
      </c>
      <c r="AB301">
        <f>IF(EmployeeData3[[#This Row],[Job Level]]="Senior Manager",1,0)</f>
        <v>0</v>
      </c>
      <c r="AC301">
        <f>IF(EmployeeData3[[#This Row],[Department]]="Claims",1,0)</f>
        <v>0</v>
      </c>
      <c r="AD301">
        <f>IF(EmployeeData3[[#This Row],[Department]]="Finance",1,0)</f>
        <v>0</v>
      </c>
      <c r="AE301">
        <f>IF(EmployeeData3[[#This Row],[Department]]="HR",1,0)</f>
        <v>0</v>
      </c>
      <c r="AF301">
        <f>IF(EmployeeData3[[#This Row],[Department]]="IT",1,0)</f>
        <v>1</v>
      </c>
      <c r="AG301">
        <f>IF(EmployeeData3[[#This Row],[Department]]="Marketing",1,0)</f>
        <v>0</v>
      </c>
      <c r="AH301">
        <f>IF(EmployeeData3[[#This Row],[Department]]="Sales",1,0)</f>
        <v>0</v>
      </c>
      <c r="AI301">
        <f>IF(EmployeeData3[[#This Row],[Department]]="Underwriting",1,0)</f>
        <v>0</v>
      </c>
      <c r="AJ301">
        <f>IF(EmployeeData3[[#This Row],[Country]]="Canada",1,0)</f>
        <v>0</v>
      </c>
      <c r="AK301">
        <f>IF(EmployeeData3[[#This Row],[Country]]="Germany",1,0)</f>
        <v>0</v>
      </c>
      <c r="AL301">
        <f>IF(EmployeeData3[[#This Row],[Country]]="Ireland",1,0)</f>
        <v>0</v>
      </c>
      <c r="AM301">
        <f>IF(EmployeeData3[[#This Row],[Country]]="Singapore",1,0)</f>
        <v>0</v>
      </c>
      <c r="AN301">
        <f>IF(EmployeeData3[[#This Row],[Country]]="US",1,0)</f>
        <v>0</v>
      </c>
      <c r="AO301">
        <f>IF(EmployeeData3[[#This Row],[Working Arrangement]]="Office",1,0)</f>
        <v>0</v>
      </c>
      <c r="AP301">
        <f>IF(EmployeeData3[[#This Row],[Working Arrangement]]="Remote",1,0)</f>
        <v>0</v>
      </c>
      <c r="AQ301" t="e">
        <f>'Logistics Regression'!#REF! + SUMPRODUCT(B301:J301, 'Logistics Regression'!#REF!)</f>
        <v>#REF!</v>
      </c>
    </row>
    <row r="302" spans="1:43">
      <c r="A302" t="s">
        <v>353</v>
      </c>
      <c r="B302" t="str">
        <f>VLOOKUP(EmployeeData3[[#This Row],[Employee ID]],GenderData[#All],2,FALSE)</f>
        <v>Male</v>
      </c>
      <c r="C302" t="s">
        <v>48</v>
      </c>
      <c r="D302" t="s">
        <v>49</v>
      </c>
      <c r="E302" t="s">
        <v>23</v>
      </c>
      <c r="F302" t="s">
        <v>62</v>
      </c>
      <c r="G302">
        <v>30</v>
      </c>
      <c r="H302">
        <v>5.9</v>
      </c>
      <c r="I302">
        <v>3.5</v>
      </c>
      <c r="J302" s="3">
        <v>0.92</v>
      </c>
      <c r="K302" t="s">
        <v>25</v>
      </c>
      <c r="L302" t="s">
        <v>26</v>
      </c>
      <c r="M302">
        <v>34</v>
      </c>
      <c r="N302">
        <v>56</v>
      </c>
      <c r="O302">
        <v>1</v>
      </c>
      <c r="P302">
        <v>0.5</v>
      </c>
      <c r="Q302" t="s">
        <v>33</v>
      </c>
      <c r="R302" t="s">
        <v>38</v>
      </c>
      <c r="S302">
        <v>15</v>
      </c>
      <c r="T302">
        <v>1</v>
      </c>
      <c r="U302">
        <f>IF(EmployeeData3[[#This Row],[Gender]]="Female",1,0)</f>
        <v>0</v>
      </c>
      <c r="V302">
        <f>IF(EmployeeData3[[#This Row],[Performance Rating]]="Needs Improvement",1,0)</f>
        <v>0</v>
      </c>
      <c r="W302">
        <f>IF(EmployeeData3[[#This Row],[Performance Rating]]="Exceeds Expectations",1,0)</f>
        <v>0</v>
      </c>
      <c r="X302">
        <f>IF(EmployeeData3[[#This Row],[Performance Rating]]="Outstanding",1,0)</f>
        <v>0</v>
      </c>
      <c r="Y302">
        <f>IF(EmployeeData3[[#This Row],[Job Level]]="Entry",1,0)</f>
        <v>1</v>
      </c>
      <c r="Z302">
        <f>IF(EmployeeData3[[#This Row],[Job Level]]="Manager",1,0)</f>
        <v>0</v>
      </c>
      <c r="AA302">
        <f>IF(EmployeeData3[[#This Row],[Job Level]]="Senior",1,0)</f>
        <v>0</v>
      </c>
      <c r="AB302">
        <f>IF(EmployeeData3[[#This Row],[Job Level]]="Senior Manager",1,0)</f>
        <v>0</v>
      </c>
      <c r="AC302">
        <f>IF(EmployeeData3[[#This Row],[Department]]="Claims",1,0)</f>
        <v>0</v>
      </c>
      <c r="AD302">
        <f>IF(EmployeeData3[[#This Row],[Department]]="Finance",1,0)</f>
        <v>0</v>
      </c>
      <c r="AE302">
        <f>IF(EmployeeData3[[#This Row],[Department]]="HR",1,0)</f>
        <v>0</v>
      </c>
      <c r="AF302">
        <f>IF(EmployeeData3[[#This Row],[Department]]="IT",1,0)</f>
        <v>1</v>
      </c>
      <c r="AG302">
        <f>IF(EmployeeData3[[#This Row],[Department]]="Marketing",1,0)</f>
        <v>0</v>
      </c>
      <c r="AH302">
        <f>IF(EmployeeData3[[#This Row],[Department]]="Sales",1,0)</f>
        <v>0</v>
      </c>
      <c r="AI302">
        <f>IF(EmployeeData3[[#This Row],[Department]]="Underwriting",1,0)</f>
        <v>0</v>
      </c>
      <c r="AJ302">
        <f>IF(EmployeeData3[[#This Row],[Country]]="Canada",1,0)</f>
        <v>0</v>
      </c>
      <c r="AK302">
        <f>IF(EmployeeData3[[#This Row],[Country]]="Germany",1,0)</f>
        <v>0</v>
      </c>
      <c r="AL302">
        <f>IF(EmployeeData3[[#This Row],[Country]]="Ireland",1,0)</f>
        <v>0</v>
      </c>
      <c r="AM302">
        <f>IF(EmployeeData3[[#This Row],[Country]]="Singapore",1,0)</f>
        <v>0</v>
      </c>
      <c r="AN302">
        <f>IF(EmployeeData3[[#This Row],[Country]]="US",1,0)</f>
        <v>0</v>
      </c>
      <c r="AO302">
        <f>IF(EmployeeData3[[#This Row],[Working Arrangement]]="Office",1,0)</f>
        <v>0</v>
      </c>
      <c r="AP302">
        <f>IF(EmployeeData3[[#This Row],[Working Arrangement]]="Remote",1,0)</f>
        <v>0</v>
      </c>
      <c r="AQ302" t="e">
        <f>'Logistics Regression'!#REF! + SUMPRODUCT(B302:J302, 'Logistics Regression'!#REF!)</f>
        <v>#REF!</v>
      </c>
    </row>
    <row r="303" spans="1:43">
      <c r="A303" t="s">
        <v>354</v>
      </c>
      <c r="B303" t="str">
        <f>VLOOKUP(EmployeeData3[[#This Row],[Employee ID]],GenderData[#All],2,FALSE)</f>
        <v>Male</v>
      </c>
      <c r="C303" t="s">
        <v>40</v>
      </c>
      <c r="D303" t="s">
        <v>40</v>
      </c>
      <c r="E303" t="s">
        <v>55</v>
      </c>
      <c r="F303" t="s">
        <v>36</v>
      </c>
      <c r="G303">
        <v>29</v>
      </c>
      <c r="H303">
        <v>4</v>
      </c>
      <c r="I303">
        <v>4</v>
      </c>
      <c r="J303" s="3">
        <v>0.74</v>
      </c>
      <c r="K303" t="s">
        <v>25</v>
      </c>
      <c r="L303" t="s">
        <v>26</v>
      </c>
      <c r="M303">
        <v>19</v>
      </c>
      <c r="N303">
        <v>55</v>
      </c>
      <c r="O303">
        <v>1</v>
      </c>
      <c r="P303">
        <v>2</v>
      </c>
      <c r="Q303" t="s">
        <v>33</v>
      </c>
      <c r="R303" t="s">
        <v>38</v>
      </c>
      <c r="S303">
        <v>0</v>
      </c>
      <c r="T303">
        <v>1</v>
      </c>
      <c r="U303">
        <f>IF(EmployeeData3[[#This Row],[Gender]]="Female",1,0)</f>
        <v>0</v>
      </c>
      <c r="V303">
        <f>IF(EmployeeData3[[#This Row],[Performance Rating]]="Needs Improvement",1,0)</f>
        <v>0</v>
      </c>
      <c r="W303">
        <f>IF(EmployeeData3[[#This Row],[Performance Rating]]="Exceeds Expectations",1,0)</f>
        <v>0</v>
      </c>
      <c r="X303">
        <f>IF(EmployeeData3[[#This Row],[Performance Rating]]="Outstanding",1,0)</f>
        <v>0</v>
      </c>
      <c r="Y303">
        <f>IF(EmployeeData3[[#This Row],[Job Level]]="Entry",1,0)</f>
        <v>0</v>
      </c>
      <c r="Z303">
        <f>IF(EmployeeData3[[#This Row],[Job Level]]="Manager",1,0)</f>
        <v>1</v>
      </c>
      <c r="AA303">
        <f>IF(EmployeeData3[[#This Row],[Job Level]]="Senior",1,0)</f>
        <v>0</v>
      </c>
      <c r="AB303">
        <f>IF(EmployeeData3[[#This Row],[Job Level]]="Senior Manager",1,0)</f>
        <v>0</v>
      </c>
      <c r="AC303">
        <f>IF(EmployeeData3[[#This Row],[Department]]="Claims",1,0)</f>
        <v>0</v>
      </c>
      <c r="AD303">
        <f>IF(EmployeeData3[[#This Row],[Department]]="Finance",1,0)</f>
        <v>0</v>
      </c>
      <c r="AE303">
        <f>IF(EmployeeData3[[#This Row],[Department]]="HR",1,0)</f>
        <v>0</v>
      </c>
      <c r="AF303">
        <f>IF(EmployeeData3[[#This Row],[Department]]="IT",1,0)</f>
        <v>0</v>
      </c>
      <c r="AG303">
        <f>IF(EmployeeData3[[#This Row],[Department]]="Marketing",1,0)</f>
        <v>0</v>
      </c>
      <c r="AH303">
        <f>IF(EmployeeData3[[#This Row],[Department]]="Sales",1,0)</f>
        <v>0</v>
      </c>
      <c r="AI303">
        <f>IF(EmployeeData3[[#This Row],[Department]]="Underwriting",1,0)</f>
        <v>0</v>
      </c>
      <c r="AJ303">
        <f>IF(EmployeeData3[[#This Row],[Country]]="Canada",1,0)</f>
        <v>1</v>
      </c>
      <c r="AK303">
        <f>IF(EmployeeData3[[#This Row],[Country]]="Germany",1,0)</f>
        <v>0</v>
      </c>
      <c r="AL303">
        <f>IF(EmployeeData3[[#This Row],[Country]]="Ireland",1,0)</f>
        <v>0</v>
      </c>
      <c r="AM303">
        <f>IF(EmployeeData3[[#This Row],[Country]]="Singapore",1,0)</f>
        <v>0</v>
      </c>
      <c r="AN303">
        <f>IF(EmployeeData3[[#This Row],[Country]]="US",1,0)</f>
        <v>0</v>
      </c>
      <c r="AO303">
        <f>IF(EmployeeData3[[#This Row],[Working Arrangement]]="Office",1,0)</f>
        <v>0</v>
      </c>
      <c r="AP303">
        <f>IF(EmployeeData3[[#This Row],[Working Arrangement]]="Remote",1,0)</f>
        <v>0</v>
      </c>
      <c r="AQ303" t="e">
        <f>'Logistics Regression'!#REF! + SUMPRODUCT(B303:J303, 'Logistics Regression'!#REF!)</f>
        <v>#REF!</v>
      </c>
    </row>
    <row r="304" spans="1:43">
      <c r="A304" t="s">
        <v>355</v>
      </c>
      <c r="B304" t="str">
        <f>VLOOKUP(EmployeeData3[[#This Row],[Employee ID]],GenderData[#All],2,FALSE)</f>
        <v>Male</v>
      </c>
      <c r="C304" t="s">
        <v>40</v>
      </c>
      <c r="D304" t="s">
        <v>40</v>
      </c>
      <c r="E304" t="s">
        <v>23</v>
      </c>
      <c r="F304" t="s">
        <v>62</v>
      </c>
      <c r="G304">
        <v>28</v>
      </c>
      <c r="H304">
        <v>1.7</v>
      </c>
      <c r="I304">
        <v>1.7</v>
      </c>
      <c r="J304" s="3">
        <v>0.94</v>
      </c>
      <c r="K304" t="s">
        <v>37</v>
      </c>
      <c r="L304" t="s">
        <v>26</v>
      </c>
      <c r="M304">
        <v>14</v>
      </c>
      <c r="N304">
        <v>74</v>
      </c>
      <c r="O304">
        <v>5</v>
      </c>
      <c r="P304">
        <v>0.3</v>
      </c>
      <c r="Q304" t="s">
        <v>33</v>
      </c>
      <c r="R304" t="s">
        <v>26</v>
      </c>
      <c r="S304">
        <v>26</v>
      </c>
      <c r="T304">
        <v>0</v>
      </c>
      <c r="U304">
        <f>IF(EmployeeData3[[#This Row],[Gender]]="Female",1,0)</f>
        <v>0</v>
      </c>
      <c r="V304">
        <f>IF(EmployeeData3[[#This Row],[Performance Rating]]="Needs Improvement",1,0)</f>
        <v>0</v>
      </c>
      <c r="W304">
        <f>IF(EmployeeData3[[#This Row],[Performance Rating]]="Exceeds Expectations",1,0)</f>
        <v>1</v>
      </c>
      <c r="X304">
        <f>IF(EmployeeData3[[#This Row],[Performance Rating]]="Outstanding",1,0)</f>
        <v>0</v>
      </c>
      <c r="Y304">
        <f>IF(EmployeeData3[[#This Row],[Job Level]]="Entry",1,0)</f>
        <v>1</v>
      </c>
      <c r="Z304">
        <f>IF(EmployeeData3[[#This Row],[Job Level]]="Manager",1,0)</f>
        <v>0</v>
      </c>
      <c r="AA304">
        <f>IF(EmployeeData3[[#This Row],[Job Level]]="Senior",1,0)</f>
        <v>0</v>
      </c>
      <c r="AB304">
        <f>IF(EmployeeData3[[#This Row],[Job Level]]="Senior Manager",1,0)</f>
        <v>0</v>
      </c>
      <c r="AC304">
        <f>IF(EmployeeData3[[#This Row],[Department]]="Claims",1,0)</f>
        <v>0</v>
      </c>
      <c r="AD304">
        <f>IF(EmployeeData3[[#This Row],[Department]]="Finance",1,0)</f>
        <v>0</v>
      </c>
      <c r="AE304">
        <f>IF(EmployeeData3[[#This Row],[Department]]="HR",1,0)</f>
        <v>0</v>
      </c>
      <c r="AF304">
        <f>IF(EmployeeData3[[#This Row],[Department]]="IT",1,0)</f>
        <v>0</v>
      </c>
      <c r="AG304">
        <f>IF(EmployeeData3[[#This Row],[Department]]="Marketing",1,0)</f>
        <v>0</v>
      </c>
      <c r="AH304">
        <f>IF(EmployeeData3[[#This Row],[Department]]="Sales",1,0)</f>
        <v>0</v>
      </c>
      <c r="AI304">
        <f>IF(EmployeeData3[[#This Row],[Department]]="Underwriting",1,0)</f>
        <v>0</v>
      </c>
      <c r="AJ304">
        <f>IF(EmployeeData3[[#This Row],[Country]]="Canada",1,0)</f>
        <v>0</v>
      </c>
      <c r="AK304">
        <f>IF(EmployeeData3[[#This Row],[Country]]="Germany",1,0)</f>
        <v>0</v>
      </c>
      <c r="AL304">
        <f>IF(EmployeeData3[[#This Row],[Country]]="Ireland",1,0)</f>
        <v>0</v>
      </c>
      <c r="AM304">
        <f>IF(EmployeeData3[[#This Row],[Country]]="Singapore",1,0)</f>
        <v>0</v>
      </c>
      <c r="AN304">
        <f>IF(EmployeeData3[[#This Row],[Country]]="US",1,0)</f>
        <v>0</v>
      </c>
      <c r="AO304">
        <f>IF(EmployeeData3[[#This Row],[Working Arrangement]]="Office",1,0)</f>
        <v>0</v>
      </c>
      <c r="AP304">
        <f>IF(EmployeeData3[[#This Row],[Working Arrangement]]="Remote",1,0)</f>
        <v>0</v>
      </c>
      <c r="AQ304" t="e">
        <f>'Logistics Regression'!#REF! + SUMPRODUCT(B304:J304, 'Logistics Regression'!#REF!)</f>
        <v>#REF!</v>
      </c>
    </row>
    <row r="305" spans="1:43">
      <c r="A305" t="s">
        <v>356</v>
      </c>
      <c r="B305" t="str">
        <f>VLOOKUP(EmployeeData3[[#This Row],[Employee ID]],GenderData[#All],2,FALSE)</f>
        <v>Female</v>
      </c>
      <c r="C305" t="s">
        <v>40</v>
      </c>
      <c r="D305" t="s">
        <v>40</v>
      </c>
      <c r="E305" t="s">
        <v>23</v>
      </c>
      <c r="F305" t="s">
        <v>32</v>
      </c>
      <c r="G305">
        <v>44</v>
      </c>
      <c r="H305">
        <v>3.3</v>
      </c>
      <c r="I305">
        <v>2.8</v>
      </c>
      <c r="J305" s="3">
        <v>1.03</v>
      </c>
      <c r="K305" t="s">
        <v>25</v>
      </c>
      <c r="L305" t="s">
        <v>38</v>
      </c>
      <c r="M305">
        <v>25</v>
      </c>
      <c r="N305">
        <v>60</v>
      </c>
      <c r="O305">
        <v>4</v>
      </c>
      <c r="P305">
        <v>2.7</v>
      </c>
      <c r="Q305" t="s">
        <v>33</v>
      </c>
      <c r="R305" t="s">
        <v>26</v>
      </c>
      <c r="S305">
        <v>35</v>
      </c>
      <c r="T305">
        <v>0</v>
      </c>
      <c r="U305">
        <f>IF(EmployeeData3[[#This Row],[Gender]]="Female",1,0)</f>
        <v>1</v>
      </c>
      <c r="V305">
        <f>IF(EmployeeData3[[#This Row],[Performance Rating]]="Needs Improvement",1,0)</f>
        <v>0</v>
      </c>
      <c r="W305">
        <f>IF(EmployeeData3[[#This Row],[Performance Rating]]="Exceeds Expectations",1,0)</f>
        <v>0</v>
      </c>
      <c r="X305">
        <f>IF(EmployeeData3[[#This Row],[Performance Rating]]="Outstanding",1,0)</f>
        <v>0</v>
      </c>
      <c r="Y305">
        <f>IF(EmployeeData3[[#This Row],[Job Level]]="Entry",1,0)</f>
        <v>0</v>
      </c>
      <c r="Z305">
        <f>IF(EmployeeData3[[#This Row],[Job Level]]="Manager",1,0)</f>
        <v>0</v>
      </c>
      <c r="AA305">
        <f>IF(EmployeeData3[[#This Row],[Job Level]]="Senior",1,0)</f>
        <v>1</v>
      </c>
      <c r="AB305">
        <f>IF(EmployeeData3[[#This Row],[Job Level]]="Senior Manager",1,0)</f>
        <v>0</v>
      </c>
      <c r="AC305">
        <f>IF(EmployeeData3[[#This Row],[Department]]="Claims",1,0)</f>
        <v>0</v>
      </c>
      <c r="AD305">
        <f>IF(EmployeeData3[[#This Row],[Department]]="Finance",1,0)</f>
        <v>0</v>
      </c>
      <c r="AE305">
        <f>IF(EmployeeData3[[#This Row],[Department]]="HR",1,0)</f>
        <v>0</v>
      </c>
      <c r="AF305">
        <f>IF(EmployeeData3[[#This Row],[Department]]="IT",1,0)</f>
        <v>0</v>
      </c>
      <c r="AG305">
        <f>IF(EmployeeData3[[#This Row],[Department]]="Marketing",1,0)</f>
        <v>0</v>
      </c>
      <c r="AH305">
        <f>IF(EmployeeData3[[#This Row],[Department]]="Sales",1,0)</f>
        <v>0</v>
      </c>
      <c r="AI305">
        <f>IF(EmployeeData3[[#This Row],[Department]]="Underwriting",1,0)</f>
        <v>0</v>
      </c>
      <c r="AJ305">
        <f>IF(EmployeeData3[[#This Row],[Country]]="Canada",1,0)</f>
        <v>0</v>
      </c>
      <c r="AK305">
        <f>IF(EmployeeData3[[#This Row],[Country]]="Germany",1,0)</f>
        <v>0</v>
      </c>
      <c r="AL305">
        <f>IF(EmployeeData3[[#This Row],[Country]]="Ireland",1,0)</f>
        <v>0</v>
      </c>
      <c r="AM305">
        <f>IF(EmployeeData3[[#This Row],[Country]]="Singapore",1,0)</f>
        <v>0</v>
      </c>
      <c r="AN305">
        <f>IF(EmployeeData3[[#This Row],[Country]]="US",1,0)</f>
        <v>0</v>
      </c>
      <c r="AO305">
        <f>IF(EmployeeData3[[#This Row],[Working Arrangement]]="Office",1,0)</f>
        <v>0</v>
      </c>
      <c r="AP305">
        <f>IF(EmployeeData3[[#This Row],[Working Arrangement]]="Remote",1,0)</f>
        <v>0</v>
      </c>
      <c r="AQ305" t="e">
        <f>'Logistics Regression'!#REF! + SUMPRODUCT(B305:J305, 'Logistics Regression'!#REF!)</f>
        <v>#REF!</v>
      </c>
    </row>
    <row r="306" spans="1:43">
      <c r="A306" t="s">
        <v>357</v>
      </c>
      <c r="B306" t="str">
        <f>VLOOKUP(EmployeeData3[[#This Row],[Employee ID]],GenderData[#All],2,FALSE)</f>
        <v>Male</v>
      </c>
      <c r="C306" t="s">
        <v>35</v>
      </c>
      <c r="D306" t="s">
        <v>22</v>
      </c>
      <c r="E306" t="s">
        <v>23</v>
      </c>
      <c r="F306" t="s">
        <v>32</v>
      </c>
      <c r="G306">
        <v>31</v>
      </c>
      <c r="H306">
        <v>1.7</v>
      </c>
      <c r="I306">
        <v>1.5</v>
      </c>
      <c r="J306" s="3">
        <v>1.06</v>
      </c>
      <c r="K306" t="s">
        <v>25</v>
      </c>
      <c r="L306" t="s">
        <v>38</v>
      </c>
      <c r="M306">
        <v>29</v>
      </c>
      <c r="N306">
        <v>78</v>
      </c>
      <c r="O306">
        <v>3</v>
      </c>
      <c r="P306">
        <v>3.8</v>
      </c>
      <c r="Q306" t="s">
        <v>27</v>
      </c>
      <c r="R306" t="s">
        <v>26</v>
      </c>
      <c r="S306">
        <v>36</v>
      </c>
      <c r="T306">
        <v>0</v>
      </c>
      <c r="U306">
        <f>IF(EmployeeData3[[#This Row],[Gender]]="Female",1,0)</f>
        <v>0</v>
      </c>
      <c r="V306">
        <f>IF(EmployeeData3[[#This Row],[Performance Rating]]="Needs Improvement",1,0)</f>
        <v>0</v>
      </c>
      <c r="W306">
        <f>IF(EmployeeData3[[#This Row],[Performance Rating]]="Exceeds Expectations",1,0)</f>
        <v>0</v>
      </c>
      <c r="X306">
        <f>IF(EmployeeData3[[#This Row],[Performance Rating]]="Outstanding",1,0)</f>
        <v>0</v>
      </c>
      <c r="Y306">
        <f>IF(EmployeeData3[[#This Row],[Job Level]]="Entry",1,0)</f>
        <v>0</v>
      </c>
      <c r="Z306">
        <f>IF(EmployeeData3[[#This Row],[Job Level]]="Manager",1,0)</f>
        <v>0</v>
      </c>
      <c r="AA306">
        <f>IF(EmployeeData3[[#This Row],[Job Level]]="Senior",1,0)</f>
        <v>1</v>
      </c>
      <c r="AB306">
        <f>IF(EmployeeData3[[#This Row],[Job Level]]="Senior Manager",1,0)</f>
        <v>0</v>
      </c>
      <c r="AC306">
        <f>IF(EmployeeData3[[#This Row],[Department]]="Claims",1,0)</f>
        <v>0</v>
      </c>
      <c r="AD306">
        <f>IF(EmployeeData3[[#This Row],[Department]]="Finance",1,0)</f>
        <v>0</v>
      </c>
      <c r="AE306">
        <f>IF(EmployeeData3[[#This Row],[Department]]="HR",1,0)</f>
        <v>0</v>
      </c>
      <c r="AF306">
        <f>IF(EmployeeData3[[#This Row],[Department]]="IT",1,0)</f>
        <v>0</v>
      </c>
      <c r="AG306">
        <f>IF(EmployeeData3[[#This Row],[Department]]="Marketing",1,0)</f>
        <v>1</v>
      </c>
      <c r="AH306">
        <f>IF(EmployeeData3[[#This Row],[Department]]="Sales",1,0)</f>
        <v>0</v>
      </c>
      <c r="AI306">
        <f>IF(EmployeeData3[[#This Row],[Department]]="Underwriting",1,0)</f>
        <v>0</v>
      </c>
      <c r="AJ306">
        <f>IF(EmployeeData3[[#This Row],[Country]]="Canada",1,0)</f>
        <v>0</v>
      </c>
      <c r="AK306">
        <f>IF(EmployeeData3[[#This Row],[Country]]="Germany",1,0)</f>
        <v>0</v>
      </c>
      <c r="AL306">
        <f>IF(EmployeeData3[[#This Row],[Country]]="Ireland",1,0)</f>
        <v>0</v>
      </c>
      <c r="AM306">
        <f>IF(EmployeeData3[[#This Row],[Country]]="Singapore",1,0)</f>
        <v>0</v>
      </c>
      <c r="AN306">
        <f>IF(EmployeeData3[[#This Row],[Country]]="US",1,0)</f>
        <v>0</v>
      </c>
      <c r="AO306">
        <f>IF(EmployeeData3[[#This Row],[Working Arrangement]]="Office",1,0)</f>
        <v>0</v>
      </c>
      <c r="AP306">
        <f>IF(EmployeeData3[[#This Row],[Working Arrangement]]="Remote",1,0)</f>
        <v>1</v>
      </c>
      <c r="AQ306" t="e">
        <f>'Logistics Regression'!#REF! + SUMPRODUCT(B306:J306, 'Logistics Regression'!#REF!)</f>
        <v>#REF!</v>
      </c>
    </row>
    <row r="307" spans="1:43">
      <c r="A307" t="s">
        <v>358</v>
      </c>
      <c r="B307" t="str">
        <f>VLOOKUP(EmployeeData3[[#This Row],[Employee ID]],GenderData[#All],2,FALSE)</f>
        <v>Female</v>
      </c>
      <c r="C307" t="s">
        <v>29</v>
      </c>
      <c r="D307" t="s">
        <v>30</v>
      </c>
      <c r="E307" t="s">
        <v>23</v>
      </c>
      <c r="F307" t="s">
        <v>36</v>
      </c>
      <c r="G307">
        <v>29</v>
      </c>
      <c r="H307">
        <v>15.7</v>
      </c>
      <c r="I307">
        <v>1</v>
      </c>
      <c r="J307" s="3">
        <v>1.1100000000000001</v>
      </c>
      <c r="K307" t="s">
        <v>53</v>
      </c>
      <c r="L307" t="s">
        <v>26</v>
      </c>
      <c r="M307">
        <v>12</v>
      </c>
      <c r="N307">
        <v>82</v>
      </c>
      <c r="O307">
        <v>7</v>
      </c>
      <c r="P307">
        <v>1.5</v>
      </c>
      <c r="Q307" t="s">
        <v>27</v>
      </c>
      <c r="R307" t="s">
        <v>26</v>
      </c>
      <c r="S307">
        <v>14</v>
      </c>
      <c r="T307">
        <v>0</v>
      </c>
      <c r="U307">
        <f>IF(EmployeeData3[[#This Row],[Gender]]="Female",1,0)</f>
        <v>1</v>
      </c>
      <c r="V307">
        <f>IF(EmployeeData3[[#This Row],[Performance Rating]]="Needs Improvement",1,0)</f>
        <v>1</v>
      </c>
      <c r="W307">
        <f>IF(EmployeeData3[[#This Row],[Performance Rating]]="Exceeds Expectations",1,0)</f>
        <v>0</v>
      </c>
      <c r="X307">
        <f>IF(EmployeeData3[[#This Row],[Performance Rating]]="Outstanding",1,0)</f>
        <v>0</v>
      </c>
      <c r="Y307">
        <f>IF(EmployeeData3[[#This Row],[Job Level]]="Entry",1,0)</f>
        <v>0</v>
      </c>
      <c r="Z307">
        <f>IF(EmployeeData3[[#This Row],[Job Level]]="Manager",1,0)</f>
        <v>1</v>
      </c>
      <c r="AA307">
        <f>IF(EmployeeData3[[#This Row],[Job Level]]="Senior",1,0)</f>
        <v>0</v>
      </c>
      <c r="AB307">
        <f>IF(EmployeeData3[[#This Row],[Job Level]]="Senior Manager",1,0)</f>
        <v>0</v>
      </c>
      <c r="AC307">
        <f>IF(EmployeeData3[[#This Row],[Department]]="Claims",1,0)</f>
        <v>1</v>
      </c>
      <c r="AD307">
        <f>IF(EmployeeData3[[#This Row],[Department]]="Finance",1,0)</f>
        <v>0</v>
      </c>
      <c r="AE307">
        <f>IF(EmployeeData3[[#This Row],[Department]]="HR",1,0)</f>
        <v>0</v>
      </c>
      <c r="AF307">
        <f>IF(EmployeeData3[[#This Row],[Department]]="IT",1,0)</f>
        <v>0</v>
      </c>
      <c r="AG307">
        <f>IF(EmployeeData3[[#This Row],[Department]]="Marketing",1,0)</f>
        <v>0</v>
      </c>
      <c r="AH307">
        <f>IF(EmployeeData3[[#This Row],[Department]]="Sales",1,0)</f>
        <v>0</v>
      </c>
      <c r="AI307">
        <f>IF(EmployeeData3[[#This Row],[Department]]="Underwriting",1,0)</f>
        <v>0</v>
      </c>
      <c r="AJ307">
        <f>IF(EmployeeData3[[#This Row],[Country]]="Canada",1,0)</f>
        <v>0</v>
      </c>
      <c r="AK307">
        <f>IF(EmployeeData3[[#This Row],[Country]]="Germany",1,0)</f>
        <v>0</v>
      </c>
      <c r="AL307">
        <f>IF(EmployeeData3[[#This Row],[Country]]="Ireland",1,0)</f>
        <v>0</v>
      </c>
      <c r="AM307">
        <f>IF(EmployeeData3[[#This Row],[Country]]="Singapore",1,0)</f>
        <v>0</v>
      </c>
      <c r="AN307">
        <f>IF(EmployeeData3[[#This Row],[Country]]="US",1,0)</f>
        <v>0</v>
      </c>
      <c r="AO307">
        <f>IF(EmployeeData3[[#This Row],[Working Arrangement]]="Office",1,0)</f>
        <v>0</v>
      </c>
      <c r="AP307">
        <f>IF(EmployeeData3[[#This Row],[Working Arrangement]]="Remote",1,0)</f>
        <v>1</v>
      </c>
      <c r="AQ307" t="e">
        <f>'Logistics Regression'!#REF! + SUMPRODUCT(B307:J307, 'Logistics Regression'!#REF!)</f>
        <v>#REF!</v>
      </c>
    </row>
    <row r="308" spans="1:43">
      <c r="A308" t="s">
        <v>359</v>
      </c>
      <c r="B308" t="str">
        <f>VLOOKUP(EmployeeData3[[#This Row],[Employee ID]],GenderData[#All],2,FALSE)</f>
        <v>Male</v>
      </c>
      <c r="C308" t="s">
        <v>21</v>
      </c>
      <c r="D308" t="s">
        <v>22</v>
      </c>
      <c r="E308" t="s">
        <v>23</v>
      </c>
      <c r="F308" t="s">
        <v>32</v>
      </c>
      <c r="G308">
        <v>44</v>
      </c>
      <c r="H308">
        <v>6.6</v>
      </c>
      <c r="I308">
        <v>1.2</v>
      </c>
      <c r="J308" s="3">
        <v>1.05</v>
      </c>
      <c r="K308" t="s">
        <v>25</v>
      </c>
      <c r="L308" t="s">
        <v>38</v>
      </c>
      <c r="M308">
        <v>10</v>
      </c>
      <c r="N308">
        <v>83</v>
      </c>
      <c r="O308">
        <v>11</v>
      </c>
      <c r="P308">
        <v>1.4</v>
      </c>
      <c r="Q308" t="s">
        <v>27</v>
      </c>
      <c r="R308" t="s">
        <v>38</v>
      </c>
      <c r="S308">
        <v>9</v>
      </c>
      <c r="T308">
        <v>0</v>
      </c>
      <c r="U308">
        <f>IF(EmployeeData3[[#This Row],[Gender]]="Female",1,0)</f>
        <v>0</v>
      </c>
      <c r="V308">
        <f>IF(EmployeeData3[[#This Row],[Performance Rating]]="Needs Improvement",1,0)</f>
        <v>0</v>
      </c>
      <c r="W308">
        <f>IF(EmployeeData3[[#This Row],[Performance Rating]]="Exceeds Expectations",1,0)</f>
        <v>0</v>
      </c>
      <c r="X308">
        <f>IF(EmployeeData3[[#This Row],[Performance Rating]]="Outstanding",1,0)</f>
        <v>0</v>
      </c>
      <c r="Y308">
        <f>IF(EmployeeData3[[#This Row],[Job Level]]="Entry",1,0)</f>
        <v>0</v>
      </c>
      <c r="Z308">
        <f>IF(EmployeeData3[[#This Row],[Job Level]]="Manager",1,0)</f>
        <v>0</v>
      </c>
      <c r="AA308">
        <f>IF(EmployeeData3[[#This Row],[Job Level]]="Senior",1,0)</f>
        <v>1</v>
      </c>
      <c r="AB308">
        <f>IF(EmployeeData3[[#This Row],[Job Level]]="Senior Manager",1,0)</f>
        <v>0</v>
      </c>
      <c r="AC308">
        <f>IF(EmployeeData3[[#This Row],[Department]]="Claims",1,0)</f>
        <v>0</v>
      </c>
      <c r="AD308">
        <f>IF(EmployeeData3[[#This Row],[Department]]="Finance",1,0)</f>
        <v>0</v>
      </c>
      <c r="AE308">
        <f>IF(EmployeeData3[[#This Row],[Department]]="HR",1,0)</f>
        <v>0</v>
      </c>
      <c r="AF308">
        <f>IF(EmployeeData3[[#This Row],[Department]]="IT",1,0)</f>
        <v>0</v>
      </c>
      <c r="AG308">
        <f>IF(EmployeeData3[[#This Row],[Department]]="Marketing",1,0)</f>
        <v>0</v>
      </c>
      <c r="AH308">
        <f>IF(EmployeeData3[[#This Row],[Department]]="Sales",1,0)</f>
        <v>1</v>
      </c>
      <c r="AI308">
        <f>IF(EmployeeData3[[#This Row],[Department]]="Underwriting",1,0)</f>
        <v>0</v>
      </c>
      <c r="AJ308">
        <f>IF(EmployeeData3[[#This Row],[Country]]="Canada",1,0)</f>
        <v>0</v>
      </c>
      <c r="AK308">
        <f>IF(EmployeeData3[[#This Row],[Country]]="Germany",1,0)</f>
        <v>0</v>
      </c>
      <c r="AL308">
        <f>IF(EmployeeData3[[#This Row],[Country]]="Ireland",1,0)</f>
        <v>0</v>
      </c>
      <c r="AM308">
        <f>IF(EmployeeData3[[#This Row],[Country]]="Singapore",1,0)</f>
        <v>0</v>
      </c>
      <c r="AN308">
        <f>IF(EmployeeData3[[#This Row],[Country]]="US",1,0)</f>
        <v>0</v>
      </c>
      <c r="AO308">
        <f>IF(EmployeeData3[[#This Row],[Working Arrangement]]="Office",1,0)</f>
        <v>0</v>
      </c>
      <c r="AP308">
        <f>IF(EmployeeData3[[#This Row],[Working Arrangement]]="Remote",1,0)</f>
        <v>1</v>
      </c>
      <c r="AQ308" t="e">
        <f>'Logistics Regression'!#REF! + SUMPRODUCT(B308:J308, 'Logistics Regression'!#REF!)</f>
        <v>#REF!</v>
      </c>
    </row>
    <row r="309" spans="1:43">
      <c r="A309" t="s">
        <v>360</v>
      </c>
      <c r="B309" t="str">
        <f>VLOOKUP(EmployeeData3[[#This Row],[Employee ID]],GenderData[#All],2,FALSE)</f>
        <v>Female</v>
      </c>
      <c r="C309" t="s">
        <v>66</v>
      </c>
      <c r="D309" t="s">
        <v>67</v>
      </c>
      <c r="E309" t="s">
        <v>45</v>
      </c>
      <c r="F309" t="s">
        <v>36</v>
      </c>
      <c r="G309">
        <v>41</v>
      </c>
      <c r="H309">
        <v>4</v>
      </c>
      <c r="I309">
        <v>0.2</v>
      </c>
      <c r="J309" s="3">
        <v>1.02</v>
      </c>
      <c r="K309" t="s">
        <v>53</v>
      </c>
      <c r="L309" t="s">
        <v>38</v>
      </c>
      <c r="M309">
        <v>17</v>
      </c>
      <c r="N309">
        <v>56</v>
      </c>
      <c r="O309">
        <v>7</v>
      </c>
      <c r="P309">
        <v>1.9</v>
      </c>
      <c r="Q309" t="s">
        <v>33</v>
      </c>
      <c r="R309" t="s">
        <v>26</v>
      </c>
      <c r="S309">
        <v>24</v>
      </c>
      <c r="T309">
        <v>0</v>
      </c>
      <c r="U309">
        <f>IF(EmployeeData3[[#This Row],[Gender]]="Female",1,0)</f>
        <v>1</v>
      </c>
      <c r="V309">
        <f>IF(EmployeeData3[[#This Row],[Performance Rating]]="Needs Improvement",1,0)</f>
        <v>1</v>
      </c>
      <c r="W309">
        <f>IF(EmployeeData3[[#This Row],[Performance Rating]]="Exceeds Expectations",1,0)</f>
        <v>0</v>
      </c>
      <c r="X309">
        <f>IF(EmployeeData3[[#This Row],[Performance Rating]]="Outstanding",1,0)</f>
        <v>0</v>
      </c>
      <c r="Y309">
        <f>IF(EmployeeData3[[#This Row],[Job Level]]="Entry",1,0)</f>
        <v>0</v>
      </c>
      <c r="Z309">
        <f>IF(EmployeeData3[[#This Row],[Job Level]]="Manager",1,0)</f>
        <v>1</v>
      </c>
      <c r="AA309">
        <f>IF(EmployeeData3[[#This Row],[Job Level]]="Senior",1,0)</f>
        <v>0</v>
      </c>
      <c r="AB309">
        <f>IF(EmployeeData3[[#This Row],[Job Level]]="Senior Manager",1,0)</f>
        <v>0</v>
      </c>
      <c r="AC309">
        <f>IF(EmployeeData3[[#This Row],[Department]]="Claims",1,0)</f>
        <v>0</v>
      </c>
      <c r="AD309">
        <f>IF(EmployeeData3[[#This Row],[Department]]="Finance",1,0)</f>
        <v>0</v>
      </c>
      <c r="AE309">
        <f>IF(EmployeeData3[[#This Row],[Department]]="HR",1,0)</f>
        <v>1</v>
      </c>
      <c r="AF309">
        <f>IF(EmployeeData3[[#This Row],[Department]]="IT",1,0)</f>
        <v>0</v>
      </c>
      <c r="AG309">
        <f>IF(EmployeeData3[[#This Row],[Department]]="Marketing",1,0)</f>
        <v>0</v>
      </c>
      <c r="AH309">
        <f>IF(EmployeeData3[[#This Row],[Department]]="Sales",1,0)</f>
        <v>0</v>
      </c>
      <c r="AI309">
        <f>IF(EmployeeData3[[#This Row],[Department]]="Underwriting",1,0)</f>
        <v>0</v>
      </c>
      <c r="AJ309">
        <f>IF(EmployeeData3[[#This Row],[Country]]="Canada",1,0)</f>
        <v>0</v>
      </c>
      <c r="AK309">
        <f>IF(EmployeeData3[[#This Row],[Country]]="Germany",1,0)</f>
        <v>0</v>
      </c>
      <c r="AL309">
        <f>IF(EmployeeData3[[#This Row],[Country]]="Ireland",1,0)</f>
        <v>0</v>
      </c>
      <c r="AM309">
        <f>IF(EmployeeData3[[#This Row],[Country]]="Singapore",1,0)</f>
        <v>0</v>
      </c>
      <c r="AN309">
        <f>IF(EmployeeData3[[#This Row],[Country]]="US",1,0)</f>
        <v>1</v>
      </c>
      <c r="AO309">
        <f>IF(EmployeeData3[[#This Row],[Working Arrangement]]="Office",1,0)</f>
        <v>0</v>
      </c>
      <c r="AP309">
        <f>IF(EmployeeData3[[#This Row],[Working Arrangement]]="Remote",1,0)</f>
        <v>0</v>
      </c>
      <c r="AQ309" t="e">
        <f>'Logistics Regression'!#REF! + SUMPRODUCT(B309:J309, 'Logistics Regression'!#REF!)</f>
        <v>#REF!</v>
      </c>
    </row>
    <row r="310" spans="1:43">
      <c r="A310" t="s">
        <v>361</v>
      </c>
      <c r="B310" t="str">
        <f>VLOOKUP(EmployeeData3[[#This Row],[Employee ID]],GenderData[#All],2,FALSE)</f>
        <v>Male</v>
      </c>
      <c r="C310" t="s">
        <v>52</v>
      </c>
      <c r="D310" t="s">
        <v>30</v>
      </c>
      <c r="E310" t="s">
        <v>45</v>
      </c>
      <c r="F310" t="s">
        <v>24</v>
      </c>
      <c r="G310">
        <v>47</v>
      </c>
      <c r="H310">
        <v>5.7</v>
      </c>
      <c r="I310">
        <v>3.1</v>
      </c>
      <c r="J310" s="3">
        <v>1.1399999999999999</v>
      </c>
      <c r="K310" t="s">
        <v>25</v>
      </c>
      <c r="L310" t="s">
        <v>38</v>
      </c>
      <c r="M310">
        <v>23</v>
      </c>
      <c r="N310">
        <v>86</v>
      </c>
      <c r="O310">
        <v>3</v>
      </c>
      <c r="P310">
        <v>1.4</v>
      </c>
      <c r="Q310" t="s">
        <v>27</v>
      </c>
      <c r="R310" t="s">
        <v>38</v>
      </c>
      <c r="S310">
        <v>34</v>
      </c>
      <c r="T310">
        <v>0</v>
      </c>
      <c r="U310">
        <f>IF(EmployeeData3[[#This Row],[Gender]]="Female",1,0)</f>
        <v>0</v>
      </c>
      <c r="V310">
        <f>IF(EmployeeData3[[#This Row],[Performance Rating]]="Needs Improvement",1,0)</f>
        <v>0</v>
      </c>
      <c r="W310">
        <f>IF(EmployeeData3[[#This Row],[Performance Rating]]="Exceeds Expectations",1,0)</f>
        <v>0</v>
      </c>
      <c r="X310">
        <f>IF(EmployeeData3[[#This Row],[Performance Rating]]="Outstanding",1,0)</f>
        <v>0</v>
      </c>
      <c r="Y310">
        <f>IF(EmployeeData3[[#This Row],[Job Level]]="Entry",1,0)</f>
        <v>0</v>
      </c>
      <c r="Z310">
        <f>IF(EmployeeData3[[#This Row],[Job Level]]="Manager",1,0)</f>
        <v>0</v>
      </c>
      <c r="AA310">
        <f>IF(EmployeeData3[[#This Row],[Job Level]]="Senior",1,0)</f>
        <v>0</v>
      </c>
      <c r="AB310">
        <f>IF(EmployeeData3[[#This Row],[Job Level]]="Senior Manager",1,0)</f>
        <v>0</v>
      </c>
      <c r="AC310">
        <f>IF(EmployeeData3[[#This Row],[Department]]="Claims",1,0)</f>
        <v>0</v>
      </c>
      <c r="AD310">
        <f>IF(EmployeeData3[[#This Row],[Department]]="Finance",1,0)</f>
        <v>0</v>
      </c>
      <c r="AE310">
        <f>IF(EmployeeData3[[#This Row],[Department]]="HR",1,0)</f>
        <v>0</v>
      </c>
      <c r="AF310">
        <f>IF(EmployeeData3[[#This Row],[Department]]="IT",1,0)</f>
        <v>0</v>
      </c>
      <c r="AG310">
        <f>IF(EmployeeData3[[#This Row],[Department]]="Marketing",1,0)</f>
        <v>0</v>
      </c>
      <c r="AH310">
        <f>IF(EmployeeData3[[#This Row],[Department]]="Sales",1,0)</f>
        <v>0</v>
      </c>
      <c r="AI310">
        <f>IF(EmployeeData3[[#This Row],[Department]]="Underwriting",1,0)</f>
        <v>1</v>
      </c>
      <c r="AJ310">
        <f>IF(EmployeeData3[[#This Row],[Country]]="Canada",1,0)</f>
        <v>0</v>
      </c>
      <c r="AK310">
        <f>IF(EmployeeData3[[#This Row],[Country]]="Germany",1,0)</f>
        <v>0</v>
      </c>
      <c r="AL310">
        <f>IF(EmployeeData3[[#This Row],[Country]]="Ireland",1,0)</f>
        <v>0</v>
      </c>
      <c r="AM310">
        <f>IF(EmployeeData3[[#This Row],[Country]]="Singapore",1,0)</f>
        <v>0</v>
      </c>
      <c r="AN310">
        <f>IF(EmployeeData3[[#This Row],[Country]]="US",1,0)</f>
        <v>1</v>
      </c>
      <c r="AO310">
        <f>IF(EmployeeData3[[#This Row],[Working Arrangement]]="Office",1,0)</f>
        <v>0</v>
      </c>
      <c r="AP310">
        <f>IF(EmployeeData3[[#This Row],[Working Arrangement]]="Remote",1,0)</f>
        <v>1</v>
      </c>
      <c r="AQ310" t="e">
        <f>'Logistics Regression'!#REF! + SUMPRODUCT(B310:J310, 'Logistics Regression'!#REF!)</f>
        <v>#REF!</v>
      </c>
    </row>
    <row r="311" spans="1:43">
      <c r="A311" t="s">
        <v>362</v>
      </c>
      <c r="B311" t="str">
        <f>VLOOKUP(EmployeeData3[[#This Row],[Employee ID]],GenderData[#All],2,FALSE)</f>
        <v>Male</v>
      </c>
      <c r="C311" t="s">
        <v>66</v>
      </c>
      <c r="D311" t="s">
        <v>67</v>
      </c>
      <c r="E311" t="s">
        <v>23</v>
      </c>
      <c r="F311" t="s">
        <v>36</v>
      </c>
      <c r="G311">
        <v>43</v>
      </c>
      <c r="H311">
        <v>6.4</v>
      </c>
      <c r="I311">
        <v>2.9</v>
      </c>
      <c r="J311" s="3">
        <v>0.81</v>
      </c>
      <c r="K311" t="s">
        <v>37</v>
      </c>
      <c r="L311" t="s">
        <v>26</v>
      </c>
      <c r="M311">
        <v>23</v>
      </c>
      <c r="N311">
        <v>78</v>
      </c>
      <c r="O311">
        <v>13</v>
      </c>
      <c r="P311">
        <v>1.2</v>
      </c>
      <c r="Q311" t="s">
        <v>33</v>
      </c>
      <c r="R311" t="s">
        <v>26</v>
      </c>
      <c r="S311">
        <v>26</v>
      </c>
      <c r="T311">
        <v>0</v>
      </c>
      <c r="U311">
        <f>IF(EmployeeData3[[#This Row],[Gender]]="Female",1,0)</f>
        <v>0</v>
      </c>
      <c r="V311">
        <f>IF(EmployeeData3[[#This Row],[Performance Rating]]="Needs Improvement",1,0)</f>
        <v>0</v>
      </c>
      <c r="W311">
        <f>IF(EmployeeData3[[#This Row],[Performance Rating]]="Exceeds Expectations",1,0)</f>
        <v>1</v>
      </c>
      <c r="X311">
        <f>IF(EmployeeData3[[#This Row],[Performance Rating]]="Outstanding",1,0)</f>
        <v>0</v>
      </c>
      <c r="Y311">
        <f>IF(EmployeeData3[[#This Row],[Job Level]]="Entry",1,0)</f>
        <v>0</v>
      </c>
      <c r="Z311">
        <f>IF(EmployeeData3[[#This Row],[Job Level]]="Manager",1,0)</f>
        <v>1</v>
      </c>
      <c r="AA311">
        <f>IF(EmployeeData3[[#This Row],[Job Level]]="Senior",1,0)</f>
        <v>0</v>
      </c>
      <c r="AB311">
        <f>IF(EmployeeData3[[#This Row],[Job Level]]="Senior Manager",1,0)</f>
        <v>0</v>
      </c>
      <c r="AC311">
        <f>IF(EmployeeData3[[#This Row],[Department]]="Claims",1,0)</f>
        <v>0</v>
      </c>
      <c r="AD311">
        <f>IF(EmployeeData3[[#This Row],[Department]]="Finance",1,0)</f>
        <v>0</v>
      </c>
      <c r="AE311">
        <f>IF(EmployeeData3[[#This Row],[Department]]="HR",1,0)</f>
        <v>1</v>
      </c>
      <c r="AF311">
        <f>IF(EmployeeData3[[#This Row],[Department]]="IT",1,0)</f>
        <v>0</v>
      </c>
      <c r="AG311">
        <f>IF(EmployeeData3[[#This Row],[Department]]="Marketing",1,0)</f>
        <v>0</v>
      </c>
      <c r="AH311">
        <f>IF(EmployeeData3[[#This Row],[Department]]="Sales",1,0)</f>
        <v>0</v>
      </c>
      <c r="AI311">
        <f>IF(EmployeeData3[[#This Row],[Department]]="Underwriting",1,0)</f>
        <v>0</v>
      </c>
      <c r="AJ311">
        <f>IF(EmployeeData3[[#This Row],[Country]]="Canada",1,0)</f>
        <v>0</v>
      </c>
      <c r="AK311">
        <f>IF(EmployeeData3[[#This Row],[Country]]="Germany",1,0)</f>
        <v>0</v>
      </c>
      <c r="AL311">
        <f>IF(EmployeeData3[[#This Row],[Country]]="Ireland",1,0)</f>
        <v>0</v>
      </c>
      <c r="AM311">
        <f>IF(EmployeeData3[[#This Row],[Country]]="Singapore",1,0)</f>
        <v>0</v>
      </c>
      <c r="AN311">
        <f>IF(EmployeeData3[[#This Row],[Country]]="US",1,0)</f>
        <v>0</v>
      </c>
      <c r="AO311">
        <f>IF(EmployeeData3[[#This Row],[Working Arrangement]]="Office",1,0)</f>
        <v>0</v>
      </c>
      <c r="AP311">
        <f>IF(EmployeeData3[[#This Row],[Working Arrangement]]="Remote",1,0)</f>
        <v>0</v>
      </c>
      <c r="AQ311" t="e">
        <f>'Logistics Regression'!#REF! + SUMPRODUCT(B311:J311, 'Logistics Regression'!#REF!)</f>
        <v>#REF!</v>
      </c>
    </row>
    <row r="312" spans="1:43">
      <c r="A312" t="s">
        <v>363</v>
      </c>
      <c r="B312" t="str">
        <f>VLOOKUP(EmployeeData3[[#This Row],[Employee ID]],GenderData[#All],2,FALSE)</f>
        <v>Male</v>
      </c>
      <c r="C312" t="s">
        <v>21</v>
      </c>
      <c r="D312" t="s">
        <v>22</v>
      </c>
      <c r="E312" t="s">
        <v>23</v>
      </c>
      <c r="F312" t="s">
        <v>62</v>
      </c>
      <c r="G312">
        <v>31</v>
      </c>
      <c r="H312">
        <v>6.4</v>
      </c>
      <c r="I312">
        <v>3.1</v>
      </c>
      <c r="J312" s="3">
        <v>1.1100000000000001</v>
      </c>
      <c r="K312" t="s">
        <v>25</v>
      </c>
      <c r="L312" t="s">
        <v>26</v>
      </c>
      <c r="M312">
        <v>3</v>
      </c>
      <c r="N312">
        <v>79</v>
      </c>
      <c r="O312">
        <v>1</v>
      </c>
      <c r="P312">
        <v>0.4</v>
      </c>
      <c r="Q312" t="s">
        <v>50</v>
      </c>
      <c r="R312" t="s">
        <v>26</v>
      </c>
      <c r="S312">
        <v>27</v>
      </c>
      <c r="T312">
        <v>0</v>
      </c>
      <c r="U312">
        <f>IF(EmployeeData3[[#This Row],[Gender]]="Female",1,0)</f>
        <v>0</v>
      </c>
      <c r="V312">
        <f>IF(EmployeeData3[[#This Row],[Performance Rating]]="Needs Improvement",1,0)</f>
        <v>0</v>
      </c>
      <c r="W312">
        <f>IF(EmployeeData3[[#This Row],[Performance Rating]]="Exceeds Expectations",1,0)</f>
        <v>0</v>
      </c>
      <c r="X312">
        <f>IF(EmployeeData3[[#This Row],[Performance Rating]]="Outstanding",1,0)</f>
        <v>0</v>
      </c>
      <c r="Y312">
        <f>IF(EmployeeData3[[#This Row],[Job Level]]="Entry",1,0)</f>
        <v>1</v>
      </c>
      <c r="Z312">
        <f>IF(EmployeeData3[[#This Row],[Job Level]]="Manager",1,0)</f>
        <v>0</v>
      </c>
      <c r="AA312">
        <f>IF(EmployeeData3[[#This Row],[Job Level]]="Senior",1,0)</f>
        <v>0</v>
      </c>
      <c r="AB312">
        <f>IF(EmployeeData3[[#This Row],[Job Level]]="Senior Manager",1,0)</f>
        <v>0</v>
      </c>
      <c r="AC312">
        <f>IF(EmployeeData3[[#This Row],[Department]]="Claims",1,0)</f>
        <v>0</v>
      </c>
      <c r="AD312">
        <f>IF(EmployeeData3[[#This Row],[Department]]="Finance",1,0)</f>
        <v>0</v>
      </c>
      <c r="AE312">
        <f>IF(EmployeeData3[[#This Row],[Department]]="HR",1,0)</f>
        <v>0</v>
      </c>
      <c r="AF312">
        <f>IF(EmployeeData3[[#This Row],[Department]]="IT",1,0)</f>
        <v>0</v>
      </c>
      <c r="AG312">
        <f>IF(EmployeeData3[[#This Row],[Department]]="Marketing",1,0)</f>
        <v>0</v>
      </c>
      <c r="AH312">
        <f>IF(EmployeeData3[[#This Row],[Department]]="Sales",1,0)</f>
        <v>1</v>
      </c>
      <c r="AI312">
        <f>IF(EmployeeData3[[#This Row],[Department]]="Underwriting",1,0)</f>
        <v>0</v>
      </c>
      <c r="AJ312">
        <f>IF(EmployeeData3[[#This Row],[Country]]="Canada",1,0)</f>
        <v>0</v>
      </c>
      <c r="AK312">
        <f>IF(EmployeeData3[[#This Row],[Country]]="Germany",1,0)</f>
        <v>0</v>
      </c>
      <c r="AL312">
        <f>IF(EmployeeData3[[#This Row],[Country]]="Ireland",1,0)</f>
        <v>0</v>
      </c>
      <c r="AM312">
        <f>IF(EmployeeData3[[#This Row],[Country]]="Singapore",1,0)</f>
        <v>0</v>
      </c>
      <c r="AN312">
        <f>IF(EmployeeData3[[#This Row],[Country]]="US",1,0)</f>
        <v>0</v>
      </c>
      <c r="AO312">
        <f>IF(EmployeeData3[[#This Row],[Working Arrangement]]="Office",1,0)</f>
        <v>1</v>
      </c>
      <c r="AP312">
        <f>IF(EmployeeData3[[#This Row],[Working Arrangement]]="Remote",1,0)</f>
        <v>0</v>
      </c>
      <c r="AQ312" t="e">
        <f>'Logistics Regression'!#REF! + SUMPRODUCT(B312:J312, 'Logistics Regression'!#REF!)</f>
        <v>#REF!</v>
      </c>
    </row>
    <row r="313" spans="1:43">
      <c r="A313" t="s">
        <v>364</v>
      </c>
      <c r="B313" t="str">
        <f>VLOOKUP(EmployeeData3[[#This Row],[Employee ID]],GenderData[#All],2,FALSE)</f>
        <v>Male</v>
      </c>
      <c r="C313" t="s">
        <v>48</v>
      </c>
      <c r="D313" t="s">
        <v>49</v>
      </c>
      <c r="E313" t="s">
        <v>23</v>
      </c>
      <c r="F313" t="s">
        <v>36</v>
      </c>
      <c r="G313">
        <v>39</v>
      </c>
      <c r="H313">
        <v>6.2</v>
      </c>
      <c r="I313">
        <v>0.9</v>
      </c>
      <c r="J313" s="3">
        <v>1.07</v>
      </c>
      <c r="K313" t="s">
        <v>25</v>
      </c>
      <c r="L313" t="s">
        <v>38</v>
      </c>
      <c r="M313">
        <v>33</v>
      </c>
      <c r="N313">
        <v>77</v>
      </c>
      <c r="O313">
        <v>6</v>
      </c>
      <c r="P313">
        <v>1.4</v>
      </c>
      <c r="Q313" t="s">
        <v>50</v>
      </c>
      <c r="R313" t="s">
        <v>38</v>
      </c>
      <c r="S313">
        <v>38</v>
      </c>
      <c r="T313">
        <v>0</v>
      </c>
      <c r="U313">
        <f>IF(EmployeeData3[[#This Row],[Gender]]="Female",1,0)</f>
        <v>0</v>
      </c>
      <c r="V313">
        <f>IF(EmployeeData3[[#This Row],[Performance Rating]]="Needs Improvement",1,0)</f>
        <v>0</v>
      </c>
      <c r="W313">
        <f>IF(EmployeeData3[[#This Row],[Performance Rating]]="Exceeds Expectations",1,0)</f>
        <v>0</v>
      </c>
      <c r="X313">
        <f>IF(EmployeeData3[[#This Row],[Performance Rating]]="Outstanding",1,0)</f>
        <v>0</v>
      </c>
      <c r="Y313">
        <f>IF(EmployeeData3[[#This Row],[Job Level]]="Entry",1,0)</f>
        <v>0</v>
      </c>
      <c r="Z313">
        <f>IF(EmployeeData3[[#This Row],[Job Level]]="Manager",1,0)</f>
        <v>1</v>
      </c>
      <c r="AA313">
        <f>IF(EmployeeData3[[#This Row],[Job Level]]="Senior",1,0)</f>
        <v>0</v>
      </c>
      <c r="AB313">
        <f>IF(EmployeeData3[[#This Row],[Job Level]]="Senior Manager",1,0)</f>
        <v>0</v>
      </c>
      <c r="AC313">
        <f>IF(EmployeeData3[[#This Row],[Department]]="Claims",1,0)</f>
        <v>0</v>
      </c>
      <c r="AD313">
        <f>IF(EmployeeData3[[#This Row],[Department]]="Finance",1,0)</f>
        <v>0</v>
      </c>
      <c r="AE313">
        <f>IF(EmployeeData3[[#This Row],[Department]]="HR",1,0)</f>
        <v>0</v>
      </c>
      <c r="AF313">
        <f>IF(EmployeeData3[[#This Row],[Department]]="IT",1,0)</f>
        <v>1</v>
      </c>
      <c r="AG313">
        <f>IF(EmployeeData3[[#This Row],[Department]]="Marketing",1,0)</f>
        <v>0</v>
      </c>
      <c r="AH313">
        <f>IF(EmployeeData3[[#This Row],[Department]]="Sales",1,0)</f>
        <v>0</v>
      </c>
      <c r="AI313">
        <f>IF(EmployeeData3[[#This Row],[Department]]="Underwriting",1,0)</f>
        <v>0</v>
      </c>
      <c r="AJ313">
        <f>IF(EmployeeData3[[#This Row],[Country]]="Canada",1,0)</f>
        <v>0</v>
      </c>
      <c r="AK313">
        <f>IF(EmployeeData3[[#This Row],[Country]]="Germany",1,0)</f>
        <v>0</v>
      </c>
      <c r="AL313">
        <f>IF(EmployeeData3[[#This Row],[Country]]="Ireland",1,0)</f>
        <v>0</v>
      </c>
      <c r="AM313">
        <f>IF(EmployeeData3[[#This Row],[Country]]="Singapore",1,0)</f>
        <v>0</v>
      </c>
      <c r="AN313">
        <f>IF(EmployeeData3[[#This Row],[Country]]="US",1,0)</f>
        <v>0</v>
      </c>
      <c r="AO313">
        <f>IF(EmployeeData3[[#This Row],[Working Arrangement]]="Office",1,0)</f>
        <v>1</v>
      </c>
      <c r="AP313">
        <f>IF(EmployeeData3[[#This Row],[Working Arrangement]]="Remote",1,0)</f>
        <v>0</v>
      </c>
      <c r="AQ313" t="e">
        <f>'Logistics Regression'!#REF! + SUMPRODUCT(B313:J313, 'Logistics Regression'!#REF!)</f>
        <v>#REF!</v>
      </c>
    </row>
    <row r="314" spans="1:43">
      <c r="A314" t="s">
        <v>365</v>
      </c>
      <c r="B314" t="str">
        <f>VLOOKUP(EmployeeData3[[#This Row],[Employee ID]],GenderData[#All],2,FALSE)</f>
        <v>Female</v>
      </c>
      <c r="C314" t="s">
        <v>48</v>
      </c>
      <c r="D314" t="s">
        <v>49</v>
      </c>
      <c r="E314" t="s">
        <v>23</v>
      </c>
      <c r="F314" t="s">
        <v>32</v>
      </c>
      <c r="G314">
        <v>39</v>
      </c>
      <c r="H314">
        <v>5.9</v>
      </c>
      <c r="I314">
        <v>1.2</v>
      </c>
      <c r="J314" s="3">
        <v>0.78</v>
      </c>
      <c r="K314" t="s">
        <v>37</v>
      </c>
      <c r="L314" t="s">
        <v>26</v>
      </c>
      <c r="M314">
        <v>10</v>
      </c>
      <c r="N314">
        <v>70</v>
      </c>
      <c r="O314">
        <v>4</v>
      </c>
      <c r="P314">
        <v>0.7</v>
      </c>
      <c r="Q314" t="s">
        <v>33</v>
      </c>
      <c r="R314" t="s">
        <v>26</v>
      </c>
      <c r="S314">
        <v>15</v>
      </c>
      <c r="T314">
        <v>0</v>
      </c>
      <c r="U314">
        <f>IF(EmployeeData3[[#This Row],[Gender]]="Female",1,0)</f>
        <v>1</v>
      </c>
      <c r="V314">
        <f>IF(EmployeeData3[[#This Row],[Performance Rating]]="Needs Improvement",1,0)</f>
        <v>0</v>
      </c>
      <c r="W314">
        <f>IF(EmployeeData3[[#This Row],[Performance Rating]]="Exceeds Expectations",1,0)</f>
        <v>1</v>
      </c>
      <c r="X314">
        <f>IF(EmployeeData3[[#This Row],[Performance Rating]]="Outstanding",1,0)</f>
        <v>0</v>
      </c>
      <c r="Y314">
        <f>IF(EmployeeData3[[#This Row],[Job Level]]="Entry",1,0)</f>
        <v>0</v>
      </c>
      <c r="Z314">
        <f>IF(EmployeeData3[[#This Row],[Job Level]]="Manager",1,0)</f>
        <v>0</v>
      </c>
      <c r="AA314">
        <f>IF(EmployeeData3[[#This Row],[Job Level]]="Senior",1,0)</f>
        <v>1</v>
      </c>
      <c r="AB314">
        <f>IF(EmployeeData3[[#This Row],[Job Level]]="Senior Manager",1,0)</f>
        <v>0</v>
      </c>
      <c r="AC314">
        <f>IF(EmployeeData3[[#This Row],[Department]]="Claims",1,0)</f>
        <v>0</v>
      </c>
      <c r="AD314">
        <f>IF(EmployeeData3[[#This Row],[Department]]="Finance",1,0)</f>
        <v>0</v>
      </c>
      <c r="AE314">
        <f>IF(EmployeeData3[[#This Row],[Department]]="HR",1,0)</f>
        <v>0</v>
      </c>
      <c r="AF314">
        <f>IF(EmployeeData3[[#This Row],[Department]]="IT",1,0)</f>
        <v>1</v>
      </c>
      <c r="AG314">
        <f>IF(EmployeeData3[[#This Row],[Department]]="Marketing",1,0)</f>
        <v>0</v>
      </c>
      <c r="AH314">
        <f>IF(EmployeeData3[[#This Row],[Department]]="Sales",1,0)</f>
        <v>0</v>
      </c>
      <c r="AI314">
        <f>IF(EmployeeData3[[#This Row],[Department]]="Underwriting",1,0)</f>
        <v>0</v>
      </c>
      <c r="AJ314">
        <f>IF(EmployeeData3[[#This Row],[Country]]="Canada",1,0)</f>
        <v>0</v>
      </c>
      <c r="AK314">
        <f>IF(EmployeeData3[[#This Row],[Country]]="Germany",1,0)</f>
        <v>0</v>
      </c>
      <c r="AL314">
        <f>IF(EmployeeData3[[#This Row],[Country]]="Ireland",1,0)</f>
        <v>0</v>
      </c>
      <c r="AM314">
        <f>IF(EmployeeData3[[#This Row],[Country]]="Singapore",1,0)</f>
        <v>0</v>
      </c>
      <c r="AN314">
        <f>IF(EmployeeData3[[#This Row],[Country]]="US",1,0)</f>
        <v>0</v>
      </c>
      <c r="AO314">
        <f>IF(EmployeeData3[[#This Row],[Working Arrangement]]="Office",1,0)</f>
        <v>0</v>
      </c>
      <c r="AP314">
        <f>IF(EmployeeData3[[#This Row],[Working Arrangement]]="Remote",1,0)</f>
        <v>0</v>
      </c>
      <c r="AQ314" t="e">
        <f>'Logistics Regression'!#REF! + SUMPRODUCT(B314:J314, 'Logistics Regression'!#REF!)</f>
        <v>#REF!</v>
      </c>
    </row>
    <row r="315" spans="1:43">
      <c r="A315" t="s">
        <v>366</v>
      </c>
      <c r="B315" t="str">
        <f>VLOOKUP(EmployeeData3[[#This Row],[Employee ID]],GenderData[#All],2,FALSE)</f>
        <v>Male</v>
      </c>
      <c r="C315" t="s">
        <v>29</v>
      </c>
      <c r="D315" t="s">
        <v>30</v>
      </c>
      <c r="E315" t="s">
        <v>45</v>
      </c>
      <c r="F315" t="s">
        <v>36</v>
      </c>
      <c r="G315">
        <v>30</v>
      </c>
      <c r="H315">
        <v>4.2</v>
      </c>
      <c r="I315">
        <v>1.2</v>
      </c>
      <c r="J315" s="3">
        <v>0.84</v>
      </c>
      <c r="K315" t="s">
        <v>25</v>
      </c>
      <c r="L315" t="s">
        <v>26</v>
      </c>
      <c r="M315">
        <v>14</v>
      </c>
      <c r="N315">
        <v>79</v>
      </c>
      <c r="O315">
        <v>3</v>
      </c>
      <c r="P315">
        <v>5.7</v>
      </c>
      <c r="Q315" t="s">
        <v>27</v>
      </c>
      <c r="R315" t="s">
        <v>26</v>
      </c>
      <c r="S315">
        <v>21</v>
      </c>
      <c r="T315">
        <v>0</v>
      </c>
      <c r="U315">
        <f>IF(EmployeeData3[[#This Row],[Gender]]="Female",1,0)</f>
        <v>0</v>
      </c>
      <c r="V315">
        <f>IF(EmployeeData3[[#This Row],[Performance Rating]]="Needs Improvement",1,0)</f>
        <v>0</v>
      </c>
      <c r="W315">
        <f>IF(EmployeeData3[[#This Row],[Performance Rating]]="Exceeds Expectations",1,0)</f>
        <v>0</v>
      </c>
      <c r="X315">
        <f>IF(EmployeeData3[[#This Row],[Performance Rating]]="Outstanding",1,0)</f>
        <v>0</v>
      </c>
      <c r="Y315">
        <f>IF(EmployeeData3[[#This Row],[Job Level]]="Entry",1,0)</f>
        <v>0</v>
      </c>
      <c r="Z315">
        <f>IF(EmployeeData3[[#This Row],[Job Level]]="Manager",1,0)</f>
        <v>1</v>
      </c>
      <c r="AA315">
        <f>IF(EmployeeData3[[#This Row],[Job Level]]="Senior",1,0)</f>
        <v>0</v>
      </c>
      <c r="AB315">
        <f>IF(EmployeeData3[[#This Row],[Job Level]]="Senior Manager",1,0)</f>
        <v>0</v>
      </c>
      <c r="AC315">
        <f>IF(EmployeeData3[[#This Row],[Department]]="Claims",1,0)</f>
        <v>1</v>
      </c>
      <c r="AD315">
        <f>IF(EmployeeData3[[#This Row],[Department]]="Finance",1,0)</f>
        <v>0</v>
      </c>
      <c r="AE315">
        <f>IF(EmployeeData3[[#This Row],[Department]]="HR",1,0)</f>
        <v>0</v>
      </c>
      <c r="AF315">
        <f>IF(EmployeeData3[[#This Row],[Department]]="IT",1,0)</f>
        <v>0</v>
      </c>
      <c r="AG315">
        <f>IF(EmployeeData3[[#This Row],[Department]]="Marketing",1,0)</f>
        <v>0</v>
      </c>
      <c r="AH315">
        <f>IF(EmployeeData3[[#This Row],[Department]]="Sales",1,0)</f>
        <v>0</v>
      </c>
      <c r="AI315">
        <f>IF(EmployeeData3[[#This Row],[Department]]="Underwriting",1,0)</f>
        <v>0</v>
      </c>
      <c r="AJ315">
        <f>IF(EmployeeData3[[#This Row],[Country]]="Canada",1,0)</f>
        <v>0</v>
      </c>
      <c r="AK315">
        <f>IF(EmployeeData3[[#This Row],[Country]]="Germany",1,0)</f>
        <v>0</v>
      </c>
      <c r="AL315">
        <f>IF(EmployeeData3[[#This Row],[Country]]="Ireland",1,0)</f>
        <v>0</v>
      </c>
      <c r="AM315">
        <f>IF(EmployeeData3[[#This Row],[Country]]="Singapore",1,0)</f>
        <v>0</v>
      </c>
      <c r="AN315">
        <f>IF(EmployeeData3[[#This Row],[Country]]="US",1,0)</f>
        <v>1</v>
      </c>
      <c r="AO315">
        <f>IF(EmployeeData3[[#This Row],[Working Arrangement]]="Office",1,0)</f>
        <v>0</v>
      </c>
      <c r="AP315">
        <f>IF(EmployeeData3[[#This Row],[Working Arrangement]]="Remote",1,0)</f>
        <v>1</v>
      </c>
      <c r="AQ315" t="e">
        <f>'Logistics Regression'!#REF! + SUMPRODUCT(B315:J315, 'Logistics Regression'!#REF!)</f>
        <v>#REF!</v>
      </c>
    </row>
    <row r="316" spans="1:43">
      <c r="A316" t="s">
        <v>367</v>
      </c>
      <c r="B316" t="str">
        <f>VLOOKUP(EmployeeData3[[#This Row],[Employee ID]],GenderData[#All],2,FALSE)</f>
        <v>Female</v>
      </c>
      <c r="C316" t="s">
        <v>52</v>
      </c>
      <c r="D316" t="s">
        <v>30</v>
      </c>
      <c r="E316" t="s">
        <v>23</v>
      </c>
      <c r="F316" t="s">
        <v>24</v>
      </c>
      <c r="G316">
        <v>28</v>
      </c>
      <c r="H316">
        <v>10.3</v>
      </c>
      <c r="I316">
        <v>4.7</v>
      </c>
      <c r="J316" s="3">
        <v>0.91</v>
      </c>
      <c r="K316" t="s">
        <v>37</v>
      </c>
      <c r="L316" t="s">
        <v>26</v>
      </c>
      <c r="M316">
        <v>8</v>
      </c>
      <c r="N316">
        <v>92</v>
      </c>
      <c r="O316">
        <v>2</v>
      </c>
      <c r="P316">
        <v>6.4</v>
      </c>
      <c r="Q316" t="s">
        <v>50</v>
      </c>
      <c r="R316" t="s">
        <v>38</v>
      </c>
      <c r="S316">
        <v>44</v>
      </c>
      <c r="T316">
        <v>0</v>
      </c>
      <c r="U316">
        <f>IF(EmployeeData3[[#This Row],[Gender]]="Female",1,0)</f>
        <v>1</v>
      </c>
      <c r="V316">
        <f>IF(EmployeeData3[[#This Row],[Performance Rating]]="Needs Improvement",1,0)</f>
        <v>0</v>
      </c>
      <c r="W316">
        <f>IF(EmployeeData3[[#This Row],[Performance Rating]]="Exceeds Expectations",1,0)</f>
        <v>1</v>
      </c>
      <c r="X316">
        <f>IF(EmployeeData3[[#This Row],[Performance Rating]]="Outstanding",1,0)</f>
        <v>0</v>
      </c>
      <c r="Y316">
        <f>IF(EmployeeData3[[#This Row],[Job Level]]="Entry",1,0)</f>
        <v>0</v>
      </c>
      <c r="Z316">
        <f>IF(EmployeeData3[[#This Row],[Job Level]]="Manager",1,0)</f>
        <v>0</v>
      </c>
      <c r="AA316">
        <f>IF(EmployeeData3[[#This Row],[Job Level]]="Senior",1,0)</f>
        <v>0</v>
      </c>
      <c r="AB316">
        <f>IF(EmployeeData3[[#This Row],[Job Level]]="Senior Manager",1,0)</f>
        <v>0</v>
      </c>
      <c r="AC316">
        <f>IF(EmployeeData3[[#This Row],[Department]]="Claims",1,0)</f>
        <v>0</v>
      </c>
      <c r="AD316">
        <f>IF(EmployeeData3[[#This Row],[Department]]="Finance",1,0)</f>
        <v>0</v>
      </c>
      <c r="AE316">
        <f>IF(EmployeeData3[[#This Row],[Department]]="HR",1,0)</f>
        <v>0</v>
      </c>
      <c r="AF316">
        <f>IF(EmployeeData3[[#This Row],[Department]]="IT",1,0)</f>
        <v>0</v>
      </c>
      <c r="AG316">
        <f>IF(EmployeeData3[[#This Row],[Department]]="Marketing",1,0)</f>
        <v>0</v>
      </c>
      <c r="AH316">
        <f>IF(EmployeeData3[[#This Row],[Department]]="Sales",1,0)</f>
        <v>0</v>
      </c>
      <c r="AI316">
        <f>IF(EmployeeData3[[#This Row],[Department]]="Underwriting",1,0)</f>
        <v>1</v>
      </c>
      <c r="AJ316">
        <f>IF(EmployeeData3[[#This Row],[Country]]="Canada",1,0)</f>
        <v>0</v>
      </c>
      <c r="AK316">
        <f>IF(EmployeeData3[[#This Row],[Country]]="Germany",1,0)</f>
        <v>0</v>
      </c>
      <c r="AL316">
        <f>IF(EmployeeData3[[#This Row],[Country]]="Ireland",1,0)</f>
        <v>0</v>
      </c>
      <c r="AM316">
        <f>IF(EmployeeData3[[#This Row],[Country]]="Singapore",1,0)</f>
        <v>0</v>
      </c>
      <c r="AN316">
        <f>IF(EmployeeData3[[#This Row],[Country]]="US",1,0)</f>
        <v>0</v>
      </c>
      <c r="AO316">
        <f>IF(EmployeeData3[[#This Row],[Working Arrangement]]="Office",1,0)</f>
        <v>1</v>
      </c>
      <c r="AP316">
        <f>IF(EmployeeData3[[#This Row],[Working Arrangement]]="Remote",1,0)</f>
        <v>0</v>
      </c>
      <c r="AQ316" t="e">
        <f>'Logistics Regression'!#REF! + SUMPRODUCT(B316:J316, 'Logistics Regression'!#REF!)</f>
        <v>#REF!</v>
      </c>
    </row>
    <row r="317" spans="1:43">
      <c r="A317" t="s">
        <v>368</v>
      </c>
      <c r="B317" t="str">
        <f>VLOOKUP(EmployeeData3[[#This Row],[Employee ID]],GenderData[#All],2,FALSE)</f>
        <v>Male</v>
      </c>
      <c r="C317" t="s">
        <v>35</v>
      </c>
      <c r="D317" t="s">
        <v>22</v>
      </c>
      <c r="E317" t="s">
        <v>23</v>
      </c>
      <c r="F317" t="s">
        <v>32</v>
      </c>
      <c r="G317">
        <v>32</v>
      </c>
      <c r="H317">
        <v>4.4000000000000004</v>
      </c>
      <c r="I317">
        <v>2.4</v>
      </c>
      <c r="J317" s="3">
        <v>0.93</v>
      </c>
      <c r="K317" t="s">
        <v>25</v>
      </c>
      <c r="L317" t="s">
        <v>26</v>
      </c>
      <c r="M317">
        <v>40</v>
      </c>
      <c r="N317">
        <v>57</v>
      </c>
      <c r="O317">
        <v>24</v>
      </c>
      <c r="P317">
        <v>3.7</v>
      </c>
      <c r="Q317" t="s">
        <v>33</v>
      </c>
      <c r="R317" t="s">
        <v>26</v>
      </c>
      <c r="S317">
        <v>22</v>
      </c>
      <c r="T317">
        <v>0</v>
      </c>
      <c r="U317">
        <f>IF(EmployeeData3[[#This Row],[Gender]]="Female",1,0)</f>
        <v>0</v>
      </c>
      <c r="V317">
        <f>IF(EmployeeData3[[#This Row],[Performance Rating]]="Needs Improvement",1,0)</f>
        <v>0</v>
      </c>
      <c r="W317">
        <f>IF(EmployeeData3[[#This Row],[Performance Rating]]="Exceeds Expectations",1,0)</f>
        <v>0</v>
      </c>
      <c r="X317">
        <f>IF(EmployeeData3[[#This Row],[Performance Rating]]="Outstanding",1,0)</f>
        <v>0</v>
      </c>
      <c r="Y317">
        <f>IF(EmployeeData3[[#This Row],[Job Level]]="Entry",1,0)</f>
        <v>0</v>
      </c>
      <c r="Z317">
        <f>IF(EmployeeData3[[#This Row],[Job Level]]="Manager",1,0)</f>
        <v>0</v>
      </c>
      <c r="AA317">
        <f>IF(EmployeeData3[[#This Row],[Job Level]]="Senior",1,0)</f>
        <v>1</v>
      </c>
      <c r="AB317">
        <f>IF(EmployeeData3[[#This Row],[Job Level]]="Senior Manager",1,0)</f>
        <v>0</v>
      </c>
      <c r="AC317">
        <f>IF(EmployeeData3[[#This Row],[Department]]="Claims",1,0)</f>
        <v>0</v>
      </c>
      <c r="AD317">
        <f>IF(EmployeeData3[[#This Row],[Department]]="Finance",1,0)</f>
        <v>0</v>
      </c>
      <c r="AE317">
        <f>IF(EmployeeData3[[#This Row],[Department]]="HR",1,0)</f>
        <v>0</v>
      </c>
      <c r="AF317">
        <f>IF(EmployeeData3[[#This Row],[Department]]="IT",1,0)</f>
        <v>0</v>
      </c>
      <c r="AG317">
        <f>IF(EmployeeData3[[#This Row],[Department]]="Marketing",1,0)</f>
        <v>1</v>
      </c>
      <c r="AH317">
        <f>IF(EmployeeData3[[#This Row],[Department]]="Sales",1,0)</f>
        <v>0</v>
      </c>
      <c r="AI317">
        <f>IF(EmployeeData3[[#This Row],[Department]]="Underwriting",1,0)</f>
        <v>0</v>
      </c>
      <c r="AJ317">
        <f>IF(EmployeeData3[[#This Row],[Country]]="Canada",1,0)</f>
        <v>0</v>
      </c>
      <c r="AK317">
        <f>IF(EmployeeData3[[#This Row],[Country]]="Germany",1,0)</f>
        <v>0</v>
      </c>
      <c r="AL317">
        <f>IF(EmployeeData3[[#This Row],[Country]]="Ireland",1,0)</f>
        <v>0</v>
      </c>
      <c r="AM317">
        <f>IF(EmployeeData3[[#This Row],[Country]]="Singapore",1,0)</f>
        <v>0</v>
      </c>
      <c r="AN317">
        <f>IF(EmployeeData3[[#This Row],[Country]]="US",1,0)</f>
        <v>0</v>
      </c>
      <c r="AO317">
        <f>IF(EmployeeData3[[#This Row],[Working Arrangement]]="Office",1,0)</f>
        <v>0</v>
      </c>
      <c r="AP317">
        <f>IF(EmployeeData3[[#This Row],[Working Arrangement]]="Remote",1,0)</f>
        <v>0</v>
      </c>
      <c r="AQ317" t="e">
        <f>'Logistics Regression'!#REF! + SUMPRODUCT(B317:J317, 'Logistics Regression'!#REF!)</f>
        <v>#REF!</v>
      </c>
    </row>
    <row r="318" spans="1:43">
      <c r="A318" t="s">
        <v>369</v>
      </c>
      <c r="B318" t="str">
        <f>VLOOKUP(EmployeeData3[[#This Row],[Employee ID]],GenderData[#All],2,FALSE)</f>
        <v>Female</v>
      </c>
      <c r="C318" t="s">
        <v>21</v>
      </c>
      <c r="D318" t="s">
        <v>22</v>
      </c>
      <c r="E318" t="s">
        <v>55</v>
      </c>
      <c r="F318" t="s">
        <v>32</v>
      </c>
      <c r="G318">
        <v>56</v>
      </c>
      <c r="H318">
        <v>4.0999999999999996</v>
      </c>
      <c r="I318">
        <v>2.1</v>
      </c>
      <c r="J318" s="3">
        <v>1.07</v>
      </c>
      <c r="K318" t="s">
        <v>25</v>
      </c>
      <c r="L318" t="s">
        <v>26</v>
      </c>
      <c r="M318">
        <v>18</v>
      </c>
      <c r="N318">
        <v>85</v>
      </c>
      <c r="O318">
        <v>3</v>
      </c>
      <c r="P318">
        <v>5.5</v>
      </c>
      <c r="Q318" t="s">
        <v>33</v>
      </c>
      <c r="R318" t="s">
        <v>26</v>
      </c>
      <c r="S318">
        <v>9</v>
      </c>
      <c r="T318">
        <v>0</v>
      </c>
      <c r="U318">
        <f>IF(EmployeeData3[[#This Row],[Gender]]="Female",1,0)</f>
        <v>1</v>
      </c>
      <c r="V318">
        <f>IF(EmployeeData3[[#This Row],[Performance Rating]]="Needs Improvement",1,0)</f>
        <v>0</v>
      </c>
      <c r="W318">
        <f>IF(EmployeeData3[[#This Row],[Performance Rating]]="Exceeds Expectations",1,0)</f>
        <v>0</v>
      </c>
      <c r="X318">
        <f>IF(EmployeeData3[[#This Row],[Performance Rating]]="Outstanding",1,0)</f>
        <v>0</v>
      </c>
      <c r="Y318">
        <f>IF(EmployeeData3[[#This Row],[Job Level]]="Entry",1,0)</f>
        <v>0</v>
      </c>
      <c r="Z318">
        <f>IF(EmployeeData3[[#This Row],[Job Level]]="Manager",1,0)</f>
        <v>0</v>
      </c>
      <c r="AA318">
        <f>IF(EmployeeData3[[#This Row],[Job Level]]="Senior",1,0)</f>
        <v>1</v>
      </c>
      <c r="AB318">
        <f>IF(EmployeeData3[[#This Row],[Job Level]]="Senior Manager",1,0)</f>
        <v>0</v>
      </c>
      <c r="AC318">
        <f>IF(EmployeeData3[[#This Row],[Department]]="Claims",1,0)</f>
        <v>0</v>
      </c>
      <c r="AD318">
        <f>IF(EmployeeData3[[#This Row],[Department]]="Finance",1,0)</f>
        <v>0</v>
      </c>
      <c r="AE318">
        <f>IF(EmployeeData3[[#This Row],[Department]]="HR",1,0)</f>
        <v>0</v>
      </c>
      <c r="AF318">
        <f>IF(EmployeeData3[[#This Row],[Department]]="IT",1,0)</f>
        <v>0</v>
      </c>
      <c r="AG318">
        <f>IF(EmployeeData3[[#This Row],[Department]]="Marketing",1,0)</f>
        <v>0</v>
      </c>
      <c r="AH318">
        <f>IF(EmployeeData3[[#This Row],[Department]]="Sales",1,0)</f>
        <v>1</v>
      </c>
      <c r="AI318">
        <f>IF(EmployeeData3[[#This Row],[Department]]="Underwriting",1,0)</f>
        <v>0</v>
      </c>
      <c r="AJ318">
        <f>IF(EmployeeData3[[#This Row],[Country]]="Canada",1,0)</f>
        <v>1</v>
      </c>
      <c r="AK318">
        <f>IF(EmployeeData3[[#This Row],[Country]]="Germany",1,0)</f>
        <v>0</v>
      </c>
      <c r="AL318">
        <f>IF(EmployeeData3[[#This Row],[Country]]="Ireland",1,0)</f>
        <v>0</v>
      </c>
      <c r="AM318">
        <f>IF(EmployeeData3[[#This Row],[Country]]="Singapore",1,0)</f>
        <v>0</v>
      </c>
      <c r="AN318">
        <f>IF(EmployeeData3[[#This Row],[Country]]="US",1,0)</f>
        <v>0</v>
      </c>
      <c r="AO318">
        <f>IF(EmployeeData3[[#This Row],[Working Arrangement]]="Office",1,0)</f>
        <v>0</v>
      </c>
      <c r="AP318">
        <f>IF(EmployeeData3[[#This Row],[Working Arrangement]]="Remote",1,0)</f>
        <v>0</v>
      </c>
      <c r="AQ318" t="e">
        <f>'Logistics Regression'!#REF! + SUMPRODUCT(B318:J318, 'Logistics Regression'!#REF!)</f>
        <v>#REF!</v>
      </c>
    </row>
    <row r="319" spans="1:43">
      <c r="A319" t="s">
        <v>370</v>
      </c>
      <c r="B319" t="str">
        <f>VLOOKUP(EmployeeData3[[#This Row],[Employee ID]],GenderData[#All],2,FALSE)</f>
        <v>Female</v>
      </c>
      <c r="C319" t="s">
        <v>43</v>
      </c>
      <c r="D319" t="s">
        <v>44</v>
      </c>
      <c r="E319" t="s">
        <v>23</v>
      </c>
      <c r="F319" t="s">
        <v>32</v>
      </c>
      <c r="G319">
        <v>34</v>
      </c>
      <c r="H319">
        <v>4.4000000000000004</v>
      </c>
      <c r="I319">
        <v>3.7</v>
      </c>
      <c r="J319" s="3">
        <v>0.96</v>
      </c>
      <c r="K319" t="s">
        <v>37</v>
      </c>
      <c r="L319" t="s">
        <v>26</v>
      </c>
      <c r="M319">
        <v>8</v>
      </c>
      <c r="N319">
        <v>68</v>
      </c>
      <c r="O319">
        <v>0</v>
      </c>
      <c r="P319">
        <v>1.3</v>
      </c>
      <c r="Q319" t="s">
        <v>27</v>
      </c>
      <c r="R319" t="s">
        <v>26</v>
      </c>
      <c r="S319">
        <v>16</v>
      </c>
      <c r="T319">
        <v>0</v>
      </c>
      <c r="U319">
        <f>IF(EmployeeData3[[#This Row],[Gender]]="Female",1,0)</f>
        <v>1</v>
      </c>
      <c r="V319">
        <f>IF(EmployeeData3[[#This Row],[Performance Rating]]="Needs Improvement",1,0)</f>
        <v>0</v>
      </c>
      <c r="W319">
        <f>IF(EmployeeData3[[#This Row],[Performance Rating]]="Exceeds Expectations",1,0)</f>
        <v>1</v>
      </c>
      <c r="X319">
        <f>IF(EmployeeData3[[#This Row],[Performance Rating]]="Outstanding",1,0)</f>
        <v>0</v>
      </c>
      <c r="Y319">
        <f>IF(EmployeeData3[[#This Row],[Job Level]]="Entry",1,0)</f>
        <v>0</v>
      </c>
      <c r="Z319">
        <f>IF(EmployeeData3[[#This Row],[Job Level]]="Manager",1,0)</f>
        <v>0</v>
      </c>
      <c r="AA319">
        <f>IF(EmployeeData3[[#This Row],[Job Level]]="Senior",1,0)</f>
        <v>1</v>
      </c>
      <c r="AB319">
        <f>IF(EmployeeData3[[#This Row],[Job Level]]="Senior Manager",1,0)</f>
        <v>0</v>
      </c>
      <c r="AC319">
        <f>IF(EmployeeData3[[#This Row],[Department]]="Claims",1,0)</f>
        <v>0</v>
      </c>
      <c r="AD319">
        <f>IF(EmployeeData3[[#This Row],[Department]]="Finance",1,0)</f>
        <v>1</v>
      </c>
      <c r="AE319">
        <f>IF(EmployeeData3[[#This Row],[Department]]="HR",1,0)</f>
        <v>0</v>
      </c>
      <c r="AF319">
        <f>IF(EmployeeData3[[#This Row],[Department]]="IT",1,0)</f>
        <v>0</v>
      </c>
      <c r="AG319">
        <f>IF(EmployeeData3[[#This Row],[Department]]="Marketing",1,0)</f>
        <v>0</v>
      </c>
      <c r="AH319">
        <f>IF(EmployeeData3[[#This Row],[Department]]="Sales",1,0)</f>
        <v>0</v>
      </c>
      <c r="AI319">
        <f>IF(EmployeeData3[[#This Row],[Department]]="Underwriting",1,0)</f>
        <v>0</v>
      </c>
      <c r="AJ319">
        <f>IF(EmployeeData3[[#This Row],[Country]]="Canada",1,0)</f>
        <v>0</v>
      </c>
      <c r="AK319">
        <f>IF(EmployeeData3[[#This Row],[Country]]="Germany",1,0)</f>
        <v>0</v>
      </c>
      <c r="AL319">
        <f>IF(EmployeeData3[[#This Row],[Country]]="Ireland",1,0)</f>
        <v>0</v>
      </c>
      <c r="AM319">
        <f>IF(EmployeeData3[[#This Row],[Country]]="Singapore",1,0)</f>
        <v>0</v>
      </c>
      <c r="AN319">
        <f>IF(EmployeeData3[[#This Row],[Country]]="US",1,0)</f>
        <v>0</v>
      </c>
      <c r="AO319">
        <f>IF(EmployeeData3[[#This Row],[Working Arrangement]]="Office",1,0)</f>
        <v>0</v>
      </c>
      <c r="AP319">
        <f>IF(EmployeeData3[[#This Row],[Working Arrangement]]="Remote",1,0)</f>
        <v>1</v>
      </c>
      <c r="AQ319" t="e">
        <f>'Logistics Regression'!#REF! + SUMPRODUCT(B319:J319, 'Logistics Regression'!#REF!)</f>
        <v>#REF!</v>
      </c>
    </row>
    <row r="320" spans="1:43">
      <c r="A320" t="s">
        <v>371</v>
      </c>
      <c r="B320" t="str">
        <f>VLOOKUP(EmployeeData3[[#This Row],[Employee ID]],GenderData[#All],2,FALSE)</f>
        <v>Female</v>
      </c>
      <c r="C320" t="s">
        <v>43</v>
      </c>
      <c r="D320" t="s">
        <v>44</v>
      </c>
      <c r="E320" t="s">
        <v>45</v>
      </c>
      <c r="F320" t="s">
        <v>62</v>
      </c>
      <c r="G320">
        <v>49</v>
      </c>
      <c r="H320">
        <v>4.7</v>
      </c>
      <c r="I320">
        <v>1.2</v>
      </c>
      <c r="J320" s="3">
        <v>0.94</v>
      </c>
      <c r="K320" t="s">
        <v>25</v>
      </c>
      <c r="L320" t="s">
        <v>38</v>
      </c>
      <c r="M320">
        <v>24</v>
      </c>
      <c r="N320">
        <v>75</v>
      </c>
      <c r="O320">
        <v>8</v>
      </c>
      <c r="P320">
        <v>3.8</v>
      </c>
      <c r="Q320" t="s">
        <v>33</v>
      </c>
      <c r="R320" t="s">
        <v>26</v>
      </c>
      <c r="S320">
        <v>13</v>
      </c>
      <c r="T320">
        <v>0</v>
      </c>
      <c r="U320">
        <f>IF(EmployeeData3[[#This Row],[Gender]]="Female",1,0)</f>
        <v>1</v>
      </c>
      <c r="V320">
        <f>IF(EmployeeData3[[#This Row],[Performance Rating]]="Needs Improvement",1,0)</f>
        <v>0</v>
      </c>
      <c r="W320">
        <f>IF(EmployeeData3[[#This Row],[Performance Rating]]="Exceeds Expectations",1,0)</f>
        <v>0</v>
      </c>
      <c r="X320">
        <f>IF(EmployeeData3[[#This Row],[Performance Rating]]="Outstanding",1,0)</f>
        <v>0</v>
      </c>
      <c r="Y320">
        <f>IF(EmployeeData3[[#This Row],[Job Level]]="Entry",1,0)</f>
        <v>1</v>
      </c>
      <c r="Z320">
        <f>IF(EmployeeData3[[#This Row],[Job Level]]="Manager",1,0)</f>
        <v>0</v>
      </c>
      <c r="AA320">
        <f>IF(EmployeeData3[[#This Row],[Job Level]]="Senior",1,0)</f>
        <v>0</v>
      </c>
      <c r="AB320">
        <f>IF(EmployeeData3[[#This Row],[Job Level]]="Senior Manager",1,0)</f>
        <v>0</v>
      </c>
      <c r="AC320">
        <f>IF(EmployeeData3[[#This Row],[Department]]="Claims",1,0)</f>
        <v>0</v>
      </c>
      <c r="AD320">
        <f>IF(EmployeeData3[[#This Row],[Department]]="Finance",1,0)</f>
        <v>1</v>
      </c>
      <c r="AE320">
        <f>IF(EmployeeData3[[#This Row],[Department]]="HR",1,0)</f>
        <v>0</v>
      </c>
      <c r="AF320">
        <f>IF(EmployeeData3[[#This Row],[Department]]="IT",1,0)</f>
        <v>0</v>
      </c>
      <c r="AG320">
        <f>IF(EmployeeData3[[#This Row],[Department]]="Marketing",1,0)</f>
        <v>0</v>
      </c>
      <c r="AH320">
        <f>IF(EmployeeData3[[#This Row],[Department]]="Sales",1,0)</f>
        <v>0</v>
      </c>
      <c r="AI320">
        <f>IF(EmployeeData3[[#This Row],[Department]]="Underwriting",1,0)</f>
        <v>0</v>
      </c>
      <c r="AJ320">
        <f>IF(EmployeeData3[[#This Row],[Country]]="Canada",1,0)</f>
        <v>0</v>
      </c>
      <c r="AK320">
        <f>IF(EmployeeData3[[#This Row],[Country]]="Germany",1,0)</f>
        <v>0</v>
      </c>
      <c r="AL320">
        <f>IF(EmployeeData3[[#This Row],[Country]]="Ireland",1,0)</f>
        <v>0</v>
      </c>
      <c r="AM320">
        <f>IF(EmployeeData3[[#This Row],[Country]]="Singapore",1,0)</f>
        <v>0</v>
      </c>
      <c r="AN320">
        <f>IF(EmployeeData3[[#This Row],[Country]]="US",1,0)</f>
        <v>1</v>
      </c>
      <c r="AO320">
        <f>IF(EmployeeData3[[#This Row],[Working Arrangement]]="Office",1,0)</f>
        <v>0</v>
      </c>
      <c r="AP320">
        <f>IF(EmployeeData3[[#This Row],[Working Arrangement]]="Remote",1,0)</f>
        <v>0</v>
      </c>
      <c r="AQ320" t="e">
        <f>'Logistics Regression'!#REF! + SUMPRODUCT(B320:J320, 'Logistics Regression'!#REF!)</f>
        <v>#REF!</v>
      </c>
    </row>
    <row r="321" spans="1:43">
      <c r="A321" t="s">
        <v>372</v>
      </c>
      <c r="B321" t="str">
        <f>VLOOKUP(EmployeeData3[[#This Row],[Employee ID]],GenderData[#All],2,FALSE)</f>
        <v>Male</v>
      </c>
      <c r="C321" t="s">
        <v>43</v>
      </c>
      <c r="D321" t="s">
        <v>44</v>
      </c>
      <c r="E321" t="s">
        <v>45</v>
      </c>
      <c r="F321" t="s">
        <v>62</v>
      </c>
      <c r="G321">
        <v>34</v>
      </c>
      <c r="H321">
        <v>0.9</v>
      </c>
      <c r="I321">
        <v>0.9</v>
      </c>
      <c r="J321" s="3">
        <v>0.94</v>
      </c>
      <c r="K321" t="s">
        <v>75</v>
      </c>
      <c r="L321" t="s">
        <v>38</v>
      </c>
      <c r="M321">
        <v>23</v>
      </c>
      <c r="N321">
        <v>59</v>
      </c>
      <c r="O321">
        <v>6</v>
      </c>
      <c r="P321">
        <v>3.7</v>
      </c>
      <c r="Q321" t="s">
        <v>27</v>
      </c>
      <c r="R321" t="s">
        <v>26</v>
      </c>
      <c r="S321">
        <v>28</v>
      </c>
      <c r="T321">
        <v>0</v>
      </c>
      <c r="U321">
        <f>IF(EmployeeData3[[#This Row],[Gender]]="Female",1,0)</f>
        <v>0</v>
      </c>
      <c r="V321">
        <f>IF(EmployeeData3[[#This Row],[Performance Rating]]="Needs Improvement",1,0)</f>
        <v>0</v>
      </c>
      <c r="W321">
        <f>IF(EmployeeData3[[#This Row],[Performance Rating]]="Exceeds Expectations",1,0)</f>
        <v>0</v>
      </c>
      <c r="X321">
        <f>IF(EmployeeData3[[#This Row],[Performance Rating]]="Outstanding",1,0)</f>
        <v>1</v>
      </c>
      <c r="Y321">
        <f>IF(EmployeeData3[[#This Row],[Job Level]]="Entry",1,0)</f>
        <v>1</v>
      </c>
      <c r="Z321">
        <f>IF(EmployeeData3[[#This Row],[Job Level]]="Manager",1,0)</f>
        <v>0</v>
      </c>
      <c r="AA321">
        <f>IF(EmployeeData3[[#This Row],[Job Level]]="Senior",1,0)</f>
        <v>0</v>
      </c>
      <c r="AB321">
        <f>IF(EmployeeData3[[#This Row],[Job Level]]="Senior Manager",1,0)</f>
        <v>0</v>
      </c>
      <c r="AC321">
        <f>IF(EmployeeData3[[#This Row],[Department]]="Claims",1,0)</f>
        <v>0</v>
      </c>
      <c r="AD321">
        <f>IF(EmployeeData3[[#This Row],[Department]]="Finance",1,0)</f>
        <v>1</v>
      </c>
      <c r="AE321">
        <f>IF(EmployeeData3[[#This Row],[Department]]="HR",1,0)</f>
        <v>0</v>
      </c>
      <c r="AF321">
        <f>IF(EmployeeData3[[#This Row],[Department]]="IT",1,0)</f>
        <v>0</v>
      </c>
      <c r="AG321">
        <f>IF(EmployeeData3[[#This Row],[Department]]="Marketing",1,0)</f>
        <v>0</v>
      </c>
      <c r="AH321">
        <f>IF(EmployeeData3[[#This Row],[Department]]="Sales",1,0)</f>
        <v>0</v>
      </c>
      <c r="AI321">
        <f>IF(EmployeeData3[[#This Row],[Department]]="Underwriting",1,0)</f>
        <v>0</v>
      </c>
      <c r="AJ321">
        <f>IF(EmployeeData3[[#This Row],[Country]]="Canada",1,0)</f>
        <v>0</v>
      </c>
      <c r="AK321">
        <f>IF(EmployeeData3[[#This Row],[Country]]="Germany",1,0)</f>
        <v>0</v>
      </c>
      <c r="AL321">
        <f>IF(EmployeeData3[[#This Row],[Country]]="Ireland",1,0)</f>
        <v>0</v>
      </c>
      <c r="AM321">
        <f>IF(EmployeeData3[[#This Row],[Country]]="Singapore",1,0)</f>
        <v>0</v>
      </c>
      <c r="AN321">
        <f>IF(EmployeeData3[[#This Row],[Country]]="US",1,0)</f>
        <v>1</v>
      </c>
      <c r="AO321">
        <f>IF(EmployeeData3[[#This Row],[Working Arrangement]]="Office",1,0)</f>
        <v>0</v>
      </c>
      <c r="AP321">
        <f>IF(EmployeeData3[[#This Row],[Working Arrangement]]="Remote",1,0)</f>
        <v>1</v>
      </c>
      <c r="AQ321" t="e">
        <f>'Logistics Regression'!#REF! + SUMPRODUCT(B321:J321, 'Logistics Regression'!#REF!)</f>
        <v>#REF!</v>
      </c>
    </row>
    <row r="322" spans="1:43">
      <c r="A322" t="s">
        <v>373</v>
      </c>
      <c r="B322" t="str">
        <f>VLOOKUP(EmployeeData3[[#This Row],[Employee ID]],GenderData[#All],2,FALSE)</f>
        <v>Female</v>
      </c>
      <c r="C322" t="s">
        <v>40</v>
      </c>
      <c r="D322" t="s">
        <v>40</v>
      </c>
      <c r="E322" t="s">
        <v>23</v>
      </c>
      <c r="F322" t="s">
        <v>24</v>
      </c>
      <c r="G322">
        <v>46</v>
      </c>
      <c r="H322">
        <v>2</v>
      </c>
      <c r="I322">
        <v>2</v>
      </c>
      <c r="J322" s="3">
        <v>1.1100000000000001</v>
      </c>
      <c r="K322" t="s">
        <v>53</v>
      </c>
      <c r="L322" t="s">
        <v>26</v>
      </c>
      <c r="M322">
        <v>14</v>
      </c>
      <c r="N322">
        <v>69</v>
      </c>
      <c r="O322">
        <v>3</v>
      </c>
      <c r="P322">
        <v>3.2</v>
      </c>
      <c r="Q322" t="s">
        <v>33</v>
      </c>
      <c r="R322" t="s">
        <v>38</v>
      </c>
      <c r="S322">
        <v>13</v>
      </c>
      <c r="T322">
        <v>0</v>
      </c>
      <c r="U322">
        <f>IF(EmployeeData3[[#This Row],[Gender]]="Female",1,0)</f>
        <v>1</v>
      </c>
      <c r="V322">
        <f>IF(EmployeeData3[[#This Row],[Performance Rating]]="Needs Improvement",1,0)</f>
        <v>1</v>
      </c>
      <c r="W322">
        <f>IF(EmployeeData3[[#This Row],[Performance Rating]]="Exceeds Expectations",1,0)</f>
        <v>0</v>
      </c>
      <c r="X322">
        <f>IF(EmployeeData3[[#This Row],[Performance Rating]]="Outstanding",1,0)</f>
        <v>0</v>
      </c>
      <c r="Y322">
        <f>IF(EmployeeData3[[#This Row],[Job Level]]="Entry",1,0)</f>
        <v>0</v>
      </c>
      <c r="Z322">
        <f>IF(EmployeeData3[[#This Row],[Job Level]]="Manager",1,0)</f>
        <v>0</v>
      </c>
      <c r="AA322">
        <f>IF(EmployeeData3[[#This Row],[Job Level]]="Senior",1,0)</f>
        <v>0</v>
      </c>
      <c r="AB322">
        <f>IF(EmployeeData3[[#This Row],[Job Level]]="Senior Manager",1,0)</f>
        <v>0</v>
      </c>
      <c r="AC322">
        <f>IF(EmployeeData3[[#This Row],[Department]]="Claims",1,0)</f>
        <v>0</v>
      </c>
      <c r="AD322">
        <f>IF(EmployeeData3[[#This Row],[Department]]="Finance",1,0)</f>
        <v>0</v>
      </c>
      <c r="AE322">
        <f>IF(EmployeeData3[[#This Row],[Department]]="HR",1,0)</f>
        <v>0</v>
      </c>
      <c r="AF322">
        <f>IF(EmployeeData3[[#This Row],[Department]]="IT",1,0)</f>
        <v>0</v>
      </c>
      <c r="AG322">
        <f>IF(EmployeeData3[[#This Row],[Department]]="Marketing",1,0)</f>
        <v>0</v>
      </c>
      <c r="AH322">
        <f>IF(EmployeeData3[[#This Row],[Department]]="Sales",1,0)</f>
        <v>0</v>
      </c>
      <c r="AI322">
        <f>IF(EmployeeData3[[#This Row],[Department]]="Underwriting",1,0)</f>
        <v>0</v>
      </c>
      <c r="AJ322">
        <f>IF(EmployeeData3[[#This Row],[Country]]="Canada",1,0)</f>
        <v>0</v>
      </c>
      <c r="AK322">
        <f>IF(EmployeeData3[[#This Row],[Country]]="Germany",1,0)</f>
        <v>0</v>
      </c>
      <c r="AL322">
        <f>IF(EmployeeData3[[#This Row],[Country]]="Ireland",1,0)</f>
        <v>0</v>
      </c>
      <c r="AM322">
        <f>IF(EmployeeData3[[#This Row],[Country]]="Singapore",1,0)</f>
        <v>0</v>
      </c>
      <c r="AN322">
        <f>IF(EmployeeData3[[#This Row],[Country]]="US",1,0)</f>
        <v>0</v>
      </c>
      <c r="AO322">
        <f>IF(EmployeeData3[[#This Row],[Working Arrangement]]="Office",1,0)</f>
        <v>0</v>
      </c>
      <c r="AP322">
        <f>IF(EmployeeData3[[#This Row],[Working Arrangement]]="Remote",1,0)</f>
        <v>0</v>
      </c>
      <c r="AQ322" t="e">
        <f>'Logistics Regression'!#REF! + SUMPRODUCT(B322:J322, 'Logistics Regression'!#REF!)</f>
        <v>#REF!</v>
      </c>
    </row>
    <row r="323" spans="1:43">
      <c r="A323" t="s">
        <v>374</v>
      </c>
      <c r="B323" t="str">
        <f>VLOOKUP(EmployeeData3[[#This Row],[Employee ID]],GenderData[#All],2,FALSE)</f>
        <v>Female</v>
      </c>
      <c r="C323" t="s">
        <v>35</v>
      </c>
      <c r="D323" t="s">
        <v>22</v>
      </c>
      <c r="E323" t="s">
        <v>55</v>
      </c>
      <c r="F323" t="s">
        <v>24</v>
      </c>
      <c r="G323">
        <v>46</v>
      </c>
      <c r="H323">
        <v>3.6</v>
      </c>
      <c r="I323">
        <v>3.6</v>
      </c>
      <c r="J323" s="3">
        <v>1</v>
      </c>
      <c r="K323" t="s">
        <v>25</v>
      </c>
      <c r="L323" t="s">
        <v>38</v>
      </c>
      <c r="M323">
        <v>24</v>
      </c>
      <c r="N323">
        <v>62</v>
      </c>
      <c r="O323">
        <v>3</v>
      </c>
      <c r="P323">
        <v>1.9</v>
      </c>
      <c r="Q323" t="s">
        <v>33</v>
      </c>
      <c r="R323" t="s">
        <v>38</v>
      </c>
      <c r="S323">
        <v>27</v>
      </c>
      <c r="T323">
        <v>0</v>
      </c>
      <c r="U323">
        <f>IF(EmployeeData3[[#This Row],[Gender]]="Female",1,0)</f>
        <v>1</v>
      </c>
      <c r="V323">
        <f>IF(EmployeeData3[[#This Row],[Performance Rating]]="Needs Improvement",1,0)</f>
        <v>0</v>
      </c>
      <c r="W323">
        <f>IF(EmployeeData3[[#This Row],[Performance Rating]]="Exceeds Expectations",1,0)</f>
        <v>0</v>
      </c>
      <c r="X323">
        <f>IF(EmployeeData3[[#This Row],[Performance Rating]]="Outstanding",1,0)</f>
        <v>0</v>
      </c>
      <c r="Y323">
        <f>IF(EmployeeData3[[#This Row],[Job Level]]="Entry",1,0)</f>
        <v>0</v>
      </c>
      <c r="Z323">
        <f>IF(EmployeeData3[[#This Row],[Job Level]]="Manager",1,0)</f>
        <v>0</v>
      </c>
      <c r="AA323">
        <f>IF(EmployeeData3[[#This Row],[Job Level]]="Senior",1,0)</f>
        <v>0</v>
      </c>
      <c r="AB323">
        <f>IF(EmployeeData3[[#This Row],[Job Level]]="Senior Manager",1,0)</f>
        <v>0</v>
      </c>
      <c r="AC323">
        <f>IF(EmployeeData3[[#This Row],[Department]]="Claims",1,0)</f>
        <v>0</v>
      </c>
      <c r="AD323">
        <f>IF(EmployeeData3[[#This Row],[Department]]="Finance",1,0)</f>
        <v>0</v>
      </c>
      <c r="AE323">
        <f>IF(EmployeeData3[[#This Row],[Department]]="HR",1,0)</f>
        <v>0</v>
      </c>
      <c r="AF323">
        <f>IF(EmployeeData3[[#This Row],[Department]]="IT",1,0)</f>
        <v>0</v>
      </c>
      <c r="AG323">
        <f>IF(EmployeeData3[[#This Row],[Department]]="Marketing",1,0)</f>
        <v>1</v>
      </c>
      <c r="AH323">
        <f>IF(EmployeeData3[[#This Row],[Department]]="Sales",1,0)</f>
        <v>0</v>
      </c>
      <c r="AI323">
        <f>IF(EmployeeData3[[#This Row],[Department]]="Underwriting",1,0)</f>
        <v>0</v>
      </c>
      <c r="AJ323">
        <f>IF(EmployeeData3[[#This Row],[Country]]="Canada",1,0)</f>
        <v>1</v>
      </c>
      <c r="AK323">
        <f>IF(EmployeeData3[[#This Row],[Country]]="Germany",1,0)</f>
        <v>0</v>
      </c>
      <c r="AL323">
        <f>IF(EmployeeData3[[#This Row],[Country]]="Ireland",1,0)</f>
        <v>0</v>
      </c>
      <c r="AM323">
        <f>IF(EmployeeData3[[#This Row],[Country]]="Singapore",1,0)</f>
        <v>0</v>
      </c>
      <c r="AN323">
        <f>IF(EmployeeData3[[#This Row],[Country]]="US",1,0)</f>
        <v>0</v>
      </c>
      <c r="AO323">
        <f>IF(EmployeeData3[[#This Row],[Working Arrangement]]="Office",1,0)</f>
        <v>0</v>
      </c>
      <c r="AP323">
        <f>IF(EmployeeData3[[#This Row],[Working Arrangement]]="Remote",1,0)</f>
        <v>0</v>
      </c>
      <c r="AQ323" t="e">
        <f>'Logistics Regression'!#REF! + SUMPRODUCT(B323:J323, 'Logistics Regression'!#REF!)</f>
        <v>#REF!</v>
      </c>
    </row>
    <row r="324" spans="1:43">
      <c r="A324" t="s">
        <v>375</v>
      </c>
      <c r="B324" t="str">
        <f>VLOOKUP(EmployeeData3[[#This Row],[Employee ID]],GenderData[#All],2,FALSE)</f>
        <v>Male</v>
      </c>
      <c r="C324" t="s">
        <v>40</v>
      </c>
      <c r="D324" t="s">
        <v>40</v>
      </c>
      <c r="E324" t="s">
        <v>45</v>
      </c>
      <c r="F324" t="s">
        <v>36</v>
      </c>
      <c r="G324">
        <v>47</v>
      </c>
      <c r="H324">
        <v>0.8</v>
      </c>
      <c r="I324">
        <v>0.8</v>
      </c>
      <c r="J324" s="3">
        <v>0.98</v>
      </c>
      <c r="K324" t="s">
        <v>25</v>
      </c>
      <c r="L324" t="s">
        <v>26</v>
      </c>
      <c r="M324">
        <v>9</v>
      </c>
      <c r="N324">
        <v>66</v>
      </c>
      <c r="O324">
        <v>4</v>
      </c>
      <c r="P324">
        <v>2.6</v>
      </c>
      <c r="Q324" t="s">
        <v>33</v>
      </c>
      <c r="R324" t="s">
        <v>26</v>
      </c>
      <c r="S324">
        <v>15</v>
      </c>
      <c r="T324">
        <v>0</v>
      </c>
      <c r="U324">
        <f>IF(EmployeeData3[[#This Row],[Gender]]="Female",1,0)</f>
        <v>0</v>
      </c>
      <c r="V324">
        <f>IF(EmployeeData3[[#This Row],[Performance Rating]]="Needs Improvement",1,0)</f>
        <v>0</v>
      </c>
      <c r="W324">
        <f>IF(EmployeeData3[[#This Row],[Performance Rating]]="Exceeds Expectations",1,0)</f>
        <v>0</v>
      </c>
      <c r="X324">
        <f>IF(EmployeeData3[[#This Row],[Performance Rating]]="Outstanding",1,0)</f>
        <v>0</v>
      </c>
      <c r="Y324">
        <f>IF(EmployeeData3[[#This Row],[Job Level]]="Entry",1,0)</f>
        <v>0</v>
      </c>
      <c r="Z324">
        <f>IF(EmployeeData3[[#This Row],[Job Level]]="Manager",1,0)</f>
        <v>1</v>
      </c>
      <c r="AA324">
        <f>IF(EmployeeData3[[#This Row],[Job Level]]="Senior",1,0)</f>
        <v>0</v>
      </c>
      <c r="AB324">
        <f>IF(EmployeeData3[[#This Row],[Job Level]]="Senior Manager",1,0)</f>
        <v>0</v>
      </c>
      <c r="AC324">
        <f>IF(EmployeeData3[[#This Row],[Department]]="Claims",1,0)</f>
        <v>0</v>
      </c>
      <c r="AD324">
        <f>IF(EmployeeData3[[#This Row],[Department]]="Finance",1,0)</f>
        <v>0</v>
      </c>
      <c r="AE324">
        <f>IF(EmployeeData3[[#This Row],[Department]]="HR",1,0)</f>
        <v>0</v>
      </c>
      <c r="AF324">
        <f>IF(EmployeeData3[[#This Row],[Department]]="IT",1,0)</f>
        <v>0</v>
      </c>
      <c r="AG324">
        <f>IF(EmployeeData3[[#This Row],[Department]]="Marketing",1,0)</f>
        <v>0</v>
      </c>
      <c r="AH324">
        <f>IF(EmployeeData3[[#This Row],[Department]]="Sales",1,0)</f>
        <v>0</v>
      </c>
      <c r="AI324">
        <f>IF(EmployeeData3[[#This Row],[Department]]="Underwriting",1,0)</f>
        <v>0</v>
      </c>
      <c r="AJ324">
        <f>IF(EmployeeData3[[#This Row],[Country]]="Canada",1,0)</f>
        <v>0</v>
      </c>
      <c r="AK324">
        <f>IF(EmployeeData3[[#This Row],[Country]]="Germany",1,0)</f>
        <v>0</v>
      </c>
      <c r="AL324">
        <f>IF(EmployeeData3[[#This Row],[Country]]="Ireland",1,0)</f>
        <v>0</v>
      </c>
      <c r="AM324">
        <f>IF(EmployeeData3[[#This Row],[Country]]="Singapore",1,0)</f>
        <v>0</v>
      </c>
      <c r="AN324">
        <f>IF(EmployeeData3[[#This Row],[Country]]="US",1,0)</f>
        <v>1</v>
      </c>
      <c r="AO324">
        <f>IF(EmployeeData3[[#This Row],[Working Arrangement]]="Office",1,0)</f>
        <v>0</v>
      </c>
      <c r="AP324">
        <f>IF(EmployeeData3[[#This Row],[Working Arrangement]]="Remote",1,0)</f>
        <v>0</v>
      </c>
      <c r="AQ324" t="e">
        <f>'Logistics Regression'!#REF! + SUMPRODUCT(B324:J324, 'Logistics Regression'!#REF!)</f>
        <v>#REF!</v>
      </c>
    </row>
    <row r="325" spans="1:43">
      <c r="A325" t="s">
        <v>376</v>
      </c>
      <c r="B325" t="str">
        <f>VLOOKUP(EmployeeData3[[#This Row],[Employee ID]],GenderData[#All],2,FALSE)</f>
        <v>Female</v>
      </c>
      <c r="C325" t="s">
        <v>66</v>
      </c>
      <c r="D325" t="s">
        <v>67</v>
      </c>
      <c r="E325" t="s">
        <v>23</v>
      </c>
      <c r="F325" t="s">
        <v>24</v>
      </c>
      <c r="G325">
        <v>41</v>
      </c>
      <c r="H325">
        <v>4</v>
      </c>
      <c r="I325">
        <v>2.2000000000000002</v>
      </c>
      <c r="J325" s="3">
        <v>0.96</v>
      </c>
      <c r="K325" t="s">
        <v>53</v>
      </c>
      <c r="L325" t="s">
        <v>26</v>
      </c>
      <c r="M325">
        <v>12</v>
      </c>
      <c r="N325">
        <v>59</v>
      </c>
      <c r="O325">
        <v>8</v>
      </c>
      <c r="P325">
        <v>3.1</v>
      </c>
      <c r="Q325" t="s">
        <v>33</v>
      </c>
      <c r="R325" t="s">
        <v>38</v>
      </c>
      <c r="S325">
        <v>0</v>
      </c>
      <c r="T325">
        <v>1</v>
      </c>
      <c r="U325">
        <f>IF(EmployeeData3[[#This Row],[Gender]]="Female",1,0)</f>
        <v>1</v>
      </c>
      <c r="V325">
        <f>IF(EmployeeData3[[#This Row],[Performance Rating]]="Needs Improvement",1,0)</f>
        <v>1</v>
      </c>
      <c r="W325">
        <f>IF(EmployeeData3[[#This Row],[Performance Rating]]="Exceeds Expectations",1,0)</f>
        <v>0</v>
      </c>
      <c r="X325">
        <f>IF(EmployeeData3[[#This Row],[Performance Rating]]="Outstanding",1,0)</f>
        <v>0</v>
      </c>
      <c r="Y325">
        <f>IF(EmployeeData3[[#This Row],[Job Level]]="Entry",1,0)</f>
        <v>0</v>
      </c>
      <c r="Z325">
        <f>IF(EmployeeData3[[#This Row],[Job Level]]="Manager",1,0)</f>
        <v>0</v>
      </c>
      <c r="AA325">
        <f>IF(EmployeeData3[[#This Row],[Job Level]]="Senior",1,0)</f>
        <v>0</v>
      </c>
      <c r="AB325">
        <f>IF(EmployeeData3[[#This Row],[Job Level]]="Senior Manager",1,0)</f>
        <v>0</v>
      </c>
      <c r="AC325">
        <f>IF(EmployeeData3[[#This Row],[Department]]="Claims",1,0)</f>
        <v>0</v>
      </c>
      <c r="AD325">
        <f>IF(EmployeeData3[[#This Row],[Department]]="Finance",1,0)</f>
        <v>0</v>
      </c>
      <c r="AE325">
        <f>IF(EmployeeData3[[#This Row],[Department]]="HR",1,0)</f>
        <v>1</v>
      </c>
      <c r="AF325">
        <f>IF(EmployeeData3[[#This Row],[Department]]="IT",1,0)</f>
        <v>0</v>
      </c>
      <c r="AG325">
        <f>IF(EmployeeData3[[#This Row],[Department]]="Marketing",1,0)</f>
        <v>0</v>
      </c>
      <c r="AH325">
        <f>IF(EmployeeData3[[#This Row],[Department]]="Sales",1,0)</f>
        <v>0</v>
      </c>
      <c r="AI325">
        <f>IF(EmployeeData3[[#This Row],[Department]]="Underwriting",1,0)</f>
        <v>0</v>
      </c>
      <c r="AJ325">
        <f>IF(EmployeeData3[[#This Row],[Country]]="Canada",1,0)</f>
        <v>0</v>
      </c>
      <c r="AK325">
        <f>IF(EmployeeData3[[#This Row],[Country]]="Germany",1,0)</f>
        <v>0</v>
      </c>
      <c r="AL325">
        <f>IF(EmployeeData3[[#This Row],[Country]]="Ireland",1,0)</f>
        <v>0</v>
      </c>
      <c r="AM325">
        <f>IF(EmployeeData3[[#This Row],[Country]]="Singapore",1,0)</f>
        <v>0</v>
      </c>
      <c r="AN325">
        <f>IF(EmployeeData3[[#This Row],[Country]]="US",1,0)</f>
        <v>0</v>
      </c>
      <c r="AO325">
        <f>IF(EmployeeData3[[#This Row],[Working Arrangement]]="Office",1,0)</f>
        <v>0</v>
      </c>
      <c r="AP325">
        <f>IF(EmployeeData3[[#This Row],[Working Arrangement]]="Remote",1,0)</f>
        <v>0</v>
      </c>
      <c r="AQ325" t="e">
        <f>'Logistics Regression'!#REF! + SUMPRODUCT(B325:J325, 'Logistics Regression'!#REF!)</f>
        <v>#REF!</v>
      </c>
    </row>
    <row r="326" spans="1:43">
      <c r="A326" t="s">
        <v>377</v>
      </c>
      <c r="B326" t="str">
        <f>VLOOKUP(EmployeeData3[[#This Row],[Employee ID]],GenderData[#All],2,FALSE)</f>
        <v>Female</v>
      </c>
      <c r="C326" t="s">
        <v>29</v>
      </c>
      <c r="D326" t="s">
        <v>30</v>
      </c>
      <c r="E326" t="s">
        <v>45</v>
      </c>
      <c r="F326" t="s">
        <v>59</v>
      </c>
      <c r="G326">
        <v>50</v>
      </c>
      <c r="H326">
        <v>4.5999999999999996</v>
      </c>
      <c r="I326">
        <v>3.1</v>
      </c>
      <c r="J326" s="3">
        <v>1.1599999999999999</v>
      </c>
      <c r="K326" t="s">
        <v>37</v>
      </c>
      <c r="L326" t="s">
        <v>26</v>
      </c>
      <c r="M326">
        <v>1</v>
      </c>
      <c r="N326">
        <v>64</v>
      </c>
      <c r="O326">
        <v>6</v>
      </c>
      <c r="P326">
        <v>3.1</v>
      </c>
      <c r="Q326" t="s">
        <v>50</v>
      </c>
      <c r="R326" t="s">
        <v>26</v>
      </c>
      <c r="S326">
        <v>28</v>
      </c>
      <c r="T326">
        <v>0</v>
      </c>
      <c r="U326">
        <f>IF(EmployeeData3[[#This Row],[Gender]]="Female",1,0)</f>
        <v>1</v>
      </c>
      <c r="V326">
        <f>IF(EmployeeData3[[#This Row],[Performance Rating]]="Needs Improvement",1,0)</f>
        <v>0</v>
      </c>
      <c r="W326">
        <f>IF(EmployeeData3[[#This Row],[Performance Rating]]="Exceeds Expectations",1,0)</f>
        <v>1</v>
      </c>
      <c r="X326">
        <f>IF(EmployeeData3[[#This Row],[Performance Rating]]="Outstanding",1,0)</f>
        <v>0</v>
      </c>
      <c r="Y326">
        <f>IF(EmployeeData3[[#This Row],[Job Level]]="Entry",1,0)</f>
        <v>0</v>
      </c>
      <c r="Z326">
        <f>IF(EmployeeData3[[#This Row],[Job Level]]="Manager",1,0)</f>
        <v>0</v>
      </c>
      <c r="AA326">
        <f>IF(EmployeeData3[[#This Row],[Job Level]]="Senior",1,0)</f>
        <v>0</v>
      </c>
      <c r="AB326">
        <f>IF(EmployeeData3[[#This Row],[Job Level]]="Senior Manager",1,0)</f>
        <v>1</v>
      </c>
      <c r="AC326">
        <f>IF(EmployeeData3[[#This Row],[Department]]="Claims",1,0)</f>
        <v>1</v>
      </c>
      <c r="AD326">
        <f>IF(EmployeeData3[[#This Row],[Department]]="Finance",1,0)</f>
        <v>0</v>
      </c>
      <c r="AE326">
        <f>IF(EmployeeData3[[#This Row],[Department]]="HR",1,0)</f>
        <v>0</v>
      </c>
      <c r="AF326">
        <f>IF(EmployeeData3[[#This Row],[Department]]="IT",1,0)</f>
        <v>0</v>
      </c>
      <c r="AG326">
        <f>IF(EmployeeData3[[#This Row],[Department]]="Marketing",1,0)</f>
        <v>0</v>
      </c>
      <c r="AH326">
        <f>IF(EmployeeData3[[#This Row],[Department]]="Sales",1,0)</f>
        <v>0</v>
      </c>
      <c r="AI326">
        <f>IF(EmployeeData3[[#This Row],[Department]]="Underwriting",1,0)</f>
        <v>0</v>
      </c>
      <c r="AJ326">
        <f>IF(EmployeeData3[[#This Row],[Country]]="Canada",1,0)</f>
        <v>0</v>
      </c>
      <c r="AK326">
        <f>IF(EmployeeData3[[#This Row],[Country]]="Germany",1,0)</f>
        <v>0</v>
      </c>
      <c r="AL326">
        <f>IF(EmployeeData3[[#This Row],[Country]]="Ireland",1,0)</f>
        <v>0</v>
      </c>
      <c r="AM326">
        <f>IF(EmployeeData3[[#This Row],[Country]]="Singapore",1,0)</f>
        <v>0</v>
      </c>
      <c r="AN326">
        <f>IF(EmployeeData3[[#This Row],[Country]]="US",1,0)</f>
        <v>1</v>
      </c>
      <c r="AO326">
        <f>IF(EmployeeData3[[#This Row],[Working Arrangement]]="Office",1,0)</f>
        <v>1</v>
      </c>
      <c r="AP326">
        <f>IF(EmployeeData3[[#This Row],[Working Arrangement]]="Remote",1,0)</f>
        <v>0</v>
      </c>
      <c r="AQ326" t="e">
        <f>'Logistics Regression'!#REF! + SUMPRODUCT(B326:J326, 'Logistics Regression'!#REF!)</f>
        <v>#REF!</v>
      </c>
    </row>
    <row r="327" spans="1:43">
      <c r="A327" t="s">
        <v>378</v>
      </c>
      <c r="B327" t="str">
        <f>VLOOKUP(EmployeeData3[[#This Row],[Employee ID]],GenderData[#All],2,FALSE)</f>
        <v>Male</v>
      </c>
      <c r="C327" t="s">
        <v>35</v>
      </c>
      <c r="D327" t="s">
        <v>22</v>
      </c>
      <c r="E327" t="s">
        <v>31</v>
      </c>
      <c r="F327" t="s">
        <v>24</v>
      </c>
      <c r="G327">
        <v>41</v>
      </c>
      <c r="H327">
        <v>1.3</v>
      </c>
      <c r="I327">
        <v>1.3</v>
      </c>
      <c r="J327" s="3">
        <v>0.93</v>
      </c>
      <c r="K327" t="s">
        <v>37</v>
      </c>
      <c r="L327" t="s">
        <v>26</v>
      </c>
      <c r="M327">
        <v>4</v>
      </c>
      <c r="N327">
        <v>67</v>
      </c>
      <c r="O327">
        <v>6</v>
      </c>
      <c r="P327">
        <v>1.2</v>
      </c>
      <c r="Q327" t="s">
        <v>33</v>
      </c>
      <c r="R327" t="s">
        <v>26</v>
      </c>
      <c r="S327">
        <v>26</v>
      </c>
      <c r="T327">
        <v>0</v>
      </c>
      <c r="U327">
        <f>IF(EmployeeData3[[#This Row],[Gender]]="Female",1,0)</f>
        <v>0</v>
      </c>
      <c r="V327">
        <f>IF(EmployeeData3[[#This Row],[Performance Rating]]="Needs Improvement",1,0)</f>
        <v>0</v>
      </c>
      <c r="W327">
        <f>IF(EmployeeData3[[#This Row],[Performance Rating]]="Exceeds Expectations",1,0)</f>
        <v>1</v>
      </c>
      <c r="X327">
        <f>IF(EmployeeData3[[#This Row],[Performance Rating]]="Outstanding",1,0)</f>
        <v>0</v>
      </c>
      <c r="Y327">
        <f>IF(EmployeeData3[[#This Row],[Job Level]]="Entry",1,0)</f>
        <v>0</v>
      </c>
      <c r="Z327">
        <f>IF(EmployeeData3[[#This Row],[Job Level]]="Manager",1,0)</f>
        <v>0</v>
      </c>
      <c r="AA327">
        <f>IF(EmployeeData3[[#This Row],[Job Level]]="Senior",1,0)</f>
        <v>0</v>
      </c>
      <c r="AB327">
        <f>IF(EmployeeData3[[#This Row],[Job Level]]="Senior Manager",1,0)</f>
        <v>0</v>
      </c>
      <c r="AC327">
        <f>IF(EmployeeData3[[#This Row],[Department]]="Claims",1,0)</f>
        <v>0</v>
      </c>
      <c r="AD327">
        <f>IF(EmployeeData3[[#This Row],[Department]]="Finance",1,0)</f>
        <v>0</v>
      </c>
      <c r="AE327">
        <f>IF(EmployeeData3[[#This Row],[Department]]="HR",1,0)</f>
        <v>0</v>
      </c>
      <c r="AF327">
        <f>IF(EmployeeData3[[#This Row],[Department]]="IT",1,0)</f>
        <v>0</v>
      </c>
      <c r="AG327">
        <f>IF(EmployeeData3[[#This Row],[Department]]="Marketing",1,0)</f>
        <v>1</v>
      </c>
      <c r="AH327">
        <f>IF(EmployeeData3[[#This Row],[Department]]="Sales",1,0)</f>
        <v>0</v>
      </c>
      <c r="AI327">
        <f>IF(EmployeeData3[[#This Row],[Department]]="Underwriting",1,0)</f>
        <v>0</v>
      </c>
      <c r="AJ327">
        <f>IF(EmployeeData3[[#This Row],[Country]]="Canada",1,0)</f>
        <v>0</v>
      </c>
      <c r="AK327">
        <f>IF(EmployeeData3[[#This Row],[Country]]="Germany",1,0)</f>
        <v>1</v>
      </c>
      <c r="AL327">
        <f>IF(EmployeeData3[[#This Row],[Country]]="Ireland",1,0)</f>
        <v>0</v>
      </c>
      <c r="AM327">
        <f>IF(EmployeeData3[[#This Row],[Country]]="Singapore",1,0)</f>
        <v>0</v>
      </c>
      <c r="AN327">
        <f>IF(EmployeeData3[[#This Row],[Country]]="US",1,0)</f>
        <v>0</v>
      </c>
      <c r="AO327">
        <f>IF(EmployeeData3[[#This Row],[Working Arrangement]]="Office",1,0)</f>
        <v>0</v>
      </c>
      <c r="AP327">
        <f>IF(EmployeeData3[[#This Row],[Working Arrangement]]="Remote",1,0)</f>
        <v>0</v>
      </c>
      <c r="AQ327" t="e">
        <f>'Logistics Regression'!#REF! + SUMPRODUCT(B327:J327, 'Logistics Regression'!#REF!)</f>
        <v>#REF!</v>
      </c>
    </row>
    <row r="328" spans="1:43">
      <c r="A328" t="s">
        <v>379</v>
      </c>
      <c r="B328" t="str">
        <f>VLOOKUP(EmployeeData3[[#This Row],[Employee ID]],GenderData[#All],2,FALSE)</f>
        <v>Male</v>
      </c>
      <c r="C328" t="s">
        <v>40</v>
      </c>
      <c r="D328" t="s">
        <v>40</v>
      </c>
      <c r="E328" t="s">
        <v>41</v>
      </c>
      <c r="F328" t="s">
        <v>24</v>
      </c>
      <c r="G328">
        <v>53</v>
      </c>
      <c r="H328">
        <v>2.4</v>
      </c>
      <c r="I328">
        <v>2.4</v>
      </c>
      <c r="J328" s="3">
        <v>1.19</v>
      </c>
      <c r="K328" t="s">
        <v>37</v>
      </c>
      <c r="L328" t="s">
        <v>26</v>
      </c>
      <c r="M328">
        <v>32</v>
      </c>
      <c r="N328">
        <v>69</v>
      </c>
      <c r="O328">
        <v>6</v>
      </c>
      <c r="P328">
        <v>6.1</v>
      </c>
      <c r="Q328" t="s">
        <v>33</v>
      </c>
      <c r="R328" t="s">
        <v>38</v>
      </c>
      <c r="S328">
        <v>30</v>
      </c>
      <c r="T328">
        <v>1</v>
      </c>
      <c r="U328">
        <f>IF(EmployeeData3[[#This Row],[Gender]]="Female",1,0)</f>
        <v>0</v>
      </c>
      <c r="V328">
        <f>IF(EmployeeData3[[#This Row],[Performance Rating]]="Needs Improvement",1,0)</f>
        <v>0</v>
      </c>
      <c r="W328">
        <f>IF(EmployeeData3[[#This Row],[Performance Rating]]="Exceeds Expectations",1,0)</f>
        <v>1</v>
      </c>
      <c r="X328">
        <f>IF(EmployeeData3[[#This Row],[Performance Rating]]="Outstanding",1,0)</f>
        <v>0</v>
      </c>
      <c r="Y328">
        <f>IF(EmployeeData3[[#This Row],[Job Level]]="Entry",1,0)</f>
        <v>0</v>
      </c>
      <c r="Z328">
        <f>IF(EmployeeData3[[#This Row],[Job Level]]="Manager",1,0)</f>
        <v>0</v>
      </c>
      <c r="AA328">
        <f>IF(EmployeeData3[[#This Row],[Job Level]]="Senior",1,0)</f>
        <v>0</v>
      </c>
      <c r="AB328">
        <f>IF(EmployeeData3[[#This Row],[Job Level]]="Senior Manager",1,0)</f>
        <v>0</v>
      </c>
      <c r="AC328">
        <f>IF(EmployeeData3[[#This Row],[Department]]="Claims",1,0)</f>
        <v>0</v>
      </c>
      <c r="AD328">
        <f>IF(EmployeeData3[[#This Row],[Department]]="Finance",1,0)</f>
        <v>0</v>
      </c>
      <c r="AE328">
        <f>IF(EmployeeData3[[#This Row],[Department]]="HR",1,0)</f>
        <v>0</v>
      </c>
      <c r="AF328">
        <f>IF(EmployeeData3[[#This Row],[Department]]="IT",1,0)</f>
        <v>0</v>
      </c>
      <c r="AG328">
        <f>IF(EmployeeData3[[#This Row],[Department]]="Marketing",1,0)</f>
        <v>0</v>
      </c>
      <c r="AH328">
        <f>IF(EmployeeData3[[#This Row],[Department]]="Sales",1,0)</f>
        <v>0</v>
      </c>
      <c r="AI328">
        <f>IF(EmployeeData3[[#This Row],[Department]]="Underwriting",1,0)</f>
        <v>0</v>
      </c>
      <c r="AJ328">
        <f>IF(EmployeeData3[[#This Row],[Country]]="Canada",1,0)</f>
        <v>0</v>
      </c>
      <c r="AK328">
        <f>IF(EmployeeData3[[#This Row],[Country]]="Germany",1,0)</f>
        <v>0</v>
      </c>
      <c r="AL328">
        <f>IF(EmployeeData3[[#This Row],[Country]]="Ireland",1,0)</f>
        <v>0</v>
      </c>
      <c r="AM328">
        <f>IF(EmployeeData3[[#This Row],[Country]]="Singapore",1,0)</f>
        <v>1</v>
      </c>
      <c r="AN328">
        <f>IF(EmployeeData3[[#This Row],[Country]]="US",1,0)</f>
        <v>0</v>
      </c>
      <c r="AO328">
        <f>IF(EmployeeData3[[#This Row],[Working Arrangement]]="Office",1,0)</f>
        <v>0</v>
      </c>
      <c r="AP328">
        <f>IF(EmployeeData3[[#This Row],[Working Arrangement]]="Remote",1,0)</f>
        <v>0</v>
      </c>
      <c r="AQ328" t="e">
        <f>'Logistics Regression'!#REF! + SUMPRODUCT(B328:J328, 'Logistics Regression'!#REF!)</f>
        <v>#REF!</v>
      </c>
    </row>
    <row r="329" spans="1:43">
      <c r="A329" t="s">
        <v>380</v>
      </c>
      <c r="B329" t="str">
        <f>VLOOKUP(EmployeeData3[[#This Row],[Employee ID]],GenderData[#All],2,FALSE)</f>
        <v>Male</v>
      </c>
      <c r="C329" t="s">
        <v>40</v>
      </c>
      <c r="D329" t="s">
        <v>40</v>
      </c>
      <c r="E329" t="s">
        <v>45</v>
      </c>
      <c r="F329" t="s">
        <v>32</v>
      </c>
      <c r="G329">
        <v>23</v>
      </c>
      <c r="H329">
        <v>8.9</v>
      </c>
      <c r="I329">
        <v>6.5</v>
      </c>
      <c r="J329" s="3">
        <v>1.06</v>
      </c>
      <c r="K329" t="s">
        <v>25</v>
      </c>
      <c r="L329" t="s">
        <v>38</v>
      </c>
      <c r="M329">
        <v>31</v>
      </c>
      <c r="N329">
        <v>51</v>
      </c>
      <c r="O329">
        <v>8</v>
      </c>
      <c r="P329">
        <v>2.7</v>
      </c>
      <c r="Q329" t="s">
        <v>33</v>
      </c>
      <c r="R329" t="s">
        <v>38</v>
      </c>
      <c r="S329">
        <v>16</v>
      </c>
      <c r="T329">
        <v>1</v>
      </c>
      <c r="U329">
        <f>IF(EmployeeData3[[#This Row],[Gender]]="Female",1,0)</f>
        <v>0</v>
      </c>
      <c r="V329">
        <f>IF(EmployeeData3[[#This Row],[Performance Rating]]="Needs Improvement",1,0)</f>
        <v>0</v>
      </c>
      <c r="W329">
        <f>IF(EmployeeData3[[#This Row],[Performance Rating]]="Exceeds Expectations",1,0)</f>
        <v>0</v>
      </c>
      <c r="X329">
        <f>IF(EmployeeData3[[#This Row],[Performance Rating]]="Outstanding",1,0)</f>
        <v>0</v>
      </c>
      <c r="Y329">
        <f>IF(EmployeeData3[[#This Row],[Job Level]]="Entry",1,0)</f>
        <v>0</v>
      </c>
      <c r="Z329">
        <f>IF(EmployeeData3[[#This Row],[Job Level]]="Manager",1,0)</f>
        <v>0</v>
      </c>
      <c r="AA329">
        <f>IF(EmployeeData3[[#This Row],[Job Level]]="Senior",1,0)</f>
        <v>1</v>
      </c>
      <c r="AB329">
        <f>IF(EmployeeData3[[#This Row],[Job Level]]="Senior Manager",1,0)</f>
        <v>0</v>
      </c>
      <c r="AC329">
        <f>IF(EmployeeData3[[#This Row],[Department]]="Claims",1,0)</f>
        <v>0</v>
      </c>
      <c r="AD329">
        <f>IF(EmployeeData3[[#This Row],[Department]]="Finance",1,0)</f>
        <v>0</v>
      </c>
      <c r="AE329">
        <f>IF(EmployeeData3[[#This Row],[Department]]="HR",1,0)</f>
        <v>0</v>
      </c>
      <c r="AF329">
        <f>IF(EmployeeData3[[#This Row],[Department]]="IT",1,0)</f>
        <v>0</v>
      </c>
      <c r="AG329">
        <f>IF(EmployeeData3[[#This Row],[Department]]="Marketing",1,0)</f>
        <v>0</v>
      </c>
      <c r="AH329">
        <f>IF(EmployeeData3[[#This Row],[Department]]="Sales",1,0)</f>
        <v>0</v>
      </c>
      <c r="AI329">
        <f>IF(EmployeeData3[[#This Row],[Department]]="Underwriting",1,0)</f>
        <v>0</v>
      </c>
      <c r="AJ329">
        <f>IF(EmployeeData3[[#This Row],[Country]]="Canada",1,0)</f>
        <v>0</v>
      </c>
      <c r="AK329">
        <f>IF(EmployeeData3[[#This Row],[Country]]="Germany",1,0)</f>
        <v>0</v>
      </c>
      <c r="AL329">
        <f>IF(EmployeeData3[[#This Row],[Country]]="Ireland",1,0)</f>
        <v>0</v>
      </c>
      <c r="AM329">
        <f>IF(EmployeeData3[[#This Row],[Country]]="Singapore",1,0)</f>
        <v>0</v>
      </c>
      <c r="AN329">
        <f>IF(EmployeeData3[[#This Row],[Country]]="US",1,0)</f>
        <v>1</v>
      </c>
      <c r="AO329">
        <f>IF(EmployeeData3[[#This Row],[Working Arrangement]]="Office",1,0)</f>
        <v>0</v>
      </c>
      <c r="AP329">
        <f>IF(EmployeeData3[[#This Row],[Working Arrangement]]="Remote",1,0)</f>
        <v>0</v>
      </c>
      <c r="AQ329" t="e">
        <f>'Logistics Regression'!#REF! + SUMPRODUCT(B329:J329, 'Logistics Regression'!#REF!)</f>
        <v>#REF!</v>
      </c>
    </row>
    <row r="330" spans="1:43">
      <c r="A330" t="s">
        <v>381</v>
      </c>
      <c r="B330" t="str">
        <f>VLOOKUP(EmployeeData3[[#This Row],[Employee ID]],GenderData[#All],2,FALSE)</f>
        <v>Male</v>
      </c>
      <c r="C330" t="s">
        <v>21</v>
      </c>
      <c r="D330" t="s">
        <v>22</v>
      </c>
      <c r="E330" t="s">
        <v>73</v>
      </c>
      <c r="F330" t="s">
        <v>32</v>
      </c>
      <c r="G330">
        <v>41</v>
      </c>
      <c r="H330">
        <v>5.7</v>
      </c>
      <c r="I330">
        <v>2.5</v>
      </c>
      <c r="J330" s="3">
        <v>0.96</v>
      </c>
      <c r="K330" t="s">
        <v>25</v>
      </c>
      <c r="L330" t="s">
        <v>26</v>
      </c>
      <c r="M330">
        <v>17</v>
      </c>
      <c r="N330">
        <v>55</v>
      </c>
      <c r="O330">
        <v>10</v>
      </c>
      <c r="P330">
        <v>4.4000000000000004</v>
      </c>
      <c r="Q330" t="s">
        <v>33</v>
      </c>
      <c r="R330" t="s">
        <v>26</v>
      </c>
      <c r="S330">
        <v>15</v>
      </c>
      <c r="T330">
        <v>0</v>
      </c>
      <c r="U330">
        <f>IF(EmployeeData3[[#This Row],[Gender]]="Female",1,0)</f>
        <v>0</v>
      </c>
      <c r="V330">
        <f>IF(EmployeeData3[[#This Row],[Performance Rating]]="Needs Improvement",1,0)</f>
        <v>0</v>
      </c>
      <c r="W330">
        <f>IF(EmployeeData3[[#This Row],[Performance Rating]]="Exceeds Expectations",1,0)</f>
        <v>0</v>
      </c>
      <c r="X330">
        <f>IF(EmployeeData3[[#This Row],[Performance Rating]]="Outstanding",1,0)</f>
        <v>0</v>
      </c>
      <c r="Y330">
        <f>IF(EmployeeData3[[#This Row],[Job Level]]="Entry",1,0)</f>
        <v>0</v>
      </c>
      <c r="Z330">
        <f>IF(EmployeeData3[[#This Row],[Job Level]]="Manager",1,0)</f>
        <v>0</v>
      </c>
      <c r="AA330">
        <f>IF(EmployeeData3[[#This Row],[Job Level]]="Senior",1,0)</f>
        <v>1</v>
      </c>
      <c r="AB330">
        <f>IF(EmployeeData3[[#This Row],[Job Level]]="Senior Manager",1,0)</f>
        <v>0</v>
      </c>
      <c r="AC330">
        <f>IF(EmployeeData3[[#This Row],[Department]]="Claims",1,0)</f>
        <v>0</v>
      </c>
      <c r="AD330">
        <f>IF(EmployeeData3[[#This Row],[Department]]="Finance",1,0)</f>
        <v>0</v>
      </c>
      <c r="AE330">
        <f>IF(EmployeeData3[[#This Row],[Department]]="HR",1,0)</f>
        <v>0</v>
      </c>
      <c r="AF330">
        <f>IF(EmployeeData3[[#This Row],[Department]]="IT",1,0)</f>
        <v>0</v>
      </c>
      <c r="AG330">
        <f>IF(EmployeeData3[[#This Row],[Department]]="Marketing",1,0)</f>
        <v>0</v>
      </c>
      <c r="AH330">
        <f>IF(EmployeeData3[[#This Row],[Department]]="Sales",1,0)</f>
        <v>1</v>
      </c>
      <c r="AI330">
        <f>IF(EmployeeData3[[#This Row],[Department]]="Underwriting",1,0)</f>
        <v>0</v>
      </c>
      <c r="AJ330">
        <f>IF(EmployeeData3[[#This Row],[Country]]="Canada",1,0)</f>
        <v>0</v>
      </c>
      <c r="AK330">
        <f>IF(EmployeeData3[[#This Row],[Country]]="Germany",1,0)</f>
        <v>0</v>
      </c>
      <c r="AL330">
        <f>IF(EmployeeData3[[#This Row],[Country]]="Ireland",1,0)</f>
        <v>1</v>
      </c>
      <c r="AM330">
        <f>IF(EmployeeData3[[#This Row],[Country]]="Singapore",1,0)</f>
        <v>0</v>
      </c>
      <c r="AN330">
        <f>IF(EmployeeData3[[#This Row],[Country]]="US",1,0)</f>
        <v>0</v>
      </c>
      <c r="AO330">
        <f>IF(EmployeeData3[[#This Row],[Working Arrangement]]="Office",1,0)</f>
        <v>0</v>
      </c>
      <c r="AP330">
        <f>IF(EmployeeData3[[#This Row],[Working Arrangement]]="Remote",1,0)</f>
        <v>0</v>
      </c>
      <c r="AQ330" t="e">
        <f>'Logistics Regression'!#REF! + SUMPRODUCT(B330:J330, 'Logistics Regression'!#REF!)</f>
        <v>#REF!</v>
      </c>
    </row>
    <row r="331" spans="1:43">
      <c r="A331" t="s">
        <v>382</v>
      </c>
      <c r="B331" t="str">
        <f>VLOOKUP(EmployeeData3[[#This Row],[Employee ID]],GenderData[#All],2,FALSE)</f>
        <v>Female</v>
      </c>
      <c r="C331" t="s">
        <v>43</v>
      </c>
      <c r="D331" t="s">
        <v>44</v>
      </c>
      <c r="E331" t="s">
        <v>23</v>
      </c>
      <c r="F331" t="s">
        <v>24</v>
      </c>
      <c r="G331">
        <v>41</v>
      </c>
      <c r="H331">
        <v>5.5</v>
      </c>
      <c r="I331">
        <v>5.5</v>
      </c>
      <c r="J331" s="3">
        <v>1.3</v>
      </c>
      <c r="K331" t="s">
        <v>37</v>
      </c>
      <c r="L331" t="s">
        <v>26</v>
      </c>
      <c r="M331">
        <v>31</v>
      </c>
      <c r="N331">
        <v>69</v>
      </c>
      <c r="O331">
        <v>2</v>
      </c>
      <c r="P331">
        <v>1.7</v>
      </c>
      <c r="Q331" t="s">
        <v>33</v>
      </c>
      <c r="R331" t="s">
        <v>26</v>
      </c>
      <c r="S331">
        <v>29</v>
      </c>
      <c r="T331">
        <v>0</v>
      </c>
      <c r="U331">
        <f>IF(EmployeeData3[[#This Row],[Gender]]="Female",1,0)</f>
        <v>1</v>
      </c>
      <c r="V331">
        <f>IF(EmployeeData3[[#This Row],[Performance Rating]]="Needs Improvement",1,0)</f>
        <v>0</v>
      </c>
      <c r="W331">
        <f>IF(EmployeeData3[[#This Row],[Performance Rating]]="Exceeds Expectations",1,0)</f>
        <v>1</v>
      </c>
      <c r="X331">
        <f>IF(EmployeeData3[[#This Row],[Performance Rating]]="Outstanding",1,0)</f>
        <v>0</v>
      </c>
      <c r="Y331">
        <f>IF(EmployeeData3[[#This Row],[Job Level]]="Entry",1,0)</f>
        <v>0</v>
      </c>
      <c r="Z331">
        <f>IF(EmployeeData3[[#This Row],[Job Level]]="Manager",1,0)</f>
        <v>0</v>
      </c>
      <c r="AA331">
        <f>IF(EmployeeData3[[#This Row],[Job Level]]="Senior",1,0)</f>
        <v>0</v>
      </c>
      <c r="AB331">
        <f>IF(EmployeeData3[[#This Row],[Job Level]]="Senior Manager",1,0)</f>
        <v>0</v>
      </c>
      <c r="AC331">
        <f>IF(EmployeeData3[[#This Row],[Department]]="Claims",1,0)</f>
        <v>0</v>
      </c>
      <c r="AD331">
        <f>IF(EmployeeData3[[#This Row],[Department]]="Finance",1,0)</f>
        <v>1</v>
      </c>
      <c r="AE331">
        <f>IF(EmployeeData3[[#This Row],[Department]]="HR",1,0)</f>
        <v>0</v>
      </c>
      <c r="AF331">
        <f>IF(EmployeeData3[[#This Row],[Department]]="IT",1,0)</f>
        <v>0</v>
      </c>
      <c r="AG331">
        <f>IF(EmployeeData3[[#This Row],[Department]]="Marketing",1,0)</f>
        <v>0</v>
      </c>
      <c r="AH331">
        <f>IF(EmployeeData3[[#This Row],[Department]]="Sales",1,0)</f>
        <v>0</v>
      </c>
      <c r="AI331">
        <f>IF(EmployeeData3[[#This Row],[Department]]="Underwriting",1,0)</f>
        <v>0</v>
      </c>
      <c r="AJ331">
        <f>IF(EmployeeData3[[#This Row],[Country]]="Canada",1,0)</f>
        <v>0</v>
      </c>
      <c r="AK331">
        <f>IF(EmployeeData3[[#This Row],[Country]]="Germany",1,0)</f>
        <v>0</v>
      </c>
      <c r="AL331">
        <f>IF(EmployeeData3[[#This Row],[Country]]="Ireland",1,0)</f>
        <v>0</v>
      </c>
      <c r="AM331">
        <f>IF(EmployeeData3[[#This Row],[Country]]="Singapore",1,0)</f>
        <v>0</v>
      </c>
      <c r="AN331">
        <f>IF(EmployeeData3[[#This Row],[Country]]="US",1,0)</f>
        <v>0</v>
      </c>
      <c r="AO331">
        <f>IF(EmployeeData3[[#This Row],[Working Arrangement]]="Office",1,0)</f>
        <v>0</v>
      </c>
      <c r="AP331">
        <f>IF(EmployeeData3[[#This Row],[Working Arrangement]]="Remote",1,0)</f>
        <v>0</v>
      </c>
      <c r="AQ331" t="e">
        <f>'Logistics Regression'!#REF! + SUMPRODUCT(B331:J331, 'Logistics Regression'!#REF!)</f>
        <v>#REF!</v>
      </c>
    </row>
    <row r="332" spans="1:43">
      <c r="A332" t="s">
        <v>383</v>
      </c>
      <c r="B332" t="str">
        <f>VLOOKUP(EmployeeData3[[#This Row],[Employee ID]],GenderData[#All],2,FALSE)</f>
        <v>Female</v>
      </c>
      <c r="C332" t="s">
        <v>21</v>
      </c>
      <c r="D332" t="s">
        <v>22</v>
      </c>
      <c r="E332" t="s">
        <v>45</v>
      </c>
      <c r="F332" t="s">
        <v>32</v>
      </c>
      <c r="G332">
        <v>30</v>
      </c>
      <c r="H332">
        <v>8.1999999999999993</v>
      </c>
      <c r="I332">
        <v>1</v>
      </c>
      <c r="J332" s="3">
        <v>0.86</v>
      </c>
      <c r="K332" t="s">
        <v>25</v>
      </c>
      <c r="L332" t="s">
        <v>26</v>
      </c>
      <c r="M332">
        <v>15</v>
      </c>
      <c r="N332">
        <v>57</v>
      </c>
      <c r="O332">
        <v>5</v>
      </c>
      <c r="P332">
        <v>3.6</v>
      </c>
      <c r="Q332" t="s">
        <v>33</v>
      </c>
      <c r="R332" t="s">
        <v>26</v>
      </c>
      <c r="S332">
        <v>42</v>
      </c>
      <c r="T332">
        <v>0</v>
      </c>
      <c r="U332">
        <f>IF(EmployeeData3[[#This Row],[Gender]]="Female",1,0)</f>
        <v>1</v>
      </c>
      <c r="V332">
        <f>IF(EmployeeData3[[#This Row],[Performance Rating]]="Needs Improvement",1,0)</f>
        <v>0</v>
      </c>
      <c r="W332">
        <f>IF(EmployeeData3[[#This Row],[Performance Rating]]="Exceeds Expectations",1,0)</f>
        <v>0</v>
      </c>
      <c r="X332">
        <f>IF(EmployeeData3[[#This Row],[Performance Rating]]="Outstanding",1,0)</f>
        <v>0</v>
      </c>
      <c r="Y332">
        <f>IF(EmployeeData3[[#This Row],[Job Level]]="Entry",1,0)</f>
        <v>0</v>
      </c>
      <c r="Z332">
        <f>IF(EmployeeData3[[#This Row],[Job Level]]="Manager",1,0)</f>
        <v>0</v>
      </c>
      <c r="AA332">
        <f>IF(EmployeeData3[[#This Row],[Job Level]]="Senior",1,0)</f>
        <v>1</v>
      </c>
      <c r="AB332">
        <f>IF(EmployeeData3[[#This Row],[Job Level]]="Senior Manager",1,0)</f>
        <v>0</v>
      </c>
      <c r="AC332">
        <f>IF(EmployeeData3[[#This Row],[Department]]="Claims",1,0)</f>
        <v>0</v>
      </c>
      <c r="AD332">
        <f>IF(EmployeeData3[[#This Row],[Department]]="Finance",1,0)</f>
        <v>0</v>
      </c>
      <c r="AE332">
        <f>IF(EmployeeData3[[#This Row],[Department]]="HR",1,0)</f>
        <v>0</v>
      </c>
      <c r="AF332">
        <f>IF(EmployeeData3[[#This Row],[Department]]="IT",1,0)</f>
        <v>0</v>
      </c>
      <c r="AG332">
        <f>IF(EmployeeData3[[#This Row],[Department]]="Marketing",1,0)</f>
        <v>0</v>
      </c>
      <c r="AH332">
        <f>IF(EmployeeData3[[#This Row],[Department]]="Sales",1,0)</f>
        <v>1</v>
      </c>
      <c r="AI332">
        <f>IF(EmployeeData3[[#This Row],[Department]]="Underwriting",1,0)</f>
        <v>0</v>
      </c>
      <c r="AJ332">
        <f>IF(EmployeeData3[[#This Row],[Country]]="Canada",1,0)</f>
        <v>0</v>
      </c>
      <c r="AK332">
        <f>IF(EmployeeData3[[#This Row],[Country]]="Germany",1,0)</f>
        <v>0</v>
      </c>
      <c r="AL332">
        <f>IF(EmployeeData3[[#This Row],[Country]]="Ireland",1,0)</f>
        <v>0</v>
      </c>
      <c r="AM332">
        <f>IF(EmployeeData3[[#This Row],[Country]]="Singapore",1,0)</f>
        <v>0</v>
      </c>
      <c r="AN332">
        <f>IF(EmployeeData3[[#This Row],[Country]]="US",1,0)</f>
        <v>1</v>
      </c>
      <c r="AO332">
        <f>IF(EmployeeData3[[#This Row],[Working Arrangement]]="Office",1,0)</f>
        <v>0</v>
      </c>
      <c r="AP332">
        <f>IF(EmployeeData3[[#This Row],[Working Arrangement]]="Remote",1,0)</f>
        <v>0</v>
      </c>
      <c r="AQ332" t="e">
        <f>'Logistics Regression'!#REF! + SUMPRODUCT(B332:J332, 'Logistics Regression'!#REF!)</f>
        <v>#REF!</v>
      </c>
    </row>
    <row r="333" spans="1:43">
      <c r="A333" t="s">
        <v>384</v>
      </c>
      <c r="B333" t="str">
        <f>VLOOKUP(EmployeeData3[[#This Row],[Employee ID]],GenderData[#All],2,FALSE)</f>
        <v>Female</v>
      </c>
      <c r="C333" t="s">
        <v>35</v>
      </c>
      <c r="D333" t="s">
        <v>22</v>
      </c>
      <c r="E333" t="s">
        <v>23</v>
      </c>
      <c r="F333" t="s">
        <v>32</v>
      </c>
      <c r="G333">
        <v>43</v>
      </c>
      <c r="H333">
        <v>2</v>
      </c>
      <c r="I333">
        <v>2</v>
      </c>
      <c r="J333" s="3">
        <v>0.98</v>
      </c>
      <c r="K333" t="s">
        <v>37</v>
      </c>
      <c r="L333" t="s">
        <v>26</v>
      </c>
      <c r="M333">
        <v>14</v>
      </c>
      <c r="N333">
        <v>85</v>
      </c>
      <c r="O333">
        <v>10</v>
      </c>
      <c r="P333">
        <v>2.9</v>
      </c>
      <c r="Q333" t="s">
        <v>50</v>
      </c>
      <c r="R333" t="s">
        <v>26</v>
      </c>
      <c r="S333">
        <v>24</v>
      </c>
      <c r="T333">
        <v>0</v>
      </c>
      <c r="U333">
        <f>IF(EmployeeData3[[#This Row],[Gender]]="Female",1,0)</f>
        <v>1</v>
      </c>
      <c r="V333">
        <f>IF(EmployeeData3[[#This Row],[Performance Rating]]="Needs Improvement",1,0)</f>
        <v>0</v>
      </c>
      <c r="W333">
        <f>IF(EmployeeData3[[#This Row],[Performance Rating]]="Exceeds Expectations",1,0)</f>
        <v>1</v>
      </c>
      <c r="X333">
        <f>IF(EmployeeData3[[#This Row],[Performance Rating]]="Outstanding",1,0)</f>
        <v>0</v>
      </c>
      <c r="Y333">
        <f>IF(EmployeeData3[[#This Row],[Job Level]]="Entry",1,0)</f>
        <v>0</v>
      </c>
      <c r="Z333">
        <f>IF(EmployeeData3[[#This Row],[Job Level]]="Manager",1,0)</f>
        <v>0</v>
      </c>
      <c r="AA333">
        <f>IF(EmployeeData3[[#This Row],[Job Level]]="Senior",1,0)</f>
        <v>1</v>
      </c>
      <c r="AB333">
        <f>IF(EmployeeData3[[#This Row],[Job Level]]="Senior Manager",1,0)</f>
        <v>0</v>
      </c>
      <c r="AC333">
        <f>IF(EmployeeData3[[#This Row],[Department]]="Claims",1,0)</f>
        <v>0</v>
      </c>
      <c r="AD333">
        <f>IF(EmployeeData3[[#This Row],[Department]]="Finance",1,0)</f>
        <v>0</v>
      </c>
      <c r="AE333">
        <f>IF(EmployeeData3[[#This Row],[Department]]="HR",1,0)</f>
        <v>0</v>
      </c>
      <c r="AF333">
        <f>IF(EmployeeData3[[#This Row],[Department]]="IT",1,0)</f>
        <v>0</v>
      </c>
      <c r="AG333">
        <f>IF(EmployeeData3[[#This Row],[Department]]="Marketing",1,0)</f>
        <v>1</v>
      </c>
      <c r="AH333">
        <f>IF(EmployeeData3[[#This Row],[Department]]="Sales",1,0)</f>
        <v>0</v>
      </c>
      <c r="AI333">
        <f>IF(EmployeeData3[[#This Row],[Department]]="Underwriting",1,0)</f>
        <v>0</v>
      </c>
      <c r="AJ333">
        <f>IF(EmployeeData3[[#This Row],[Country]]="Canada",1,0)</f>
        <v>0</v>
      </c>
      <c r="AK333">
        <f>IF(EmployeeData3[[#This Row],[Country]]="Germany",1,0)</f>
        <v>0</v>
      </c>
      <c r="AL333">
        <f>IF(EmployeeData3[[#This Row],[Country]]="Ireland",1,0)</f>
        <v>0</v>
      </c>
      <c r="AM333">
        <f>IF(EmployeeData3[[#This Row],[Country]]="Singapore",1,0)</f>
        <v>0</v>
      </c>
      <c r="AN333">
        <f>IF(EmployeeData3[[#This Row],[Country]]="US",1,0)</f>
        <v>0</v>
      </c>
      <c r="AO333">
        <f>IF(EmployeeData3[[#This Row],[Working Arrangement]]="Office",1,0)</f>
        <v>1</v>
      </c>
      <c r="AP333">
        <f>IF(EmployeeData3[[#This Row],[Working Arrangement]]="Remote",1,0)</f>
        <v>0</v>
      </c>
      <c r="AQ333" t="e">
        <f>'Logistics Regression'!#REF! + SUMPRODUCT(B333:J333, 'Logistics Regression'!#REF!)</f>
        <v>#REF!</v>
      </c>
    </row>
    <row r="334" spans="1:43">
      <c r="A334" t="s">
        <v>385</v>
      </c>
      <c r="B334" t="str">
        <f>VLOOKUP(EmployeeData3[[#This Row],[Employee ID]],GenderData[#All],2,FALSE)</f>
        <v>Female</v>
      </c>
      <c r="C334" t="s">
        <v>48</v>
      </c>
      <c r="D334" t="s">
        <v>49</v>
      </c>
      <c r="E334" t="s">
        <v>23</v>
      </c>
      <c r="F334" t="s">
        <v>24</v>
      </c>
      <c r="G334">
        <v>25</v>
      </c>
      <c r="H334">
        <v>1.3</v>
      </c>
      <c r="I334">
        <v>0.2</v>
      </c>
      <c r="J334" s="3">
        <v>0.85</v>
      </c>
      <c r="K334" t="s">
        <v>25</v>
      </c>
      <c r="L334" t="s">
        <v>26</v>
      </c>
      <c r="M334">
        <v>17</v>
      </c>
      <c r="N334">
        <v>70</v>
      </c>
      <c r="O334">
        <v>2</v>
      </c>
      <c r="P334">
        <v>1.3</v>
      </c>
      <c r="Q334" t="s">
        <v>33</v>
      </c>
      <c r="R334" t="s">
        <v>38</v>
      </c>
      <c r="S334">
        <v>29</v>
      </c>
      <c r="T334">
        <v>0</v>
      </c>
      <c r="U334">
        <f>IF(EmployeeData3[[#This Row],[Gender]]="Female",1,0)</f>
        <v>1</v>
      </c>
      <c r="V334">
        <f>IF(EmployeeData3[[#This Row],[Performance Rating]]="Needs Improvement",1,0)</f>
        <v>0</v>
      </c>
      <c r="W334">
        <f>IF(EmployeeData3[[#This Row],[Performance Rating]]="Exceeds Expectations",1,0)</f>
        <v>0</v>
      </c>
      <c r="X334">
        <f>IF(EmployeeData3[[#This Row],[Performance Rating]]="Outstanding",1,0)</f>
        <v>0</v>
      </c>
      <c r="Y334">
        <f>IF(EmployeeData3[[#This Row],[Job Level]]="Entry",1,0)</f>
        <v>0</v>
      </c>
      <c r="Z334">
        <f>IF(EmployeeData3[[#This Row],[Job Level]]="Manager",1,0)</f>
        <v>0</v>
      </c>
      <c r="AA334">
        <f>IF(EmployeeData3[[#This Row],[Job Level]]="Senior",1,0)</f>
        <v>0</v>
      </c>
      <c r="AB334">
        <f>IF(EmployeeData3[[#This Row],[Job Level]]="Senior Manager",1,0)</f>
        <v>0</v>
      </c>
      <c r="AC334">
        <f>IF(EmployeeData3[[#This Row],[Department]]="Claims",1,0)</f>
        <v>0</v>
      </c>
      <c r="AD334">
        <f>IF(EmployeeData3[[#This Row],[Department]]="Finance",1,0)</f>
        <v>0</v>
      </c>
      <c r="AE334">
        <f>IF(EmployeeData3[[#This Row],[Department]]="HR",1,0)</f>
        <v>0</v>
      </c>
      <c r="AF334">
        <f>IF(EmployeeData3[[#This Row],[Department]]="IT",1,0)</f>
        <v>1</v>
      </c>
      <c r="AG334">
        <f>IF(EmployeeData3[[#This Row],[Department]]="Marketing",1,0)</f>
        <v>0</v>
      </c>
      <c r="AH334">
        <f>IF(EmployeeData3[[#This Row],[Department]]="Sales",1,0)</f>
        <v>0</v>
      </c>
      <c r="AI334">
        <f>IF(EmployeeData3[[#This Row],[Department]]="Underwriting",1,0)</f>
        <v>0</v>
      </c>
      <c r="AJ334">
        <f>IF(EmployeeData3[[#This Row],[Country]]="Canada",1,0)</f>
        <v>0</v>
      </c>
      <c r="AK334">
        <f>IF(EmployeeData3[[#This Row],[Country]]="Germany",1,0)</f>
        <v>0</v>
      </c>
      <c r="AL334">
        <f>IF(EmployeeData3[[#This Row],[Country]]="Ireland",1,0)</f>
        <v>0</v>
      </c>
      <c r="AM334">
        <f>IF(EmployeeData3[[#This Row],[Country]]="Singapore",1,0)</f>
        <v>0</v>
      </c>
      <c r="AN334">
        <f>IF(EmployeeData3[[#This Row],[Country]]="US",1,0)</f>
        <v>0</v>
      </c>
      <c r="AO334">
        <f>IF(EmployeeData3[[#This Row],[Working Arrangement]]="Office",1,0)</f>
        <v>0</v>
      </c>
      <c r="AP334">
        <f>IF(EmployeeData3[[#This Row],[Working Arrangement]]="Remote",1,0)</f>
        <v>0</v>
      </c>
      <c r="AQ334" t="e">
        <f>'Logistics Regression'!#REF! + SUMPRODUCT(B334:J334, 'Logistics Regression'!#REF!)</f>
        <v>#REF!</v>
      </c>
    </row>
    <row r="335" spans="1:43">
      <c r="A335" t="s">
        <v>386</v>
      </c>
      <c r="B335" t="str">
        <f>VLOOKUP(EmployeeData3[[#This Row],[Employee ID]],GenderData[#All],2,FALSE)</f>
        <v>Male</v>
      </c>
      <c r="C335" t="s">
        <v>48</v>
      </c>
      <c r="D335" t="s">
        <v>49</v>
      </c>
      <c r="E335" t="s">
        <v>45</v>
      </c>
      <c r="F335" t="s">
        <v>59</v>
      </c>
      <c r="G335">
        <v>32</v>
      </c>
      <c r="H335">
        <v>7.5</v>
      </c>
      <c r="I335">
        <v>2.1</v>
      </c>
      <c r="J335" s="3">
        <v>1.07</v>
      </c>
      <c r="K335" t="s">
        <v>25</v>
      </c>
      <c r="L335" t="s">
        <v>26</v>
      </c>
      <c r="M335">
        <v>15</v>
      </c>
      <c r="N335">
        <v>79</v>
      </c>
      <c r="O335">
        <v>12</v>
      </c>
      <c r="P335">
        <v>2.6</v>
      </c>
      <c r="Q335" t="s">
        <v>50</v>
      </c>
      <c r="R335" t="s">
        <v>26</v>
      </c>
      <c r="S335">
        <v>20</v>
      </c>
      <c r="T335">
        <v>0</v>
      </c>
      <c r="U335">
        <f>IF(EmployeeData3[[#This Row],[Gender]]="Female",1,0)</f>
        <v>0</v>
      </c>
      <c r="V335">
        <f>IF(EmployeeData3[[#This Row],[Performance Rating]]="Needs Improvement",1,0)</f>
        <v>0</v>
      </c>
      <c r="W335">
        <f>IF(EmployeeData3[[#This Row],[Performance Rating]]="Exceeds Expectations",1,0)</f>
        <v>0</v>
      </c>
      <c r="X335">
        <f>IF(EmployeeData3[[#This Row],[Performance Rating]]="Outstanding",1,0)</f>
        <v>0</v>
      </c>
      <c r="Y335">
        <f>IF(EmployeeData3[[#This Row],[Job Level]]="Entry",1,0)</f>
        <v>0</v>
      </c>
      <c r="Z335">
        <f>IF(EmployeeData3[[#This Row],[Job Level]]="Manager",1,0)</f>
        <v>0</v>
      </c>
      <c r="AA335">
        <f>IF(EmployeeData3[[#This Row],[Job Level]]="Senior",1,0)</f>
        <v>0</v>
      </c>
      <c r="AB335">
        <f>IF(EmployeeData3[[#This Row],[Job Level]]="Senior Manager",1,0)</f>
        <v>1</v>
      </c>
      <c r="AC335">
        <f>IF(EmployeeData3[[#This Row],[Department]]="Claims",1,0)</f>
        <v>0</v>
      </c>
      <c r="AD335">
        <f>IF(EmployeeData3[[#This Row],[Department]]="Finance",1,0)</f>
        <v>0</v>
      </c>
      <c r="AE335">
        <f>IF(EmployeeData3[[#This Row],[Department]]="HR",1,0)</f>
        <v>0</v>
      </c>
      <c r="AF335">
        <f>IF(EmployeeData3[[#This Row],[Department]]="IT",1,0)</f>
        <v>1</v>
      </c>
      <c r="AG335">
        <f>IF(EmployeeData3[[#This Row],[Department]]="Marketing",1,0)</f>
        <v>0</v>
      </c>
      <c r="AH335">
        <f>IF(EmployeeData3[[#This Row],[Department]]="Sales",1,0)</f>
        <v>0</v>
      </c>
      <c r="AI335">
        <f>IF(EmployeeData3[[#This Row],[Department]]="Underwriting",1,0)</f>
        <v>0</v>
      </c>
      <c r="AJ335">
        <f>IF(EmployeeData3[[#This Row],[Country]]="Canada",1,0)</f>
        <v>0</v>
      </c>
      <c r="AK335">
        <f>IF(EmployeeData3[[#This Row],[Country]]="Germany",1,0)</f>
        <v>0</v>
      </c>
      <c r="AL335">
        <f>IF(EmployeeData3[[#This Row],[Country]]="Ireland",1,0)</f>
        <v>0</v>
      </c>
      <c r="AM335">
        <f>IF(EmployeeData3[[#This Row],[Country]]="Singapore",1,0)</f>
        <v>0</v>
      </c>
      <c r="AN335">
        <f>IF(EmployeeData3[[#This Row],[Country]]="US",1,0)</f>
        <v>1</v>
      </c>
      <c r="AO335">
        <f>IF(EmployeeData3[[#This Row],[Working Arrangement]]="Office",1,0)</f>
        <v>1</v>
      </c>
      <c r="AP335">
        <f>IF(EmployeeData3[[#This Row],[Working Arrangement]]="Remote",1,0)</f>
        <v>0</v>
      </c>
      <c r="AQ335" t="e">
        <f>'Logistics Regression'!#REF! + SUMPRODUCT(B335:J335, 'Logistics Regression'!#REF!)</f>
        <v>#REF!</v>
      </c>
    </row>
    <row r="336" spans="1:43">
      <c r="A336" t="s">
        <v>387</v>
      </c>
      <c r="B336" t="str">
        <f>VLOOKUP(EmployeeData3[[#This Row],[Employee ID]],GenderData[#All],2,FALSE)</f>
        <v>Male</v>
      </c>
      <c r="C336" t="s">
        <v>48</v>
      </c>
      <c r="D336" t="s">
        <v>49</v>
      </c>
      <c r="E336" t="s">
        <v>55</v>
      </c>
      <c r="F336" t="s">
        <v>59</v>
      </c>
      <c r="G336">
        <v>21</v>
      </c>
      <c r="H336">
        <v>3.7</v>
      </c>
      <c r="I336">
        <v>1.5</v>
      </c>
      <c r="J336" s="3">
        <v>1.19</v>
      </c>
      <c r="K336" t="s">
        <v>37</v>
      </c>
      <c r="L336" t="s">
        <v>26</v>
      </c>
      <c r="M336">
        <v>14</v>
      </c>
      <c r="N336">
        <v>89</v>
      </c>
      <c r="O336">
        <v>2</v>
      </c>
      <c r="P336">
        <v>2.1</v>
      </c>
      <c r="Q336" t="s">
        <v>50</v>
      </c>
      <c r="R336" t="s">
        <v>38</v>
      </c>
      <c r="S336">
        <v>5</v>
      </c>
      <c r="T336">
        <v>0</v>
      </c>
      <c r="U336">
        <f>IF(EmployeeData3[[#This Row],[Gender]]="Female",1,0)</f>
        <v>0</v>
      </c>
      <c r="V336">
        <f>IF(EmployeeData3[[#This Row],[Performance Rating]]="Needs Improvement",1,0)</f>
        <v>0</v>
      </c>
      <c r="W336">
        <f>IF(EmployeeData3[[#This Row],[Performance Rating]]="Exceeds Expectations",1,0)</f>
        <v>1</v>
      </c>
      <c r="X336">
        <f>IF(EmployeeData3[[#This Row],[Performance Rating]]="Outstanding",1,0)</f>
        <v>0</v>
      </c>
      <c r="Y336">
        <f>IF(EmployeeData3[[#This Row],[Job Level]]="Entry",1,0)</f>
        <v>0</v>
      </c>
      <c r="Z336">
        <f>IF(EmployeeData3[[#This Row],[Job Level]]="Manager",1,0)</f>
        <v>0</v>
      </c>
      <c r="AA336">
        <f>IF(EmployeeData3[[#This Row],[Job Level]]="Senior",1,0)</f>
        <v>0</v>
      </c>
      <c r="AB336">
        <f>IF(EmployeeData3[[#This Row],[Job Level]]="Senior Manager",1,0)</f>
        <v>1</v>
      </c>
      <c r="AC336">
        <f>IF(EmployeeData3[[#This Row],[Department]]="Claims",1,0)</f>
        <v>0</v>
      </c>
      <c r="AD336">
        <f>IF(EmployeeData3[[#This Row],[Department]]="Finance",1,0)</f>
        <v>0</v>
      </c>
      <c r="AE336">
        <f>IF(EmployeeData3[[#This Row],[Department]]="HR",1,0)</f>
        <v>0</v>
      </c>
      <c r="AF336">
        <f>IF(EmployeeData3[[#This Row],[Department]]="IT",1,0)</f>
        <v>1</v>
      </c>
      <c r="AG336">
        <f>IF(EmployeeData3[[#This Row],[Department]]="Marketing",1,0)</f>
        <v>0</v>
      </c>
      <c r="AH336">
        <f>IF(EmployeeData3[[#This Row],[Department]]="Sales",1,0)</f>
        <v>0</v>
      </c>
      <c r="AI336">
        <f>IF(EmployeeData3[[#This Row],[Department]]="Underwriting",1,0)</f>
        <v>0</v>
      </c>
      <c r="AJ336">
        <f>IF(EmployeeData3[[#This Row],[Country]]="Canada",1,0)</f>
        <v>1</v>
      </c>
      <c r="AK336">
        <f>IF(EmployeeData3[[#This Row],[Country]]="Germany",1,0)</f>
        <v>0</v>
      </c>
      <c r="AL336">
        <f>IF(EmployeeData3[[#This Row],[Country]]="Ireland",1,0)</f>
        <v>0</v>
      </c>
      <c r="AM336">
        <f>IF(EmployeeData3[[#This Row],[Country]]="Singapore",1,0)</f>
        <v>0</v>
      </c>
      <c r="AN336">
        <f>IF(EmployeeData3[[#This Row],[Country]]="US",1,0)</f>
        <v>0</v>
      </c>
      <c r="AO336">
        <f>IF(EmployeeData3[[#This Row],[Working Arrangement]]="Office",1,0)</f>
        <v>1</v>
      </c>
      <c r="AP336">
        <f>IF(EmployeeData3[[#This Row],[Working Arrangement]]="Remote",1,0)</f>
        <v>0</v>
      </c>
      <c r="AQ336" t="e">
        <f>'Logistics Regression'!#REF! + SUMPRODUCT(B336:J336, 'Logistics Regression'!#REF!)</f>
        <v>#REF!</v>
      </c>
    </row>
    <row r="337" spans="1:43">
      <c r="A337" t="s">
        <v>388</v>
      </c>
      <c r="B337" t="str">
        <f>VLOOKUP(EmployeeData3[[#This Row],[Employee ID]],GenderData[#All],2,FALSE)</f>
        <v>Female</v>
      </c>
      <c r="C337" t="s">
        <v>48</v>
      </c>
      <c r="D337" t="s">
        <v>49</v>
      </c>
      <c r="E337" t="s">
        <v>23</v>
      </c>
      <c r="F337" t="s">
        <v>32</v>
      </c>
      <c r="G337">
        <v>52</v>
      </c>
      <c r="H337">
        <v>2</v>
      </c>
      <c r="I337">
        <v>2</v>
      </c>
      <c r="J337" s="3">
        <v>1.1000000000000001</v>
      </c>
      <c r="K337" t="s">
        <v>37</v>
      </c>
      <c r="L337" t="s">
        <v>26</v>
      </c>
      <c r="M337">
        <v>26</v>
      </c>
      <c r="N337">
        <v>64</v>
      </c>
      <c r="O337">
        <v>6</v>
      </c>
      <c r="P337">
        <v>2.2000000000000002</v>
      </c>
      <c r="Q337" t="s">
        <v>33</v>
      </c>
      <c r="R337" t="s">
        <v>26</v>
      </c>
      <c r="S337">
        <v>36</v>
      </c>
      <c r="T337">
        <v>0</v>
      </c>
      <c r="U337">
        <f>IF(EmployeeData3[[#This Row],[Gender]]="Female",1,0)</f>
        <v>1</v>
      </c>
      <c r="V337">
        <f>IF(EmployeeData3[[#This Row],[Performance Rating]]="Needs Improvement",1,0)</f>
        <v>0</v>
      </c>
      <c r="W337">
        <f>IF(EmployeeData3[[#This Row],[Performance Rating]]="Exceeds Expectations",1,0)</f>
        <v>1</v>
      </c>
      <c r="X337">
        <f>IF(EmployeeData3[[#This Row],[Performance Rating]]="Outstanding",1,0)</f>
        <v>0</v>
      </c>
      <c r="Y337">
        <f>IF(EmployeeData3[[#This Row],[Job Level]]="Entry",1,0)</f>
        <v>0</v>
      </c>
      <c r="Z337">
        <f>IF(EmployeeData3[[#This Row],[Job Level]]="Manager",1,0)</f>
        <v>0</v>
      </c>
      <c r="AA337">
        <f>IF(EmployeeData3[[#This Row],[Job Level]]="Senior",1,0)</f>
        <v>1</v>
      </c>
      <c r="AB337">
        <f>IF(EmployeeData3[[#This Row],[Job Level]]="Senior Manager",1,0)</f>
        <v>0</v>
      </c>
      <c r="AC337">
        <f>IF(EmployeeData3[[#This Row],[Department]]="Claims",1,0)</f>
        <v>0</v>
      </c>
      <c r="AD337">
        <f>IF(EmployeeData3[[#This Row],[Department]]="Finance",1,0)</f>
        <v>0</v>
      </c>
      <c r="AE337">
        <f>IF(EmployeeData3[[#This Row],[Department]]="HR",1,0)</f>
        <v>0</v>
      </c>
      <c r="AF337">
        <f>IF(EmployeeData3[[#This Row],[Department]]="IT",1,0)</f>
        <v>1</v>
      </c>
      <c r="AG337">
        <f>IF(EmployeeData3[[#This Row],[Department]]="Marketing",1,0)</f>
        <v>0</v>
      </c>
      <c r="AH337">
        <f>IF(EmployeeData3[[#This Row],[Department]]="Sales",1,0)</f>
        <v>0</v>
      </c>
      <c r="AI337">
        <f>IF(EmployeeData3[[#This Row],[Department]]="Underwriting",1,0)</f>
        <v>0</v>
      </c>
      <c r="AJ337">
        <f>IF(EmployeeData3[[#This Row],[Country]]="Canada",1,0)</f>
        <v>0</v>
      </c>
      <c r="AK337">
        <f>IF(EmployeeData3[[#This Row],[Country]]="Germany",1,0)</f>
        <v>0</v>
      </c>
      <c r="AL337">
        <f>IF(EmployeeData3[[#This Row],[Country]]="Ireland",1,0)</f>
        <v>0</v>
      </c>
      <c r="AM337">
        <f>IF(EmployeeData3[[#This Row],[Country]]="Singapore",1,0)</f>
        <v>0</v>
      </c>
      <c r="AN337">
        <f>IF(EmployeeData3[[#This Row],[Country]]="US",1,0)</f>
        <v>0</v>
      </c>
      <c r="AO337">
        <f>IF(EmployeeData3[[#This Row],[Working Arrangement]]="Office",1,0)</f>
        <v>0</v>
      </c>
      <c r="AP337">
        <f>IF(EmployeeData3[[#This Row],[Working Arrangement]]="Remote",1,0)</f>
        <v>0</v>
      </c>
      <c r="AQ337" t="e">
        <f>'Logistics Regression'!#REF! + SUMPRODUCT(B337:J337, 'Logistics Regression'!#REF!)</f>
        <v>#REF!</v>
      </c>
    </row>
    <row r="338" spans="1:43">
      <c r="A338" t="s">
        <v>389</v>
      </c>
      <c r="B338" t="str">
        <f>VLOOKUP(EmployeeData3[[#This Row],[Employee ID]],GenderData[#All],2,FALSE)</f>
        <v>Female</v>
      </c>
      <c r="C338" t="s">
        <v>52</v>
      </c>
      <c r="D338" t="s">
        <v>30</v>
      </c>
      <c r="E338" t="s">
        <v>45</v>
      </c>
      <c r="F338" t="s">
        <v>24</v>
      </c>
      <c r="G338">
        <v>36</v>
      </c>
      <c r="H338">
        <v>0.9</v>
      </c>
      <c r="I338">
        <v>0.9</v>
      </c>
      <c r="J338" s="3">
        <v>1.08</v>
      </c>
      <c r="K338" t="s">
        <v>37</v>
      </c>
      <c r="L338" t="s">
        <v>26</v>
      </c>
      <c r="M338">
        <v>17</v>
      </c>
      <c r="N338">
        <v>65</v>
      </c>
      <c r="O338">
        <v>4</v>
      </c>
      <c r="P338">
        <v>4.9000000000000004</v>
      </c>
      <c r="Q338" t="s">
        <v>50</v>
      </c>
      <c r="R338" t="s">
        <v>26</v>
      </c>
      <c r="S338">
        <v>35</v>
      </c>
      <c r="T338">
        <v>1</v>
      </c>
      <c r="U338">
        <f>IF(EmployeeData3[[#This Row],[Gender]]="Female",1,0)</f>
        <v>1</v>
      </c>
      <c r="V338">
        <f>IF(EmployeeData3[[#This Row],[Performance Rating]]="Needs Improvement",1,0)</f>
        <v>0</v>
      </c>
      <c r="W338">
        <f>IF(EmployeeData3[[#This Row],[Performance Rating]]="Exceeds Expectations",1,0)</f>
        <v>1</v>
      </c>
      <c r="X338">
        <f>IF(EmployeeData3[[#This Row],[Performance Rating]]="Outstanding",1,0)</f>
        <v>0</v>
      </c>
      <c r="Y338">
        <f>IF(EmployeeData3[[#This Row],[Job Level]]="Entry",1,0)</f>
        <v>0</v>
      </c>
      <c r="Z338">
        <f>IF(EmployeeData3[[#This Row],[Job Level]]="Manager",1,0)</f>
        <v>0</v>
      </c>
      <c r="AA338">
        <f>IF(EmployeeData3[[#This Row],[Job Level]]="Senior",1,0)</f>
        <v>0</v>
      </c>
      <c r="AB338">
        <f>IF(EmployeeData3[[#This Row],[Job Level]]="Senior Manager",1,0)</f>
        <v>0</v>
      </c>
      <c r="AC338">
        <f>IF(EmployeeData3[[#This Row],[Department]]="Claims",1,0)</f>
        <v>0</v>
      </c>
      <c r="AD338">
        <f>IF(EmployeeData3[[#This Row],[Department]]="Finance",1,0)</f>
        <v>0</v>
      </c>
      <c r="AE338">
        <f>IF(EmployeeData3[[#This Row],[Department]]="HR",1,0)</f>
        <v>0</v>
      </c>
      <c r="AF338">
        <f>IF(EmployeeData3[[#This Row],[Department]]="IT",1,0)</f>
        <v>0</v>
      </c>
      <c r="AG338">
        <f>IF(EmployeeData3[[#This Row],[Department]]="Marketing",1,0)</f>
        <v>0</v>
      </c>
      <c r="AH338">
        <f>IF(EmployeeData3[[#This Row],[Department]]="Sales",1,0)</f>
        <v>0</v>
      </c>
      <c r="AI338">
        <f>IF(EmployeeData3[[#This Row],[Department]]="Underwriting",1,0)</f>
        <v>1</v>
      </c>
      <c r="AJ338">
        <f>IF(EmployeeData3[[#This Row],[Country]]="Canada",1,0)</f>
        <v>0</v>
      </c>
      <c r="AK338">
        <f>IF(EmployeeData3[[#This Row],[Country]]="Germany",1,0)</f>
        <v>0</v>
      </c>
      <c r="AL338">
        <f>IF(EmployeeData3[[#This Row],[Country]]="Ireland",1,0)</f>
        <v>0</v>
      </c>
      <c r="AM338">
        <f>IF(EmployeeData3[[#This Row],[Country]]="Singapore",1,0)</f>
        <v>0</v>
      </c>
      <c r="AN338">
        <f>IF(EmployeeData3[[#This Row],[Country]]="US",1,0)</f>
        <v>1</v>
      </c>
      <c r="AO338">
        <f>IF(EmployeeData3[[#This Row],[Working Arrangement]]="Office",1,0)</f>
        <v>1</v>
      </c>
      <c r="AP338">
        <f>IF(EmployeeData3[[#This Row],[Working Arrangement]]="Remote",1,0)</f>
        <v>0</v>
      </c>
      <c r="AQ338" t="e">
        <f>'Logistics Regression'!#REF! + SUMPRODUCT(B338:J338, 'Logistics Regression'!#REF!)</f>
        <v>#REF!</v>
      </c>
    </row>
    <row r="339" spans="1:43">
      <c r="A339" t="s">
        <v>390</v>
      </c>
      <c r="B339" t="str">
        <f>VLOOKUP(EmployeeData3[[#This Row],[Employee ID]],GenderData[#All],2,FALSE)</f>
        <v>Male</v>
      </c>
      <c r="C339" t="s">
        <v>35</v>
      </c>
      <c r="D339" t="s">
        <v>22</v>
      </c>
      <c r="E339" t="s">
        <v>45</v>
      </c>
      <c r="F339" t="s">
        <v>32</v>
      </c>
      <c r="G339">
        <v>58</v>
      </c>
      <c r="H339">
        <v>4.5</v>
      </c>
      <c r="I339">
        <v>2.1</v>
      </c>
      <c r="J339" s="3">
        <v>0.97</v>
      </c>
      <c r="K339" t="s">
        <v>25</v>
      </c>
      <c r="L339" t="s">
        <v>26</v>
      </c>
      <c r="M339">
        <v>22</v>
      </c>
      <c r="N339">
        <v>82</v>
      </c>
      <c r="O339">
        <v>3</v>
      </c>
      <c r="P339">
        <v>2.4</v>
      </c>
      <c r="Q339" t="s">
        <v>27</v>
      </c>
      <c r="R339" t="s">
        <v>26</v>
      </c>
      <c r="S339">
        <v>33</v>
      </c>
      <c r="T339">
        <v>0</v>
      </c>
      <c r="U339">
        <f>IF(EmployeeData3[[#This Row],[Gender]]="Female",1,0)</f>
        <v>0</v>
      </c>
      <c r="V339">
        <f>IF(EmployeeData3[[#This Row],[Performance Rating]]="Needs Improvement",1,0)</f>
        <v>0</v>
      </c>
      <c r="W339">
        <f>IF(EmployeeData3[[#This Row],[Performance Rating]]="Exceeds Expectations",1,0)</f>
        <v>0</v>
      </c>
      <c r="X339">
        <f>IF(EmployeeData3[[#This Row],[Performance Rating]]="Outstanding",1,0)</f>
        <v>0</v>
      </c>
      <c r="Y339">
        <f>IF(EmployeeData3[[#This Row],[Job Level]]="Entry",1,0)</f>
        <v>0</v>
      </c>
      <c r="Z339">
        <f>IF(EmployeeData3[[#This Row],[Job Level]]="Manager",1,0)</f>
        <v>0</v>
      </c>
      <c r="AA339">
        <f>IF(EmployeeData3[[#This Row],[Job Level]]="Senior",1,0)</f>
        <v>1</v>
      </c>
      <c r="AB339">
        <f>IF(EmployeeData3[[#This Row],[Job Level]]="Senior Manager",1,0)</f>
        <v>0</v>
      </c>
      <c r="AC339">
        <f>IF(EmployeeData3[[#This Row],[Department]]="Claims",1,0)</f>
        <v>0</v>
      </c>
      <c r="AD339">
        <f>IF(EmployeeData3[[#This Row],[Department]]="Finance",1,0)</f>
        <v>0</v>
      </c>
      <c r="AE339">
        <f>IF(EmployeeData3[[#This Row],[Department]]="HR",1,0)</f>
        <v>0</v>
      </c>
      <c r="AF339">
        <f>IF(EmployeeData3[[#This Row],[Department]]="IT",1,0)</f>
        <v>0</v>
      </c>
      <c r="AG339">
        <f>IF(EmployeeData3[[#This Row],[Department]]="Marketing",1,0)</f>
        <v>1</v>
      </c>
      <c r="AH339">
        <f>IF(EmployeeData3[[#This Row],[Department]]="Sales",1,0)</f>
        <v>0</v>
      </c>
      <c r="AI339">
        <f>IF(EmployeeData3[[#This Row],[Department]]="Underwriting",1,0)</f>
        <v>0</v>
      </c>
      <c r="AJ339">
        <f>IF(EmployeeData3[[#This Row],[Country]]="Canada",1,0)</f>
        <v>0</v>
      </c>
      <c r="AK339">
        <f>IF(EmployeeData3[[#This Row],[Country]]="Germany",1,0)</f>
        <v>0</v>
      </c>
      <c r="AL339">
        <f>IF(EmployeeData3[[#This Row],[Country]]="Ireland",1,0)</f>
        <v>0</v>
      </c>
      <c r="AM339">
        <f>IF(EmployeeData3[[#This Row],[Country]]="Singapore",1,0)</f>
        <v>0</v>
      </c>
      <c r="AN339">
        <f>IF(EmployeeData3[[#This Row],[Country]]="US",1,0)</f>
        <v>1</v>
      </c>
      <c r="AO339">
        <f>IF(EmployeeData3[[#This Row],[Working Arrangement]]="Office",1,0)</f>
        <v>0</v>
      </c>
      <c r="AP339">
        <f>IF(EmployeeData3[[#This Row],[Working Arrangement]]="Remote",1,0)</f>
        <v>1</v>
      </c>
      <c r="AQ339" t="e">
        <f>'Logistics Regression'!#REF! + SUMPRODUCT(B339:J339, 'Logistics Regression'!#REF!)</f>
        <v>#REF!</v>
      </c>
    </row>
    <row r="340" spans="1:43">
      <c r="A340" t="s">
        <v>391</v>
      </c>
      <c r="B340" t="str">
        <f>VLOOKUP(EmployeeData3[[#This Row],[Employee ID]],GenderData[#All],2,FALSE)</f>
        <v>Male</v>
      </c>
      <c r="C340" t="s">
        <v>21</v>
      </c>
      <c r="D340" t="s">
        <v>22</v>
      </c>
      <c r="E340" t="s">
        <v>23</v>
      </c>
      <c r="F340" t="s">
        <v>62</v>
      </c>
      <c r="G340">
        <v>45</v>
      </c>
      <c r="H340">
        <v>3.4</v>
      </c>
      <c r="I340">
        <v>3</v>
      </c>
      <c r="J340" s="3">
        <v>0.96</v>
      </c>
      <c r="K340" t="s">
        <v>25</v>
      </c>
      <c r="L340" t="s">
        <v>26</v>
      </c>
      <c r="M340">
        <v>25</v>
      </c>
      <c r="N340">
        <v>74</v>
      </c>
      <c r="O340">
        <v>6</v>
      </c>
      <c r="P340">
        <v>4.7</v>
      </c>
      <c r="Q340" t="s">
        <v>33</v>
      </c>
      <c r="R340" t="s">
        <v>26</v>
      </c>
      <c r="S340">
        <v>22</v>
      </c>
      <c r="T340">
        <v>1</v>
      </c>
      <c r="U340">
        <f>IF(EmployeeData3[[#This Row],[Gender]]="Female",1,0)</f>
        <v>0</v>
      </c>
      <c r="V340">
        <f>IF(EmployeeData3[[#This Row],[Performance Rating]]="Needs Improvement",1,0)</f>
        <v>0</v>
      </c>
      <c r="W340">
        <f>IF(EmployeeData3[[#This Row],[Performance Rating]]="Exceeds Expectations",1,0)</f>
        <v>0</v>
      </c>
      <c r="X340">
        <f>IF(EmployeeData3[[#This Row],[Performance Rating]]="Outstanding",1,0)</f>
        <v>0</v>
      </c>
      <c r="Y340">
        <f>IF(EmployeeData3[[#This Row],[Job Level]]="Entry",1,0)</f>
        <v>1</v>
      </c>
      <c r="Z340">
        <f>IF(EmployeeData3[[#This Row],[Job Level]]="Manager",1,0)</f>
        <v>0</v>
      </c>
      <c r="AA340">
        <f>IF(EmployeeData3[[#This Row],[Job Level]]="Senior",1,0)</f>
        <v>0</v>
      </c>
      <c r="AB340">
        <f>IF(EmployeeData3[[#This Row],[Job Level]]="Senior Manager",1,0)</f>
        <v>0</v>
      </c>
      <c r="AC340">
        <f>IF(EmployeeData3[[#This Row],[Department]]="Claims",1,0)</f>
        <v>0</v>
      </c>
      <c r="AD340">
        <f>IF(EmployeeData3[[#This Row],[Department]]="Finance",1,0)</f>
        <v>0</v>
      </c>
      <c r="AE340">
        <f>IF(EmployeeData3[[#This Row],[Department]]="HR",1,0)</f>
        <v>0</v>
      </c>
      <c r="AF340">
        <f>IF(EmployeeData3[[#This Row],[Department]]="IT",1,0)</f>
        <v>0</v>
      </c>
      <c r="AG340">
        <f>IF(EmployeeData3[[#This Row],[Department]]="Marketing",1,0)</f>
        <v>0</v>
      </c>
      <c r="AH340">
        <f>IF(EmployeeData3[[#This Row],[Department]]="Sales",1,0)</f>
        <v>1</v>
      </c>
      <c r="AI340">
        <f>IF(EmployeeData3[[#This Row],[Department]]="Underwriting",1,0)</f>
        <v>0</v>
      </c>
      <c r="AJ340">
        <f>IF(EmployeeData3[[#This Row],[Country]]="Canada",1,0)</f>
        <v>0</v>
      </c>
      <c r="AK340">
        <f>IF(EmployeeData3[[#This Row],[Country]]="Germany",1,0)</f>
        <v>0</v>
      </c>
      <c r="AL340">
        <f>IF(EmployeeData3[[#This Row],[Country]]="Ireland",1,0)</f>
        <v>0</v>
      </c>
      <c r="AM340">
        <f>IF(EmployeeData3[[#This Row],[Country]]="Singapore",1,0)</f>
        <v>0</v>
      </c>
      <c r="AN340">
        <f>IF(EmployeeData3[[#This Row],[Country]]="US",1,0)</f>
        <v>0</v>
      </c>
      <c r="AO340">
        <f>IF(EmployeeData3[[#This Row],[Working Arrangement]]="Office",1,0)</f>
        <v>0</v>
      </c>
      <c r="AP340">
        <f>IF(EmployeeData3[[#This Row],[Working Arrangement]]="Remote",1,0)</f>
        <v>0</v>
      </c>
      <c r="AQ340" t="e">
        <f>'Logistics Regression'!#REF! + SUMPRODUCT(B340:J340, 'Logistics Regression'!#REF!)</f>
        <v>#REF!</v>
      </c>
    </row>
    <row r="341" spans="1:43">
      <c r="A341" t="s">
        <v>392</v>
      </c>
      <c r="B341" t="str">
        <f>VLOOKUP(EmployeeData3[[#This Row],[Employee ID]],GenderData[#All],2,FALSE)</f>
        <v>Female</v>
      </c>
      <c r="C341" t="s">
        <v>48</v>
      </c>
      <c r="D341" t="s">
        <v>49</v>
      </c>
      <c r="E341" t="s">
        <v>23</v>
      </c>
      <c r="F341" t="s">
        <v>62</v>
      </c>
      <c r="G341">
        <v>42</v>
      </c>
      <c r="H341">
        <v>3</v>
      </c>
      <c r="I341">
        <v>0.2</v>
      </c>
      <c r="J341" s="3">
        <v>0.81</v>
      </c>
      <c r="K341" t="s">
        <v>25</v>
      </c>
      <c r="L341" t="s">
        <v>38</v>
      </c>
      <c r="M341">
        <v>19</v>
      </c>
      <c r="N341">
        <v>70</v>
      </c>
      <c r="O341">
        <v>10</v>
      </c>
      <c r="P341">
        <v>3.9</v>
      </c>
      <c r="Q341" t="s">
        <v>27</v>
      </c>
      <c r="R341" t="s">
        <v>26</v>
      </c>
      <c r="S341">
        <v>31</v>
      </c>
      <c r="T341">
        <v>0</v>
      </c>
      <c r="U341">
        <f>IF(EmployeeData3[[#This Row],[Gender]]="Female",1,0)</f>
        <v>1</v>
      </c>
      <c r="V341">
        <f>IF(EmployeeData3[[#This Row],[Performance Rating]]="Needs Improvement",1,0)</f>
        <v>0</v>
      </c>
      <c r="W341">
        <f>IF(EmployeeData3[[#This Row],[Performance Rating]]="Exceeds Expectations",1,0)</f>
        <v>0</v>
      </c>
      <c r="X341">
        <f>IF(EmployeeData3[[#This Row],[Performance Rating]]="Outstanding",1,0)</f>
        <v>0</v>
      </c>
      <c r="Y341">
        <f>IF(EmployeeData3[[#This Row],[Job Level]]="Entry",1,0)</f>
        <v>1</v>
      </c>
      <c r="Z341">
        <f>IF(EmployeeData3[[#This Row],[Job Level]]="Manager",1,0)</f>
        <v>0</v>
      </c>
      <c r="AA341">
        <f>IF(EmployeeData3[[#This Row],[Job Level]]="Senior",1,0)</f>
        <v>0</v>
      </c>
      <c r="AB341">
        <f>IF(EmployeeData3[[#This Row],[Job Level]]="Senior Manager",1,0)</f>
        <v>0</v>
      </c>
      <c r="AC341">
        <f>IF(EmployeeData3[[#This Row],[Department]]="Claims",1,0)</f>
        <v>0</v>
      </c>
      <c r="AD341">
        <f>IF(EmployeeData3[[#This Row],[Department]]="Finance",1,0)</f>
        <v>0</v>
      </c>
      <c r="AE341">
        <f>IF(EmployeeData3[[#This Row],[Department]]="HR",1,0)</f>
        <v>0</v>
      </c>
      <c r="AF341">
        <f>IF(EmployeeData3[[#This Row],[Department]]="IT",1,0)</f>
        <v>1</v>
      </c>
      <c r="AG341">
        <f>IF(EmployeeData3[[#This Row],[Department]]="Marketing",1,0)</f>
        <v>0</v>
      </c>
      <c r="AH341">
        <f>IF(EmployeeData3[[#This Row],[Department]]="Sales",1,0)</f>
        <v>0</v>
      </c>
      <c r="AI341">
        <f>IF(EmployeeData3[[#This Row],[Department]]="Underwriting",1,0)</f>
        <v>0</v>
      </c>
      <c r="AJ341">
        <f>IF(EmployeeData3[[#This Row],[Country]]="Canada",1,0)</f>
        <v>0</v>
      </c>
      <c r="AK341">
        <f>IF(EmployeeData3[[#This Row],[Country]]="Germany",1,0)</f>
        <v>0</v>
      </c>
      <c r="AL341">
        <f>IF(EmployeeData3[[#This Row],[Country]]="Ireland",1,0)</f>
        <v>0</v>
      </c>
      <c r="AM341">
        <f>IF(EmployeeData3[[#This Row],[Country]]="Singapore",1,0)</f>
        <v>0</v>
      </c>
      <c r="AN341">
        <f>IF(EmployeeData3[[#This Row],[Country]]="US",1,0)</f>
        <v>0</v>
      </c>
      <c r="AO341">
        <f>IF(EmployeeData3[[#This Row],[Working Arrangement]]="Office",1,0)</f>
        <v>0</v>
      </c>
      <c r="AP341">
        <f>IF(EmployeeData3[[#This Row],[Working Arrangement]]="Remote",1,0)</f>
        <v>1</v>
      </c>
      <c r="AQ341" t="e">
        <f>'Logistics Regression'!#REF! + SUMPRODUCT(B341:J341, 'Logistics Regression'!#REF!)</f>
        <v>#REF!</v>
      </c>
    </row>
    <row r="342" spans="1:43">
      <c r="A342" t="s">
        <v>393</v>
      </c>
      <c r="B342" t="str">
        <f>VLOOKUP(EmployeeData3[[#This Row],[Employee ID]],GenderData[#All],2,FALSE)</f>
        <v>Male</v>
      </c>
      <c r="C342" t="s">
        <v>21</v>
      </c>
      <c r="D342" t="s">
        <v>22</v>
      </c>
      <c r="E342" t="s">
        <v>23</v>
      </c>
      <c r="F342" t="s">
        <v>24</v>
      </c>
      <c r="G342">
        <v>33</v>
      </c>
      <c r="H342">
        <v>0.4</v>
      </c>
      <c r="I342">
        <v>0.4</v>
      </c>
      <c r="J342" s="3">
        <v>1.18</v>
      </c>
      <c r="K342" t="s">
        <v>25</v>
      </c>
      <c r="L342" t="s">
        <v>26</v>
      </c>
      <c r="M342">
        <v>7</v>
      </c>
      <c r="N342">
        <v>89</v>
      </c>
      <c r="O342">
        <v>3</v>
      </c>
      <c r="P342">
        <v>2.8</v>
      </c>
      <c r="Q342" t="s">
        <v>50</v>
      </c>
      <c r="R342" t="s">
        <v>26</v>
      </c>
      <c r="S342">
        <v>35</v>
      </c>
      <c r="T342">
        <v>1</v>
      </c>
      <c r="U342">
        <f>IF(EmployeeData3[[#This Row],[Gender]]="Female",1,0)</f>
        <v>0</v>
      </c>
      <c r="V342">
        <f>IF(EmployeeData3[[#This Row],[Performance Rating]]="Needs Improvement",1,0)</f>
        <v>0</v>
      </c>
      <c r="W342">
        <f>IF(EmployeeData3[[#This Row],[Performance Rating]]="Exceeds Expectations",1,0)</f>
        <v>0</v>
      </c>
      <c r="X342">
        <f>IF(EmployeeData3[[#This Row],[Performance Rating]]="Outstanding",1,0)</f>
        <v>0</v>
      </c>
      <c r="Y342">
        <f>IF(EmployeeData3[[#This Row],[Job Level]]="Entry",1,0)</f>
        <v>0</v>
      </c>
      <c r="Z342">
        <f>IF(EmployeeData3[[#This Row],[Job Level]]="Manager",1,0)</f>
        <v>0</v>
      </c>
      <c r="AA342">
        <f>IF(EmployeeData3[[#This Row],[Job Level]]="Senior",1,0)</f>
        <v>0</v>
      </c>
      <c r="AB342">
        <f>IF(EmployeeData3[[#This Row],[Job Level]]="Senior Manager",1,0)</f>
        <v>0</v>
      </c>
      <c r="AC342">
        <f>IF(EmployeeData3[[#This Row],[Department]]="Claims",1,0)</f>
        <v>0</v>
      </c>
      <c r="AD342">
        <f>IF(EmployeeData3[[#This Row],[Department]]="Finance",1,0)</f>
        <v>0</v>
      </c>
      <c r="AE342">
        <f>IF(EmployeeData3[[#This Row],[Department]]="HR",1,0)</f>
        <v>0</v>
      </c>
      <c r="AF342">
        <f>IF(EmployeeData3[[#This Row],[Department]]="IT",1,0)</f>
        <v>0</v>
      </c>
      <c r="AG342">
        <f>IF(EmployeeData3[[#This Row],[Department]]="Marketing",1,0)</f>
        <v>0</v>
      </c>
      <c r="AH342">
        <f>IF(EmployeeData3[[#This Row],[Department]]="Sales",1,0)</f>
        <v>1</v>
      </c>
      <c r="AI342">
        <f>IF(EmployeeData3[[#This Row],[Department]]="Underwriting",1,0)</f>
        <v>0</v>
      </c>
      <c r="AJ342">
        <f>IF(EmployeeData3[[#This Row],[Country]]="Canada",1,0)</f>
        <v>0</v>
      </c>
      <c r="AK342">
        <f>IF(EmployeeData3[[#This Row],[Country]]="Germany",1,0)</f>
        <v>0</v>
      </c>
      <c r="AL342">
        <f>IF(EmployeeData3[[#This Row],[Country]]="Ireland",1,0)</f>
        <v>0</v>
      </c>
      <c r="AM342">
        <f>IF(EmployeeData3[[#This Row],[Country]]="Singapore",1,0)</f>
        <v>0</v>
      </c>
      <c r="AN342">
        <f>IF(EmployeeData3[[#This Row],[Country]]="US",1,0)</f>
        <v>0</v>
      </c>
      <c r="AO342">
        <f>IF(EmployeeData3[[#This Row],[Working Arrangement]]="Office",1,0)</f>
        <v>1</v>
      </c>
      <c r="AP342">
        <f>IF(EmployeeData3[[#This Row],[Working Arrangement]]="Remote",1,0)</f>
        <v>0</v>
      </c>
      <c r="AQ342" t="e">
        <f>'Logistics Regression'!#REF! + SUMPRODUCT(B342:J342, 'Logistics Regression'!#REF!)</f>
        <v>#REF!</v>
      </c>
    </row>
    <row r="343" spans="1:43">
      <c r="A343" t="s">
        <v>394</v>
      </c>
      <c r="B343" t="str">
        <f>VLOOKUP(EmployeeData3[[#This Row],[Employee ID]],GenderData[#All],2,FALSE)</f>
        <v>Female</v>
      </c>
      <c r="C343" t="s">
        <v>21</v>
      </c>
      <c r="D343" t="s">
        <v>22</v>
      </c>
      <c r="E343" t="s">
        <v>23</v>
      </c>
      <c r="F343" t="s">
        <v>24</v>
      </c>
      <c r="G343">
        <v>29</v>
      </c>
      <c r="H343">
        <v>10.199999999999999</v>
      </c>
      <c r="I343">
        <v>1.3</v>
      </c>
      <c r="J343" s="3">
        <v>1.03</v>
      </c>
      <c r="K343" t="s">
        <v>25</v>
      </c>
      <c r="L343" t="s">
        <v>26</v>
      </c>
      <c r="M343">
        <v>4</v>
      </c>
      <c r="N343">
        <v>69</v>
      </c>
      <c r="O343">
        <v>11</v>
      </c>
      <c r="P343">
        <v>5.0999999999999996</v>
      </c>
      <c r="Q343" t="s">
        <v>33</v>
      </c>
      <c r="R343" t="s">
        <v>26</v>
      </c>
      <c r="S343">
        <v>43</v>
      </c>
      <c r="T343">
        <v>0</v>
      </c>
      <c r="U343">
        <f>IF(EmployeeData3[[#This Row],[Gender]]="Female",1,0)</f>
        <v>1</v>
      </c>
      <c r="V343">
        <f>IF(EmployeeData3[[#This Row],[Performance Rating]]="Needs Improvement",1,0)</f>
        <v>0</v>
      </c>
      <c r="W343">
        <f>IF(EmployeeData3[[#This Row],[Performance Rating]]="Exceeds Expectations",1,0)</f>
        <v>0</v>
      </c>
      <c r="X343">
        <f>IF(EmployeeData3[[#This Row],[Performance Rating]]="Outstanding",1,0)</f>
        <v>0</v>
      </c>
      <c r="Y343">
        <f>IF(EmployeeData3[[#This Row],[Job Level]]="Entry",1,0)</f>
        <v>0</v>
      </c>
      <c r="Z343">
        <f>IF(EmployeeData3[[#This Row],[Job Level]]="Manager",1,0)</f>
        <v>0</v>
      </c>
      <c r="AA343">
        <f>IF(EmployeeData3[[#This Row],[Job Level]]="Senior",1,0)</f>
        <v>0</v>
      </c>
      <c r="AB343">
        <f>IF(EmployeeData3[[#This Row],[Job Level]]="Senior Manager",1,0)</f>
        <v>0</v>
      </c>
      <c r="AC343">
        <f>IF(EmployeeData3[[#This Row],[Department]]="Claims",1,0)</f>
        <v>0</v>
      </c>
      <c r="AD343">
        <f>IF(EmployeeData3[[#This Row],[Department]]="Finance",1,0)</f>
        <v>0</v>
      </c>
      <c r="AE343">
        <f>IF(EmployeeData3[[#This Row],[Department]]="HR",1,0)</f>
        <v>0</v>
      </c>
      <c r="AF343">
        <f>IF(EmployeeData3[[#This Row],[Department]]="IT",1,0)</f>
        <v>0</v>
      </c>
      <c r="AG343">
        <f>IF(EmployeeData3[[#This Row],[Department]]="Marketing",1,0)</f>
        <v>0</v>
      </c>
      <c r="AH343">
        <f>IF(EmployeeData3[[#This Row],[Department]]="Sales",1,0)</f>
        <v>1</v>
      </c>
      <c r="AI343">
        <f>IF(EmployeeData3[[#This Row],[Department]]="Underwriting",1,0)</f>
        <v>0</v>
      </c>
      <c r="AJ343">
        <f>IF(EmployeeData3[[#This Row],[Country]]="Canada",1,0)</f>
        <v>0</v>
      </c>
      <c r="AK343">
        <f>IF(EmployeeData3[[#This Row],[Country]]="Germany",1,0)</f>
        <v>0</v>
      </c>
      <c r="AL343">
        <f>IF(EmployeeData3[[#This Row],[Country]]="Ireland",1,0)</f>
        <v>0</v>
      </c>
      <c r="AM343">
        <f>IF(EmployeeData3[[#This Row],[Country]]="Singapore",1,0)</f>
        <v>0</v>
      </c>
      <c r="AN343">
        <f>IF(EmployeeData3[[#This Row],[Country]]="US",1,0)</f>
        <v>0</v>
      </c>
      <c r="AO343">
        <f>IF(EmployeeData3[[#This Row],[Working Arrangement]]="Office",1,0)</f>
        <v>0</v>
      </c>
      <c r="AP343">
        <f>IF(EmployeeData3[[#This Row],[Working Arrangement]]="Remote",1,0)</f>
        <v>0</v>
      </c>
      <c r="AQ343" t="e">
        <f>'Logistics Regression'!#REF! + SUMPRODUCT(B343:J343, 'Logistics Regression'!#REF!)</f>
        <v>#REF!</v>
      </c>
    </row>
    <row r="344" spans="1:43">
      <c r="A344" t="s">
        <v>395</v>
      </c>
      <c r="B344" t="str">
        <f>VLOOKUP(EmployeeData3[[#This Row],[Employee ID]],GenderData[#All],2,FALSE)</f>
        <v>Male</v>
      </c>
      <c r="C344" t="s">
        <v>43</v>
      </c>
      <c r="D344" t="s">
        <v>44</v>
      </c>
      <c r="E344" t="s">
        <v>45</v>
      </c>
      <c r="F344" t="s">
        <v>36</v>
      </c>
      <c r="G344">
        <v>43</v>
      </c>
      <c r="H344">
        <v>1.1000000000000001</v>
      </c>
      <c r="I344">
        <v>1.1000000000000001</v>
      </c>
      <c r="J344" s="3">
        <v>0.96</v>
      </c>
      <c r="K344" t="s">
        <v>37</v>
      </c>
      <c r="L344" t="s">
        <v>26</v>
      </c>
      <c r="M344">
        <v>17</v>
      </c>
      <c r="N344">
        <v>72</v>
      </c>
      <c r="O344">
        <v>2</v>
      </c>
      <c r="P344">
        <v>4.9000000000000004</v>
      </c>
      <c r="Q344" t="s">
        <v>33</v>
      </c>
      <c r="R344" t="s">
        <v>26</v>
      </c>
      <c r="S344">
        <v>36</v>
      </c>
      <c r="T344">
        <v>0</v>
      </c>
      <c r="U344">
        <f>IF(EmployeeData3[[#This Row],[Gender]]="Female",1,0)</f>
        <v>0</v>
      </c>
      <c r="V344">
        <f>IF(EmployeeData3[[#This Row],[Performance Rating]]="Needs Improvement",1,0)</f>
        <v>0</v>
      </c>
      <c r="W344">
        <f>IF(EmployeeData3[[#This Row],[Performance Rating]]="Exceeds Expectations",1,0)</f>
        <v>1</v>
      </c>
      <c r="X344">
        <f>IF(EmployeeData3[[#This Row],[Performance Rating]]="Outstanding",1,0)</f>
        <v>0</v>
      </c>
      <c r="Y344">
        <f>IF(EmployeeData3[[#This Row],[Job Level]]="Entry",1,0)</f>
        <v>0</v>
      </c>
      <c r="Z344">
        <f>IF(EmployeeData3[[#This Row],[Job Level]]="Manager",1,0)</f>
        <v>1</v>
      </c>
      <c r="AA344">
        <f>IF(EmployeeData3[[#This Row],[Job Level]]="Senior",1,0)</f>
        <v>0</v>
      </c>
      <c r="AB344">
        <f>IF(EmployeeData3[[#This Row],[Job Level]]="Senior Manager",1,0)</f>
        <v>0</v>
      </c>
      <c r="AC344">
        <f>IF(EmployeeData3[[#This Row],[Department]]="Claims",1,0)</f>
        <v>0</v>
      </c>
      <c r="AD344">
        <f>IF(EmployeeData3[[#This Row],[Department]]="Finance",1,0)</f>
        <v>1</v>
      </c>
      <c r="AE344">
        <f>IF(EmployeeData3[[#This Row],[Department]]="HR",1,0)</f>
        <v>0</v>
      </c>
      <c r="AF344">
        <f>IF(EmployeeData3[[#This Row],[Department]]="IT",1,0)</f>
        <v>0</v>
      </c>
      <c r="AG344">
        <f>IF(EmployeeData3[[#This Row],[Department]]="Marketing",1,0)</f>
        <v>0</v>
      </c>
      <c r="AH344">
        <f>IF(EmployeeData3[[#This Row],[Department]]="Sales",1,0)</f>
        <v>0</v>
      </c>
      <c r="AI344">
        <f>IF(EmployeeData3[[#This Row],[Department]]="Underwriting",1,0)</f>
        <v>0</v>
      </c>
      <c r="AJ344">
        <f>IF(EmployeeData3[[#This Row],[Country]]="Canada",1,0)</f>
        <v>0</v>
      </c>
      <c r="AK344">
        <f>IF(EmployeeData3[[#This Row],[Country]]="Germany",1,0)</f>
        <v>0</v>
      </c>
      <c r="AL344">
        <f>IF(EmployeeData3[[#This Row],[Country]]="Ireland",1,0)</f>
        <v>0</v>
      </c>
      <c r="AM344">
        <f>IF(EmployeeData3[[#This Row],[Country]]="Singapore",1,0)</f>
        <v>0</v>
      </c>
      <c r="AN344">
        <f>IF(EmployeeData3[[#This Row],[Country]]="US",1,0)</f>
        <v>1</v>
      </c>
      <c r="AO344">
        <f>IF(EmployeeData3[[#This Row],[Working Arrangement]]="Office",1,0)</f>
        <v>0</v>
      </c>
      <c r="AP344">
        <f>IF(EmployeeData3[[#This Row],[Working Arrangement]]="Remote",1,0)</f>
        <v>0</v>
      </c>
      <c r="AQ344" t="e">
        <f>'Logistics Regression'!#REF! + SUMPRODUCT(B344:J344, 'Logistics Regression'!#REF!)</f>
        <v>#REF!</v>
      </c>
    </row>
    <row r="345" spans="1:43">
      <c r="A345" t="s">
        <v>396</v>
      </c>
      <c r="B345" t="str">
        <f>VLOOKUP(EmployeeData3[[#This Row],[Employee ID]],GenderData[#All],2,FALSE)</f>
        <v>Female</v>
      </c>
      <c r="C345" t="s">
        <v>21</v>
      </c>
      <c r="D345" t="s">
        <v>22</v>
      </c>
      <c r="E345" t="s">
        <v>23</v>
      </c>
      <c r="F345" t="s">
        <v>32</v>
      </c>
      <c r="G345">
        <v>37</v>
      </c>
      <c r="H345">
        <v>3.2</v>
      </c>
      <c r="I345">
        <v>0.8</v>
      </c>
      <c r="J345" s="3">
        <v>1.1599999999999999</v>
      </c>
      <c r="K345" t="s">
        <v>25</v>
      </c>
      <c r="L345" t="s">
        <v>26</v>
      </c>
      <c r="M345">
        <v>14</v>
      </c>
      <c r="N345">
        <v>72</v>
      </c>
      <c r="O345">
        <v>10</v>
      </c>
      <c r="P345">
        <v>2.8</v>
      </c>
      <c r="Q345" t="s">
        <v>27</v>
      </c>
      <c r="R345" t="s">
        <v>26</v>
      </c>
      <c r="S345">
        <v>25</v>
      </c>
      <c r="T345">
        <v>0</v>
      </c>
      <c r="U345">
        <f>IF(EmployeeData3[[#This Row],[Gender]]="Female",1,0)</f>
        <v>1</v>
      </c>
      <c r="V345">
        <f>IF(EmployeeData3[[#This Row],[Performance Rating]]="Needs Improvement",1,0)</f>
        <v>0</v>
      </c>
      <c r="W345">
        <f>IF(EmployeeData3[[#This Row],[Performance Rating]]="Exceeds Expectations",1,0)</f>
        <v>0</v>
      </c>
      <c r="X345">
        <f>IF(EmployeeData3[[#This Row],[Performance Rating]]="Outstanding",1,0)</f>
        <v>0</v>
      </c>
      <c r="Y345">
        <f>IF(EmployeeData3[[#This Row],[Job Level]]="Entry",1,0)</f>
        <v>0</v>
      </c>
      <c r="Z345">
        <f>IF(EmployeeData3[[#This Row],[Job Level]]="Manager",1,0)</f>
        <v>0</v>
      </c>
      <c r="AA345">
        <f>IF(EmployeeData3[[#This Row],[Job Level]]="Senior",1,0)</f>
        <v>1</v>
      </c>
      <c r="AB345">
        <f>IF(EmployeeData3[[#This Row],[Job Level]]="Senior Manager",1,0)</f>
        <v>0</v>
      </c>
      <c r="AC345">
        <f>IF(EmployeeData3[[#This Row],[Department]]="Claims",1,0)</f>
        <v>0</v>
      </c>
      <c r="AD345">
        <f>IF(EmployeeData3[[#This Row],[Department]]="Finance",1,0)</f>
        <v>0</v>
      </c>
      <c r="AE345">
        <f>IF(EmployeeData3[[#This Row],[Department]]="HR",1,0)</f>
        <v>0</v>
      </c>
      <c r="AF345">
        <f>IF(EmployeeData3[[#This Row],[Department]]="IT",1,0)</f>
        <v>0</v>
      </c>
      <c r="AG345">
        <f>IF(EmployeeData3[[#This Row],[Department]]="Marketing",1,0)</f>
        <v>0</v>
      </c>
      <c r="AH345">
        <f>IF(EmployeeData3[[#This Row],[Department]]="Sales",1,0)</f>
        <v>1</v>
      </c>
      <c r="AI345">
        <f>IF(EmployeeData3[[#This Row],[Department]]="Underwriting",1,0)</f>
        <v>0</v>
      </c>
      <c r="AJ345">
        <f>IF(EmployeeData3[[#This Row],[Country]]="Canada",1,0)</f>
        <v>0</v>
      </c>
      <c r="AK345">
        <f>IF(EmployeeData3[[#This Row],[Country]]="Germany",1,0)</f>
        <v>0</v>
      </c>
      <c r="AL345">
        <f>IF(EmployeeData3[[#This Row],[Country]]="Ireland",1,0)</f>
        <v>0</v>
      </c>
      <c r="AM345">
        <f>IF(EmployeeData3[[#This Row],[Country]]="Singapore",1,0)</f>
        <v>0</v>
      </c>
      <c r="AN345">
        <f>IF(EmployeeData3[[#This Row],[Country]]="US",1,0)</f>
        <v>0</v>
      </c>
      <c r="AO345">
        <f>IF(EmployeeData3[[#This Row],[Working Arrangement]]="Office",1,0)</f>
        <v>0</v>
      </c>
      <c r="AP345">
        <f>IF(EmployeeData3[[#This Row],[Working Arrangement]]="Remote",1,0)</f>
        <v>1</v>
      </c>
      <c r="AQ345" t="e">
        <f>'Logistics Regression'!#REF! + SUMPRODUCT(B345:J345, 'Logistics Regression'!#REF!)</f>
        <v>#REF!</v>
      </c>
    </row>
    <row r="346" spans="1:43">
      <c r="A346" t="s">
        <v>397</v>
      </c>
      <c r="B346" t="str">
        <f>VLOOKUP(EmployeeData3[[#This Row],[Employee ID]],GenderData[#All],2,FALSE)</f>
        <v>Female</v>
      </c>
      <c r="C346" t="s">
        <v>21</v>
      </c>
      <c r="D346" t="s">
        <v>22</v>
      </c>
      <c r="E346" t="s">
        <v>23</v>
      </c>
      <c r="F346" t="s">
        <v>32</v>
      </c>
      <c r="G346">
        <v>26</v>
      </c>
      <c r="H346">
        <v>2.8</v>
      </c>
      <c r="I346">
        <v>2.4</v>
      </c>
      <c r="J346" s="3">
        <v>0.89</v>
      </c>
      <c r="K346" t="s">
        <v>25</v>
      </c>
      <c r="L346" t="s">
        <v>38</v>
      </c>
      <c r="M346">
        <v>17</v>
      </c>
      <c r="N346">
        <v>61</v>
      </c>
      <c r="O346">
        <v>5</v>
      </c>
      <c r="P346">
        <v>3</v>
      </c>
      <c r="Q346" t="s">
        <v>33</v>
      </c>
      <c r="R346" t="s">
        <v>26</v>
      </c>
      <c r="S346">
        <v>8</v>
      </c>
      <c r="T346">
        <v>0</v>
      </c>
      <c r="U346">
        <f>IF(EmployeeData3[[#This Row],[Gender]]="Female",1,0)</f>
        <v>1</v>
      </c>
      <c r="V346">
        <f>IF(EmployeeData3[[#This Row],[Performance Rating]]="Needs Improvement",1,0)</f>
        <v>0</v>
      </c>
      <c r="W346">
        <f>IF(EmployeeData3[[#This Row],[Performance Rating]]="Exceeds Expectations",1,0)</f>
        <v>0</v>
      </c>
      <c r="X346">
        <f>IF(EmployeeData3[[#This Row],[Performance Rating]]="Outstanding",1,0)</f>
        <v>0</v>
      </c>
      <c r="Y346">
        <f>IF(EmployeeData3[[#This Row],[Job Level]]="Entry",1,0)</f>
        <v>0</v>
      </c>
      <c r="Z346">
        <f>IF(EmployeeData3[[#This Row],[Job Level]]="Manager",1,0)</f>
        <v>0</v>
      </c>
      <c r="AA346">
        <f>IF(EmployeeData3[[#This Row],[Job Level]]="Senior",1,0)</f>
        <v>1</v>
      </c>
      <c r="AB346">
        <f>IF(EmployeeData3[[#This Row],[Job Level]]="Senior Manager",1,0)</f>
        <v>0</v>
      </c>
      <c r="AC346">
        <f>IF(EmployeeData3[[#This Row],[Department]]="Claims",1,0)</f>
        <v>0</v>
      </c>
      <c r="AD346">
        <f>IF(EmployeeData3[[#This Row],[Department]]="Finance",1,0)</f>
        <v>0</v>
      </c>
      <c r="AE346">
        <f>IF(EmployeeData3[[#This Row],[Department]]="HR",1,0)</f>
        <v>0</v>
      </c>
      <c r="AF346">
        <f>IF(EmployeeData3[[#This Row],[Department]]="IT",1,0)</f>
        <v>0</v>
      </c>
      <c r="AG346">
        <f>IF(EmployeeData3[[#This Row],[Department]]="Marketing",1,0)</f>
        <v>0</v>
      </c>
      <c r="AH346">
        <f>IF(EmployeeData3[[#This Row],[Department]]="Sales",1,0)</f>
        <v>1</v>
      </c>
      <c r="AI346">
        <f>IF(EmployeeData3[[#This Row],[Department]]="Underwriting",1,0)</f>
        <v>0</v>
      </c>
      <c r="AJ346">
        <f>IF(EmployeeData3[[#This Row],[Country]]="Canada",1,0)</f>
        <v>0</v>
      </c>
      <c r="AK346">
        <f>IF(EmployeeData3[[#This Row],[Country]]="Germany",1,0)</f>
        <v>0</v>
      </c>
      <c r="AL346">
        <f>IF(EmployeeData3[[#This Row],[Country]]="Ireland",1,0)</f>
        <v>0</v>
      </c>
      <c r="AM346">
        <f>IF(EmployeeData3[[#This Row],[Country]]="Singapore",1,0)</f>
        <v>0</v>
      </c>
      <c r="AN346">
        <f>IF(EmployeeData3[[#This Row],[Country]]="US",1,0)</f>
        <v>0</v>
      </c>
      <c r="AO346">
        <f>IF(EmployeeData3[[#This Row],[Working Arrangement]]="Office",1,0)</f>
        <v>0</v>
      </c>
      <c r="AP346">
        <f>IF(EmployeeData3[[#This Row],[Working Arrangement]]="Remote",1,0)</f>
        <v>0</v>
      </c>
      <c r="AQ346" t="e">
        <f>'Logistics Regression'!#REF! + SUMPRODUCT(B346:J346, 'Logistics Regression'!#REF!)</f>
        <v>#REF!</v>
      </c>
    </row>
    <row r="347" spans="1:43">
      <c r="A347" t="s">
        <v>398</v>
      </c>
      <c r="B347" t="str">
        <f>VLOOKUP(EmployeeData3[[#This Row],[Employee ID]],GenderData[#All],2,FALSE)</f>
        <v>Male</v>
      </c>
      <c r="C347" t="s">
        <v>40</v>
      </c>
      <c r="D347" t="s">
        <v>40</v>
      </c>
      <c r="E347" t="s">
        <v>45</v>
      </c>
      <c r="F347" t="s">
        <v>24</v>
      </c>
      <c r="G347">
        <v>24</v>
      </c>
      <c r="H347">
        <v>5.9</v>
      </c>
      <c r="I347">
        <v>1.9</v>
      </c>
      <c r="J347" s="3">
        <v>1.08</v>
      </c>
      <c r="K347" t="s">
        <v>25</v>
      </c>
      <c r="L347" t="s">
        <v>38</v>
      </c>
      <c r="M347">
        <v>16</v>
      </c>
      <c r="N347">
        <v>78</v>
      </c>
      <c r="O347">
        <v>6</v>
      </c>
      <c r="P347">
        <v>5.2</v>
      </c>
      <c r="Q347" t="s">
        <v>33</v>
      </c>
      <c r="R347" t="s">
        <v>38</v>
      </c>
      <c r="S347">
        <v>26</v>
      </c>
      <c r="T347">
        <v>0</v>
      </c>
      <c r="U347">
        <f>IF(EmployeeData3[[#This Row],[Gender]]="Female",1,0)</f>
        <v>0</v>
      </c>
      <c r="V347">
        <f>IF(EmployeeData3[[#This Row],[Performance Rating]]="Needs Improvement",1,0)</f>
        <v>0</v>
      </c>
      <c r="W347">
        <f>IF(EmployeeData3[[#This Row],[Performance Rating]]="Exceeds Expectations",1,0)</f>
        <v>0</v>
      </c>
      <c r="X347">
        <f>IF(EmployeeData3[[#This Row],[Performance Rating]]="Outstanding",1,0)</f>
        <v>0</v>
      </c>
      <c r="Y347">
        <f>IF(EmployeeData3[[#This Row],[Job Level]]="Entry",1,0)</f>
        <v>0</v>
      </c>
      <c r="Z347">
        <f>IF(EmployeeData3[[#This Row],[Job Level]]="Manager",1,0)</f>
        <v>0</v>
      </c>
      <c r="AA347">
        <f>IF(EmployeeData3[[#This Row],[Job Level]]="Senior",1,0)</f>
        <v>0</v>
      </c>
      <c r="AB347">
        <f>IF(EmployeeData3[[#This Row],[Job Level]]="Senior Manager",1,0)</f>
        <v>0</v>
      </c>
      <c r="AC347">
        <f>IF(EmployeeData3[[#This Row],[Department]]="Claims",1,0)</f>
        <v>0</v>
      </c>
      <c r="AD347">
        <f>IF(EmployeeData3[[#This Row],[Department]]="Finance",1,0)</f>
        <v>0</v>
      </c>
      <c r="AE347">
        <f>IF(EmployeeData3[[#This Row],[Department]]="HR",1,0)</f>
        <v>0</v>
      </c>
      <c r="AF347">
        <f>IF(EmployeeData3[[#This Row],[Department]]="IT",1,0)</f>
        <v>0</v>
      </c>
      <c r="AG347">
        <f>IF(EmployeeData3[[#This Row],[Department]]="Marketing",1,0)</f>
        <v>0</v>
      </c>
      <c r="AH347">
        <f>IF(EmployeeData3[[#This Row],[Department]]="Sales",1,0)</f>
        <v>0</v>
      </c>
      <c r="AI347">
        <f>IF(EmployeeData3[[#This Row],[Department]]="Underwriting",1,0)</f>
        <v>0</v>
      </c>
      <c r="AJ347">
        <f>IF(EmployeeData3[[#This Row],[Country]]="Canada",1,0)</f>
        <v>0</v>
      </c>
      <c r="AK347">
        <f>IF(EmployeeData3[[#This Row],[Country]]="Germany",1,0)</f>
        <v>0</v>
      </c>
      <c r="AL347">
        <f>IF(EmployeeData3[[#This Row],[Country]]="Ireland",1,0)</f>
        <v>0</v>
      </c>
      <c r="AM347">
        <f>IF(EmployeeData3[[#This Row],[Country]]="Singapore",1,0)</f>
        <v>0</v>
      </c>
      <c r="AN347">
        <f>IF(EmployeeData3[[#This Row],[Country]]="US",1,0)</f>
        <v>1</v>
      </c>
      <c r="AO347">
        <f>IF(EmployeeData3[[#This Row],[Working Arrangement]]="Office",1,0)</f>
        <v>0</v>
      </c>
      <c r="AP347">
        <f>IF(EmployeeData3[[#This Row],[Working Arrangement]]="Remote",1,0)</f>
        <v>0</v>
      </c>
      <c r="AQ347" t="e">
        <f>'Logistics Regression'!#REF! + SUMPRODUCT(B347:J347, 'Logistics Regression'!#REF!)</f>
        <v>#REF!</v>
      </c>
    </row>
    <row r="348" spans="1:43">
      <c r="A348" t="s">
        <v>399</v>
      </c>
      <c r="B348" t="str">
        <f>VLOOKUP(EmployeeData3[[#This Row],[Employee ID]],GenderData[#All],2,FALSE)</f>
        <v>Female</v>
      </c>
      <c r="C348" t="s">
        <v>40</v>
      </c>
      <c r="D348" t="s">
        <v>40</v>
      </c>
      <c r="E348" t="s">
        <v>45</v>
      </c>
      <c r="F348" t="s">
        <v>24</v>
      </c>
      <c r="G348">
        <v>29</v>
      </c>
      <c r="H348">
        <v>0.9</v>
      </c>
      <c r="I348">
        <v>0.9</v>
      </c>
      <c r="J348" s="3">
        <v>0.99</v>
      </c>
      <c r="K348" t="s">
        <v>37</v>
      </c>
      <c r="L348" t="s">
        <v>38</v>
      </c>
      <c r="M348">
        <v>39</v>
      </c>
      <c r="N348">
        <v>90</v>
      </c>
      <c r="O348">
        <v>1</v>
      </c>
      <c r="P348">
        <v>4</v>
      </c>
      <c r="Q348" t="s">
        <v>27</v>
      </c>
      <c r="R348" t="s">
        <v>38</v>
      </c>
      <c r="S348">
        <v>27</v>
      </c>
      <c r="T348">
        <v>0</v>
      </c>
      <c r="U348">
        <f>IF(EmployeeData3[[#This Row],[Gender]]="Female",1,0)</f>
        <v>1</v>
      </c>
      <c r="V348">
        <f>IF(EmployeeData3[[#This Row],[Performance Rating]]="Needs Improvement",1,0)</f>
        <v>0</v>
      </c>
      <c r="W348">
        <f>IF(EmployeeData3[[#This Row],[Performance Rating]]="Exceeds Expectations",1,0)</f>
        <v>1</v>
      </c>
      <c r="X348">
        <f>IF(EmployeeData3[[#This Row],[Performance Rating]]="Outstanding",1,0)</f>
        <v>0</v>
      </c>
      <c r="Y348">
        <f>IF(EmployeeData3[[#This Row],[Job Level]]="Entry",1,0)</f>
        <v>0</v>
      </c>
      <c r="Z348">
        <f>IF(EmployeeData3[[#This Row],[Job Level]]="Manager",1,0)</f>
        <v>0</v>
      </c>
      <c r="AA348">
        <f>IF(EmployeeData3[[#This Row],[Job Level]]="Senior",1,0)</f>
        <v>0</v>
      </c>
      <c r="AB348">
        <f>IF(EmployeeData3[[#This Row],[Job Level]]="Senior Manager",1,0)</f>
        <v>0</v>
      </c>
      <c r="AC348">
        <f>IF(EmployeeData3[[#This Row],[Department]]="Claims",1,0)</f>
        <v>0</v>
      </c>
      <c r="AD348">
        <f>IF(EmployeeData3[[#This Row],[Department]]="Finance",1,0)</f>
        <v>0</v>
      </c>
      <c r="AE348">
        <f>IF(EmployeeData3[[#This Row],[Department]]="HR",1,0)</f>
        <v>0</v>
      </c>
      <c r="AF348">
        <f>IF(EmployeeData3[[#This Row],[Department]]="IT",1,0)</f>
        <v>0</v>
      </c>
      <c r="AG348">
        <f>IF(EmployeeData3[[#This Row],[Department]]="Marketing",1,0)</f>
        <v>0</v>
      </c>
      <c r="AH348">
        <f>IF(EmployeeData3[[#This Row],[Department]]="Sales",1,0)</f>
        <v>0</v>
      </c>
      <c r="AI348">
        <f>IF(EmployeeData3[[#This Row],[Department]]="Underwriting",1,0)</f>
        <v>0</v>
      </c>
      <c r="AJ348">
        <f>IF(EmployeeData3[[#This Row],[Country]]="Canada",1,0)</f>
        <v>0</v>
      </c>
      <c r="AK348">
        <f>IF(EmployeeData3[[#This Row],[Country]]="Germany",1,0)</f>
        <v>0</v>
      </c>
      <c r="AL348">
        <f>IF(EmployeeData3[[#This Row],[Country]]="Ireland",1,0)</f>
        <v>0</v>
      </c>
      <c r="AM348">
        <f>IF(EmployeeData3[[#This Row],[Country]]="Singapore",1,0)</f>
        <v>0</v>
      </c>
      <c r="AN348">
        <f>IF(EmployeeData3[[#This Row],[Country]]="US",1,0)</f>
        <v>1</v>
      </c>
      <c r="AO348">
        <f>IF(EmployeeData3[[#This Row],[Working Arrangement]]="Office",1,0)</f>
        <v>0</v>
      </c>
      <c r="AP348">
        <f>IF(EmployeeData3[[#This Row],[Working Arrangement]]="Remote",1,0)</f>
        <v>1</v>
      </c>
      <c r="AQ348" t="e">
        <f>'Logistics Regression'!#REF! + SUMPRODUCT(B348:J348, 'Logistics Regression'!#REF!)</f>
        <v>#REF!</v>
      </c>
    </row>
    <row r="349" spans="1:43">
      <c r="A349" t="s">
        <v>400</v>
      </c>
      <c r="B349" t="str">
        <f>VLOOKUP(EmployeeData3[[#This Row],[Employee ID]],GenderData[#All],2,FALSE)</f>
        <v>Female</v>
      </c>
      <c r="C349" t="s">
        <v>48</v>
      </c>
      <c r="D349" t="s">
        <v>49</v>
      </c>
      <c r="E349" t="s">
        <v>23</v>
      </c>
      <c r="F349" t="s">
        <v>24</v>
      </c>
      <c r="G349">
        <v>54</v>
      </c>
      <c r="H349">
        <v>5.4</v>
      </c>
      <c r="I349">
        <v>1.3</v>
      </c>
      <c r="J349" s="3">
        <v>1.05</v>
      </c>
      <c r="K349" t="s">
        <v>25</v>
      </c>
      <c r="L349" t="s">
        <v>26</v>
      </c>
      <c r="M349">
        <v>4</v>
      </c>
      <c r="N349">
        <v>77</v>
      </c>
      <c r="O349">
        <v>3</v>
      </c>
      <c r="P349">
        <v>6.1</v>
      </c>
      <c r="Q349" t="s">
        <v>33</v>
      </c>
      <c r="R349" t="s">
        <v>38</v>
      </c>
      <c r="S349">
        <v>33</v>
      </c>
      <c r="T349">
        <v>0</v>
      </c>
      <c r="U349">
        <f>IF(EmployeeData3[[#This Row],[Gender]]="Female",1,0)</f>
        <v>1</v>
      </c>
      <c r="V349">
        <f>IF(EmployeeData3[[#This Row],[Performance Rating]]="Needs Improvement",1,0)</f>
        <v>0</v>
      </c>
      <c r="W349">
        <f>IF(EmployeeData3[[#This Row],[Performance Rating]]="Exceeds Expectations",1,0)</f>
        <v>0</v>
      </c>
      <c r="X349">
        <f>IF(EmployeeData3[[#This Row],[Performance Rating]]="Outstanding",1,0)</f>
        <v>0</v>
      </c>
      <c r="Y349">
        <f>IF(EmployeeData3[[#This Row],[Job Level]]="Entry",1,0)</f>
        <v>0</v>
      </c>
      <c r="Z349">
        <f>IF(EmployeeData3[[#This Row],[Job Level]]="Manager",1,0)</f>
        <v>0</v>
      </c>
      <c r="AA349">
        <f>IF(EmployeeData3[[#This Row],[Job Level]]="Senior",1,0)</f>
        <v>0</v>
      </c>
      <c r="AB349">
        <f>IF(EmployeeData3[[#This Row],[Job Level]]="Senior Manager",1,0)</f>
        <v>0</v>
      </c>
      <c r="AC349">
        <f>IF(EmployeeData3[[#This Row],[Department]]="Claims",1,0)</f>
        <v>0</v>
      </c>
      <c r="AD349">
        <f>IF(EmployeeData3[[#This Row],[Department]]="Finance",1,0)</f>
        <v>0</v>
      </c>
      <c r="AE349">
        <f>IF(EmployeeData3[[#This Row],[Department]]="HR",1,0)</f>
        <v>0</v>
      </c>
      <c r="AF349">
        <f>IF(EmployeeData3[[#This Row],[Department]]="IT",1,0)</f>
        <v>1</v>
      </c>
      <c r="AG349">
        <f>IF(EmployeeData3[[#This Row],[Department]]="Marketing",1,0)</f>
        <v>0</v>
      </c>
      <c r="AH349">
        <f>IF(EmployeeData3[[#This Row],[Department]]="Sales",1,0)</f>
        <v>0</v>
      </c>
      <c r="AI349">
        <f>IF(EmployeeData3[[#This Row],[Department]]="Underwriting",1,0)</f>
        <v>0</v>
      </c>
      <c r="AJ349">
        <f>IF(EmployeeData3[[#This Row],[Country]]="Canada",1,0)</f>
        <v>0</v>
      </c>
      <c r="AK349">
        <f>IF(EmployeeData3[[#This Row],[Country]]="Germany",1,0)</f>
        <v>0</v>
      </c>
      <c r="AL349">
        <f>IF(EmployeeData3[[#This Row],[Country]]="Ireland",1,0)</f>
        <v>0</v>
      </c>
      <c r="AM349">
        <f>IF(EmployeeData3[[#This Row],[Country]]="Singapore",1,0)</f>
        <v>0</v>
      </c>
      <c r="AN349">
        <f>IF(EmployeeData3[[#This Row],[Country]]="US",1,0)</f>
        <v>0</v>
      </c>
      <c r="AO349">
        <f>IF(EmployeeData3[[#This Row],[Working Arrangement]]="Office",1,0)</f>
        <v>0</v>
      </c>
      <c r="AP349">
        <f>IF(EmployeeData3[[#This Row],[Working Arrangement]]="Remote",1,0)</f>
        <v>0</v>
      </c>
      <c r="AQ349" t="e">
        <f>'Logistics Regression'!#REF! + SUMPRODUCT(B349:J349, 'Logistics Regression'!#REF!)</f>
        <v>#REF!</v>
      </c>
    </row>
    <row r="350" spans="1:43">
      <c r="A350" t="s">
        <v>401</v>
      </c>
      <c r="B350" t="str">
        <f>VLOOKUP(EmployeeData3[[#This Row],[Employee ID]],GenderData[#All],2,FALSE)</f>
        <v>Male</v>
      </c>
      <c r="C350" t="s">
        <v>21</v>
      </c>
      <c r="D350" t="s">
        <v>22</v>
      </c>
      <c r="E350" t="s">
        <v>23</v>
      </c>
      <c r="F350" t="s">
        <v>59</v>
      </c>
      <c r="G350">
        <v>58</v>
      </c>
      <c r="H350">
        <v>4.5</v>
      </c>
      <c r="I350">
        <v>1.9</v>
      </c>
      <c r="J350" s="3">
        <v>0.98</v>
      </c>
      <c r="K350" t="s">
        <v>37</v>
      </c>
      <c r="L350" t="s">
        <v>26</v>
      </c>
      <c r="M350">
        <v>1</v>
      </c>
      <c r="N350">
        <v>72</v>
      </c>
      <c r="O350">
        <v>4</v>
      </c>
      <c r="P350">
        <v>2.4</v>
      </c>
      <c r="Q350" t="s">
        <v>50</v>
      </c>
      <c r="R350" t="s">
        <v>26</v>
      </c>
      <c r="S350">
        <v>40</v>
      </c>
      <c r="T350">
        <v>0</v>
      </c>
      <c r="U350">
        <f>IF(EmployeeData3[[#This Row],[Gender]]="Female",1,0)</f>
        <v>0</v>
      </c>
      <c r="V350">
        <f>IF(EmployeeData3[[#This Row],[Performance Rating]]="Needs Improvement",1,0)</f>
        <v>0</v>
      </c>
      <c r="W350">
        <f>IF(EmployeeData3[[#This Row],[Performance Rating]]="Exceeds Expectations",1,0)</f>
        <v>1</v>
      </c>
      <c r="X350">
        <f>IF(EmployeeData3[[#This Row],[Performance Rating]]="Outstanding",1,0)</f>
        <v>0</v>
      </c>
      <c r="Y350">
        <f>IF(EmployeeData3[[#This Row],[Job Level]]="Entry",1,0)</f>
        <v>0</v>
      </c>
      <c r="Z350">
        <f>IF(EmployeeData3[[#This Row],[Job Level]]="Manager",1,0)</f>
        <v>0</v>
      </c>
      <c r="AA350">
        <f>IF(EmployeeData3[[#This Row],[Job Level]]="Senior",1,0)</f>
        <v>0</v>
      </c>
      <c r="AB350">
        <f>IF(EmployeeData3[[#This Row],[Job Level]]="Senior Manager",1,0)</f>
        <v>1</v>
      </c>
      <c r="AC350">
        <f>IF(EmployeeData3[[#This Row],[Department]]="Claims",1,0)</f>
        <v>0</v>
      </c>
      <c r="AD350">
        <f>IF(EmployeeData3[[#This Row],[Department]]="Finance",1,0)</f>
        <v>0</v>
      </c>
      <c r="AE350">
        <f>IF(EmployeeData3[[#This Row],[Department]]="HR",1,0)</f>
        <v>0</v>
      </c>
      <c r="AF350">
        <f>IF(EmployeeData3[[#This Row],[Department]]="IT",1,0)</f>
        <v>0</v>
      </c>
      <c r="AG350">
        <f>IF(EmployeeData3[[#This Row],[Department]]="Marketing",1,0)</f>
        <v>0</v>
      </c>
      <c r="AH350">
        <f>IF(EmployeeData3[[#This Row],[Department]]="Sales",1,0)</f>
        <v>1</v>
      </c>
      <c r="AI350">
        <f>IF(EmployeeData3[[#This Row],[Department]]="Underwriting",1,0)</f>
        <v>0</v>
      </c>
      <c r="AJ350">
        <f>IF(EmployeeData3[[#This Row],[Country]]="Canada",1,0)</f>
        <v>0</v>
      </c>
      <c r="AK350">
        <f>IF(EmployeeData3[[#This Row],[Country]]="Germany",1,0)</f>
        <v>0</v>
      </c>
      <c r="AL350">
        <f>IF(EmployeeData3[[#This Row],[Country]]="Ireland",1,0)</f>
        <v>0</v>
      </c>
      <c r="AM350">
        <f>IF(EmployeeData3[[#This Row],[Country]]="Singapore",1,0)</f>
        <v>0</v>
      </c>
      <c r="AN350">
        <f>IF(EmployeeData3[[#This Row],[Country]]="US",1,0)</f>
        <v>0</v>
      </c>
      <c r="AO350">
        <f>IF(EmployeeData3[[#This Row],[Working Arrangement]]="Office",1,0)</f>
        <v>1</v>
      </c>
      <c r="AP350">
        <f>IF(EmployeeData3[[#This Row],[Working Arrangement]]="Remote",1,0)</f>
        <v>0</v>
      </c>
      <c r="AQ350" t="e">
        <f>'Logistics Regression'!#REF! + SUMPRODUCT(B350:J350, 'Logistics Regression'!#REF!)</f>
        <v>#REF!</v>
      </c>
    </row>
    <row r="351" spans="1:43">
      <c r="A351" t="s">
        <v>402</v>
      </c>
      <c r="B351" t="str">
        <f>VLOOKUP(EmployeeData3[[#This Row],[Employee ID]],GenderData[#All],2,FALSE)</f>
        <v>Male</v>
      </c>
      <c r="C351" t="s">
        <v>40</v>
      </c>
      <c r="D351" t="s">
        <v>40</v>
      </c>
      <c r="E351" t="s">
        <v>23</v>
      </c>
      <c r="F351" t="s">
        <v>62</v>
      </c>
      <c r="G351">
        <v>40</v>
      </c>
      <c r="H351">
        <v>2.2999999999999998</v>
      </c>
      <c r="I351">
        <v>0.2</v>
      </c>
      <c r="J351" s="3">
        <v>0.8</v>
      </c>
      <c r="K351" t="s">
        <v>75</v>
      </c>
      <c r="L351" t="s">
        <v>26</v>
      </c>
      <c r="M351">
        <v>19</v>
      </c>
      <c r="N351">
        <v>65</v>
      </c>
      <c r="O351">
        <v>10</v>
      </c>
      <c r="P351">
        <v>1</v>
      </c>
      <c r="Q351" t="s">
        <v>33</v>
      </c>
      <c r="R351" t="s">
        <v>38</v>
      </c>
      <c r="S351">
        <v>23</v>
      </c>
      <c r="T351">
        <v>0</v>
      </c>
      <c r="U351">
        <f>IF(EmployeeData3[[#This Row],[Gender]]="Female",1,0)</f>
        <v>0</v>
      </c>
      <c r="V351">
        <f>IF(EmployeeData3[[#This Row],[Performance Rating]]="Needs Improvement",1,0)</f>
        <v>0</v>
      </c>
      <c r="W351">
        <f>IF(EmployeeData3[[#This Row],[Performance Rating]]="Exceeds Expectations",1,0)</f>
        <v>0</v>
      </c>
      <c r="X351">
        <f>IF(EmployeeData3[[#This Row],[Performance Rating]]="Outstanding",1,0)</f>
        <v>1</v>
      </c>
      <c r="Y351">
        <f>IF(EmployeeData3[[#This Row],[Job Level]]="Entry",1,0)</f>
        <v>1</v>
      </c>
      <c r="Z351">
        <f>IF(EmployeeData3[[#This Row],[Job Level]]="Manager",1,0)</f>
        <v>0</v>
      </c>
      <c r="AA351">
        <f>IF(EmployeeData3[[#This Row],[Job Level]]="Senior",1,0)</f>
        <v>0</v>
      </c>
      <c r="AB351">
        <f>IF(EmployeeData3[[#This Row],[Job Level]]="Senior Manager",1,0)</f>
        <v>0</v>
      </c>
      <c r="AC351">
        <f>IF(EmployeeData3[[#This Row],[Department]]="Claims",1,0)</f>
        <v>0</v>
      </c>
      <c r="AD351">
        <f>IF(EmployeeData3[[#This Row],[Department]]="Finance",1,0)</f>
        <v>0</v>
      </c>
      <c r="AE351">
        <f>IF(EmployeeData3[[#This Row],[Department]]="HR",1,0)</f>
        <v>0</v>
      </c>
      <c r="AF351">
        <f>IF(EmployeeData3[[#This Row],[Department]]="IT",1,0)</f>
        <v>0</v>
      </c>
      <c r="AG351">
        <f>IF(EmployeeData3[[#This Row],[Department]]="Marketing",1,0)</f>
        <v>0</v>
      </c>
      <c r="AH351">
        <f>IF(EmployeeData3[[#This Row],[Department]]="Sales",1,0)</f>
        <v>0</v>
      </c>
      <c r="AI351">
        <f>IF(EmployeeData3[[#This Row],[Department]]="Underwriting",1,0)</f>
        <v>0</v>
      </c>
      <c r="AJ351">
        <f>IF(EmployeeData3[[#This Row],[Country]]="Canada",1,0)</f>
        <v>0</v>
      </c>
      <c r="AK351">
        <f>IF(EmployeeData3[[#This Row],[Country]]="Germany",1,0)</f>
        <v>0</v>
      </c>
      <c r="AL351">
        <f>IF(EmployeeData3[[#This Row],[Country]]="Ireland",1,0)</f>
        <v>0</v>
      </c>
      <c r="AM351">
        <f>IF(EmployeeData3[[#This Row],[Country]]="Singapore",1,0)</f>
        <v>0</v>
      </c>
      <c r="AN351">
        <f>IF(EmployeeData3[[#This Row],[Country]]="US",1,0)</f>
        <v>0</v>
      </c>
      <c r="AO351">
        <f>IF(EmployeeData3[[#This Row],[Working Arrangement]]="Office",1,0)</f>
        <v>0</v>
      </c>
      <c r="AP351">
        <f>IF(EmployeeData3[[#This Row],[Working Arrangement]]="Remote",1,0)</f>
        <v>0</v>
      </c>
      <c r="AQ351" t="e">
        <f>'Logistics Regression'!#REF! + SUMPRODUCT(B351:J351, 'Logistics Regression'!#REF!)</f>
        <v>#REF!</v>
      </c>
    </row>
    <row r="352" spans="1:43">
      <c r="A352" t="s">
        <v>403</v>
      </c>
      <c r="B352" t="str">
        <f>VLOOKUP(EmployeeData3[[#This Row],[Employee ID]],GenderData[#All],2,FALSE)</f>
        <v>Male</v>
      </c>
      <c r="C352" t="s">
        <v>21</v>
      </c>
      <c r="D352" t="s">
        <v>22</v>
      </c>
      <c r="E352" t="s">
        <v>55</v>
      </c>
      <c r="F352" t="s">
        <v>36</v>
      </c>
      <c r="G352">
        <v>39</v>
      </c>
      <c r="H352">
        <v>5.3</v>
      </c>
      <c r="I352">
        <v>3.8</v>
      </c>
      <c r="J352" s="3">
        <v>1</v>
      </c>
      <c r="K352" t="s">
        <v>37</v>
      </c>
      <c r="L352" t="s">
        <v>26</v>
      </c>
      <c r="M352">
        <v>13</v>
      </c>
      <c r="N352">
        <v>73</v>
      </c>
      <c r="O352">
        <v>4</v>
      </c>
      <c r="P352">
        <v>1.5</v>
      </c>
      <c r="Q352" t="s">
        <v>33</v>
      </c>
      <c r="R352" t="s">
        <v>26</v>
      </c>
      <c r="S352">
        <v>49</v>
      </c>
      <c r="T352">
        <v>0</v>
      </c>
      <c r="U352">
        <f>IF(EmployeeData3[[#This Row],[Gender]]="Female",1,0)</f>
        <v>0</v>
      </c>
      <c r="V352">
        <f>IF(EmployeeData3[[#This Row],[Performance Rating]]="Needs Improvement",1,0)</f>
        <v>0</v>
      </c>
      <c r="W352">
        <f>IF(EmployeeData3[[#This Row],[Performance Rating]]="Exceeds Expectations",1,0)</f>
        <v>1</v>
      </c>
      <c r="X352">
        <f>IF(EmployeeData3[[#This Row],[Performance Rating]]="Outstanding",1,0)</f>
        <v>0</v>
      </c>
      <c r="Y352">
        <f>IF(EmployeeData3[[#This Row],[Job Level]]="Entry",1,0)</f>
        <v>0</v>
      </c>
      <c r="Z352">
        <f>IF(EmployeeData3[[#This Row],[Job Level]]="Manager",1,0)</f>
        <v>1</v>
      </c>
      <c r="AA352">
        <f>IF(EmployeeData3[[#This Row],[Job Level]]="Senior",1,0)</f>
        <v>0</v>
      </c>
      <c r="AB352">
        <f>IF(EmployeeData3[[#This Row],[Job Level]]="Senior Manager",1,0)</f>
        <v>0</v>
      </c>
      <c r="AC352">
        <f>IF(EmployeeData3[[#This Row],[Department]]="Claims",1,0)</f>
        <v>0</v>
      </c>
      <c r="AD352">
        <f>IF(EmployeeData3[[#This Row],[Department]]="Finance",1,0)</f>
        <v>0</v>
      </c>
      <c r="AE352">
        <f>IF(EmployeeData3[[#This Row],[Department]]="HR",1,0)</f>
        <v>0</v>
      </c>
      <c r="AF352">
        <f>IF(EmployeeData3[[#This Row],[Department]]="IT",1,0)</f>
        <v>0</v>
      </c>
      <c r="AG352">
        <f>IF(EmployeeData3[[#This Row],[Department]]="Marketing",1,0)</f>
        <v>0</v>
      </c>
      <c r="AH352">
        <f>IF(EmployeeData3[[#This Row],[Department]]="Sales",1,0)</f>
        <v>1</v>
      </c>
      <c r="AI352">
        <f>IF(EmployeeData3[[#This Row],[Department]]="Underwriting",1,0)</f>
        <v>0</v>
      </c>
      <c r="AJ352">
        <f>IF(EmployeeData3[[#This Row],[Country]]="Canada",1,0)</f>
        <v>1</v>
      </c>
      <c r="AK352">
        <f>IF(EmployeeData3[[#This Row],[Country]]="Germany",1,0)</f>
        <v>0</v>
      </c>
      <c r="AL352">
        <f>IF(EmployeeData3[[#This Row],[Country]]="Ireland",1,0)</f>
        <v>0</v>
      </c>
      <c r="AM352">
        <f>IF(EmployeeData3[[#This Row],[Country]]="Singapore",1,0)</f>
        <v>0</v>
      </c>
      <c r="AN352">
        <f>IF(EmployeeData3[[#This Row],[Country]]="US",1,0)</f>
        <v>0</v>
      </c>
      <c r="AO352">
        <f>IF(EmployeeData3[[#This Row],[Working Arrangement]]="Office",1,0)</f>
        <v>0</v>
      </c>
      <c r="AP352">
        <f>IF(EmployeeData3[[#This Row],[Working Arrangement]]="Remote",1,0)</f>
        <v>0</v>
      </c>
      <c r="AQ352" t="e">
        <f>'Logistics Regression'!#REF! + SUMPRODUCT(B352:J352, 'Logistics Regression'!#REF!)</f>
        <v>#REF!</v>
      </c>
    </row>
    <row r="353" spans="1:43">
      <c r="A353" t="s">
        <v>404</v>
      </c>
      <c r="B353" t="str">
        <f>VLOOKUP(EmployeeData3[[#This Row],[Employee ID]],GenderData[#All],2,FALSE)</f>
        <v>Female</v>
      </c>
      <c r="C353" t="s">
        <v>52</v>
      </c>
      <c r="D353" t="s">
        <v>30</v>
      </c>
      <c r="E353" t="s">
        <v>73</v>
      </c>
      <c r="F353" t="s">
        <v>32</v>
      </c>
      <c r="G353">
        <v>35</v>
      </c>
      <c r="H353">
        <v>4</v>
      </c>
      <c r="I353">
        <v>1</v>
      </c>
      <c r="J353" s="3">
        <v>1.1499999999999999</v>
      </c>
      <c r="K353" t="s">
        <v>75</v>
      </c>
      <c r="L353" t="s">
        <v>26</v>
      </c>
      <c r="M353">
        <v>19</v>
      </c>
      <c r="N353">
        <v>81</v>
      </c>
      <c r="O353">
        <v>2</v>
      </c>
      <c r="P353">
        <v>0.4</v>
      </c>
      <c r="Q353" t="s">
        <v>33</v>
      </c>
      <c r="R353" t="s">
        <v>26</v>
      </c>
      <c r="S353">
        <v>3</v>
      </c>
      <c r="T353">
        <v>0</v>
      </c>
      <c r="U353">
        <f>IF(EmployeeData3[[#This Row],[Gender]]="Female",1,0)</f>
        <v>1</v>
      </c>
      <c r="V353">
        <f>IF(EmployeeData3[[#This Row],[Performance Rating]]="Needs Improvement",1,0)</f>
        <v>0</v>
      </c>
      <c r="W353">
        <f>IF(EmployeeData3[[#This Row],[Performance Rating]]="Exceeds Expectations",1,0)</f>
        <v>0</v>
      </c>
      <c r="X353">
        <f>IF(EmployeeData3[[#This Row],[Performance Rating]]="Outstanding",1,0)</f>
        <v>1</v>
      </c>
      <c r="Y353">
        <f>IF(EmployeeData3[[#This Row],[Job Level]]="Entry",1,0)</f>
        <v>0</v>
      </c>
      <c r="Z353">
        <f>IF(EmployeeData3[[#This Row],[Job Level]]="Manager",1,0)</f>
        <v>0</v>
      </c>
      <c r="AA353">
        <f>IF(EmployeeData3[[#This Row],[Job Level]]="Senior",1,0)</f>
        <v>1</v>
      </c>
      <c r="AB353">
        <f>IF(EmployeeData3[[#This Row],[Job Level]]="Senior Manager",1,0)</f>
        <v>0</v>
      </c>
      <c r="AC353">
        <f>IF(EmployeeData3[[#This Row],[Department]]="Claims",1,0)</f>
        <v>0</v>
      </c>
      <c r="AD353">
        <f>IF(EmployeeData3[[#This Row],[Department]]="Finance",1,0)</f>
        <v>0</v>
      </c>
      <c r="AE353">
        <f>IF(EmployeeData3[[#This Row],[Department]]="HR",1,0)</f>
        <v>0</v>
      </c>
      <c r="AF353">
        <f>IF(EmployeeData3[[#This Row],[Department]]="IT",1,0)</f>
        <v>0</v>
      </c>
      <c r="AG353">
        <f>IF(EmployeeData3[[#This Row],[Department]]="Marketing",1,0)</f>
        <v>0</v>
      </c>
      <c r="AH353">
        <f>IF(EmployeeData3[[#This Row],[Department]]="Sales",1,0)</f>
        <v>0</v>
      </c>
      <c r="AI353">
        <f>IF(EmployeeData3[[#This Row],[Department]]="Underwriting",1,0)</f>
        <v>1</v>
      </c>
      <c r="AJ353">
        <f>IF(EmployeeData3[[#This Row],[Country]]="Canada",1,0)</f>
        <v>0</v>
      </c>
      <c r="AK353">
        <f>IF(EmployeeData3[[#This Row],[Country]]="Germany",1,0)</f>
        <v>0</v>
      </c>
      <c r="AL353">
        <f>IF(EmployeeData3[[#This Row],[Country]]="Ireland",1,0)</f>
        <v>1</v>
      </c>
      <c r="AM353">
        <f>IF(EmployeeData3[[#This Row],[Country]]="Singapore",1,0)</f>
        <v>0</v>
      </c>
      <c r="AN353">
        <f>IF(EmployeeData3[[#This Row],[Country]]="US",1,0)</f>
        <v>0</v>
      </c>
      <c r="AO353">
        <f>IF(EmployeeData3[[#This Row],[Working Arrangement]]="Office",1,0)</f>
        <v>0</v>
      </c>
      <c r="AP353">
        <f>IF(EmployeeData3[[#This Row],[Working Arrangement]]="Remote",1,0)</f>
        <v>0</v>
      </c>
      <c r="AQ353" t="e">
        <f>'Logistics Regression'!#REF! + SUMPRODUCT(B353:J353, 'Logistics Regression'!#REF!)</f>
        <v>#REF!</v>
      </c>
    </row>
    <row r="354" spans="1:43">
      <c r="A354" t="s">
        <v>405</v>
      </c>
      <c r="B354" t="str">
        <f>VLOOKUP(EmployeeData3[[#This Row],[Employee ID]],GenderData[#All],2,FALSE)</f>
        <v>Male</v>
      </c>
      <c r="C354" t="s">
        <v>40</v>
      </c>
      <c r="D354" t="s">
        <v>40</v>
      </c>
      <c r="E354" t="s">
        <v>45</v>
      </c>
      <c r="F354" t="s">
        <v>24</v>
      </c>
      <c r="G354">
        <v>30</v>
      </c>
      <c r="H354">
        <v>11.7</v>
      </c>
      <c r="I354">
        <v>1.6</v>
      </c>
      <c r="J354" s="3">
        <v>1.02</v>
      </c>
      <c r="K354" t="s">
        <v>37</v>
      </c>
      <c r="L354" t="s">
        <v>38</v>
      </c>
      <c r="M354">
        <v>21</v>
      </c>
      <c r="N354">
        <v>84</v>
      </c>
      <c r="O354">
        <v>5</v>
      </c>
      <c r="P354">
        <v>1.4</v>
      </c>
      <c r="Q354" t="s">
        <v>33</v>
      </c>
      <c r="R354" t="s">
        <v>38</v>
      </c>
      <c r="S354">
        <v>29</v>
      </c>
      <c r="T354">
        <v>0</v>
      </c>
      <c r="U354">
        <f>IF(EmployeeData3[[#This Row],[Gender]]="Female",1,0)</f>
        <v>0</v>
      </c>
      <c r="V354">
        <f>IF(EmployeeData3[[#This Row],[Performance Rating]]="Needs Improvement",1,0)</f>
        <v>0</v>
      </c>
      <c r="W354">
        <f>IF(EmployeeData3[[#This Row],[Performance Rating]]="Exceeds Expectations",1,0)</f>
        <v>1</v>
      </c>
      <c r="X354">
        <f>IF(EmployeeData3[[#This Row],[Performance Rating]]="Outstanding",1,0)</f>
        <v>0</v>
      </c>
      <c r="Y354">
        <f>IF(EmployeeData3[[#This Row],[Job Level]]="Entry",1,0)</f>
        <v>0</v>
      </c>
      <c r="Z354">
        <f>IF(EmployeeData3[[#This Row],[Job Level]]="Manager",1,0)</f>
        <v>0</v>
      </c>
      <c r="AA354">
        <f>IF(EmployeeData3[[#This Row],[Job Level]]="Senior",1,0)</f>
        <v>0</v>
      </c>
      <c r="AB354">
        <f>IF(EmployeeData3[[#This Row],[Job Level]]="Senior Manager",1,0)</f>
        <v>0</v>
      </c>
      <c r="AC354">
        <f>IF(EmployeeData3[[#This Row],[Department]]="Claims",1,0)</f>
        <v>0</v>
      </c>
      <c r="AD354">
        <f>IF(EmployeeData3[[#This Row],[Department]]="Finance",1,0)</f>
        <v>0</v>
      </c>
      <c r="AE354">
        <f>IF(EmployeeData3[[#This Row],[Department]]="HR",1,0)</f>
        <v>0</v>
      </c>
      <c r="AF354">
        <f>IF(EmployeeData3[[#This Row],[Department]]="IT",1,0)</f>
        <v>0</v>
      </c>
      <c r="AG354">
        <f>IF(EmployeeData3[[#This Row],[Department]]="Marketing",1,0)</f>
        <v>0</v>
      </c>
      <c r="AH354">
        <f>IF(EmployeeData3[[#This Row],[Department]]="Sales",1,0)</f>
        <v>0</v>
      </c>
      <c r="AI354">
        <f>IF(EmployeeData3[[#This Row],[Department]]="Underwriting",1,0)</f>
        <v>0</v>
      </c>
      <c r="AJ354">
        <f>IF(EmployeeData3[[#This Row],[Country]]="Canada",1,0)</f>
        <v>0</v>
      </c>
      <c r="AK354">
        <f>IF(EmployeeData3[[#This Row],[Country]]="Germany",1,0)</f>
        <v>0</v>
      </c>
      <c r="AL354">
        <f>IF(EmployeeData3[[#This Row],[Country]]="Ireland",1,0)</f>
        <v>0</v>
      </c>
      <c r="AM354">
        <f>IF(EmployeeData3[[#This Row],[Country]]="Singapore",1,0)</f>
        <v>0</v>
      </c>
      <c r="AN354">
        <f>IF(EmployeeData3[[#This Row],[Country]]="US",1,0)</f>
        <v>1</v>
      </c>
      <c r="AO354">
        <f>IF(EmployeeData3[[#This Row],[Working Arrangement]]="Office",1,0)</f>
        <v>0</v>
      </c>
      <c r="AP354">
        <f>IF(EmployeeData3[[#This Row],[Working Arrangement]]="Remote",1,0)</f>
        <v>0</v>
      </c>
      <c r="AQ354" t="e">
        <f>'Logistics Regression'!#REF! + SUMPRODUCT(B354:J354, 'Logistics Regression'!#REF!)</f>
        <v>#REF!</v>
      </c>
    </row>
    <row r="355" spans="1:43">
      <c r="A355" t="s">
        <v>406</v>
      </c>
      <c r="B355" t="str">
        <f>VLOOKUP(EmployeeData3[[#This Row],[Employee ID]],GenderData[#All],2,FALSE)</f>
        <v>Male</v>
      </c>
      <c r="C355" t="s">
        <v>43</v>
      </c>
      <c r="D355" t="s">
        <v>44</v>
      </c>
      <c r="E355" t="s">
        <v>23</v>
      </c>
      <c r="F355" t="s">
        <v>32</v>
      </c>
      <c r="G355">
        <v>50</v>
      </c>
      <c r="H355">
        <v>3.4</v>
      </c>
      <c r="I355">
        <v>3.4</v>
      </c>
      <c r="J355" s="3">
        <v>1.1299999999999999</v>
      </c>
      <c r="K355" t="s">
        <v>25</v>
      </c>
      <c r="L355" t="s">
        <v>38</v>
      </c>
      <c r="M355">
        <v>28</v>
      </c>
      <c r="N355">
        <v>66</v>
      </c>
      <c r="O355">
        <v>16</v>
      </c>
      <c r="P355">
        <v>4</v>
      </c>
      <c r="Q355" t="s">
        <v>50</v>
      </c>
      <c r="R355" t="s">
        <v>26</v>
      </c>
      <c r="S355">
        <v>14</v>
      </c>
      <c r="T355">
        <v>0</v>
      </c>
      <c r="U355">
        <f>IF(EmployeeData3[[#This Row],[Gender]]="Female",1,0)</f>
        <v>0</v>
      </c>
      <c r="V355">
        <f>IF(EmployeeData3[[#This Row],[Performance Rating]]="Needs Improvement",1,0)</f>
        <v>0</v>
      </c>
      <c r="W355">
        <f>IF(EmployeeData3[[#This Row],[Performance Rating]]="Exceeds Expectations",1,0)</f>
        <v>0</v>
      </c>
      <c r="X355">
        <f>IF(EmployeeData3[[#This Row],[Performance Rating]]="Outstanding",1,0)</f>
        <v>0</v>
      </c>
      <c r="Y355">
        <f>IF(EmployeeData3[[#This Row],[Job Level]]="Entry",1,0)</f>
        <v>0</v>
      </c>
      <c r="Z355">
        <f>IF(EmployeeData3[[#This Row],[Job Level]]="Manager",1,0)</f>
        <v>0</v>
      </c>
      <c r="AA355">
        <f>IF(EmployeeData3[[#This Row],[Job Level]]="Senior",1,0)</f>
        <v>1</v>
      </c>
      <c r="AB355">
        <f>IF(EmployeeData3[[#This Row],[Job Level]]="Senior Manager",1,0)</f>
        <v>0</v>
      </c>
      <c r="AC355">
        <f>IF(EmployeeData3[[#This Row],[Department]]="Claims",1,0)</f>
        <v>0</v>
      </c>
      <c r="AD355">
        <f>IF(EmployeeData3[[#This Row],[Department]]="Finance",1,0)</f>
        <v>1</v>
      </c>
      <c r="AE355">
        <f>IF(EmployeeData3[[#This Row],[Department]]="HR",1,0)</f>
        <v>0</v>
      </c>
      <c r="AF355">
        <f>IF(EmployeeData3[[#This Row],[Department]]="IT",1,0)</f>
        <v>0</v>
      </c>
      <c r="AG355">
        <f>IF(EmployeeData3[[#This Row],[Department]]="Marketing",1,0)</f>
        <v>0</v>
      </c>
      <c r="AH355">
        <f>IF(EmployeeData3[[#This Row],[Department]]="Sales",1,0)</f>
        <v>0</v>
      </c>
      <c r="AI355">
        <f>IF(EmployeeData3[[#This Row],[Department]]="Underwriting",1,0)</f>
        <v>0</v>
      </c>
      <c r="AJ355">
        <f>IF(EmployeeData3[[#This Row],[Country]]="Canada",1,0)</f>
        <v>0</v>
      </c>
      <c r="AK355">
        <f>IF(EmployeeData3[[#This Row],[Country]]="Germany",1,0)</f>
        <v>0</v>
      </c>
      <c r="AL355">
        <f>IF(EmployeeData3[[#This Row],[Country]]="Ireland",1,0)</f>
        <v>0</v>
      </c>
      <c r="AM355">
        <f>IF(EmployeeData3[[#This Row],[Country]]="Singapore",1,0)</f>
        <v>0</v>
      </c>
      <c r="AN355">
        <f>IF(EmployeeData3[[#This Row],[Country]]="US",1,0)</f>
        <v>0</v>
      </c>
      <c r="AO355">
        <f>IF(EmployeeData3[[#This Row],[Working Arrangement]]="Office",1,0)</f>
        <v>1</v>
      </c>
      <c r="AP355">
        <f>IF(EmployeeData3[[#This Row],[Working Arrangement]]="Remote",1,0)</f>
        <v>0</v>
      </c>
      <c r="AQ355" t="e">
        <f>'Logistics Regression'!#REF! + SUMPRODUCT(B355:J355, 'Logistics Regression'!#REF!)</f>
        <v>#REF!</v>
      </c>
    </row>
    <row r="356" spans="1:43">
      <c r="A356" t="s">
        <v>407</v>
      </c>
      <c r="B356" t="str">
        <f>VLOOKUP(EmployeeData3[[#This Row],[Employee ID]],GenderData[#All],2,FALSE)</f>
        <v>Male</v>
      </c>
      <c r="C356" t="s">
        <v>48</v>
      </c>
      <c r="D356" t="s">
        <v>49</v>
      </c>
      <c r="E356" t="s">
        <v>45</v>
      </c>
      <c r="F356" t="s">
        <v>24</v>
      </c>
      <c r="G356">
        <v>55</v>
      </c>
      <c r="H356">
        <v>1.8</v>
      </c>
      <c r="I356">
        <v>1.8</v>
      </c>
      <c r="J356" s="3">
        <v>0.88</v>
      </c>
      <c r="K356" t="s">
        <v>25</v>
      </c>
      <c r="L356" t="s">
        <v>38</v>
      </c>
      <c r="M356">
        <v>2</v>
      </c>
      <c r="N356">
        <v>76</v>
      </c>
      <c r="O356">
        <v>6</v>
      </c>
      <c r="P356">
        <v>2.4</v>
      </c>
      <c r="Q356" t="s">
        <v>33</v>
      </c>
      <c r="R356" t="s">
        <v>38</v>
      </c>
      <c r="S356">
        <v>1</v>
      </c>
      <c r="T356">
        <v>0</v>
      </c>
      <c r="U356">
        <f>IF(EmployeeData3[[#This Row],[Gender]]="Female",1,0)</f>
        <v>0</v>
      </c>
      <c r="V356">
        <f>IF(EmployeeData3[[#This Row],[Performance Rating]]="Needs Improvement",1,0)</f>
        <v>0</v>
      </c>
      <c r="W356">
        <f>IF(EmployeeData3[[#This Row],[Performance Rating]]="Exceeds Expectations",1,0)</f>
        <v>0</v>
      </c>
      <c r="X356">
        <f>IF(EmployeeData3[[#This Row],[Performance Rating]]="Outstanding",1,0)</f>
        <v>0</v>
      </c>
      <c r="Y356">
        <f>IF(EmployeeData3[[#This Row],[Job Level]]="Entry",1,0)</f>
        <v>0</v>
      </c>
      <c r="Z356">
        <f>IF(EmployeeData3[[#This Row],[Job Level]]="Manager",1,0)</f>
        <v>0</v>
      </c>
      <c r="AA356">
        <f>IF(EmployeeData3[[#This Row],[Job Level]]="Senior",1,0)</f>
        <v>0</v>
      </c>
      <c r="AB356">
        <f>IF(EmployeeData3[[#This Row],[Job Level]]="Senior Manager",1,0)</f>
        <v>0</v>
      </c>
      <c r="AC356">
        <f>IF(EmployeeData3[[#This Row],[Department]]="Claims",1,0)</f>
        <v>0</v>
      </c>
      <c r="AD356">
        <f>IF(EmployeeData3[[#This Row],[Department]]="Finance",1,0)</f>
        <v>0</v>
      </c>
      <c r="AE356">
        <f>IF(EmployeeData3[[#This Row],[Department]]="HR",1,0)</f>
        <v>0</v>
      </c>
      <c r="AF356">
        <f>IF(EmployeeData3[[#This Row],[Department]]="IT",1,0)</f>
        <v>1</v>
      </c>
      <c r="AG356">
        <f>IF(EmployeeData3[[#This Row],[Department]]="Marketing",1,0)</f>
        <v>0</v>
      </c>
      <c r="AH356">
        <f>IF(EmployeeData3[[#This Row],[Department]]="Sales",1,0)</f>
        <v>0</v>
      </c>
      <c r="AI356">
        <f>IF(EmployeeData3[[#This Row],[Department]]="Underwriting",1,0)</f>
        <v>0</v>
      </c>
      <c r="AJ356">
        <f>IF(EmployeeData3[[#This Row],[Country]]="Canada",1,0)</f>
        <v>0</v>
      </c>
      <c r="AK356">
        <f>IF(EmployeeData3[[#This Row],[Country]]="Germany",1,0)</f>
        <v>0</v>
      </c>
      <c r="AL356">
        <f>IF(EmployeeData3[[#This Row],[Country]]="Ireland",1,0)</f>
        <v>0</v>
      </c>
      <c r="AM356">
        <f>IF(EmployeeData3[[#This Row],[Country]]="Singapore",1,0)</f>
        <v>0</v>
      </c>
      <c r="AN356">
        <f>IF(EmployeeData3[[#This Row],[Country]]="US",1,0)</f>
        <v>1</v>
      </c>
      <c r="AO356">
        <f>IF(EmployeeData3[[#This Row],[Working Arrangement]]="Office",1,0)</f>
        <v>0</v>
      </c>
      <c r="AP356">
        <f>IF(EmployeeData3[[#This Row],[Working Arrangement]]="Remote",1,0)</f>
        <v>0</v>
      </c>
      <c r="AQ356" t="e">
        <f>'Logistics Regression'!#REF! + SUMPRODUCT(B356:J356, 'Logistics Regression'!#REF!)</f>
        <v>#REF!</v>
      </c>
    </row>
    <row r="357" spans="1:43">
      <c r="A357" t="s">
        <v>408</v>
      </c>
      <c r="B357" t="str">
        <f>VLOOKUP(EmployeeData3[[#This Row],[Employee ID]],GenderData[#All],2,FALSE)</f>
        <v>Female</v>
      </c>
      <c r="C357" t="s">
        <v>40</v>
      </c>
      <c r="D357" t="s">
        <v>40</v>
      </c>
      <c r="E357" t="s">
        <v>23</v>
      </c>
      <c r="F357" t="s">
        <v>36</v>
      </c>
      <c r="G357">
        <v>30</v>
      </c>
      <c r="H357">
        <v>5.4</v>
      </c>
      <c r="I357">
        <v>0.6</v>
      </c>
      <c r="J357" s="3">
        <v>1.04</v>
      </c>
      <c r="K357" t="s">
        <v>25</v>
      </c>
      <c r="L357" t="s">
        <v>26</v>
      </c>
      <c r="M357">
        <v>11</v>
      </c>
      <c r="N357">
        <v>78</v>
      </c>
      <c r="O357">
        <v>4</v>
      </c>
      <c r="P357">
        <v>1.3</v>
      </c>
      <c r="Q357" t="s">
        <v>33</v>
      </c>
      <c r="R357" t="s">
        <v>26</v>
      </c>
      <c r="S357">
        <v>22</v>
      </c>
      <c r="T357">
        <v>0</v>
      </c>
      <c r="U357">
        <f>IF(EmployeeData3[[#This Row],[Gender]]="Female",1,0)</f>
        <v>1</v>
      </c>
      <c r="V357">
        <f>IF(EmployeeData3[[#This Row],[Performance Rating]]="Needs Improvement",1,0)</f>
        <v>0</v>
      </c>
      <c r="W357">
        <f>IF(EmployeeData3[[#This Row],[Performance Rating]]="Exceeds Expectations",1,0)</f>
        <v>0</v>
      </c>
      <c r="X357">
        <f>IF(EmployeeData3[[#This Row],[Performance Rating]]="Outstanding",1,0)</f>
        <v>0</v>
      </c>
      <c r="Y357">
        <f>IF(EmployeeData3[[#This Row],[Job Level]]="Entry",1,0)</f>
        <v>0</v>
      </c>
      <c r="Z357">
        <f>IF(EmployeeData3[[#This Row],[Job Level]]="Manager",1,0)</f>
        <v>1</v>
      </c>
      <c r="AA357">
        <f>IF(EmployeeData3[[#This Row],[Job Level]]="Senior",1,0)</f>
        <v>0</v>
      </c>
      <c r="AB357">
        <f>IF(EmployeeData3[[#This Row],[Job Level]]="Senior Manager",1,0)</f>
        <v>0</v>
      </c>
      <c r="AC357">
        <f>IF(EmployeeData3[[#This Row],[Department]]="Claims",1,0)</f>
        <v>0</v>
      </c>
      <c r="AD357">
        <f>IF(EmployeeData3[[#This Row],[Department]]="Finance",1,0)</f>
        <v>0</v>
      </c>
      <c r="AE357">
        <f>IF(EmployeeData3[[#This Row],[Department]]="HR",1,0)</f>
        <v>0</v>
      </c>
      <c r="AF357">
        <f>IF(EmployeeData3[[#This Row],[Department]]="IT",1,0)</f>
        <v>0</v>
      </c>
      <c r="AG357">
        <f>IF(EmployeeData3[[#This Row],[Department]]="Marketing",1,0)</f>
        <v>0</v>
      </c>
      <c r="AH357">
        <f>IF(EmployeeData3[[#This Row],[Department]]="Sales",1,0)</f>
        <v>0</v>
      </c>
      <c r="AI357">
        <f>IF(EmployeeData3[[#This Row],[Department]]="Underwriting",1,0)</f>
        <v>0</v>
      </c>
      <c r="AJ357">
        <f>IF(EmployeeData3[[#This Row],[Country]]="Canada",1,0)</f>
        <v>0</v>
      </c>
      <c r="AK357">
        <f>IF(EmployeeData3[[#This Row],[Country]]="Germany",1,0)</f>
        <v>0</v>
      </c>
      <c r="AL357">
        <f>IF(EmployeeData3[[#This Row],[Country]]="Ireland",1,0)</f>
        <v>0</v>
      </c>
      <c r="AM357">
        <f>IF(EmployeeData3[[#This Row],[Country]]="Singapore",1,0)</f>
        <v>0</v>
      </c>
      <c r="AN357">
        <f>IF(EmployeeData3[[#This Row],[Country]]="US",1,0)</f>
        <v>0</v>
      </c>
      <c r="AO357">
        <f>IF(EmployeeData3[[#This Row],[Working Arrangement]]="Office",1,0)</f>
        <v>0</v>
      </c>
      <c r="AP357">
        <f>IF(EmployeeData3[[#This Row],[Working Arrangement]]="Remote",1,0)</f>
        <v>0</v>
      </c>
      <c r="AQ357" t="e">
        <f>'Logistics Regression'!#REF! + SUMPRODUCT(B357:J357, 'Logistics Regression'!#REF!)</f>
        <v>#REF!</v>
      </c>
    </row>
    <row r="358" spans="1:43">
      <c r="A358" t="s">
        <v>409</v>
      </c>
      <c r="B358" t="str">
        <f>VLOOKUP(EmployeeData3[[#This Row],[Employee ID]],GenderData[#All],2,FALSE)</f>
        <v>Male</v>
      </c>
      <c r="C358" t="s">
        <v>48</v>
      </c>
      <c r="D358" t="s">
        <v>49</v>
      </c>
      <c r="E358" t="s">
        <v>23</v>
      </c>
      <c r="F358" t="s">
        <v>36</v>
      </c>
      <c r="G358">
        <v>37</v>
      </c>
      <c r="H358">
        <v>3.1</v>
      </c>
      <c r="I358">
        <v>3.1</v>
      </c>
      <c r="J358" s="3">
        <v>0.92</v>
      </c>
      <c r="K358" t="s">
        <v>53</v>
      </c>
      <c r="L358" t="s">
        <v>26</v>
      </c>
      <c r="M358">
        <v>20</v>
      </c>
      <c r="N358">
        <v>57</v>
      </c>
      <c r="O358">
        <v>5</v>
      </c>
      <c r="P358">
        <v>1.7</v>
      </c>
      <c r="Q358" t="s">
        <v>33</v>
      </c>
      <c r="R358" t="s">
        <v>26</v>
      </c>
      <c r="S358">
        <v>7</v>
      </c>
      <c r="T358">
        <v>0</v>
      </c>
      <c r="U358">
        <f>IF(EmployeeData3[[#This Row],[Gender]]="Female",1,0)</f>
        <v>0</v>
      </c>
      <c r="V358">
        <f>IF(EmployeeData3[[#This Row],[Performance Rating]]="Needs Improvement",1,0)</f>
        <v>1</v>
      </c>
      <c r="W358">
        <f>IF(EmployeeData3[[#This Row],[Performance Rating]]="Exceeds Expectations",1,0)</f>
        <v>0</v>
      </c>
      <c r="X358">
        <f>IF(EmployeeData3[[#This Row],[Performance Rating]]="Outstanding",1,0)</f>
        <v>0</v>
      </c>
      <c r="Y358">
        <f>IF(EmployeeData3[[#This Row],[Job Level]]="Entry",1,0)</f>
        <v>0</v>
      </c>
      <c r="Z358">
        <f>IF(EmployeeData3[[#This Row],[Job Level]]="Manager",1,0)</f>
        <v>1</v>
      </c>
      <c r="AA358">
        <f>IF(EmployeeData3[[#This Row],[Job Level]]="Senior",1,0)</f>
        <v>0</v>
      </c>
      <c r="AB358">
        <f>IF(EmployeeData3[[#This Row],[Job Level]]="Senior Manager",1,0)</f>
        <v>0</v>
      </c>
      <c r="AC358">
        <f>IF(EmployeeData3[[#This Row],[Department]]="Claims",1,0)</f>
        <v>0</v>
      </c>
      <c r="AD358">
        <f>IF(EmployeeData3[[#This Row],[Department]]="Finance",1,0)</f>
        <v>0</v>
      </c>
      <c r="AE358">
        <f>IF(EmployeeData3[[#This Row],[Department]]="HR",1,0)</f>
        <v>0</v>
      </c>
      <c r="AF358">
        <f>IF(EmployeeData3[[#This Row],[Department]]="IT",1,0)</f>
        <v>1</v>
      </c>
      <c r="AG358">
        <f>IF(EmployeeData3[[#This Row],[Department]]="Marketing",1,0)</f>
        <v>0</v>
      </c>
      <c r="AH358">
        <f>IF(EmployeeData3[[#This Row],[Department]]="Sales",1,0)</f>
        <v>0</v>
      </c>
      <c r="AI358">
        <f>IF(EmployeeData3[[#This Row],[Department]]="Underwriting",1,0)</f>
        <v>0</v>
      </c>
      <c r="AJ358">
        <f>IF(EmployeeData3[[#This Row],[Country]]="Canada",1,0)</f>
        <v>0</v>
      </c>
      <c r="AK358">
        <f>IF(EmployeeData3[[#This Row],[Country]]="Germany",1,0)</f>
        <v>0</v>
      </c>
      <c r="AL358">
        <f>IF(EmployeeData3[[#This Row],[Country]]="Ireland",1,0)</f>
        <v>0</v>
      </c>
      <c r="AM358">
        <f>IF(EmployeeData3[[#This Row],[Country]]="Singapore",1,0)</f>
        <v>0</v>
      </c>
      <c r="AN358">
        <f>IF(EmployeeData3[[#This Row],[Country]]="US",1,0)</f>
        <v>0</v>
      </c>
      <c r="AO358">
        <f>IF(EmployeeData3[[#This Row],[Working Arrangement]]="Office",1,0)</f>
        <v>0</v>
      </c>
      <c r="AP358">
        <f>IF(EmployeeData3[[#This Row],[Working Arrangement]]="Remote",1,0)</f>
        <v>0</v>
      </c>
      <c r="AQ358" t="e">
        <f>'Logistics Regression'!#REF! + SUMPRODUCT(B358:J358, 'Logistics Regression'!#REF!)</f>
        <v>#REF!</v>
      </c>
    </row>
    <row r="359" spans="1:43">
      <c r="A359" t="s">
        <v>410</v>
      </c>
      <c r="B359" t="str">
        <f>VLOOKUP(EmployeeData3[[#This Row],[Employee ID]],GenderData[#All],2,FALSE)</f>
        <v>Female</v>
      </c>
      <c r="C359" t="s">
        <v>40</v>
      </c>
      <c r="D359" t="s">
        <v>40</v>
      </c>
      <c r="E359" t="s">
        <v>23</v>
      </c>
      <c r="F359" t="s">
        <v>24</v>
      </c>
      <c r="G359">
        <v>34</v>
      </c>
      <c r="H359">
        <v>3.9</v>
      </c>
      <c r="I359">
        <v>1.7</v>
      </c>
      <c r="J359" s="3">
        <v>1.1299999999999999</v>
      </c>
      <c r="K359" t="s">
        <v>37</v>
      </c>
      <c r="L359" t="s">
        <v>38</v>
      </c>
      <c r="M359">
        <v>23</v>
      </c>
      <c r="N359">
        <v>79</v>
      </c>
      <c r="O359">
        <v>2</v>
      </c>
      <c r="P359">
        <v>3.2</v>
      </c>
      <c r="Q359" t="s">
        <v>33</v>
      </c>
      <c r="R359" t="s">
        <v>26</v>
      </c>
      <c r="S359">
        <v>22</v>
      </c>
      <c r="T359">
        <v>0</v>
      </c>
      <c r="U359">
        <f>IF(EmployeeData3[[#This Row],[Gender]]="Female",1,0)</f>
        <v>1</v>
      </c>
      <c r="V359">
        <f>IF(EmployeeData3[[#This Row],[Performance Rating]]="Needs Improvement",1,0)</f>
        <v>0</v>
      </c>
      <c r="W359">
        <f>IF(EmployeeData3[[#This Row],[Performance Rating]]="Exceeds Expectations",1,0)</f>
        <v>1</v>
      </c>
      <c r="X359">
        <f>IF(EmployeeData3[[#This Row],[Performance Rating]]="Outstanding",1,0)</f>
        <v>0</v>
      </c>
      <c r="Y359">
        <f>IF(EmployeeData3[[#This Row],[Job Level]]="Entry",1,0)</f>
        <v>0</v>
      </c>
      <c r="Z359">
        <f>IF(EmployeeData3[[#This Row],[Job Level]]="Manager",1,0)</f>
        <v>0</v>
      </c>
      <c r="AA359">
        <f>IF(EmployeeData3[[#This Row],[Job Level]]="Senior",1,0)</f>
        <v>0</v>
      </c>
      <c r="AB359">
        <f>IF(EmployeeData3[[#This Row],[Job Level]]="Senior Manager",1,0)</f>
        <v>0</v>
      </c>
      <c r="AC359">
        <f>IF(EmployeeData3[[#This Row],[Department]]="Claims",1,0)</f>
        <v>0</v>
      </c>
      <c r="AD359">
        <f>IF(EmployeeData3[[#This Row],[Department]]="Finance",1,0)</f>
        <v>0</v>
      </c>
      <c r="AE359">
        <f>IF(EmployeeData3[[#This Row],[Department]]="HR",1,0)</f>
        <v>0</v>
      </c>
      <c r="AF359">
        <f>IF(EmployeeData3[[#This Row],[Department]]="IT",1,0)</f>
        <v>0</v>
      </c>
      <c r="AG359">
        <f>IF(EmployeeData3[[#This Row],[Department]]="Marketing",1,0)</f>
        <v>0</v>
      </c>
      <c r="AH359">
        <f>IF(EmployeeData3[[#This Row],[Department]]="Sales",1,0)</f>
        <v>0</v>
      </c>
      <c r="AI359">
        <f>IF(EmployeeData3[[#This Row],[Department]]="Underwriting",1,0)</f>
        <v>0</v>
      </c>
      <c r="AJ359">
        <f>IF(EmployeeData3[[#This Row],[Country]]="Canada",1,0)</f>
        <v>0</v>
      </c>
      <c r="AK359">
        <f>IF(EmployeeData3[[#This Row],[Country]]="Germany",1,0)</f>
        <v>0</v>
      </c>
      <c r="AL359">
        <f>IF(EmployeeData3[[#This Row],[Country]]="Ireland",1,0)</f>
        <v>0</v>
      </c>
      <c r="AM359">
        <f>IF(EmployeeData3[[#This Row],[Country]]="Singapore",1,0)</f>
        <v>0</v>
      </c>
      <c r="AN359">
        <f>IF(EmployeeData3[[#This Row],[Country]]="US",1,0)</f>
        <v>0</v>
      </c>
      <c r="AO359">
        <f>IF(EmployeeData3[[#This Row],[Working Arrangement]]="Office",1,0)</f>
        <v>0</v>
      </c>
      <c r="AP359">
        <f>IF(EmployeeData3[[#This Row],[Working Arrangement]]="Remote",1,0)</f>
        <v>0</v>
      </c>
      <c r="AQ359" t="e">
        <f>'Logistics Regression'!#REF! + SUMPRODUCT(B359:J359, 'Logistics Regression'!#REF!)</f>
        <v>#REF!</v>
      </c>
    </row>
    <row r="360" spans="1:43">
      <c r="A360" t="s">
        <v>411</v>
      </c>
      <c r="B360" t="str">
        <f>VLOOKUP(EmployeeData3[[#This Row],[Employee ID]],GenderData[#All],2,FALSE)</f>
        <v>Female</v>
      </c>
      <c r="C360" t="s">
        <v>29</v>
      </c>
      <c r="D360" t="s">
        <v>30</v>
      </c>
      <c r="E360" t="s">
        <v>55</v>
      </c>
      <c r="F360" t="s">
        <v>24</v>
      </c>
      <c r="G360">
        <v>34</v>
      </c>
      <c r="H360">
        <v>1.3</v>
      </c>
      <c r="I360">
        <v>1.3</v>
      </c>
      <c r="J360" s="3">
        <v>1</v>
      </c>
      <c r="K360" t="s">
        <v>25</v>
      </c>
      <c r="L360" t="s">
        <v>26</v>
      </c>
      <c r="M360">
        <v>36</v>
      </c>
      <c r="N360">
        <v>42</v>
      </c>
      <c r="O360">
        <v>12</v>
      </c>
      <c r="P360">
        <v>1.8</v>
      </c>
      <c r="Q360" t="s">
        <v>50</v>
      </c>
      <c r="R360" t="s">
        <v>38</v>
      </c>
      <c r="S360">
        <v>24</v>
      </c>
      <c r="T360">
        <v>0</v>
      </c>
      <c r="U360">
        <f>IF(EmployeeData3[[#This Row],[Gender]]="Female",1,0)</f>
        <v>1</v>
      </c>
      <c r="V360">
        <f>IF(EmployeeData3[[#This Row],[Performance Rating]]="Needs Improvement",1,0)</f>
        <v>0</v>
      </c>
      <c r="W360">
        <f>IF(EmployeeData3[[#This Row],[Performance Rating]]="Exceeds Expectations",1,0)</f>
        <v>0</v>
      </c>
      <c r="X360">
        <f>IF(EmployeeData3[[#This Row],[Performance Rating]]="Outstanding",1,0)</f>
        <v>0</v>
      </c>
      <c r="Y360">
        <f>IF(EmployeeData3[[#This Row],[Job Level]]="Entry",1,0)</f>
        <v>0</v>
      </c>
      <c r="Z360">
        <f>IF(EmployeeData3[[#This Row],[Job Level]]="Manager",1,0)</f>
        <v>0</v>
      </c>
      <c r="AA360">
        <f>IF(EmployeeData3[[#This Row],[Job Level]]="Senior",1,0)</f>
        <v>0</v>
      </c>
      <c r="AB360">
        <f>IF(EmployeeData3[[#This Row],[Job Level]]="Senior Manager",1,0)</f>
        <v>0</v>
      </c>
      <c r="AC360">
        <f>IF(EmployeeData3[[#This Row],[Department]]="Claims",1,0)</f>
        <v>1</v>
      </c>
      <c r="AD360">
        <f>IF(EmployeeData3[[#This Row],[Department]]="Finance",1,0)</f>
        <v>0</v>
      </c>
      <c r="AE360">
        <f>IF(EmployeeData3[[#This Row],[Department]]="HR",1,0)</f>
        <v>0</v>
      </c>
      <c r="AF360">
        <f>IF(EmployeeData3[[#This Row],[Department]]="IT",1,0)</f>
        <v>0</v>
      </c>
      <c r="AG360">
        <f>IF(EmployeeData3[[#This Row],[Department]]="Marketing",1,0)</f>
        <v>0</v>
      </c>
      <c r="AH360">
        <f>IF(EmployeeData3[[#This Row],[Department]]="Sales",1,0)</f>
        <v>0</v>
      </c>
      <c r="AI360">
        <f>IF(EmployeeData3[[#This Row],[Department]]="Underwriting",1,0)</f>
        <v>0</v>
      </c>
      <c r="AJ360">
        <f>IF(EmployeeData3[[#This Row],[Country]]="Canada",1,0)</f>
        <v>1</v>
      </c>
      <c r="AK360">
        <f>IF(EmployeeData3[[#This Row],[Country]]="Germany",1,0)</f>
        <v>0</v>
      </c>
      <c r="AL360">
        <f>IF(EmployeeData3[[#This Row],[Country]]="Ireland",1,0)</f>
        <v>0</v>
      </c>
      <c r="AM360">
        <f>IF(EmployeeData3[[#This Row],[Country]]="Singapore",1,0)</f>
        <v>0</v>
      </c>
      <c r="AN360">
        <f>IF(EmployeeData3[[#This Row],[Country]]="US",1,0)</f>
        <v>0</v>
      </c>
      <c r="AO360">
        <f>IF(EmployeeData3[[#This Row],[Working Arrangement]]="Office",1,0)</f>
        <v>1</v>
      </c>
      <c r="AP360">
        <f>IF(EmployeeData3[[#This Row],[Working Arrangement]]="Remote",1,0)</f>
        <v>0</v>
      </c>
      <c r="AQ360" t="e">
        <f>'Logistics Regression'!#REF! + SUMPRODUCT(B360:J360, 'Logistics Regression'!#REF!)</f>
        <v>#REF!</v>
      </c>
    </row>
    <row r="361" spans="1:43">
      <c r="A361" t="s">
        <v>412</v>
      </c>
      <c r="B361" t="str">
        <f>VLOOKUP(EmployeeData3[[#This Row],[Employee ID]],GenderData[#All],2,FALSE)</f>
        <v>Female</v>
      </c>
      <c r="C361" t="s">
        <v>40</v>
      </c>
      <c r="D361" t="s">
        <v>40</v>
      </c>
      <c r="E361" t="s">
        <v>45</v>
      </c>
      <c r="F361" t="s">
        <v>32</v>
      </c>
      <c r="G361">
        <v>49</v>
      </c>
      <c r="H361">
        <v>5.9</v>
      </c>
      <c r="I361">
        <v>3.7</v>
      </c>
      <c r="J361" s="3">
        <v>1.1000000000000001</v>
      </c>
      <c r="K361" t="s">
        <v>37</v>
      </c>
      <c r="L361" t="s">
        <v>38</v>
      </c>
      <c r="M361">
        <v>25</v>
      </c>
      <c r="N361">
        <v>76</v>
      </c>
      <c r="O361">
        <v>12</v>
      </c>
      <c r="P361">
        <v>2.2000000000000002</v>
      </c>
      <c r="Q361" t="s">
        <v>50</v>
      </c>
      <c r="R361" t="s">
        <v>26</v>
      </c>
      <c r="S361">
        <v>37</v>
      </c>
      <c r="T361">
        <v>0</v>
      </c>
      <c r="U361">
        <f>IF(EmployeeData3[[#This Row],[Gender]]="Female",1,0)</f>
        <v>1</v>
      </c>
      <c r="V361">
        <f>IF(EmployeeData3[[#This Row],[Performance Rating]]="Needs Improvement",1,0)</f>
        <v>0</v>
      </c>
      <c r="W361">
        <f>IF(EmployeeData3[[#This Row],[Performance Rating]]="Exceeds Expectations",1,0)</f>
        <v>1</v>
      </c>
      <c r="X361">
        <f>IF(EmployeeData3[[#This Row],[Performance Rating]]="Outstanding",1,0)</f>
        <v>0</v>
      </c>
      <c r="Y361">
        <f>IF(EmployeeData3[[#This Row],[Job Level]]="Entry",1,0)</f>
        <v>0</v>
      </c>
      <c r="Z361">
        <f>IF(EmployeeData3[[#This Row],[Job Level]]="Manager",1,0)</f>
        <v>0</v>
      </c>
      <c r="AA361">
        <f>IF(EmployeeData3[[#This Row],[Job Level]]="Senior",1,0)</f>
        <v>1</v>
      </c>
      <c r="AB361">
        <f>IF(EmployeeData3[[#This Row],[Job Level]]="Senior Manager",1,0)</f>
        <v>0</v>
      </c>
      <c r="AC361">
        <f>IF(EmployeeData3[[#This Row],[Department]]="Claims",1,0)</f>
        <v>0</v>
      </c>
      <c r="AD361">
        <f>IF(EmployeeData3[[#This Row],[Department]]="Finance",1,0)</f>
        <v>0</v>
      </c>
      <c r="AE361">
        <f>IF(EmployeeData3[[#This Row],[Department]]="HR",1,0)</f>
        <v>0</v>
      </c>
      <c r="AF361">
        <f>IF(EmployeeData3[[#This Row],[Department]]="IT",1,0)</f>
        <v>0</v>
      </c>
      <c r="AG361">
        <f>IF(EmployeeData3[[#This Row],[Department]]="Marketing",1,0)</f>
        <v>0</v>
      </c>
      <c r="AH361">
        <f>IF(EmployeeData3[[#This Row],[Department]]="Sales",1,0)</f>
        <v>0</v>
      </c>
      <c r="AI361">
        <f>IF(EmployeeData3[[#This Row],[Department]]="Underwriting",1,0)</f>
        <v>0</v>
      </c>
      <c r="AJ361">
        <f>IF(EmployeeData3[[#This Row],[Country]]="Canada",1,0)</f>
        <v>0</v>
      </c>
      <c r="AK361">
        <f>IF(EmployeeData3[[#This Row],[Country]]="Germany",1,0)</f>
        <v>0</v>
      </c>
      <c r="AL361">
        <f>IF(EmployeeData3[[#This Row],[Country]]="Ireland",1,0)</f>
        <v>0</v>
      </c>
      <c r="AM361">
        <f>IF(EmployeeData3[[#This Row],[Country]]="Singapore",1,0)</f>
        <v>0</v>
      </c>
      <c r="AN361">
        <f>IF(EmployeeData3[[#This Row],[Country]]="US",1,0)</f>
        <v>1</v>
      </c>
      <c r="AO361">
        <f>IF(EmployeeData3[[#This Row],[Working Arrangement]]="Office",1,0)</f>
        <v>1</v>
      </c>
      <c r="AP361">
        <f>IF(EmployeeData3[[#This Row],[Working Arrangement]]="Remote",1,0)</f>
        <v>0</v>
      </c>
      <c r="AQ361" t="e">
        <f>'Logistics Regression'!#REF! + SUMPRODUCT(B361:J361, 'Logistics Regression'!#REF!)</f>
        <v>#REF!</v>
      </c>
    </row>
    <row r="362" spans="1:43">
      <c r="A362" t="s">
        <v>413</v>
      </c>
      <c r="B362" t="str">
        <f>VLOOKUP(EmployeeData3[[#This Row],[Employee ID]],GenderData[#All],2,FALSE)</f>
        <v>Female</v>
      </c>
      <c r="C362" t="s">
        <v>21</v>
      </c>
      <c r="D362" t="s">
        <v>22</v>
      </c>
      <c r="E362" t="s">
        <v>45</v>
      </c>
      <c r="F362" t="s">
        <v>36</v>
      </c>
      <c r="G362">
        <v>26</v>
      </c>
      <c r="H362">
        <v>2.7</v>
      </c>
      <c r="I362">
        <v>2.7</v>
      </c>
      <c r="J362" s="3">
        <v>1.1599999999999999</v>
      </c>
      <c r="K362" t="s">
        <v>25</v>
      </c>
      <c r="L362" t="s">
        <v>26</v>
      </c>
      <c r="M362">
        <v>15</v>
      </c>
      <c r="N362">
        <v>80</v>
      </c>
      <c r="O362">
        <v>2</v>
      </c>
      <c r="P362">
        <v>0.7</v>
      </c>
      <c r="Q362" t="s">
        <v>50</v>
      </c>
      <c r="R362" t="s">
        <v>26</v>
      </c>
      <c r="S362">
        <v>6</v>
      </c>
      <c r="T362">
        <v>0</v>
      </c>
      <c r="U362">
        <f>IF(EmployeeData3[[#This Row],[Gender]]="Female",1,0)</f>
        <v>1</v>
      </c>
      <c r="V362">
        <f>IF(EmployeeData3[[#This Row],[Performance Rating]]="Needs Improvement",1,0)</f>
        <v>0</v>
      </c>
      <c r="W362">
        <f>IF(EmployeeData3[[#This Row],[Performance Rating]]="Exceeds Expectations",1,0)</f>
        <v>0</v>
      </c>
      <c r="X362">
        <f>IF(EmployeeData3[[#This Row],[Performance Rating]]="Outstanding",1,0)</f>
        <v>0</v>
      </c>
      <c r="Y362">
        <f>IF(EmployeeData3[[#This Row],[Job Level]]="Entry",1,0)</f>
        <v>0</v>
      </c>
      <c r="Z362">
        <f>IF(EmployeeData3[[#This Row],[Job Level]]="Manager",1,0)</f>
        <v>1</v>
      </c>
      <c r="AA362">
        <f>IF(EmployeeData3[[#This Row],[Job Level]]="Senior",1,0)</f>
        <v>0</v>
      </c>
      <c r="AB362">
        <f>IF(EmployeeData3[[#This Row],[Job Level]]="Senior Manager",1,0)</f>
        <v>0</v>
      </c>
      <c r="AC362">
        <f>IF(EmployeeData3[[#This Row],[Department]]="Claims",1,0)</f>
        <v>0</v>
      </c>
      <c r="AD362">
        <f>IF(EmployeeData3[[#This Row],[Department]]="Finance",1,0)</f>
        <v>0</v>
      </c>
      <c r="AE362">
        <f>IF(EmployeeData3[[#This Row],[Department]]="HR",1,0)</f>
        <v>0</v>
      </c>
      <c r="AF362">
        <f>IF(EmployeeData3[[#This Row],[Department]]="IT",1,0)</f>
        <v>0</v>
      </c>
      <c r="AG362">
        <f>IF(EmployeeData3[[#This Row],[Department]]="Marketing",1,0)</f>
        <v>0</v>
      </c>
      <c r="AH362">
        <f>IF(EmployeeData3[[#This Row],[Department]]="Sales",1,0)</f>
        <v>1</v>
      </c>
      <c r="AI362">
        <f>IF(EmployeeData3[[#This Row],[Department]]="Underwriting",1,0)</f>
        <v>0</v>
      </c>
      <c r="AJ362">
        <f>IF(EmployeeData3[[#This Row],[Country]]="Canada",1,0)</f>
        <v>0</v>
      </c>
      <c r="AK362">
        <f>IF(EmployeeData3[[#This Row],[Country]]="Germany",1,0)</f>
        <v>0</v>
      </c>
      <c r="AL362">
        <f>IF(EmployeeData3[[#This Row],[Country]]="Ireland",1,0)</f>
        <v>0</v>
      </c>
      <c r="AM362">
        <f>IF(EmployeeData3[[#This Row],[Country]]="Singapore",1,0)</f>
        <v>0</v>
      </c>
      <c r="AN362">
        <f>IF(EmployeeData3[[#This Row],[Country]]="US",1,0)</f>
        <v>1</v>
      </c>
      <c r="AO362">
        <f>IF(EmployeeData3[[#This Row],[Working Arrangement]]="Office",1,0)</f>
        <v>1</v>
      </c>
      <c r="AP362">
        <f>IF(EmployeeData3[[#This Row],[Working Arrangement]]="Remote",1,0)</f>
        <v>0</v>
      </c>
      <c r="AQ362" t="e">
        <f>'Logistics Regression'!#REF! + SUMPRODUCT(B362:J362, 'Logistics Regression'!#REF!)</f>
        <v>#REF!</v>
      </c>
    </row>
    <row r="363" spans="1:43">
      <c r="A363" t="s">
        <v>414</v>
      </c>
      <c r="B363" t="str">
        <f>VLOOKUP(EmployeeData3[[#This Row],[Employee ID]],GenderData[#All],2,FALSE)</f>
        <v>Male</v>
      </c>
      <c r="C363" t="s">
        <v>40</v>
      </c>
      <c r="D363" t="s">
        <v>40</v>
      </c>
      <c r="E363" t="s">
        <v>45</v>
      </c>
      <c r="F363" t="s">
        <v>24</v>
      </c>
      <c r="G363">
        <v>42</v>
      </c>
      <c r="H363">
        <v>4.7</v>
      </c>
      <c r="I363">
        <v>1.4</v>
      </c>
      <c r="J363" s="3">
        <v>1.07</v>
      </c>
      <c r="K363" t="s">
        <v>25</v>
      </c>
      <c r="L363" t="s">
        <v>26</v>
      </c>
      <c r="M363">
        <v>8</v>
      </c>
      <c r="N363">
        <v>81</v>
      </c>
      <c r="O363">
        <v>12</v>
      </c>
      <c r="P363">
        <v>5.6</v>
      </c>
      <c r="Q363" t="s">
        <v>33</v>
      </c>
      <c r="R363" t="s">
        <v>26</v>
      </c>
      <c r="S363">
        <v>35</v>
      </c>
      <c r="T363">
        <v>0</v>
      </c>
      <c r="U363">
        <f>IF(EmployeeData3[[#This Row],[Gender]]="Female",1,0)</f>
        <v>0</v>
      </c>
      <c r="V363">
        <f>IF(EmployeeData3[[#This Row],[Performance Rating]]="Needs Improvement",1,0)</f>
        <v>0</v>
      </c>
      <c r="W363">
        <f>IF(EmployeeData3[[#This Row],[Performance Rating]]="Exceeds Expectations",1,0)</f>
        <v>0</v>
      </c>
      <c r="X363">
        <f>IF(EmployeeData3[[#This Row],[Performance Rating]]="Outstanding",1,0)</f>
        <v>0</v>
      </c>
      <c r="Y363">
        <f>IF(EmployeeData3[[#This Row],[Job Level]]="Entry",1,0)</f>
        <v>0</v>
      </c>
      <c r="Z363">
        <f>IF(EmployeeData3[[#This Row],[Job Level]]="Manager",1,0)</f>
        <v>0</v>
      </c>
      <c r="AA363">
        <f>IF(EmployeeData3[[#This Row],[Job Level]]="Senior",1,0)</f>
        <v>0</v>
      </c>
      <c r="AB363">
        <f>IF(EmployeeData3[[#This Row],[Job Level]]="Senior Manager",1,0)</f>
        <v>0</v>
      </c>
      <c r="AC363">
        <f>IF(EmployeeData3[[#This Row],[Department]]="Claims",1,0)</f>
        <v>0</v>
      </c>
      <c r="AD363">
        <f>IF(EmployeeData3[[#This Row],[Department]]="Finance",1,0)</f>
        <v>0</v>
      </c>
      <c r="AE363">
        <f>IF(EmployeeData3[[#This Row],[Department]]="HR",1,0)</f>
        <v>0</v>
      </c>
      <c r="AF363">
        <f>IF(EmployeeData3[[#This Row],[Department]]="IT",1,0)</f>
        <v>0</v>
      </c>
      <c r="AG363">
        <f>IF(EmployeeData3[[#This Row],[Department]]="Marketing",1,0)</f>
        <v>0</v>
      </c>
      <c r="AH363">
        <f>IF(EmployeeData3[[#This Row],[Department]]="Sales",1,0)</f>
        <v>0</v>
      </c>
      <c r="AI363">
        <f>IF(EmployeeData3[[#This Row],[Department]]="Underwriting",1,0)</f>
        <v>0</v>
      </c>
      <c r="AJ363">
        <f>IF(EmployeeData3[[#This Row],[Country]]="Canada",1,0)</f>
        <v>0</v>
      </c>
      <c r="AK363">
        <f>IF(EmployeeData3[[#This Row],[Country]]="Germany",1,0)</f>
        <v>0</v>
      </c>
      <c r="AL363">
        <f>IF(EmployeeData3[[#This Row],[Country]]="Ireland",1,0)</f>
        <v>0</v>
      </c>
      <c r="AM363">
        <f>IF(EmployeeData3[[#This Row],[Country]]="Singapore",1,0)</f>
        <v>0</v>
      </c>
      <c r="AN363">
        <f>IF(EmployeeData3[[#This Row],[Country]]="US",1,0)</f>
        <v>1</v>
      </c>
      <c r="AO363">
        <f>IF(EmployeeData3[[#This Row],[Working Arrangement]]="Office",1,0)</f>
        <v>0</v>
      </c>
      <c r="AP363">
        <f>IF(EmployeeData3[[#This Row],[Working Arrangement]]="Remote",1,0)</f>
        <v>0</v>
      </c>
      <c r="AQ363" t="e">
        <f>'Logistics Regression'!#REF! + SUMPRODUCT(B363:J363, 'Logistics Regression'!#REF!)</f>
        <v>#REF!</v>
      </c>
    </row>
    <row r="364" spans="1:43">
      <c r="A364" t="s">
        <v>415</v>
      </c>
      <c r="B364" t="str">
        <f>VLOOKUP(EmployeeData3[[#This Row],[Employee ID]],GenderData[#All],2,FALSE)</f>
        <v>Male</v>
      </c>
      <c r="C364" t="s">
        <v>21</v>
      </c>
      <c r="D364" t="s">
        <v>22</v>
      </c>
      <c r="E364" t="s">
        <v>23</v>
      </c>
      <c r="F364" t="s">
        <v>32</v>
      </c>
      <c r="G364">
        <v>45</v>
      </c>
      <c r="H364">
        <v>13.6</v>
      </c>
      <c r="I364">
        <v>1.9</v>
      </c>
      <c r="J364" s="3">
        <v>1.04</v>
      </c>
      <c r="K364" t="s">
        <v>75</v>
      </c>
      <c r="L364" t="s">
        <v>26</v>
      </c>
      <c r="M364">
        <v>11</v>
      </c>
      <c r="N364">
        <v>67</v>
      </c>
      <c r="O364">
        <v>5</v>
      </c>
      <c r="P364">
        <v>6.1</v>
      </c>
      <c r="Q364" t="s">
        <v>33</v>
      </c>
      <c r="R364" t="s">
        <v>26</v>
      </c>
      <c r="S364">
        <v>25</v>
      </c>
      <c r="T364">
        <v>0</v>
      </c>
      <c r="U364">
        <f>IF(EmployeeData3[[#This Row],[Gender]]="Female",1,0)</f>
        <v>0</v>
      </c>
      <c r="V364">
        <f>IF(EmployeeData3[[#This Row],[Performance Rating]]="Needs Improvement",1,0)</f>
        <v>0</v>
      </c>
      <c r="W364">
        <f>IF(EmployeeData3[[#This Row],[Performance Rating]]="Exceeds Expectations",1,0)</f>
        <v>0</v>
      </c>
      <c r="X364">
        <f>IF(EmployeeData3[[#This Row],[Performance Rating]]="Outstanding",1,0)</f>
        <v>1</v>
      </c>
      <c r="Y364">
        <f>IF(EmployeeData3[[#This Row],[Job Level]]="Entry",1,0)</f>
        <v>0</v>
      </c>
      <c r="Z364">
        <f>IF(EmployeeData3[[#This Row],[Job Level]]="Manager",1,0)</f>
        <v>0</v>
      </c>
      <c r="AA364">
        <f>IF(EmployeeData3[[#This Row],[Job Level]]="Senior",1,0)</f>
        <v>1</v>
      </c>
      <c r="AB364">
        <f>IF(EmployeeData3[[#This Row],[Job Level]]="Senior Manager",1,0)</f>
        <v>0</v>
      </c>
      <c r="AC364">
        <f>IF(EmployeeData3[[#This Row],[Department]]="Claims",1,0)</f>
        <v>0</v>
      </c>
      <c r="AD364">
        <f>IF(EmployeeData3[[#This Row],[Department]]="Finance",1,0)</f>
        <v>0</v>
      </c>
      <c r="AE364">
        <f>IF(EmployeeData3[[#This Row],[Department]]="HR",1,0)</f>
        <v>0</v>
      </c>
      <c r="AF364">
        <f>IF(EmployeeData3[[#This Row],[Department]]="IT",1,0)</f>
        <v>0</v>
      </c>
      <c r="AG364">
        <f>IF(EmployeeData3[[#This Row],[Department]]="Marketing",1,0)</f>
        <v>0</v>
      </c>
      <c r="AH364">
        <f>IF(EmployeeData3[[#This Row],[Department]]="Sales",1,0)</f>
        <v>1</v>
      </c>
      <c r="AI364">
        <f>IF(EmployeeData3[[#This Row],[Department]]="Underwriting",1,0)</f>
        <v>0</v>
      </c>
      <c r="AJ364">
        <f>IF(EmployeeData3[[#This Row],[Country]]="Canada",1,0)</f>
        <v>0</v>
      </c>
      <c r="AK364">
        <f>IF(EmployeeData3[[#This Row],[Country]]="Germany",1,0)</f>
        <v>0</v>
      </c>
      <c r="AL364">
        <f>IF(EmployeeData3[[#This Row],[Country]]="Ireland",1,0)</f>
        <v>0</v>
      </c>
      <c r="AM364">
        <f>IF(EmployeeData3[[#This Row],[Country]]="Singapore",1,0)</f>
        <v>0</v>
      </c>
      <c r="AN364">
        <f>IF(EmployeeData3[[#This Row],[Country]]="US",1,0)</f>
        <v>0</v>
      </c>
      <c r="AO364">
        <f>IF(EmployeeData3[[#This Row],[Working Arrangement]]="Office",1,0)</f>
        <v>0</v>
      </c>
      <c r="AP364">
        <f>IF(EmployeeData3[[#This Row],[Working Arrangement]]="Remote",1,0)</f>
        <v>0</v>
      </c>
      <c r="AQ364" t="e">
        <f>'Logistics Regression'!#REF! + SUMPRODUCT(B364:J364, 'Logistics Regression'!#REF!)</f>
        <v>#REF!</v>
      </c>
    </row>
    <row r="365" spans="1:43">
      <c r="A365" t="s">
        <v>416</v>
      </c>
      <c r="B365" t="str">
        <f>VLOOKUP(EmployeeData3[[#This Row],[Employee ID]],GenderData[#All],2,FALSE)</f>
        <v>Male</v>
      </c>
      <c r="C365" t="s">
        <v>40</v>
      </c>
      <c r="D365" t="s">
        <v>40</v>
      </c>
      <c r="E365" t="s">
        <v>23</v>
      </c>
      <c r="F365" t="s">
        <v>32</v>
      </c>
      <c r="G365">
        <v>37</v>
      </c>
      <c r="H365">
        <v>3.3</v>
      </c>
      <c r="I365">
        <v>2.8</v>
      </c>
      <c r="J365" s="3">
        <v>0.93</v>
      </c>
      <c r="K365" t="s">
        <v>25</v>
      </c>
      <c r="L365" t="s">
        <v>26</v>
      </c>
      <c r="M365">
        <v>11</v>
      </c>
      <c r="N365">
        <v>76</v>
      </c>
      <c r="O365">
        <v>7</v>
      </c>
      <c r="P365">
        <v>1.3</v>
      </c>
      <c r="Q365" t="s">
        <v>27</v>
      </c>
      <c r="R365" t="s">
        <v>38</v>
      </c>
      <c r="S365">
        <v>36</v>
      </c>
      <c r="T365">
        <v>0</v>
      </c>
      <c r="U365">
        <f>IF(EmployeeData3[[#This Row],[Gender]]="Female",1,0)</f>
        <v>0</v>
      </c>
      <c r="V365">
        <f>IF(EmployeeData3[[#This Row],[Performance Rating]]="Needs Improvement",1,0)</f>
        <v>0</v>
      </c>
      <c r="W365">
        <f>IF(EmployeeData3[[#This Row],[Performance Rating]]="Exceeds Expectations",1,0)</f>
        <v>0</v>
      </c>
      <c r="X365">
        <f>IF(EmployeeData3[[#This Row],[Performance Rating]]="Outstanding",1,0)</f>
        <v>0</v>
      </c>
      <c r="Y365">
        <f>IF(EmployeeData3[[#This Row],[Job Level]]="Entry",1,0)</f>
        <v>0</v>
      </c>
      <c r="Z365">
        <f>IF(EmployeeData3[[#This Row],[Job Level]]="Manager",1,0)</f>
        <v>0</v>
      </c>
      <c r="AA365">
        <f>IF(EmployeeData3[[#This Row],[Job Level]]="Senior",1,0)</f>
        <v>1</v>
      </c>
      <c r="AB365">
        <f>IF(EmployeeData3[[#This Row],[Job Level]]="Senior Manager",1,0)</f>
        <v>0</v>
      </c>
      <c r="AC365">
        <f>IF(EmployeeData3[[#This Row],[Department]]="Claims",1,0)</f>
        <v>0</v>
      </c>
      <c r="AD365">
        <f>IF(EmployeeData3[[#This Row],[Department]]="Finance",1,0)</f>
        <v>0</v>
      </c>
      <c r="AE365">
        <f>IF(EmployeeData3[[#This Row],[Department]]="HR",1,0)</f>
        <v>0</v>
      </c>
      <c r="AF365">
        <f>IF(EmployeeData3[[#This Row],[Department]]="IT",1,0)</f>
        <v>0</v>
      </c>
      <c r="AG365">
        <f>IF(EmployeeData3[[#This Row],[Department]]="Marketing",1,0)</f>
        <v>0</v>
      </c>
      <c r="AH365">
        <f>IF(EmployeeData3[[#This Row],[Department]]="Sales",1,0)</f>
        <v>0</v>
      </c>
      <c r="AI365">
        <f>IF(EmployeeData3[[#This Row],[Department]]="Underwriting",1,0)</f>
        <v>0</v>
      </c>
      <c r="AJ365">
        <f>IF(EmployeeData3[[#This Row],[Country]]="Canada",1,0)</f>
        <v>0</v>
      </c>
      <c r="AK365">
        <f>IF(EmployeeData3[[#This Row],[Country]]="Germany",1,0)</f>
        <v>0</v>
      </c>
      <c r="AL365">
        <f>IF(EmployeeData3[[#This Row],[Country]]="Ireland",1,0)</f>
        <v>0</v>
      </c>
      <c r="AM365">
        <f>IF(EmployeeData3[[#This Row],[Country]]="Singapore",1,0)</f>
        <v>0</v>
      </c>
      <c r="AN365">
        <f>IF(EmployeeData3[[#This Row],[Country]]="US",1,0)</f>
        <v>0</v>
      </c>
      <c r="AO365">
        <f>IF(EmployeeData3[[#This Row],[Working Arrangement]]="Office",1,0)</f>
        <v>0</v>
      </c>
      <c r="AP365">
        <f>IF(EmployeeData3[[#This Row],[Working Arrangement]]="Remote",1,0)</f>
        <v>1</v>
      </c>
      <c r="AQ365" t="e">
        <f>'Logistics Regression'!#REF! + SUMPRODUCT(B365:J365, 'Logistics Regression'!#REF!)</f>
        <v>#REF!</v>
      </c>
    </row>
    <row r="366" spans="1:43">
      <c r="A366" t="s">
        <v>417</v>
      </c>
      <c r="B366" t="str">
        <f>VLOOKUP(EmployeeData3[[#This Row],[Employee ID]],GenderData[#All],2,FALSE)</f>
        <v>Male</v>
      </c>
      <c r="C366" t="s">
        <v>29</v>
      </c>
      <c r="D366" t="s">
        <v>30</v>
      </c>
      <c r="E366" t="s">
        <v>45</v>
      </c>
      <c r="F366" t="s">
        <v>32</v>
      </c>
      <c r="G366">
        <v>46</v>
      </c>
      <c r="H366">
        <v>6.5</v>
      </c>
      <c r="I366">
        <v>3</v>
      </c>
      <c r="J366" s="3">
        <v>1</v>
      </c>
      <c r="K366" t="s">
        <v>37</v>
      </c>
      <c r="L366" t="s">
        <v>26</v>
      </c>
      <c r="M366">
        <v>22</v>
      </c>
      <c r="N366">
        <v>89</v>
      </c>
      <c r="O366">
        <v>4</v>
      </c>
      <c r="P366">
        <v>2</v>
      </c>
      <c r="Q366" t="s">
        <v>50</v>
      </c>
      <c r="R366" t="s">
        <v>26</v>
      </c>
      <c r="S366">
        <v>19</v>
      </c>
      <c r="T366">
        <v>0</v>
      </c>
      <c r="U366">
        <f>IF(EmployeeData3[[#This Row],[Gender]]="Female",1,0)</f>
        <v>0</v>
      </c>
      <c r="V366">
        <f>IF(EmployeeData3[[#This Row],[Performance Rating]]="Needs Improvement",1,0)</f>
        <v>0</v>
      </c>
      <c r="W366">
        <f>IF(EmployeeData3[[#This Row],[Performance Rating]]="Exceeds Expectations",1,0)</f>
        <v>1</v>
      </c>
      <c r="X366">
        <f>IF(EmployeeData3[[#This Row],[Performance Rating]]="Outstanding",1,0)</f>
        <v>0</v>
      </c>
      <c r="Y366">
        <f>IF(EmployeeData3[[#This Row],[Job Level]]="Entry",1,0)</f>
        <v>0</v>
      </c>
      <c r="Z366">
        <f>IF(EmployeeData3[[#This Row],[Job Level]]="Manager",1,0)</f>
        <v>0</v>
      </c>
      <c r="AA366">
        <f>IF(EmployeeData3[[#This Row],[Job Level]]="Senior",1,0)</f>
        <v>1</v>
      </c>
      <c r="AB366">
        <f>IF(EmployeeData3[[#This Row],[Job Level]]="Senior Manager",1,0)</f>
        <v>0</v>
      </c>
      <c r="AC366">
        <f>IF(EmployeeData3[[#This Row],[Department]]="Claims",1,0)</f>
        <v>1</v>
      </c>
      <c r="AD366">
        <f>IF(EmployeeData3[[#This Row],[Department]]="Finance",1,0)</f>
        <v>0</v>
      </c>
      <c r="AE366">
        <f>IF(EmployeeData3[[#This Row],[Department]]="HR",1,0)</f>
        <v>0</v>
      </c>
      <c r="AF366">
        <f>IF(EmployeeData3[[#This Row],[Department]]="IT",1,0)</f>
        <v>0</v>
      </c>
      <c r="AG366">
        <f>IF(EmployeeData3[[#This Row],[Department]]="Marketing",1,0)</f>
        <v>0</v>
      </c>
      <c r="AH366">
        <f>IF(EmployeeData3[[#This Row],[Department]]="Sales",1,0)</f>
        <v>0</v>
      </c>
      <c r="AI366">
        <f>IF(EmployeeData3[[#This Row],[Department]]="Underwriting",1,0)</f>
        <v>0</v>
      </c>
      <c r="AJ366">
        <f>IF(EmployeeData3[[#This Row],[Country]]="Canada",1,0)</f>
        <v>0</v>
      </c>
      <c r="AK366">
        <f>IF(EmployeeData3[[#This Row],[Country]]="Germany",1,0)</f>
        <v>0</v>
      </c>
      <c r="AL366">
        <f>IF(EmployeeData3[[#This Row],[Country]]="Ireland",1,0)</f>
        <v>0</v>
      </c>
      <c r="AM366">
        <f>IF(EmployeeData3[[#This Row],[Country]]="Singapore",1,0)</f>
        <v>0</v>
      </c>
      <c r="AN366">
        <f>IF(EmployeeData3[[#This Row],[Country]]="US",1,0)</f>
        <v>1</v>
      </c>
      <c r="AO366">
        <f>IF(EmployeeData3[[#This Row],[Working Arrangement]]="Office",1,0)</f>
        <v>1</v>
      </c>
      <c r="AP366">
        <f>IF(EmployeeData3[[#This Row],[Working Arrangement]]="Remote",1,0)</f>
        <v>0</v>
      </c>
      <c r="AQ366" t="e">
        <f>'Logistics Regression'!#REF! + SUMPRODUCT(B366:J366, 'Logistics Regression'!#REF!)</f>
        <v>#REF!</v>
      </c>
    </row>
    <row r="367" spans="1:43">
      <c r="A367" t="s">
        <v>418</v>
      </c>
      <c r="B367" t="str">
        <f>VLOOKUP(EmployeeData3[[#This Row],[Employee ID]],GenderData[#All],2,FALSE)</f>
        <v>Female</v>
      </c>
      <c r="C367" t="s">
        <v>21</v>
      </c>
      <c r="D367" t="s">
        <v>22</v>
      </c>
      <c r="E367" t="s">
        <v>45</v>
      </c>
      <c r="F367" t="s">
        <v>24</v>
      </c>
      <c r="G367">
        <v>39</v>
      </c>
      <c r="H367">
        <v>3.4</v>
      </c>
      <c r="I367">
        <v>2.4</v>
      </c>
      <c r="J367" s="3">
        <v>0.9</v>
      </c>
      <c r="K367" t="s">
        <v>37</v>
      </c>
      <c r="L367" t="s">
        <v>38</v>
      </c>
      <c r="M367">
        <v>18</v>
      </c>
      <c r="N367">
        <v>94</v>
      </c>
      <c r="O367">
        <v>5</v>
      </c>
      <c r="P367">
        <v>0.4</v>
      </c>
      <c r="Q367" t="s">
        <v>33</v>
      </c>
      <c r="R367" t="s">
        <v>26</v>
      </c>
      <c r="S367">
        <v>8</v>
      </c>
      <c r="T367">
        <v>0</v>
      </c>
      <c r="U367">
        <f>IF(EmployeeData3[[#This Row],[Gender]]="Female",1,0)</f>
        <v>1</v>
      </c>
      <c r="V367">
        <f>IF(EmployeeData3[[#This Row],[Performance Rating]]="Needs Improvement",1,0)</f>
        <v>0</v>
      </c>
      <c r="W367">
        <f>IF(EmployeeData3[[#This Row],[Performance Rating]]="Exceeds Expectations",1,0)</f>
        <v>1</v>
      </c>
      <c r="X367">
        <f>IF(EmployeeData3[[#This Row],[Performance Rating]]="Outstanding",1,0)</f>
        <v>0</v>
      </c>
      <c r="Y367">
        <f>IF(EmployeeData3[[#This Row],[Job Level]]="Entry",1,0)</f>
        <v>0</v>
      </c>
      <c r="Z367">
        <f>IF(EmployeeData3[[#This Row],[Job Level]]="Manager",1,0)</f>
        <v>0</v>
      </c>
      <c r="AA367">
        <f>IF(EmployeeData3[[#This Row],[Job Level]]="Senior",1,0)</f>
        <v>0</v>
      </c>
      <c r="AB367">
        <f>IF(EmployeeData3[[#This Row],[Job Level]]="Senior Manager",1,0)</f>
        <v>0</v>
      </c>
      <c r="AC367">
        <f>IF(EmployeeData3[[#This Row],[Department]]="Claims",1,0)</f>
        <v>0</v>
      </c>
      <c r="AD367">
        <f>IF(EmployeeData3[[#This Row],[Department]]="Finance",1,0)</f>
        <v>0</v>
      </c>
      <c r="AE367">
        <f>IF(EmployeeData3[[#This Row],[Department]]="HR",1,0)</f>
        <v>0</v>
      </c>
      <c r="AF367">
        <f>IF(EmployeeData3[[#This Row],[Department]]="IT",1,0)</f>
        <v>0</v>
      </c>
      <c r="AG367">
        <f>IF(EmployeeData3[[#This Row],[Department]]="Marketing",1,0)</f>
        <v>0</v>
      </c>
      <c r="AH367">
        <f>IF(EmployeeData3[[#This Row],[Department]]="Sales",1,0)</f>
        <v>1</v>
      </c>
      <c r="AI367">
        <f>IF(EmployeeData3[[#This Row],[Department]]="Underwriting",1,0)</f>
        <v>0</v>
      </c>
      <c r="AJ367">
        <f>IF(EmployeeData3[[#This Row],[Country]]="Canada",1,0)</f>
        <v>0</v>
      </c>
      <c r="AK367">
        <f>IF(EmployeeData3[[#This Row],[Country]]="Germany",1,0)</f>
        <v>0</v>
      </c>
      <c r="AL367">
        <f>IF(EmployeeData3[[#This Row],[Country]]="Ireland",1,0)</f>
        <v>0</v>
      </c>
      <c r="AM367">
        <f>IF(EmployeeData3[[#This Row],[Country]]="Singapore",1,0)</f>
        <v>0</v>
      </c>
      <c r="AN367">
        <f>IF(EmployeeData3[[#This Row],[Country]]="US",1,0)</f>
        <v>1</v>
      </c>
      <c r="AO367">
        <f>IF(EmployeeData3[[#This Row],[Working Arrangement]]="Office",1,0)</f>
        <v>0</v>
      </c>
      <c r="AP367">
        <f>IF(EmployeeData3[[#This Row],[Working Arrangement]]="Remote",1,0)</f>
        <v>0</v>
      </c>
      <c r="AQ367" t="e">
        <f>'Logistics Regression'!#REF! + SUMPRODUCT(B367:J367, 'Logistics Regression'!#REF!)</f>
        <v>#REF!</v>
      </c>
    </row>
    <row r="368" spans="1:43">
      <c r="A368" t="s">
        <v>419</v>
      </c>
      <c r="B368" t="str">
        <f>VLOOKUP(EmployeeData3[[#This Row],[Employee ID]],GenderData[#All],2,FALSE)</f>
        <v>Female</v>
      </c>
      <c r="C368" t="s">
        <v>29</v>
      </c>
      <c r="D368" t="s">
        <v>30</v>
      </c>
      <c r="E368" t="s">
        <v>55</v>
      </c>
      <c r="F368" t="s">
        <v>32</v>
      </c>
      <c r="G368">
        <v>49</v>
      </c>
      <c r="H368">
        <v>2.2999999999999998</v>
      </c>
      <c r="I368">
        <v>2.2999999999999998</v>
      </c>
      <c r="J368" s="3">
        <v>1.03</v>
      </c>
      <c r="K368" t="s">
        <v>25</v>
      </c>
      <c r="L368" t="s">
        <v>26</v>
      </c>
      <c r="M368">
        <v>4</v>
      </c>
      <c r="N368">
        <v>72</v>
      </c>
      <c r="O368">
        <v>3</v>
      </c>
      <c r="P368">
        <v>5.3</v>
      </c>
      <c r="Q368" t="s">
        <v>33</v>
      </c>
      <c r="R368" t="s">
        <v>38</v>
      </c>
      <c r="S368">
        <v>9</v>
      </c>
      <c r="T368">
        <v>1</v>
      </c>
      <c r="U368">
        <f>IF(EmployeeData3[[#This Row],[Gender]]="Female",1,0)</f>
        <v>1</v>
      </c>
      <c r="V368">
        <f>IF(EmployeeData3[[#This Row],[Performance Rating]]="Needs Improvement",1,0)</f>
        <v>0</v>
      </c>
      <c r="W368">
        <f>IF(EmployeeData3[[#This Row],[Performance Rating]]="Exceeds Expectations",1,0)</f>
        <v>0</v>
      </c>
      <c r="X368">
        <f>IF(EmployeeData3[[#This Row],[Performance Rating]]="Outstanding",1,0)</f>
        <v>0</v>
      </c>
      <c r="Y368">
        <f>IF(EmployeeData3[[#This Row],[Job Level]]="Entry",1,0)</f>
        <v>0</v>
      </c>
      <c r="Z368">
        <f>IF(EmployeeData3[[#This Row],[Job Level]]="Manager",1,0)</f>
        <v>0</v>
      </c>
      <c r="AA368">
        <f>IF(EmployeeData3[[#This Row],[Job Level]]="Senior",1,0)</f>
        <v>1</v>
      </c>
      <c r="AB368">
        <f>IF(EmployeeData3[[#This Row],[Job Level]]="Senior Manager",1,0)</f>
        <v>0</v>
      </c>
      <c r="AC368">
        <f>IF(EmployeeData3[[#This Row],[Department]]="Claims",1,0)</f>
        <v>1</v>
      </c>
      <c r="AD368">
        <f>IF(EmployeeData3[[#This Row],[Department]]="Finance",1,0)</f>
        <v>0</v>
      </c>
      <c r="AE368">
        <f>IF(EmployeeData3[[#This Row],[Department]]="HR",1,0)</f>
        <v>0</v>
      </c>
      <c r="AF368">
        <f>IF(EmployeeData3[[#This Row],[Department]]="IT",1,0)</f>
        <v>0</v>
      </c>
      <c r="AG368">
        <f>IF(EmployeeData3[[#This Row],[Department]]="Marketing",1,0)</f>
        <v>0</v>
      </c>
      <c r="AH368">
        <f>IF(EmployeeData3[[#This Row],[Department]]="Sales",1,0)</f>
        <v>0</v>
      </c>
      <c r="AI368">
        <f>IF(EmployeeData3[[#This Row],[Department]]="Underwriting",1,0)</f>
        <v>0</v>
      </c>
      <c r="AJ368">
        <f>IF(EmployeeData3[[#This Row],[Country]]="Canada",1,0)</f>
        <v>1</v>
      </c>
      <c r="AK368">
        <f>IF(EmployeeData3[[#This Row],[Country]]="Germany",1,0)</f>
        <v>0</v>
      </c>
      <c r="AL368">
        <f>IF(EmployeeData3[[#This Row],[Country]]="Ireland",1,0)</f>
        <v>0</v>
      </c>
      <c r="AM368">
        <f>IF(EmployeeData3[[#This Row],[Country]]="Singapore",1,0)</f>
        <v>0</v>
      </c>
      <c r="AN368">
        <f>IF(EmployeeData3[[#This Row],[Country]]="US",1,0)</f>
        <v>0</v>
      </c>
      <c r="AO368">
        <f>IF(EmployeeData3[[#This Row],[Working Arrangement]]="Office",1,0)</f>
        <v>0</v>
      </c>
      <c r="AP368">
        <f>IF(EmployeeData3[[#This Row],[Working Arrangement]]="Remote",1,0)</f>
        <v>0</v>
      </c>
      <c r="AQ368" t="e">
        <f>'Logistics Regression'!#REF! + SUMPRODUCT(B368:J368, 'Logistics Regression'!#REF!)</f>
        <v>#REF!</v>
      </c>
    </row>
    <row r="369" spans="1:43">
      <c r="A369" t="s">
        <v>420</v>
      </c>
      <c r="B369" t="str">
        <f>VLOOKUP(EmployeeData3[[#This Row],[Employee ID]],GenderData[#All],2,FALSE)</f>
        <v>Female</v>
      </c>
      <c r="C369" t="s">
        <v>29</v>
      </c>
      <c r="D369" t="s">
        <v>30</v>
      </c>
      <c r="E369" t="s">
        <v>23</v>
      </c>
      <c r="F369" t="s">
        <v>36</v>
      </c>
      <c r="G369">
        <v>24</v>
      </c>
      <c r="H369">
        <v>9.1</v>
      </c>
      <c r="I369">
        <v>2.9</v>
      </c>
      <c r="J369" s="3">
        <v>0.94</v>
      </c>
      <c r="K369" t="s">
        <v>25</v>
      </c>
      <c r="L369" t="s">
        <v>26</v>
      </c>
      <c r="M369">
        <v>12</v>
      </c>
      <c r="N369">
        <v>74</v>
      </c>
      <c r="O369">
        <v>2</v>
      </c>
      <c r="P369">
        <v>0.9</v>
      </c>
      <c r="Q369" t="s">
        <v>33</v>
      </c>
      <c r="R369" t="s">
        <v>26</v>
      </c>
      <c r="S369">
        <v>8</v>
      </c>
      <c r="T369">
        <v>0</v>
      </c>
      <c r="U369">
        <f>IF(EmployeeData3[[#This Row],[Gender]]="Female",1,0)</f>
        <v>1</v>
      </c>
      <c r="V369">
        <f>IF(EmployeeData3[[#This Row],[Performance Rating]]="Needs Improvement",1,0)</f>
        <v>0</v>
      </c>
      <c r="W369">
        <f>IF(EmployeeData3[[#This Row],[Performance Rating]]="Exceeds Expectations",1,0)</f>
        <v>0</v>
      </c>
      <c r="X369">
        <f>IF(EmployeeData3[[#This Row],[Performance Rating]]="Outstanding",1,0)</f>
        <v>0</v>
      </c>
      <c r="Y369">
        <f>IF(EmployeeData3[[#This Row],[Job Level]]="Entry",1,0)</f>
        <v>0</v>
      </c>
      <c r="Z369">
        <f>IF(EmployeeData3[[#This Row],[Job Level]]="Manager",1,0)</f>
        <v>1</v>
      </c>
      <c r="AA369">
        <f>IF(EmployeeData3[[#This Row],[Job Level]]="Senior",1,0)</f>
        <v>0</v>
      </c>
      <c r="AB369">
        <f>IF(EmployeeData3[[#This Row],[Job Level]]="Senior Manager",1,0)</f>
        <v>0</v>
      </c>
      <c r="AC369">
        <f>IF(EmployeeData3[[#This Row],[Department]]="Claims",1,0)</f>
        <v>1</v>
      </c>
      <c r="AD369">
        <f>IF(EmployeeData3[[#This Row],[Department]]="Finance",1,0)</f>
        <v>0</v>
      </c>
      <c r="AE369">
        <f>IF(EmployeeData3[[#This Row],[Department]]="HR",1,0)</f>
        <v>0</v>
      </c>
      <c r="AF369">
        <f>IF(EmployeeData3[[#This Row],[Department]]="IT",1,0)</f>
        <v>0</v>
      </c>
      <c r="AG369">
        <f>IF(EmployeeData3[[#This Row],[Department]]="Marketing",1,0)</f>
        <v>0</v>
      </c>
      <c r="AH369">
        <f>IF(EmployeeData3[[#This Row],[Department]]="Sales",1,0)</f>
        <v>0</v>
      </c>
      <c r="AI369">
        <f>IF(EmployeeData3[[#This Row],[Department]]="Underwriting",1,0)</f>
        <v>0</v>
      </c>
      <c r="AJ369">
        <f>IF(EmployeeData3[[#This Row],[Country]]="Canada",1,0)</f>
        <v>0</v>
      </c>
      <c r="AK369">
        <f>IF(EmployeeData3[[#This Row],[Country]]="Germany",1,0)</f>
        <v>0</v>
      </c>
      <c r="AL369">
        <f>IF(EmployeeData3[[#This Row],[Country]]="Ireland",1,0)</f>
        <v>0</v>
      </c>
      <c r="AM369">
        <f>IF(EmployeeData3[[#This Row],[Country]]="Singapore",1,0)</f>
        <v>0</v>
      </c>
      <c r="AN369">
        <f>IF(EmployeeData3[[#This Row],[Country]]="US",1,0)</f>
        <v>0</v>
      </c>
      <c r="AO369">
        <f>IF(EmployeeData3[[#This Row],[Working Arrangement]]="Office",1,0)</f>
        <v>0</v>
      </c>
      <c r="AP369">
        <f>IF(EmployeeData3[[#This Row],[Working Arrangement]]="Remote",1,0)</f>
        <v>0</v>
      </c>
      <c r="AQ369" t="e">
        <f>'Logistics Regression'!#REF! + SUMPRODUCT(B369:J369, 'Logistics Regression'!#REF!)</f>
        <v>#REF!</v>
      </c>
    </row>
    <row r="370" spans="1:43">
      <c r="A370" t="s">
        <v>421</v>
      </c>
      <c r="B370" t="str">
        <f>VLOOKUP(EmployeeData3[[#This Row],[Employee ID]],GenderData[#All],2,FALSE)</f>
        <v>Male</v>
      </c>
      <c r="C370" t="s">
        <v>43</v>
      </c>
      <c r="D370" t="s">
        <v>44</v>
      </c>
      <c r="E370" t="s">
        <v>55</v>
      </c>
      <c r="F370" t="s">
        <v>24</v>
      </c>
      <c r="G370">
        <v>35</v>
      </c>
      <c r="H370">
        <v>0.6</v>
      </c>
      <c r="I370">
        <v>0.6</v>
      </c>
      <c r="J370" s="3">
        <v>0.9</v>
      </c>
      <c r="K370" t="s">
        <v>25</v>
      </c>
      <c r="L370" t="s">
        <v>26</v>
      </c>
      <c r="M370">
        <v>24</v>
      </c>
      <c r="N370">
        <v>85</v>
      </c>
      <c r="O370">
        <v>2</v>
      </c>
      <c r="P370">
        <v>2.5</v>
      </c>
      <c r="Q370" t="s">
        <v>27</v>
      </c>
      <c r="R370" t="s">
        <v>26</v>
      </c>
      <c r="S370">
        <v>30</v>
      </c>
      <c r="T370">
        <v>0</v>
      </c>
      <c r="U370">
        <f>IF(EmployeeData3[[#This Row],[Gender]]="Female",1,0)</f>
        <v>0</v>
      </c>
      <c r="V370">
        <f>IF(EmployeeData3[[#This Row],[Performance Rating]]="Needs Improvement",1,0)</f>
        <v>0</v>
      </c>
      <c r="W370">
        <f>IF(EmployeeData3[[#This Row],[Performance Rating]]="Exceeds Expectations",1,0)</f>
        <v>0</v>
      </c>
      <c r="X370">
        <f>IF(EmployeeData3[[#This Row],[Performance Rating]]="Outstanding",1,0)</f>
        <v>0</v>
      </c>
      <c r="Y370">
        <f>IF(EmployeeData3[[#This Row],[Job Level]]="Entry",1,0)</f>
        <v>0</v>
      </c>
      <c r="Z370">
        <f>IF(EmployeeData3[[#This Row],[Job Level]]="Manager",1,0)</f>
        <v>0</v>
      </c>
      <c r="AA370">
        <f>IF(EmployeeData3[[#This Row],[Job Level]]="Senior",1,0)</f>
        <v>0</v>
      </c>
      <c r="AB370">
        <f>IF(EmployeeData3[[#This Row],[Job Level]]="Senior Manager",1,0)</f>
        <v>0</v>
      </c>
      <c r="AC370">
        <f>IF(EmployeeData3[[#This Row],[Department]]="Claims",1,0)</f>
        <v>0</v>
      </c>
      <c r="AD370">
        <f>IF(EmployeeData3[[#This Row],[Department]]="Finance",1,0)</f>
        <v>1</v>
      </c>
      <c r="AE370">
        <f>IF(EmployeeData3[[#This Row],[Department]]="HR",1,0)</f>
        <v>0</v>
      </c>
      <c r="AF370">
        <f>IF(EmployeeData3[[#This Row],[Department]]="IT",1,0)</f>
        <v>0</v>
      </c>
      <c r="AG370">
        <f>IF(EmployeeData3[[#This Row],[Department]]="Marketing",1,0)</f>
        <v>0</v>
      </c>
      <c r="AH370">
        <f>IF(EmployeeData3[[#This Row],[Department]]="Sales",1,0)</f>
        <v>0</v>
      </c>
      <c r="AI370">
        <f>IF(EmployeeData3[[#This Row],[Department]]="Underwriting",1,0)</f>
        <v>0</v>
      </c>
      <c r="AJ370">
        <f>IF(EmployeeData3[[#This Row],[Country]]="Canada",1,0)</f>
        <v>1</v>
      </c>
      <c r="AK370">
        <f>IF(EmployeeData3[[#This Row],[Country]]="Germany",1,0)</f>
        <v>0</v>
      </c>
      <c r="AL370">
        <f>IF(EmployeeData3[[#This Row],[Country]]="Ireland",1,0)</f>
        <v>0</v>
      </c>
      <c r="AM370">
        <f>IF(EmployeeData3[[#This Row],[Country]]="Singapore",1,0)</f>
        <v>0</v>
      </c>
      <c r="AN370">
        <f>IF(EmployeeData3[[#This Row],[Country]]="US",1,0)</f>
        <v>0</v>
      </c>
      <c r="AO370">
        <f>IF(EmployeeData3[[#This Row],[Working Arrangement]]="Office",1,0)</f>
        <v>0</v>
      </c>
      <c r="AP370">
        <f>IF(EmployeeData3[[#This Row],[Working Arrangement]]="Remote",1,0)</f>
        <v>1</v>
      </c>
      <c r="AQ370" t="e">
        <f>'Logistics Regression'!#REF! + SUMPRODUCT(B370:J370, 'Logistics Regression'!#REF!)</f>
        <v>#REF!</v>
      </c>
    </row>
    <row r="371" spans="1:43">
      <c r="A371" t="s">
        <v>422</v>
      </c>
      <c r="B371" t="str">
        <f>VLOOKUP(EmployeeData3[[#This Row],[Employee ID]],GenderData[#All],2,FALSE)</f>
        <v>Female</v>
      </c>
      <c r="C371" t="s">
        <v>48</v>
      </c>
      <c r="D371" t="s">
        <v>49</v>
      </c>
      <c r="E371" t="s">
        <v>23</v>
      </c>
      <c r="F371" t="s">
        <v>24</v>
      </c>
      <c r="G371">
        <v>37</v>
      </c>
      <c r="H371">
        <v>7.6</v>
      </c>
      <c r="I371">
        <v>2.6</v>
      </c>
      <c r="J371" s="3">
        <v>0.82</v>
      </c>
      <c r="K371" t="s">
        <v>37</v>
      </c>
      <c r="L371" t="s">
        <v>26</v>
      </c>
      <c r="M371">
        <v>19</v>
      </c>
      <c r="N371">
        <v>49</v>
      </c>
      <c r="O371">
        <v>10</v>
      </c>
      <c r="P371">
        <v>1.1000000000000001</v>
      </c>
      <c r="Q371" t="s">
        <v>50</v>
      </c>
      <c r="R371" t="s">
        <v>26</v>
      </c>
      <c r="S371">
        <v>42</v>
      </c>
      <c r="T371">
        <v>0</v>
      </c>
      <c r="U371">
        <f>IF(EmployeeData3[[#This Row],[Gender]]="Female",1,0)</f>
        <v>1</v>
      </c>
      <c r="V371">
        <f>IF(EmployeeData3[[#This Row],[Performance Rating]]="Needs Improvement",1,0)</f>
        <v>0</v>
      </c>
      <c r="W371">
        <f>IF(EmployeeData3[[#This Row],[Performance Rating]]="Exceeds Expectations",1,0)</f>
        <v>1</v>
      </c>
      <c r="X371">
        <f>IF(EmployeeData3[[#This Row],[Performance Rating]]="Outstanding",1,0)</f>
        <v>0</v>
      </c>
      <c r="Y371">
        <f>IF(EmployeeData3[[#This Row],[Job Level]]="Entry",1,0)</f>
        <v>0</v>
      </c>
      <c r="Z371">
        <f>IF(EmployeeData3[[#This Row],[Job Level]]="Manager",1,0)</f>
        <v>0</v>
      </c>
      <c r="AA371">
        <f>IF(EmployeeData3[[#This Row],[Job Level]]="Senior",1,0)</f>
        <v>0</v>
      </c>
      <c r="AB371">
        <f>IF(EmployeeData3[[#This Row],[Job Level]]="Senior Manager",1,0)</f>
        <v>0</v>
      </c>
      <c r="AC371">
        <f>IF(EmployeeData3[[#This Row],[Department]]="Claims",1,0)</f>
        <v>0</v>
      </c>
      <c r="AD371">
        <f>IF(EmployeeData3[[#This Row],[Department]]="Finance",1,0)</f>
        <v>0</v>
      </c>
      <c r="AE371">
        <f>IF(EmployeeData3[[#This Row],[Department]]="HR",1,0)</f>
        <v>0</v>
      </c>
      <c r="AF371">
        <f>IF(EmployeeData3[[#This Row],[Department]]="IT",1,0)</f>
        <v>1</v>
      </c>
      <c r="AG371">
        <f>IF(EmployeeData3[[#This Row],[Department]]="Marketing",1,0)</f>
        <v>0</v>
      </c>
      <c r="AH371">
        <f>IF(EmployeeData3[[#This Row],[Department]]="Sales",1,0)</f>
        <v>0</v>
      </c>
      <c r="AI371">
        <f>IF(EmployeeData3[[#This Row],[Department]]="Underwriting",1,0)</f>
        <v>0</v>
      </c>
      <c r="AJ371">
        <f>IF(EmployeeData3[[#This Row],[Country]]="Canada",1,0)</f>
        <v>0</v>
      </c>
      <c r="AK371">
        <f>IF(EmployeeData3[[#This Row],[Country]]="Germany",1,0)</f>
        <v>0</v>
      </c>
      <c r="AL371">
        <f>IF(EmployeeData3[[#This Row],[Country]]="Ireland",1,0)</f>
        <v>0</v>
      </c>
      <c r="AM371">
        <f>IF(EmployeeData3[[#This Row],[Country]]="Singapore",1,0)</f>
        <v>0</v>
      </c>
      <c r="AN371">
        <f>IF(EmployeeData3[[#This Row],[Country]]="US",1,0)</f>
        <v>0</v>
      </c>
      <c r="AO371">
        <f>IF(EmployeeData3[[#This Row],[Working Arrangement]]="Office",1,0)</f>
        <v>1</v>
      </c>
      <c r="AP371">
        <f>IF(EmployeeData3[[#This Row],[Working Arrangement]]="Remote",1,0)</f>
        <v>0</v>
      </c>
      <c r="AQ371" t="e">
        <f>'Logistics Regression'!#REF! + SUMPRODUCT(B371:J371, 'Logistics Regression'!#REF!)</f>
        <v>#REF!</v>
      </c>
    </row>
    <row r="372" spans="1:43">
      <c r="A372" t="s">
        <v>423</v>
      </c>
      <c r="B372" t="str">
        <f>VLOOKUP(EmployeeData3[[#This Row],[Employee ID]],GenderData[#All],2,FALSE)</f>
        <v>Male</v>
      </c>
      <c r="C372" t="s">
        <v>48</v>
      </c>
      <c r="D372" t="s">
        <v>49</v>
      </c>
      <c r="E372" t="s">
        <v>45</v>
      </c>
      <c r="F372" t="s">
        <v>59</v>
      </c>
      <c r="G372">
        <v>21</v>
      </c>
      <c r="H372">
        <v>0.5</v>
      </c>
      <c r="I372">
        <v>0.5</v>
      </c>
      <c r="J372" s="3">
        <v>0.91</v>
      </c>
      <c r="K372" t="s">
        <v>25</v>
      </c>
      <c r="L372" t="s">
        <v>26</v>
      </c>
      <c r="M372">
        <v>21</v>
      </c>
      <c r="N372">
        <v>68</v>
      </c>
      <c r="O372">
        <v>5</v>
      </c>
      <c r="P372">
        <v>2.6</v>
      </c>
      <c r="Q372" t="s">
        <v>50</v>
      </c>
      <c r="R372" t="s">
        <v>38</v>
      </c>
      <c r="S372">
        <v>17</v>
      </c>
      <c r="T372">
        <v>0</v>
      </c>
      <c r="U372">
        <f>IF(EmployeeData3[[#This Row],[Gender]]="Female",1,0)</f>
        <v>0</v>
      </c>
      <c r="V372">
        <f>IF(EmployeeData3[[#This Row],[Performance Rating]]="Needs Improvement",1,0)</f>
        <v>0</v>
      </c>
      <c r="W372">
        <f>IF(EmployeeData3[[#This Row],[Performance Rating]]="Exceeds Expectations",1,0)</f>
        <v>0</v>
      </c>
      <c r="X372">
        <f>IF(EmployeeData3[[#This Row],[Performance Rating]]="Outstanding",1,0)</f>
        <v>0</v>
      </c>
      <c r="Y372">
        <f>IF(EmployeeData3[[#This Row],[Job Level]]="Entry",1,0)</f>
        <v>0</v>
      </c>
      <c r="Z372">
        <f>IF(EmployeeData3[[#This Row],[Job Level]]="Manager",1,0)</f>
        <v>0</v>
      </c>
      <c r="AA372">
        <f>IF(EmployeeData3[[#This Row],[Job Level]]="Senior",1,0)</f>
        <v>0</v>
      </c>
      <c r="AB372">
        <f>IF(EmployeeData3[[#This Row],[Job Level]]="Senior Manager",1,0)</f>
        <v>1</v>
      </c>
      <c r="AC372">
        <f>IF(EmployeeData3[[#This Row],[Department]]="Claims",1,0)</f>
        <v>0</v>
      </c>
      <c r="AD372">
        <f>IF(EmployeeData3[[#This Row],[Department]]="Finance",1,0)</f>
        <v>0</v>
      </c>
      <c r="AE372">
        <f>IF(EmployeeData3[[#This Row],[Department]]="HR",1,0)</f>
        <v>0</v>
      </c>
      <c r="AF372">
        <f>IF(EmployeeData3[[#This Row],[Department]]="IT",1,0)</f>
        <v>1</v>
      </c>
      <c r="AG372">
        <f>IF(EmployeeData3[[#This Row],[Department]]="Marketing",1,0)</f>
        <v>0</v>
      </c>
      <c r="AH372">
        <f>IF(EmployeeData3[[#This Row],[Department]]="Sales",1,0)</f>
        <v>0</v>
      </c>
      <c r="AI372">
        <f>IF(EmployeeData3[[#This Row],[Department]]="Underwriting",1,0)</f>
        <v>0</v>
      </c>
      <c r="AJ372">
        <f>IF(EmployeeData3[[#This Row],[Country]]="Canada",1,0)</f>
        <v>0</v>
      </c>
      <c r="AK372">
        <f>IF(EmployeeData3[[#This Row],[Country]]="Germany",1,0)</f>
        <v>0</v>
      </c>
      <c r="AL372">
        <f>IF(EmployeeData3[[#This Row],[Country]]="Ireland",1,0)</f>
        <v>0</v>
      </c>
      <c r="AM372">
        <f>IF(EmployeeData3[[#This Row],[Country]]="Singapore",1,0)</f>
        <v>0</v>
      </c>
      <c r="AN372">
        <f>IF(EmployeeData3[[#This Row],[Country]]="US",1,0)</f>
        <v>1</v>
      </c>
      <c r="AO372">
        <f>IF(EmployeeData3[[#This Row],[Working Arrangement]]="Office",1,0)</f>
        <v>1</v>
      </c>
      <c r="AP372">
        <f>IF(EmployeeData3[[#This Row],[Working Arrangement]]="Remote",1,0)</f>
        <v>0</v>
      </c>
      <c r="AQ372" t="e">
        <f>'Logistics Regression'!#REF! + SUMPRODUCT(B372:J372, 'Logistics Regression'!#REF!)</f>
        <v>#REF!</v>
      </c>
    </row>
    <row r="373" spans="1:43">
      <c r="A373" t="s">
        <v>424</v>
      </c>
      <c r="B373" t="str">
        <f>VLOOKUP(EmployeeData3[[#This Row],[Employee ID]],GenderData[#All],2,FALSE)</f>
        <v>Female</v>
      </c>
      <c r="C373" t="s">
        <v>48</v>
      </c>
      <c r="D373" t="s">
        <v>49</v>
      </c>
      <c r="E373" t="s">
        <v>23</v>
      </c>
      <c r="F373" t="s">
        <v>24</v>
      </c>
      <c r="G373">
        <v>28</v>
      </c>
      <c r="H373">
        <v>7.1</v>
      </c>
      <c r="I373">
        <v>1.1000000000000001</v>
      </c>
      <c r="J373" s="3">
        <v>0.99</v>
      </c>
      <c r="K373" t="s">
        <v>25</v>
      </c>
      <c r="L373" t="s">
        <v>26</v>
      </c>
      <c r="M373">
        <v>19</v>
      </c>
      <c r="N373">
        <v>88</v>
      </c>
      <c r="O373">
        <v>2</v>
      </c>
      <c r="P373">
        <v>4.5999999999999996</v>
      </c>
      <c r="Q373" t="s">
        <v>33</v>
      </c>
      <c r="R373" t="s">
        <v>38</v>
      </c>
      <c r="S373">
        <v>32</v>
      </c>
      <c r="T373">
        <v>0</v>
      </c>
      <c r="U373">
        <f>IF(EmployeeData3[[#This Row],[Gender]]="Female",1,0)</f>
        <v>1</v>
      </c>
      <c r="V373">
        <f>IF(EmployeeData3[[#This Row],[Performance Rating]]="Needs Improvement",1,0)</f>
        <v>0</v>
      </c>
      <c r="W373">
        <f>IF(EmployeeData3[[#This Row],[Performance Rating]]="Exceeds Expectations",1,0)</f>
        <v>0</v>
      </c>
      <c r="X373">
        <f>IF(EmployeeData3[[#This Row],[Performance Rating]]="Outstanding",1,0)</f>
        <v>0</v>
      </c>
      <c r="Y373">
        <f>IF(EmployeeData3[[#This Row],[Job Level]]="Entry",1,0)</f>
        <v>0</v>
      </c>
      <c r="Z373">
        <f>IF(EmployeeData3[[#This Row],[Job Level]]="Manager",1,0)</f>
        <v>0</v>
      </c>
      <c r="AA373">
        <f>IF(EmployeeData3[[#This Row],[Job Level]]="Senior",1,0)</f>
        <v>0</v>
      </c>
      <c r="AB373">
        <f>IF(EmployeeData3[[#This Row],[Job Level]]="Senior Manager",1,0)</f>
        <v>0</v>
      </c>
      <c r="AC373">
        <f>IF(EmployeeData3[[#This Row],[Department]]="Claims",1,0)</f>
        <v>0</v>
      </c>
      <c r="AD373">
        <f>IF(EmployeeData3[[#This Row],[Department]]="Finance",1,0)</f>
        <v>0</v>
      </c>
      <c r="AE373">
        <f>IF(EmployeeData3[[#This Row],[Department]]="HR",1,0)</f>
        <v>0</v>
      </c>
      <c r="AF373">
        <f>IF(EmployeeData3[[#This Row],[Department]]="IT",1,0)</f>
        <v>1</v>
      </c>
      <c r="AG373">
        <f>IF(EmployeeData3[[#This Row],[Department]]="Marketing",1,0)</f>
        <v>0</v>
      </c>
      <c r="AH373">
        <f>IF(EmployeeData3[[#This Row],[Department]]="Sales",1,0)</f>
        <v>0</v>
      </c>
      <c r="AI373">
        <f>IF(EmployeeData3[[#This Row],[Department]]="Underwriting",1,0)</f>
        <v>0</v>
      </c>
      <c r="AJ373">
        <f>IF(EmployeeData3[[#This Row],[Country]]="Canada",1,0)</f>
        <v>0</v>
      </c>
      <c r="AK373">
        <f>IF(EmployeeData3[[#This Row],[Country]]="Germany",1,0)</f>
        <v>0</v>
      </c>
      <c r="AL373">
        <f>IF(EmployeeData3[[#This Row],[Country]]="Ireland",1,0)</f>
        <v>0</v>
      </c>
      <c r="AM373">
        <f>IF(EmployeeData3[[#This Row],[Country]]="Singapore",1,0)</f>
        <v>0</v>
      </c>
      <c r="AN373">
        <f>IF(EmployeeData3[[#This Row],[Country]]="US",1,0)</f>
        <v>0</v>
      </c>
      <c r="AO373">
        <f>IF(EmployeeData3[[#This Row],[Working Arrangement]]="Office",1,0)</f>
        <v>0</v>
      </c>
      <c r="AP373">
        <f>IF(EmployeeData3[[#This Row],[Working Arrangement]]="Remote",1,0)</f>
        <v>0</v>
      </c>
      <c r="AQ373" t="e">
        <f>'Logistics Regression'!#REF! + SUMPRODUCT(B373:J373, 'Logistics Regression'!#REF!)</f>
        <v>#REF!</v>
      </c>
    </row>
    <row r="374" spans="1:43">
      <c r="A374" t="s">
        <v>425</v>
      </c>
      <c r="B374" t="str">
        <f>VLOOKUP(EmployeeData3[[#This Row],[Employee ID]],GenderData[#All],2,FALSE)</f>
        <v>Male</v>
      </c>
      <c r="C374" t="s">
        <v>48</v>
      </c>
      <c r="D374" t="s">
        <v>49</v>
      </c>
      <c r="E374" t="s">
        <v>41</v>
      </c>
      <c r="F374" t="s">
        <v>36</v>
      </c>
      <c r="G374">
        <v>31</v>
      </c>
      <c r="H374">
        <v>4</v>
      </c>
      <c r="I374">
        <v>0.6</v>
      </c>
      <c r="J374" s="3">
        <v>0.86</v>
      </c>
      <c r="K374" t="s">
        <v>37</v>
      </c>
      <c r="L374" t="s">
        <v>38</v>
      </c>
      <c r="M374">
        <v>31</v>
      </c>
      <c r="N374">
        <v>80</v>
      </c>
      <c r="O374">
        <v>5</v>
      </c>
      <c r="P374">
        <v>3.8</v>
      </c>
      <c r="Q374" t="s">
        <v>33</v>
      </c>
      <c r="R374" t="s">
        <v>26</v>
      </c>
      <c r="S374">
        <v>6</v>
      </c>
      <c r="T374">
        <v>0</v>
      </c>
      <c r="U374">
        <f>IF(EmployeeData3[[#This Row],[Gender]]="Female",1,0)</f>
        <v>0</v>
      </c>
      <c r="V374">
        <f>IF(EmployeeData3[[#This Row],[Performance Rating]]="Needs Improvement",1,0)</f>
        <v>0</v>
      </c>
      <c r="W374">
        <f>IF(EmployeeData3[[#This Row],[Performance Rating]]="Exceeds Expectations",1,0)</f>
        <v>1</v>
      </c>
      <c r="X374">
        <f>IF(EmployeeData3[[#This Row],[Performance Rating]]="Outstanding",1,0)</f>
        <v>0</v>
      </c>
      <c r="Y374">
        <f>IF(EmployeeData3[[#This Row],[Job Level]]="Entry",1,0)</f>
        <v>0</v>
      </c>
      <c r="Z374">
        <f>IF(EmployeeData3[[#This Row],[Job Level]]="Manager",1,0)</f>
        <v>1</v>
      </c>
      <c r="AA374">
        <f>IF(EmployeeData3[[#This Row],[Job Level]]="Senior",1,0)</f>
        <v>0</v>
      </c>
      <c r="AB374">
        <f>IF(EmployeeData3[[#This Row],[Job Level]]="Senior Manager",1,0)</f>
        <v>0</v>
      </c>
      <c r="AC374">
        <f>IF(EmployeeData3[[#This Row],[Department]]="Claims",1,0)</f>
        <v>0</v>
      </c>
      <c r="AD374">
        <f>IF(EmployeeData3[[#This Row],[Department]]="Finance",1,0)</f>
        <v>0</v>
      </c>
      <c r="AE374">
        <f>IF(EmployeeData3[[#This Row],[Department]]="HR",1,0)</f>
        <v>0</v>
      </c>
      <c r="AF374">
        <f>IF(EmployeeData3[[#This Row],[Department]]="IT",1,0)</f>
        <v>1</v>
      </c>
      <c r="AG374">
        <f>IF(EmployeeData3[[#This Row],[Department]]="Marketing",1,0)</f>
        <v>0</v>
      </c>
      <c r="AH374">
        <f>IF(EmployeeData3[[#This Row],[Department]]="Sales",1,0)</f>
        <v>0</v>
      </c>
      <c r="AI374">
        <f>IF(EmployeeData3[[#This Row],[Department]]="Underwriting",1,0)</f>
        <v>0</v>
      </c>
      <c r="AJ374">
        <f>IF(EmployeeData3[[#This Row],[Country]]="Canada",1,0)</f>
        <v>0</v>
      </c>
      <c r="AK374">
        <f>IF(EmployeeData3[[#This Row],[Country]]="Germany",1,0)</f>
        <v>0</v>
      </c>
      <c r="AL374">
        <f>IF(EmployeeData3[[#This Row],[Country]]="Ireland",1,0)</f>
        <v>0</v>
      </c>
      <c r="AM374">
        <f>IF(EmployeeData3[[#This Row],[Country]]="Singapore",1,0)</f>
        <v>1</v>
      </c>
      <c r="AN374">
        <f>IF(EmployeeData3[[#This Row],[Country]]="US",1,0)</f>
        <v>0</v>
      </c>
      <c r="AO374">
        <f>IF(EmployeeData3[[#This Row],[Working Arrangement]]="Office",1,0)</f>
        <v>0</v>
      </c>
      <c r="AP374">
        <f>IF(EmployeeData3[[#This Row],[Working Arrangement]]="Remote",1,0)</f>
        <v>0</v>
      </c>
      <c r="AQ374" t="e">
        <f>'Logistics Regression'!#REF! + SUMPRODUCT(B374:J374, 'Logistics Regression'!#REF!)</f>
        <v>#REF!</v>
      </c>
    </row>
    <row r="375" spans="1:43">
      <c r="A375" t="s">
        <v>426</v>
      </c>
      <c r="B375" t="str">
        <f>VLOOKUP(EmployeeData3[[#This Row],[Employee ID]],GenderData[#All],2,FALSE)</f>
        <v>Male</v>
      </c>
      <c r="C375" t="s">
        <v>35</v>
      </c>
      <c r="D375" t="s">
        <v>22</v>
      </c>
      <c r="E375" t="s">
        <v>23</v>
      </c>
      <c r="F375" t="s">
        <v>24</v>
      </c>
      <c r="G375">
        <v>47</v>
      </c>
      <c r="H375">
        <v>1.8</v>
      </c>
      <c r="I375">
        <v>1.8</v>
      </c>
      <c r="J375" s="3">
        <v>0.95</v>
      </c>
      <c r="K375" t="s">
        <v>25</v>
      </c>
      <c r="L375" t="s">
        <v>26</v>
      </c>
      <c r="M375">
        <v>18</v>
      </c>
      <c r="N375">
        <v>76</v>
      </c>
      <c r="O375">
        <v>1</v>
      </c>
      <c r="P375">
        <v>4</v>
      </c>
      <c r="Q375" t="s">
        <v>50</v>
      </c>
      <c r="R375" t="s">
        <v>26</v>
      </c>
      <c r="S375">
        <v>26</v>
      </c>
      <c r="T375">
        <v>0</v>
      </c>
      <c r="U375">
        <f>IF(EmployeeData3[[#This Row],[Gender]]="Female",1,0)</f>
        <v>0</v>
      </c>
      <c r="V375">
        <f>IF(EmployeeData3[[#This Row],[Performance Rating]]="Needs Improvement",1,0)</f>
        <v>0</v>
      </c>
      <c r="W375">
        <f>IF(EmployeeData3[[#This Row],[Performance Rating]]="Exceeds Expectations",1,0)</f>
        <v>0</v>
      </c>
      <c r="X375">
        <f>IF(EmployeeData3[[#This Row],[Performance Rating]]="Outstanding",1,0)</f>
        <v>0</v>
      </c>
      <c r="Y375">
        <f>IF(EmployeeData3[[#This Row],[Job Level]]="Entry",1,0)</f>
        <v>0</v>
      </c>
      <c r="Z375">
        <f>IF(EmployeeData3[[#This Row],[Job Level]]="Manager",1,0)</f>
        <v>0</v>
      </c>
      <c r="AA375">
        <f>IF(EmployeeData3[[#This Row],[Job Level]]="Senior",1,0)</f>
        <v>0</v>
      </c>
      <c r="AB375">
        <f>IF(EmployeeData3[[#This Row],[Job Level]]="Senior Manager",1,0)</f>
        <v>0</v>
      </c>
      <c r="AC375">
        <f>IF(EmployeeData3[[#This Row],[Department]]="Claims",1,0)</f>
        <v>0</v>
      </c>
      <c r="AD375">
        <f>IF(EmployeeData3[[#This Row],[Department]]="Finance",1,0)</f>
        <v>0</v>
      </c>
      <c r="AE375">
        <f>IF(EmployeeData3[[#This Row],[Department]]="HR",1,0)</f>
        <v>0</v>
      </c>
      <c r="AF375">
        <f>IF(EmployeeData3[[#This Row],[Department]]="IT",1,0)</f>
        <v>0</v>
      </c>
      <c r="AG375">
        <f>IF(EmployeeData3[[#This Row],[Department]]="Marketing",1,0)</f>
        <v>1</v>
      </c>
      <c r="AH375">
        <f>IF(EmployeeData3[[#This Row],[Department]]="Sales",1,0)</f>
        <v>0</v>
      </c>
      <c r="AI375">
        <f>IF(EmployeeData3[[#This Row],[Department]]="Underwriting",1,0)</f>
        <v>0</v>
      </c>
      <c r="AJ375">
        <f>IF(EmployeeData3[[#This Row],[Country]]="Canada",1,0)</f>
        <v>0</v>
      </c>
      <c r="AK375">
        <f>IF(EmployeeData3[[#This Row],[Country]]="Germany",1,0)</f>
        <v>0</v>
      </c>
      <c r="AL375">
        <f>IF(EmployeeData3[[#This Row],[Country]]="Ireland",1,0)</f>
        <v>0</v>
      </c>
      <c r="AM375">
        <f>IF(EmployeeData3[[#This Row],[Country]]="Singapore",1,0)</f>
        <v>0</v>
      </c>
      <c r="AN375">
        <f>IF(EmployeeData3[[#This Row],[Country]]="US",1,0)</f>
        <v>0</v>
      </c>
      <c r="AO375">
        <f>IF(EmployeeData3[[#This Row],[Working Arrangement]]="Office",1,0)</f>
        <v>1</v>
      </c>
      <c r="AP375">
        <f>IF(EmployeeData3[[#This Row],[Working Arrangement]]="Remote",1,0)</f>
        <v>0</v>
      </c>
      <c r="AQ375" t="e">
        <f>'Logistics Regression'!#REF! + SUMPRODUCT(B375:J375, 'Logistics Regression'!#REF!)</f>
        <v>#REF!</v>
      </c>
    </row>
    <row r="376" spans="1:43">
      <c r="A376" t="s">
        <v>427</v>
      </c>
      <c r="B376" t="str">
        <f>VLOOKUP(EmployeeData3[[#This Row],[Employee ID]],GenderData[#All],2,FALSE)</f>
        <v>Female</v>
      </c>
      <c r="C376" t="s">
        <v>48</v>
      </c>
      <c r="D376" t="s">
        <v>49</v>
      </c>
      <c r="E376" t="s">
        <v>45</v>
      </c>
      <c r="F376" t="s">
        <v>24</v>
      </c>
      <c r="G376">
        <v>32</v>
      </c>
      <c r="H376">
        <v>2.9</v>
      </c>
      <c r="I376">
        <v>0.4</v>
      </c>
      <c r="J376" s="3">
        <v>1.2</v>
      </c>
      <c r="K376" t="s">
        <v>37</v>
      </c>
      <c r="L376" t="s">
        <v>26</v>
      </c>
      <c r="M376">
        <v>13</v>
      </c>
      <c r="N376">
        <v>54</v>
      </c>
      <c r="O376">
        <v>2</v>
      </c>
      <c r="P376">
        <v>0.8</v>
      </c>
      <c r="Q376" t="s">
        <v>33</v>
      </c>
      <c r="R376" t="s">
        <v>38</v>
      </c>
      <c r="S376">
        <v>32</v>
      </c>
      <c r="T376">
        <v>1</v>
      </c>
      <c r="U376">
        <f>IF(EmployeeData3[[#This Row],[Gender]]="Female",1,0)</f>
        <v>1</v>
      </c>
      <c r="V376">
        <f>IF(EmployeeData3[[#This Row],[Performance Rating]]="Needs Improvement",1,0)</f>
        <v>0</v>
      </c>
      <c r="W376">
        <f>IF(EmployeeData3[[#This Row],[Performance Rating]]="Exceeds Expectations",1,0)</f>
        <v>1</v>
      </c>
      <c r="X376">
        <f>IF(EmployeeData3[[#This Row],[Performance Rating]]="Outstanding",1,0)</f>
        <v>0</v>
      </c>
      <c r="Y376">
        <f>IF(EmployeeData3[[#This Row],[Job Level]]="Entry",1,0)</f>
        <v>0</v>
      </c>
      <c r="Z376">
        <f>IF(EmployeeData3[[#This Row],[Job Level]]="Manager",1,0)</f>
        <v>0</v>
      </c>
      <c r="AA376">
        <f>IF(EmployeeData3[[#This Row],[Job Level]]="Senior",1,0)</f>
        <v>0</v>
      </c>
      <c r="AB376">
        <f>IF(EmployeeData3[[#This Row],[Job Level]]="Senior Manager",1,0)</f>
        <v>0</v>
      </c>
      <c r="AC376">
        <f>IF(EmployeeData3[[#This Row],[Department]]="Claims",1,0)</f>
        <v>0</v>
      </c>
      <c r="AD376">
        <f>IF(EmployeeData3[[#This Row],[Department]]="Finance",1,0)</f>
        <v>0</v>
      </c>
      <c r="AE376">
        <f>IF(EmployeeData3[[#This Row],[Department]]="HR",1,0)</f>
        <v>0</v>
      </c>
      <c r="AF376">
        <f>IF(EmployeeData3[[#This Row],[Department]]="IT",1,0)</f>
        <v>1</v>
      </c>
      <c r="AG376">
        <f>IF(EmployeeData3[[#This Row],[Department]]="Marketing",1,0)</f>
        <v>0</v>
      </c>
      <c r="AH376">
        <f>IF(EmployeeData3[[#This Row],[Department]]="Sales",1,0)</f>
        <v>0</v>
      </c>
      <c r="AI376">
        <f>IF(EmployeeData3[[#This Row],[Department]]="Underwriting",1,0)</f>
        <v>0</v>
      </c>
      <c r="AJ376">
        <f>IF(EmployeeData3[[#This Row],[Country]]="Canada",1,0)</f>
        <v>0</v>
      </c>
      <c r="AK376">
        <f>IF(EmployeeData3[[#This Row],[Country]]="Germany",1,0)</f>
        <v>0</v>
      </c>
      <c r="AL376">
        <f>IF(EmployeeData3[[#This Row],[Country]]="Ireland",1,0)</f>
        <v>0</v>
      </c>
      <c r="AM376">
        <f>IF(EmployeeData3[[#This Row],[Country]]="Singapore",1,0)</f>
        <v>0</v>
      </c>
      <c r="AN376">
        <f>IF(EmployeeData3[[#This Row],[Country]]="US",1,0)</f>
        <v>1</v>
      </c>
      <c r="AO376">
        <f>IF(EmployeeData3[[#This Row],[Working Arrangement]]="Office",1,0)</f>
        <v>0</v>
      </c>
      <c r="AP376">
        <f>IF(EmployeeData3[[#This Row],[Working Arrangement]]="Remote",1,0)</f>
        <v>0</v>
      </c>
      <c r="AQ376" t="e">
        <f>'Logistics Regression'!#REF! + SUMPRODUCT(B376:J376, 'Logistics Regression'!#REF!)</f>
        <v>#REF!</v>
      </c>
    </row>
    <row r="377" spans="1:43">
      <c r="A377" t="s">
        <v>428</v>
      </c>
      <c r="B377" t="str">
        <f>VLOOKUP(EmployeeData3[[#This Row],[Employee ID]],GenderData[#All],2,FALSE)</f>
        <v>Female</v>
      </c>
      <c r="C377" t="s">
        <v>66</v>
      </c>
      <c r="D377" t="s">
        <v>67</v>
      </c>
      <c r="E377" t="s">
        <v>45</v>
      </c>
      <c r="F377" t="s">
        <v>36</v>
      </c>
      <c r="G377">
        <v>31</v>
      </c>
      <c r="H377">
        <v>6.2</v>
      </c>
      <c r="I377">
        <v>1.8</v>
      </c>
      <c r="J377" s="3">
        <v>1.1200000000000001</v>
      </c>
      <c r="K377" t="s">
        <v>37</v>
      </c>
      <c r="L377" t="s">
        <v>38</v>
      </c>
      <c r="M377">
        <v>8</v>
      </c>
      <c r="N377">
        <v>76</v>
      </c>
      <c r="O377">
        <v>10</v>
      </c>
      <c r="P377">
        <v>2.5</v>
      </c>
      <c r="Q377" t="s">
        <v>33</v>
      </c>
      <c r="R377" t="s">
        <v>26</v>
      </c>
      <c r="S377">
        <v>7</v>
      </c>
      <c r="T377">
        <v>0</v>
      </c>
      <c r="U377">
        <f>IF(EmployeeData3[[#This Row],[Gender]]="Female",1,0)</f>
        <v>1</v>
      </c>
      <c r="V377">
        <f>IF(EmployeeData3[[#This Row],[Performance Rating]]="Needs Improvement",1,0)</f>
        <v>0</v>
      </c>
      <c r="W377">
        <f>IF(EmployeeData3[[#This Row],[Performance Rating]]="Exceeds Expectations",1,0)</f>
        <v>1</v>
      </c>
      <c r="X377">
        <f>IF(EmployeeData3[[#This Row],[Performance Rating]]="Outstanding",1,0)</f>
        <v>0</v>
      </c>
      <c r="Y377">
        <f>IF(EmployeeData3[[#This Row],[Job Level]]="Entry",1,0)</f>
        <v>0</v>
      </c>
      <c r="Z377">
        <f>IF(EmployeeData3[[#This Row],[Job Level]]="Manager",1,0)</f>
        <v>1</v>
      </c>
      <c r="AA377">
        <f>IF(EmployeeData3[[#This Row],[Job Level]]="Senior",1,0)</f>
        <v>0</v>
      </c>
      <c r="AB377">
        <f>IF(EmployeeData3[[#This Row],[Job Level]]="Senior Manager",1,0)</f>
        <v>0</v>
      </c>
      <c r="AC377">
        <f>IF(EmployeeData3[[#This Row],[Department]]="Claims",1,0)</f>
        <v>0</v>
      </c>
      <c r="AD377">
        <f>IF(EmployeeData3[[#This Row],[Department]]="Finance",1,0)</f>
        <v>0</v>
      </c>
      <c r="AE377">
        <f>IF(EmployeeData3[[#This Row],[Department]]="HR",1,0)</f>
        <v>1</v>
      </c>
      <c r="AF377">
        <f>IF(EmployeeData3[[#This Row],[Department]]="IT",1,0)</f>
        <v>0</v>
      </c>
      <c r="AG377">
        <f>IF(EmployeeData3[[#This Row],[Department]]="Marketing",1,0)</f>
        <v>0</v>
      </c>
      <c r="AH377">
        <f>IF(EmployeeData3[[#This Row],[Department]]="Sales",1,0)</f>
        <v>0</v>
      </c>
      <c r="AI377">
        <f>IF(EmployeeData3[[#This Row],[Department]]="Underwriting",1,0)</f>
        <v>0</v>
      </c>
      <c r="AJ377">
        <f>IF(EmployeeData3[[#This Row],[Country]]="Canada",1,0)</f>
        <v>0</v>
      </c>
      <c r="AK377">
        <f>IF(EmployeeData3[[#This Row],[Country]]="Germany",1,0)</f>
        <v>0</v>
      </c>
      <c r="AL377">
        <f>IF(EmployeeData3[[#This Row],[Country]]="Ireland",1,0)</f>
        <v>0</v>
      </c>
      <c r="AM377">
        <f>IF(EmployeeData3[[#This Row],[Country]]="Singapore",1,0)</f>
        <v>0</v>
      </c>
      <c r="AN377">
        <f>IF(EmployeeData3[[#This Row],[Country]]="US",1,0)</f>
        <v>1</v>
      </c>
      <c r="AO377">
        <f>IF(EmployeeData3[[#This Row],[Working Arrangement]]="Office",1,0)</f>
        <v>0</v>
      </c>
      <c r="AP377">
        <f>IF(EmployeeData3[[#This Row],[Working Arrangement]]="Remote",1,0)</f>
        <v>0</v>
      </c>
      <c r="AQ377" t="e">
        <f>'Logistics Regression'!#REF! + SUMPRODUCT(B377:J377, 'Logistics Regression'!#REF!)</f>
        <v>#REF!</v>
      </c>
    </row>
    <row r="378" spans="1:43">
      <c r="A378" t="s">
        <v>429</v>
      </c>
      <c r="B378" t="str">
        <f>VLOOKUP(EmployeeData3[[#This Row],[Employee ID]],GenderData[#All],2,FALSE)</f>
        <v>Male</v>
      </c>
      <c r="C378" t="s">
        <v>52</v>
      </c>
      <c r="D378" t="s">
        <v>30</v>
      </c>
      <c r="E378" t="s">
        <v>23</v>
      </c>
      <c r="F378" t="s">
        <v>24</v>
      </c>
      <c r="G378">
        <v>45</v>
      </c>
      <c r="H378">
        <v>12.8</v>
      </c>
      <c r="I378">
        <v>1.5</v>
      </c>
      <c r="J378" s="3">
        <v>1.17</v>
      </c>
      <c r="K378" t="s">
        <v>37</v>
      </c>
      <c r="L378" t="s">
        <v>26</v>
      </c>
      <c r="M378">
        <v>18</v>
      </c>
      <c r="N378">
        <v>65</v>
      </c>
      <c r="O378">
        <v>3</v>
      </c>
      <c r="P378">
        <v>8.6999999999999993</v>
      </c>
      <c r="Q378" t="s">
        <v>33</v>
      </c>
      <c r="R378" t="s">
        <v>26</v>
      </c>
      <c r="S378">
        <v>22</v>
      </c>
      <c r="T378">
        <v>0</v>
      </c>
      <c r="U378">
        <f>IF(EmployeeData3[[#This Row],[Gender]]="Female",1,0)</f>
        <v>0</v>
      </c>
      <c r="V378">
        <f>IF(EmployeeData3[[#This Row],[Performance Rating]]="Needs Improvement",1,0)</f>
        <v>0</v>
      </c>
      <c r="W378">
        <f>IF(EmployeeData3[[#This Row],[Performance Rating]]="Exceeds Expectations",1,0)</f>
        <v>1</v>
      </c>
      <c r="X378">
        <f>IF(EmployeeData3[[#This Row],[Performance Rating]]="Outstanding",1,0)</f>
        <v>0</v>
      </c>
      <c r="Y378">
        <f>IF(EmployeeData3[[#This Row],[Job Level]]="Entry",1,0)</f>
        <v>0</v>
      </c>
      <c r="Z378">
        <f>IF(EmployeeData3[[#This Row],[Job Level]]="Manager",1,0)</f>
        <v>0</v>
      </c>
      <c r="AA378">
        <f>IF(EmployeeData3[[#This Row],[Job Level]]="Senior",1,0)</f>
        <v>0</v>
      </c>
      <c r="AB378">
        <f>IF(EmployeeData3[[#This Row],[Job Level]]="Senior Manager",1,0)</f>
        <v>0</v>
      </c>
      <c r="AC378">
        <f>IF(EmployeeData3[[#This Row],[Department]]="Claims",1,0)</f>
        <v>0</v>
      </c>
      <c r="AD378">
        <f>IF(EmployeeData3[[#This Row],[Department]]="Finance",1,0)</f>
        <v>0</v>
      </c>
      <c r="AE378">
        <f>IF(EmployeeData3[[#This Row],[Department]]="HR",1,0)</f>
        <v>0</v>
      </c>
      <c r="AF378">
        <f>IF(EmployeeData3[[#This Row],[Department]]="IT",1,0)</f>
        <v>0</v>
      </c>
      <c r="AG378">
        <f>IF(EmployeeData3[[#This Row],[Department]]="Marketing",1,0)</f>
        <v>0</v>
      </c>
      <c r="AH378">
        <f>IF(EmployeeData3[[#This Row],[Department]]="Sales",1,0)</f>
        <v>0</v>
      </c>
      <c r="AI378">
        <f>IF(EmployeeData3[[#This Row],[Department]]="Underwriting",1,0)</f>
        <v>1</v>
      </c>
      <c r="AJ378">
        <f>IF(EmployeeData3[[#This Row],[Country]]="Canada",1,0)</f>
        <v>0</v>
      </c>
      <c r="AK378">
        <f>IF(EmployeeData3[[#This Row],[Country]]="Germany",1,0)</f>
        <v>0</v>
      </c>
      <c r="AL378">
        <f>IF(EmployeeData3[[#This Row],[Country]]="Ireland",1,0)</f>
        <v>0</v>
      </c>
      <c r="AM378">
        <f>IF(EmployeeData3[[#This Row],[Country]]="Singapore",1,0)</f>
        <v>0</v>
      </c>
      <c r="AN378">
        <f>IF(EmployeeData3[[#This Row],[Country]]="US",1,0)</f>
        <v>0</v>
      </c>
      <c r="AO378">
        <f>IF(EmployeeData3[[#This Row],[Working Arrangement]]="Office",1,0)</f>
        <v>0</v>
      </c>
      <c r="AP378">
        <f>IF(EmployeeData3[[#This Row],[Working Arrangement]]="Remote",1,0)</f>
        <v>0</v>
      </c>
      <c r="AQ378" t="e">
        <f>'Logistics Regression'!#REF! + SUMPRODUCT(B378:J378, 'Logistics Regression'!#REF!)</f>
        <v>#REF!</v>
      </c>
    </row>
    <row r="379" spans="1:43">
      <c r="A379" t="s">
        <v>430</v>
      </c>
      <c r="B379" t="str">
        <f>VLOOKUP(EmployeeData3[[#This Row],[Employee ID]],GenderData[#All],2,FALSE)</f>
        <v>Male</v>
      </c>
      <c r="C379" t="s">
        <v>48</v>
      </c>
      <c r="D379" t="s">
        <v>49</v>
      </c>
      <c r="E379" t="s">
        <v>23</v>
      </c>
      <c r="F379" t="s">
        <v>32</v>
      </c>
      <c r="G379">
        <v>23</v>
      </c>
      <c r="H379">
        <v>0.9</v>
      </c>
      <c r="I379">
        <v>0.9</v>
      </c>
      <c r="J379" s="3">
        <v>1</v>
      </c>
      <c r="K379" t="s">
        <v>37</v>
      </c>
      <c r="L379" t="s">
        <v>26</v>
      </c>
      <c r="M379">
        <v>1</v>
      </c>
      <c r="N379">
        <v>76</v>
      </c>
      <c r="O379">
        <v>10</v>
      </c>
      <c r="P379">
        <v>3.1</v>
      </c>
      <c r="Q379" t="s">
        <v>50</v>
      </c>
      <c r="R379" t="s">
        <v>26</v>
      </c>
      <c r="S379">
        <v>33</v>
      </c>
      <c r="T379">
        <v>0</v>
      </c>
      <c r="U379">
        <f>IF(EmployeeData3[[#This Row],[Gender]]="Female",1,0)</f>
        <v>0</v>
      </c>
      <c r="V379">
        <f>IF(EmployeeData3[[#This Row],[Performance Rating]]="Needs Improvement",1,0)</f>
        <v>0</v>
      </c>
      <c r="W379">
        <f>IF(EmployeeData3[[#This Row],[Performance Rating]]="Exceeds Expectations",1,0)</f>
        <v>1</v>
      </c>
      <c r="X379">
        <f>IF(EmployeeData3[[#This Row],[Performance Rating]]="Outstanding",1,0)</f>
        <v>0</v>
      </c>
      <c r="Y379">
        <f>IF(EmployeeData3[[#This Row],[Job Level]]="Entry",1,0)</f>
        <v>0</v>
      </c>
      <c r="Z379">
        <f>IF(EmployeeData3[[#This Row],[Job Level]]="Manager",1,0)</f>
        <v>0</v>
      </c>
      <c r="AA379">
        <f>IF(EmployeeData3[[#This Row],[Job Level]]="Senior",1,0)</f>
        <v>1</v>
      </c>
      <c r="AB379">
        <f>IF(EmployeeData3[[#This Row],[Job Level]]="Senior Manager",1,0)</f>
        <v>0</v>
      </c>
      <c r="AC379">
        <f>IF(EmployeeData3[[#This Row],[Department]]="Claims",1,0)</f>
        <v>0</v>
      </c>
      <c r="AD379">
        <f>IF(EmployeeData3[[#This Row],[Department]]="Finance",1,0)</f>
        <v>0</v>
      </c>
      <c r="AE379">
        <f>IF(EmployeeData3[[#This Row],[Department]]="HR",1,0)</f>
        <v>0</v>
      </c>
      <c r="AF379">
        <f>IF(EmployeeData3[[#This Row],[Department]]="IT",1,0)</f>
        <v>1</v>
      </c>
      <c r="AG379">
        <f>IF(EmployeeData3[[#This Row],[Department]]="Marketing",1,0)</f>
        <v>0</v>
      </c>
      <c r="AH379">
        <f>IF(EmployeeData3[[#This Row],[Department]]="Sales",1,0)</f>
        <v>0</v>
      </c>
      <c r="AI379">
        <f>IF(EmployeeData3[[#This Row],[Department]]="Underwriting",1,0)</f>
        <v>0</v>
      </c>
      <c r="AJ379">
        <f>IF(EmployeeData3[[#This Row],[Country]]="Canada",1,0)</f>
        <v>0</v>
      </c>
      <c r="AK379">
        <f>IF(EmployeeData3[[#This Row],[Country]]="Germany",1,0)</f>
        <v>0</v>
      </c>
      <c r="AL379">
        <f>IF(EmployeeData3[[#This Row],[Country]]="Ireland",1,0)</f>
        <v>0</v>
      </c>
      <c r="AM379">
        <f>IF(EmployeeData3[[#This Row],[Country]]="Singapore",1,0)</f>
        <v>0</v>
      </c>
      <c r="AN379">
        <f>IF(EmployeeData3[[#This Row],[Country]]="US",1,0)</f>
        <v>0</v>
      </c>
      <c r="AO379">
        <f>IF(EmployeeData3[[#This Row],[Working Arrangement]]="Office",1,0)</f>
        <v>1</v>
      </c>
      <c r="AP379">
        <f>IF(EmployeeData3[[#This Row],[Working Arrangement]]="Remote",1,0)</f>
        <v>0</v>
      </c>
      <c r="AQ379" t="e">
        <f>'Logistics Regression'!#REF! + SUMPRODUCT(B379:J379, 'Logistics Regression'!#REF!)</f>
        <v>#REF!</v>
      </c>
    </row>
    <row r="380" spans="1:43">
      <c r="A380" t="s">
        <v>431</v>
      </c>
      <c r="B380" t="str">
        <f>VLOOKUP(EmployeeData3[[#This Row],[Employee ID]],GenderData[#All],2,FALSE)</f>
        <v>Female</v>
      </c>
      <c r="C380" t="s">
        <v>52</v>
      </c>
      <c r="D380" t="s">
        <v>30</v>
      </c>
      <c r="E380" t="s">
        <v>55</v>
      </c>
      <c r="F380" t="s">
        <v>24</v>
      </c>
      <c r="G380">
        <v>21</v>
      </c>
      <c r="H380">
        <v>1.9</v>
      </c>
      <c r="I380">
        <v>1.6</v>
      </c>
      <c r="J380" s="3">
        <v>1.18</v>
      </c>
      <c r="K380" t="s">
        <v>25</v>
      </c>
      <c r="L380" t="s">
        <v>38</v>
      </c>
      <c r="M380">
        <v>14</v>
      </c>
      <c r="N380">
        <v>67</v>
      </c>
      <c r="O380">
        <v>4</v>
      </c>
      <c r="P380">
        <v>2.6</v>
      </c>
      <c r="Q380" t="s">
        <v>33</v>
      </c>
      <c r="R380" t="s">
        <v>26</v>
      </c>
      <c r="S380">
        <v>0</v>
      </c>
      <c r="T380">
        <v>0</v>
      </c>
      <c r="U380">
        <f>IF(EmployeeData3[[#This Row],[Gender]]="Female",1,0)</f>
        <v>1</v>
      </c>
      <c r="V380">
        <f>IF(EmployeeData3[[#This Row],[Performance Rating]]="Needs Improvement",1,0)</f>
        <v>0</v>
      </c>
      <c r="W380">
        <f>IF(EmployeeData3[[#This Row],[Performance Rating]]="Exceeds Expectations",1,0)</f>
        <v>0</v>
      </c>
      <c r="X380">
        <f>IF(EmployeeData3[[#This Row],[Performance Rating]]="Outstanding",1,0)</f>
        <v>0</v>
      </c>
      <c r="Y380">
        <f>IF(EmployeeData3[[#This Row],[Job Level]]="Entry",1,0)</f>
        <v>0</v>
      </c>
      <c r="Z380">
        <f>IF(EmployeeData3[[#This Row],[Job Level]]="Manager",1,0)</f>
        <v>0</v>
      </c>
      <c r="AA380">
        <f>IF(EmployeeData3[[#This Row],[Job Level]]="Senior",1,0)</f>
        <v>0</v>
      </c>
      <c r="AB380">
        <f>IF(EmployeeData3[[#This Row],[Job Level]]="Senior Manager",1,0)</f>
        <v>0</v>
      </c>
      <c r="AC380">
        <f>IF(EmployeeData3[[#This Row],[Department]]="Claims",1,0)</f>
        <v>0</v>
      </c>
      <c r="AD380">
        <f>IF(EmployeeData3[[#This Row],[Department]]="Finance",1,0)</f>
        <v>0</v>
      </c>
      <c r="AE380">
        <f>IF(EmployeeData3[[#This Row],[Department]]="HR",1,0)</f>
        <v>0</v>
      </c>
      <c r="AF380">
        <f>IF(EmployeeData3[[#This Row],[Department]]="IT",1,0)</f>
        <v>0</v>
      </c>
      <c r="AG380">
        <f>IF(EmployeeData3[[#This Row],[Department]]="Marketing",1,0)</f>
        <v>0</v>
      </c>
      <c r="AH380">
        <f>IF(EmployeeData3[[#This Row],[Department]]="Sales",1,0)</f>
        <v>0</v>
      </c>
      <c r="AI380">
        <f>IF(EmployeeData3[[#This Row],[Department]]="Underwriting",1,0)</f>
        <v>1</v>
      </c>
      <c r="AJ380">
        <f>IF(EmployeeData3[[#This Row],[Country]]="Canada",1,0)</f>
        <v>1</v>
      </c>
      <c r="AK380">
        <f>IF(EmployeeData3[[#This Row],[Country]]="Germany",1,0)</f>
        <v>0</v>
      </c>
      <c r="AL380">
        <f>IF(EmployeeData3[[#This Row],[Country]]="Ireland",1,0)</f>
        <v>0</v>
      </c>
      <c r="AM380">
        <f>IF(EmployeeData3[[#This Row],[Country]]="Singapore",1,0)</f>
        <v>0</v>
      </c>
      <c r="AN380">
        <f>IF(EmployeeData3[[#This Row],[Country]]="US",1,0)</f>
        <v>0</v>
      </c>
      <c r="AO380">
        <f>IF(EmployeeData3[[#This Row],[Working Arrangement]]="Office",1,0)</f>
        <v>0</v>
      </c>
      <c r="AP380">
        <f>IF(EmployeeData3[[#This Row],[Working Arrangement]]="Remote",1,0)</f>
        <v>0</v>
      </c>
      <c r="AQ380" t="e">
        <f>'Logistics Regression'!#REF! + SUMPRODUCT(B380:J380, 'Logistics Regression'!#REF!)</f>
        <v>#REF!</v>
      </c>
    </row>
    <row r="381" spans="1:43">
      <c r="A381" t="s">
        <v>432</v>
      </c>
      <c r="B381" t="str">
        <f>VLOOKUP(EmployeeData3[[#This Row],[Employee ID]],GenderData[#All],2,FALSE)</f>
        <v>Male</v>
      </c>
      <c r="C381" t="s">
        <v>66</v>
      </c>
      <c r="D381" t="s">
        <v>67</v>
      </c>
      <c r="E381" t="s">
        <v>23</v>
      </c>
      <c r="F381" t="s">
        <v>32</v>
      </c>
      <c r="G381">
        <v>35</v>
      </c>
      <c r="H381">
        <v>1.2</v>
      </c>
      <c r="I381">
        <v>1.2</v>
      </c>
      <c r="J381" s="3">
        <v>0.92</v>
      </c>
      <c r="K381" t="s">
        <v>75</v>
      </c>
      <c r="L381" t="s">
        <v>26</v>
      </c>
      <c r="M381">
        <v>14</v>
      </c>
      <c r="N381">
        <v>60</v>
      </c>
      <c r="O381">
        <v>7</v>
      </c>
      <c r="P381">
        <v>2.1</v>
      </c>
      <c r="Q381" t="s">
        <v>33</v>
      </c>
      <c r="R381" t="s">
        <v>26</v>
      </c>
      <c r="S381">
        <v>40</v>
      </c>
      <c r="T381">
        <v>0</v>
      </c>
      <c r="U381">
        <f>IF(EmployeeData3[[#This Row],[Gender]]="Female",1,0)</f>
        <v>0</v>
      </c>
      <c r="V381">
        <f>IF(EmployeeData3[[#This Row],[Performance Rating]]="Needs Improvement",1,0)</f>
        <v>0</v>
      </c>
      <c r="W381">
        <f>IF(EmployeeData3[[#This Row],[Performance Rating]]="Exceeds Expectations",1,0)</f>
        <v>0</v>
      </c>
      <c r="X381">
        <f>IF(EmployeeData3[[#This Row],[Performance Rating]]="Outstanding",1,0)</f>
        <v>1</v>
      </c>
      <c r="Y381">
        <f>IF(EmployeeData3[[#This Row],[Job Level]]="Entry",1,0)</f>
        <v>0</v>
      </c>
      <c r="Z381">
        <f>IF(EmployeeData3[[#This Row],[Job Level]]="Manager",1,0)</f>
        <v>0</v>
      </c>
      <c r="AA381">
        <f>IF(EmployeeData3[[#This Row],[Job Level]]="Senior",1,0)</f>
        <v>1</v>
      </c>
      <c r="AB381">
        <f>IF(EmployeeData3[[#This Row],[Job Level]]="Senior Manager",1,0)</f>
        <v>0</v>
      </c>
      <c r="AC381">
        <f>IF(EmployeeData3[[#This Row],[Department]]="Claims",1,0)</f>
        <v>0</v>
      </c>
      <c r="AD381">
        <f>IF(EmployeeData3[[#This Row],[Department]]="Finance",1,0)</f>
        <v>0</v>
      </c>
      <c r="AE381">
        <f>IF(EmployeeData3[[#This Row],[Department]]="HR",1,0)</f>
        <v>1</v>
      </c>
      <c r="AF381">
        <f>IF(EmployeeData3[[#This Row],[Department]]="IT",1,0)</f>
        <v>0</v>
      </c>
      <c r="AG381">
        <f>IF(EmployeeData3[[#This Row],[Department]]="Marketing",1,0)</f>
        <v>0</v>
      </c>
      <c r="AH381">
        <f>IF(EmployeeData3[[#This Row],[Department]]="Sales",1,0)</f>
        <v>0</v>
      </c>
      <c r="AI381">
        <f>IF(EmployeeData3[[#This Row],[Department]]="Underwriting",1,0)</f>
        <v>0</v>
      </c>
      <c r="AJ381">
        <f>IF(EmployeeData3[[#This Row],[Country]]="Canada",1,0)</f>
        <v>0</v>
      </c>
      <c r="AK381">
        <f>IF(EmployeeData3[[#This Row],[Country]]="Germany",1,0)</f>
        <v>0</v>
      </c>
      <c r="AL381">
        <f>IF(EmployeeData3[[#This Row],[Country]]="Ireland",1,0)</f>
        <v>0</v>
      </c>
      <c r="AM381">
        <f>IF(EmployeeData3[[#This Row],[Country]]="Singapore",1,0)</f>
        <v>0</v>
      </c>
      <c r="AN381">
        <f>IF(EmployeeData3[[#This Row],[Country]]="US",1,0)</f>
        <v>0</v>
      </c>
      <c r="AO381">
        <f>IF(EmployeeData3[[#This Row],[Working Arrangement]]="Office",1,0)</f>
        <v>0</v>
      </c>
      <c r="AP381">
        <f>IF(EmployeeData3[[#This Row],[Working Arrangement]]="Remote",1,0)</f>
        <v>0</v>
      </c>
      <c r="AQ381" t="e">
        <f>'Logistics Regression'!#REF! + SUMPRODUCT(B381:J381, 'Logistics Regression'!#REF!)</f>
        <v>#REF!</v>
      </c>
    </row>
    <row r="382" spans="1:43">
      <c r="A382" t="s">
        <v>433</v>
      </c>
      <c r="B382" t="str">
        <f>VLOOKUP(EmployeeData3[[#This Row],[Employee ID]],GenderData[#All],2,FALSE)</f>
        <v>Male</v>
      </c>
      <c r="C382" t="s">
        <v>48</v>
      </c>
      <c r="D382" t="s">
        <v>49</v>
      </c>
      <c r="E382" t="s">
        <v>23</v>
      </c>
      <c r="F382" t="s">
        <v>24</v>
      </c>
      <c r="G382">
        <v>25</v>
      </c>
      <c r="H382">
        <v>3.4</v>
      </c>
      <c r="I382">
        <v>0.2</v>
      </c>
      <c r="J382" s="3">
        <v>0.97</v>
      </c>
      <c r="K382" t="s">
        <v>25</v>
      </c>
      <c r="L382" t="s">
        <v>26</v>
      </c>
      <c r="M382">
        <v>4</v>
      </c>
      <c r="N382">
        <v>47</v>
      </c>
      <c r="O382">
        <v>2</v>
      </c>
      <c r="P382">
        <v>2.9</v>
      </c>
      <c r="Q382" t="s">
        <v>33</v>
      </c>
      <c r="R382" t="s">
        <v>26</v>
      </c>
      <c r="S382">
        <v>28</v>
      </c>
      <c r="T382">
        <v>1</v>
      </c>
      <c r="U382">
        <f>IF(EmployeeData3[[#This Row],[Gender]]="Female",1,0)</f>
        <v>0</v>
      </c>
      <c r="V382">
        <f>IF(EmployeeData3[[#This Row],[Performance Rating]]="Needs Improvement",1,0)</f>
        <v>0</v>
      </c>
      <c r="W382">
        <f>IF(EmployeeData3[[#This Row],[Performance Rating]]="Exceeds Expectations",1,0)</f>
        <v>0</v>
      </c>
      <c r="X382">
        <f>IF(EmployeeData3[[#This Row],[Performance Rating]]="Outstanding",1,0)</f>
        <v>0</v>
      </c>
      <c r="Y382">
        <f>IF(EmployeeData3[[#This Row],[Job Level]]="Entry",1,0)</f>
        <v>0</v>
      </c>
      <c r="Z382">
        <f>IF(EmployeeData3[[#This Row],[Job Level]]="Manager",1,0)</f>
        <v>0</v>
      </c>
      <c r="AA382">
        <f>IF(EmployeeData3[[#This Row],[Job Level]]="Senior",1,0)</f>
        <v>0</v>
      </c>
      <c r="AB382">
        <f>IF(EmployeeData3[[#This Row],[Job Level]]="Senior Manager",1,0)</f>
        <v>0</v>
      </c>
      <c r="AC382">
        <f>IF(EmployeeData3[[#This Row],[Department]]="Claims",1,0)</f>
        <v>0</v>
      </c>
      <c r="AD382">
        <f>IF(EmployeeData3[[#This Row],[Department]]="Finance",1,0)</f>
        <v>0</v>
      </c>
      <c r="AE382">
        <f>IF(EmployeeData3[[#This Row],[Department]]="HR",1,0)</f>
        <v>0</v>
      </c>
      <c r="AF382">
        <f>IF(EmployeeData3[[#This Row],[Department]]="IT",1,0)</f>
        <v>1</v>
      </c>
      <c r="AG382">
        <f>IF(EmployeeData3[[#This Row],[Department]]="Marketing",1,0)</f>
        <v>0</v>
      </c>
      <c r="AH382">
        <f>IF(EmployeeData3[[#This Row],[Department]]="Sales",1,0)</f>
        <v>0</v>
      </c>
      <c r="AI382">
        <f>IF(EmployeeData3[[#This Row],[Department]]="Underwriting",1,0)</f>
        <v>0</v>
      </c>
      <c r="AJ382">
        <f>IF(EmployeeData3[[#This Row],[Country]]="Canada",1,0)</f>
        <v>0</v>
      </c>
      <c r="AK382">
        <f>IF(EmployeeData3[[#This Row],[Country]]="Germany",1,0)</f>
        <v>0</v>
      </c>
      <c r="AL382">
        <f>IF(EmployeeData3[[#This Row],[Country]]="Ireland",1,0)</f>
        <v>0</v>
      </c>
      <c r="AM382">
        <f>IF(EmployeeData3[[#This Row],[Country]]="Singapore",1,0)</f>
        <v>0</v>
      </c>
      <c r="AN382">
        <f>IF(EmployeeData3[[#This Row],[Country]]="US",1,0)</f>
        <v>0</v>
      </c>
      <c r="AO382">
        <f>IF(EmployeeData3[[#This Row],[Working Arrangement]]="Office",1,0)</f>
        <v>0</v>
      </c>
      <c r="AP382">
        <f>IF(EmployeeData3[[#This Row],[Working Arrangement]]="Remote",1,0)</f>
        <v>0</v>
      </c>
      <c r="AQ382" t="e">
        <f>'Logistics Regression'!#REF! + SUMPRODUCT(B382:J382, 'Logistics Regression'!#REF!)</f>
        <v>#REF!</v>
      </c>
    </row>
    <row r="383" spans="1:43">
      <c r="A383" t="s">
        <v>434</v>
      </c>
      <c r="B383" t="str">
        <f>VLOOKUP(EmployeeData3[[#This Row],[Employee ID]],GenderData[#All],2,FALSE)</f>
        <v>Female</v>
      </c>
      <c r="C383" t="s">
        <v>35</v>
      </c>
      <c r="D383" t="s">
        <v>22</v>
      </c>
      <c r="E383" t="s">
        <v>41</v>
      </c>
      <c r="F383" t="s">
        <v>24</v>
      </c>
      <c r="G383">
        <v>25</v>
      </c>
      <c r="H383">
        <v>7.2</v>
      </c>
      <c r="I383">
        <v>5.3</v>
      </c>
      <c r="J383" s="3">
        <v>0.72</v>
      </c>
      <c r="K383" t="s">
        <v>25</v>
      </c>
      <c r="L383" t="s">
        <v>38</v>
      </c>
      <c r="M383">
        <v>8</v>
      </c>
      <c r="N383">
        <v>84</v>
      </c>
      <c r="O383">
        <v>7</v>
      </c>
      <c r="P383">
        <v>2.6</v>
      </c>
      <c r="Q383" t="s">
        <v>27</v>
      </c>
      <c r="R383" t="s">
        <v>26</v>
      </c>
      <c r="S383">
        <v>33</v>
      </c>
      <c r="T383">
        <v>0</v>
      </c>
      <c r="U383">
        <f>IF(EmployeeData3[[#This Row],[Gender]]="Female",1,0)</f>
        <v>1</v>
      </c>
      <c r="V383">
        <f>IF(EmployeeData3[[#This Row],[Performance Rating]]="Needs Improvement",1,0)</f>
        <v>0</v>
      </c>
      <c r="W383">
        <f>IF(EmployeeData3[[#This Row],[Performance Rating]]="Exceeds Expectations",1,0)</f>
        <v>0</v>
      </c>
      <c r="X383">
        <f>IF(EmployeeData3[[#This Row],[Performance Rating]]="Outstanding",1,0)</f>
        <v>0</v>
      </c>
      <c r="Y383">
        <f>IF(EmployeeData3[[#This Row],[Job Level]]="Entry",1,0)</f>
        <v>0</v>
      </c>
      <c r="Z383">
        <f>IF(EmployeeData3[[#This Row],[Job Level]]="Manager",1,0)</f>
        <v>0</v>
      </c>
      <c r="AA383">
        <f>IF(EmployeeData3[[#This Row],[Job Level]]="Senior",1,0)</f>
        <v>0</v>
      </c>
      <c r="AB383">
        <f>IF(EmployeeData3[[#This Row],[Job Level]]="Senior Manager",1,0)</f>
        <v>0</v>
      </c>
      <c r="AC383">
        <f>IF(EmployeeData3[[#This Row],[Department]]="Claims",1,0)</f>
        <v>0</v>
      </c>
      <c r="AD383">
        <f>IF(EmployeeData3[[#This Row],[Department]]="Finance",1,0)</f>
        <v>0</v>
      </c>
      <c r="AE383">
        <f>IF(EmployeeData3[[#This Row],[Department]]="HR",1,0)</f>
        <v>0</v>
      </c>
      <c r="AF383">
        <f>IF(EmployeeData3[[#This Row],[Department]]="IT",1,0)</f>
        <v>0</v>
      </c>
      <c r="AG383">
        <f>IF(EmployeeData3[[#This Row],[Department]]="Marketing",1,0)</f>
        <v>1</v>
      </c>
      <c r="AH383">
        <f>IF(EmployeeData3[[#This Row],[Department]]="Sales",1,0)</f>
        <v>0</v>
      </c>
      <c r="AI383">
        <f>IF(EmployeeData3[[#This Row],[Department]]="Underwriting",1,0)</f>
        <v>0</v>
      </c>
      <c r="AJ383">
        <f>IF(EmployeeData3[[#This Row],[Country]]="Canada",1,0)</f>
        <v>0</v>
      </c>
      <c r="AK383">
        <f>IF(EmployeeData3[[#This Row],[Country]]="Germany",1,0)</f>
        <v>0</v>
      </c>
      <c r="AL383">
        <f>IF(EmployeeData3[[#This Row],[Country]]="Ireland",1,0)</f>
        <v>0</v>
      </c>
      <c r="AM383">
        <f>IF(EmployeeData3[[#This Row],[Country]]="Singapore",1,0)</f>
        <v>1</v>
      </c>
      <c r="AN383">
        <f>IF(EmployeeData3[[#This Row],[Country]]="US",1,0)</f>
        <v>0</v>
      </c>
      <c r="AO383">
        <f>IF(EmployeeData3[[#This Row],[Working Arrangement]]="Office",1,0)</f>
        <v>0</v>
      </c>
      <c r="AP383">
        <f>IF(EmployeeData3[[#This Row],[Working Arrangement]]="Remote",1,0)</f>
        <v>1</v>
      </c>
      <c r="AQ383" t="e">
        <f>'Logistics Regression'!#REF! + SUMPRODUCT(B383:J383, 'Logistics Regression'!#REF!)</f>
        <v>#REF!</v>
      </c>
    </row>
    <row r="384" spans="1:43">
      <c r="A384" t="s">
        <v>435</v>
      </c>
      <c r="B384" t="str">
        <f>VLOOKUP(EmployeeData3[[#This Row],[Employee ID]],GenderData[#All],2,FALSE)</f>
        <v>Male</v>
      </c>
      <c r="C384" t="s">
        <v>40</v>
      </c>
      <c r="D384" t="s">
        <v>40</v>
      </c>
      <c r="E384" t="s">
        <v>45</v>
      </c>
      <c r="F384" t="s">
        <v>59</v>
      </c>
      <c r="G384">
        <v>43</v>
      </c>
      <c r="H384">
        <v>1.1000000000000001</v>
      </c>
      <c r="I384">
        <v>1.1000000000000001</v>
      </c>
      <c r="J384" s="3">
        <v>1.1000000000000001</v>
      </c>
      <c r="K384" t="s">
        <v>25</v>
      </c>
      <c r="L384" t="s">
        <v>26</v>
      </c>
      <c r="M384">
        <v>23</v>
      </c>
      <c r="N384">
        <v>67</v>
      </c>
      <c r="O384">
        <v>0</v>
      </c>
      <c r="P384">
        <v>7.8</v>
      </c>
      <c r="Q384" t="s">
        <v>50</v>
      </c>
      <c r="R384" t="s">
        <v>26</v>
      </c>
      <c r="S384">
        <v>19</v>
      </c>
      <c r="T384">
        <v>1</v>
      </c>
      <c r="U384">
        <f>IF(EmployeeData3[[#This Row],[Gender]]="Female",1,0)</f>
        <v>0</v>
      </c>
      <c r="V384">
        <f>IF(EmployeeData3[[#This Row],[Performance Rating]]="Needs Improvement",1,0)</f>
        <v>0</v>
      </c>
      <c r="W384">
        <f>IF(EmployeeData3[[#This Row],[Performance Rating]]="Exceeds Expectations",1,0)</f>
        <v>0</v>
      </c>
      <c r="X384">
        <f>IF(EmployeeData3[[#This Row],[Performance Rating]]="Outstanding",1,0)</f>
        <v>0</v>
      </c>
      <c r="Y384">
        <f>IF(EmployeeData3[[#This Row],[Job Level]]="Entry",1,0)</f>
        <v>0</v>
      </c>
      <c r="Z384">
        <f>IF(EmployeeData3[[#This Row],[Job Level]]="Manager",1,0)</f>
        <v>0</v>
      </c>
      <c r="AA384">
        <f>IF(EmployeeData3[[#This Row],[Job Level]]="Senior",1,0)</f>
        <v>0</v>
      </c>
      <c r="AB384">
        <f>IF(EmployeeData3[[#This Row],[Job Level]]="Senior Manager",1,0)</f>
        <v>1</v>
      </c>
      <c r="AC384">
        <f>IF(EmployeeData3[[#This Row],[Department]]="Claims",1,0)</f>
        <v>0</v>
      </c>
      <c r="AD384">
        <f>IF(EmployeeData3[[#This Row],[Department]]="Finance",1,0)</f>
        <v>0</v>
      </c>
      <c r="AE384">
        <f>IF(EmployeeData3[[#This Row],[Department]]="HR",1,0)</f>
        <v>0</v>
      </c>
      <c r="AF384">
        <f>IF(EmployeeData3[[#This Row],[Department]]="IT",1,0)</f>
        <v>0</v>
      </c>
      <c r="AG384">
        <f>IF(EmployeeData3[[#This Row],[Department]]="Marketing",1,0)</f>
        <v>0</v>
      </c>
      <c r="AH384">
        <f>IF(EmployeeData3[[#This Row],[Department]]="Sales",1,0)</f>
        <v>0</v>
      </c>
      <c r="AI384">
        <f>IF(EmployeeData3[[#This Row],[Department]]="Underwriting",1,0)</f>
        <v>0</v>
      </c>
      <c r="AJ384">
        <f>IF(EmployeeData3[[#This Row],[Country]]="Canada",1,0)</f>
        <v>0</v>
      </c>
      <c r="AK384">
        <f>IF(EmployeeData3[[#This Row],[Country]]="Germany",1,0)</f>
        <v>0</v>
      </c>
      <c r="AL384">
        <f>IF(EmployeeData3[[#This Row],[Country]]="Ireland",1,0)</f>
        <v>0</v>
      </c>
      <c r="AM384">
        <f>IF(EmployeeData3[[#This Row],[Country]]="Singapore",1,0)</f>
        <v>0</v>
      </c>
      <c r="AN384">
        <f>IF(EmployeeData3[[#This Row],[Country]]="US",1,0)</f>
        <v>1</v>
      </c>
      <c r="AO384">
        <f>IF(EmployeeData3[[#This Row],[Working Arrangement]]="Office",1,0)</f>
        <v>1</v>
      </c>
      <c r="AP384">
        <f>IF(EmployeeData3[[#This Row],[Working Arrangement]]="Remote",1,0)</f>
        <v>0</v>
      </c>
      <c r="AQ384" t="e">
        <f>'Logistics Regression'!#REF! + SUMPRODUCT(B384:J384, 'Logistics Regression'!#REF!)</f>
        <v>#REF!</v>
      </c>
    </row>
    <row r="385" spans="1:43">
      <c r="A385" t="s">
        <v>436</v>
      </c>
      <c r="B385" t="str">
        <f>VLOOKUP(EmployeeData3[[#This Row],[Employee ID]],GenderData[#All],2,FALSE)</f>
        <v>Female</v>
      </c>
      <c r="C385" t="s">
        <v>52</v>
      </c>
      <c r="D385" t="s">
        <v>30</v>
      </c>
      <c r="E385" t="s">
        <v>23</v>
      </c>
      <c r="F385" t="s">
        <v>24</v>
      </c>
      <c r="G385">
        <v>46</v>
      </c>
      <c r="H385">
        <v>3.9</v>
      </c>
      <c r="I385">
        <v>3.9</v>
      </c>
      <c r="J385" s="3">
        <v>1.18</v>
      </c>
      <c r="K385" t="s">
        <v>75</v>
      </c>
      <c r="L385" t="s">
        <v>26</v>
      </c>
      <c r="M385">
        <v>18</v>
      </c>
      <c r="N385">
        <v>71</v>
      </c>
      <c r="O385">
        <v>3</v>
      </c>
      <c r="P385">
        <v>4.5</v>
      </c>
      <c r="Q385" t="s">
        <v>27</v>
      </c>
      <c r="R385" t="s">
        <v>26</v>
      </c>
      <c r="S385">
        <v>3</v>
      </c>
      <c r="T385">
        <v>1</v>
      </c>
      <c r="U385">
        <f>IF(EmployeeData3[[#This Row],[Gender]]="Female",1,0)</f>
        <v>1</v>
      </c>
      <c r="V385">
        <f>IF(EmployeeData3[[#This Row],[Performance Rating]]="Needs Improvement",1,0)</f>
        <v>0</v>
      </c>
      <c r="W385">
        <f>IF(EmployeeData3[[#This Row],[Performance Rating]]="Exceeds Expectations",1,0)</f>
        <v>0</v>
      </c>
      <c r="X385">
        <f>IF(EmployeeData3[[#This Row],[Performance Rating]]="Outstanding",1,0)</f>
        <v>1</v>
      </c>
      <c r="Y385">
        <f>IF(EmployeeData3[[#This Row],[Job Level]]="Entry",1,0)</f>
        <v>0</v>
      </c>
      <c r="Z385">
        <f>IF(EmployeeData3[[#This Row],[Job Level]]="Manager",1,0)</f>
        <v>0</v>
      </c>
      <c r="AA385">
        <f>IF(EmployeeData3[[#This Row],[Job Level]]="Senior",1,0)</f>
        <v>0</v>
      </c>
      <c r="AB385">
        <f>IF(EmployeeData3[[#This Row],[Job Level]]="Senior Manager",1,0)</f>
        <v>0</v>
      </c>
      <c r="AC385">
        <f>IF(EmployeeData3[[#This Row],[Department]]="Claims",1,0)</f>
        <v>0</v>
      </c>
      <c r="AD385">
        <f>IF(EmployeeData3[[#This Row],[Department]]="Finance",1,0)</f>
        <v>0</v>
      </c>
      <c r="AE385">
        <f>IF(EmployeeData3[[#This Row],[Department]]="HR",1,0)</f>
        <v>0</v>
      </c>
      <c r="AF385">
        <f>IF(EmployeeData3[[#This Row],[Department]]="IT",1,0)</f>
        <v>0</v>
      </c>
      <c r="AG385">
        <f>IF(EmployeeData3[[#This Row],[Department]]="Marketing",1,0)</f>
        <v>0</v>
      </c>
      <c r="AH385">
        <f>IF(EmployeeData3[[#This Row],[Department]]="Sales",1,0)</f>
        <v>0</v>
      </c>
      <c r="AI385">
        <f>IF(EmployeeData3[[#This Row],[Department]]="Underwriting",1,0)</f>
        <v>1</v>
      </c>
      <c r="AJ385">
        <f>IF(EmployeeData3[[#This Row],[Country]]="Canada",1,0)</f>
        <v>0</v>
      </c>
      <c r="AK385">
        <f>IF(EmployeeData3[[#This Row],[Country]]="Germany",1,0)</f>
        <v>0</v>
      </c>
      <c r="AL385">
        <f>IF(EmployeeData3[[#This Row],[Country]]="Ireland",1,0)</f>
        <v>0</v>
      </c>
      <c r="AM385">
        <f>IF(EmployeeData3[[#This Row],[Country]]="Singapore",1,0)</f>
        <v>0</v>
      </c>
      <c r="AN385">
        <f>IF(EmployeeData3[[#This Row],[Country]]="US",1,0)</f>
        <v>0</v>
      </c>
      <c r="AO385">
        <f>IF(EmployeeData3[[#This Row],[Working Arrangement]]="Office",1,0)</f>
        <v>0</v>
      </c>
      <c r="AP385">
        <f>IF(EmployeeData3[[#This Row],[Working Arrangement]]="Remote",1,0)</f>
        <v>1</v>
      </c>
      <c r="AQ385" t="e">
        <f>'Logistics Regression'!#REF! + SUMPRODUCT(B385:J385, 'Logistics Regression'!#REF!)</f>
        <v>#REF!</v>
      </c>
    </row>
    <row r="386" spans="1:43">
      <c r="A386" t="s">
        <v>437</v>
      </c>
      <c r="B386" t="str">
        <f>VLOOKUP(EmployeeData3[[#This Row],[Employee ID]],GenderData[#All],2,FALSE)</f>
        <v>Male</v>
      </c>
      <c r="C386" t="s">
        <v>35</v>
      </c>
      <c r="D386" t="s">
        <v>22</v>
      </c>
      <c r="E386" t="s">
        <v>45</v>
      </c>
      <c r="F386" t="s">
        <v>32</v>
      </c>
      <c r="G386">
        <v>45</v>
      </c>
      <c r="H386">
        <v>7.1</v>
      </c>
      <c r="I386">
        <v>2.2000000000000002</v>
      </c>
      <c r="J386" s="3">
        <v>0.93</v>
      </c>
      <c r="K386" t="s">
        <v>37</v>
      </c>
      <c r="L386" t="s">
        <v>26</v>
      </c>
      <c r="M386">
        <v>17</v>
      </c>
      <c r="N386">
        <v>72</v>
      </c>
      <c r="O386">
        <v>11</v>
      </c>
      <c r="P386">
        <v>2.2999999999999998</v>
      </c>
      <c r="Q386" t="s">
        <v>33</v>
      </c>
      <c r="R386" t="s">
        <v>26</v>
      </c>
      <c r="S386">
        <v>30</v>
      </c>
      <c r="T386">
        <v>0</v>
      </c>
      <c r="U386">
        <f>IF(EmployeeData3[[#This Row],[Gender]]="Female",1,0)</f>
        <v>0</v>
      </c>
      <c r="V386">
        <f>IF(EmployeeData3[[#This Row],[Performance Rating]]="Needs Improvement",1,0)</f>
        <v>0</v>
      </c>
      <c r="W386">
        <f>IF(EmployeeData3[[#This Row],[Performance Rating]]="Exceeds Expectations",1,0)</f>
        <v>1</v>
      </c>
      <c r="X386">
        <f>IF(EmployeeData3[[#This Row],[Performance Rating]]="Outstanding",1,0)</f>
        <v>0</v>
      </c>
      <c r="Y386">
        <f>IF(EmployeeData3[[#This Row],[Job Level]]="Entry",1,0)</f>
        <v>0</v>
      </c>
      <c r="Z386">
        <f>IF(EmployeeData3[[#This Row],[Job Level]]="Manager",1,0)</f>
        <v>0</v>
      </c>
      <c r="AA386">
        <f>IF(EmployeeData3[[#This Row],[Job Level]]="Senior",1,0)</f>
        <v>1</v>
      </c>
      <c r="AB386">
        <f>IF(EmployeeData3[[#This Row],[Job Level]]="Senior Manager",1,0)</f>
        <v>0</v>
      </c>
      <c r="AC386">
        <f>IF(EmployeeData3[[#This Row],[Department]]="Claims",1,0)</f>
        <v>0</v>
      </c>
      <c r="AD386">
        <f>IF(EmployeeData3[[#This Row],[Department]]="Finance",1,0)</f>
        <v>0</v>
      </c>
      <c r="AE386">
        <f>IF(EmployeeData3[[#This Row],[Department]]="HR",1,0)</f>
        <v>0</v>
      </c>
      <c r="AF386">
        <f>IF(EmployeeData3[[#This Row],[Department]]="IT",1,0)</f>
        <v>0</v>
      </c>
      <c r="AG386">
        <f>IF(EmployeeData3[[#This Row],[Department]]="Marketing",1,0)</f>
        <v>1</v>
      </c>
      <c r="AH386">
        <f>IF(EmployeeData3[[#This Row],[Department]]="Sales",1,0)</f>
        <v>0</v>
      </c>
      <c r="AI386">
        <f>IF(EmployeeData3[[#This Row],[Department]]="Underwriting",1,0)</f>
        <v>0</v>
      </c>
      <c r="AJ386">
        <f>IF(EmployeeData3[[#This Row],[Country]]="Canada",1,0)</f>
        <v>0</v>
      </c>
      <c r="AK386">
        <f>IF(EmployeeData3[[#This Row],[Country]]="Germany",1,0)</f>
        <v>0</v>
      </c>
      <c r="AL386">
        <f>IF(EmployeeData3[[#This Row],[Country]]="Ireland",1,0)</f>
        <v>0</v>
      </c>
      <c r="AM386">
        <f>IF(EmployeeData3[[#This Row],[Country]]="Singapore",1,0)</f>
        <v>0</v>
      </c>
      <c r="AN386">
        <f>IF(EmployeeData3[[#This Row],[Country]]="US",1,0)</f>
        <v>1</v>
      </c>
      <c r="AO386">
        <f>IF(EmployeeData3[[#This Row],[Working Arrangement]]="Office",1,0)</f>
        <v>0</v>
      </c>
      <c r="AP386">
        <f>IF(EmployeeData3[[#This Row],[Working Arrangement]]="Remote",1,0)</f>
        <v>0</v>
      </c>
      <c r="AQ386" t="e">
        <f>'Logistics Regression'!#REF! + SUMPRODUCT(B386:J386, 'Logistics Regression'!#REF!)</f>
        <v>#REF!</v>
      </c>
    </row>
    <row r="387" spans="1:43">
      <c r="A387" t="s">
        <v>438</v>
      </c>
      <c r="B387" t="str">
        <f>VLOOKUP(EmployeeData3[[#This Row],[Employee ID]],GenderData[#All],2,FALSE)</f>
        <v>Male</v>
      </c>
      <c r="C387" t="s">
        <v>52</v>
      </c>
      <c r="D387" t="s">
        <v>30</v>
      </c>
      <c r="E387" t="s">
        <v>45</v>
      </c>
      <c r="F387" t="s">
        <v>24</v>
      </c>
      <c r="G387">
        <v>48</v>
      </c>
      <c r="H387">
        <v>2.8</v>
      </c>
      <c r="I387">
        <v>0.7</v>
      </c>
      <c r="J387" s="3">
        <v>0.94</v>
      </c>
      <c r="K387" t="s">
        <v>37</v>
      </c>
      <c r="L387" t="s">
        <v>26</v>
      </c>
      <c r="M387">
        <v>19</v>
      </c>
      <c r="N387">
        <v>59</v>
      </c>
      <c r="O387">
        <v>5</v>
      </c>
      <c r="P387">
        <v>4.3</v>
      </c>
      <c r="Q387" t="s">
        <v>33</v>
      </c>
      <c r="R387" t="s">
        <v>38</v>
      </c>
      <c r="S387">
        <v>23</v>
      </c>
      <c r="T387">
        <v>0</v>
      </c>
      <c r="U387">
        <f>IF(EmployeeData3[[#This Row],[Gender]]="Female",1,0)</f>
        <v>0</v>
      </c>
      <c r="V387">
        <f>IF(EmployeeData3[[#This Row],[Performance Rating]]="Needs Improvement",1,0)</f>
        <v>0</v>
      </c>
      <c r="W387">
        <f>IF(EmployeeData3[[#This Row],[Performance Rating]]="Exceeds Expectations",1,0)</f>
        <v>1</v>
      </c>
      <c r="X387">
        <f>IF(EmployeeData3[[#This Row],[Performance Rating]]="Outstanding",1,0)</f>
        <v>0</v>
      </c>
      <c r="Y387">
        <f>IF(EmployeeData3[[#This Row],[Job Level]]="Entry",1,0)</f>
        <v>0</v>
      </c>
      <c r="Z387">
        <f>IF(EmployeeData3[[#This Row],[Job Level]]="Manager",1,0)</f>
        <v>0</v>
      </c>
      <c r="AA387">
        <f>IF(EmployeeData3[[#This Row],[Job Level]]="Senior",1,0)</f>
        <v>0</v>
      </c>
      <c r="AB387">
        <f>IF(EmployeeData3[[#This Row],[Job Level]]="Senior Manager",1,0)</f>
        <v>0</v>
      </c>
      <c r="AC387">
        <f>IF(EmployeeData3[[#This Row],[Department]]="Claims",1,0)</f>
        <v>0</v>
      </c>
      <c r="AD387">
        <f>IF(EmployeeData3[[#This Row],[Department]]="Finance",1,0)</f>
        <v>0</v>
      </c>
      <c r="AE387">
        <f>IF(EmployeeData3[[#This Row],[Department]]="HR",1,0)</f>
        <v>0</v>
      </c>
      <c r="AF387">
        <f>IF(EmployeeData3[[#This Row],[Department]]="IT",1,0)</f>
        <v>0</v>
      </c>
      <c r="AG387">
        <f>IF(EmployeeData3[[#This Row],[Department]]="Marketing",1,0)</f>
        <v>0</v>
      </c>
      <c r="AH387">
        <f>IF(EmployeeData3[[#This Row],[Department]]="Sales",1,0)</f>
        <v>0</v>
      </c>
      <c r="AI387">
        <f>IF(EmployeeData3[[#This Row],[Department]]="Underwriting",1,0)</f>
        <v>1</v>
      </c>
      <c r="AJ387">
        <f>IF(EmployeeData3[[#This Row],[Country]]="Canada",1,0)</f>
        <v>0</v>
      </c>
      <c r="AK387">
        <f>IF(EmployeeData3[[#This Row],[Country]]="Germany",1,0)</f>
        <v>0</v>
      </c>
      <c r="AL387">
        <f>IF(EmployeeData3[[#This Row],[Country]]="Ireland",1,0)</f>
        <v>0</v>
      </c>
      <c r="AM387">
        <f>IF(EmployeeData3[[#This Row],[Country]]="Singapore",1,0)</f>
        <v>0</v>
      </c>
      <c r="AN387">
        <f>IF(EmployeeData3[[#This Row],[Country]]="US",1,0)</f>
        <v>1</v>
      </c>
      <c r="AO387">
        <f>IF(EmployeeData3[[#This Row],[Working Arrangement]]="Office",1,0)</f>
        <v>0</v>
      </c>
      <c r="AP387">
        <f>IF(EmployeeData3[[#This Row],[Working Arrangement]]="Remote",1,0)</f>
        <v>0</v>
      </c>
      <c r="AQ387" t="e">
        <f>'Logistics Regression'!#REF! + SUMPRODUCT(B387:J387, 'Logistics Regression'!#REF!)</f>
        <v>#REF!</v>
      </c>
    </row>
    <row r="388" spans="1:43">
      <c r="A388" t="s">
        <v>439</v>
      </c>
      <c r="B388" t="str">
        <f>VLOOKUP(EmployeeData3[[#This Row],[Employee ID]],GenderData[#All],2,FALSE)</f>
        <v>Male</v>
      </c>
      <c r="C388" t="s">
        <v>66</v>
      </c>
      <c r="D388" t="s">
        <v>67</v>
      </c>
      <c r="E388" t="s">
        <v>31</v>
      </c>
      <c r="F388" t="s">
        <v>32</v>
      </c>
      <c r="G388">
        <v>49</v>
      </c>
      <c r="H388">
        <v>4.5</v>
      </c>
      <c r="I388">
        <v>4.5</v>
      </c>
      <c r="J388" s="3">
        <v>0.96</v>
      </c>
      <c r="K388" t="s">
        <v>53</v>
      </c>
      <c r="L388" t="s">
        <v>26</v>
      </c>
      <c r="M388">
        <v>17</v>
      </c>
      <c r="N388">
        <v>54</v>
      </c>
      <c r="O388">
        <v>2</v>
      </c>
      <c r="P388">
        <v>1.4</v>
      </c>
      <c r="Q388" t="s">
        <v>33</v>
      </c>
      <c r="R388" t="s">
        <v>26</v>
      </c>
      <c r="S388">
        <v>24</v>
      </c>
      <c r="T388">
        <v>0</v>
      </c>
      <c r="U388">
        <f>IF(EmployeeData3[[#This Row],[Gender]]="Female",1,0)</f>
        <v>0</v>
      </c>
      <c r="V388">
        <f>IF(EmployeeData3[[#This Row],[Performance Rating]]="Needs Improvement",1,0)</f>
        <v>1</v>
      </c>
      <c r="W388">
        <f>IF(EmployeeData3[[#This Row],[Performance Rating]]="Exceeds Expectations",1,0)</f>
        <v>0</v>
      </c>
      <c r="X388">
        <f>IF(EmployeeData3[[#This Row],[Performance Rating]]="Outstanding",1,0)</f>
        <v>0</v>
      </c>
      <c r="Y388">
        <f>IF(EmployeeData3[[#This Row],[Job Level]]="Entry",1,0)</f>
        <v>0</v>
      </c>
      <c r="Z388">
        <f>IF(EmployeeData3[[#This Row],[Job Level]]="Manager",1,0)</f>
        <v>0</v>
      </c>
      <c r="AA388">
        <f>IF(EmployeeData3[[#This Row],[Job Level]]="Senior",1,0)</f>
        <v>1</v>
      </c>
      <c r="AB388">
        <f>IF(EmployeeData3[[#This Row],[Job Level]]="Senior Manager",1,0)</f>
        <v>0</v>
      </c>
      <c r="AC388">
        <f>IF(EmployeeData3[[#This Row],[Department]]="Claims",1,0)</f>
        <v>0</v>
      </c>
      <c r="AD388">
        <f>IF(EmployeeData3[[#This Row],[Department]]="Finance",1,0)</f>
        <v>0</v>
      </c>
      <c r="AE388">
        <f>IF(EmployeeData3[[#This Row],[Department]]="HR",1,0)</f>
        <v>1</v>
      </c>
      <c r="AF388">
        <f>IF(EmployeeData3[[#This Row],[Department]]="IT",1,0)</f>
        <v>0</v>
      </c>
      <c r="AG388">
        <f>IF(EmployeeData3[[#This Row],[Department]]="Marketing",1,0)</f>
        <v>0</v>
      </c>
      <c r="AH388">
        <f>IF(EmployeeData3[[#This Row],[Department]]="Sales",1,0)</f>
        <v>0</v>
      </c>
      <c r="AI388">
        <f>IF(EmployeeData3[[#This Row],[Department]]="Underwriting",1,0)</f>
        <v>0</v>
      </c>
      <c r="AJ388">
        <f>IF(EmployeeData3[[#This Row],[Country]]="Canada",1,0)</f>
        <v>0</v>
      </c>
      <c r="AK388">
        <f>IF(EmployeeData3[[#This Row],[Country]]="Germany",1,0)</f>
        <v>1</v>
      </c>
      <c r="AL388">
        <f>IF(EmployeeData3[[#This Row],[Country]]="Ireland",1,0)</f>
        <v>0</v>
      </c>
      <c r="AM388">
        <f>IF(EmployeeData3[[#This Row],[Country]]="Singapore",1,0)</f>
        <v>0</v>
      </c>
      <c r="AN388">
        <f>IF(EmployeeData3[[#This Row],[Country]]="US",1,0)</f>
        <v>0</v>
      </c>
      <c r="AO388">
        <f>IF(EmployeeData3[[#This Row],[Working Arrangement]]="Office",1,0)</f>
        <v>0</v>
      </c>
      <c r="AP388">
        <f>IF(EmployeeData3[[#This Row],[Working Arrangement]]="Remote",1,0)</f>
        <v>0</v>
      </c>
      <c r="AQ388" t="e">
        <f>'Logistics Regression'!#REF! + SUMPRODUCT(B388:J388, 'Logistics Regression'!#REF!)</f>
        <v>#REF!</v>
      </c>
    </row>
    <row r="389" spans="1:43">
      <c r="A389" t="s">
        <v>440</v>
      </c>
      <c r="B389" t="str">
        <f>VLOOKUP(EmployeeData3[[#This Row],[Employee ID]],GenderData[#All],2,FALSE)</f>
        <v>Female</v>
      </c>
      <c r="C389" t="s">
        <v>43</v>
      </c>
      <c r="D389" t="s">
        <v>44</v>
      </c>
      <c r="E389" t="s">
        <v>55</v>
      </c>
      <c r="F389" t="s">
        <v>24</v>
      </c>
      <c r="G389">
        <v>21</v>
      </c>
      <c r="H389">
        <v>8.6</v>
      </c>
      <c r="I389">
        <v>5.0999999999999996</v>
      </c>
      <c r="J389" s="3">
        <v>1.02</v>
      </c>
      <c r="K389" t="s">
        <v>37</v>
      </c>
      <c r="L389" t="s">
        <v>26</v>
      </c>
      <c r="M389">
        <v>27</v>
      </c>
      <c r="N389">
        <v>53</v>
      </c>
      <c r="O389">
        <v>10</v>
      </c>
      <c r="P389">
        <v>2.5</v>
      </c>
      <c r="Q389" t="s">
        <v>33</v>
      </c>
      <c r="R389" t="s">
        <v>38</v>
      </c>
      <c r="S389">
        <v>37</v>
      </c>
      <c r="T389">
        <v>1</v>
      </c>
      <c r="U389">
        <f>IF(EmployeeData3[[#This Row],[Gender]]="Female",1,0)</f>
        <v>1</v>
      </c>
      <c r="V389">
        <f>IF(EmployeeData3[[#This Row],[Performance Rating]]="Needs Improvement",1,0)</f>
        <v>0</v>
      </c>
      <c r="W389">
        <f>IF(EmployeeData3[[#This Row],[Performance Rating]]="Exceeds Expectations",1,0)</f>
        <v>1</v>
      </c>
      <c r="X389">
        <f>IF(EmployeeData3[[#This Row],[Performance Rating]]="Outstanding",1,0)</f>
        <v>0</v>
      </c>
      <c r="Y389">
        <f>IF(EmployeeData3[[#This Row],[Job Level]]="Entry",1,0)</f>
        <v>0</v>
      </c>
      <c r="Z389">
        <f>IF(EmployeeData3[[#This Row],[Job Level]]="Manager",1,0)</f>
        <v>0</v>
      </c>
      <c r="AA389">
        <f>IF(EmployeeData3[[#This Row],[Job Level]]="Senior",1,0)</f>
        <v>0</v>
      </c>
      <c r="AB389">
        <f>IF(EmployeeData3[[#This Row],[Job Level]]="Senior Manager",1,0)</f>
        <v>0</v>
      </c>
      <c r="AC389">
        <f>IF(EmployeeData3[[#This Row],[Department]]="Claims",1,0)</f>
        <v>0</v>
      </c>
      <c r="AD389">
        <f>IF(EmployeeData3[[#This Row],[Department]]="Finance",1,0)</f>
        <v>1</v>
      </c>
      <c r="AE389">
        <f>IF(EmployeeData3[[#This Row],[Department]]="HR",1,0)</f>
        <v>0</v>
      </c>
      <c r="AF389">
        <f>IF(EmployeeData3[[#This Row],[Department]]="IT",1,0)</f>
        <v>0</v>
      </c>
      <c r="AG389">
        <f>IF(EmployeeData3[[#This Row],[Department]]="Marketing",1,0)</f>
        <v>0</v>
      </c>
      <c r="AH389">
        <f>IF(EmployeeData3[[#This Row],[Department]]="Sales",1,0)</f>
        <v>0</v>
      </c>
      <c r="AI389">
        <f>IF(EmployeeData3[[#This Row],[Department]]="Underwriting",1,0)</f>
        <v>0</v>
      </c>
      <c r="AJ389">
        <f>IF(EmployeeData3[[#This Row],[Country]]="Canada",1,0)</f>
        <v>1</v>
      </c>
      <c r="AK389">
        <f>IF(EmployeeData3[[#This Row],[Country]]="Germany",1,0)</f>
        <v>0</v>
      </c>
      <c r="AL389">
        <f>IF(EmployeeData3[[#This Row],[Country]]="Ireland",1,0)</f>
        <v>0</v>
      </c>
      <c r="AM389">
        <f>IF(EmployeeData3[[#This Row],[Country]]="Singapore",1,0)</f>
        <v>0</v>
      </c>
      <c r="AN389">
        <f>IF(EmployeeData3[[#This Row],[Country]]="US",1,0)</f>
        <v>0</v>
      </c>
      <c r="AO389">
        <f>IF(EmployeeData3[[#This Row],[Working Arrangement]]="Office",1,0)</f>
        <v>0</v>
      </c>
      <c r="AP389">
        <f>IF(EmployeeData3[[#This Row],[Working Arrangement]]="Remote",1,0)</f>
        <v>0</v>
      </c>
      <c r="AQ389" t="e">
        <f>'Logistics Regression'!#REF! + SUMPRODUCT(B389:J389, 'Logistics Regression'!#REF!)</f>
        <v>#REF!</v>
      </c>
    </row>
    <row r="390" spans="1:43">
      <c r="A390" t="s">
        <v>441</v>
      </c>
      <c r="B390" t="str">
        <f>VLOOKUP(EmployeeData3[[#This Row],[Employee ID]],GenderData[#All],2,FALSE)</f>
        <v>Female</v>
      </c>
      <c r="C390" t="s">
        <v>35</v>
      </c>
      <c r="D390" t="s">
        <v>22</v>
      </c>
      <c r="E390" t="s">
        <v>31</v>
      </c>
      <c r="F390" t="s">
        <v>59</v>
      </c>
      <c r="G390">
        <v>42</v>
      </c>
      <c r="H390">
        <v>1.6</v>
      </c>
      <c r="I390">
        <v>0.7</v>
      </c>
      <c r="J390" s="3">
        <v>1.07</v>
      </c>
      <c r="K390" t="s">
        <v>37</v>
      </c>
      <c r="L390" t="s">
        <v>26</v>
      </c>
      <c r="M390">
        <v>17</v>
      </c>
      <c r="N390">
        <v>63</v>
      </c>
      <c r="O390">
        <v>17</v>
      </c>
      <c r="P390">
        <v>1.8</v>
      </c>
      <c r="Q390" t="s">
        <v>27</v>
      </c>
      <c r="R390" t="s">
        <v>26</v>
      </c>
      <c r="S390">
        <v>33</v>
      </c>
      <c r="T390">
        <v>0</v>
      </c>
      <c r="U390">
        <f>IF(EmployeeData3[[#This Row],[Gender]]="Female",1,0)</f>
        <v>1</v>
      </c>
      <c r="V390">
        <f>IF(EmployeeData3[[#This Row],[Performance Rating]]="Needs Improvement",1,0)</f>
        <v>0</v>
      </c>
      <c r="W390">
        <f>IF(EmployeeData3[[#This Row],[Performance Rating]]="Exceeds Expectations",1,0)</f>
        <v>1</v>
      </c>
      <c r="X390">
        <f>IF(EmployeeData3[[#This Row],[Performance Rating]]="Outstanding",1,0)</f>
        <v>0</v>
      </c>
      <c r="Y390">
        <f>IF(EmployeeData3[[#This Row],[Job Level]]="Entry",1,0)</f>
        <v>0</v>
      </c>
      <c r="Z390">
        <f>IF(EmployeeData3[[#This Row],[Job Level]]="Manager",1,0)</f>
        <v>0</v>
      </c>
      <c r="AA390">
        <f>IF(EmployeeData3[[#This Row],[Job Level]]="Senior",1,0)</f>
        <v>0</v>
      </c>
      <c r="AB390">
        <f>IF(EmployeeData3[[#This Row],[Job Level]]="Senior Manager",1,0)</f>
        <v>1</v>
      </c>
      <c r="AC390">
        <f>IF(EmployeeData3[[#This Row],[Department]]="Claims",1,0)</f>
        <v>0</v>
      </c>
      <c r="AD390">
        <f>IF(EmployeeData3[[#This Row],[Department]]="Finance",1,0)</f>
        <v>0</v>
      </c>
      <c r="AE390">
        <f>IF(EmployeeData3[[#This Row],[Department]]="HR",1,0)</f>
        <v>0</v>
      </c>
      <c r="AF390">
        <f>IF(EmployeeData3[[#This Row],[Department]]="IT",1,0)</f>
        <v>0</v>
      </c>
      <c r="AG390">
        <f>IF(EmployeeData3[[#This Row],[Department]]="Marketing",1,0)</f>
        <v>1</v>
      </c>
      <c r="AH390">
        <f>IF(EmployeeData3[[#This Row],[Department]]="Sales",1,0)</f>
        <v>0</v>
      </c>
      <c r="AI390">
        <f>IF(EmployeeData3[[#This Row],[Department]]="Underwriting",1,0)</f>
        <v>0</v>
      </c>
      <c r="AJ390">
        <f>IF(EmployeeData3[[#This Row],[Country]]="Canada",1,0)</f>
        <v>0</v>
      </c>
      <c r="AK390">
        <f>IF(EmployeeData3[[#This Row],[Country]]="Germany",1,0)</f>
        <v>1</v>
      </c>
      <c r="AL390">
        <f>IF(EmployeeData3[[#This Row],[Country]]="Ireland",1,0)</f>
        <v>0</v>
      </c>
      <c r="AM390">
        <f>IF(EmployeeData3[[#This Row],[Country]]="Singapore",1,0)</f>
        <v>0</v>
      </c>
      <c r="AN390">
        <f>IF(EmployeeData3[[#This Row],[Country]]="US",1,0)</f>
        <v>0</v>
      </c>
      <c r="AO390">
        <f>IF(EmployeeData3[[#This Row],[Working Arrangement]]="Office",1,0)</f>
        <v>0</v>
      </c>
      <c r="AP390">
        <f>IF(EmployeeData3[[#This Row],[Working Arrangement]]="Remote",1,0)</f>
        <v>1</v>
      </c>
      <c r="AQ390" t="e">
        <f>'Logistics Regression'!#REF! + SUMPRODUCT(B390:J390, 'Logistics Regression'!#REF!)</f>
        <v>#REF!</v>
      </c>
    </row>
    <row r="391" spans="1:43">
      <c r="A391" t="s">
        <v>442</v>
      </c>
      <c r="B391" t="str">
        <f>VLOOKUP(EmployeeData3[[#This Row],[Employee ID]],GenderData[#All],2,FALSE)</f>
        <v>Male</v>
      </c>
      <c r="C391" t="s">
        <v>52</v>
      </c>
      <c r="D391" t="s">
        <v>30</v>
      </c>
      <c r="E391" t="s">
        <v>23</v>
      </c>
      <c r="F391" t="s">
        <v>24</v>
      </c>
      <c r="G391">
        <v>33</v>
      </c>
      <c r="H391">
        <v>0.7</v>
      </c>
      <c r="I391">
        <v>0.7</v>
      </c>
      <c r="J391" s="3">
        <v>0.85</v>
      </c>
      <c r="K391" t="s">
        <v>37</v>
      </c>
      <c r="L391" t="s">
        <v>26</v>
      </c>
      <c r="M391">
        <v>3</v>
      </c>
      <c r="N391">
        <v>71</v>
      </c>
      <c r="O391">
        <v>4</v>
      </c>
      <c r="P391">
        <v>4.0999999999999996</v>
      </c>
      <c r="Q391" t="s">
        <v>27</v>
      </c>
      <c r="R391" t="s">
        <v>38</v>
      </c>
      <c r="S391">
        <v>47</v>
      </c>
      <c r="T391">
        <v>0</v>
      </c>
      <c r="U391">
        <f>IF(EmployeeData3[[#This Row],[Gender]]="Female",1,0)</f>
        <v>0</v>
      </c>
      <c r="V391">
        <f>IF(EmployeeData3[[#This Row],[Performance Rating]]="Needs Improvement",1,0)</f>
        <v>0</v>
      </c>
      <c r="W391">
        <f>IF(EmployeeData3[[#This Row],[Performance Rating]]="Exceeds Expectations",1,0)</f>
        <v>1</v>
      </c>
      <c r="X391">
        <f>IF(EmployeeData3[[#This Row],[Performance Rating]]="Outstanding",1,0)</f>
        <v>0</v>
      </c>
      <c r="Y391">
        <f>IF(EmployeeData3[[#This Row],[Job Level]]="Entry",1,0)</f>
        <v>0</v>
      </c>
      <c r="Z391">
        <f>IF(EmployeeData3[[#This Row],[Job Level]]="Manager",1,0)</f>
        <v>0</v>
      </c>
      <c r="AA391">
        <f>IF(EmployeeData3[[#This Row],[Job Level]]="Senior",1,0)</f>
        <v>0</v>
      </c>
      <c r="AB391">
        <f>IF(EmployeeData3[[#This Row],[Job Level]]="Senior Manager",1,0)</f>
        <v>0</v>
      </c>
      <c r="AC391">
        <f>IF(EmployeeData3[[#This Row],[Department]]="Claims",1,0)</f>
        <v>0</v>
      </c>
      <c r="AD391">
        <f>IF(EmployeeData3[[#This Row],[Department]]="Finance",1,0)</f>
        <v>0</v>
      </c>
      <c r="AE391">
        <f>IF(EmployeeData3[[#This Row],[Department]]="HR",1,0)</f>
        <v>0</v>
      </c>
      <c r="AF391">
        <f>IF(EmployeeData3[[#This Row],[Department]]="IT",1,0)</f>
        <v>0</v>
      </c>
      <c r="AG391">
        <f>IF(EmployeeData3[[#This Row],[Department]]="Marketing",1,0)</f>
        <v>0</v>
      </c>
      <c r="AH391">
        <f>IF(EmployeeData3[[#This Row],[Department]]="Sales",1,0)</f>
        <v>0</v>
      </c>
      <c r="AI391">
        <f>IF(EmployeeData3[[#This Row],[Department]]="Underwriting",1,0)</f>
        <v>1</v>
      </c>
      <c r="AJ391">
        <f>IF(EmployeeData3[[#This Row],[Country]]="Canada",1,0)</f>
        <v>0</v>
      </c>
      <c r="AK391">
        <f>IF(EmployeeData3[[#This Row],[Country]]="Germany",1,0)</f>
        <v>0</v>
      </c>
      <c r="AL391">
        <f>IF(EmployeeData3[[#This Row],[Country]]="Ireland",1,0)</f>
        <v>0</v>
      </c>
      <c r="AM391">
        <f>IF(EmployeeData3[[#This Row],[Country]]="Singapore",1,0)</f>
        <v>0</v>
      </c>
      <c r="AN391">
        <f>IF(EmployeeData3[[#This Row],[Country]]="US",1,0)</f>
        <v>0</v>
      </c>
      <c r="AO391">
        <f>IF(EmployeeData3[[#This Row],[Working Arrangement]]="Office",1,0)</f>
        <v>0</v>
      </c>
      <c r="AP391">
        <f>IF(EmployeeData3[[#This Row],[Working Arrangement]]="Remote",1,0)</f>
        <v>1</v>
      </c>
      <c r="AQ391" t="e">
        <f>'Logistics Regression'!#REF! + SUMPRODUCT(B391:J391, 'Logistics Regression'!#REF!)</f>
        <v>#REF!</v>
      </c>
    </row>
    <row r="392" spans="1:43">
      <c r="A392" t="s">
        <v>443</v>
      </c>
      <c r="B392" t="str">
        <f>VLOOKUP(EmployeeData3[[#This Row],[Employee ID]],GenderData[#All],2,FALSE)</f>
        <v>Female</v>
      </c>
      <c r="C392" t="s">
        <v>29</v>
      </c>
      <c r="D392" t="s">
        <v>30</v>
      </c>
      <c r="E392" t="s">
        <v>45</v>
      </c>
      <c r="F392" t="s">
        <v>24</v>
      </c>
      <c r="G392">
        <v>31</v>
      </c>
      <c r="H392">
        <v>4.9000000000000004</v>
      </c>
      <c r="I392">
        <v>1.2</v>
      </c>
      <c r="J392" s="3">
        <v>1.03</v>
      </c>
      <c r="K392" t="s">
        <v>25</v>
      </c>
      <c r="L392" t="s">
        <v>38</v>
      </c>
      <c r="M392">
        <v>31</v>
      </c>
      <c r="N392">
        <v>63</v>
      </c>
      <c r="O392">
        <v>1</v>
      </c>
      <c r="P392">
        <v>2.4</v>
      </c>
      <c r="Q392" t="s">
        <v>33</v>
      </c>
      <c r="R392" t="s">
        <v>26</v>
      </c>
      <c r="S392">
        <v>26</v>
      </c>
      <c r="T392">
        <v>0</v>
      </c>
      <c r="U392">
        <f>IF(EmployeeData3[[#This Row],[Gender]]="Female",1,0)</f>
        <v>1</v>
      </c>
      <c r="V392">
        <f>IF(EmployeeData3[[#This Row],[Performance Rating]]="Needs Improvement",1,0)</f>
        <v>0</v>
      </c>
      <c r="W392">
        <f>IF(EmployeeData3[[#This Row],[Performance Rating]]="Exceeds Expectations",1,0)</f>
        <v>0</v>
      </c>
      <c r="X392">
        <f>IF(EmployeeData3[[#This Row],[Performance Rating]]="Outstanding",1,0)</f>
        <v>0</v>
      </c>
      <c r="Y392">
        <f>IF(EmployeeData3[[#This Row],[Job Level]]="Entry",1,0)</f>
        <v>0</v>
      </c>
      <c r="Z392">
        <f>IF(EmployeeData3[[#This Row],[Job Level]]="Manager",1,0)</f>
        <v>0</v>
      </c>
      <c r="AA392">
        <f>IF(EmployeeData3[[#This Row],[Job Level]]="Senior",1,0)</f>
        <v>0</v>
      </c>
      <c r="AB392">
        <f>IF(EmployeeData3[[#This Row],[Job Level]]="Senior Manager",1,0)</f>
        <v>0</v>
      </c>
      <c r="AC392">
        <f>IF(EmployeeData3[[#This Row],[Department]]="Claims",1,0)</f>
        <v>1</v>
      </c>
      <c r="AD392">
        <f>IF(EmployeeData3[[#This Row],[Department]]="Finance",1,0)</f>
        <v>0</v>
      </c>
      <c r="AE392">
        <f>IF(EmployeeData3[[#This Row],[Department]]="HR",1,0)</f>
        <v>0</v>
      </c>
      <c r="AF392">
        <f>IF(EmployeeData3[[#This Row],[Department]]="IT",1,0)</f>
        <v>0</v>
      </c>
      <c r="AG392">
        <f>IF(EmployeeData3[[#This Row],[Department]]="Marketing",1,0)</f>
        <v>0</v>
      </c>
      <c r="AH392">
        <f>IF(EmployeeData3[[#This Row],[Department]]="Sales",1,0)</f>
        <v>0</v>
      </c>
      <c r="AI392">
        <f>IF(EmployeeData3[[#This Row],[Department]]="Underwriting",1,0)</f>
        <v>0</v>
      </c>
      <c r="AJ392">
        <f>IF(EmployeeData3[[#This Row],[Country]]="Canada",1,0)</f>
        <v>0</v>
      </c>
      <c r="AK392">
        <f>IF(EmployeeData3[[#This Row],[Country]]="Germany",1,0)</f>
        <v>0</v>
      </c>
      <c r="AL392">
        <f>IF(EmployeeData3[[#This Row],[Country]]="Ireland",1,0)</f>
        <v>0</v>
      </c>
      <c r="AM392">
        <f>IF(EmployeeData3[[#This Row],[Country]]="Singapore",1,0)</f>
        <v>0</v>
      </c>
      <c r="AN392">
        <f>IF(EmployeeData3[[#This Row],[Country]]="US",1,0)</f>
        <v>1</v>
      </c>
      <c r="AO392">
        <f>IF(EmployeeData3[[#This Row],[Working Arrangement]]="Office",1,0)</f>
        <v>0</v>
      </c>
      <c r="AP392">
        <f>IF(EmployeeData3[[#This Row],[Working Arrangement]]="Remote",1,0)</f>
        <v>0</v>
      </c>
      <c r="AQ392" t="e">
        <f>'Logistics Regression'!#REF! + SUMPRODUCT(B392:J392, 'Logistics Regression'!#REF!)</f>
        <v>#REF!</v>
      </c>
    </row>
    <row r="393" spans="1:43">
      <c r="A393" t="s">
        <v>444</v>
      </c>
      <c r="B393" t="str">
        <f>VLOOKUP(EmployeeData3[[#This Row],[Employee ID]],GenderData[#All],2,FALSE)</f>
        <v>Female</v>
      </c>
      <c r="C393" t="s">
        <v>21</v>
      </c>
      <c r="D393" t="s">
        <v>22</v>
      </c>
      <c r="E393" t="s">
        <v>23</v>
      </c>
      <c r="F393" t="s">
        <v>62</v>
      </c>
      <c r="G393">
        <v>43</v>
      </c>
      <c r="H393">
        <v>5</v>
      </c>
      <c r="I393">
        <v>0.4</v>
      </c>
      <c r="J393" s="3">
        <v>0.95</v>
      </c>
      <c r="K393" t="s">
        <v>25</v>
      </c>
      <c r="L393" t="s">
        <v>26</v>
      </c>
      <c r="M393">
        <v>19</v>
      </c>
      <c r="N393">
        <v>93</v>
      </c>
      <c r="O393">
        <v>5</v>
      </c>
      <c r="P393">
        <v>2.9</v>
      </c>
      <c r="Q393" t="s">
        <v>50</v>
      </c>
      <c r="R393" t="s">
        <v>26</v>
      </c>
      <c r="S393">
        <v>16</v>
      </c>
      <c r="T393">
        <v>0</v>
      </c>
      <c r="U393">
        <f>IF(EmployeeData3[[#This Row],[Gender]]="Female",1,0)</f>
        <v>1</v>
      </c>
      <c r="V393">
        <f>IF(EmployeeData3[[#This Row],[Performance Rating]]="Needs Improvement",1,0)</f>
        <v>0</v>
      </c>
      <c r="W393">
        <f>IF(EmployeeData3[[#This Row],[Performance Rating]]="Exceeds Expectations",1,0)</f>
        <v>0</v>
      </c>
      <c r="X393">
        <f>IF(EmployeeData3[[#This Row],[Performance Rating]]="Outstanding",1,0)</f>
        <v>0</v>
      </c>
      <c r="Y393">
        <f>IF(EmployeeData3[[#This Row],[Job Level]]="Entry",1,0)</f>
        <v>1</v>
      </c>
      <c r="Z393">
        <f>IF(EmployeeData3[[#This Row],[Job Level]]="Manager",1,0)</f>
        <v>0</v>
      </c>
      <c r="AA393">
        <f>IF(EmployeeData3[[#This Row],[Job Level]]="Senior",1,0)</f>
        <v>0</v>
      </c>
      <c r="AB393">
        <f>IF(EmployeeData3[[#This Row],[Job Level]]="Senior Manager",1,0)</f>
        <v>0</v>
      </c>
      <c r="AC393">
        <f>IF(EmployeeData3[[#This Row],[Department]]="Claims",1,0)</f>
        <v>0</v>
      </c>
      <c r="AD393">
        <f>IF(EmployeeData3[[#This Row],[Department]]="Finance",1,0)</f>
        <v>0</v>
      </c>
      <c r="AE393">
        <f>IF(EmployeeData3[[#This Row],[Department]]="HR",1,0)</f>
        <v>0</v>
      </c>
      <c r="AF393">
        <f>IF(EmployeeData3[[#This Row],[Department]]="IT",1,0)</f>
        <v>0</v>
      </c>
      <c r="AG393">
        <f>IF(EmployeeData3[[#This Row],[Department]]="Marketing",1,0)</f>
        <v>0</v>
      </c>
      <c r="AH393">
        <f>IF(EmployeeData3[[#This Row],[Department]]="Sales",1,0)</f>
        <v>1</v>
      </c>
      <c r="AI393">
        <f>IF(EmployeeData3[[#This Row],[Department]]="Underwriting",1,0)</f>
        <v>0</v>
      </c>
      <c r="AJ393">
        <f>IF(EmployeeData3[[#This Row],[Country]]="Canada",1,0)</f>
        <v>0</v>
      </c>
      <c r="AK393">
        <f>IF(EmployeeData3[[#This Row],[Country]]="Germany",1,0)</f>
        <v>0</v>
      </c>
      <c r="AL393">
        <f>IF(EmployeeData3[[#This Row],[Country]]="Ireland",1,0)</f>
        <v>0</v>
      </c>
      <c r="AM393">
        <f>IF(EmployeeData3[[#This Row],[Country]]="Singapore",1,0)</f>
        <v>0</v>
      </c>
      <c r="AN393">
        <f>IF(EmployeeData3[[#This Row],[Country]]="US",1,0)</f>
        <v>0</v>
      </c>
      <c r="AO393">
        <f>IF(EmployeeData3[[#This Row],[Working Arrangement]]="Office",1,0)</f>
        <v>1</v>
      </c>
      <c r="AP393">
        <f>IF(EmployeeData3[[#This Row],[Working Arrangement]]="Remote",1,0)</f>
        <v>0</v>
      </c>
      <c r="AQ393" t="e">
        <f>'Logistics Regression'!#REF! + SUMPRODUCT(B393:J393, 'Logistics Regression'!#REF!)</f>
        <v>#REF!</v>
      </c>
    </row>
    <row r="394" spans="1:43">
      <c r="A394" t="s">
        <v>445</v>
      </c>
      <c r="B394" t="str">
        <f>VLOOKUP(EmployeeData3[[#This Row],[Employee ID]],GenderData[#All],2,FALSE)</f>
        <v>Female</v>
      </c>
      <c r="C394" t="s">
        <v>21</v>
      </c>
      <c r="D394" t="s">
        <v>22</v>
      </c>
      <c r="E394" t="s">
        <v>23</v>
      </c>
      <c r="F394" t="s">
        <v>24</v>
      </c>
      <c r="G394">
        <v>22</v>
      </c>
      <c r="H394">
        <v>2.7</v>
      </c>
      <c r="I394">
        <v>1</v>
      </c>
      <c r="J394" s="3">
        <v>0.96</v>
      </c>
      <c r="K394" t="s">
        <v>25</v>
      </c>
      <c r="L394" t="s">
        <v>26</v>
      </c>
      <c r="M394">
        <v>11</v>
      </c>
      <c r="N394">
        <v>84</v>
      </c>
      <c r="O394">
        <v>8</v>
      </c>
      <c r="P394">
        <v>2.2999999999999998</v>
      </c>
      <c r="Q394" t="s">
        <v>33</v>
      </c>
      <c r="R394" t="s">
        <v>26</v>
      </c>
      <c r="S394">
        <v>22</v>
      </c>
      <c r="T394">
        <v>0</v>
      </c>
      <c r="U394">
        <f>IF(EmployeeData3[[#This Row],[Gender]]="Female",1,0)</f>
        <v>1</v>
      </c>
      <c r="V394">
        <f>IF(EmployeeData3[[#This Row],[Performance Rating]]="Needs Improvement",1,0)</f>
        <v>0</v>
      </c>
      <c r="W394">
        <f>IF(EmployeeData3[[#This Row],[Performance Rating]]="Exceeds Expectations",1,0)</f>
        <v>0</v>
      </c>
      <c r="X394">
        <f>IF(EmployeeData3[[#This Row],[Performance Rating]]="Outstanding",1,0)</f>
        <v>0</v>
      </c>
      <c r="Y394">
        <f>IF(EmployeeData3[[#This Row],[Job Level]]="Entry",1,0)</f>
        <v>0</v>
      </c>
      <c r="Z394">
        <f>IF(EmployeeData3[[#This Row],[Job Level]]="Manager",1,0)</f>
        <v>0</v>
      </c>
      <c r="AA394">
        <f>IF(EmployeeData3[[#This Row],[Job Level]]="Senior",1,0)</f>
        <v>0</v>
      </c>
      <c r="AB394">
        <f>IF(EmployeeData3[[#This Row],[Job Level]]="Senior Manager",1,0)</f>
        <v>0</v>
      </c>
      <c r="AC394">
        <f>IF(EmployeeData3[[#This Row],[Department]]="Claims",1,0)</f>
        <v>0</v>
      </c>
      <c r="AD394">
        <f>IF(EmployeeData3[[#This Row],[Department]]="Finance",1,0)</f>
        <v>0</v>
      </c>
      <c r="AE394">
        <f>IF(EmployeeData3[[#This Row],[Department]]="HR",1,0)</f>
        <v>0</v>
      </c>
      <c r="AF394">
        <f>IF(EmployeeData3[[#This Row],[Department]]="IT",1,0)</f>
        <v>0</v>
      </c>
      <c r="AG394">
        <f>IF(EmployeeData3[[#This Row],[Department]]="Marketing",1,0)</f>
        <v>0</v>
      </c>
      <c r="AH394">
        <f>IF(EmployeeData3[[#This Row],[Department]]="Sales",1,0)</f>
        <v>1</v>
      </c>
      <c r="AI394">
        <f>IF(EmployeeData3[[#This Row],[Department]]="Underwriting",1,0)</f>
        <v>0</v>
      </c>
      <c r="AJ394">
        <f>IF(EmployeeData3[[#This Row],[Country]]="Canada",1,0)</f>
        <v>0</v>
      </c>
      <c r="AK394">
        <f>IF(EmployeeData3[[#This Row],[Country]]="Germany",1,0)</f>
        <v>0</v>
      </c>
      <c r="AL394">
        <f>IF(EmployeeData3[[#This Row],[Country]]="Ireland",1,0)</f>
        <v>0</v>
      </c>
      <c r="AM394">
        <f>IF(EmployeeData3[[#This Row],[Country]]="Singapore",1,0)</f>
        <v>0</v>
      </c>
      <c r="AN394">
        <f>IF(EmployeeData3[[#This Row],[Country]]="US",1,0)</f>
        <v>0</v>
      </c>
      <c r="AO394">
        <f>IF(EmployeeData3[[#This Row],[Working Arrangement]]="Office",1,0)</f>
        <v>0</v>
      </c>
      <c r="AP394">
        <f>IF(EmployeeData3[[#This Row],[Working Arrangement]]="Remote",1,0)</f>
        <v>0</v>
      </c>
      <c r="AQ394" t="e">
        <f>'Logistics Regression'!#REF! + SUMPRODUCT(B394:J394, 'Logistics Regression'!#REF!)</f>
        <v>#REF!</v>
      </c>
    </row>
    <row r="395" spans="1:43">
      <c r="A395" t="s">
        <v>446</v>
      </c>
      <c r="B395" t="str">
        <f>VLOOKUP(EmployeeData3[[#This Row],[Employee ID]],GenderData[#All],2,FALSE)</f>
        <v>Female</v>
      </c>
      <c r="C395" t="s">
        <v>52</v>
      </c>
      <c r="D395" t="s">
        <v>30</v>
      </c>
      <c r="E395" t="s">
        <v>45</v>
      </c>
      <c r="F395" t="s">
        <v>32</v>
      </c>
      <c r="G395">
        <v>22</v>
      </c>
      <c r="H395">
        <v>2.2999999999999998</v>
      </c>
      <c r="I395">
        <v>2.2999999999999998</v>
      </c>
      <c r="J395" s="3">
        <v>1.1000000000000001</v>
      </c>
      <c r="K395" t="s">
        <v>25</v>
      </c>
      <c r="L395" t="s">
        <v>38</v>
      </c>
      <c r="M395">
        <v>5</v>
      </c>
      <c r="N395">
        <v>87</v>
      </c>
      <c r="O395">
        <v>4</v>
      </c>
      <c r="P395">
        <v>3.3</v>
      </c>
      <c r="Q395" t="s">
        <v>27</v>
      </c>
      <c r="R395" t="s">
        <v>26</v>
      </c>
      <c r="S395">
        <v>29</v>
      </c>
      <c r="T395">
        <v>1</v>
      </c>
      <c r="U395">
        <f>IF(EmployeeData3[[#This Row],[Gender]]="Female",1,0)</f>
        <v>1</v>
      </c>
      <c r="V395">
        <f>IF(EmployeeData3[[#This Row],[Performance Rating]]="Needs Improvement",1,0)</f>
        <v>0</v>
      </c>
      <c r="W395">
        <f>IF(EmployeeData3[[#This Row],[Performance Rating]]="Exceeds Expectations",1,0)</f>
        <v>0</v>
      </c>
      <c r="X395">
        <f>IF(EmployeeData3[[#This Row],[Performance Rating]]="Outstanding",1,0)</f>
        <v>0</v>
      </c>
      <c r="Y395">
        <f>IF(EmployeeData3[[#This Row],[Job Level]]="Entry",1,0)</f>
        <v>0</v>
      </c>
      <c r="Z395">
        <f>IF(EmployeeData3[[#This Row],[Job Level]]="Manager",1,0)</f>
        <v>0</v>
      </c>
      <c r="AA395">
        <f>IF(EmployeeData3[[#This Row],[Job Level]]="Senior",1,0)</f>
        <v>1</v>
      </c>
      <c r="AB395">
        <f>IF(EmployeeData3[[#This Row],[Job Level]]="Senior Manager",1,0)</f>
        <v>0</v>
      </c>
      <c r="AC395">
        <f>IF(EmployeeData3[[#This Row],[Department]]="Claims",1,0)</f>
        <v>0</v>
      </c>
      <c r="AD395">
        <f>IF(EmployeeData3[[#This Row],[Department]]="Finance",1,0)</f>
        <v>0</v>
      </c>
      <c r="AE395">
        <f>IF(EmployeeData3[[#This Row],[Department]]="HR",1,0)</f>
        <v>0</v>
      </c>
      <c r="AF395">
        <f>IF(EmployeeData3[[#This Row],[Department]]="IT",1,0)</f>
        <v>0</v>
      </c>
      <c r="AG395">
        <f>IF(EmployeeData3[[#This Row],[Department]]="Marketing",1,0)</f>
        <v>0</v>
      </c>
      <c r="AH395">
        <f>IF(EmployeeData3[[#This Row],[Department]]="Sales",1,0)</f>
        <v>0</v>
      </c>
      <c r="AI395">
        <f>IF(EmployeeData3[[#This Row],[Department]]="Underwriting",1,0)</f>
        <v>1</v>
      </c>
      <c r="AJ395">
        <f>IF(EmployeeData3[[#This Row],[Country]]="Canada",1,0)</f>
        <v>0</v>
      </c>
      <c r="AK395">
        <f>IF(EmployeeData3[[#This Row],[Country]]="Germany",1,0)</f>
        <v>0</v>
      </c>
      <c r="AL395">
        <f>IF(EmployeeData3[[#This Row],[Country]]="Ireland",1,0)</f>
        <v>0</v>
      </c>
      <c r="AM395">
        <f>IF(EmployeeData3[[#This Row],[Country]]="Singapore",1,0)</f>
        <v>0</v>
      </c>
      <c r="AN395">
        <f>IF(EmployeeData3[[#This Row],[Country]]="US",1,0)</f>
        <v>1</v>
      </c>
      <c r="AO395">
        <f>IF(EmployeeData3[[#This Row],[Working Arrangement]]="Office",1,0)</f>
        <v>0</v>
      </c>
      <c r="AP395">
        <f>IF(EmployeeData3[[#This Row],[Working Arrangement]]="Remote",1,0)</f>
        <v>1</v>
      </c>
      <c r="AQ395" t="e">
        <f>'Logistics Regression'!#REF! + SUMPRODUCT(B395:J395, 'Logistics Regression'!#REF!)</f>
        <v>#REF!</v>
      </c>
    </row>
    <row r="396" spans="1:43">
      <c r="A396" t="s">
        <v>447</v>
      </c>
      <c r="B396" t="str">
        <f>VLOOKUP(EmployeeData3[[#This Row],[Employee ID]],GenderData[#All],2,FALSE)</f>
        <v>Female</v>
      </c>
      <c r="C396" t="s">
        <v>66</v>
      </c>
      <c r="D396" t="s">
        <v>67</v>
      </c>
      <c r="E396" t="s">
        <v>23</v>
      </c>
      <c r="F396" t="s">
        <v>24</v>
      </c>
      <c r="G396">
        <v>44</v>
      </c>
      <c r="H396">
        <v>4</v>
      </c>
      <c r="I396">
        <v>4</v>
      </c>
      <c r="J396" s="3">
        <v>0.94</v>
      </c>
      <c r="K396" t="s">
        <v>25</v>
      </c>
      <c r="L396" t="s">
        <v>26</v>
      </c>
      <c r="M396">
        <v>20</v>
      </c>
      <c r="N396">
        <v>68</v>
      </c>
      <c r="O396">
        <v>0</v>
      </c>
      <c r="P396">
        <v>4.2</v>
      </c>
      <c r="Q396" t="s">
        <v>33</v>
      </c>
      <c r="R396" t="s">
        <v>26</v>
      </c>
      <c r="S396">
        <v>36</v>
      </c>
      <c r="T396">
        <v>1</v>
      </c>
      <c r="U396">
        <f>IF(EmployeeData3[[#This Row],[Gender]]="Female",1,0)</f>
        <v>1</v>
      </c>
      <c r="V396">
        <f>IF(EmployeeData3[[#This Row],[Performance Rating]]="Needs Improvement",1,0)</f>
        <v>0</v>
      </c>
      <c r="W396">
        <f>IF(EmployeeData3[[#This Row],[Performance Rating]]="Exceeds Expectations",1,0)</f>
        <v>0</v>
      </c>
      <c r="X396">
        <f>IF(EmployeeData3[[#This Row],[Performance Rating]]="Outstanding",1,0)</f>
        <v>0</v>
      </c>
      <c r="Y396">
        <f>IF(EmployeeData3[[#This Row],[Job Level]]="Entry",1,0)</f>
        <v>0</v>
      </c>
      <c r="Z396">
        <f>IF(EmployeeData3[[#This Row],[Job Level]]="Manager",1,0)</f>
        <v>0</v>
      </c>
      <c r="AA396">
        <f>IF(EmployeeData3[[#This Row],[Job Level]]="Senior",1,0)</f>
        <v>0</v>
      </c>
      <c r="AB396">
        <f>IF(EmployeeData3[[#This Row],[Job Level]]="Senior Manager",1,0)</f>
        <v>0</v>
      </c>
      <c r="AC396">
        <f>IF(EmployeeData3[[#This Row],[Department]]="Claims",1,0)</f>
        <v>0</v>
      </c>
      <c r="AD396">
        <f>IF(EmployeeData3[[#This Row],[Department]]="Finance",1,0)</f>
        <v>0</v>
      </c>
      <c r="AE396">
        <f>IF(EmployeeData3[[#This Row],[Department]]="HR",1,0)</f>
        <v>1</v>
      </c>
      <c r="AF396">
        <f>IF(EmployeeData3[[#This Row],[Department]]="IT",1,0)</f>
        <v>0</v>
      </c>
      <c r="AG396">
        <f>IF(EmployeeData3[[#This Row],[Department]]="Marketing",1,0)</f>
        <v>0</v>
      </c>
      <c r="AH396">
        <f>IF(EmployeeData3[[#This Row],[Department]]="Sales",1,0)</f>
        <v>0</v>
      </c>
      <c r="AI396">
        <f>IF(EmployeeData3[[#This Row],[Department]]="Underwriting",1,0)</f>
        <v>0</v>
      </c>
      <c r="AJ396">
        <f>IF(EmployeeData3[[#This Row],[Country]]="Canada",1,0)</f>
        <v>0</v>
      </c>
      <c r="AK396">
        <f>IF(EmployeeData3[[#This Row],[Country]]="Germany",1,0)</f>
        <v>0</v>
      </c>
      <c r="AL396">
        <f>IF(EmployeeData3[[#This Row],[Country]]="Ireland",1,0)</f>
        <v>0</v>
      </c>
      <c r="AM396">
        <f>IF(EmployeeData3[[#This Row],[Country]]="Singapore",1,0)</f>
        <v>0</v>
      </c>
      <c r="AN396">
        <f>IF(EmployeeData3[[#This Row],[Country]]="US",1,0)</f>
        <v>0</v>
      </c>
      <c r="AO396">
        <f>IF(EmployeeData3[[#This Row],[Working Arrangement]]="Office",1,0)</f>
        <v>0</v>
      </c>
      <c r="AP396">
        <f>IF(EmployeeData3[[#This Row],[Working Arrangement]]="Remote",1,0)</f>
        <v>0</v>
      </c>
      <c r="AQ396" t="e">
        <f>'Logistics Regression'!#REF! + SUMPRODUCT(B396:J396, 'Logistics Regression'!#REF!)</f>
        <v>#REF!</v>
      </c>
    </row>
    <row r="397" spans="1:43">
      <c r="A397" t="s">
        <v>448</v>
      </c>
      <c r="B397" t="str">
        <f>VLOOKUP(EmployeeData3[[#This Row],[Employee ID]],GenderData[#All],2,FALSE)</f>
        <v>Male</v>
      </c>
      <c r="C397" t="s">
        <v>29</v>
      </c>
      <c r="D397" t="s">
        <v>30</v>
      </c>
      <c r="E397" t="s">
        <v>45</v>
      </c>
      <c r="F397" t="s">
        <v>36</v>
      </c>
      <c r="G397">
        <v>42</v>
      </c>
      <c r="H397">
        <v>1.6</v>
      </c>
      <c r="I397">
        <v>1.6</v>
      </c>
      <c r="J397" s="3">
        <v>0.99</v>
      </c>
      <c r="K397" t="s">
        <v>25</v>
      </c>
      <c r="L397" t="s">
        <v>26</v>
      </c>
      <c r="M397">
        <v>15</v>
      </c>
      <c r="N397">
        <v>90</v>
      </c>
      <c r="O397">
        <v>7</v>
      </c>
      <c r="P397">
        <v>6.2</v>
      </c>
      <c r="Q397" t="s">
        <v>33</v>
      </c>
      <c r="R397" t="s">
        <v>26</v>
      </c>
      <c r="S397">
        <v>6</v>
      </c>
      <c r="T397">
        <v>0</v>
      </c>
      <c r="U397">
        <f>IF(EmployeeData3[[#This Row],[Gender]]="Female",1,0)</f>
        <v>0</v>
      </c>
      <c r="V397">
        <f>IF(EmployeeData3[[#This Row],[Performance Rating]]="Needs Improvement",1,0)</f>
        <v>0</v>
      </c>
      <c r="W397">
        <f>IF(EmployeeData3[[#This Row],[Performance Rating]]="Exceeds Expectations",1,0)</f>
        <v>0</v>
      </c>
      <c r="X397">
        <f>IF(EmployeeData3[[#This Row],[Performance Rating]]="Outstanding",1,0)</f>
        <v>0</v>
      </c>
      <c r="Y397">
        <f>IF(EmployeeData3[[#This Row],[Job Level]]="Entry",1,0)</f>
        <v>0</v>
      </c>
      <c r="Z397">
        <f>IF(EmployeeData3[[#This Row],[Job Level]]="Manager",1,0)</f>
        <v>1</v>
      </c>
      <c r="AA397">
        <f>IF(EmployeeData3[[#This Row],[Job Level]]="Senior",1,0)</f>
        <v>0</v>
      </c>
      <c r="AB397">
        <f>IF(EmployeeData3[[#This Row],[Job Level]]="Senior Manager",1,0)</f>
        <v>0</v>
      </c>
      <c r="AC397">
        <f>IF(EmployeeData3[[#This Row],[Department]]="Claims",1,0)</f>
        <v>1</v>
      </c>
      <c r="AD397">
        <f>IF(EmployeeData3[[#This Row],[Department]]="Finance",1,0)</f>
        <v>0</v>
      </c>
      <c r="AE397">
        <f>IF(EmployeeData3[[#This Row],[Department]]="HR",1,0)</f>
        <v>0</v>
      </c>
      <c r="AF397">
        <f>IF(EmployeeData3[[#This Row],[Department]]="IT",1,0)</f>
        <v>0</v>
      </c>
      <c r="AG397">
        <f>IF(EmployeeData3[[#This Row],[Department]]="Marketing",1,0)</f>
        <v>0</v>
      </c>
      <c r="AH397">
        <f>IF(EmployeeData3[[#This Row],[Department]]="Sales",1,0)</f>
        <v>0</v>
      </c>
      <c r="AI397">
        <f>IF(EmployeeData3[[#This Row],[Department]]="Underwriting",1,0)</f>
        <v>0</v>
      </c>
      <c r="AJ397">
        <f>IF(EmployeeData3[[#This Row],[Country]]="Canada",1,0)</f>
        <v>0</v>
      </c>
      <c r="AK397">
        <f>IF(EmployeeData3[[#This Row],[Country]]="Germany",1,0)</f>
        <v>0</v>
      </c>
      <c r="AL397">
        <f>IF(EmployeeData3[[#This Row],[Country]]="Ireland",1,0)</f>
        <v>0</v>
      </c>
      <c r="AM397">
        <f>IF(EmployeeData3[[#This Row],[Country]]="Singapore",1,0)</f>
        <v>0</v>
      </c>
      <c r="AN397">
        <f>IF(EmployeeData3[[#This Row],[Country]]="US",1,0)</f>
        <v>1</v>
      </c>
      <c r="AO397">
        <f>IF(EmployeeData3[[#This Row],[Working Arrangement]]="Office",1,0)</f>
        <v>0</v>
      </c>
      <c r="AP397">
        <f>IF(EmployeeData3[[#This Row],[Working Arrangement]]="Remote",1,0)</f>
        <v>0</v>
      </c>
      <c r="AQ397" t="e">
        <f>'Logistics Regression'!#REF! + SUMPRODUCT(B397:J397, 'Logistics Regression'!#REF!)</f>
        <v>#REF!</v>
      </c>
    </row>
    <row r="398" spans="1:43">
      <c r="A398" t="s">
        <v>449</v>
      </c>
      <c r="B398" t="str">
        <f>VLOOKUP(EmployeeData3[[#This Row],[Employee ID]],GenderData[#All],2,FALSE)</f>
        <v>Female</v>
      </c>
      <c r="C398" t="s">
        <v>52</v>
      </c>
      <c r="D398" t="s">
        <v>30</v>
      </c>
      <c r="E398" t="s">
        <v>31</v>
      </c>
      <c r="F398" t="s">
        <v>24</v>
      </c>
      <c r="G398">
        <v>39</v>
      </c>
      <c r="H398">
        <v>1.6</v>
      </c>
      <c r="I398">
        <v>1.6</v>
      </c>
      <c r="J398" s="3">
        <v>1</v>
      </c>
      <c r="K398" t="s">
        <v>25</v>
      </c>
      <c r="L398" t="s">
        <v>38</v>
      </c>
      <c r="M398">
        <v>30</v>
      </c>
      <c r="N398">
        <v>70</v>
      </c>
      <c r="O398">
        <v>2</v>
      </c>
      <c r="P398">
        <v>2.1</v>
      </c>
      <c r="Q398" t="s">
        <v>33</v>
      </c>
      <c r="R398" t="s">
        <v>26</v>
      </c>
      <c r="S398">
        <v>24</v>
      </c>
      <c r="T398">
        <v>1</v>
      </c>
      <c r="U398">
        <f>IF(EmployeeData3[[#This Row],[Gender]]="Female",1,0)</f>
        <v>1</v>
      </c>
      <c r="V398">
        <f>IF(EmployeeData3[[#This Row],[Performance Rating]]="Needs Improvement",1,0)</f>
        <v>0</v>
      </c>
      <c r="W398">
        <f>IF(EmployeeData3[[#This Row],[Performance Rating]]="Exceeds Expectations",1,0)</f>
        <v>0</v>
      </c>
      <c r="X398">
        <f>IF(EmployeeData3[[#This Row],[Performance Rating]]="Outstanding",1,0)</f>
        <v>0</v>
      </c>
      <c r="Y398">
        <f>IF(EmployeeData3[[#This Row],[Job Level]]="Entry",1,0)</f>
        <v>0</v>
      </c>
      <c r="Z398">
        <f>IF(EmployeeData3[[#This Row],[Job Level]]="Manager",1,0)</f>
        <v>0</v>
      </c>
      <c r="AA398">
        <f>IF(EmployeeData3[[#This Row],[Job Level]]="Senior",1,0)</f>
        <v>0</v>
      </c>
      <c r="AB398">
        <f>IF(EmployeeData3[[#This Row],[Job Level]]="Senior Manager",1,0)</f>
        <v>0</v>
      </c>
      <c r="AC398">
        <f>IF(EmployeeData3[[#This Row],[Department]]="Claims",1,0)</f>
        <v>0</v>
      </c>
      <c r="AD398">
        <f>IF(EmployeeData3[[#This Row],[Department]]="Finance",1,0)</f>
        <v>0</v>
      </c>
      <c r="AE398">
        <f>IF(EmployeeData3[[#This Row],[Department]]="HR",1,0)</f>
        <v>0</v>
      </c>
      <c r="AF398">
        <f>IF(EmployeeData3[[#This Row],[Department]]="IT",1,0)</f>
        <v>0</v>
      </c>
      <c r="AG398">
        <f>IF(EmployeeData3[[#This Row],[Department]]="Marketing",1,0)</f>
        <v>0</v>
      </c>
      <c r="AH398">
        <f>IF(EmployeeData3[[#This Row],[Department]]="Sales",1,0)</f>
        <v>0</v>
      </c>
      <c r="AI398">
        <f>IF(EmployeeData3[[#This Row],[Department]]="Underwriting",1,0)</f>
        <v>1</v>
      </c>
      <c r="AJ398">
        <f>IF(EmployeeData3[[#This Row],[Country]]="Canada",1,0)</f>
        <v>0</v>
      </c>
      <c r="AK398">
        <f>IF(EmployeeData3[[#This Row],[Country]]="Germany",1,0)</f>
        <v>1</v>
      </c>
      <c r="AL398">
        <f>IF(EmployeeData3[[#This Row],[Country]]="Ireland",1,0)</f>
        <v>0</v>
      </c>
      <c r="AM398">
        <f>IF(EmployeeData3[[#This Row],[Country]]="Singapore",1,0)</f>
        <v>0</v>
      </c>
      <c r="AN398">
        <f>IF(EmployeeData3[[#This Row],[Country]]="US",1,0)</f>
        <v>0</v>
      </c>
      <c r="AO398">
        <f>IF(EmployeeData3[[#This Row],[Working Arrangement]]="Office",1,0)</f>
        <v>0</v>
      </c>
      <c r="AP398">
        <f>IF(EmployeeData3[[#This Row],[Working Arrangement]]="Remote",1,0)</f>
        <v>0</v>
      </c>
      <c r="AQ398" t="e">
        <f>'Logistics Regression'!#REF! + SUMPRODUCT(B398:J398, 'Logistics Regression'!#REF!)</f>
        <v>#REF!</v>
      </c>
    </row>
    <row r="399" spans="1:43">
      <c r="A399" t="s">
        <v>450</v>
      </c>
      <c r="B399" t="str">
        <f>VLOOKUP(EmployeeData3[[#This Row],[Employee ID]],GenderData[#All],2,FALSE)</f>
        <v>Female</v>
      </c>
      <c r="C399" t="s">
        <v>21</v>
      </c>
      <c r="D399" t="s">
        <v>22</v>
      </c>
      <c r="E399" t="s">
        <v>23</v>
      </c>
      <c r="F399" t="s">
        <v>24</v>
      </c>
      <c r="G399">
        <v>30</v>
      </c>
      <c r="H399">
        <v>6.2</v>
      </c>
      <c r="I399">
        <v>4.8</v>
      </c>
      <c r="J399" s="3">
        <v>1.1200000000000001</v>
      </c>
      <c r="K399" t="s">
        <v>25</v>
      </c>
      <c r="L399" t="s">
        <v>26</v>
      </c>
      <c r="M399">
        <v>13</v>
      </c>
      <c r="N399">
        <v>69</v>
      </c>
      <c r="O399">
        <v>3</v>
      </c>
      <c r="P399">
        <v>1.2</v>
      </c>
      <c r="Q399" t="s">
        <v>33</v>
      </c>
      <c r="R399" t="s">
        <v>26</v>
      </c>
      <c r="S399">
        <v>43</v>
      </c>
      <c r="T399">
        <v>0</v>
      </c>
      <c r="U399">
        <f>IF(EmployeeData3[[#This Row],[Gender]]="Female",1,0)</f>
        <v>1</v>
      </c>
      <c r="V399">
        <f>IF(EmployeeData3[[#This Row],[Performance Rating]]="Needs Improvement",1,0)</f>
        <v>0</v>
      </c>
      <c r="W399">
        <f>IF(EmployeeData3[[#This Row],[Performance Rating]]="Exceeds Expectations",1,0)</f>
        <v>0</v>
      </c>
      <c r="X399">
        <f>IF(EmployeeData3[[#This Row],[Performance Rating]]="Outstanding",1,0)</f>
        <v>0</v>
      </c>
      <c r="Y399">
        <f>IF(EmployeeData3[[#This Row],[Job Level]]="Entry",1,0)</f>
        <v>0</v>
      </c>
      <c r="Z399">
        <f>IF(EmployeeData3[[#This Row],[Job Level]]="Manager",1,0)</f>
        <v>0</v>
      </c>
      <c r="AA399">
        <f>IF(EmployeeData3[[#This Row],[Job Level]]="Senior",1,0)</f>
        <v>0</v>
      </c>
      <c r="AB399">
        <f>IF(EmployeeData3[[#This Row],[Job Level]]="Senior Manager",1,0)</f>
        <v>0</v>
      </c>
      <c r="AC399">
        <f>IF(EmployeeData3[[#This Row],[Department]]="Claims",1,0)</f>
        <v>0</v>
      </c>
      <c r="AD399">
        <f>IF(EmployeeData3[[#This Row],[Department]]="Finance",1,0)</f>
        <v>0</v>
      </c>
      <c r="AE399">
        <f>IF(EmployeeData3[[#This Row],[Department]]="HR",1,0)</f>
        <v>0</v>
      </c>
      <c r="AF399">
        <f>IF(EmployeeData3[[#This Row],[Department]]="IT",1,0)</f>
        <v>0</v>
      </c>
      <c r="AG399">
        <f>IF(EmployeeData3[[#This Row],[Department]]="Marketing",1,0)</f>
        <v>0</v>
      </c>
      <c r="AH399">
        <f>IF(EmployeeData3[[#This Row],[Department]]="Sales",1,0)</f>
        <v>1</v>
      </c>
      <c r="AI399">
        <f>IF(EmployeeData3[[#This Row],[Department]]="Underwriting",1,0)</f>
        <v>0</v>
      </c>
      <c r="AJ399">
        <f>IF(EmployeeData3[[#This Row],[Country]]="Canada",1,0)</f>
        <v>0</v>
      </c>
      <c r="AK399">
        <f>IF(EmployeeData3[[#This Row],[Country]]="Germany",1,0)</f>
        <v>0</v>
      </c>
      <c r="AL399">
        <f>IF(EmployeeData3[[#This Row],[Country]]="Ireland",1,0)</f>
        <v>0</v>
      </c>
      <c r="AM399">
        <f>IF(EmployeeData3[[#This Row],[Country]]="Singapore",1,0)</f>
        <v>0</v>
      </c>
      <c r="AN399">
        <f>IF(EmployeeData3[[#This Row],[Country]]="US",1,0)</f>
        <v>0</v>
      </c>
      <c r="AO399">
        <f>IF(EmployeeData3[[#This Row],[Working Arrangement]]="Office",1,0)</f>
        <v>0</v>
      </c>
      <c r="AP399">
        <f>IF(EmployeeData3[[#This Row],[Working Arrangement]]="Remote",1,0)</f>
        <v>0</v>
      </c>
      <c r="AQ399" t="e">
        <f>'Logistics Regression'!#REF! + SUMPRODUCT(B399:J399, 'Logistics Regression'!#REF!)</f>
        <v>#REF!</v>
      </c>
    </row>
    <row r="400" spans="1:43">
      <c r="A400" t="s">
        <v>451</v>
      </c>
      <c r="B400" t="str">
        <f>VLOOKUP(EmployeeData3[[#This Row],[Employee ID]],GenderData[#All],2,FALSE)</f>
        <v>Male</v>
      </c>
      <c r="C400" t="s">
        <v>35</v>
      </c>
      <c r="D400" t="s">
        <v>22</v>
      </c>
      <c r="E400" t="s">
        <v>23</v>
      </c>
      <c r="F400" t="s">
        <v>32</v>
      </c>
      <c r="G400">
        <v>45</v>
      </c>
      <c r="H400">
        <v>1.5</v>
      </c>
      <c r="I400">
        <v>1</v>
      </c>
      <c r="J400" s="3">
        <v>1.04</v>
      </c>
      <c r="K400" t="s">
        <v>53</v>
      </c>
      <c r="L400" t="s">
        <v>26</v>
      </c>
      <c r="M400">
        <v>8</v>
      </c>
      <c r="N400">
        <v>74</v>
      </c>
      <c r="O400">
        <v>1</v>
      </c>
      <c r="P400">
        <v>3.4</v>
      </c>
      <c r="Q400" t="s">
        <v>33</v>
      </c>
      <c r="R400" t="s">
        <v>26</v>
      </c>
      <c r="S400">
        <v>21</v>
      </c>
      <c r="T400">
        <v>0</v>
      </c>
      <c r="U400">
        <f>IF(EmployeeData3[[#This Row],[Gender]]="Female",1,0)</f>
        <v>0</v>
      </c>
      <c r="V400">
        <f>IF(EmployeeData3[[#This Row],[Performance Rating]]="Needs Improvement",1,0)</f>
        <v>1</v>
      </c>
      <c r="W400">
        <f>IF(EmployeeData3[[#This Row],[Performance Rating]]="Exceeds Expectations",1,0)</f>
        <v>0</v>
      </c>
      <c r="X400">
        <f>IF(EmployeeData3[[#This Row],[Performance Rating]]="Outstanding",1,0)</f>
        <v>0</v>
      </c>
      <c r="Y400">
        <f>IF(EmployeeData3[[#This Row],[Job Level]]="Entry",1,0)</f>
        <v>0</v>
      </c>
      <c r="Z400">
        <f>IF(EmployeeData3[[#This Row],[Job Level]]="Manager",1,0)</f>
        <v>0</v>
      </c>
      <c r="AA400">
        <f>IF(EmployeeData3[[#This Row],[Job Level]]="Senior",1,0)</f>
        <v>1</v>
      </c>
      <c r="AB400">
        <f>IF(EmployeeData3[[#This Row],[Job Level]]="Senior Manager",1,0)</f>
        <v>0</v>
      </c>
      <c r="AC400">
        <f>IF(EmployeeData3[[#This Row],[Department]]="Claims",1,0)</f>
        <v>0</v>
      </c>
      <c r="AD400">
        <f>IF(EmployeeData3[[#This Row],[Department]]="Finance",1,0)</f>
        <v>0</v>
      </c>
      <c r="AE400">
        <f>IF(EmployeeData3[[#This Row],[Department]]="HR",1,0)</f>
        <v>0</v>
      </c>
      <c r="AF400">
        <f>IF(EmployeeData3[[#This Row],[Department]]="IT",1,0)</f>
        <v>0</v>
      </c>
      <c r="AG400">
        <f>IF(EmployeeData3[[#This Row],[Department]]="Marketing",1,0)</f>
        <v>1</v>
      </c>
      <c r="AH400">
        <f>IF(EmployeeData3[[#This Row],[Department]]="Sales",1,0)</f>
        <v>0</v>
      </c>
      <c r="AI400">
        <f>IF(EmployeeData3[[#This Row],[Department]]="Underwriting",1,0)</f>
        <v>0</v>
      </c>
      <c r="AJ400">
        <f>IF(EmployeeData3[[#This Row],[Country]]="Canada",1,0)</f>
        <v>0</v>
      </c>
      <c r="AK400">
        <f>IF(EmployeeData3[[#This Row],[Country]]="Germany",1,0)</f>
        <v>0</v>
      </c>
      <c r="AL400">
        <f>IF(EmployeeData3[[#This Row],[Country]]="Ireland",1,0)</f>
        <v>0</v>
      </c>
      <c r="AM400">
        <f>IF(EmployeeData3[[#This Row],[Country]]="Singapore",1,0)</f>
        <v>0</v>
      </c>
      <c r="AN400">
        <f>IF(EmployeeData3[[#This Row],[Country]]="US",1,0)</f>
        <v>0</v>
      </c>
      <c r="AO400">
        <f>IF(EmployeeData3[[#This Row],[Working Arrangement]]="Office",1,0)</f>
        <v>0</v>
      </c>
      <c r="AP400">
        <f>IF(EmployeeData3[[#This Row],[Working Arrangement]]="Remote",1,0)</f>
        <v>0</v>
      </c>
      <c r="AQ400" t="e">
        <f>'Logistics Regression'!#REF! + SUMPRODUCT(B400:J400, 'Logistics Regression'!#REF!)</f>
        <v>#REF!</v>
      </c>
    </row>
    <row r="401" spans="1:43">
      <c r="A401" t="s">
        <v>452</v>
      </c>
      <c r="B401" t="str">
        <f>VLOOKUP(EmployeeData3[[#This Row],[Employee ID]],GenderData[#All],2,FALSE)</f>
        <v>Female</v>
      </c>
      <c r="C401" t="s">
        <v>35</v>
      </c>
      <c r="D401" t="s">
        <v>22</v>
      </c>
      <c r="E401" t="s">
        <v>45</v>
      </c>
      <c r="F401" t="s">
        <v>32</v>
      </c>
      <c r="G401">
        <v>44</v>
      </c>
      <c r="H401">
        <v>0.8</v>
      </c>
      <c r="I401">
        <v>0.8</v>
      </c>
      <c r="J401" s="3">
        <v>0.97</v>
      </c>
      <c r="K401" t="s">
        <v>37</v>
      </c>
      <c r="L401" t="s">
        <v>26</v>
      </c>
      <c r="M401">
        <v>24</v>
      </c>
      <c r="N401">
        <v>80</v>
      </c>
      <c r="O401">
        <v>0</v>
      </c>
      <c r="P401">
        <v>0.9</v>
      </c>
      <c r="Q401" t="s">
        <v>33</v>
      </c>
      <c r="R401" t="s">
        <v>26</v>
      </c>
      <c r="S401">
        <v>35</v>
      </c>
      <c r="T401">
        <v>0</v>
      </c>
      <c r="U401">
        <f>IF(EmployeeData3[[#This Row],[Gender]]="Female",1,0)</f>
        <v>1</v>
      </c>
      <c r="V401">
        <f>IF(EmployeeData3[[#This Row],[Performance Rating]]="Needs Improvement",1,0)</f>
        <v>0</v>
      </c>
      <c r="W401">
        <f>IF(EmployeeData3[[#This Row],[Performance Rating]]="Exceeds Expectations",1,0)</f>
        <v>1</v>
      </c>
      <c r="X401">
        <f>IF(EmployeeData3[[#This Row],[Performance Rating]]="Outstanding",1,0)</f>
        <v>0</v>
      </c>
      <c r="Y401">
        <f>IF(EmployeeData3[[#This Row],[Job Level]]="Entry",1,0)</f>
        <v>0</v>
      </c>
      <c r="Z401">
        <f>IF(EmployeeData3[[#This Row],[Job Level]]="Manager",1,0)</f>
        <v>0</v>
      </c>
      <c r="AA401">
        <f>IF(EmployeeData3[[#This Row],[Job Level]]="Senior",1,0)</f>
        <v>1</v>
      </c>
      <c r="AB401">
        <f>IF(EmployeeData3[[#This Row],[Job Level]]="Senior Manager",1,0)</f>
        <v>0</v>
      </c>
      <c r="AC401">
        <f>IF(EmployeeData3[[#This Row],[Department]]="Claims",1,0)</f>
        <v>0</v>
      </c>
      <c r="AD401">
        <f>IF(EmployeeData3[[#This Row],[Department]]="Finance",1,0)</f>
        <v>0</v>
      </c>
      <c r="AE401">
        <f>IF(EmployeeData3[[#This Row],[Department]]="HR",1,0)</f>
        <v>0</v>
      </c>
      <c r="AF401">
        <f>IF(EmployeeData3[[#This Row],[Department]]="IT",1,0)</f>
        <v>0</v>
      </c>
      <c r="AG401">
        <f>IF(EmployeeData3[[#This Row],[Department]]="Marketing",1,0)</f>
        <v>1</v>
      </c>
      <c r="AH401">
        <f>IF(EmployeeData3[[#This Row],[Department]]="Sales",1,0)</f>
        <v>0</v>
      </c>
      <c r="AI401">
        <f>IF(EmployeeData3[[#This Row],[Department]]="Underwriting",1,0)</f>
        <v>0</v>
      </c>
      <c r="AJ401">
        <f>IF(EmployeeData3[[#This Row],[Country]]="Canada",1,0)</f>
        <v>0</v>
      </c>
      <c r="AK401">
        <f>IF(EmployeeData3[[#This Row],[Country]]="Germany",1,0)</f>
        <v>0</v>
      </c>
      <c r="AL401">
        <f>IF(EmployeeData3[[#This Row],[Country]]="Ireland",1,0)</f>
        <v>0</v>
      </c>
      <c r="AM401">
        <f>IF(EmployeeData3[[#This Row],[Country]]="Singapore",1,0)</f>
        <v>0</v>
      </c>
      <c r="AN401">
        <f>IF(EmployeeData3[[#This Row],[Country]]="US",1,0)</f>
        <v>1</v>
      </c>
      <c r="AO401">
        <f>IF(EmployeeData3[[#This Row],[Working Arrangement]]="Office",1,0)</f>
        <v>0</v>
      </c>
      <c r="AP401">
        <f>IF(EmployeeData3[[#This Row],[Working Arrangement]]="Remote",1,0)</f>
        <v>0</v>
      </c>
      <c r="AQ401" t="e">
        <f>'Logistics Regression'!#REF! + SUMPRODUCT(B401:J401, 'Logistics Regression'!#REF!)</f>
        <v>#REF!</v>
      </c>
    </row>
    <row r="402" spans="1:43">
      <c r="A402" t="s">
        <v>453</v>
      </c>
      <c r="B402" t="str">
        <f>VLOOKUP(EmployeeData3[[#This Row],[Employee ID]],GenderData[#All],2,FALSE)</f>
        <v>Female</v>
      </c>
      <c r="C402" t="s">
        <v>48</v>
      </c>
      <c r="D402" t="s">
        <v>49</v>
      </c>
      <c r="E402" t="s">
        <v>73</v>
      </c>
      <c r="F402" t="s">
        <v>24</v>
      </c>
      <c r="G402">
        <v>39</v>
      </c>
      <c r="H402">
        <v>2.2999999999999998</v>
      </c>
      <c r="I402">
        <v>1.5</v>
      </c>
      <c r="J402" s="3">
        <v>0.84</v>
      </c>
      <c r="K402" t="s">
        <v>25</v>
      </c>
      <c r="L402" t="s">
        <v>26</v>
      </c>
      <c r="M402">
        <v>24</v>
      </c>
      <c r="N402">
        <v>75</v>
      </c>
      <c r="O402">
        <v>1</v>
      </c>
      <c r="P402">
        <v>2.1</v>
      </c>
      <c r="Q402" t="s">
        <v>27</v>
      </c>
      <c r="R402" t="s">
        <v>38</v>
      </c>
      <c r="S402">
        <v>30</v>
      </c>
      <c r="T402">
        <v>1</v>
      </c>
      <c r="U402">
        <f>IF(EmployeeData3[[#This Row],[Gender]]="Female",1,0)</f>
        <v>1</v>
      </c>
      <c r="V402">
        <f>IF(EmployeeData3[[#This Row],[Performance Rating]]="Needs Improvement",1,0)</f>
        <v>0</v>
      </c>
      <c r="W402">
        <f>IF(EmployeeData3[[#This Row],[Performance Rating]]="Exceeds Expectations",1,0)</f>
        <v>0</v>
      </c>
      <c r="X402">
        <f>IF(EmployeeData3[[#This Row],[Performance Rating]]="Outstanding",1,0)</f>
        <v>0</v>
      </c>
      <c r="Y402">
        <f>IF(EmployeeData3[[#This Row],[Job Level]]="Entry",1,0)</f>
        <v>0</v>
      </c>
      <c r="Z402">
        <f>IF(EmployeeData3[[#This Row],[Job Level]]="Manager",1,0)</f>
        <v>0</v>
      </c>
      <c r="AA402">
        <f>IF(EmployeeData3[[#This Row],[Job Level]]="Senior",1,0)</f>
        <v>0</v>
      </c>
      <c r="AB402">
        <f>IF(EmployeeData3[[#This Row],[Job Level]]="Senior Manager",1,0)</f>
        <v>0</v>
      </c>
      <c r="AC402">
        <f>IF(EmployeeData3[[#This Row],[Department]]="Claims",1,0)</f>
        <v>0</v>
      </c>
      <c r="AD402">
        <f>IF(EmployeeData3[[#This Row],[Department]]="Finance",1,0)</f>
        <v>0</v>
      </c>
      <c r="AE402">
        <f>IF(EmployeeData3[[#This Row],[Department]]="HR",1,0)</f>
        <v>0</v>
      </c>
      <c r="AF402">
        <f>IF(EmployeeData3[[#This Row],[Department]]="IT",1,0)</f>
        <v>1</v>
      </c>
      <c r="AG402">
        <f>IF(EmployeeData3[[#This Row],[Department]]="Marketing",1,0)</f>
        <v>0</v>
      </c>
      <c r="AH402">
        <f>IF(EmployeeData3[[#This Row],[Department]]="Sales",1,0)</f>
        <v>0</v>
      </c>
      <c r="AI402">
        <f>IF(EmployeeData3[[#This Row],[Department]]="Underwriting",1,0)</f>
        <v>0</v>
      </c>
      <c r="AJ402">
        <f>IF(EmployeeData3[[#This Row],[Country]]="Canada",1,0)</f>
        <v>0</v>
      </c>
      <c r="AK402">
        <f>IF(EmployeeData3[[#This Row],[Country]]="Germany",1,0)</f>
        <v>0</v>
      </c>
      <c r="AL402">
        <f>IF(EmployeeData3[[#This Row],[Country]]="Ireland",1,0)</f>
        <v>1</v>
      </c>
      <c r="AM402">
        <f>IF(EmployeeData3[[#This Row],[Country]]="Singapore",1,0)</f>
        <v>0</v>
      </c>
      <c r="AN402">
        <f>IF(EmployeeData3[[#This Row],[Country]]="US",1,0)</f>
        <v>0</v>
      </c>
      <c r="AO402">
        <f>IF(EmployeeData3[[#This Row],[Working Arrangement]]="Office",1,0)</f>
        <v>0</v>
      </c>
      <c r="AP402">
        <f>IF(EmployeeData3[[#This Row],[Working Arrangement]]="Remote",1,0)</f>
        <v>1</v>
      </c>
      <c r="AQ402" t="e">
        <f>'Logistics Regression'!#REF! + SUMPRODUCT(B402:J402, 'Logistics Regression'!#REF!)</f>
        <v>#REF!</v>
      </c>
    </row>
    <row r="403" spans="1:43">
      <c r="A403" t="s">
        <v>454</v>
      </c>
      <c r="B403" t="str">
        <f>VLOOKUP(EmployeeData3[[#This Row],[Employee ID]],GenderData[#All],2,FALSE)</f>
        <v>Male</v>
      </c>
      <c r="C403" t="s">
        <v>29</v>
      </c>
      <c r="D403" t="s">
        <v>30</v>
      </c>
      <c r="E403" t="s">
        <v>45</v>
      </c>
      <c r="F403" t="s">
        <v>24</v>
      </c>
      <c r="G403">
        <v>27</v>
      </c>
      <c r="H403">
        <v>2.7</v>
      </c>
      <c r="I403">
        <v>1.7</v>
      </c>
      <c r="J403" s="3">
        <v>0.96</v>
      </c>
      <c r="K403" t="s">
        <v>25</v>
      </c>
      <c r="L403" t="s">
        <v>26</v>
      </c>
      <c r="M403">
        <v>18</v>
      </c>
      <c r="N403">
        <v>66</v>
      </c>
      <c r="O403">
        <v>3</v>
      </c>
      <c r="P403">
        <v>0.7</v>
      </c>
      <c r="Q403" t="s">
        <v>33</v>
      </c>
      <c r="R403" t="s">
        <v>26</v>
      </c>
      <c r="S403">
        <v>35</v>
      </c>
      <c r="T403">
        <v>0</v>
      </c>
      <c r="U403">
        <f>IF(EmployeeData3[[#This Row],[Gender]]="Female",1,0)</f>
        <v>0</v>
      </c>
      <c r="V403">
        <f>IF(EmployeeData3[[#This Row],[Performance Rating]]="Needs Improvement",1,0)</f>
        <v>0</v>
      </c>
      <c r="W403">
        <f>IF(EmployeeData3[[#This Row],[Performance Rating]]="Exceeds Expectations",1,0)</f>
        <v>0</v>
      </c>
      <c r="X403">
        <f>IF(EmployeeData3[[#This Row],[Performance Rating]]="Outstanding",1,0)</f>
        <v>0</v>
      </c>
      <c r="Y403">
        <f>IF(EmployeeData3[[#This Row],[Job Level]]="Entry",1,0)</f>
        <v>0</v>
      </c>
      <c r="Z403">
        <f>IF(EmployeeData3[[#This Row],[Job Level]]="Manager",1,0)</f>
        <v>0</v>
      </c>
      <c r="AA403">
        <f>IF(EmployeeData3[[#This Row],[Job Level]]="Senior",1,0)</f>
        <v>0</v>
      </c>
      <c r="AB403">
        <f>IF(EmployeeData3[[#This Row],[Job Level]]="Senior Manager",1,0)</f>
        <v>0</v>
      </c>
      <c r="AC403">
        <f>IF(EmployeeData3[[#This Row],[Department]]="Claims",1,0)</f>
        <v>1</v>
      </c>
      <c r="AD403">
        <f>IF(EmployeeData3[[#This Row],[Department]]="Finance",1,0)</f>
        <v>0</v>
      </c>
      <c r="AE403">
        <f>IF(EmployeeData3[[#This Row],[Department]]="HR",1,0)</f>
        <v>0</v>
      </c>
      <c r="AF403">
        <f>IF(EmployeeData3[[#This Row],[Department]]="IT",1,0)</f>
        <v>0</v>
      </c>
      <c r="AG403">
        <f>IF(EmployeeData3[[#This Row],[Department]]="Marketing",1,0)</f>
        <v>0</v>
      </c>
      <c r="AH403">
        <f>IF(EmployeeData3[[#This Row],[Department]]="Sales",1,0)</f>
        <v>0</v>
      </c>
      <c r="AI403">
        <f>IF(EmployeeData3[[#This Row],[Department]]="Underwriting",1,0)</f>
        <v>0</v>
      </c>
      <c r="AJ403">
        <f>IF(EmployeeData3[[#This Row],[Country]]="Canada",1,0)</f>
        <v>0</v>
      </c>
      <c r="AK403">
        <f>IF(EmployeeData3[[#This Row],[Country]]="Germany",1,0)</f>
        <v>0</v>
      </c>
      <c r="AL403">
        <f>IF(EmployeeData3[[#This Row],[Country]]="Ireland",1,0)</f>
        <v>0</v>
      </c>
      <c r="AM403">
        <f>IF(EmployeeData3[[#This Row],[Country]]="Singapore",1,0)</f>
        <v>0</v>
      </c>
      <c r="AN403">
        <f>IF(EmployeeData3[[#This Row],[Country]]="US",1,0)</f>
        <v>1</v>
      </c>
      <c r="AO403">
        <f>IF(EmployeeData3[[#This Row],[Working Arrangement]]="Office",1,0)</f>
        <v>0</v>
      </c>
      <c r="AP403">
        <f>IF(EmployeeData3[[#This Row],[Working Arrangement]]="Remote",1,0)</f>
        <v>0</v>
      </c>
      <c r="AQ403" t="e">
        <f>'Logistics Regression'!#REF! + SUMPRODUCT(B403:J403, 'Logistics Regression'!#REF!)</f>
        <v>#REF!</v>
      </c>
    </row>
    <row r="404" spans="1:43">
      <c r="A404" t="s">
        <v>455</v>
      </c>
      <c r="B404" t="str">
        <f>VLOOKUP(EmployeeData3[[#This Row],[Employee ID]],GenderData[#All],2,FALSE)</f>
        <v>Female</v>
      </c>
      <c r="C404" t="s">
        <v>21</v>
      </c>
      <c r="D404" t="s">
        <v>22</v>
      </c>
      <c r="E404" t="s">
        <v>45</v>
      </c>
      <c r="F404" t="s">
        <v>62</v>
      </c>
      <c r="G404">
        <v>34</v>
      </c>
      <c r="H404">
        <v>5.4</v>
      </c>
      <c r="I404">
        <v>0.2</v>
      </c>
      <c r="J404" s="3">
        <v>1.08</v>
      </c>
      <c r="K404" t="s">
        <v>25</v>
      </c>
      <c r="L404" t="s">
        <v>26</v>
      </c>
      <c r="M404">
        <v>22</v>
      </c>
      <c r="N404">
        <v>66</v>
      </c>
      <c r="O404">
        <v>3</v>
      </c>
      <c r="P404">
        <v>12</v>
      </c>
      <c r="Q404" t="s">
        <v>33</v>
      </c>
      <c r="R404" t="s">
        <v>26</v>
      </c>
      <c r="S404">
        <v>14</v>
      </c>
      <c r="T404">
        <v>1</v>
      </c>
      <c r="U404">
        <f>IF(EmployeeData3[[#This Row],[Gender]]="Female",1,0)</f>
        <v>1</v>
      </c>
      <c r="V404">
        <f>IF(EmployeeData3[[#This Row],[Performance Rating]]="Needs Improvement",1,0)</f>
        <v>0</v>
      </c>
      <c r="W404">
        <f>IF(EmployeeData3[[#This Row],[Performance Rating]]="Exceeds Expectations",1,0)</f>
        <v>0</v>
      </c>
      <c r="X404">
        <f>IF(EmployeeData3[[#This Row],[Performance Rating]]="Outstanding",1,0)</f>
        <v>0</v>
      </c>
      <c r="Y404">
        <f>IF(EmployeeData3[[#This Row],[Job Level]]="Entry",1,0)</f>
        <v>1</v>
      </c>
      <c r="Z404">
        <f>IF(EmployeeData3[[#This Row],[Job Level]]="Manager",1,0)</f>
        <v>0</v>
      </c>
      <c r="AA404">
        <f>IF(EmployeeData3[[#This Row],[Job Level]]="Senior",1,0)</f>
        <v>0</v>
      </c>
      <c r="AB404">
        <f>IF(EmployeeData3[[#This Row],[Job Level]]="Senior Manager",1,0)</f>
        <v>0</v>
      </c>
      <c r="AC404">
        <f>IF(EmployeeData3[[#This Row],[Department]]="Claims",1,0)</f>
        <v>0</v>
      </c>
      <c r="AD404">
        <f>IF(EmployeeData3[[#This Row],[Department]]="Finance",1,0)</f>
        <v>0</v>
      </c>
      <c r="AE404">
        <f>IF(EmployeeData3[[#This Row],[Department]]="HR",1,0)</f>
        <v>0</v>
      </c>
      <c r="AF404">
        <f>IF(EmployeeData3[[#This Row],[Department]]="IT",1,0)</f>
        <v>0</v>
      </c>
      <c r="AG404">
        <f>IF(EmployeeData3[[#This Row],[Department]]="Marketing",1,0)</f>
        <v>0</v>
      </c>
      <c r="AH404">
        <f>IF(EmployeeData3[[#This Row],[Department]]="Sales",1,0)</f>
        <v>1</v>
      </c>
      <c r="AI404">
        <f>IF(EmployeeData3[[#This Row],[Department]]="Underwriting",1,0)</f>
        <v>0</v>
      </c>
      <c r="AJ404">
        <f>IF(EmployeeData3[[#This Row],[Country]]="Canada",1,0)</f>
        <v>0</v>
      </c>
      <c r="AK404">
        <f>IF(EmployeeData3[[#This Row],[Country]]="Germany",1,0)</f>
        <v>0</v>
      </c>
      <c r="AL404">
        <f>IF(EmployeeData3[[#This Row],[Country]]="Ireland",1,0)</f>
        <v>0</v>
      </c>
      <c r="AM404">
        <f>IF(EmployeeData3[[#This Row],[Country]]="Singapore",1,0)</f>
        <v>0</v>
      </c>
      <c r="AN404">
        <f>IF(EmployeeData3[[#This Row],[Country]]="US",1,0)</f>
        <v>1</v>
      </c>
      <c r="AO404">
        <f>IF(EmployeeData3[[#This Row],[Working Arrangement]]="Office",1,0)</f>
        <v>0</v>
      </c>
      <c r="AP404">
        <f>IF(EmployeeData3[[#This Row],[Working Arrangement]]="Remote",1,0)</f>
        <v>0</v>
      </c>
      <c r="AQ404" t="e">
        <f>'Logistics Regression'!#REF! + SUMPRODUCT(B404:J404, 'Logistics Regression'!#REF!)</f>
        <v>#REF!</v>
      </c>
    </row>
    <row r="405" spans="1:43">
      <c r="A405" t="s">
        <v>456</v>
      </c>
      <c r="B405" t="str">
        <f>VLOOKUP(EmployeeData3[[#This Row],[Employee ID]],GenderData[#All],2,FALSE)</f>
        <v>Male</v>
      </c>
      <c r="C405" t="s">
        <v>52</v>
      </c>
      <c r="D405" t="s">
        <v>30</v>
      </c>
      <c r="E405" t="s">
        <v>23</v>
      </c>
      <c r="F405" t="s">
        <v>32</v>
      </c>
      <c r="G405">
        <v>46</v>
      </c>
      <c r="H405">
        <v>2.4</v>
      </c>
      <c r="I405">
        <v>1.2</v>
      </c>
      <c r="J405" s="3">
        <v>1.01</v>
      </c>
      <c r="K405" t="s">
        <v>25</v>
      </c>
      <c r="L405" t="s">
        <v>26</v>
      </c>
      <c r="M405">
        <v>16</v>
      </c>
      <c r="N405">
        <v>80</v>
      </c>
      <c r="O405">
        <v>12</v>
      </c>
      <c r="P405">
        <v>5.6</v>
      </c>
      <c r="Q405" t="s">
        <v>33</v>
      </c>
      <c r="R405" t="s">
        <v>26</v>
      </c>
      <c r="S405">
        <v>14</v>
      </c>
      <c r="T405">
        <v>0</v>
      </c>
      <c r="U405">
        <f>IF(EmployeeData3[[#This Row],[Gender]]="Female",1,0)</f>
        <v>0</v>
      </c>
      <c r="V405">
        <f>IF(EmployeeData3[[#This Row],[Performance Rating]]="Needs Improvement",1,0)</f>
        <v>0</v>
      </c>
      <c r="W405">
        <f>IF(EmployeeData3[[#This Row],[Performance Rating]]="Exceeds Expectations",1,0)</f>
        <v>0</v>
      </c>
      <c r="X405">
        <f>IF(EmployeeData3[[#This Row],[Performance Rating]]="Outstanding",1,0)</f>
        <v>0</v>
      </c>
      <c r="Y405">
        <f>IF(EmployeeData3[[#This Row],[Job Level]]="Entry",1,0)</f>
        <v>0</v>
      </c>
      <c r="Z405">
        <f>IF(EmployeeData3[[#This Row],[Job Level]]="Manager",1,0)</f>
        <v>0</v>
      </c>
      <c r="AA405">
        <f>IF(EmployeeData3[[#This Row],[Job Level]]="Senior",1,0)</f>
        <v>1</v>
      </c>
      <c r="AB405">
        <f>IF(EmployeeData3[[#This Row],[Job Level]]="Senior Manager",1,0)</f>
        <v>0</v>
      </c>
      <c r="AC405">
        <f>IF(EmployeeData3[[#This Row],[Department]]="Claims",1,0)</f>
        <v>0</v>
      </c>
      <c r="AD405">
        <f>IF(EmployeeData3[[#This Row],[Department]]="Finance",1,0)</f>
        <v>0</v>
      </c>
      <c r="AE405">
        <f>IF(EmployeeData3[[#This Row],[Department]]="HR",1,0)</f>
        <v>0</v>
      </c>
      <c r="AF405">
        <f>IF(EmployeeData3[[#This Row],[Department]]="IT",1,0)</f>
        <v>0</v>
      </c>
      <c r="AG405">
        <f>IF(EmployeeData3[[#This Row],[Department]]="Marketing",1,0)</f>
        <v>0</v>
      </c>
      <c r="AH405">
        <f>IF(EmployeeData3[[#This Row],[Department]]="Sales",1,0)</f>
        <v>0</v>
      </c>
      <c r="AI405">
        <f>IF(EmployeeData3[[#This Row],[Department]]="Underwriting",1,0)</f>
        <v>1</v>
      </c>
      <c r="AJ405">
        <f>IF(EmployeeData3[[#This Row],[Country]]="Canada",1,0)</f>
        <v>0</v>
      </c>
      <c r="AK405">
        <f>IF(EmployeeData3[[#This Row],[Country]]="Germany",1,0)</f>
        <v>0</v>
      </c>
      <c r="AL405">
        <f>IF(EmployeeData3[[#This Row],[Country]]="Ireland",1,0)</f>
        <v>0</v>
      </c>
      <c r="AM405">
        <f>IF(EmployeeData3[[#This Row],[Country]]="Singapore",1,0)</f>
        <v>0</v>
      </c>
      <c r="AN405">
        <f>IF(EmployeeData3[[#This Row],[Country]]="US",1,0)</f>
        <v>0</v>
      </c>
      <c r="AO405">
        <f>IF(EmployeeData3[[#This Row],[Working Arrangement]]="Office",1,0)</f>
        <v>0</v>
      </c>
      <c r="AP405">
        <f>IF(EmployeeData3[[#This Row],[Working Arrangement]]="Remote",1,0)</f>
        <v>0</v>
      </c>
      <c r="AQ405" t="e">
        <f>'Logistics Regression'!#REF! + SUMPRODUCT(B405:J405, 'Logistics Regression'!#REF!)</f>
        <v>#REF!</v>
      </c>
    </row>
    <row r="406" spans="1:43">
      <c r="A406" t="s">
        <v>457</v>
      </c>
      <c r="B406" t="str">
        <f>VLOOKUP(EmployeeData3[[#This Row],[Employee ID]],GenderData[#All],2,FALSE)</f>
        <v>Male</v>
      </c>
      <c r="C406" t="s">
        <v>66</v>
      </c>
      <c r="D406" t="s">
        <v>67</v>
      </c>
      <c r="E406" t="s">
        <v>23</v>
      </c>
      <c r="F406" t="s">
        <v>32</v>
      </c>
      <c r="G406">
        <v>50</v>
      </c>
      <c r="H406">
        <v>9.6</v>
      </c>
      <c r="I406">
        <v>1.8</v>
      </c>
      <c r="J406" s="3">
        <v>1.0900000000000001</v>
      </c>
      <c r="K406" t="s">
        <v>75</v>
      </c>
      <c r="L406" t="s">
        <v>38</v>
      </c>
      <c r="M406">
        <v>18</v>
      </c>
      <c r="N406">
        <v>86</v>
      </c>
      <c r="O406">
        <v>2</v>
      </c>
      <c r="P406">
        <v>5.3</v>
      </c>
      <c r="Q406" t="s">
        <v>33</v>
      </c>
      <c r="R406" t="s">
        <v>26</v>
      </c>
      <c r="S406">
        <v>24</v>
      </c>
      <c r="T406">
        <v>0</v>
      </c>
      <c r="U406">
        <f>IF(EmployeeData3[[#This Row],[Gender]]="Female",1,0)</f>
        <v>0</v>
      </c>
      <c r="V406">
        <f>IF(EmployeeData3[[#This Row],[Performance Rating]]="Needs Improvement",1,0)</f>
        <v>0</v>
      </c>
      <c r="W406">
        <f>IF(EmployeeData3[[#This Row],[Performance Rating]]="Exceeds Expectations",1,0)</f>
        <v>0</v>
      </c>
      <c r="X406">
        <f>IF(EmployeeData3[[#This Row],[Performance Rating]]="Outstanding",1,0)</f>
        <v>1</v>
      </c>
      <c r="Y406">
        <f>IF(EmployeeData3[[#This Row],[Job Level]]="Entry",1,0)</f>
        <v>0</v>
      </c>
      <c r="Z406">
        <f>IF(EmployeeData3[[#This Row],[Job Level]]="Manager",1,0)</f>
        <v>0</v>
      </c>
      <c r="AA406">
        <f>IF(EmployeeData3[[#This Row],[Job Level]]="Senior",1,0)</f>
        <v>1</v>
      </c>
      <c r="AB406">
        <f>IF(EmployeeData3[[#This Row],[Job Level]]="Senior Manager",1,0)</f>
        <v>0</v>
      </c>
      <c r="AC406">
        <f>IF(EmployeeData3[[#This Row],[Department]]="Claims",1,0)</f>
        <v>0</v>
      </c>
      <c r="AD406">
        <f>IF(EmployeeData3[[#This Row],[Department]]="Finance",1,0)</f>
        <v>0</v>
      </c>
      <c r="AE406">
        <f>IF(EmployeeData3[[#This Row],[Department]]="HR",1,0)</f>
        <v>1</v>
      </c>
      <c r="AF406">
        <f>IF(EmployeeData3[[#This Row],[Department]]="IT",1,0)</f>
        <v>0</v>
      </c>
      <c r="AG406">
        <f>IF(EmployeeData3[[#This Row],[Department]]="Marketing",1,0)</f>
        <v>0</v>
      </c>
      <c r="AH406">
        <f>IF(EmployeeData3[[#This Row],[Department]]="Sales",1,0)</f>
        <v>0</v>
      </c>
      <c r="AI406">
        <f>IF(EmployeeData3[[#This Row],[Department]]="Underwriting",1,0)</f>
        <v>0</v>
      </c>
      <c r="AJ406">
        <f>IF(EmployeeData3[[#This Row],[Country]]="Canada",1,0)</f>
        <v>0</v>
      </c>
      <c r="AK406">
        <f>IF(EmployeeData3[[#This Row],[Country]]="Germany",1,0)</f>
        <v>0</v>
      </c>
      <c r="AL406">
        <f>IF(EmployeeData3[[#This Row],[Country]]="Ireland",1,0)</f>
        <v>0</v>
      </c>
      <c r="AM406">
        <f>IF(EmployeeData3[[#This Row],[Country]]="Singapore",1,0)</f>
        <v>0</v>
      </c>
      <c r="AN406">
        <f>IF(EmployeeData3[[#This Row],[Country]]="US",1,0)</f>
        <v>0</v>
      </c>
      <c r="AO406">
        <f>IF(EmployeeData3[[#This Row],[Working Arrangement]]="Office",1,0)</f>
        <v>0</v>
      </c>
      <c r="AP406">
        <f>IF(EmployeeData3[[#This Row],[Working Arrangement]]="Remote",1,0)</f>
        <v>0</v>
      </c>
      <c r="AQ406" t="e">
        <f>'Logistics Regression'!#REF! + SUMPRODUCT(B406:J406, 'Logistics Regression'!#REF!)</f>
        <v>#REF!</v>
      </c>
    </row>
    <row r="407" spans="1:43">
      <c r="A407" t="s">
        <v>458</v>
      </c>
      <c r="B407" t="str">
        <f>VLOOKUP(EmployeeData3[[#This Row],[Employee ID]],GenderData[#All],2,FALSE)</f>
        <v>Male</v>
      </c>
      <c r="C407" t="s">
        <v>29</v>
      </c>
      <c r="D407" t="s">
        <v>30</v>
      </c>
      <c r="E407" t="s">
        <v>45</v>
      </c>
      <c r="F407" t="s">
        <v>24</v>
      </c>
      <c r="G407">
        <v>35</v>
      </c>
      <c r="H407">
        <v>4.2</v>
      </c>
      <c r="I407">
        <v>2.6</v>
      </c>
      <c r="J407" s="3">
        <v>1.22</v>
      </c>
      <c r="K407" t="s">
        <v>25</v>
      </c>
      <c r="L407" t="s">
        <v>26</v>
      </c>
      <c r="M407">
        <v>26</v>
      </c>
      <c r="N407">
        <v>63</v>
      </c>
      <c r="O407">
        <v>9</v>
      </c>
      <c r="P407">
        <v>6.4</v>
      </c>
      <c r="Q407" t="s">
        <v>33</v>
      </c>
      <c r="R407" t="s">
        <v>26</v>
      </c>
      <c r="S407">
        <v>6</v>
      </c>
      <c r="T407">
        <v>1</v>
      </c>
      <c r="U407">
        <f>IF(EmployeeData3[[#This Row],[Gender]]="Female",1,0)</f>
        <v>0</v>
      </c>
      <c r="V407">
        <f>IF(EmployeeData3[[#This Row],[Performance Rating]]="Needs Improvement",1,0)</f>
        <v>0</v>
      </c>
      <c r="W407">
        <f>IF(EmployeeData3[[#This Row],[Performance Rating]]="Exceeds Expectations",1,0)</f>
        <v>0</v>
      </c>
      <c r="X407">
        <f>IF(EmployeeData3[[#This Row],[Performance Rating]]="Outstanding",1,0)</f>
        <v>0</v>
      </c>
      <c r="Y407">
        <f>IF(EmployeeData3[[#This Row],[Job Level]]="Entry",1,0)</f>
        <v>0</v>
      </c>
      <c r="Z407">
        <f>IF(EmployeeData3[[#This Row],[Job Level]]="Manager",1,0)</f>
        <v>0</v>
      </c>
      <c r="AA407">
        <f>IF(EmployeeData3[[#This Row],[Job Level]]="Senior",1,0)</f>
        <v>0</v>
      </c>
      <c r="AB407">
        <f>IF(EmployeeData3[[#This Row],[Job Level]]="Senior Manager",1,0)</f>
        <v>0</v>
      </c>
      <c r="AC407">
        <f>IF(EmployeeData3[[#This Row],[Department]]="Claims",1,0)</f>
        <v>1</v>
      </c>
      <c r="AD407">
        <f>IF(EmployeeData3[[#This Row],[Department]]="Finance",1,0)</f>
        <v>0</v>
      </c>
      <c r="AE407">
        <f>IF(EmployeeData3[[#This Row],[Department]]="HR",1,0)</f>
        <v>0</v>
      </c>
      <c r="AF407">
        <f>IF(EmployeeData3[[#This Row],[Department]]="IT",1,0)</f>
        <v>0</v>
      </c>
      <c r="AG407">
        <f>IF(EmployeeData3[[#This Row],[Department]]="Marketing",1,0)</f>
        <v>0</v>
      </c>
      <c r="AH407">
        <f>IF(EmployeeData3[[#This Row],[Department]]="Sales",1,0)</f>
        <v>0</v>
      </c>
      <c r="AI407">
        <f>IF(EmployeeData3[[#This Row],[Department]]="Underwriting",1,0)</f>
        <v>0</v>
      </c>
      <c r="AJ407">
        <f>IF(EmployeeData3[[#This Row],[Country]]="Canada",1,0)</f>
        <v>0</v>
      </c>
      <c r="AK407">
        <f>IF(EmployeeData3[[#This Row],[Country]]="Germany",1,0)</f>
        <v>0</v>
      </c>
      <c r="AL407">
        <f>IF(EmployeeData3[[#This Row],[Country]]="Ireland",1,0)</f>
        <v>0</v>
      </c>
      <c r="AM407">
        <f>IF(EmployeeData3[[#This Row],[Country]]="Singapore",1,0)</f>
        <v>0</v>
      </c>
      <c r="AN407">
        <f>IF(EmployeeData3[[#This Row],[Country]]="US",1,0)</f>
        <v>1</v>
      </c>
      <c r="AO407">
        <f>IF(EmployeeData3[[#This Row],[Working Arrangement]]="Office",1,0)</f>
        <v>0</v>
      </c>
      <c r="AP407">
        <f>IF(EmployeeData3[[#This Row],[Working Arrangement]]="Remote",1,0)</f>
        <v>0</v>
      </c>
      <c r="AQ407" t="e">
        <f>'Logistics Regression'!#REF! + SUMPRODUCT(B407:J407, 'Logistics Regression'!#REF!)</f>
        <v>#REF!</v>
      </c>
    </row>
    <row r="408" spans="1:43">
      <c r="A408" t="s">
        <v>459</v>
      </c>
      <c r="B408" t="str">
        <f>VLOOKUP(EmployeeData3[[#This Row],[Employee ID]],GenderData[#All],2,FALSE)</f>
        <v>Male</v>
      </c>
      <c r="C408" t="s">
        <v>21</v>
      </c>
      <c r="D408" t="s">
        <v>22</v>
      </c>
      <c r="E408" t="s">
        <v>23</v>
      </c>
      <c r="F408" t="s">
        <v>36</v>
      </c>
      <c r="G408">
        <v>36</v>
      </c>
      <c r="H408">
        <v>2</v>
      </c>
      <c r="I408">
        <v>0.7</v>
      </c>
      <c r="J408" s="3">
        <v>1.08</v>
      </c>
      <c r="K408" t="s">
        <v>25</v>
      </c>
      <c r="L408" t="s">
        <v>38</v>
      </c>
      <c r="M408">
        <v>22</v>
      </c>
      <c r="N408">
        <v>58</v>
      </c>
      <c r="O408">
        <v>5</v>
      </c>
      <c r="P408">
        <v>4.9000000000000004</v>
      </c>
      <c r="Q408" t="s">
        <v>33</v>
      </c>
      <c r="R408" t="s">
        <v>38</v>
      </c>
      <c r="S408">
        <v>21</v>
      </c>
      <c r="T408">
        <v>0</v>
      </c>
      <c r="U408">
        <f>IF(EmployeeData3[[#This Row],[Gender]]="Female",1,0)</f>
        <v>0</v>
      </c>
      <c r="V408">
        <f>IF(EmployeeData3[[#This Row],[Performance Rating]]="Needs Improvement",1,0)</f>
        <v>0</v>
      </c>
      <c r="W408">
        <f>IF(EmployeeData3[[#This Row],[Performance Rating]]="Exceeds Expectations",1,0)</f>
        <v>0</v>
      </c>
      <c r="X408">
        <f>IF(EmployeeData3[[#This Row],[Performance Rating]]="Outstanding",1,0)</f>
        <v>0</v>
      </c>
      <c r="Y408">
        <f>IF(EmployeeData3[[#This Row],[Job Level]]="Entry",1,0)</f>
        <v>0</v>
      </c>
      <c r="Z408">
        <f>IF(EmployeeData3[[#This Row],[Job Level]]="Manager",1,0)</f>
        <v>1</v>
      </c>
      <c r="AA408">
        <f>IF(EmployeeData3[[#This Row],[Job Level]]="Senior",1,0)</f>
        <v>0</v>
      </c>
      <c r="AB408">
        <f>IF(EmployeeData3[[#This Row],[Job Level]]="Senior Manager",1,0)</f>
        <v>0</v>
      </c>
      <c r="AC408">
        <f>IF(EmployeeData3[[#This Row],[Department]]="Claims",1,0)</f>
        <v>0</v>
      </c>
      <c r="AD408">
        <f>IF(EmployeeData3[[#This Row],[Department]]="Finance",1,0)</f>
        <v>0</v>
      </c>
      <c r="AE408">
        <f>IF(EmployeeData3[[#This Row],[Department]]="HR",1,0)</f>
        <v>0</v>
      </c>
      <c r="AF408">
        <f>IF(EmployeeData3[[#This Row],[Department]]="IT",1,0)</f>
        <v>0</v>
      </c>
      <c r="AG408">
        <f>IF(EmployeeData3[[#This Row],[Department]]="Marketing",1,0)</f>
        <v>0</v>
      </c>
      <c r="AH408">
        <f>IF(EmployeeData3[[#This Row],[Department]]="Sales",1,0)</f>
        <v>1</v>
      </c>
      <c r="AI408">
        <f>IF(EmployeeData3[[#This Row],[Department]]="Underwriting",1,0)</f>
        <v>0</v>
      </c>
      <c r="AJ408">
        <f>IF(EmployeeData3[[#This Row],[Country]]="Canada",1,0)</f>
        <v>0</v>
      </c>
      <c r="AK408">
        <f>IF(EmployeeData3[[#This Row],[Country]]="Germany",1,0)</f>
        <v>0</v>
      </c>
      <c r="AL408">
        <f>IF(EmployeeData3[[#This Row],[Country]]="Ireland",1,0)</f>
        <v>0</v>
      </c>
      <c r="AM408">
        <f>IF(EmployeeData3[[#This Row],[Country]]="Singapore",1,0)</f>
        <v>0</v>
      </c>
      <c r="AN408">
        <f>IF(EmployeeData3[[#This Row],[Country]]="US",1,0)</f>
        <v>0</v>
      </c>
      <c r="AO408">
        <f>IF(EmployeeData3[[#This Row],[Working Arrangement]]="Office",1,0)</f>
        <v>0</v>
      </c>
      <c r="AP408">
        <f>IF(EmployeeData3[[#This Row],[Working Arrangement]]="Remote",1,0)</f>
        <v>0</v>
      </c>
      <c r="AQ408" t="e">
        <f>'Logistics Regression'!#REF! + SUMPRODUCT(B408:J408, 'Logistics Regression'!#REF!)</f>
        <v>#REF!</v>
      </c>
    </row>
    <row r="409" spans="1:43">
      <c r="A409" t="s">
        <v>460</v>
      </c>
      <c r="B409" t="str">
        <f>VLOOKUP(EmployeeData3[[#This Row],[Employee ID]],GenderData[#All],2,FALSE)</f>
        <v>Male</v>
      </c>
      <c r="C409" t="s">
        <v>48</v>
      </c>
      <c r="D409" t="s">
        <v>49</v>
      </c>
      <c r="E409" t="s">
        <v>31</v>
      </c>
      <c r="F409" t="s">
        <v>36</v>
      </c>
      <c r="G409">
        <v>37</v>
      </c>
      <c r="H409">
        <v>5.2</v>
      </c>
      <c r="I409">
        <v>1</v>
      </c>
      <c r="J409" s="3">
        <v>1.08</v>
      </c>
      <c r="K409" t="s">
        <v>75</v>
      </c>
      <c r="L409" t="s">
        <v>26</v>
      </c>
      <c r="M409">
        <v>14</v>
      </c>
      <c r="N409">
        <v>70</v>
      </c>
      <c r="O409">
        <v>14</v>
      </c>
      <c r="P409">
        <v>3.1</v>
      </c>
      <c r="Q409" t="s">
        <v>33</v>
      </c>
      <c r="R409" t="s">
        <v>26</v>
      </c>
      <c r="S409">
        <v>27</v>
      </c>
      <c r="T409">
        <v>0</v>
      </c>
      <c r="U409">
        <f>IF(EmployeeData3[[#This Row],[Gender]]="Female",1,0)</f>
        <v>0</v>
      </c>
      <c r="V409">
        <f>IF(EmployeeData3[[#This Row],[Performance Rating]]="Needs Improvement",1,0)</f>
        <v>0</v>
      </c>
      <c r="W409">
        <f>IF(EmployeeData3[[#This Row],[Performance Rating]]="Exceeds Expectations",1,0)</f>
        <v>0</v>
      </c>
      <c r="X409">
        <f>IF(EmployeeData3[[#This Row],[Performance Rating]]="Outstanding",1,0)</f>
        <v>1</v>
      </c>
      <c r="Y409">
        <f>IF(EmployeeData3[[#This Row],[Job Level]]="Entry",1,0)</f>
        <v>0</v>
      </c>
      <c r="Z409">
        <f>IF(EmployeeData3[[#This Row],[Job Level]]="Manager",1,0)</f>
        <v>1</v>
      </c>
      <c r="AA409">
        <f>IF(EmployeeData3[[#This Row],[Job Level]]="Senior",1,0)</f>
        <v>0</v>
      </c>
      <c r="AB409">
        <f>IF(EmployeeData3[[#This Row],[Job Level]]="Senior Manager",1,0)</f>
        <v>0</v>
      </c>
      <c r="AC409">
        <f>IF(EmployeeData3[[#This Row],[Department]]="Claims",1,0)</f>
        <v>0</v>
      </c>
      <c r="AD409">
        <f>IF(EmployeeData3[[#This Row],[Department]]="Finance",1,0)</f>
        <v>0</v>
      </c>
      <c r="AE409">
        <f>IF(EmployeeData3[[#This Row],[Department]]="HR",1,0)</f>
        <v>0</v>
      </c>
      <c r="AF409">
        <f>IF(EmployeeData3[[#This Row],[Department]]="IT",1,0)</f>
        <v>1</v>
      </c>
      <c r="AG409">
        <f>IF(EmployeeData3[[#This Row],[Department]]="Marketing",1,0)</f>
        <v>0</v>
      </c>
      <c r="AH409">
        <f>IF(EmployeeData3[[#This Row],[Department]]="Sales",1,0)</f>
        <v>0</v>
      </c>
      <c r="AI409">
        <f>IF(EmployeeData3[[#This Row],[Department]]="Underwriting",1,0)</f>
        <v>0</v>
      </c>
      <c r="AJ409">
        <f>IF(EmployeeData3[[#This Row],[Country]]="Canada",1,0)</f>
        <v>0</v>
      </c>
      <c r="AK409">
        <f>IF(EmployeeData3[[#This Row],[Country]]="Germany",1,0)</f>
        <v>1</v>
      </c>
      <c r="AL409">
        <f>IF(EmployeeData3[[#This Row],[Country]]="Ireland",1,0)</f>
        <v>0</v>
      </c>
      <c r="AM409">
        <f>IF(EmployeeData3[[#This Row],[Country]]="Singapore",1,0)</f>
        <v>0</v>
      </c>
      <c r="AN409">
        <f>IF(EmployeeData3[[#This Row],[Country]]="US",1,0)</f>
        <v>0</v>
      </c>
      <c r="AO409">
        <f>IF(EmployeeData3[[#This Row],[Working Arrangement]]="Office",1,0)</f>
        <v>0</v>
      </c>
      <c r="AP409">
        <f>IF(EmployeeData3[[#This Row],[Working Arrangement]]="Remote",1,0)</f>
        <v>0</v>
      </c>
      <c r="AQ409" t="e">
        <f>'Logistics Regression'!#REF! + SUMPRODUCT(B409:J409, 'Logistics Regression'!#REF!)</f>
        <v>#REF!</v>
      </c>
    </row>
    <row r="410" spans="1:43">
      <c r="A410" t="s">
        <v>461</v>
      </c>
      <c r="B410" t="str">
        <f>VLOOKUP(EmployeeData3[[#This Row],[Employee ID]],GenderData[#All],2,FALSE)</f>
        <v>Female</v>
      </c>
      <c r="C410" t="s">
        <v>29</v>
      </c>
      <c r="D410" t="s">
        <v>30</v>
      </c>
      <c r="E410" t="s">
        <v>23</v>
      </c>
      <c r="F410" t="s">
        <v>32</v>
      </c>
      <c r="G410">
        <v>40</v>
      </c>
      <c r="H410">
        <v>9.5</v>
      </c>
      <c r="I410">
        <v>6.5</v>
      </c>
      <c r="J410" s="3">
        <v>0.97</v>
      </c>
      <c r="K410" t="s">
        <v>25</v>
      </c>
      <c r="L410" t="s">
        <v>26</v>
      </c>
      <c r="M410">
        <v>28</v>
      </c>
      <c r="N410">
        <v>72</v>
      </c>
      <c r="O410">
        <v>4</v>
      </c>
      <c r="P410">
        <v>3.2</v>
      </c>
      <c r="Q410" t="s">
        <v>33</v>
      </c>
      <c r="R410" t="s">
        <v>26</v>
      </c>
      <c r="S410">
        <v>45</v>
      </c>
      <c r="T410">
        <v>0</v>
      </c>
      <c r="U410">
        <f>IF(EmployeeData3[[#This Row],[Gender]]="Female",1,0)</f>
        <v>1</v>
      </c>
      <c r="V410">
        <f>IF(EmployeeData3[[#This Row],[Performance Rating]]="Needs Improvement",1,0)</f>
        <v>0</v>
      </c>
      <c r="W410">
        <f>IF(EmployeeData3[[#This Row],[Performance Rating]]="Exceeds Expectations",1,0)</f>
        <v>0</v>
      </c>
      <c r="X410">
        <f>IF(EmployeeData3[[#This Row],[Performance Rating]]="Outstanding",1,0)</f>
        <v>0</v>
      </c>
      <c r="Y410">
        <f>IF(EmployeeData3[[#This Row],[Job Level]]="Entry",1,0)</f>
        <v>0</v>
      </c>
      <c r="Z410">
        <f>IF(EmployeeData3[[#This Row],[Job Level]]="Manager",1,0)</f>
        <v>0</v>
      </c>
      <c r="AA410">
        <f>IF(EmployeeData3[[#This Row],[Job Level]]="Senior",1,0)</f>
        <v>1</v>
      </c>
      <c r="AB410">
        <f>IF(EmployeeData3[[#This Row],[Job Level]]="Senior Manager",1,0)</f>
        <v>0</v>
      </c>
      <c r="AC410">
        <f>IF(EmployeeData3[[#This Row],[Department]]="Claims",1,0)</f>
        <v>1</v>
      </c>
      <c r="AD410">
        <f>IF(EmployeeData3[[#This Row],[Department]]="Finance",1,0)</f>
        <v>0</v>
      </c>
      <c r="AE410">
        <f>IF(EmployeeData3[[#This Row],[Department]]="HR",1,0)</f>
        <v>0</v>
      </c>
      <c r="AF410">
        <f>IF(EmployeeData3[[#This Row],[Department]]="IT",1,0)</f>
        <v>0</v>
      </c>
      <c r="AG410">
        <f>IF(EmployeeData3[[#This Row],[Department]]="Marketing",1,0)</f>
        <v>0</v>
      </c>
      <c r="AH410">
        <f>IF(EmployeeData3[[#This Row],[Department]]="Sales",1,0)</f>
        <v>0</v>
      </c>
      <c r="AI410">
        <f>IF(EmployeeData3[[#This Row],[Department]]="Underwriting",1,0)</f>
        <v>0</v>
      </c>
      <c r="AJ410">
        <f>IF(EmployeeData3[[#This Row],[Country]]="Canada",1,0)</f>
        <v>0</v>
      </c>
      <c r="AK410">
        <f>IF(EmployeeData3[[#This Row],[Country]]="Germany",1,0)</f>
        <v>0</v>
      </c>
      <c r="AL410">
        <f>IF(EmployeeData3[[#This Row],[Country]]="Ireland",1,0)</f>
        <v>0</v>
      </c>
      <c r="AM410">
        <f>IF(EmployeeData3[[#This Row],[Country]]="Singapore",1,0)</f>
        <v>0</v>
      </c>
      <c r="AN410">
        <f>IF(EmployeeData3[[#This Row],[Country]]="US",1,0)</f>
        <v>0</v>
      </c>
      <c r="AO410">
        <f>IF(EmployeeData3[[#This Row],[Working Arrangement]]="Office",1,0)</f>
        <v>0</v>
      </c>
      <c r="AP410">
        <f>IF(EmployeeData3[[#This Row],[Working Arrangement]]="Remote",1,0)</f>
        <v>0</v>
      </c>
      <c r="AQ410" t="e">
        <f>'Logistics Regression'!#REF! + SUMPRODUCT(B410:J410, 'Logistics Regression'!#REF!)</f>
        <v>#REF!</v>
      </c>
    </row>
    <row r="411" spans="1:43">
      <c r="A411" t="s">
        <v>462</v>
      </c>
      <c r="B411" t="str">
        <f>VLOOKUP(EmployeeData3[[#This Row],[Employee ID]],GenderData[#All],2,FALSE)</f>
        <v>Male</v>
      </c>
      <c r="C411" t="s">
        <v>48</v>
      </c>
      <c r="D411" t="s">
        <v>49</v>
      </c>
      <c r="E411" t="s">
        <v>45</v>
      </c>
      <c r="F411" t="s">
        <v>36</v>
      </c>
      <c r="G411">
        <v>33</v>
      </c>
      <c r="H411">
        <v>6.1</v>
      </c>
      <c r="I411">
        <v>4.5999999999999996</v>
      </c>
      <c r="J411" s="3">
        <v>0.72</v>
      </c>
      <c r="K411" t="s">
        <v>53</v>
      </c>
      <c r="L411" t="s">
        <v>26</v>
      </c>
      <c r="M411">
        <v>1</v>
      </c>
      <c r="N411">
        <v>86</v>
      </c>
      <c r="O411">
        <v>0</v>
      </c>
      <c r="P411">
        <v>6</v>
      </c>
      <c r="Q411" t="s">
        <v>33</v>
      </c>
      <c r="R411" t="s">
        <v>26</v>
      </c>
      <c r="S411">
        <v>29</v>
      </c>
      <c r="T411">
        <v>0</v>
      </c>
      <c r="U411">
        <f>IF(EmployeeData3[[#This Row],[Gender]]="Female",1,0)</f>
        <v>0</v>
      </c>
      <c r="V411">
        <f>IF(EmployeeData3[[#This Row],[Performance Rating]]="Needs Improvement",1,0)</f>
        <v>1</v>
      </c>
      <c r="W411">
        <f>IF(EmployeeData3[[#This Row],[Performance Rating]]="Exceeds Expectations",1,0)</f>
        <v>0</v>
      </c>
      <c r="X411">
        <f>IF(EmployeeData3[[#This Row],[Performance Rating]]="Outstanding",1,0)</f>
        <v>0</v>
      </c>
      <c r="Y411">
        <f>IF(EmployeeData3[[#This Row],[Job Level]]="Entry",1,0)</f>
        <v>0</v>
      </c>
      <c r="Z411">
        <f>IF(EmployeeData3[[#This Row],[Job Level]]="Manager",1,0)</f>
        <v>1</v>
      </c>
      <c r="AA411">
        <f>IF(EmployeeData3[[#This Row],[Job Level]]="Senior",1,0)</f>
        <v>0</v>
      </c>
      <c r="AB411">
        <f>IF(EmployeeData3[[#This Row],[Job Level]]="Senior Manager",1,0)</f>
        <v>0</v>
      </c>
      <c r="AC411">
        <f>IF(EmployeeData3[[#This Row],[Department]]="Claims",1,0)</f>
        <v>0</v>
      </c>
      <c r="AD411">
        <f>IF(EmployeeData3[[#This Row],[Department]]="Finance",1,0)</f>
        <v>0</v>
      </c>
      <c r="AE411">
        <f>IF(EmployeeData3[[#This Row],[Department]]="HR",1,0)</f>
        <v>0</v>
      </c>
      <c r="AF411">
        <f>IF(EmployeeData3[[#This Row],[Department]]="IT",1,0)</f>
        <v>1</v>
      </c>
      <c r="AG411">
        <f>IF(EmployeeData3[[#This Row],[Department]]="Marketing",1,0)</f>
        <v>0</v>
      </c>
      <c r="AH411">
        <f>IF(EmployeeData3[[#This Row],[Department]]="Sales",1,0)</f>
        <v>0</v>
      </c>
      <c r="AI411">
        <f>IF(EmployeeData3[[#This Row],[Department]]="Underwriting",1,0)</f>
        <v>0</v>
      </c>
      <c r="AJ411">
        <f>IF(EmployeeData3[[#This Row],[Country]]="Canada",1,0)</f>
        <v>0</v>
      </c>
      <c r="AK411">
        <f>IF(EmployeeData3[[#This Row],[Country]]="Germany",1,0)</f>
        <v>0</v>
      </c>
      <c r="AL411">
        <f>IF(EmployeeData3[[#This Row],[Country]]="Ireland",1,0)</f>
        <v>0</v>
      </c>
      <c r="AM411">
        <f>IF(EmployeeData3[[#This Row],[Country]]="Singapore",1,0)</f>
        <v>0</v>
      </c>
      <c r="AN411">
        <f>IF(EmployeeData3[[#This Row],[Country]]="US",1,0)</f>
        <v>1</v>
      </c>
      <c r="AO411">
        <f>IF(EmployeeData3[[#This Row],[Working Arrangement]]="Office",1,0)</f>
        <v>0</v>
      </c>
      <c r="AP411">
        <f>IF(EmployeeData3[[#This Row],[Working Arrangement]]="Remote",1,0)</f>
        <v>0</v>
      </c>
      <c r="AQ411" t="e">
        <f>'Logistics Regression'!#REF! + SUMPRODUCT(B411:J411, 'Logistics Regression'!#REF!)</f>
        <v>#REF!</v>
      </c>
    </row>
    <row r="412" spans="1:43">
      <c r="A412" t="s">
        <v>463</v>
      </c>
      <c r="B412" t="str">
        <f>VLOOKUP(EmployeeData3[[#This Row],[Employee ID]],GenderData[#All],2,FALSE)</f>
        <v>Male</v>
      </c>
      <c r="C412" t="s">
        <v>66</v>
      </c>
      <c r="D412" t="s">
        <v>67</v>
      </c>
      <c r="E412" t="s">
        <v>55</v>
      </c>
      <c r="F412" t="s">
        <v>24</v>
      </c>
      <c r="G412">
        <v>21</v>
      </c>
      <c r="H412">
        <v>1</v>
      </c>
      <c r="I412">
        <v>1</v>
      </c>
      <c r="J412" s="3">
        <v>1.01</v>
      </c>
      <c r="K412" t="s">
        <v>25</v>
      </c>
      <c r="L412" t="s">
        <v>26</v>
      </c>
      <c r="M412">
        <v>34</v>
      </c>
      <c r="N412">
        <v>54</v>
      </c>
      <c r="O412">
        <v>4</v>
      </c>
      <c r="P412">
        <v>6.2</v>
      </c>
      <c r="Q412" t="s">
        <v>33</v>
      </c>
      <c r="R412" t="s">
        <v>26</v>
      </c>
      <c r="S412">
        <v>32</v>
      </c>
      <c r="T412">
        <v>0</v>
      </c>
      <c r="U412">
        <f>IF(EmployeeData3[[#This Row],[Gender]]="Female",1,0)</f>
        <v>0</v>
      </c>
      <c r="V412">
        <f>IF(EmployeeData3[[#This Row],[Performance Rating]]="Needs Improvement",1,0)</f>
        <v>0</v>
      </c>
      <c r="W412">
        <f>IF(EmployeeData3[[#This Row],[Performance Rating]]="Exceeds Expectations",1,0)</f>
        <v>0</v>
      </c>
      <c r="X412">
        <f>IF(EmployeeData3[[#This Row],[Performance Rating]]="Outstanding",1,0)</f>
        <v>0</v>
      </c>
      <c r="Y412">
        <f>IF(EmployeeData3[[#This Row],[Job Level]]="Entry",1,0)</f>
        <v>0</v>
      </c>
      <c r="Z412">
        <f>IF(EmployeeData3[[#This Row],[Job Level]]="Manager",1,0)</f>
        <v>0</v>
      </c>
      <c r="AA412">
        <f>IF(EmployeeData3[[#This Row],[Job Level]]="Senior",1,0)</f>
        <v>0</v>
      </c>
      <c r="AB412">
        <f>IF(EmployeeData3[[#This Row],[Job Level]]="Senior Manager",1,0)</f>
        <v>0</v>
      </c>
      <c r="AC412">
        <f>IF(EmployeeData3[[#This Row],[Department]]="Claims",1,0)</f>
        <v>0</v>
      </c>
      <c r="AD412">
        <f>IF(EmployeeData3[[#This Row],[Department]]="Finance",1,0)</f>
        <v>0</v>
      </c>
      <c r="AE412">
        <f>IF(EmployeeData3[[#This Row],[Department]]="HR",1,0)</f>
        <v>1</v>
      </c>
      <c r="AF412">
        <f>IF(EmployeeData3[[#This Row],[Department]]="IT",1,0)</f>
        <v>0</v>
      </c>
      <c r="AG412">
        <f>IF(EmployeeData3[[#This Row],[Department]]="Marketing",1,0)</f>
        <v>0</v>
      </c>
      <c r="AH412">
        <f>IF(EmployeeData3[[#This Row],[Department]]="Sales",1,0)</f>
        <v>0</v>
      </c>
      <c r="AI412">
        <f>IF(EmployeeData3[[#This Row],[Department]]="Underwriting",1,0)</f>
        <v>0</v>
      </c>
      <c r="AJ412">
        <f>IF(EmployeeData3[[#This Row],[Country]]="Canada",1,0)</f>
        <v>1</v>
      </c>
      <c r="AK412">
        <f>IF(EmployeeData3[[#This Row],[Country]]="Germany",1,0)</f>
        <v>0</v>
      </c>
      <c r="AL412">
        <f>IF(EmployeeData3[[#This Row],[Country]]="Ireland",1,0)</f>
        <v>0</v>
      </c>
      <c r="AM412">
        <f>IF(EmployeeData3[[#This Row],[Country]]="Singapore",1,0)</f>
        <v>0</v>
      </c>
      <c r="AN412">
        <f>IF(EmployeeData3[[#This Row],[Country]]="US",1,0)</f>
        <v>0</v>
      </c>
      <c r="AO412">
        <f>IF(EmployeeData3[[#This Row],[Working Arrangement]]="Office",1,0)</f>
        <v>0</v>
      </c>
      <c r="AP412">
        <f>IF(EmployeeData3[[#This Row],[Working Arrangement]]="Remote",1,0)</f>
        <v>0</v>
      </c>
      <c r="AQ412" t="e">
        <f>'Logistics Regression'!#REF! + SUMPRODUCT(B412:J412, 'Logistics Regression'!#REF!)</f>
        <v>#REF!</v>
      </c>
    </row>
    <row r="413" spans="1:43">
      <c r="A413" t="s">
        <v>464</v>
      </c>
      <c r="B413" t="str">
        <f>VLOOKUP(EmployeeData3[[#This Row],[Employee ID]],GenderData[#All],2,FALSE)</f>
        <v>Female</v>
      </c>
      <c r="C413" t="s">
        <v>29</v>
      </c>
      <c r="D413" t="s">
        <v>30</v>
      </c>
      <c r="E413" t="s">
        <v>55</v>
      </c>
      <c r="F413" t="s">
        <v>62</v>
      </c>
      <c r="G413">
        <v>49</v>
      </c>
      <c r="H413">
        <v>2.9</v>
      </c>
      <c r="I413">
        <v>2</v>
      </c>
      <c r="J413" s="3">
        <v>1.03</v>
      </c>
      <c r="K413" t="s">
        <v>53</v>
      </c>
      <c r="L413" t="s">
        <v>38</v>
      </c>
      <c r="M413">
        <v>1</v>
      </c>
      <c r="N413">
        <v>72</v>
      </c>
      <c r="O413">
        <v>0</v>
      </c>
      <c r="P413">
        <v>1.2</v>
      </c>
      <c r="Q413" t="s">
        <v>33</v>
      </c>
      <c r="R413" t="s">
        <v>38</v>
      </c>
      <c r="S413">
        <v>38</v>
      </c>
      <c r="T413">
        <v>1</v>
      </c>
      <c r="U413">
        <f>IF(EmployeeData3[[#This Row],[Gender]]="Female",1,0)</f>
        <v>1</v>
      </c>
      <c r="V413">
        <f>IF(EmployeeData3[[#This Row],[Performance Rating]]="Needs Improvement",1,0)</f>
        <v>1</v>
      </c>
      <c r="W413">
        <f>IF(EmployeeData3[[#This Row],[Performance Rating]]="Exceeds Expectations",1,0)</f>
        <v>0</v>
      </c>
      <c r="X413">
        <f>IF(EmployeeData3[[#This Row],[Performance Rating]]="Outstanding",1,0)</f>
        <v>0</v>
      </c>
      <c r="Y413">
        <f>IF(EmployeeData3[[#This Row],[Job Level]]="Entry",1,0)</f>
        <v>1</v>
      </c>
      <c r="Z413">
        <f>IF(EmployeeData3[[#This Row],[Job Level]]="Manager",1,0)</f>
        <v>0</v>
      </c>
      <c r="AA413">
        <f>IF(EmployeeData3[[#This Row],[Job Level]]="Senior",1,0)</f>
        <v>0</v>
      </c>
      <c r="AB413">
        <f>IF(EmployeeData3[[#This Row],[Job Level]]="Senior Manager",1,0)</f>
        <v>0</v>
      </c>
      <c r="AC413">
        <f>IF(EmployeeData3[[#This Row],[Department]]="Claims",1,0)</f>
        <v>1</v>
      </c>
      <c r="AD413">
        <f>IF(EmployeeData3[[#This Row],[Department]]="Finance",1,0)</f>
        <v>0</v>
      </c>
      <c r="AE413">
        <f>IF(EmployeeData3[[#This Row],[Department]]="HR",1,0)</f>
        <v>0</v>
      </c>
      <c r="AF413">
        <f>IF(EmployeeData3[[#This Row],[Department]]="IT",1,0)</f>
        <v>0</v>
      </c>
      <c r="AG413">
        <f>IF(EmployeeData3[[#This Row],[Department]]="Marketing",1,0)</f>
        <v>0</v>
      </c>
      <c r="AH413">
        <f>IF(EmployeeData3[[#This Row],[Department]]="Sales",1,0)</f>
        <v>0</v>
      </c>
      <c r="AI413">
        <f>IF(EmployeeData3[[#This Row],[Department]]="Underwriting",1,0)</f>
        <v>0</v>
      </c>
      <c r="AJ413">
        <f>IF(EmployeeData3[[#This Row],[Country]]="Canada",1,0)</f>
        <v>1</v>
      </c>
      <c r="AK413">
        <f>IF(EmployeeData3[[#This Row],[Country]]="Germany",1,0)</f>
        <v>0</v>
      </c>
      <c r="AL413">
        <f>IF(EmployeeData3[[#This Row],[Country]]="Ireland",1,0)</f>
        <v>0</v>
      </c>
      <c r="AM413">
        <f>IF(EmployeeData3[[#This Row],[Country]]="Singapore",1,0)</f>
        <v>0</v>
      </c>
      <c r="AN413">
        <f>IF(EmployeeData3[[#This Row],[Country]]="US",1,0)</f>
        <v>0</v>
      </c>
      <c r="AO413">
        <f>IF(EmployeeData3[[#This Row],[Working Arrangement]]="Office",1,0)</f>
        <v>0</v>
      </c>
      <c r="AP413">
        <f>IF(EmployeeData3[[#This Row],[Working Arrangement]]="Remote",1,0)</f>
        <v>0</v>
      </c>
      <c r="AQ413" t="e">
        <f>'Logistics Regression'!#REF! + SUMPRODUCT(B413:J413, 'Logistics Regression'!#REF!)</f>
        <v>#REF!</v>
      </c>
    </row>
    <row r="414" spans="1:43">
      <c r="A414" t="s">
        <v>465</v>
      </c>
      <c r="B414" t="str">
        <f>VLOOKUP(EmployeeData3[[#This Row],[Employee ID]],GenderData[#All],2,FALSE)</f>
        <v>Male</v>
      </c>
      <c r="C414" t="s">
        <v>29</v>
      </c>
      <c r="D414" t="s">
        <v>30</v>
      </c>
      <c r="E414" t="s">
        <v>45</v>
      </c>
      <c r="F414" t="s">
        <v>24</v>
      </c>
      <c r="G414">
        <v>54</v>
      </c>
      <c r="H414">
        <v>4.7</v>
      </c>
      <c r="I414">
        <v>2.7</v>
      </c>
      <c r="J414" s="3">
        <v>1</v>
      </c>
      <c r="K414" t="s">
        <v>75</v>
      </c>
      <c r="L414" t="s">
        <v>38</v>
      </c>
      <c r="M414">
        <v>10</v>
      </c>
      <c r="N414">
        <v>72</v>
      </c>
      <c r="O414">
        <v>1</v>
      </c>
      <c r="P414">
        <v>2.4</v>
      </c>
      <c r="Q414" t="s">
        <v>33</v>
      </c>
      <c r="R414" t="s">
        <v>26</v>
      </c>
      <c r="S414">
        <v>12</v>
      </c>
      <c r="T414">
        <v>0</v>
      </c>
      <c r="U414">
        <f>IF(EmployeeData3[[#This Row],[Gender]]="Female",1,0)</f>
        <v>0</v>
      </c>
      <c r="V414">
        <f>IF(EmployeeData3[[#This Row],[Performance Rating]]="Needs Improvement",1,0)</f>
        <v>0</v>
      </c>
      <c r="W414">
        <f>IF(EmployeeData3[[#This Row],[Performance Rating]]="Exceeds Expectations",1,0)</f>
        <v>0</v>
      </c>
      <c r="X414">
        <f>IF(EmployeeData3[[#This Row],[Performance Rating]]="Outstanding",1,0)</f>
        <v>1</v>
      </c>
      <c r="Y414">
        <f>IF(EmployeeData3[[#This Row],[Job Level]]="Entry",1,0)</f>
        <v>0</v>
      </c>
      <c r="Z414">
        <f>IF(EmployeeData3[[#This Row],[Job Level]]="Manager",1,0)</f>
        <v>0</v>
      </c>
      <c r="AA414">
        <f>IF(EmployeeData3[[#This Row],[Job Level]]="Senior",1,0)</f>
        <v>0</v>
      </c>
      <c r="AB414">
        <f>IF(EmployeeData3[[#This Row],[Job Level]]="Senior Manager",1,0)</f>
        <v>0</v>
      </c>
      <c r="AC414">
        <f>IF(EmployeeData3[[#This Row],[Department]]="Claims",1,0)</f>
        <v>1</v>
      </c>
      <c r="AD414">
        <f>IF(EmployeeData3[[#This Row],[Department]]="Finance",1,0)</f>
        <v>0</v>
      </c>
      <c r="AE414">
        <f>IF(EmployeeData3[[#This Row],[Department]]="HR",1,0)</f>
        <v>0</v>
      </c>
      <c r="AF414">
        <f>IF(EmployeeData3[[#This Row],[Department]]="IT",1,0)</f>
        <v>0</v>
      </c>
      <c r="AG414">
        <f>IF(EmployeeData3[[#This Row],[Department]]="Marketing",1,0)</f>
        <v>0</v>
      </c>
      <c r="AH414">
        <f>IF(EmployeeData3[[#This Row],[Department]]="Sales",1,0)</f>
        <v>0</v>
      </c>
      <c r="AI414">
        <f>IF(EmployeeData3[[#This Row],[Department]]="Underwriting",1,0)</f>
        <v>0</v>
      </c>
      <c r="AJ414">
        <f>IF(EmployeeData3[[#This Row],[Country]]="Canada",1,0)</f>
        <v>0</v>
      </c>
      <c r="AK414">
        <f>IF(EmployeeData3[[#This Row],[Country]]="Germany",1,0)</f>
        <v>0</v>
      </c>
      <c r="AL414">
        <f>IF(EmployeeData3[[#This Row],[Country]]="Ireland",1,0)</f>
        <v>0</v>
      </c>
      <c r="AM414">
        <f>IF(EmployeeData3[[#This Row],[Country]]="Singapore",1,0)</f>
        <v>0</v>
      </c>
      <c r="AN414">
        <f>IF(EmployeeData3[[#This Row],[Country]]="US",1,0)</f>
        <v>1</v>
      </c>
      <c r="AO414">
        <f>IF(EmployeeData3[[#This Row],[Working Arrangement]]="Office",1,0)</f>
        <v>0</v>
      </c>
      <c r="AP414">
        <f>IF(EmployeeData3[[#This Row],[Working Arrangement]]="Remote",1,0)</f>
        <v>0</v>
      </c>
      <c r="AQ414" t="e">
        <f>'Logistics Regression'!#REF! + SUMPRODUCT(B414:J414, 'Logistics Regression'!#REF!)</f>
        <v>#REF!</v>
      </c>
    </row>
    <row r="415" spans="1:43">
      <c r="A415" t="s">
        <v>466</v>
      </c>
      <c r="B415" t="str">
        <f>VLOOKUP(EmployeeData3[[#This Row],[Employee ID]],GenderData[#All],2,FALSE)</f>
        <v>Female</v>
      </c>
      <c r="C415" t="s">
        <v>40</v>
      </c>
      <c r="D415" t="s">
        <v>40</v>
      </c>
      <c r="E415" t="s">
        <v>73</v>
      </c>
      <c r="F415" t="s">
        <v>62</v>
      </c>
      <c r="G415">
        <v>32</v>
      </c>
      <c r="H415">
        <v>5.9</v>
      </c>
      <c r="I415">
        <v>3.3</v>
      </c>
      <c r="J415" s="3">
        <v>0.98</v>
      </c>
      <c r="K415" t="s">
        <v>25</v>
      </c>
      <c r="L415" t="s">
        <v>38</v>
      </c>
      <c r="M415">
        <v>16</v>
      </c>
      <c r="N415">
        <v>90</v>
      </c>
      <c r="O415">
        <v>4</v>
      </c>
      <c r="P415">
        <v>2.8</v>
      </c>
      <c r="Q415" t="s">
        <v>33</v>
      </c>
      <c r="R415" t="s">
        <v>26</v>
      </c>
      <c r="S415">
        <v>22</v>
      </c>
      <c r="T415">
        <v>0</v>
      </c>
      <c r="U415">
        <f>IF(EmployeeData3[[#This Row],[Gender]]="Female",1,0)</f>
        <v>1</v>
      </c>
      <c r="V415">
        <f>IF(EmployeeData3[[#This Row],[Performance Rating]]="Needs Improvement",1,0)</f>
        <v>0</v>
      </c>
      <c r="W415">
        <f>IF(EmployeeData3[[#This Row],[Performance Rating]]="Exceeds Expectations",1,0)</f>
        <v>0</v>
      </c>
      <c r="X415">
        <f>IF(EmployeeData3[[#This Row],[Performance Rating]]="Outstanding",1,0)</f>
        <v>0</v>
      </c>
      <c r="Y415">
        <f>IF(EmployeeData3[[#This Row],[Job Level]]="Entry",1,0)</f>
        <v>1</v>
      </c>
      <c r="Z415">
        <f>IF(EmployeeData3[[#This Row],[Job Level]]="Manager",1,0)</f>
        <v>0</v>
      </c>
      <c r="AA415">
        <f>IF(EmployeeData3[[#This Row],[Job Level]]="Senior",1,0)</f>
        <v>0</v>
      </c>
      <c r="AB415">
        <f>IF(EmployeeData3[[#This Row],[Job Level]]="Senior Manager",1,0)</f>
        <v>0</v>
      </c>
      <c r="AC415">
        <f>IF(EmployeeData3[[#This Row],[Department]]="Claims",1,0)</f>
        <v>0</v>
      </c>
      <c r="AD415">
        <f>IF(EmployeeData3[[#This Row],[Department]]="Finance",1,0)</f>
        <v>0</v>
      </c>
      <c r="AE415">
        <f>IF(EmployeeData3[[#This Row],[Department]]="HR",1,0)</f>
        <v>0</v>
      </c>
      <c r="AF415">
        <f>IF(EmployeeData3[[#This Row],[Department]]="IT",1,0)</f>
        <v>0</v>
      </c>
      <c r="AG415">
        <f>IF(EmployeeData3[[#This Row],[Department]]="Marketing",1,0)</f>
        <v>0</v>
      </c>
      <c r="AH415">
        <f>IF(EmployeeData3[[#This Row],[Department]]="Sales",1,0)</f>
        <v>0</v>
      </c>
      <c r="AI415">
        <f>IF(EmployeeData3[[#This Row],[Department]]="Underwriting",1,0)</f>
        <v>0</v>
      </c>
      <c r="AJ415">
        <f>IF(EmployeeData3[[#This Row],[Country]]="Canada",1,0)</f>
        <v>0</v>
      </c>
      <c r="AK415">
        <f>IF(EmployeeData3[[#This Row],[Country]]="Germany",1,0)</f>
        <v>0</v>
      </c>
      <c r="AL415">
        <f>IF(EmployeeData3[[#This Row],[Country]]="Ireland",1,0)</f>
        <v>1</v>
      </c>
      <c r="AM415">
        <f>IF(EmployeeData3[[#This Row],[Country]]="Singapore",1,0)</f>
        <v>0</v>
      </c>
      <c r="AN415">
        <f>IF(EmployeeData3[[#This Row],[Country]]="US",1,0)</f>
        <v>0</v>
      </c>
      <c r="AO415">
        <f>IF(EmployeeData3[[#This Row],[Working Arrangement]]="Office",1,0)</f>
        <v>0</v>
      </c>
      <c r="AP415">
        <f>IF(EmployeeData3[[#This Row],[Working Arrangement]]="Remote",1,0)</f>
        <v>0</v>
      </c>
      <c r="AQ415" t="e">
        <f>'Logistics Regression'!#REF! + SUMPRODUCT(B415:J415, 'Logistics Regression'!#REF!)</f>
        <v>#REF!</v>
      </c>
    </row>
    <row r="416" spans="1:43">
      <c r="A416" t="s">
        <v>467</v>
      </c>
      <c r="B416" t="str">
        <f>VLOOKUP(EmployeeData3[[#This Row],[Employee ID]],GenderData[#All],2,FALSE)</f>
        <v>Female</v>
      </c>
      <c r="C416" t="s">
        <v>40</v>
      </c>
      <c r="D416" t="s">
        <v>40</v>
      </c>
      <c r="E416" t="s">
        <v>41</v>
      </c>
      <c r="F416" t="s">
        <v>32</v>
      </c>
      <c r="G416">
        <v>28</v>
      </c>
      <c r="H416">
        <v>3.4</v>
      </c>
      <c r="I416">
        <v>3.4</v>
      </c>
      <c r="J416" s="3">
        <v>0.89</v>
      </c>
      <c r="K416" t="s">
        <v>75</v>
      </c>
      <c r="L416" t="s">
        <v>26</v>
      </c>
      <c r="M416">
        <v>15</v>
      </c>
      <c r="N416">
        <v>64</v>
      </c>
      <c r="O416">
        <v>4</v>
      </c>
      <c r="P416">
        <v>5</v>
      </c>
      <c r="Q416" t="s">
        <v>33</v>
      </c>
      <c r="R416" t="s">
        <v>26</v>
      </c>
      <c r="S416">
        <v>53</v>
      </c>
      <c r="T416">
        <v>0</v>
      </c>
      <c r="U416">
        <f>IF(EmployeeData3[[#This Row],[Gender]]="Female",1,0)</f>
        <v>1</v>
      </c>
      <c r="V416">
        <f>IF(EmployeeData3[[#This Row],[Performance Rating]]="Needs Improvement",1,0)</f>
        <v>0</v>
      </c>
      <c r="W416">
        <f>IF(EmployeeData3[[#This Row],[Performance Rating]]="Exceeds Expectations",1,0)</f>
        <v>0</v>
      </c>
      <c r="X416">
        <f>IF(EmployeeData3[[#This Row],[Performance Rating]]="Outstanding",1,0)</f>
        <v>1</v>
      </c>
      <c r="Y416">
        <f>IF(EmployeeData3[[#This Row],[Job Level]]="Entry",1,0)</f>
        <v>0</v>
      </c>
      <c r="Z416">
        <f>IF(EmployeeData3[[#This Row],[Job Level]]="Manager",1,0)</f>
        <v>0</v>
      </c>
      <c r="AA416">
        <f>IF(EmployeeData3[[#This Row],[Job Level]]="Senior",1,0)</f>
        <v>1</v>
      </c>
      <c r="AB416">
        <f>IF(EmployeeData3[[#This Row],[Job Level]]="Senior Manager",1,0)</f>
        <v>0</v>
      </c>
      <c r="AC416">
        <f>IF(EmployeeData3[[#This Row],[Department]]="Claims",1,0)</f>
        <v>0</v>
      </c>
      <c r="AD416">
        <f>IF(EmployeeData3[[#This Row],[Department]]="Finance",1,0)</f>
        <v>0</v>
      </c>
      <c r="AE416">
        <f>IF(EmployeeData3[[#This Row],[Department]]="HR",1,0)</f>
        <v>0</v>
      </c>
      <c r="AF416">
        <f>IF(EmployeeData3[[#This Row],[Department]]="IT",1,0)</f>
        <v>0</v>
      </c>
      <c r="AG416">
        <f>IF(EmployeeData3[[#This Row],[Department]]="Marketing",1,0)</f>
        <v>0</v>
      </c>
      <c r="AH416">
        <f>IF(EmployeeData3[[#This Row],[Department]]="Sales",1,0)</f>
        <v>0</v>
      </c>
      <c r="AI416">
        <f>IF(EmployeeData3[[#This Row],[Department]]="Underwriting",1,0)</f>
        <v>0</v>
      </c>
      <c r="AJ416">
        <f>IF(EmployeeData3[[#This Row],[Country]]="Canada",1,0)</f>
        <v>0</v>
      </c>
      <c r="AK416">
        <f>IF(EmployeeData3[[#This Row],[Country]]="Germany",1,0)</f>
        <v>0</v>
      </c>
      <c r="AL416">
        <f>IF(EmployeeData3[[#This Row],[Country]]="Ireland",1,0)</f>
        <v>0</v>
      </c>
      <c r="AM416">
        <f>IF(EmployeeData3[[#This Row],[Country]]="Singapore",1,0)</f>
        <v>1</v>
      </c>
      <c r="AN416">
        <f>IF(EmployeeData3[[#This Row],[Country]]="US",1,0)</f>
        <v>0</v>
      </c>
      <c r="AO416">
        <f>IF(EmployeeData3[[#This Row],[Working Arrangement]]="Office",1,0)</f>
        <v>0</v>
      </c>
      <c r="AP416">
        <f>IF(EmployeeData3[[#This Row],[Working Arrangement]]="Remote",1,0)</f>
        <v>0</v>
      </c>
      <c r="AQ416" t="e">
        <f>'Logistics Regression'!#REF! + SUMPRODUCT(B416:J416, 'Logistics Regression'!#REF!)</f>
        <v>#REF!</v>
      </c>
    </row>
    <row r="417" spans="1:43">
      <c r="A417" t="s">
        <v>468</v>
      </c>
      <c r="B417" t="str">
        <f>VLOOKUP(EmployeeData3[[#This Row],[Employee ID]],GenderData[#All],2,FALSE)</f>
        <v>Female</v>
      </c>
      <c r="C417" t="s">
        <v>21</v>
      </c>
      <c r="D417" t="s">
        <v>22</v>
      </c>
      <c r="E417" t="s">
        <v>41</v>
      </c>
      <c r="F417" t="s">
        <v>36</v>
      </c>
      <c r="G417">
        <v>37</v>
      </c>
      <c r="H417">
        <v>3.1</v>
      </c>
      <c r="I417">
        <v>0.4</v>
      </c>
      <c r="J417" s="3">
        <v>0.81</v>
      </c>
      <c r="K417" t="s">
        <v>75</v>
      </c>
      <c r="L417" t="s">
        <v>26</v>
      </c>
      <c r="M417">
        <v>25</v>
      </c>
      <c r="N417">
        <v>52</v>
      </c>
      <c r="O417">
        <v>9</v>
      </c>
      <c r="P417">
        <v>1.4</v>
      </c>
      <c r="Q417" t="s">
        <v>33</v>
      </c>
      <c r="R417" t="s">
        <v>26</v>
      </c>
      <c r="S417">
        <v>23</v>
      </c>
      <c r="T417">
        <v>1</v>
      </c>
      <c r="U417">
        <f>IF(EmployeeData3[[#This Row],[Gender]]="Female",1,0)</f>
        <v>1</v>
      </c>
      <c r="V417">
        <f>IF(EmployeeData3[[#This Row],[Performance Rating]]="Needs Improvement",1,0)</f>
        <v>0</v>
      </c>
      <c r="W417">
        <f>IF(EmployeeData3[[#This Row],[Performance Rating]]="Exceeds Expectations",1,0)</f>
        <v>0</v>
      </c>
      <c r="X417">
        <f>IF(EmployeeData3[[#This Row],[Performance Rating]]="Outstanding",1,0)</f>
        <v>1</v>
      </c>
      <c r="Y417">
        <f>IF(EmployeeData3[[#This Row],[Job Level]]="Entry",1,0)</f>
        <v>0</v>
      </c>
      <c r="Z417">
        <f>IF(EmployeeData3[[#This Row],[Job Level]]="Manager",1,0)</f>
        <v>1</v>
      </c>
      <c r="AA417">
        <f>IF(EmployeeData3[[#This Row],[Job Level]]="Senior",1,0)</f>
        <v>0</v>
      </c>
      <c r="AB417">
        <f>IF(EmployeeData3[[#This Row],[Job Level]]="Senior Manager",1,0)</f>
        <v>0</v>
      </c>
      <c r="AC417">
        <f>IF(EmployeeData3[[#This Row],[Department]]="Claims",1,0)</f>
        <v>0</v>
      </c>
      <c r="AD417">
        <f>IF(EmployeeData3[[#This Row],[Department]]="Finance",1,0)</f>
        <v>0</v>
      </c>
      <c r="AE417">
        <f>IF(EmployeeData3[[#This Row],[Department]]="HR",1,0)</f>
        <v>0</v>
      </c>
      <c r="AF417">
        <f>IF(EmployeeData3[[#This Row],[Department]]="IT",1,0)</f>
        <v>0</v>
      </c>
      <c r="AG417">
        <f>IF(EmployeeData3[[#This Row],[Department]]="Marketing",1,0)</f>
        <v>0</v>
      </c>
      <c r="AH417">
        <f>IF(EmployeeData3[[#This Row],[Department]]="Sales",1,0)</f>
        <v>1</v>
      </c>
      <c r="AI417">
        <f>IF(EmployeeData3[[#This Row],[Department]]="Underwriting",1,0)</f>
        <v>0</v>
      </c>
      <c r="AJ417">
        <f>IF(EmployeeData3[[#This Row],[Country]]="Canada",1,0)</f>
        <v>0</v>
      </c>
      <c r="AK417">
        <f>IF(EmployeeData3[[#This Row],[Country]]="Germany",1,0)</f>
        <v>0</v>
      </c>
      <c r="AL417">
        <f>IF(EmployeeData3[[#This Row],[Country]]="Ireland",1,0)</f>
        <v>0</v>
      </c>
      <c r="AM417">
        <f>IF(EmployeeData3[[#This Row],[Country]]="Singapore",1,0)</f>
        <v>1</v>
      </c>
      <c r="AN417">
        <f>IF(EmployeeData3[[#This Row],[Country]]="US",1,0)</f>
        <v>0</v>
      </c>
      <c r="AO417">
        <f>IF(EmployeeData3[[#This Row],[Working Arrangement]]="Office",1,0)</f>
        <v>0</v>
      </c>
      <c r="AP417">
        <f>IF(EmployeeData3[[#This Row],[Working Arrangement]]="Remote",1,0)</f>
        <v>0</v>
      </c>
      <c r="AQ417" t="e">
        <f>'Logistics Regression'!#REF! + SUMPRODUCT(B417:J417, 'Logistics Regression'!#REF!)</f>
        <v>#REF!</v>
      </c>
    </row>
    <row r="418" spans="1:43">
      <c r="A418" t="s">
        <v>469</v>
      </c>
      <c r="B418" t="str">
        <f>VLOOKUP(EmployeeData3[[#This Row],[Employee ID]],GenderData[#All],2,FALSE)</f>
        <v>Female</v>
      </c>
      <c r="C418" t="s">
        <v>66</v>
      </c>
      <c r="D418" t="s">
        <v>67</v>
      </c>
      <c r="E418" t="s">
        <v>31</v>
      </c>
      <c r="F418" t="s">
        <v>62</v>
      </c>
      <c r="G418">
        <v>36</v>
      </c>
      <c r="H418">
        <v>11.7</v>
      </c>
      <c r="I418">
        <v>1.3</v>
      </c>
      <c r="J418" s="3">
        <v>0.91</v>
      </c>
      <c r="K418" t="s">
        <v>25</v>
      </c>
      <c r="L418" t="s">
        <v>38</v>
      </c>
      <c r="M418">
        <v>6</v>
      </c>
      <c r="N418">
        <v>84</v>
      </c>
      <c r="O418">
        <v>6</v>
      </c>
      <c r="P418">
        <v>1.3</v>
      </c>
      <c r="Q418" t="s">
        <v>33</v>
      </c>
      <c r="R418" t="s">
        <v>26</v>
      </c>
      <c r="S418">
        <v>37</v>
      </c>
      <c r="T418">
        <v>0</v>
      </c>
      <c r="U418">
        <f>IF(EmployeeData3[[#This Row],[Gender]]="Female",1,0)</f>
        <v>1</v>
      </c>
      <c r="V418">
        <f>IF(EmployeeData3[[#This Row],[Performance Rating]]="Needs Improvement",1,0)</f>
        <v>0</v>
      </c>
      <c r="W418">
        <f>IF(EmployeeData3[[#This Row],[Performance Rating]]="Exceeds Expectations",1,0)</f>
        <v>0</v>
      </c>
      <c r="X418">
        <f>IF(EmployeeData3[[#This Row],[Performance Rating]]="Outstanding",1,0)</f>
        <v>0</v>
      </c>
      <c r="Y418">
        <f>IF(EmployeeData3[[#This Row],[Job Level]]="Entry",1,0)</f>
        <v>1</v>
      </c>
      <c r="Z418">
        <f>IF(EmployeeData3[[#This Row],[Job Level]]="Manager",1,0)</f>
        <v>0</v>
      </c>
      <c r="AA418">
        <f>IF(EmployeeData3[[#This Row],[Job Level]]="Senior",1,0)</f>
        <v>0</v>
      </c>
      <c r="AB418">
        <f>IF(EmployeeData3[[#This Row],[Job Level]]="Senior Manager",1,0)</f>
        <v>0</v>
      </c>
      <c r="AC418">
        <f>IF(EmployeeData3[[#This Row],[Department]]="Claims",1,0)</f>
        <v>0</v>
      </c>
      <c r="AD418">
        <f>IF(EmployeeData3[[#This Row],[Department]]="Finance",1,0)</f>
        <v>0</v>
      </c>
      <c r="AE418">
        <f>IF(EmployeeData3[[#This Row],[Department]]="HR",1,0)</f>
        <v>1</v>
      </c>
      <c r="AF418">
        <f>IF(EmployeeData3[[#This Row],[Department]]="IT",1,0)</f>
        <v>0</v>
      </c>
      <c r="AG418">
        <f>IF(EmployeeData3[[#This Row],[Department]]="Marketing",1,0)</f>
        <v>0</v>
      </c>
      <c r="AH418">
        <f>IF(EmployeeData3[[#This Row],[Department]]="Sales",1,0)</f>
        <v>0</v>
      </c>
      <c r="AI418">
        <f>IF(EmployeeData3[[#This Row],[Department]]="Underwriting",1,0)</f>
        <v>0</v>
      </c>
      <c r="AJ418">
        <f>IF(EmployeeData3[[#This Row],[Country]]="Canada",1,0)</f>
        <v>0</v>
      </c>
      <c r="AK418">
        <f>IF(EmployeeData3[[#This Row],[Country]]="Germany",1,0)</f>
        <v>1</v>
      </c>
      <c r="AL418">
        <f>IF(EmployeeData3[[#This Row],[Country]]="Ireland",1,0)</f>
        <v>0</v>
      </c>
      <c r="AM418">
        <f>IF(EmployeeData3[[#This Row],[Country]]="Singapore",1,0)</f>
        <v>0</v>
      </c>
      <c r="AN418">
        <f>IF(EmployeeData3[[#This Row],[Country]]="US",1,0)</f>
        <v>0</v>
      </c>
      <c r="AO418">
        <f>IF(EmployeeData3[[#This Row],[Working Arrangement]]="Office",1,0)</f>
        <v>0</v>
      </c>
      <c r="AP418">
        <f>IF(EmployeeData3[[#This Row],[Working Arrangement]]="Remote",1,0)</f>
        <v>0</v>
      </c>
      <c r="AQ418" t="e">
        <f>'Logistics Regression'!#REF! + SUMPRODUCT(B418:J418, 'Logistics Regression'!#REF!)</f>
        <v>#REF!</v>
      </c>
    </row>
    <row r="419" spans="1:43">
      <c r="A419" t="s">
        <v>470</v>
      </c>
      <c r="B419" t="str">
        <f>VLOOKUP(EmployeeData3[[#This Row],[Employee ID]],GenderData[#All],2,FALSE)</f>
        <v>Female</v>
      </c>
      <c r="C419" t="s">
        <v>66</v>
      </c>
      <c r="D419" t="s">
        <v>67</v>
      </c>
      <c r="E419" t="s">
        <v>45</v>
      </c>
      <c r="F419" t="s">
        <v>24</v>
      </c>
      <c r="G419">
        <v>47</v>
      </c>
      <c r="H419">
        <v>6.2</v>
      </c>
      <c r="I419">
        <v>2.5</v>
      </c>
      <c r="J419" s="3">
        <v>1.05</v>
      </c>
      <c r="K419" t="s">
        <v>53</v>
      </c>
      <c r="L419" t="s">
        <v>26</v>
      </c>
      <c r="M419">
        <v>18</v>
      </c>
      <c r="N419">
        <v>67</v>
      </c>
      <c r="O419">
        <v>13</v>
      </c>
      <c r="P419">
        <v>0.8</v>
      </c>
      <c r="Q419" t="s">
        <v>33</v>
      </c>
      <c r="R419" t="s">
        <v>26</v>
      </c>
      <c r="S419">
        <v>36</v>
      </c>
      <c r="T419">
        <v>0</v>
      </c>
      <c r="U419">
        <f>IF(EmployeeData3[[#This Row],[Gender]]="Female",1,0)</f>
        <v>1</v>
      </c>
      <c r="V419">
        <f>IF(EmployeeData3[[#This Row],[Performance Rating]]="Needs Improvement",1,0)</f>
        <v>1</v>
      </c>
      <c r="W419">
        <f>IF(EmployeeData3[[#This Row],[Performance Rating]]="Exceeds Expectations",1,0)</f>
        <v>0</v>
      </c>
      <c r="X419">
        <f>IF(EmployeeData3[[#This Row],[Performance Rating]]="Outstanding",1,0)</f>
        <v>0</v>
      </c>
      <c r="Y419">
        <f>IF(EmployeeData3[[#This Row],[Job Level]]="Entry",1,0)</f>
        <v>0</v>
      </c>
      <c r="Z419">
        <f>IF(EmployeeData3[[#This Row],[Job Level]]="Manager",1,0)</f>
        <v>0</v>
      </c>
      <c r="AA419">
        <f>IF(EmployeeData3[[#This Row],[Job Level]]="Senior",1,0)</f>
        <v>0</v>
      </c>
      <c r="AB419">
        <f>IF(EmployeeData3[[#This Row],[Job Level]]="Senior Manager",1,0)</f>
        <v>0</v>
      </c>
      <c r="AC419">
        <f>IF(EmployeeData3[[#This Row],[Department]]="Claims",1,0)</f>
        <v>0</v>
      </c>
      <c r="AD419">
        <f>IF(EmployeeData3[[#This Row],[Department]]="Finance",1,0)</f>
        <v>0</v>
      </c>
      <c r="AE419">
        <f>IF(EmployeeData3[[#This Row],[Department]]="HR",1,0)</f>
        <v>1</v>
      </c>
      <c r="AF419">
        <f>IF(EmployeeData3[[#This Row],[Department]]="IT",1,0)</f>
        <v>0</v>
      </c>
      <c r="AG419">
        <f>IF(EmployeeData3[[#This Row],[Department]]="Marketing",1,0)</f>
        <v>0</v>
      </c>
      <c r="AH419">
        <f>IF(EmployeeData3[[#This Row],[Department]]="Sales",1,0)</f>
        <v>0</v>
      </c>
      <c r="AI419">
        <f>IF(EmployeeData3[[#This Row],[Department]]="Underwriting",1,0)</f>
        <v>0</v>
      </c>
      <c r="AJ419">
        <f>IF(EmployeeData3[[#This Row],[Country]]="Canada",1,0)</f>
        <v>0</v>
      </c>
      <c r="AK419">
        <f>IF(EmployeeData3[[#This Row],[Country]]="Germany",1,0)</f>
        <v>0</v>
      </c>
      <c r="AL419">
        <f>IF(EmployeeData3[[#This Row],[Country]]="Ireland",1,0)</f>
        <v>0</v>
      </c>
      <c r="AM419">
        <f>IF(EmployeeData3[[#This Row],[Country]]="Singapore",1,0)</f>
        <v>0</v>
      </c>
      <c r="AN419">
        <f>IF(EmployeeData3[[#This Row],[Country]]="US",1,0)</f>
        <v>1</v>
      </c>
      <c r="AO419">
        <f>IF(EmployeeData3[[#This Row],[Working Arrangement]]="Office",1,0)</f>
        <v>0</v>
      </c>
      <c r="AP419">
        <f>IF(EmployeeData3[[#This Row],[Working Arrangement]]="Remote",1,0)</f>
        <v>0</v>
      </c>
      <c r="AQ419" t="e">
        <f>'Logistics Regression'!#REF! + SUMPRODUCT(B419:J419, 'Logistics Regression'!#REF!)</f>
        <v>#REF!</v>
      </c>
    </row>
    <row r="420" spans="1:43">
      <c r="A420" t="s">
        <v>471</v>
      </c>
      <c r="B420" t="str">
        <f>VLOOKUP(EmployeeData3[[#This Row],[Employee ID]],GenderData[#All],2,FALSE)</f>
        <v>Male</v>
      </c>
      <c r="C420" t="s">
        <v>35</v>
      </c>
      <c r="D420" t="s">
        <v>22</v>
      </c>
      <c r="E420" t="s">
        <v>45</v>
      </c>
      <c r="F420" t="s">
        <v>24</v>
      </c>
      <c r="G420">
        <v>38</v>
      </c>
      <c r="H420">
        <v>5.3</v>
      </c>
      <c r="I420">
        <v>2.2000000000000002</v>
      </c>
      <c r="J420" s="3">
        <v>1.17</v>
      </c>
      <c r="K420" t="s">
        <v>25</v>
      </c>
      <c r="L420" t="s">
        <v>26</v>
      </c>
      <c r="M420">
        <v>11</v>
      </c>
      <c r="N420">
        <v>57</v>
      </c>
      <c r="O420">
        <v>9</v>
      </c>
      <c r="P420">
        <v>1.8</v>
      </c>
      <c r="Q420" t="s">
        <v>33</v>
      </c>
      <c r="R420" t="s">
        <v>26</v>
      </c>
      <c r="S420">
        <v>6</v>
      </c>
      <c r="T420">
        <v>0</v>
      </c>
      <c r="U420">
        <f>IF(EmployeeData3[[#This Row],[Gender]]="Female",1,0)</f>
        <v>0</v>
      </c>
      <c r="V420">
        <f>IF(EmployeeData3[[#This Row],[Performance Rating]]="Needs Improvement",1,0)</f>
        <v>0</v>
      </c>
      <c r="W420">
        <f>IF(EmployeeData3[[#This Row],[Performance Rating]]="Exceeds Expectations",1,0)</f>
        <v>0</v>
      </c>
      <c r="X420">
        <f>IF(EmployeeData3[[#This Row],[Performance Rating]]="Outstanding",1,0)</f>
        <v>0</v>
      </c>
      <c r="Y420">
        <f>IF(EmployeeData3[[#This Row],[Job Level]]="Entry",1,0)</f>
        <v>0</v>
      </c>
      <c r="Z420">
        <f>IF(EmployeeData3[[#This Row],[Job Level]]="Manager",1,0)</f>
        <v>0</v>
      </c>
      <c r="AA420">
        <f>IF(EmployeeData3[[#This Row],[Job Level]]="Senior",1,0)</f>
        <v>0</v>
      </c>
      <c r="AB420">
        <f>IF(EmployeeData3[[#This Row],[Job Level]]="Senior Manager",1,0)</f>
        <v>0</v>
      </c>
      <c r="AC420">
        <f>IF(EmployeeData3[[#This Row],[Department]]="Claims",1,0)</f>
        <v>0</v>
      </c>
      <c r="AD420">
        <f>IF(EmployeeData3[[#This Row],[Department]]="Finance",1,0)</f>
        <v>0</v>
      </c>
      <c r="AE420">
        <f>IF(EmployeeData3[[#This Row],[Department]]="HR",1,0)</f>
        <v>0</v>
      </c>
      <c r="AF420">
        <f>IF(EmployeeData3[[#This Row],[Department]]="IT",1,0)</f>
        <v>0</v>
      </c>
      <c r="AG420">
        <f>IF(EmployeeData3[[#This Row],[Department]]="Marketing",1,0)</f>
        <v>1</v>
      </c>
      <c r="AH420">
        <f>IF(EmployeeData3[[#This Row],[Department]]="Sales",1,0)</f>
        <v>0</v>
      </c>
      <c r="AI420">
        <f>IF(EmployeeData3[[#This Row],[Department]]="Underwriting",1,0)</f>
        <v>0</v>
      </c>
      <c r="AJ420">
        <f>IF(EmployeeData3[[#This Row],[Country]]="Canada",1,0)</f>
        <v>0</v>
      </c>
      <c r="AK420">
        <f>IF(EmployeeData3[[#This Row],[Country]]="Germany",1,0)</f>
        <v>0</v>
      </c>
      <c r="AL420">
        <f>IF(EmployeeData3[[#This Row],[Country]]="Ireland",1,0)</f>
        <v>0</v>
      </c>
      <c r="AM420">
        <f>IF(EmployeeData3[[#This Row],[Country]]="Singapore",1,0)</f>
        <v>0</v>
      </c>
      <c r="AN420">
        <f>IF(EmployeeData3[[#This Row],[Country]]="US",1,0)</f>
        <v>1</v>
      </c>
      <c r="AO420">
        <f>IF(EmployeeData3[[#This Row],[Working Arrangement]]="Office",1,0)</f>
        <v>0</v>
      </c>
      <c r="AP420">
        <f>IF(EmployeeData3[[#This Row],[Working Arrangement]]="Remote",1,0)</f>
        <v>0</v>
      </c>
      <c r="AQ420" t="e">
        <f>'Logistics Regression'!#REF! + SUMPRODUCT(B420:J420, 'Logistics Regression'!#REF!)</f>
        <v>#REF!</v>
      </c>
    </row>
    <row r="421" spans="1:43">
      <c r="A421" t="s">
        <v>472</v>
      </c>
      <c r="B421" t="str">
        <f>VLOOKUP(EmployeeData3[[#This Row],[Employee ID]],GenderData[#All],2,FALSE)</f>
        <v>Female</v>
      </c>
      <c r="C421" t="s">
        <v>35</v>
      </c>
      <c r="D421" t="s">
        <v>22</v>
      </c>
      <c r="E421" t="s">
        <v>23</v>
      </c>
      <c r="F421" t="s">
        <v>36</v>
      </c>
      <c r="G421">
        <v>31</v>
      </c>
      <c r="H421">
        <v>2.5</v>
      </c>
      <c r="I421">
        <v>1</v>
      </c>
      <c r="J421" s="3">
        <v>0.93</v>
      </c>
      <c r="K421" t="s">
        <v>25</v>
      </c>
      <c r="L421" t="s">
        <v>26</v>
      </c>
      <c r="M421">
        <v>19</v>
      </c>
      <c r="N421">
        <v>61</v>
      </c>
      <c r="O421">
        <v>8</v>
      </c>
      <c r="P421">
        <v>2</v>
      </c>
      <c r="Q421" t="s">
        <v>33</v>
      </c>
      <c r="R421" t="s">
        <v>38</v>
      </c>
      <c r="S421">
        <v>28</v>
      </c>
      <c r="T421">
        <v>0</v>
      </c>
      <c r="U421">
        <f>IF(EmployeeData3[[#This Row],[Gender]]="Female",1,0)</f>
        <v>1</v>
      </c>
      <c r="V421">
        <f>IF(EmployeeData3[[#This Row],[Performance Rating]]="Needs Improvement",1,0)</f>
        <v>0</v>
      </c>
      <c r="W421">
        <f>IF(EmployeeData3[[#This Row],[Performance Rating]]="Exceeds Expectations",1,0)</f>
        <v>0</v>
      </c>
      <c r="X421">
        <f>IF(EmployeeData3[[#This Row],[Performance Rating]]="Outstanding",1,0)</f>
        <v>0</v>
      </c>
      <c r="Y421">
        <f>IF(EmployeeData3[[#This Row],[Job Level]]="Entry",1,0)</f>
        <v>0</v>
      </c>
      <c r="Z421">
        <f>IF(EmployeeData3[[#This Row],[Job Level]]="Manager",1,0)</f>
        <v>1</v>
      </c>
      <c r="AA421">
        <f>IF(EmployeeData3[[#This Row],[Job Level]]="Senior",1,0)</f>
        <v>0</v>
      </c>
      <c r="AB421">
        <f>IF(EmployeeData3[[#This Row],[Job Level]]="Senior Manager",1,0)</f>
        <v>0</v>
      </c>
      <c r="AC421">
        <f>IF(EmployeeData3[[#This Row],[Department]]="Claims",1,0)</f>
        <v>0</v>
      </c>
      <c r="AD421">
        <f>IF(EmployeeData3[[#This Row],[Department]]="Finance",1,0)</f>
        <v>0</v>
      </c>
      <c r="AE421">
        <f>IF(EmployeeData3[[#This Row],[Department]]="HR",1,0)</f>
        <v>0</v>
      </c>
      <c r="AF421">
        <f>IF(EmployeeData3[[#This Row],[Department]]="IT",1,0)</f>
        <v>0</v>
      </c>
      <c r="AG421">
        <f>IF(EmployeeData3[[#This Row],[Department]]="Marketing",1,0)</f>
        <v>1</v>
      </c>
      <c r="AH421">
        <f>IF(EmployeeData3[[#This Row],[Department]]="Sales",1,0)</f>
        <v>0</v>
      </c>
      <c r="AI421">
        <f>IF(EmployeeData3[[#This Row],[Department]]="Underwriting",1,0)</f>
        <v>0</v>
      </c>
      <c r="AJ421">
        <f>IF(EmployeeData3[[#This Row],[Country]]="Canada",1,0)</f>
        <v>0</v>
      </c>
      <c r="AK421">
        <f>IF(EmployeeData3[[#This Row],[Country]]="Germany",1,0)</f>
        <v>0</v>
      </c>
      <c r="AL421">
        <f>IF(EmployeeData3[[#This Row],[Country]]="Ireland",1,0)</f>
        <v>0</v>
      </c>
      <c r="AM421">
        <f>IF(EmployeeData3[[#This Row],[Country]]="Singapore",1,0)</f>
        <v>0</v>
      </c>
      <c r="AN421">
        <f>IF(EmployeeData3[[#This Row],[Country]]="US",1,0)</f>
        <v>0</v>
      </c>
      <c r="AO421">
        <f>IF(EmployeeData3[[#This Row],[Working Arrangement]]="Office",1,0)</f>
        <v>0</v>
      </c>
      <c r="AP421">
        <f>IF(EmployeeData3[[#This Row],[Working Arrangement]]="Remote",1,0)</f>
        <v>0</v>
      </c>
      <c r="AQ421" t="e">
        <f>'Logistics Regression'!#REF! + SUMPRODUCT(B421:J421, 'Logistics Regression'!#REF!)</f>
        <v>#REF!</v>
      </c>
    </row>
    <row r="422" spans="1:43">
      <c r="A422" t="s">
        <v>473</v>
      </c>
      <c r="B422" t="str">
        <f>VLOOKUP(EmployeeData3[[#This Row],[Employee ID]],GenderData[#All],2,FALSE)</f>
        <v>Male</v>
      </c>
      <c r="C422" t="s">
        <v>52</v>
      </c>
      <c r="D422" t="s">
        <v>30</v>
      </c>
      <c r="E422" t="s">
        <v>23</v>
      </c>
      <c r="F422" t="s">
        <v>24</v>
      </c>
      <c r="G422">
        <v>26</v>
      </c>
      <c r="H422">
        <v>1.5</v>
      </c>
      <c r="I422">
        <v>1.5</v>
      </c>
      <c r="J422" s="3">
        <v>1.05</v>
      </c>
      <c r="K422" t="s">
        <v>25</v>
      </c>
      <c r="L422" t="s">
        <v>26</v>
      </c>
      <c r="M422">
        <v>15</v>
      </c>
      <c r="N422">
        <v>93</v>
      </c>
      <c r="O422">
        <v>16</v>
      </c>
      <c r="P422">
        <v>7.1</v>
      </c>
      <c r="Q422" t="s">
        <v>33</v>
      </c>
      <c r="R422" t="s">
        <v>26</v>
      </c>
      <c r="S422">
        <v>26</v>
      </c>
      <c r="T422">
        <v>0</v>
      </c>
      <c r="U422">
        <f>IF(EmployeeData3[[#This Row],[Gender]]="Female",1,0)</f>
        <v>0</v>
      </c>
      <c r="V422">
        <f>IF(EmployeeData3[[#This Row],[Performance Rating]]="Needs Improvement",1,0)</f>
        <v>0</v>
      </c>
      <c r="W422">
        <f>IF(EmployeeData3[[#This Row],[Performance Rating]]="Exceeds Expectations",1,0)</f>
        <v>0</v>
      </c>
      <c r="X422">
        <f>IF(EmployeeData3[[#This Row],[Performance Rating]]="Outstanding",1,0)</f>
        <v>0</v>
      </c>
      <c r="Y422">
        <f>IF(EmployeeData3[[#This Row],[Job Level]]="Entry",1,0)</f>
        <v>0</v>
      </c>
      <c r="Z422">
        <f>IF(EmployeeData3[[#This Row],[Job Level]]="Manager",1,0)</f>
        <v>0</v>
      </c>
      <c r="AA422">
        <f>IF(EmployeeData3[[#This Row],[Job Level]]="Senior",1,0)</f>
        <v>0</v>
      </c>
      <c r="AB422">
        <f>IF(EmployeeData3[[#This Row],[Job Level]]="Senior Manager",1,0)</f>
        <v>0</v>
      </c>
      <c r="AC422">
        <f>IF(EmployeeData3[[#This Row],[Department]]="Claims",1,0)</f>
        <v>0</v>
      </c>
      <c r="AD422">
        <f>IF(EmployeeData3[[#This Row],[Department]]="Finance",1,0)</f>
        <v>0</v>
      </c>
      <c r="AE422">
        <f>IF(EmployeeData3[[#This Row],[Department]]="HR",1,0)</f>
        <v>0</v>
      </c>
      <c r="AF422">
        <f>IF(EmployeeData3[[#This Row],[Department]]="IT",1,0)</f>
        <v>0</v>
      </c>
      <c r="AG422">
        <f>IF(EmployeeData3[[#This Row],[Department]]="Marketing",1,0)</f>
        <v>0</v>
      </c>
      <c r="AH422">
        <f>IF(EmployeeData3[[#This Row],[Department]]="Sales",1,0)</f>
        <v>0</v>
      </c>
      <c r="AI422">
        <f>IF(EmployeeData3[[#This Row],[Department]]="Underwriting",1,0)</f>
        <v>1</v>
      </c>
      <c r="AJ422">
        <f>IF(EmployeeData3[[#This Row],[Country]]="Canada",1,0)</f>
        <v>0</v>
      </c>
      <c r="AK422">
        <f>IF(EmployeeData3[[#This Row],[Country]]="Germany",1,0)</f>
        <v>0</v>
      </c>
      <c r="AL422">
        <f>IF(EmployeeData3[[#This Row],[Country]]="Ireland",1,0)</f>
        <v>0</v>
      </c>
      <c r="AM422">
        <f>IF(EmployeeData3[[#This Row],[Country]]="Singapore",1,0)</f>
        <v>0</v>
      </c>
      <c r="AN422">
        <f>IF(EmployeeData3[[#This Row],[Country]]="US",1,0)</f>
        <v>0</v>
      </c>
      <c r="AO422">
        <f>IF(EmployeeData3[[#This Row],[Working Arrangement]]="Office",1,0)</f>
        <v>0</v>
      </c>
      <c r="AP422">
        <f>IF(EmployeeData3[[#This Row],[Working Arrangement]]="Remote",1,0)</f>
        <v>0</v>
      </c>
      <c r="AQ422" t="e">
        <f>'Logistics Regression'!#REF! + SUMPRODUCT(B422:J422, 'Logistics Regression'!#REF!)</f>
        <v>#REF!</v>
      </c>
    </row>
    <row r="423" spans="1:43">
      <c r="A423" t="s">
        <v>474</v>
      </c>
      <c r="B423" t="str">
        <f>VLOOKUP(EmployeeData3[[#This Row],[Employee ID]],GenderData[#All],2,FALSE)</f>
        <v>Male</v>
      </c>
      <c r="C423" t="s">
        <v>52</v>
      </c>
      <c r="D423" t="s">
        <v>30</v>
      </c>
      <c r="E423" t="s">
        <v>23</v>
      </c>
      <c r="F423" t="s">
        <v>24</v>
      </c>
      <c r="G423">
        <v>46</v>
      </c>
      <c r="H423">
        <v>5.3</v>
      </c>
      <c r="I423">
        <v>1.3</v>
      </c>
      <c r="J423" s="3">
        <v>1.1499999999999999</v>
      </c>
      <c r="K423" t="s">
        <v>25</v>
      </c>
      <c r="L423" t="s">
        <v>26</v>
      </c>
      <c r="M423">
        <v>17</v>
      </c>
      <c r="N423">
        <v>77</v>
      </c>
      <c r="O423">
        <v>8</v>
      </c>
      <c r="P423">
        <v>4.5999999999999996</v>
      </c>
      <c r="Q423" t="s">
        <v>33</v>
      </c>
      <c r="R423" t="s">
        <v>38</v>
      </c>
      <c r="S423">
        <v>28</v>
      </c>
      <c r="T423">
        <v>0</v>
      </c>
      <c r="U423">
        <f>IF(EmployeeData3[[#This Row],[Gender]]="Female",1,0)</f>
        <v>0</v>
      </c>
      <c r="V423">
        <f>IF(EmployeeData3[[#This Row],[Performance Rating]]="Needs Improvement",1,0)</f>
        <v>0</v>
      </c>
      <c r="W423">
        <f>IF(EmployeeData3[[#This Row],[Performance Rating]]="Exceeds Expectations",1,0)</f>
        <v>0</v>
      </c>
      <c r="X423">
        <f>IF(EmployeeData3[[#This Row],[Performance Rating]]="Outstanding",1,0)</f>
        <v>0</v>
      </c>
      <c r="Y423">
        <f>IF(EmployeeData3[[#This Row],[Job Level]]="Entry",1,0)</f>
        <v>0</v>
      </c>
      <c r="Z423">
        <f>IF(EmployeeData3[[#This Row],[Job Level]]="Manager",1,0)</f>
        <v>0</v>
      </c>
      <c r="AA423">
        <f>IF(EmployeeData3[[#This Row],[Job Level]]="Senior",1,0)</f>
        <v>0</v>
      </c>
      <c r="AB423">
        <f>IF(EmployeeData3[[#This Row],[Job Level]]="Senior Manager",1,0)</f>
        <v>0</v>
      </c>
      <c r="AC423">
        <f>IF(EmployeeData3[[#This Row],[Department]]="Claims",1,0)</f>
        <v>0</v>
      </c>
      <c r="AD423">
        <f>IF(EmployeeData3[[#This Row],[Department]]="Finance",1,0)</f>
        <v>0</v>
      </c>
      <c r="AE423">
        <f>IF(EmployeeData3[[#This Row],[Department]]="HR",1,0)</f>
        <v>0</v>
      </c>
      <c r="AF423">
        <f>IF(EmployeeData3[[#This Row],[Department]]="IT",1,0)</f>
        <v>0</v>
      </c>
      <c r="AG423">
        <f>IF(EmployeeData3[[#This Row],[Department]]="Marketing",1,0)</f>
        <v>0</v>
      </c>
      <c r="AH423">
        <f>IF(EmployeeData3[[#This Row],[Department]]="Sales",1,0)</f>
        <v>0</v>
      </c>
      <c r="AI423">
        <f>IF(EmployeeData3[[#This Row],[Department]]="Underwriting",1,0)</f>
        <v>1</v>
      </c>
      <c r="AJ423">
        <f>IF(EmployeeData3[[#This Row],[Country]]="Canada",1,0)</f>
        <v>0</v>
      </c>
      <c r="AK423">
        <f>IF(EmployeeData3[[#This Row],[Country]]="Germany",1,0)</f>
        <v>0</v>
      </c>
      <c r="AL423">
        <f>IF(EmployeeData3[[#This Row],[Country]]="Ireland",1,0)</f>
        <v>0</v>
      </c>
      <c r="AM423">
        <f>IF(EmployeeData3[[#This Row],[Country]]="Singapore",1,0)</f>
        <v>0</v>
      </c>
      <c r="AN423">
        <f>IF(EmployeeData3[[#This Row],[Country]]="US",1,0)</f>
        <v>0</v>
      </c>
      <c r="AO423">
        <f>IF(EmployeeData3[[#This Row],[Working Arrangement]]="Office",1,0)</f>
        <v>0</v>
      </c>
      <c r="AP423">
        <f>IF(EmployeeData3[[#This Row],[Working Arrangement]]="Remote",1,0)</f>
        <v>0</v>
      </c>
      <c r="AQ423" t="e">
        <f>'Logistics Regression'!#REF! + SUMPRODUCT(B423:J423, 'Logistics Regression'!#REF!)</f>
        <v>#REF!</v>
      </c>
    </row>
    <row r="424" spans="1:43">
      <c r="A424" t="s">
        <v>475</v>
      </c>
      <c r="B424" t="str">
        <f>VLOOKUP(EmployeeData3[[#This Row],[Employee ID]],GenderData[#All],2,FALSE)</f>
        <v>Male</v>
      </c>
      <c r="C424" t="s">
        <v>48</v>
      </c>
      <c r="D424" t="s">
        <v>49</v>
      </c>
      <c r="E424" t="s">
        <v>23</v>
      </c>
      <c r="F424" t="s">
        <v>62</v>
      </c>
      <c r="G424">
        <v>43</v>
      </c>
      <c r="H424">
        <v>6.6</v>
      </c>
      <c r="I424">
        <v>2.1</v>
      </c>
      <c r="J424" s="3">
        <v>0.89</v>
      </c>
      <c r="K424" t="s">
        <v>25</v>
      </c>
      <c r="L424" t="s">
        <v>38</v>
      </c>
      <c r="M424">
        <v>11</v>
      </c>
      <c r="N424">
        <v>73</v>
      </c>
      <c r="O424">
        <v>11</v>
      </c>
      <c r="P424">
        <v>5</v>
      </c>
      <c r="Q424" t="s">
        <v>33</v>
      </c>
      <c r="R424" t="s">
        <v>26</v>
      </c>
      <c r="S424">
        <v>15</v>
      </c>
      <c r="T424">
        <v>0</v>
      </c>
      <c r="U424">
        <f>IF(EmployeeData3[[#This Row],[Gender]]="Female",1,0)</f>
        <v>0</v>
      </c>
      <c r="V424">
        <f>IF(EmployeeData3[[#This Row],[Performance Rating]]="Needs Improvement",1,0)</f>
        <v>0</v>
      </c>
      <c r="W424">
        <f>IF(EmployeeData3[[#This Row],[Performance Rating]]="Exceeds Expectations",1,0)</f>
        <v>0</v>
      </c>
      <c r="X424">
        <f>IF(EmployeeData3[[#This Row],[Performance Rating]]="Outstanding",1,0)</f>
        <v>0</v>
      </c>
      <c r="Y424">
        <f>IF(EmployeeData3[[#This Row],[Job Level]]="Entry",1,0)</f>
        <v>1</v>
      </c>
      <c r="Z424">
        <f>IF(EmployeeData3[[#This Row],[Job Level]]="Manager",1,0)</f>
        <v>0</v>
      </c>
      <c r="AA424">
        <f>IF(EmployeeData3[[#This Row],[Job Level]]="Senior",1,0)</f>
        <v>0</v>
      </c>
      <c r="AB424">
        <f>IF(EmployeeData3[[#This Row],[Job Level]]="Senior Manager",1,0)</f>
        <v>0</v>
      </c>
      <c r="AC424">
        <f>IF(EmployeeData3[[#This Row],[Department]]="Claims",1,0)</f>
        <v>0</v>
      </c>
      <c r="AD424">
        <f>IF(EmployeeData3[[#This Row],[Department]]="Finance",1,0)</f>
        <v>0</v>
      </c>
      <c r="AE424">
        <f>IF(EmployeeData3[[#This Row],[Department]]="HR",1,0)</f>
        <v>0</v>
      </c>
      <c r="AF424">
        <f>IF(EmployeeData3[[#This Row],[Department]]="IT",1,0)</f>
        <v>1</v>
      </c>
      <c r="AG424">
        <f>IF(EmployeeData3[[#This Row],[Department]]="Marketing",1,0)</f>
        <v>0</v>
      </c>
      <c r="AH424">
        <f>IF(EmployeeData3[[#This Row],[Department]]="Sales",1,0)</f>
        <v>0</v>
      </c>
      <c r="AI424">
        <f>IF(EmployeeData3[[#This Row],[Department]]="Underwriting",1,0)</f>
        <v>0</v>
      </c>
      <c r="AJ424">
        <f>IF(EmployeeData3[[#This Row],[Country]]="Canada",1,0)</f>
        <v>0</v>
      </c>
      <c r="AK424">
        <f>IF(EmployeeData3[[#This Row],[Country]]="Germany",1,0)</f>
        <v>0</v>
      </c>
      <c r="AL424">
        <f>IF(EmployeeData3[[#This Row],[Country]]="Ireland",1,0)</f>
        <v>0</v>
      </c>
      <c r="AM424">
        <f>IF(EmployeeData3[[#This Row],[Country]]="Singapore",1,0)</f>
        <v>0</v>
      </c>
      <c r="AN424">
        <f>IF(EmployeeData3[[#This Row],[Country]]="US",1,0)</f>
        <v>0</v>
      </c>
      <c r="AO424">
        <f>IF(EmployeeData3[[#This Row],[Working Arrangement]]="Office",1,0)</f>
        <v>0</v>
      </c>
      <c r="AP424">
        <f>IF(EmployeeData3[[#This Row],[Working Arrangement]]="Remote",1,0)</f>
        <v>0</v>
      </c>
      <c r="AQ424" t="e">
        <f>'Logistics Regression'!#REF! + SUMPRODUCT(B424:J424, 'Logistics Regression'!#REF!)</f>
        <v>#REF!</v>
      </c>
    </row>
    <row r="425" spans="1:43">
      <c r="A425" t="s">
        <v>476</v>
      </c>
      <c r="B425" t="str">
        <f>VLOOKUP(EmployeeData3[[#This Row],[Employee ID]],GenderData[#All],2,FALSE)</f>
        <v>Male</v>
      </c>
      <c r="C425" t="s">
        <v>21</v>
      </c>
      <c r="D425" t="s">
        <v>22</v>
      </c>
      <c r="E425" t="s">
        <v>23</v>
      </c>
      <c r="F425" t="s">
        <v>24</v>
      </c>
      <c r="G425">
        <v>48</v>
      </c>
      <c r="H425">
        <v>3.9</v>
      </c>
      <c r="I425">
        <v>3</v>
      </c>
      <c r="J425" s="3">
        <v>1.05</v>
      </c>
      <c r="K425" t="s">
        <v>75</v>
      </c>
      <c r="L425" t="s">
        <v>26</v>
      </c>
      <c r="M425">
        <v>11</v>
      </c>
      <c r="N425">
        <v>69</v>
      </c>
      <c r="O425">
        <v>1</v>
      </c>
      <c r="P425">
        <v>1.1000000000000001</v>
      </c>
      <c r="Q425" t="s">
        <v>33</v>
      </c>
      <c r="R425" t="s">
        <v>38</v>
      </c>
      <c r="S425">
        <v>11</v>
      </c>
      <c r="T425">
        <v>0</v>
      </c>
      <c r="U425">
        <f>IF(EmployeeData3[[#This Row],[Gender]]="Female",1,0)</f>
        <v>0</v>
      </c>
      <c r="V425">
        <f>IF(EmployeeData3[[#This Row],[Performance Rating]]="Needs Improvement",1,0)</f>
        <v>0</v>
      </c>
      <c r="W425">
        <f>IF(EmployeeData3[[#This Row],[Performance Rating]]="Exceeds Expectations",1,0)</f>
        <v>0</v>
      </c>
      <c r="X425">
        <f>IF(EmployeeData3[[#This Row],[Performance Rating]]="Outstanding",1,0)</f>
        <v>1</v>
      </c>
      <c r="Y425">
        <f>IF(EmployeeData3[[#This Row],[Job Level]]="Entry",1,0)</f>
        <v>0</v>
      </c>
      <c r="Z425">
        <f>IF(EmployeeData3[[#This Row],[Job Level]]="Manager",1,0)</f>
        <v>0</v>
      </c>
      <c r="AA425">
        <f>IF(EmployeeData3[[#This Row],[Job Level]]="Senior",1,0)</f>
        <v>0</v>
      </c>
      <c r="AB425">
        <f>IF(EmployeeData3[[#This Row],[Job Level]]="Senior Manager",1,0)</f>
        <v>0</v>
      </c>
      <c r="AC425">
        <f>IF(EmployeeData3[[#This Row],[Department]]="Claims",1,0)</f>
        <v>0</v>
      </c>
      <c r="AD425">
        <f>IF(EmployeeData3[[#This Row],[Department]]="Finance",1,0)</f>
        <v>0</v>
      </c>
      <c r="AE425">
        <f>IF(EmployeeData3[[#This Row],[Department]]="HR",1,0)</f>
        <v>0</v>
      </c>
      <c r="AF425">
        <f>IF(EmployeeData3[[#This Row],[Department]]="IT",1,0)</f>
        <v>0</v>
      </c>
      <c r="AG425">
        <f>IF(EmployeeData3[[#This Row],[Department]]="Marketing",1,0)</f>
        <v>0</v>
      </c>
      <c r="AH425">
        <f>IF(EmployeeData3[[#This Row],[Department]]="Sales",1,0)</f>
        <v>1</v>
      </c>
      <c r="AI425">
        <f>IF(EmployeeData3[[#This Row],[Department]]="Underwriting",1,0)</f>
        <v>0</v>
      </c>
      <c r="AJ425">
        <f>IF(EmployeeData3[[#This Row],[Country]]="Canada",1,0)</f>
        <v>0</v>
      </c>
      <c r="AK425">
        <f>IF(EmployeeData3[[#This Row],[Country]]="Germany",1,0)</f>
        <v>0</v>
      </c>
      <c r="AL425">
        <f>IF(EmployeeData3[[#This Row],[Country]]="Ireland",1,0)</f>
        <v>0</v>
      </c>
      <c r="AM425">
        <f>IF(EmployeeData3[[#This Row],[Country]]="Singapore",1,0)</f>
        <v>0</v>
      </c>
      <c r="AN425">
        <f>IF(EmployeeData3[[#This Row],[Country]]="US",1,0)</f>
        <v>0</v>
      </c>
      <c r="AO425">
        <f>IF(EmployeeData3[[#This Row],[Working Arrangement]]="Office",1,0)</f>
        <v>0</v>
      </c>
      <c r="AP425">
        <f>IF(EmployeeData3[[#This Row],[Working Arrangement]]="Remote",1,0)</f>
        <v>0</v>
      </c>
      <c r="AQ425" t="e">
        <f>'Logistics Regression'!#REF! + SUMPRODUCT(B425:J425, 'Logistics Regression'!#REF!)</f>
        <v>#REF!</v>
      </c>
    </row>
    <row r="426" spans="1:43">
      <c r="A426" t="s">
        <v>477</v>
      </c>
      <c r="B426" t="str">
        <f>VLOOKUP(EmployeeData3[[#This Row],[Employee ID]],GenderData[#All],2,FALSE)</f>
        <v>Female</v>
      </c>
      <c r="C426" t="s">
        <v>48</v>
      </c>
      <c r="D426" t="s">
        <v>49</v>
      </c>
      <c r="E426" t="s">
        <v>23</v>
      </c>
      <c r="F426" t="s">
        <v>59</v>
      </c>
      <c r="G426">
        <v>29</v>
      </c>
      <c r="H426">
        <v>6.2</v>
      </c>
      <c r="I426">
        <v>1.4</v>
      </c>
      <c r="J426" s="3">
        <v>0.87</v>
      </c>
      <c r="K426" t="s">
        <v>25</v>
      </c>
      <c r="L426" t="s">
        <v>26</v>
      </c>
      <c r="M426">
        <v>19</v>
      </c>
      <c r="N426">
        <v>71</v>
      </c>
      <c r="O426">
        <v>3</v>
      </c>
      <c r="P426">
        <v>2.2999999999999998</v>
      </c>
      <c r="Q426" t="s">
        <v>33</v>
      </c>
      <c r="R426" t="s">
        <v>26</v>
      </c>
      <c r="S426">
        <v>18</v>
      </c>
      <c r="T426">
        <v>0</v>
      </c>
      <c r="U426">
        <f>IF(EmployeeData3[[#This Row],[Gender]]="Female",1,0)</f>
        <v>1</v>
      </c>
      <c r="V426">
        <f>IF(EmployeeData3[[#This Row],[Performance Rating]]="Needs Improvement",1,0)</f>
        <v>0</v>
      </c>
      <c r="W426">
        <f>IF(EmployeeData3[[#This Row],[Performance Rating]]="Exceeds Expectations",1,0)</f>
        <v>0</v>
      </c>
      <c r="X426">
        <f>IF(EmployeeData3[[#This Row],[Performance Rating]]="Outstanding",1,0)</f>
        <v>0</v>
      </c>
      <c r="Y426">
        <f>IF(EmployeeData3[[#This Row],[Job Level]]="Entry",1,0)</f>
        <v>0</v>
      </c>
      <c r="Z426">
        <f>IF(EmployeeData3[[#This Row],[Job Level]]="Manager",1,0)</f>
        <v>0</v>
      </c>
      <c r="AA426">
        <f>IF(EmployeeData3[[#This Row],[Job Level]]="Senior",1,0)</f>
        <v>0</v>
      </c>
      <c r="AB426">
        <f>IF(EmployeeData3[[#This Row],[Job Level]]="Senior Manager",1,0)</f>
        <v>1</v>
      </c>
      <c r="AC426">
        <f>IF(EmployeeData3[[#This Row],[Department]]="Claims",1,0)</f>
        <v>0</v>
      </c>
      <c r="AD426">
        <f>IF(EmployeeData3[[#This Row],[Department]]="Finance",1,0)</f>
        <v>0</v>
      </c>
      <c r="AE426">
        <f>IF(EmployeeData3[[#This Row],[Department]]="HR",1,0)</f>
        <v>0</v>
      </c>
      <c r="AF426">
        <f>IF(EmployeeData3[[#This Row],[Department]]="IT",1,0)</f>
        <v>1</v>
      </c>
      <c r="AG426">
        <f>IF(EmployeeData3[[#This Row],[Department]]="Marketing",1,0)</f>
        <v>0</v>
      </c>
      <c r="AH426">
        <f>IF(EmployeeData3[[#This Row],[Department]]="Sales",1,0)</f>
        <v>0</v>
      </c>
      <c r="AI426">
        <f>IF(EmployeeData3[[#This Row],[Department]]="Underwriting",1,0)</f>
        <v>0</v>
      </c>
      <c r="AJ426">
        <f>IF(EmployeeData3[[#This Row],[Country]]="Canada",1,0)</f>
        <v>0</v>
      </c>
      <c r="AK426">
        <f>IF(EmployeeData3[[#This Row],[Country]]="Germany",1,0)</f>
        <v>0</v>
      </c>
      <c r="AL426">
        <f>IF(EmployeeData3[[#This Row],[Country]]="Ireland",1,0)</f>
        <v>0</v>
      </c>
      <c r="AM426">
        <f>IF(EmployeeData3[[#This Row],[Country]]="Singapore",1,0)</f>
        <v>0</v>
      </c>
      <c r="AN426">
        <f>IF(EmployeeData3[[#This Row],[Country]]="US",1,0)</f>
        <v>0</v>
      </c>
      <c r="AO426">
        <f>IF(EmployeeData3[[#This Row],[Working Arrangement]]="Office",1,0)</f>
        <v>0</v>
      </c>
      <c r="AP426">
        <f>IF(EmployeeData3[[#This Row],[Working Arrangement]]="Remote",1,0)</f>
        <v>0</v>
      </c>
      <c r="AQ426" t="e">
        <f>'Logistics Regression'!#REF! + SUMPRODUCT(B426:J426, 'Logistics Regression'!#REF!)</f>
        <v>#REF!</v>
      </c>
    </row>
    <row r="427" spans="1:43">
      <c r="A427" t="s">
        <v>478</v>
      </c>
      <c r="B427" t="str">
        <f>VLOOKUP(EmployeeData3[[#This Row],[Employee ID]],GenderData[#All],2,FALSE)</f>
        <v>Male</v>
      </c>
      <c r="C427" t="s">
        <v>40</v>
      </c>
      <c r="D427" t="s">
        <v>40</v>
      </c>
      <c r="E427" t="s">
        <v>73</v>
      </c>
      <c r="F427" t="s">
        <v>59</v>
      </c>
      <c r="G427">
        <v>55</v>
      </c>
      <c r="H427">
        <v>6.3</v>
      </c>
      <c r="I427">
        <v>3.8</v>
      </c>
      <c r="J427" s="3">
        <v>1.1100000000000001</v>
      </c>
      <c r="K427" t="s">
        <v>37</v>
      </c>
      <c r="L427" t="s">
        <v>26</v>
      </c>
      <c r="M427">
        <v>24</v>
      </c>
      <c r="N427">
        <v>72</v>
      </c>
      <c r="O427">
        <v>6</v>
      </c>
      <c r="P427">
        <v>4.3</v>
      </c>
      <c r="Q427" t="s">
        <v>33</v>
      </c>
      <c r="R427" t="s">
        <v>38</v>
      </c>
      <c r="S427">
        <v>23</v>
      </c>
      <c r="T427">
        <v>1</v>
      </c>
      <c r="U427">
        <f>IF(EmployeeData3[[#This Row],[Gender]]="Female",1,0)</f>
        <v>0</v>
      </c>
      <c r="V427">
        <f>IF(EmployeeData3[[#This Row],[Performance Rating]]="Needs Improvement",1,0)</f>
        <v>0</v>
      </c>
      <c r="W427">
        <f>IF(EmployeeData3[[#This Row],[Performance Rating]]="Exceeds Expectations",1,0)</f>
        <v>1</v>
      </c>
      <c r="X427">
        <f>IF(EmployeeData3[[#This Row],[Performance Rating]]="Outstanding",1,0)</f>
        <v>0</v>
      </c>
      <c r="Y427">
        <f>IF(EmployeeData3[[#This Row],[Job Level]]="Entry",1,0)</f>
        <v>0</v>
      </c>
      <c r="Z427">
        <f>IF(EmployeeData3[[#This Row],[Job Level]]="Manager",1,0)</f>
        <v>0</v>
      </c>
      <c r="AA427">
        <f>IF(EmployeeData3[[#This Row],[Job Level]]="Senior",1,0)</f>
        <v>0</v>
      </c>
      <c r="AB427">
        <f>IF(EmployeeData3[[#This Row],[Job Level]]="Senior Manager",1,0)</f>
        <v>1</v>
      </c>
      <c r="AC427">
        <f>IF(EmployeeData3[[#This Row],[Department]]="Claims",1,0)</f>
        <v>0</v>
      </c>
      <c r="AD427">
        <f>IF(EmployeeData3[[#This Row],[Department]]="Finance",1,0)</f>
        <v>0</v>
      </c>
      <c r="AE427">
        <f>IF(EmployeeData3[[#This Row],[Department]]="HR",1,0)</f>
        <v>0</v>
      </c>
      <c r="AF427">
        <f>IF(EmployeeData3[[#This Row],[Department]]="IT",1,0)</f>
        <v>0</v>
      </c>
      <c r="AG427">
        <f>IF(EmployeeData3[[#This Row],[Department]]="Marketing",1,0)</f>
        <v>0</v>
      </c>
      <c r="AH427">
        <f>IF(EmployeeData3[[#This Row],[Department]]="Sales",1,0)</f>
        <v>0</v>
      </c>
      <c r="AI427">
        <f>IF(EmployeeData3[[#This Row],[Department]]="Underwriting",1,0)</f>
        <v>0</v>
      </c>
      <c r="AJ427">
        <f>IF(EmployeeData3[[#This Row],[Country]]="Canada",1,0)</f>
        <v>0</v>
      </c>
      <c r="AK427">
        <f>IF(EmployeeData3[[#This Row],[Country]]="Germany",1,0)</f>
        <v>0</v>
      </c>
      <c r="AL427">
        <f>IF(EmployeeData3[[#This Row],[Country]]="Ireland",1,0)</f>
        <v>1</v>
      </c>
      <c r="AM427">
        <f>IF(EmployeeData3[[#This Row],[Country]]="Singapore",1,0)</f>
        <v>0</v>
      </c>
      <c r="AN427">
        <f>IF(EmployeeData3[[#This Row],[Country]]="US",1,0)</f>
        <v>0</v>
      </c>
      <c r="AO427">
        <f>IF(EmployeeData3[[#This Row],[Working Arrangement]]="Office",1,0)</f>
        <v>0</v>
      </c>
      <c r="AP427">
        <f>IF(EmployeeData3[[#This Row],[Working Arrangement]]="Remote",1,0)</f>
        <v>0</v>
      </c>
      <c r="AQ427" t="e">
        <f>'Logistics Regression'!#REF! + SUMPRODUCT(B427:J427, 'Logistics Regression'!#REF!)</f>
        <v>#REF!</v>
      </c>
    </row>
    <row r="428" spans="1:43">
      <c r="A428" t="s">
        <v>479</v>
      </c>
      <c r="B428" t="str">
        <f>VLOOKUP(EmployeeData3[[#This Row],[Employee ID]],GenderData[#All],2,FALSE)</f>
        <v>Female</v>
      </c>
      <c r="C428" t="s">
        <v>21</v>
      </c>
      <c r="D428" t="s">
        <v>22</v>
      </c>
      <c r="E428" t="s">
        <v>31</v>
      </c>
      <c r="F428" t="s">
        <v>62</v>
      </c>
      <c r="G428">
        <v>22</v>
      </c>
      <c r="H428">
        <v>6.9</v>
      </c>
      <c r="I428">
        <v>4.3</v>
      </c>
      <c r="J428" s="3">
        <v>1</v>
      </c>
      <c r="K428" t="s">
        <v>37</v>
      </c>
      <c r="L428" t="s">
        <v>26</v>
      </c>
      <c r="M428">
        <v>11</v>
      </c>
      <c r="N428">
        <v>73</v>
      </c>
      <c r="O428">
        <v>5</v>
      </c>
      <c r="P428">
        <v>2.9</v>
      </c>
      <c r="Q428" t="s">
        <v>50</v>
      </c>
      <c r="R428" t="s">
        <v>26</v>
      </c>
      <c r="S428">
        <v>38</v>
      </c>
      <c r="T428">
        <v>0</v>
      </c>
      <c r="U428">
        <f>IF(EmployeeData3[[#This Row],[Gender]]="Female",1,0)</f>
        <v>1</v>
      </c>
      <c r="V428">
        <f>IF(EmployeeData3[[#This Row],[Performance Rating]]="Needs Improvement",1,0)</f>
        <v>0</v>
      </c>
      <c r="W428">
        <f>IF(EmployeeData3[[#This Row],[Performance Rating]]="Exceeds Expectations",1,0)</f>
        <v>1</v>
      </c>
      <c r="X428">
        <f>IF(EmployeeData3[[#This Row],[Performance Rating]]="Outstanding",1,0)</f>
        <v>0</v>
      </c>
      <c r="Y428">
        <f>IF(EmployeeData3[[#This Row],[Job Level]]="Entry",1,0)</f>
        <v>1</v>
      </c>
      <c r="Z428">
        <f>IF(EmployeeData3[[#This Row],[Job Level]]="Manager",1,0)</f>
        <v>0</v>
      </c>
      <c r="AA428">
        <f>IF(EmployeeData3[[#This Row],[Job Level]]="Senior",1,0)</f>
        <v>0</v>
      </c>
      <c r="AB428">
        <f>IF(EmployeeData3[[#This Row],[Job Level]]="Senior Manager",1,0)</f>
        <v>0</v>
      </c>
      <c r="AC428">
        <f>IF(EmployeeData3[[#This Row],[Department]]="Claims",1,0)</f>
        <v>0</v>
      </c>
      <c r="AD428">
        <f>IF(EmployeeData3[[#This Row],[Department]]="Finance",1,0)</f>
        <v>0</v>
      </c>
      <c r="AE428">
        <f>IF(EmployeeData3[[#This Row],[Department]]="HR",1,0)</f>
        <v>0</v>
      </c>
      <c r="AF428">
        <f>IF(EmployeeData3[[#This Row],[Department]]="IT",1,0)</f>
        <v>0</v>
      </c>
      <c r="AG428">
        <f>IF(EmployeeData3[[#This Row],[Department]]="Marketing",1,0)</f>
        <v>0</v>
      </c>
      <c r="AH428">
        <f>IF(EmployeeData3[[#This Row],[Department]]="Sales",1,0)</f>
        <v>1</v>
      </c>
      <c r="AI428">
        <f>IF(EmployeeData3[[#This Row],[Department]]="Underwriting",1,0)</f>
        <v>0</v>
      </c>
      <c r="AJ428">
        <f>IF(EmployeeData3[[#This Row],[Country]]="Canada",1,0)</f>
        <v>0</v>
      </c>
      <c r="AK428">
        <f>IF(EmployeeData3[[#This Row],[Country]]="Germany",1,0)</f>
        <v>1</v>
      </c>
      <c r="AL428">
        <f>IF(EmployeeData3[[#This Row],[Country]]="Ireland",1,0)</f>
        <v>0</v>
      </c>
      <c r="AM428">
        <f>IF(EmployeeData3[[#This Row],[Country]]="Singapore",1,0)</f>
        <v>0</v>
      </c>
      <c r="AN428">
        <f>IF(EmployeeData3[[#This Row],[Country]]="US",1,0)</f>
        <v>0</v>
      </c>
      <c r="AO428">
        <f>IF(EmployeeData3[[#This Row],[Working Arrangement]]="Office",1,0)</f>
        <v>1</v>
      </c>
      <c r="AP428">
        <f>IF(EmployeeData3[[#This Row],[Working Arrangement]]="Remote",1,0)</f>
        <v>0</v>
      </c>
      <c r="AQ428" t="e">
        <f>'Logistics Regression'!#REF! + SUMPRODUCT(B428:J428, 'Logistics Regression'!#REF!)</f>
        <v>#REF!</v>
      </c>
    </row>
    <row r="429" spans="1:43">
      <c r="A429" t="s">
        <v>480</v>
      </c>
      <c r="B429" t="str">
        <f>VLOOKUP(EmployeeData3[[#This Row],[Employee ID]],GenderData[#All],2,FALSE)</f>
        <v>Male</v>
      </c>
      <c r="C429" t="s">
        <v>29</v>
      </c>
      <c r="D429" t="s">
        <v>30</v>
      </c>
      <c r="E429" t="s">
        <v>23</v>
      </c>
      <c r="F429" t="s">
        <v>59</v>
      </c>
      <c r="G429">
        <v>44</v>
      </c>
      <c r="H429">
        <v>1</v>
      </c>
      <c r="I429">
        <v>1</v>
      </c>
      <c r="J429" s="3">
        <v>1.01</v>
      </c>
      <c r="K429" t="s">
        <v>25</v>
      </c>
      <c r="L429" t="s">
        <v>38</v>
      </c>
      <c r="M429">
        <v>8</v>
      </c>
      <c r="N429">
        <v>78</v>
      </c>
      <c r="O429">
        <v>2</v>
      </c>
      <c r="P429">
        <v>3.8</v>
      </c>
      <c r="Q429" t="s">
        <v>33</v>
      </c>
      <c r="R429" t="s">
        <v>26</v>
      </c>
      <c r="S429">
        <v>46</v>
      </c>
      <c r="T429">
        <v>0</v>
      </c>
      <c r="U429">
        <f>IF(EmployeeData3[[#This Row],[Gender]]="Female",1,0)</f>
        <v>0</v>
      </c>
      <c r="V429">
        <f>IF(EmployeeData3[[#This Row],[Performance Rating]]="Needs Improvement",1,0)</f>
        <v>0</v>
      </c>
      <c r="W429">
        <f>IF(EmployeeData3[[#This Row],[Performance Rating]]="Exceeds Expectations",1,0)</f>
        <v>0</v>
      </c>
      <c r="X429">
        <f>IF(EmployeeData3[[#This Row],[Performance Rating]]="Outstanding",1,0)</f>
        <v>0</v>
      </c>
      <c r="Y429">
        <f>IF(EmployeeData3[[#This Row],[Job Level]]="Entry",1,0)</f>
        <v>0</v>
      </c>
      <c r="Z429">
        <f>IF(EmployeeData3[[#This Row],[Job Level]]="Manager",1,0)</f>
        <v>0</v>
      </c>
      <c r="AA429">
        <f>IF(EmployeeData3[[#This Row],[Job Level]]="Senior",1,0)</f>
        <v>0</v>
      </c>
      <c r="AB429">
        <f>IF(EmployeeData3[[#This Row],[Job Level]]="Senior Manager",1,0)</f>
        <v>1</v>
      </c>
      <c r="AC429">
        <f>IF(EmployeeData3[[#This Row],[Department]]="Claims",1,0)</f>
        <v>1</v>
      </c>
      <c r="AD429">
        <f>IF(EmployeeData3[[#This Row],[Department]]="Finance",1,0)</f>
        <v>0</v>
      </c>
      <c r="AE429">
        <f>IF(EmployeeData3[[#This Row],[Department]]="HR",1,0)</f>
        <v>0</v>
      </c>
      <c r="AF429">
        <f>IF(EmployeeData3[[#This Row],[Department]]="IT",1,0)</f>
        <v>0</v>
      </c>
      <c r="AG429">
        <f>IF(EmployeeData3[[#This Row],[Department]]="Marketing",1,0)</f>
        <v>0</v>
      </c>
      <c r="AH429">
        <f>IF(EmployeeData3[[#This Row],[Department]]="Sales",1,0)</f>
        <v>0</v>
      </c>
      <c r="AI429">
        <f>IF(EmployeeData3[[#This Row],[Department]]="Underwriting",1,0)</f>
        <v>0</v>
      </c>
      <c r="AJ429">
        <f>IF(EmployeeData3[[#This Row],[Country]]="Canada",1,0)</f>
        <v>0</v>
      </c>
      <c r="AK429">
        <f>IF(EmployeeData3[[#This Row],[Country]]="Germany",1,0)</f>
        <v>0</v>
      </c>
      <c r="AL429">
        <f>IF(EmployeeData3[[#This Row],[Country]]="Ireland",1,0)</f>
        <v>0</v>
      </c>
      <c r="AM429">
        <f>IF(EmployeeData3[[#This Row],[Country]]="Singapore",1,0)</f>
        <v>0</v>
      </c>
      <c r="AN429">
        <f>IF(EmployeeData3[[#This Row],[Country]]="US",1,0)</f>
        <v>0</v>
      </c>
      <c r="AO429">
        <f>IF(EmployeeData3[[#This Row],[Working Arrangement]]="Office",1,0)</f>
        <v>0</v>
      </c>
      <c r="AP429">
        <f>IF(EmployeeData3[[#This Row],[Working Arrangement]]="Remote",1,0)</f>
        <v>0</v>
      </c>
      <c r="AQ429" t="e">
        <f>'Logistics Regression'!#REF! + SUMPRODUCT(B429:J429, 'Logistics Regression'!#REF!)</f>
        <v>#REF!</v>
      </c>
    </row>
    <row r="430" spans="1:43">
      <c r="A430" t="s">
        <v>481</v>
      </c>
      <c r="B430" t="str">
        <f>VLOOKUP(EmployeeData3[[#This Row],[Employee ID]],GenderData[#All],2,FALSE)</f>
        <v>Female</v>
      </c>
      <c r="C430" t="s">
        <v>21</v>
      </c>
      <c r="D430" t="s">
        <v>22</v>
      </c>
      <c r="E430" t="s">
        <v>23</v>
      </c>
      <c r="F430" t="s">
        <v>32</v>
      </c>
      <c r="G430">
        <v>21</v>
      </c>
      <c r="H430">
        <v>3</v>
      </c>
      <c r="I430">
        <v>1.3</v>
      </c>
      <c r="J430" s="3">
        <v>0.89</v>
      </c>
      <c r="K430" t="s">
        <v>25</v>
      </c>
      <c r="L430" t="s">
        <v>26</v>
      </c>
      <c r="M430">
        <v>22</v>
      </c>
      <c r="N430">
        <v>77</v>
      </c>
      <c r="O430">
        <v>8</v>
      </c>
      <c r="P430">
        <v>0.9</v>
      </c>
      <c r="Q430" t="s">
        <v>50</v>
      </c>
      <c r="R430" t="s">
        <v>26</v>
      </c>
      <c r="S430">
        <v>41</v>
      </c>
      <c r="T430">
        <v>0</v>
      </c>
      <c r="U430">
        <f>IF(EmployeeData3[[#This Row],[Gender]]="Female",1,0)</f>
        <v>1</v>
      </c>
      <c r="V430">
        <f>IF(EmployeeData3[[#This Row],[Performance Rating]]="Needs Improvement",1,0)</f>
        <v>0</v>
      </c>
      <c r="W430">
        <f>IF(EmployeeData3[[#This Row],[Performance Rating]]="Exceeds Expectations",1,0)</f>
        <v>0</v>
      </c>
      <c r="X430">
        <f>IF(EmployeeData3[[#This Row],[Performance Rating]]="Outstanding",1,0)</f>
        <v>0</v>
      </c>
      <c r="Y430">
        <f>IF(EmployeeData3[[#This Row],[Job Level]]="Entry",1,0)</f>
        <v>0</v>
      </c>
      <c r="Z430">
        <f>IF(EmployeeData3[[#This Row],[Job Level]]="Manager",1,0)</f>
        <v>0</v>
      </c>
      <c r="AA430">
        <f>IF(EmployeeData3[[#This Row],[Job Level]]="Senior",1,0)</f>
        <v>1</v>
      </c>
      <c r="AB430">
        <f>IF(EmployeeData3[[#This Row],[Job Level]]="Senior Manager",1,0)</f>
        <v>0</v>
      </c>
      <c r="AC430">
        <f>IF(EmployeeData3[[#This Row],[Department]]="Claims",1,0)</f>
        <v>0</v>
      </c>
      <c r="AD430">
        <f>IF(EmployeeData3[[#This Row],[Department]]="Finance",1,0)</f>
        <v>0</v>
      </c>
      <c r="AE430">
        <f>IF(EmployeeData3[[#This Row],[Department]]="HR",1,0)</f>
        <v>0</v>
      </c>
      <c r="AF430">
        <f>IF(EmployeeData3[[#This Row],[Department]]="IT",1,0)</f>
        <v>0</v>
      </c>
      <c r="AG430">
        <f>IF(EmployeeData3[[#This Row],[Department]]="Marketing",1,0)</f>
        <v>0</v>
      </c>
      <c r="AH430">
        <f>IF(EmployeeData3[[#This Row],[Department]]="Sales",1,0)</f>
        <v>1</v>
      </c>
      <c r="AI430">
        <f>IF(EmployeeData3[[#This Row],[Department]]="Underwriting",1,0)</f>
        <v>0</v>
      </c>
      <c r="AJ430">
        <f>IF(EmployeeData3[[#This Row],[Country]]="Canada",1,0)</f>
        <v>0</v>
      </c>
      <c r="AK430">
        <f>IF(EmployeeData3[[#This Row],[Country]]="Germany",1,0)</f>
        <v>0</v>
      </c>
      <c r="AL430">
        <f>IF(EmployeeData3[[#This Row],[Country]]="Ireland",1,0)</f>
        <v>0</v>
      </c>
      <c r="AM430">
        <f>IF(EmployeeData3[[#This Row],[Country]]="Singapore",1,0)</f>
        <v>0</v>
      </c>
      <c r="AN430">
        <f>IF(EmployeeData3[[#This Row],[Country]]="US",1,0)</f>
        <v>0</v>
      </c>
      <c r="AO430">
        <f>IF(EmployeeData3[[#This Row],[Working Arrangement]]="Office",1,0)</f>
        <v>1</v>
      </c>
      <c r="AP430">
        <f>IF(EmployeeData3[[#This Row],[Working Arrangement]]="Remote",1,0)</f>
        <v>0</v>
      </c>
      <c r="AQ430" t="e">
        <f>'Logistics Regression'!#REF! + SUMPRODUCT(B430:J430, 'Logistics Regression'!#REF!)</f>
        <v>#REF!</v>
      </c>
    </row>
    <row r="431" spans="1:43">
      <c r="A431" t="s">
        <v>482</v>
      </c>
      <c r="B431" t="str">
        <f>VLOOKUP(EmployeeData3[[#This Row],[Employee ID]],GenderData[#All],2,FALSE)</f>
        <v>Female</v>
      </c>
      <c r="C431" t="s">
        <v>48</v>
      </c>
      <c r="D431" t="s">
        <v>49</v>
      </c>
      <c r="E431" t="s">
        <v>31</v>
      </c>
      <c r="F431" t="s">
        <v>36</v>
      </c>
      <c r="G431">
        <v>31</v>
      </c>
      <c r="H431">
        <v>5.5</v>
      </c>
      <c r="I431">
        <v>0.8</v>
      </c>
      <c r="J431" s="3">
        <v>1.07</v>
      </c>
      <c r="K431" t="s">
        <v>25</v>
      </c>
      <c r="L431" t="s">
        <v>26</v>
      </c>
      <c r="M431">
        <v>16</v>
      </c>
      <c r="N431">
        <v>72</v>
      </c>
      <c r="O431">
        <v>9</v>
      </c>
      <c r="P431">
        <v>2.8</v>
      </c>
      <c r="Q431" t="s">
        <v>27</v>
      </c>
      <c r="R431" t="s">
        <v>26</v>
      </c>
      <c r="S431">
        <v>34</v>
      </c>
      <c r="T431">
        <v>0</v>
      </c>
      <c r="U431">
        <f>IF(EmployeeData3[[#This Row],[Gender]]="Female",1,0)</f>
        <v>1</v>
      </c>
      <c r="V431">
        <f>IF(EmployeeData3[[#This Row],[Performance Rating]]="Needs Improvement",1,0)</f>
        <v>0</v>
      </c>
      <c r="W431">
        <f>IF(EmployeeData3[[#This Row],[Performance Rating]]="Exceeds Expectations",1,0)</f>
        <v>0</v>
      </c>
      <c r="X431">
        <f>IF(EmployeeData3[[#This Row],[Performance Rating]]="Outstanding",1,0)</f>
        <v>0</v>
      </c>
      <c r="Y431">
        <f>IF(EmployeeData3[[#This Row],[Job Level]]="Entry",1,0)</f>
        <v>0</v>
      </c>
      <c r="Z431">
        <f>IF(EmployeeData3[[#This Row],[Job Level]]="Manager",1,0)</f>
        <v>1</v>
      </c>
      <c r="AA431">
        <f>IF(EmployeeData3[[#This Row],[Job Level]]="Senior",1,0)</f>
        <v>0</v>
      </c>
      <c r="AB431">
        <f>IF(EmployeeData3[[#This Row],[Job Level]]="Senior Manager",1,0)</f>
        <v>0</v>
      </c>
      <c r="AC431">
        <f>IF(EmployeeData3[[#This Row],[Department]]="Claims",1,0)</f>
        <v>0</v>
      </c>
      <c r="AD431">
        <f>IF(EmployeeData3[[#This Row],[Department]]="Finance",1,0)</f>
        <v>0</v>
      </c>
      <c r="AE431">
        <f>IF(EmployeeData3[[#This Row],[Department]]="HR",1,0)</f>
        <v>0</v>
      </c>
      <c r="AF431">
        <f>IF(EmployeeData3[[#This Row],[Department]]="IT",1,0)</f>
        <v>1</v>
      </c>
      <c r="AG431">
        <f>IF(EmployeeData3[[#This Row],[Department]]="Marketing",1,0)</f>
        <v>0</v>
      </c>
      <c r="AH431">
        <f>IF(EmployeeData3[[#This Row],[Department]]="Sales",1,0)</f>
        <v>0</v>
      </c>
      <c r="AI431">
        <f>IF(EmployeeData3[[#This Row],[Department]]="Underwriting",1,0)</f>
        <v>0</v>
      </c>
      <c r="AJ431">
        <f>IF(EmployeeData3[[#This Row],[Country]]="Canada",1,0)</f>
        <v>0</v>
      </c>
      <c r="AK431">
        <f>IF(EmployeeData3[[#This Row],[Country]]="Germany",1,0)</f>
        <v>1</v>
      </c>
      <c r="AL431">
        <f>IF(EmployeeData3[[#This Row],[Country]]="Ireland",1,0)</f>
        <v>0</v>
      </c>
      <c r="AM431">
        <f>IF(EmployeeData3[[#This Row],[Country]]="Singapore",1,0)</f>
        <v>0</v>
      </c>
      <c r="AN431">
        <f>IF(EmployeeData3[[#This Row],[Country]]="US",1,0)</f>
        <v>0</v>
      </c>
      <c r="AO431">
        <f>IF(EmployeeData3[[#This Row],[Working Arrangement]]="Office",1,0)</f>
        <v>0</v>
      </c>
      <c r="AP431">
        <f>IF(EmployeeData3[[#This Row],[Working Arrangement]]="Remote",1,0)</f>
        <v>1</v>
      </c>
      <c r="AQ431" t="e">
        <f>'Logistics Regression'!#REF! + SUMPRODUCT(B431:J431, 'Logistics Regression'!#REF!)</f>
        <v>#REF!</v>
      </c>
    </row>
    <row r="432" spans="1:43">
      <c r="A432" t="s">
        <v>483</v>
      </c>
      <c r="B432" t="str">
        <f>VLOOKUP(EmployeeData3[[#This Row],[Employee ID]],GenderData[#All],2,FALSE)</f>
        <v>Male</v>
      </c>
      <c r="C432" t="s">
        <v>43</v>
      </c>
      <c r="D432" t="s">
        <v>44</v>
      </c>
      <c r="E432" t="s">
        <v>31</v>
      </c>
      <c r="F432" t="s">
        <v>24</v>
      </c>
      <c r="G432">
        <v>52</v>
      </c>
      <c r="H432">
        <v>4.0999999999999996</v>
      </c>
      <c r="I432">
        <v>2</v>
      </c>
      <c r="J432" s="3">
        <v>1.24</v>
      </c>
      <c r="K432" t="s">
        <v>25</v>
      </c>
      <c r="L432" t="s">
        <v>26</v>
      </c>
      <c r="M432">
        <v>23</v>
      </c>
      <c r="N432">
        <v>60</v>
      </c>
      <c r="O432">
        <v>4</v>
      </c>
      <c r="P432">
        <v>4.4000000000000004</v>
      </c>
      <c r="Q432" t="s">
        <v>27</v>
      </c>
      <c r="R432" t="s">
        <v>26</v>
      </c>
      <c r="S432">
        <v>12</v>
      </c>
      <c r="T432">
        <v>0</v>
      </c>
      <c r="U432">
        <f>IF(EmployeeData3[[#This Row],[Gender]]="Female",1,0)</f>
        <v>0</v>
      </c>
      <c r="V432">
        <f>IF(EmployeeData3[[#This Row],[Performance Rating]]="Needs Improvement",1,0)</f>
        <v>0</v>
      </c>
      <c r="W432">
        <f>IF(EmployeeData3[[#This Row],[Performance Rating]]="Exceeds Expectations",1,0)</f>
        <v>0</v>
      </c>
      <c r="X432">
        <f>IF(EmployeeData3[[#This Row],[Performance Rating]]="Outstanding",1,0)</f>
        <v>0</v>
      </c>
      <c r="Y432">
        <f>IF(EmployeeData3[[#This Row],[Job Level]]="Entry",1,0)</f>
        <v>0</v>
      </c>
      <c r="Z432">
        <f>IF(EmployeeData3[[#This Row],[Job Level]]="Manager",1,0)</f>
        <v>0</v>
      </c>
      <c r="AA432">
        <f>IF(EmployeeData3[[#This Row],[Job Level]]="Senior",1,0)</f>
        <v>0</v>
      </c>
      <c r="AB432">
        <f>IF(EmployeeData3[[#This Row],[Job Level]]="Senior Manager",1,0)</f>
        <v>0</v>
      </c>
      <c r="AC432">
        <f>IF(EmployeeData3[[#This Row],[Department]]="Claims",1,0)</f>
        <v>0</v>
      </c>
      <c r="AD432">
        <f>IF(EmployeeData3[[#This Row],[Department]]="Finance",1,0)</f>
        <v>1</v>
      </c>
      <c r="AE432">
        <f>IF(EmployeeData3[[#This Row],[Department]]="HR",1,0)</f>
        <v>0</v>
      </c>
      <c r="AF432">
        <f>IF(EmployeeData3[[#This Row],[Department]]="IT",1,0)</f>
        <v>0</v>
      </c>
      <c r="AG432">
        <f>IF(EmployeeData3[[#This Row],[Department]]="Marketing",1,0)</f>
        <v>0</v>
      </c>
      <c r="AH432">
        <f>IF(EmployeeData3[[#This Row],[Department]]="Sales",1,0)</f>
        <v>0</v>
      </c>
      <c r="AI432">
        <f>IF(EmployeeData3[[#This Row],[Department]]="Underwriting",1,0)</f>
        <v>0</v>
      </c>
      <c r="AJ432">
        <f>IF(EmployeeData3[[#This Row],[Country]]="Canada",1,0)</f>
        <v>0</v>
      </c>
      <c r="AK432">
        <f>IF(EmployeeData3[[#This Row],[Country]]="Germany",1,0)</f>
        <v>1</v>
      </c>
      <c r="AL432">
        <f>IF(EmployeeData3[[#This Row],[Country]]="Ireland",1,0)</f>
        <v>0</v>
      </c>
      <c r="AM432">
        <f>IF(EmployeeData3[[#This Row],[Country]]="Singapore",1,0)</f>
        <v>0</v>
      </c>
      <c r="AN432">
        <f>IF(EmployeeData3[[#This Row],[Country]]="US",1,0)</f>
        <v>0</v>
      </c>
      <c r="AO432">
        <f>IF(EmployeeData3[[#This Row],[Working Arrangement]]="Office",1,0)</f>
        <v>0</v>
      </c>
      <c r="AP432">
        <f>IF(EmployeeData3[[#This Row],[Working Arrangement]]="Remote",1,0)</f>
        <v>1</v>
      </c>
      <c r="AQ432" t="e">
        <f>'Logistics Regression'!#REF! + SUMPRODUCT(B432:J432, 'Logistics Regression'!#REF!)</f>
        <v>#REF!</v>
      </c>
    </row>
    <row r="433" spans="1:43">
      <c r="A433" t="s">
        <v>484</v>
      </c>
      <c r="B433" t="str">
        <f>VLOOKUP(EmployeeData3[[#This Row],[Employee ID]],GenderData[#All],2,FALSE)</f>
        <v>Female</v>
      </c>
      <c r="C433" t="s">
        <v>52</v>
      </c>
      <c r="D433" t="s">
        <v>30</v>
      </c>
      <c r="E433" t="s">
        <v>41</v>
      </c>
      <c r="F433" t="s">
        <v>32</v>
      </c>
      <c r="G433">
        <v>45</v>
      </c>
      <c r="H433">
        <v>6.3</v>
      </c>
      <c r="I433">
        <v>2.6</v>
      </c>
      <c r="J433" s="3">
        <v>0.85</v>
      </c>
      <c r="K433" t="s">
        <v>25</v>
      </c>
      <c r="L433" t="s">
        <v>26</v>
      </c>
      <c r="M433">
        <v>8</v>
      </c>
      <c r="N433">
        <v>60</v>
      </c>
      <c r="O433">
        <v>4</v>
      </c>
      <c r="P433">
        <v>1.2</v>
      </c>
      <c r="Q433" t="s">
        <v>27</v>
      </c>
      <c r="R433" t="s">
        <v>26</v>
      </c>
      <c r="S433">
        <v>19</v>
      </c>
      <c r="T433">
        <v>0</v>
      </c>
      <c r="U433">
        <f>IF(EmployeeData3[[#This Row],[Gender]]="Female",1,0)</f>
        <v>1</v>
      </c>
      <c r="V433">
        <f>IF(EmployeeData3[[#This Row],[Performance Rating]]="Needs Improvement",1,0)</f>
        <v>0</v>
      </c>
      <c r="W433">
        <f>IF(EmployeeData3[[#This Row],[Performance Rating]]="Exceeds Expectations",1,0)</f>
        <v>0</v>
      </c>
      <c r="X433">
        <f>IF(EmployeeData3[[#This Row],[Performance Rating]]="Outstanding",1,0)</f>
        <v>0</v>
      </c>
      <c r="Y433">
        <f>IF(EmployeeData3[[#This Row],[Job Level]]="Entry",1,0)</f>
        <v>0</v>
      </c>
      <c r="Z433">
        <f>IF(EmployeeData3[[#This Row],[Job Level]]="Manager",1,0)</f>
        <v>0</v>
      </c>
      <c r="AA433">
        <f>IF(EmployeeData3[[#This Row],[Job Level]]="Senior",1,0)</f>
        <v>1</v>
      </c>
      <c r="AB433">
        <f>IF(EmployeeData3[[#This Row],[Job Level]]="Senior Manager",1,0)</f>
        <v>0</v>
      </c>
      <c r="AC433">
        <f>IF(EmployeeData3[[#This Row],[Department]]="Claims",1,0)</f>
        <v>0</v>
      </c>
      <c r="AD433">
        <f>IF(EmployeeData3[[#This Row],[Department]]="Finance",1,0)</f>
        <v>0</v>
      </c>
      <c r="AE433">
        <f>IF(EmployeeData3[[#This Row],[Department]]="HR",1,0)</f>
        <v>0</v>
      </c>
      <c r="AF433">
        <f>IF(EmployeeData3[[#This Row],[Department]]="IT",1,0)</f>
        <v>0</v>
      </c>
      <c r="AG433">
        <f>IF(EmployeeData3[[#This Row],[Department]]="Marketing",1,0)</f>
        <v>0</v>
      </c>
      <c r="AH433">
        <f>IF(EmployeeData3[[#This Row],[Department]]="Sales",1,0)</f>
        <v>0</v>
      </c>
      <c r="AI433">
        <f>IF(EmployeeData3[[#This Row],[Department]]="Underwriting",1,0)</f>
        <v>1</v>
      </c>
      <c r="AJ433">
        <f>IF(EmployeeData3[[#This Row],[Country]]="Canada",1,0)</f>
        <v>0</v>
      </c>
      <c r="AK433">
        <f>IF(EmployeeData3[[#This Row],[Country]]="Germany",1,0)</f>
        <v>0</v>
      </c>
      <c r="AL433">
        <f>IF(EmployeeData3[[#This Row],[Country]]="Ireland",1,0)</f>
        <v>0</v>
      </c>
      <c r="AM433">
        <f>IF(EmployeeData3[[#This Row],[Country]]="Singapore",1,0)</f>
        <v>1</v>
      </c>
      <c r="AN433">
        <f>IF(EmployeeData3[[#This Row],[Country]]="US",1,0)</f>
        <v>0</v>
      </c>
      <c r="AO433">
        <f>IF(EmployeeData3[[#This Row],[Working Arrangement]]="Office",1,0)</f>
        <v>0</v>
      </c>
      <c r="AP433">
        <f>IF(EmployeeData3[[#This Row],[Working Arrangement]]="Remote",1,0)</f>
        <v>1</v>
      </c>
      <c r="AQ433" t="e">
        <f>'Logistics Regression'!#REF! + SUMPRODUCT(B433:J433, 'Logistics Regression'!#REF!)</f>
        <v>#REF!</v>
      </c>
    </row>
    <row r="434" spans="1:43">
      <c r="A434" t="s">
        <v>485</v>
      </c>
      <c r="B434" t="str">
        <f>VLOOKUP(EmployeeData3[[#This Row],[Employee ID]],GenderData[#All],2,FALSE)</f>
        <v>Male</v>
      </c>
      <c r="C434" t="s">
        <v>40</v>
      </c>
      <c r="D434" t="s">
        <v>40</v>
      </c>
      <c r="E434" t="s">
        <v>41</v>
      </c>
      <c r="F434" t="s">
        <v>24</v>
      </c>
      <c r="G434">
        <v>33</v>
      </c>
      <c r="H434">
        <v>5.3</v>
      </c>
      <c r="I434">
        <v>1.5</v>
      </c>
      <c r="J434" s="3">
        <v>0.95</v>
      </c>
      <c r="K434" t="s">
        <v>25</v>
      </c>
      <c r="L434" t="s">
        <v>26</v>
      </c>
      <c r="M434">
        <v>1</v>
      </c>
      <c r="N434">
        <v>48</v>
      </c>
      <c r="O434">
        <v>3</v>
      </c>
      <c r="P434">
        <v>0.5</v>
      </c>
      <c r="Q434" t="s">
        <v>27</v>
      </c>
      <c r="R434" t="s">
        <v>26</v>
      </c>
      <c r="S434">
        <v>27</v>
      </c>
      <c r="T434">
        <v>0</v>
      </c>
      <c r="U434">
        <f>IF(EmployeeData3[[#This Row],[Gender]]="Female",1,0)</f>
        <v>0</v>
      </c>
      <c r="V434">
        <f>IF(EmployeeData3[[#This Row],[Performance Rating]]="Needs Improvement",1,0)</f>
        <v>0</v>
      </c>
      <c r="W434">
        <f>IF(EmployeeData3[[#This Row],[Performance Rating]]="Exceeds Expectations",1,0)</f>
        <v>0</v>
      </c>
      <c r="X434">
        <f>IF(EmployeeData3[[#This Row],[Performance Rating]]="Outstanding",1,0)</f>
        <v>0</v>
      </c>
      <c r="Y434">
        <f>IF(EmployeeData3[[#This Row],[Job Level]]="Entry",1,0)</f>
        <v>0</v>
      </c>
      <c r="Z434">
        <f>IF(EmployeeData3[[#This Row],[Job Level]]="Manager",1,0)</f>
        <v>0</v>
      </c>
      <c r="AA434">
        <f>IF(EmployeeData3[[#This Row],[Job Level]]="Senior",1,0)</f>
        <v>0</v>
      </c>
      <c r="AB434">
        <f>IF(EmployeeData3[[#This Row],[Job Level]]="Senior Manager",1,0)</f>
        <v>0</v>
      </c>
      <c r="AC434">
        <f>IF(EmployeeData3[[#This Row],[Department]]="Claims",1,0)</f>
        <v>0</v>
      </c>
      <c r="AD434">
        <f>IF(EmployeeData3[[#This Row],[Department]]="Finance",1,0)</f>
        <v>0</v>
      </c>
      <c r="AE434">
        <f>IF(EmployeeData3[[#This Row],[Department]]="HR",1,0)</f>
        <v>0</v>
      </c>
      <c r="AF434">
        <f>IF(EmployeeData3[[#This Row],[Department]]="IT",1,0)</f>
        <v>0</v>
      </c>
      <c r="AG434">
        <f>IF(EmployeeData3[[#This Row],[Department]]="Marketing",1,0)</f>
        <v>0</v>
      </c>
      <c r="AH434">
        <f>IF(EmployeeData3[[#This Row],[Department]]="Sales",1,0)</f>
        <v>0</v>
      </c>
      <c r="AI434">
        <f>IF(EmployeeData3[[#This Row],[Department]]="Underwriting",1,0)</f>
        <v>0</v>
      </c>
      <c r="AJ434">
        <f>IF(EmployeeData3[[#This Row],[Country]]="Canada",1,0)</f>
        <v>0</v>
      </c>
      <c r="AK434">
        <f>IF(EmployeeData3[[#This Row],[Country]]="Germany",1,0)</f>
        <v>0</v>
      </c>
      <c r="AL434">
        <f>IF(EmployeeData3[[#This Row],[Country]]="Ireland",1,0)</f>
        <v>0</v>
      </c>
      <c r="AM434">
        <f>IF(EmployeeData3[[#This Row],[Country]]="Singapore",1,0)</f>
        <v>1</v>
      </c>
      <c r="AN434">
        <f>IF(EmployeeData3[[#This Row],[Country]]="US",1,0)</f>
        <v>0</v>
      </c>
      <c r="AO434">
        <f>IF(EmployeeData3[[#This Row],[Working Arrangement]]="Office",1,0)</f>
        <v>0</v>
      </c>
      <c r="AP434">
        <f>IF(EmployeeData3[[#This Row],[Working Arrangement]]="Remote",1,0)</f>
        <v>1</v>
      </c>
      <c r="AQ434" t="e">
        <f>'Logistics Regression'!#REF! + SUMPRODUCT(B434:J434, 'Logistics Regression'!#REF!)</f>
        <v>#REF!</v>
      </c>
    </row>
    <row r="435" spans="1:43">
      <c r="A435" t="s">
        <v>486</v>
      </c>
      <c r="B435" t="str">
        <f>VLOOKUP(EmployeeData3[[#This Row],[Employee ID]],GenderData[#All],2,FALSE)</f>
        <v>Female</v>
      </c>
      <c r="C435" t="s">
        <v>48</v>
      </c>
      <c r="D435" t="s">
        <v>49</v>
      </c>
      <c r="E435" t="s">
        <v>41</v>
      </c>
      <c r="F435" t="s">
        <v>32</v>
      </c>
      <c r="G435">
        <v>33</v>
      </c>
      <c r="H435">
        <v>0.4</v>
      </c>
      <c r="I435">
        <v>0.4</v>
      </c>
      <c r="J435" s="3">
        <v>1.02</v>
      </c>
      <c r="K435" t="s">
        <v>25</v>
      </c>
      <c r="L435" t="s">
        <v>26</v>
      </c>
      <c r="M435">
        <v>11</v>
      </c>
      <c r="N435">
        <v>96</v>
      </c>
      <c r="O435">
        <v>8</v>
      </c>
      <c r="P435">
        <v>1.1000000000000001</v>
      </c>
      <c r="Q435" t="s">
        <v>33</v>
      </c>
      <c r="R435" t="s">
        <v>26</v>
      </c>
      <c r="S435">
        <v>16</v>
      </c>
      <c r="T435">
        <v>0</v>
      </c>
      <c r="U435">
        <f>IF(EmployeeData3[[#This Row],[Gender]]="Female",1,0)</f>
        <v>1</v>
      </c>
      <c r="V435">
        <f>IF(EmployeeData3[[#This Row],[Performance Rating]]="Needs Improvement",1,0)</f>
        <v>0</v>
      </c>
      <c r="W435">
        <f>IF(EmployeeData3[[#This Row],[Performance Rating]]="Exceeds Expectations",1,0)</f>
        <v>0</v>
      </c>
      <c r="X435">
        <f>IF(EmployeeData3[[#This Row],[Performance Rating]]="Outstanding",1,0)</f>
        <v>0</v>
      </c>
      <c r="Y435">
        <f>IF(EmployeeData3[[#This Row],[Job Level]]="Entry",1,0)</f>
        <v>0</v>
      </c>
      <c r="Z435">
        <f>IF(EmployeeData3[[#This Row],[Job Level]]="Manager",1,0)</f>
        <v>0</v>
      </c>
      <c r="AA435">
        <f>IF(EmployeeData3[[#This Row],[Job Level]]="Senior",1,0)</f>
        <v>1</v>
      </c>
      <c r="AB435">
        <f>IF(EmployeeData3[[#This Row],[Job Level]]="Senior Manager",1,0)</f>
        <v>0</v>
      </c>
      <c r="AC435">
        <f>IF(EmployeeData3[[#This Row],[Department]]="Claims",1,0)</f>
        <v>0</v>
      </c>
      <c r="AD435">
        <f>IF(EmployeeData3[[#This Row],[Department]]="Finance",1,0)</f>
        <v>0</v>
      </c>
      <c r="AE435">
        <f>IF(EmployeeData3[[#This Row],[Department]]="HR",1,0)</f>
        <v>0</v>
      </c>
      <c r="AF435">
        <f>IF(EmployeeData3[[#This Row],[Department]]="IT",1,0)</f>
        <v>1</v>
      </c>
      <c r="AG435">
        <f>IF(EmployeeData3[[#This Row],[Department]]="Marketing",1,0)</f>
        <v>0</v>
      </c>
      <c r="AH435">
        <f>IF(EmployeeData3[[#This Row],[Department]]="Sales",1,0)</f>
        <v>0</v>
      </c>
      <c r="AI435">
        <f>IF(EmployeeData3[[#This Row],[Department]]="Underwriting",1,0)</f>
        <v>0</v>
      </c>
      <c r="AJ435">
        <f>IF(EmployeeData3[[#This Row],[Country]]="Canada",1,0)</f>
        <v>0</v>
      </c>
      <c r="AK435">
        <f>IF(EmployeeData3[[#This Row],[Country]]="Germany",1,0)</f>
        <v>0</v>
      </c>
      <c r="AL435">
        <f>IF(EmployeeData3[[#This Row],[Country]]="Ireland",1,0)</f>
        <v>0</v>
      </c>
      <c r="AM435">
        <f>IF(EmployeeData3[[#This Row],[Country]]="Singapore",1,0)</f>
        <v>1</v>
      </c>
      <c r="AN435">
        <f>IF(EmployeeData3[[#This Row],[Country]]="US",1,0)</f>
        <v>0</v>
      </c>
      <c r="AO435">
        <f>IF(EmployeeData3[[#This Row],[Working Arrangement]]="Office",1,0)</f>
        <v>0</v>
      </c>
      <c r="AP435">
        <f>IF(EmployeeData3[[#This Row],[Working Arrangement]]="Remote",1,0)</f>
        <v>0</v>
      </c>
      <c r="AQ435" t="e">
        <f>'Logistics Regression'!#REF! + SUMPRODUCT(B435:J435, 'Logistics Regression'!#REF!)</f>
        <v>#REF!</v>
      </c>
    </row>
    <row r="436" spans="1:43">
      <c r="A436" t="s">
        <v>487</v>
      </c>
      <c r="B436" t="str">
        <f>VLOOKUP(EmployeeData3[[#This Row],[Employee ID]],GenderData[#All],2,FALSE)</f>
        <v>Female</v>
      </c>
      <c r="C436" t="s">
        <v>48</v>
      </c>
      <c r="D436" t="s">
        <v>49</v>
      </c>
      <c r="E436" t="s">
        <v>23</v>
      </c>
      <c r="F436" t="s">
        <v>24</v>
      </c>
      <c r="G436">
        <v>39</v>
      </c>
      <c r="H436">
        <v>8</v>
      </c>
      <c r="I436">
        <v>1.3</v>
      </c>
      <c r="J436" s="3">
        <v>1.05</v>
      </c>
      <c r="K436" t="s">
        <v>75</v>
      </c>
      <c r="L436" t="s">
        <v>26</v>
      </c>
      <c r="M436">
        <v>9</v>
      </c>
      <c r="N436">
        <v>82</v>
      </c>
      <c r="O436">
        <v>3</v>
      </c>
      <c r="P436">
        <v>5.9</v>
      </c>
      <c r="Q436" t="s">
        <v>27</v>
      </c>
      <c r="R436" t="s">
        <v>26</v>
      </c>
      <c r="S436">
        <v>31</v>
      </c>
      <c r="T436">
        <v>0</v>
      </c>
      <c r="U436">
        <f>IF(EmployeeData3[[#This Row],[Gender]]="Female",1,0)</f>
        <v>1</v>
      </c>
      <c r="V436">
        <f>IF(EmployeeData3[[#This Row],[Performance Rating]]="Needs Improvement",1,0)</f>
        <v>0</v>
      </c>
      <c r="W436">
        <f>IF(EmployeeData3[[#This Row],[Performance Rating]]="Exceeds Expectations",1,0)</f>
        <v>0</v>
      </c>
      <c r="X436">
        <f>IF(EmployeeData3[[#This Row],[Performance Rating]]="Outstanding",1,0)</f>
        <v>1</v>
      </c>
      <c r="Y436">
        <f>IF(EmployeeData3[[#This Row],[Job Level]]="Entry",1,0)</f>
        <v>0</v>
      </c>
      <c r="Z436">
        <f>IF(EmployeeData3[[#This Row],[Job Level]]="Manager",1,0)</f>
        <v>0</v>
      </c>
      <c r="AA436">
        <f>IF(EmployeeData3[[#This Row],[Job Level]]="Senior",1,0)</f>
        <v>0</v>
      </c>
      <c r="AB436">
        <f>IF(EmployeeData3[[#This Row],[Job Level]]="Senior Manager",1,0)</f>
        <v>0</v>
      </c>
      <c r="AC436">
        <f>IF(EmployeeData3[[#This Row],[Department]]="Claims",1,0)</f>
        <v>0</v>
      </c>
      <c r="AD436">
        <f>IF(EmployeeData3[[#This Row],[Department]]="Finance",1,0)</f>
        <v>0</v>
      </c>
      <c r="AE436">
        <f>IF(EmployeeData3[[#This Row],[Department]]="HR",1,0)</f>
        <v>0</v>
      </c>
      <c r="AF436">
        <f>IF(EmployeeData3[[#This Row],[Department]]="IT",1,0)</f>
        <v>1</v>
      </c>
      <c r="AG436">
        <f>IF(EmployeeData3[[#This Row],[Department]]="Marketing",1,0)</f>
        <v>0</v>
      </c>
      <c r="AH436">
        <f>IF(EmployeeData3[[#This Row],[Department]]="Sales",1,0)</f>
        <v>0</v>
      </c>
      <c r="AI436">
        <f>IF(EmployeeData3[[#This Row],[Department]]="Underwriting",1,0)</f>
        <v>0</v>
      </c>
      <c r="AJ436">
        <f>IF(EmployeeData3[[#This Row],[Country]]="Canada",1,0)</f>
        <v>0</v>
      </c>
      <c r="AK436">
        <f>IF(EmployeeData3[[#This Row],[Country]]="Germany",1,0)</f>
        <v>0</v>
      </c>
      <c r="AL436">
        <f>IF(EmployeeData3[[#This Row],[Country]]="Ireland",1,0)</f>
        <v>0</v>
      </c>
      <c r="AM436">
        <f>IF(EmployeeData3[[#This Row],[Country]]="Singapore",1,0)</f>
        <v>0</v>
      </c>
      <c r="AN436">
        <f>IF(EmployeeData3[[#This Row],[Country]]="US",1,0)</f>
        <v>0</v>
      </c>
      <c r="AO436">
        <f>IF(EmployeeData3[[#This Row],[Working Arrangement]]="Office",1,0)</f>
        <v>0</v>
      </c>
      <c r="AP436">
        <f>IF(EmployeeData3[[#This Row],[Working Arrangement]]="Remote",1,0)</f>
        <v>1</v>
      </c>
      <c r="AQ436" t="e">
        <f>'Logistics Regression'!#REF! + SUMPRODUCT(B436:J436, 'Logistics Regression'!#REF!)</f>
        <v>#REF!</v>
      </c>
    </row>
    <row r="437" spans="1:43">
      <c r="A437" t="s">
        <v>488</v>
      </c>
      <c r="B437" t="str">
        <f>VLOOKUP(EmployeeData3[[#This Row],[Employee ID]],GenderData[#All],2,FALSE)</f>
        <v>Male</v>
      </c>
      <c r="C437" t="s">
        <v>35</v>
      </c>
      <c r="D437" t="s">
        <v>22</v>
      </c>
      <c r="E437" t="s">
        <v>23</v>
      </c>
      <c r="F437" t="s">
        <v>62</v>
      </c>
      <c r="G437">
        <v>43</v>
      </c>
      <c r="H437">
        <v>2.7</v>
      </c>
      <c r="I437">
        <v>1.3</v>
      </c>
      <c r="J437" s="3">
        <v>0.99</v>
      </c>
      <c r="K437" t="s">
        <v>25</v>
      </c>
      <c r="L437" t="s">
        <v>26</v>
      </c>
      <c r="M437">
        <v>15</v>
      </c>
      <c r="N437">
        <v>62</v>
      </c>
      <c r="O437">
        <v>5</v>
      </c>
      <c r="P437">
        <v>1</v>
      </c>
      <c r="Q437" t="s">
        <v>50</v>
      </c>
      <c r="R437" t="s">
        <v>38</v>
      </c>
      <c r="S437">
        <v>33</v>
      </c>
      <c r="T437">
        <v>0</v>
      </c>
      <c r="U437">
        <f>IF(EmployeeData3[[#This Row],[Gender]]="Female",1,0)</f>
        <v>0</v>
      </c>
      <c r="V437">
        <f>IF(EmployeeData3[[#This Row],[Performance Rating]]="Needs Improvement",1,0)</f>
        <v>0</v>
      </c>
      <c r="W437">
        <f>IF(EmployeeData3[[#This Row],[Performance Rating]]="Exceeds Expectations",1,0)</f>
        <v>0</v>
      </c>
      <c r="X437">
        <f>IF(EmployeeData3[[#This Row],[Performance Rating]]="Outstanding",1,0)</f>
        <v>0</v>
      </c>
      <c r="Y437">
        <f>IF(EmployeeData3[[#This Row],[Job Level]]="Entry",1,0)</f>
        <v>1</v>
      </c>
      <c r="Z437">
        <f>IF(EmployeeData3[[#This Row],[Job Level]]="Manager",1,0)</f>
        <v>0</v>
      </c>
      <c r="AA437">
        <f>IF(EmployeeData3[[#This Row],[Job Level]]="Senior",1,0)</f>
        <v>0</v>
      </c>
      <c r="AB437">
        <f>IF(EmployeeData3[[#This Row],[Job Level]]="Senior Manager",1,0)</f>
        <v>0</v>
      </c>
      <c r="AC437">
        <f>IF(EmployeeData3[[#This Row],[Department]]="Claims",1,0)</f>
        <v>0</v>
      </c>
      <c r="AD437">
        <f>IF(EmployeeData3[[#This Row],[Department]]="Finance",1,0)</f>
        <v>0</v>
      </c>
      <c r="AE437">
        <f>IF(EmployeeData3[[#This Row],[Department]]="HR",1,0)</f>
        <v>0</v>
      </c>
      <c r="AF437">
        <f>IF(EmployeeData3[[#This Row],[Department]]="IT",1,0)</f>
        <v>0</v>
      </c>
      <c r="AG437">
        <f>IF(EmployeeData3[[#This Row],[Department]]="Marketing",1,0)</f>
        <v>1</v>
      </c>
      <c r="AH437">
        <f>IF(EmployeeData3[[#This Row],[Department]]="Sales",1,0)</f>
        <v>0</v>
      </c>
      <c r="AI437">
        <f>IF(EmployeeData3[[#This Row],[Department]]="Underwriting",1,0)</f>
        <v>0</v>
      </c>
      <c r="AJ437">
        <f>IF(EmployeeData3[[#This Row],[Country]]="Canada",1,0)</f>
        <v>0</v>
      </c>
      <c r="AK437">
        <f>IF(EmployeeData3[[#This Row],[Country]]="Germany",1,0)</f>
        <v>0</v>
      </c>
      <c r="AL437">
        <f>IF(EmployeeData3[[#This Row],[Country]]="Ireland",1,0)</f>
        <v>0</v>
      </c>
      <c r="AM437">
        <f>IF(EmployeeData3[[#This Row],[Country]]="Singapore",1,0)</f>
        <v>0</v>
      </c>
      <c r="AN437">
        <f>IF(EmployeeData3[[#This Row],[Country]]="US",1,0)</f>
        <v>0</v>
      </c>
      <c r="AO437">
        <f>IF(EmployeeData3[[#This Row],[Working Arrangement]]="Office",1,0)</f>
        <v>1</v>
      </c>
      <c r="AP437">
        <f>IF(EmployeeData3[[#This Row],[Working Arrangement]]="Remote",1,0)</f>
        <v>0</v>
      </c>
      <c r="AQ437" t="e">
        <f>'Logistics Regression'!#REF! + SUMPRODUCT(B437:J437, 'Logistics Regression'!#REF!)</f>
        <v>#REF!</v>
      </c>
    </row>
    <row r="438" spans="1:43">
      <c r="A438" t="s">
        <v>489</v>
      </c>
      <c r="B438" t="str">
        <f>VLOOKUP(EmployeeData3[[#This Row],[Employee ID]],GenderData[#All],2,FALSE)</f>
        <v>Female</v>
      </c>
      <c r="C438" t="s">
        <v>48</v>
      </c>
      <c r="D438" t="s">
        <v>49</v>
      </c>
      <c r="E438" t="s">
        <v>55</v>
      </c>
      <c r="F438" t="s">
        <v>24</v>
      </c>
      <c r="G438">
        <v>49</v>
      </c>
      <c r="H438">
        <v>1.9</v>
      </c>
      <c r="I438">
        <v>1.9</v>
      </c>
      <c r="J438" s="3">
        <v>0.72</v>
      </c>
      <c r="K438" t="s">
        <v>25</v>
      </c>
      <c r="L438" t="s">
        <v>26</v>
      </c>
      <c r="M438">
        <v>10</v>
      </c>
      <c r="N438">
        <v>64</v>
      </c>
      <c r="O438">
        <v>11</v>
      </c>
      <c r="P438">
        <v>2.7</v>
      </c>
      <c r="Q438" t="s">
        <v>50</v>
      </c>
      <c r="R438" t="s">
        <v>26</v>
      </c>
      <c r="S438">
        <v>30</v>
      </c>
      <c r="T438">
        <v>1</v>
      </c>
      <c r="U438">
        <f>IF(EmployeeData3[[#This Row],[Gender]]="Female",1,0)</f>
        <v>1</v>
      </c>
      <c r="V438">
        <f>IF(EmployeeData3[[#This Row],[Performance Rating]]="Needs Improvement",1,0)</f>
        <v>0</v>
      </c>
      <c r="W438">
        <f>IF(EmployeeData3[[#This Row],[Performance Rating]]="Exceeds Expectations",1,0)</f>
        <v>0</v>
      </c>
      <c r="X438">
        <f>IF(EmployeeData3[[#This Row],[Performance Rating]]="Outstanding",1,0)</f>
        <v>0</v>
      </c>
      <c r="Y438">
        <f>IF(EmployeeData3[[#This Row],[Job Level]]="Entry",1,0)</f>
        <v>0</v>
      </c>
      <c r="Z438">
        <f>IF(EmployeeData3[[#This Row],[Job Level]]="Manager",1,0)</f>
        <v>0</v>
      </c>
      <c r="AA438">
        <f>IF(EmployeeData3[[#This Row],[Job Level]]="Senior",1,0)</f>
        <v>0</v>
      </c>
      <c r="AB438">
        <f>IF(EmployeeData3[[#This Row],[Job Level]]="Senior Manager",1,0)</f>
        <v>0</v>
      </c>
      <c r="AC438">
        <f>IF(EmployeeData3[[#This Row],[Department]]="Claims",1,0)</f>
        <v>0</v>
      </c>
      <c r="AD438">
        <f>IF(EmployeeData3[[#This Row],[Department]]="Finance",1,0)</f>
        <v>0</v>
      </c>
      <c r="AE438">
        <f>IF(EmployeeData3[[#This Row],[Department]]="HR",1,0)</f>
        <v>0</v>
      </c>
      <c r="AF438">
        <f>IF(EmployeeData3[[#This Row],[Department]]="IT",1,0)</f>
        <v>1</v>
      </c>
      <c r="AG438">
        <f>IF(EmployeeData3[[#This Row],[Department]]="Marketing",1,0)</f>
        <v>0</v>
      </c>
      <c r="AH438">
        <f>IF(EmployeeData3[[#This Row],[Department]]="Sales",1,0)</f>
        <v>0</v>
      </c>
      <c r="AI438">
        <f>IF(EmployeeData3[[#This Row],[Department]]="Underwriting",1,0)</f>
        <v>0</v>
      </c>
      <c r="AJ438">
        <f>IF(EmployeeData3[[#This Row],[Country]]="Canada",1,0)</f>
        <v>1</v>
      </c>
      <c r="AK438">
        <f>IF(EmployeeData3[[#This Row],[Country]]="Germany",1,0)</f>
        <v>0</v>
      </c>
      <c r="AL438">
        <f>IF(EmployeeData3[[#This Row],[Country]]="Ireland",1,0)</f>
        <v>0</v>
      </c>
      <c r="AM438">
        <f>IF(EmployeeData3[[#This Row],[Country]]="Singapore",1,0)</f>
        <v>0</v>
      </c>
      <c r="AN438">
        <f>IF(EmployeeData3[[#This Row],[Country]]="US",1,0)</f>
        <v>0</v>
      </c>
      <c r="AO438">
        <f>IF(EmployeeData3[[#This Row],[Working Arrangement]]="Office",1,0)</f>
        <v>1</v>
      </c>
      <c r="AP438">
        <f>IF(EmployeeData3[[#This Row],[Working Arrangement]]="Remote",1,0)</f>
        <v>0</v>
      </c>
      <c r="AQ438" t="e">
        <f>'Logistics Regression'!#REF! + SUMPRODUCT(B438:J438, 'Logistics Regression'!#REF!)</f>
        <v>#REF!</v>
      </c>
    </row>
    <row r="439" spans="1:43">
      <c r="A439" t="s">
        <v>490</v>
      </c>
      <c r="B439" t="str">
        <f>VLOOKUP(EmployeeData3[[#This Row],[Employee ID]],GenderData[#All],2,FALSE)</f>
        <v>Male</v>
      </c>
      <c r="C439" t="s">
        <v>52</v>
      </c>
      <c r="D439" t="s">
        <v>30</v>
      </c>
      <c r="E439" t="s">
        <v>23</v>
      </c>
      <c r="F439" t="s">
        <v>32</v>
      </c>
      <c r="G439">
        <v>34</v>
      </c>
      <c r="H439">
        <v>7.8</v>
      </c>
      <c r="I439">
        <v>1.4</v>
      </c>
      <c r="J439" s="3">
        <v>1.1299999999999999</v>
      </c>
      <c r="K439" t="s">
        <v>25</v>
      </c>
      <c r="L439" t="s">
        <v>38</v>
      </c>
      <c r="M439">
        <v>23</v>
      </c>
      <c r="N439">
        <v>69</v>
      </c>
      <c r="O439">
        <v>6</v>
      </c>
      <c r="P439">
        <v>0.5</v>
      </c>
      <c r="Q439" t="s">
        <v>33</v>
      </c>
      <c r="R439" t="s">
        <v>26</v>
      </c>
      <c r="S439">
        <v>36</v>
      </c>
      <c r="T439">
        <v>0</v>
      </c>
      <c r="U439">
        <f>IF(EmployeeData3[[#This Row],[Gender]]="Female",1,0)</f>
        <v>0</v>
      </c>
      <c r="V439">
        <f>IF(EmployeeData3[[#This Row],[Performance Rating]]="Needs Improvement",1,0)</f>
        <v>0</v>
      </c>
      <c r="W439">
        <f>IF(EmployeeData3[[#This Row],[Performance Rating]]="Exceeds Expectations",1,0)</f>
        <v>0</v>
      </c>
      <c r="X439">
        <f>IF(EmployeeData3[[#This Row],[Performance Rating]]="Outstanding",1,0)</f>
        <v>0</v>
      </c>
      <c r="Y439">
        <f>IF(EmployeeData3[[#This Row],[Job Level]]="Entry",1,0)</f>
        <v>0</v>
      </c>
      <c r="Z439">
        <f>IF(EmployeeData3[[#This Row],[Job Level]]="Manager",1,0)</f>
        <v>0</v>
      </c>
      <c r="AA439">
        <f>IF(EmployeeData3[[#This Row],[Job Level]]="Senior",1,0)</f>
        <v>1</v>
      </c>
      <c r="AB439">
        <f>IF(EmployeeData3[[#This Row],[Job Level]]="Senior Manager",1,0)</f>
        <v>0</v>
      </c>
      <c r="AC439">
        <f>IF(EmployeeData3[[#This Row],[Department]]="Claims",1,0)</f>
        <v>0</v>
      </c>
      <c r="AD439">
        <f>IF(EmployeeData3[[#This Row],[Department]]="Finance",1,0)</f>
        <v>0</v>
      </c>
      <c r="AE439">
        <f>IF(EmployeeData3[[#This Row],[Department]]="HR",1,0)</f>
        <v>0</v>
      </c>
      <c r="AF439">
        <f>IF(EmployeeData3[[#This Row],[Department]]="IT",1,0)</f>
        <v>0</v>
      </c>
      <c r="AG439">
        <f>IF(EmployeeData3[[#This Row],[Department]]="Marketing",1,0)</f>
        <v>0</v>
      </c>
      <c r="AH439">
        <f>IF(EmployeeData3[[#This Row],[Department]]="Sales",1,0)</f>
        <v>0</v>
      </c>
      <c r="AI439">
        <f>IF(EmployeeData3[[#This Row],[Department]]="Underwriting",1,0)</f>
        <v>1</v>
      </c>
      <c r="AJ439">
        <f>IF(EmployeeData3[[#This Row],[Country]]="Canada",1,0)</f>
        <v>0</v>
      </c>
      <c r="AK439">
        <f>IF(EmployeeData3[[#This Row],[Country]]="Germany",1,0)</f>
        <v>0</v>
      </c>
      <c r="AL439">
        <f>IF(EmployeeData3[[#This Row],[Country]]="Ireland",1,0)</f>
        <v>0</v>
      </c>
      <c r="AM439">
        <f>IF(EmployeeData3[[#This Row],[Country]]="Singapore",1,0)</f>
        <v>0</v>
      </c>
      <c r="AN439">
        <f>IF(EmployeeData3[[#This Row],[Country]]="US",1,0)</f>
        <v>0</v>
      </c>
      <c r="AO439">
        <f>IF(EmployeeData3[[#This Row],[Working Arrangement]]="Office",1,0)</f>
        <v>0</v>
      </c>
      <c r="AP439">
        <f>IF(EmployeeData3[[#This Row],[Working Arrangement]]="Remote",1,0)</f>
        <v>0</v>
      </c>
      <c r="AQ439" t="e">
        <f>'Logistics Regression'!#REF! + SUMPRODUCT(B439:J439, 'Logistics Regression'!#REF!)</f>
        <v>#REF!</v>
      </c>
    </row>
    <row r="440" spans="1:43">
      <c r="A440" t="s">
        <v>491</v>
      </c>
      <c r="B440" t="str">
        <f>VLOOKUP(EmployeeData3[[#This Row],[Employee ID]],GenderData[#All],2,FALSE)</f>
        <v>Male</v>
      </c>
      <c r="C440" t="s">
        <v>35</v>
      </c>
      <c r="D440" t="s">
        <v>22</v>
      </c>
      <c r="E440" t="s">
        <v>31</v>
      </c>
      <c r="F440" t="s">
        <v>24</v>
      </c>
      <c r="G440">
        <v>23</v>
      </c>
      <c r="H440">
        <v>6</v>
      </c>
      <c r="I440">
        <v>1.9</v>
      </c>
      <c r="J440" s="3">
        <v>1.05</v>
      </c>
      <c r="K440" t="s">
        <v>25</v>
      </c>
      <c r="L440" t="s">
        <v>38</v>
      </c>
      <c r="M440">
        <v>13</v>
      </c>
      <c r="N440">
        <v>96</v>
      </c>
      <c r="O440">
        <v>5</v>
      </c>
      <c r="P440">
        <v>1.3</v>
      </c>
      <c r="Q440" t="s">
        <v>50</v>
      </c>
      <c r="R440" t="s">
        <v>38</v>
      </c>
      <c r="S440">
        <v>13</v>
      </c>
      <c r="T440">
        <v>0</v>
      </c>
      <c r="U440">
        <f>IF(EmployeeData3[[#This Row],[Gender]]="Female",1,0)</f>
        <v>0</v>
      </c>
      <c r="V440">
        <f>IF(EmployeeData3[[#This Row],[Performance Rating]]="Needs Improvement",1,0)</f>
        <v>0</v>
      </c>
      <c r="W440">
        <f>IF(EmployeeData3[[#This Row],[Performance Rating]]="Exceeds Expectations",1,0)</f>
        <v>0</v>
      </c>
      <c r="X440">
        <f>IF(EmployeeData3[[#This Row],[Performance Rating]]="Outstanding",1,0)</f>
        <v>0</v>
      </c>
      <c r="Y440">
        <f>IF(EmployeeData3[[#This Row],[Job Level]]="Entry",1,0)</f>
        <v>0</v>
      </c>
      <c r="Z440">
        <f>IF(EmployeeData3[[#This Row],[Job Level]]="Manager",1,0)</f>
        <v>0</v>
      </c>
      <c r="AA440">
        <f>IF(EmployeeData3[[#This Row],[Job Level]]="Senior",1,0)</f>
        <v>0</v>
      </c>
      <c r="AB440">
        <f>IF(EmployeeData3[[#This Row],[Job Level]]="Senior Manager",1,0)</f>
        <v>0</v>
      </c>
      <c r="AC440">
        <f>IF(EmployeeData3[[#This Row],[Department]]="Claims",1,0)</f>
        <v>0</v>
      </c>
      <c r="AD440">
        <f>IF(EmployeeData3[[#This Row],[Department]]="Finance",1,0)</f>
        <v>0</v>
      </c>
      <c r="AE440">
        <f>IF(EmployeeData3[[#This Row],[Department]]="HR",1,0)</f>
        <v>0</v>
      </c>
      <c r="AF440">
        <f>IF(EmployeeData3[[#This Row],[Department]]="IT",1,0)</f>
        <v>0</v>
      </c>
      <c r="AG440">
        <f>IF(EmployeeData3[[#This Row],[Department]]="Marketing",1,0)</f>
        <v>1</v>
      </c>
      <c r="AH440">
        <f>IF(EmployeeData3[[#This Row],[Department]]="Sales",1,0)</f>
        <v>0</v>
      </c>
      <c r="AI440">
        <f>IF(EmployeeData3[[#This Row],[Department]]="Underwriting",1,0)</f>
        <v>0</v>
      </c>
      <c r="AJ440">
        <f>IF(EmployeeData3[[#This Row],[Country]]="Canada",1,0)</f>
        <v>0</v>
      </c>
      <c r="AK440">
        <f>IF(EmployeeData3[[#This Row],[Country]]="Germany",1,0)</f>
        <v>1</v>
      </c>
      <c r="AL440">
        <f>IF(EmployeeData3[[#This Row],[Country]]="Ireland",1,0)</f>
        <v>0</v>
      </c>
      <c r="AM440">
        <f>IF(EmployeeData3[[#This Row],[Country]]="Singapore",1,0)</f>
        <v>0</v>
      </c>
      <c r="AN440">
        <f>IF(EmployeeData3[[#This Row],[Country]]="US",1,0)</f>
        <v>0</v>
      </c>
      <c r="AO440">
        <f>IF(EmployeeData3[[#This Row],[Working Arrangement]]="Office",1,0)</f>
        <v>1</v>
      </c>
      <c r="AP440">
        <f>IF(EmployeeData3[[#This Row],[Working Arrangement]]="Remote",1,0)</f>
        <v>0</v>
      </c>
      <c r="AQ440" t="e">
        <f>'Logistics Regression'!#REF! + SUMPRODUCT(B440:J440, 'Logistics Regression'!#REF!)</f>
        <v>#REF!</v>
      </c>
    </row>
    <row r="441" spans="1:43">
      <c r="A441" t="s">
        <v>492</v>
      </c>
      <c r="B441" t="str">
        <f>VLOOKUP(EmployeeData3[[#This Row],[Employee ID]],GenderData[#All],2,FALSE)</f>
        <v>Female</v>
      </c>
      <c r="C441" t="s">
        <v>48</v>
      </c>
      <c r="D441" t="s">
        <v>49</v>
      </c>
      <c r="E441" t="s">
        <v>45</v>
      </c>
      <c r="F441" t="s">
        <v>32</v>
      </c>
      <c r="G441">
        <v>39</v>
      </c>
      <c r="H441">
        <v>8.5</v>
      </c>
      <c r="I441">
        <v>2.8</v>
      </c>
      <c r="J441" s="3">
        <v>0.86</v>
      </c>
      <c r="K441" t="s">
        <v>25</v>
      </c>
      <c r="L441" t="s">
        <v>38</v>
      </c>
      <c r="M441">
        <v>17</v>
      </c>
      <c r="N441">
        <v>55</v>
      </c>
      <c r="O441">
        <v>3</v>
      </c>
      <c r="P441">
        <v>3.1</v>
      </c>
      <c r="Q441" t="s">
        <v>27</v>
      </c>
      <c r="R441" t="s">
        <v>26</v>
      </c>
      <c r="S441">
        <v>35</v>
      </c>
      <c r="T441">
        <v>0</v>
      </c>
      <c r="U441">
        <f>IF(EmployeeData3[[#This Row],[Gender]]="Female",1,0)</f>
        <v>1</v>
      </c>
      <c r="V441">
        <f>IF(EmployeeData3[[#This Row],[Performance Rating]]="Needs Improvement",1,0)</f>
        <v>0</v>
      </c>
      <c r="W441">
        <f>IF(EmployeeData3[[#This Row],[Performance Rating]]="Exceeds Expectations",1,0)</f>
        <v>0</v>
      </c>
      <c r="X441">
        <f>IF(EmployeeData3[[#This Row],[Performance Rating]]="Outstanding",1,0)</f>
        <v>0</v>
      </c>
      <c r="Y441">
        <f>IF(EmployeeData3[[#This Row],[Job Level]]="Entry",1,0)</f>
        <v>0</v>
      </c>
      <c r="Z441">
        <f>IF(EmployeeData3[[#This Row],[Job Level]]="Manager",1,0)</f>
        <v>0</v>
      </c>
      <c r="AA441">
        <f>IF(EmployeeData3[[#This Row],[Job Level]]="Senior",1,0)</f>
        <v>1</v>
      </c>
      <c r="AB441">
        <f>IF(EmployeeData3[[#This Row],[Job Level]]="Senior Manager",1,0)</f>
        <v>0</v>
      </c>
      <c r="AC441">
        <f>IF(EmployeeData3[[#This Row],[Department]]="Claims",1,0)</f>
        <v>0</v>
      </c>
      <c r="AD441">
        <f>IF(EmployeeData3[[#This Row],[Department]]="Finance",1,0)</f>
        <v>0</v>
      </c>
      <c r="AE441">
        <f>IF(EmployeeData3[[#This Row],[Department]]="HR",1,0)</f>
        <v>0</v>
      </c>
      <c r="AF441">
        <f>IF(EmployeeData3[[#This Row],[Department]]="IT",1,0)</f>
        <v>1</v>
      </c>
      <c r="AG441">
        <f>IF(EmployeeData3[[#This Row],[Department]]="Marketing",1,0)</f>
        <v>0</v>
      </c>
      <c r="AH441">
        <f>IF(EmployeeData3[[#This Row],[Department]]="Sales",1,0)</f>
        <v>0</v>
      </c>
      <c r="AI441">
        <f>IF(EmployeeData3[[#This Row],[Department]]="Underwriting",1,0)</f>
        <v>0</v>
      </c>
      <c r="AJ441">
        <f>IF(EmployeeData3[[#This Row],[Country]]="Canada",1,0)</f>
        <v>0</v>
      </c>
      <c r="AK441">
        <f>IF(EmployeeData3[[#This Row],[Country]]="Germany",1,0)</f>
        <v>0</v>
      </c>
      <c r="AL441">
        <f>IF(EmployeeData3[[#This Row],[Country]]="Ireland",1,0)</f>
        <v>0</v>
      </c>
      <c r="AM441">
        <f>IF(EmployeeData3[[#This Row],[Country]]="Singapore",1,0)</f>
        <v>0</v>
      </c>
      <c r="AN441">
        <f>IF(EmployeeData3[[#This Row],[Country]]="US",1,0)</f>
        <v>1</v>
      </c>
      <c r="AO441">
        <f>IF(EmployeeData3[[#This Row],[Working Arrangement]]="Office",1,0)</f>
        <v>0</v>
      </c>
      <c r="AP441">
        <f>IF(EmployeeData3[[#This Row],[Working Arrangement]]="Remote",1,0)</f>
        <v>1</v>
      </c>
      <c r="AQ441" t="e">
        <f>'Logistics Regression'!#REF! + SUMPRODUCT(B441:J441, 'Logistics Regression'!#REF!)</f>
        <v>#REF!</v>
      </c>
    </row>
    <row r="442" spans="1:43">
      <c r="A442" t="s">
        <v>493</v>
      </c>
      <c r="B442" t="str">
        <f>VLOOKUP(EmployeeData3[[#This Row],[Employee ID]],GenderData[#All],2,FALSE)</f>
        <v>Male</v>
      </c>
      <c r="C442" t="s">
        <v>48</v>
      </c>
      <c r="D442" t="s">
        <v>49</v>
      </c>
      <c r="E442" t="s">
        <v>55</v>
      </c>
      <c r="F442" t="s">
        <v>59</v>
      </c>
      <c r="G442">
        <v>34</v>
      </c>
      <c r="H442">
        <v>4.7</v>
      </c>
      <c r="I442">
        <v>2.5</v>
      </c>
      <c r="J442" s="3">
        <v>0.95</v>
      </c>
      <c r="K442" t="s">
        <v>75</v>
      </c>
      <c r="L442" t="s">
        <v>26</v>
      </c>
      <c r="M442">
        <v>17</v>
      </c>
      <c r="N442">
        <v>73</v>
      </c>
      <c r="O442">
        <v>4</v>
      </c>
      <c r="P442">
        <v>2.6</v>
      </c>
      <c r="Q442" t="s">
        <v>33</v>
      </c>
      <c r="R442" t="s">
        <v>26</v>
      </c>
      <c r="S442">
        <v>16</v>
      </c>
      <c r="T442">
        <v>0</v>
      </c>
      <c r="U442">
        <f>IF(EmployeeData3[[#This Row],[Gender]]="Female",1,0)</f>
        <v>0</v>
      </c>
      <c r="V442">
        <f>IF(EmployeeData3[[#This Row],[Performance Rating]]="Needs Improvement",1,0)</f>
        <v>0</v>
      </c>
      <c r="W442">
        <f>IF(EmployeeData3[[#This Row],[Performance Rating]]="Exceeds Expectations",1,0)</f>
        <v>0</v>
      </c>
      <c r="X442">
        <f>IF(EmployeeData3[[#This Row],[Performance Rating]]="Outstanding",1,0)</f>
        <v>1</v>
      </c>
      <c r="Y442">
        <f>IF(EmployeeData3[[#This Row],[Job Level]]="Entry",1,0)</f>
        <v>0</v>
      </c>
      <c r="Z442">
        <f>IF(EmployeeData3[[#This Row],[Job Level]]="Manager",1,0)</f>
        <v>0</v>
      </c>
      <c r="AA442">
        <f>IF(EmployeeData3[[#This Row],[Job Level]]="Senior",1,0)</f>
        <v>0</v>
      </c>
      <c r="AB442">
        <f>IF(EmployeeData3[[#This Row],[Job Level]]="Senior Manager",1,0)</f>
        <v>1</v>
      </c>
      <c r="AC442">
        <f>IF(EmployeeData3[[#This Row],[Department]]="Claims",1,0)</f>
        <v>0</v>
      </c>
      <c r="AD442">
        <f>IF(EmployeeData3[[#This Row],[Department]]="Finance",1,0)</f>
        <v>0</v>
      </c>
      <c r="AE442">
        <f>IF(EmployeeData3[[#This Row],[Department]]="HR",1,0)</f>
        <v>0</v>
      </c>
      <c r="AF442">
        <f>IF(EmployeeData3[[#This Row],[Department]]="IT",1,0)</f>
        <v>1</v>
      </c>
      <c r="AG442">
        <f>IF(EmployeeData3[[#This Row],[Department]]="Marketing",1,0)</f>
        <v>0</v>
      </c>
      <c r="AH442">
        <f>IF(EmployeeData3[[#This Row],[Department]]="Sales",1,0)</f>
        <v>0</v>
      </c>
      <c r="AI442">
        <f>IF(EmployeeData3[[#This Row],[Department]]="Underwriting",1,0)</f>
        <v>0</v>
      </c>
      <c r="AJ442">
        <f>IF(EmployeeData3[[#This Row],[Country]]="Canada",1,0)</f>
        <v>1</v>
      </c>
      <c r="AK442">
        <f>IF(EmployeeData3[[#This Row],[Country]]="Germany",1,0)</f>
        <v>0</v>
      </c>
      <c r="AL442">
        <f>IF(EmployeeData3[[#This Row],[Country]]="Ireland",1,0)</f>
        <v>0</v>
      </c>
      <c r="AM442">
        <f>IF(EmployeeData3[[#This Row],[Country]]="Singapore",1,0)</f>
        <v>0</v>
      </c>
      <c r="AN442">
        <f>IF(EmployeeData3[[#This Row],[Country]]="US",1,0)</f>
        <v>0</v>
      </c>
      <c r="AO442">
        <f>IF(EmployeeData3[[#This Row],[Working Arrangement]]="Office",1,0)</f>
        <v>0</v>
      </c>
      <c r="AP442">
        <f>IF(EmployeeData3[[#This Row],[Working Arrangement]]="Remote",1,0)</f>
        <v>0</v>
      </c>
      <c r="AQ442" t="e">
        <f>'Logistics Regression'!#REF! + SUMPRODUCT(B442:J442, 'Logistics Regression'!#REF!)</f>
        <v>#REF!</v>
      </c>
    </row>
    <row r="443" spans="1:43">
      <c r="A443" t="s">
        <v>494</v>
      </c>
      <c r="B443" t="str">
        <f>VLOOKUP(EmployeeData3[[#This Row],[Employee ID]],GenderData[#All],2,FALSE)</f>
        <v>Male</v>
      </c>
      <c r="C443" t="s">
        <v>29</v>
      </c>
      <c r="D443" t="s">
        <v>30</v>
      </c>
      <c r="E443" t="s">
        <v>23</v>
      </c>
      <c r="F443" t="s">
        <v>62</v>
      </c>
      <c r="G443">
        <v>26</v>
      </c>
      <c r="H443">
        <v>3</v>
      </c>
      <c r="I443">
        <v>1.3</v>
      </c>
      <c r="J443" s="3">
        <v>1.1399999999999999</v>
      </c>
      <c r="K443" t="s">
        <v>25</v>
      </c>
      <c r="L443" t="s">
        <v>26</v>
      </c>
      <c r="M443">
        <v>18</v>
      </c>
      <c r="N443">
        <v>71</v>
      </c>
      <c r="O443">
        <v>2</v>
      </c>
      <c r="P443">
        <v>5.3</v>
      </c>
      <c r="Q443" t="s">
        <v>33</v>
      </c>
      <c r="R443" t="s">
        <v>38</v>
      </c>
      <c r="S443">
        <v>13</v>
      </c>
      <c r="T443">
        <v>0</v>
      </c>
      <c r="U443">
        <f>IF(EmployeeData3[[#This Row],[Gender]]="Female",1,0)</f>
        <v>0</v>
      </c>
      <c r="V443">
        <f>IF(EmployeeData3[[#This Row],[Performance Rating]]="Needs Improvement",1,0)</f>
        <v>0</v>
      </c>
      <c r="W443">
        <f>IF(EmployeeData3[[#This Row],[Performance Rating]]="Exceeds Expectations",1,0)</f>
        <v>0</v>
      </c>
      <c r="X443">
        <f>IF(EmployeeData3[[#This Row],[Performance Rating]]="Outstanding",1,0)</f>
        <v>0</v>
      </c>
      <c r="Y443">
        <f>IF(EmployeeData3[[#This Row],[Job Level]]="Entry",1,0)</f>
        <v>1</v>
      </c>
      <c r="Z443">
        <f>IF(EmployeeData3[[#This Row],[Job Level]]="Manager",1,0)</f>
        <v>0</v>
      </c>
      <c r="AA443">
        <f>IF(EmployeeData3[[#This Row],[Job Level]]="Senior",1,0)</f>
        <v>0</v>
      </c>
      <c r="AB443">
        <f>IF(EmployeeData3[[#This Row],[Job Level]]="Senior Manager",1,0)</f>
        <v>0</v>
      </c>
      <c r="AC443">
        <f>IF(EmployeeData3[[#This Row],[Department]]="Claims",1,0)</f>
        <v>1</v>
      </c>
      <c r="AD443">
        <f>IF(EmployeeData3[[#This Row],[Department]]="Finance",1,0)</f>
        <v>0</v>
      </c>
      <c r="AE443">
        <f>IF(EmployeeData3[[#This Row],[Department]]="HR",1,0)</f>
        <v>0</v>
      </c>
      <c r="AF443">
        <f>IF(EmployeeData3[[#This Row],[Department]]="IT",1,0)</f>
        <v>0</v>
      </c>
      <c r="AG443">
        <f>IF(EmployeeData3[[#This Row],[Department]]="Marketing",1,0)</f>
        <v>0</v>
      </c>
      <c r="AH443">
        <f>IF(EmployeeData3[[#This Row],[Department]]="Sales",1,0)</f>
        <v>0</v>
      </c>
      <c r="AI443">
        <f>IF(EmployeeData3[[#This Row],[Department]]="Underwriting",1,0)</f>
        <v>0</v>
      </c>
      <c r="AJ443">
        <f>IF(EmployeeData3[[#This Row],[Country]]="Canada",1,0)</f>
        <v>0</v>
      </c>
      <c r="AK443">
        <f>IF(EmployeeData3[[#This Row],[Country]]="Germany",1,0)</f>
        <v>0</v>
      </c>
      <c r="AL443">
        <f>IF(EmployeeData3[[#This Row],[Country]]="Ireland",1,0)</f>
        <v>0</v>
      </c>
      <c r="AM443">
        <f>IF(EmployeeData3[[#This Row],[Country]]="Singapore",1,0)</f>
        <v>0</v>
      </c>
      <c r="AN443">
        <f>IF(EmployeeData3[[#This Row],[Country]]="US",1,0)</f>
        <v>0</v>
      </c>
      <c r="AO443">
        <f>IF(EmployeeData3[[#This Row],[Working Arrangement]]="Office",1,0)</f>
        <v>0</v>
      </c>
      <c r="AP443">
        <f>IF(EmployeeData3[[#This Row],[Working Arrangement]]="Remote",1,0)</f>
        <v>0</v>
      </c>
      <c r="AQ443" t="e">
        <f>'Logistics Regression'!#REF! + SUMPRODUCT(B443:J443, 'Logistics Regression'!#REF!)</f>
        <v>#REF!</v>
      </c>
    </row>
    <row r="444" spans="1:43">
      <c r="A444" t="s">
        <v>495</v>
      </c>
      <c r="B444" t="str">
        <f>VLOOKUP(EmployeeData3[[#This Row],[Employee ID]],GenderData[#All],2,FALSE)</f>
        <v>Female</v>
      </c>
      <c r="C444" t="s">
        <v>21</v>
      </c>
      <c r="D444" t="s">
        <v>22</v>
      </c>
      <c r="E444" t="s">
        <v>45</v>
      </c>
      <c r="F444" t="s">
        <v>32</v>
      </c>
      <c r="G444">
        <v>41</v>
      </c>
      <c r="H444">
        <v>4.3</v>
      </c>
      <c r="I444">
        <v>4.3</v>
      </c>
      <c r="J444" s="3">
        <v>1.19</v>
      </c>
      <c r="K444" t="s">
        <v>53</v>
      </c>
      <c r="L444" t="s">
        <v>26</v>
      </c>
      <c r="M444">
        <v>16</v>
      </c>
      <c r="N444">
        <v>79</v>
      </c>
      <c r="O444">
        <v>5</v>
      </c>
      <c r="P444">
        <v>3.5</v>
      </c>
      <c r="Q444" t="s">
        <v>33</v>
      </c>
      <c r="R444" t="s">
        <v>26</v>
      </c>
      <c r="S444">
        <v>30</v>
      </c>
      <c r="T444">
        <v>0</v>
      </c>
      <c r="U444">
        <f>IF(EmployeeData3[[#This Row],[Gender]]="Female",1,0)</f>
        <v>1</v>
      </c>
      <c r="V444">
        <f>IF(EmployeeData3[[#This Row],[Performance Rating]]="Needs Improvement",1,0)</f>
        <v>1</v>
      </c>
      <c r="W444">
        <f>IF(EmployeeData3[[#This Row],[Performance Rating]]="Exceeds Expectations",1,0)</f>
        <v>0</v>
      </c>
      <c r="X444">
        <f>IF(EmployeeData3[[#This Row],[Performance Rating]]="Outstanding",1,0)</f>
        <v>0</v>
      </c>
      <c r="Y444">
        <f>IF(EmployeeData3[[#This Row],[Job Level]]="Entry",1,0)</f>
        <v>0</v>
      </c>
      <c r="Z444">
        <f>IF(EmployeeData3[[#This Row],[Job Level]]="Manager",1,0)</f>
        <v>0</v>
      </c>
      <c r="AA444">
        <f>IF(EmployeeData3[[#This Row],[Job Level]]="Senior",1,0)</f>
        <v>1</v>
      </c>
      <c r="AB444">
        <f>IF(EmployeeData3[[#This Row],[Job Level]]="Senior Manager",1,0)</f>
        <v>0</v>
      </c>
      <c r="AC444">
        <f>IF(EmployeeData3[[#This Row],[Department]]="Claims",1,0)</f>
        <v>0</v>
      </c>
      <c r="AD444">
        <f>IF(EmployeeData3[[#This Row],[Department]]="Finance",1,0)</f>
        <v>0</v>
      </c>
      <c r="AE444">
        <f>IF(EmployeeData3[[#This Row],[Department]]="HR",1,0)</f>
        <v>0</v>
      </c>
      <c r="AF444">
        <f>IF(EmployeeData3[[#This Row],[Department]]="IT",1,0)</f>
        <v>0</v>
      </c>
      <c r="AG444">
        <f>IF(EmployeeData3[[#This Row],[Department]]="Marketing",1,0)</f>
        <v>0</v>
      </c>
      <c r="AH444">
        <f>IF(EmployeeData3[[#This Row],[Department]]="Sales",1,0)</f>
        <v>1</v>
      </c>
      <c r="AI444">
        <f>IF(EmployeeData3[[#This Row],[Department]]="Underwriting",1,0)</f>
        <v>0</v>
      </c>
      <c r="AJ444">
        <f>IF(EmployeeData3[[#This Row],[Country]]="Canada",1,0)</f>
        <v>0</v>
      </c>
      <c r="AK444">
        <f>IF(EmployeeData3[[#This Row],[Country]]="Germany",1,0)</f>
        <v>0</v>
      </c>
      <c r="AL444">
        <f>IF(EmployeeData3[[#This Row],[Country]]="Ireland",1,0)</f>
        <v>0</v>
      </c>
      <c r="AM444">
        <f>IF(EmployeeData3[[#This Row],[Country]]="Singapore",1,0)</f>
        <v>0</v>
      </c>
      <c r="AN444">
        <f>IF(EmployeeData3[[#This Row],[Country]]="US",1,0)</f>
        <v>1</v>
      </c>
      <c r="AO444">
        <f>IF(EmployeeData3[[#This Row],[Working Arrangement]]="Office",1,0)</f>
        <v>0</v>
      </c>
      <c r="AP444">
        <f>IF(EmployeeData3[[#This Row],[Working Arrangement]]="Remote",1,0)</f>
        <v>0</v>
      </c>
      <c r="AQ444" t="e">
        <f>'Logistics Regression'!#REF! + SUMPRODUCT(B444:J444, 'Logistics Regression'!#REF!)</f>
        <v>#REF!</v>
      </c>
    </row>
    <row r="445" spans="1:43">
      <c r="A445" t="s">
        <v>496</v>
      </c>
      <c r="B445" t="str">
        <f>VLOOKUP(EmployeeData3[[#This Row],[Employee ID]],GenderData[#All],2,FALSE)</f>
        <v>Female</v>
      </c>
      <c r="C445" t="s">
        <v>21</v>
      </c>
      <c r="D445" t="s">
        <v>22</v>
      </c>
      <c r="E445" t="s">
        <v>45</v>
      </c>
      <c r="F445" t="s">
        <v>24</v>
      </c>
      <c r="G445">
        <v>36</v>
      </c>
      <c r="H445">
        <v>1.6</v>
      </c>
      <c r="I445">
        <v>1.6</v>
      </c>
      <c r="J445" s="3">
        <v>1.1100000000000001</v>
      </c>
      <c r="K445" t="s">
        <v>25</v>
      </c>
      <c r="L445" t="s">
        <v>26</v>
      </c>
      <c r="M445">
        <v>21</v>
      </c>
      <c r="N445">
        <v>71</v>
      </c>
      <c r="O445">
        <v>3</v>
      </c>
      <c r="P445">
        <v>1.2</v>
      </c>
      <c r="Q445" t="s">
        <v>33</v>
      </c>
      <c r="R445" t="s">
        <v>26</v>
      </c>
      <c r="S445">
        <v>39</v>
      </c>
      <c r="T445">
        <v>0</v>
      </c>
      <c r="U445">
        <f>IF(EmployeeData3[[#This Row],[Gender]]="Female",1,0)</f>
        <v>1</v>
      </c>
      <c r="V445">
        <f>IF(EmployeeData3[[#This Row],[Performance Rating]]="Needs Improvement",1,0)</f>
        <v>0</v>
      </c>
      <c r="W445">
        <f>IF(EmployeeData3[[#This Row],[Performance Rating]]="Exceeds Expectations",1,0)</f>
        <v>0</v>
      </c>
      <c r="X445">
        <f>IF(EmployeeData3[[#This Row],[Performance Rating]]="Outstanding",1,0)</f>
        <v>0</v>
      </c>
      <c r="Y445">
        <f>IF(EmployeeData3[[#This Row],[Job Level]]="Entry",1,0)</f>
        <v>0</v>
      </c>
      <c r="Z445">
        <f>IF(EmployeeData3[[#This Row],[Job Level]]="Manager",1,0)</f>
        <v>0</v>
      </c>
      <c r="AA445">
        <f>IF(EmployeeData3[[#This Row],[Job Level]]="Senior",1,0)</f>
        <v>0</v>
      </c>
      <c r="AB445">
        <f>IF(EmployeeData3[[#This Row],[Job Level]]="Senior Manager",1,0)</f>
        <v>0</v>
      </c>
      <c r="AC445">
        <f>IF(EmployeeData3[[#This Row],[Department]]="Claims",1,0)</f>
        <v>0</v>
      </c>
      <c r="AD445">
        <f>IF(EmployeeData3[[#This Row],[Department]]="Finance",1,0)</f>
        <v>0</v>
      </c>
      <c r="AE445">
        <f>IF(EmployeeData3[[#This Row],[Department]]="HR",1,0)</f>
        <v>0</v>
      </c>
      <c r="AF445">
        <f>IF(EmployeeData3[[#This Row],[Department]]="IT",1,0)</f>
        <v>0</v>
      </c>
      <c r="AG445">
        <f>IF(EmployeeData3[[#This Row],[Department]]="Marketing",1,0)</f>
        <v>0</v>
      </c>
      <c r="AH445">
        <f>IF(EmployeeData3[[#This Row],[Department]]="Sales",1,0)</f>
        <v>1</v>
      </c>
      <c r="AI445">
        <f>IF(EmployeeData3[[#This Row],[Department]]="Underwriting",1,0)</f>
        <v>0</v>
      </c>
      <c r="AJ445">
        <f>IF(EmployeeData3[[#This Row],[Country]]="Canada",1,0)</f>
        <v>0</v>
      </c>
      <c r="AK445">
        <f>IF(EmployeeData3[[#This Row],[Country]]="Germany",1,0)</f>
        <v>0</v>
      </c>
      <c r="AL445">
        <f>IF(EmployeeData3[[#This Row],[Country]]="Ireland",1,0)</f>
        <v>0</v>
      </c>
      <c r="AM445">
        <f>IF(EmployeeData3[[#This Row],[Country]]="Singapore",1,0)</f>
        <v>0</v>
      </c>
      <c r="AN445">
        <f>IF(EmployeeData3[[#This Row],[Country]]="US",1,0)</f>
        <v>1</v>
      </c>
      <c r="AO445">
        <f>IF(EmployeeData3[[#This Row],[Working Arrangement]]="Office",1,0)</f>
        <v>0</v>
      </c>
      <c r="AP445">
        <f>IF(EmployeeData3[[#This Row],[Working Arrangement]]="Remote",1,0)</f>
        <v>0</v>
      </c>
      <c r="AQ445" t="e">
        <f>'Logistics Regression'!#REF! + SUMPRODUCT(B445:J445, 'Logistics Regression'!#REF!)</f>
        <v>#REF!</v>
      </c>
    </row>
    <row r="446" spans="1:43">
      <c r="A446" t="s">
        <v>497</v>
      </c>
      <c r="B446" t="str">
        <f>VLOOKUP(EmployeeData3[[#This Row],[Employee ID]],GenderData[#All],2,FALSE)</f>
        <v>Female</v>
      </c>
      <c r="C446" t="s">
        <v>52</v>
      </c>
      <c r="D446" t="s">
        <v>30</v>
      </c>
      <c r="E446" t="s">
        <v>41</v>
      </c>
      <c r="F446" t="s">
        <v>36</v>
      </c>
      <c r="G446">
        <v>41</v>
      </c>
      <c r="H446">
        <v>1.2</v>
      </c>
      <c r="I446">
        <v>1.2</v>
      </c>
      <c r="J446" s="3">
        <v>0.99</v>
      </c>
      <c r="K446" t="s">
        <v>25</v>
      </c>
      <c r="L446" t="s">
        <v>38</v>
      </c>
      <c r="M446">
        <v>9</v>
      </c>
      <c r="N446">
        <v>56</v>
      </c>
      <c r="O446">
        <v>3</v>
      </c>
      <c r="P446">
        <v>2.2000000000000002</v>
      </c>
      <c r="Q446" t="s">
        <v>50</v>
      </c>
      <c r="R446" t="s">
        <v>38</v>
      </c>
      <c r="S446">
        <v>30</v>
      </c>
      <c r="T446">
        <v>0</v>
      </c>
      <c r="U446">
        <f>IF(EmployeeData3[[#This Row],[Gender]]="Female",1,0)</f>
        <v>1</v>
      </c>
      <c r="V446">
        <f>IF(EmployeeData3[[#This Row],[Performance Rating]]="Needs Improvement",1,0)</f>
        <v>0</v>
      </c>
      <c r="W446">
        <f>IF(EmployeeData3[[#This Row],[Performance Rating]]="Exceeds Expectations",1,0)</f>
        <v>0</v>
      </c>
      <c r="X446">
        <f>IF(EmployeeData3[[#This Row],[Performance Rating]]="Outstanding",1,0)</f>
        <v>0</v>
      </c>
      <c r="Y446">
        <f>IF(EmployeeData3[[#This Row],[Job Level]]="Entry",1,0)</f>
        <v>0</v>
      </c>
      <c r="Z446">
        <f>IF(EmployeeData3[[#This Row],[Job Level]]="Manager",1,0)</f>
        <v>1</v>
      </c>
      <c r="AA446">
        <f>IF(EmployeeData3[[#This Row],[Job Level]]="Senior",1,0)</f>
        <v>0</v>
      </c>
      <c r="AB446">
        <f>IF(EmployeeData3[[#This Row],[Job Level]]="Senior Manager",1,0)</f>
        <v>0</v>
      </c>
      <c r="AC446">
        <f>IF(EmployeeData3[[#This Row],[Department]]="Claims",1,0)</f>
        <v>0</v>
      </c>
      <c r="AD446">
        <f>IF(EmployeeData3[[#This Row],[Department]]="Finance",1,0)</f>
        <v>0</v>
      </c>
      <c r="AE446">
        <f>IF(EmployeeData3[[#This Row],[Department]]="HR",1,0)</f>
        <v>0</v>
      </c>
      <c r="AF446">
        <f>IF(EmployeeData3[[#This Row],[Department]]="IT",1,0)</f>
        <v>0</v>
      </c>
      <c r="AG446">
        <f>IF(EmployeeData3[[#This Row],[Department]]="Marketing",1,0)</f>
        <v>0</v>
      </c>
      <c r="AH446">
        <f>IF(EmployeeData3[[#This Row],[Department]]="Sales",1,0)</f>
        <v>0</v>
      </c>
      <c r="AI446">
        <f>IF(EmployeeData3[[#This Row],[Department]]="Underwriting",1,0)</f>
        <v>1</v>
      </c>
      <c r="AJ446">
        <f>IF(EmployeeData3[[#This Row],[Country]]="Canada",1,0)</f>
        <v>0</v>
      </c>
      <c r="AK446">
        <f>IF(EmployeeData3[[#This Row],[Country]]="Germany",1,0)</f>
        <v>0</v>
      </c>
      <c r="AL446">
        <f>IF(EmployeeData3[[#This Row],[Country]]="Ireland",1,0)</f>
        <v>0</v>
      </c>
      <c r="AM446">
        <f>IF(EmployeeData3[[#This Row],[Country]]="Singapore",1,0)</f>
        <v>1</v>
      </c>
      <c r="AN446">
        <f>IF(EmployeeData3[[#This Row],[Country]]="US",1,0)</f>
        <v>0</v>
      </c>
      <c r="AO446">
        <f>IF(EmployeeData3[[#This Row],[Working Arrangement]]="Office",1,0)</f>
        <v>1</v>
      </c>
      <c r="AP446">
        <f>IF(EmployeeData3[[#This Row],[Working Arrangement]]="Remote",1,0)</f>
        <v>0</v>
      </c>
      <c r="AQ446" t="e">
        <f>'Logistics Regression'!#REF! + SUMPRODUCT(B446:J446, 'Logistics Regression'!#REF!)</f>
        <v>#REF!</v>
      </c>
    </row>
    <row r="447" spans="1:43">
      <c r="A447" t="s">
        <v>498</v>
      </c>
      <c r="B447" t="str">
        <f>VLOOKUP(EmployeeData3[[#This Row],[Employee ID]],GenderData[#All],2,FALSE)</f>
        <v>Female</v>
      </c>
      <c r="C447" t="s">
        <v>29</v>
      </c>
      <c r="D447" t="s">
        <v>30</v>
      </c>
      <c r="E447" t="s">
        <v>23</v>
      </c>
      <c r="F447" t="s">
        <v>24</v>
      </c>
      <c r="G447">
        <v>30</v>
      </c>
      <c r="H447">
        <v>2.4</v>
      </c>
      <c r="I447">
        <v>0.7</v>
      </c>
      <c r="J447" s="3">
        <v>1</v>
      </c>
      <c r="K447" t="s">
        <v>25</v>
      </c>
      <c r="L447" t="s">
        <v>38</v>
      </c>
      <c r="M447">
        <v>29</v>
      </c>
      <c r="N447">
        <v>70</v>
      </c>
      <c r="O447">
        <v>4</v>
      </c>
      <c r="P447">
        <v>1.9</v>
      </c>
      <c r="Q447" t="s">
        <v>27</v>
      </c>
      <c r="R447" t="s">
        <v>26</v>
      </c>
      <c r="S447">
        <v>24</v>
      </c>
      <c r="T447">
        <v>0</v>
      </c>
      <c r="U447">
        <f>IF(EmployeeData3[[#This Row],[Gender]]="Female",1,0)</f>
        <v>1</v>
      </c>
      <c r="V447">
        <f>IF(EmployeeData3[[#This Row],[Performance Rating]]="Needs Improvement",1,0)</f>
        <v>0</v>
      </c>
      <c r="W447">
        <f>IF(EmployeeData3[[#This Row],[Performance Rating]]="Exceeds Expectations",1,0)</f>
        <v>0</v>
      </c>
      <c r="X447">
        <f>IF(EmployeeData3[[#This Row],[Performance Rating]]="Outstanding",1,0)</f>
        <v>0</v>
      </c>
      <c r="Y447">
        <f>IF(EmployeeData3[[#This Row],[Job Level]]="Entry",1,0)</f>
        <v>0</v>
      </c>
      <c r="Z447">
        <f>IF(EmployeeData3[[#This Row],[Job Level]]="Manager",1,0)</f>
        <v>0</v>
      </c>
      <c r="AA447">
        <f>IF(EmployeeData3[[#This Row],[Job Level]]="Senior",1,0)</f>
        <v>0</v>
      </c>
      <c r="AB447">
        <f>IF(EmployeeData3[[#This Row],[Job Level]]="Senior Manager",1,0)</f>
        <v>0</v>
      </c>
      <c r="AC447">
        <f>IF(EmployeeData3[[#This Row],[Department]]="Claims",1,0)</f>
        <v>1</v>
      </c>
      <c r="AD447">
        <f>IF(EmployeeData3[[#This Row],[Department]]="Finance",1,0)</f>
        <v>0</v>
      </c>
      <c r="AE447">
        <f>IF(EmployeeData3[[#This Row],[Department]]="HR",1,0)</f>
        <v>0</v>
      </c>
      <c r="AF447">
        <f>IF(EmployeeData3[[#This Row],[Department]]="IT",1,0)</f>
        <v>0</v>
      </c>
      <c r="AG447">
        <f>IF(EmployeeData3[[#This Row],[Department]]="Marketing",1,0)</f>
        <v>0</v>
      </c>
      <c r="AH447">
        <f>IF(EmployeeData3[[#This Row],[Department]]="Sales",1,0)</f>
        <v>0</v>
      </c>
      <c r="AI447">
        <f>IF(EmployeeData3[[#This Row],[Department]]="Underwriting",1,0)</f>
        <v>0</v>
      </c>
      <c r="AJ447">
        <f>IF(EmployeeData3[[#This Row],[Country]]="Canada",1,0)</f>
        <v>0</v>
      </c>
      <c r="AK447">
        <f>IF(EmployeeData3[[#This Row],[Country]]="Germany",1,0)</f>
        <v>0</v>
      </c>
      <c r="AL447">
        <f>IF(EmployeeData3[[#This Row],[Country]]="Ireland",1,0)</f>
        <v>0</v>
      </c>
      <c r="AM447">
        <f>IF(EmployeeData3[[#This Row],[Country]]="Singapore",1,0)</f>
        <v>0</v>
      </c>
      <c r="AN447">
        <f>IF(EmployeeData3[[#This Row],[Country]]="US",1,0)</f>
        <v>0</v>
      </c>
      <c r="AO447">
        <f>IF(EmployeeData3[[#This Row],[Working Arrangement]]="Office",1,0)</f>
        <v>0</v>
      </c>
      <c r="AP447">
        <f>IF(EmployeeData3[[#This Row],[Working Arrangement]]="Remote",1,0)</f>
        <v>1</v>
      </c>
      <c r="AQ447" t="e">
        <f>'Logistics Regression'!#REF! + SUMPRODUCT(B447:J447, 'Logistics Regression'!#REF!)</f>
        <v>#REF!</v>
      </c>
    </row>
    <row r="448" spans="1:43">
      <c r="A448" t="s">
        <v>499</v>
      </c>
      <c r="B448" t="str">
        <f>VLOOKUP(EmployeeData3[[#This Row],[Employee ID]],GenderData[#All],2,FALSE)</f>
        <v>Male</v>
      </c>
      <c r="C448" t="s">
        <v>29</v>
      </c>
      <c r="D448" t="s">
        <v>30</v>
      </c>
      <c r="E448" t="s">
        <v>73</v>
      </c>
      <c r="F448" t="s">
        <v>32</v>
      </c>
      <c r="G448">
        <v>42</v>
      </c>
      <c r="H448">
        <v>10.199999999999999</v>
      </c>
      <c r="I448">
        <v>2.2999999999999998</v>
      </c>
      <c r="J448" s="3">
        <v>0.96</v>
      </c>
      <c r="K448" t="s">
        <v>25</v>
      </c>
      <c r="L448" t="s">
        <v>38</v>
      </c>
      <c r="M448">
        <v>14</v>
      </c>
      <c r="N448">
        <v>65</v>
      </c>
      <c r="O448">
        <v>14</v>
      </c>
      <c r="P448">
        <v>0.3</v>
      </c>
      <c r="Q448" t="s">
        <v>50</v>
      </c>
      <c r="R448" t="s">
        <v>26</v>
      </c>
      <c r="S448">
        <v>28</v>
      </c>
      <c r="T448">
        <v>0</v>
      </c>
      <c r="U448">
        <f>IF(EmployeeData3[[#This Row],[Gender]]="Female",1,0)</f>
        <v>0</v>
      </c>
      <c r="V448">
        <f>IF(EmployeeData3[[#This Row],[Performance Rating]]="Needs Improvement",1,0)</f>
        <v>0</v>
      </c>
      <c r="W448">
        <f>IF(EmployeeData3[[#This Row],[Performance Rating]]="Exceeds Expectations",1,0)</f>
        <v>0</v>
      </c>
      <c r="X448">
        <f>IF(EmployeeData3[[#This Row],[Performance Rating]]="Outstanding",1,0)</f>
        <v>0</v>
      </c>
      <c r="Y448">
        <f>IF(EmployeeData3[[#This Row],[Job Level]]="Entry",1,0)</f>
        <v>0</v>
      </c>
      <c r="Z448">
        <f>IF(EmployeeData3[[#This Row],[Job Level]]="Manager",1,0)</f>
        <v>0</v>
      </c>
      <c r="AA448">
        <f>IF(EmployeeData3[[#This Row],[Job Level]]="Senior",1,0)</f>
        <v>1</v>
      </c>
      <c r="AB448">
        <f>IF(EmployeeData3[[#This Row],[Job Level]]="Senior Manager",1,0)</f>
        <v>0</v>
      </c>
      <c r="AC448">
        <f>IF(EmployeeData3[[#This Row],[Department]]="Claims",1,0)</f>
        <v>1</v>
      </c>
      <c r="AD448">
        <f>IF(EmployeeData3[[#This Row],[Department]]="Finance",1,0)</f>
        <v>0</v>
      </c>
      <c r="AE448">
        <f>IF(EmployeeData3[[#This Row],[Department]]="HR",1,0)</f>
        <v>0</v>
      </c>
      <c r="AF448">
        <f>IF(EmployeeData3[[#This Row],[Department]]="IT",1,0)</f>
        <v>0</v>
      </c>
      <c r="AG448">
        <f>IF(EmployeeData3[[#This Row],[Department]]="Marketing",1,0)</f>
        <v>0</v>
      </c>
      <c r="AH448">
        <f>IF(EmployeeData3[[#This Row],[Department]]="Sales",1,0)</f>
        <v>0</v>
      </c>
      <c r="AI448">
        <f>IF(EmployeeData3[[#This Row],[Department]]="Underwriting",1,0)</f>
        <v>0</v>
      </c>
      <c r="AJ448">
        <f>IF(EmployeeData3[[#This Row],[Country]]="Canada",1,0)</f>
        <v>0</v>
      </c>
      <c r="AK448">
        <f>IF(EmployeeData3[[#This Row],[Country]]="Germany",1,0)</f>
        <v>0</v>
      </c>
      <c r="AL448">
        <f>IF(EmployeeData3[[#This Row],[Country]]="Ireland",1,0)</f>
        <v>1</v>
      </c>
      <c r="AM448">
        <f>IF(EmployeeData3[[#This Row],[Country]]="Singapore",1,0)</f>
        <v>0</v>
      </c>
      <c r="AN448">
        <f>IF(EmployeeData3[[#This Row],[Country]]="US",1,0)</f>
        <v>0</v>
      </c>
      <c r="AO448">
        <f>IF(EmployeeData3[[#This Row],[Working Arrangement]]="Office",1,0)</f>
        <v>1</v>
      </c>
      <c r="AP448">
        <f>IF(EmployeeData3[[#This Row],[Working Arrangement]]="Remote",1,0)</f>
        <v>0</v>
      </c>
      <c r="AQ448" t="e">
        <f>'Logistics Regression'!#REF! + SUMPRODUCT(B448:J448, 'Logistics Regression'!#REF!)</f>
        <v>#REF!</v>
      </c>
    </row>
    <row r="449" spans="1:43">
      <c r="A449" t="s">
        <v>500</v>
      </c>
      <c r="B449" t="str">
        <f>VLOOKUP(EmployeeData3[[#This Row],[Employee ID]],GenderData[#All],2,FALSE)</f>
        <v>Male</v>
      </c>
      <c r="C449" t="s">
        <v>35</v>
      </c>
      <c r="D449" t="s">
        <v>22</v>
      </c>
      <c r="E449" t="s">
        <v>31</v>
      </c>
      <c r="F449" t="s">
        <v>36</v>
      </c>
      <c r="G449">
        <v>26</v>
      </c>
      <c r="H449">
        <v>2.6</v>
      </c>
      <c r="I449">
        <v>1.1000000000000001</v>
      </c>
      <c r="J449" s="3">
        <v>1.1299999999999999</v>
      </c>
      <c r="K449" t="s">
        <v>53</v>
      </c>
      <c r="L449" t="s">
        <v>26</v>
      </c>
      <c r="M449">
        <v>4</v>
      </c>
      <c r="N449">
        <v>73</v>
      </c>
      <c r="O449">
        <v>6</v>
      </c>
      <c r="P449">
        <v>7.2</v>
      </c>
      <c r="Q449" t="s">
        <v>33</v>
      </c>
      <c r="R449" t="s">
        <v>26</v>
      </c>
      <c r="S449">
        <v>26</v>
      </c>
      <c r="T449">
        <v>1</v>
      </c>
      <c r="U449">
        <f>IF(EmployeeData3[[#This Row],[Gender]]="Female",1,0)</f>
        <v>0</v>
      </c>
      <c r="V449">
        <f>IF(EmployeeData3[[#This Row],[Performance Rating]]="Needs Improvement",1,0)</f>
        <v>1</v>
      </c>
      <c r="W449">
        <f>IF(EmployeeData3[[#This Row],[Performance Rating]]="Exceeds Expectations",1,0)</f>
        <v>0</v>
      </c>
      <c r="X449">
        <f>IF(EmployeeData3[[#This Row],[Performance Rating]]="Outstanding",1,0)</f>
        <v>0</v>
      </c>
      <c r="Y449">
        <f>IF(EmployeeData3[[#This Row],[Job Level]]="Entry",1,0)</f>
        <v>0</v>
      </c>
      <c r="Z449">
        <f>IF(EmployeeData3[[#This Row],[Job Level]]="Manager",1,0)</f>
        <v>1</v>
      </c>
      <c r="AA449">
        <f>IF(EmployeeData3[[#This Row],[Job Level]]="Senior",1,0)</f>
        <v>0</v>
      </c>
      <c r="AB449">
        <f>IF(EmployeeData3[[#This Row],[Job Level]]="Senior Manager",1,0)</f>
        <v>0</v>
      </c>
      <c r="AC449">
        <f>IF(EmployeeData3[[#This Row],[Department]]="Claims",1,0)</f>
        <v>0</v>
      </c>
      <c r="AD449">
        <f>IF(EmployeeData3[[#This Row],[Department]]="Finance",1,0)</f>
        <v>0</v>
      </c>
      <c r="AE449">
        <f>IF(EmployeeData3[[#This Row],[Department]]="HR",1,0)</f>
        <v>0</v>
      </c>
      <c r="AF449">
        <f>IF(EmployeeData3[[#This Row],[Department]]="IT",1,0)</f>
        <v>0</v>
      </c>
      <c r="AG449">
        <f>IF(EmployeeData3[[#This Row],[Department]]="Marketing",1,0)</f>
        <v>1</v>
      </c>
      <c r="AH449">
        <f>IF(EmployeeData3[[#This Row],[Department]]="Sales",1,0)</f>
        <v>0</v>
      </c>
      <c r="AI449">
        <f>IF(EmployeeData3[[#This Row],[Department]]="Underwriting",1,0)</f>
        <v>0</v>
      </c>
      <c r="AJ449">
        <f>IF(EmployeeData3[[#This Row],[Country]]="Canada",1,0)</f>
        <v>0</v>
      </c>
      <c r="AK449">
        <f>IF(EmployeeData3[[#This Row],[Country]]="Germany",1,0)</f>
        <v>1</v>
      </c>
      <c r="AL449">
        <f>IF(EmployeeData3[[#This Row],[Country]]="Ireland",1,0)</f>
        <v>0</v>
      </c>
      <c r="AM449">
        <f>IF(EmployeeData3[[#This Row],[Country]]="Singapore",1,0)</f>
        <v>0</v>
      </c>
      <c r="AN449">
        <f>IF(EmployeeData3[[#This Row],[Country]]="US",1,0)</f>
        <v>0</v>
      </c>
      <c r="AO449">
        <f>IF(EmployeeData3[[#This Row],[Working Arrangement]]="Office",1,0)</f>
        <v>0</v>
      </c>
      <c r="AP449">
        <f>IF(EmployeeData3[[#This Row],[Working Arrangement]]="Remote",1,0)</f>
        <v>0</v>
      </c>
      <c r="AQ449" t="e">
        <f>'Logistics Regression'!#REF! + SUMPRODUCT(B449:J449, 'Logistics Regression'!#REF!)</f>
        <v>#REF!</v>
      </c>
    </row>
    <row r="450" spans="1:43">
      <c r="A450" t="s">
        <v>501</v>
      </c>
      <c r="B450" t="str">
        <f>VLOOKUP(EmployeeData3[[#This Row],[Employee ID]],GenderData[#All],2,FALSE)</f>
        <v>Female</v>
      </c>
      <c r="C450" t="s">
        <v>21</v>
      </c>
      <c r="D450" t="s">
        <v>22</v>
      </c>
      <c r="E450" t="s">
        <v>55</v>
      </c>
      <c r="F450" t="s">
        <v>59</v>
      </c>
      <c r="G450">
        <v>31</v>
      </c>
      <c r="H450">
        <v>0.8</v>
      </c>
      <c r="I450">
        <v>0.8</v>
      </c>
      <c r="J450" s="3">
        <v>0.89</v>
      </c>
      <c r="K450" t="s">
        <v>25</v>
      </c>
      <c r="L450" t="s">
        <v>38</v>
      </c>
      <c r="M450">
        <v>18</v>
      </c>
      <c r="N450">
        <v>89</v>
      </c>
      <c r="O450">
        <v>1</v>
      </c>
      <c r="P450">
        <v>2.7</v>
      </c>
      <c r="Q450" t="s">
        <v>33</v>
      </c>
      <c r="R450" t="s">
        <v>26</v>
      </c>
      <c r="S450">
        <v>10</v>
      </c>
      <c r="T450">
        <v>0</v>
      </c>
      <c r="U450">
        <f>IF(EmployeeData3[[#This Row],[Gender]]="Female",1,0)</f>
        <v>1</v>
      </c>
      <c r="V450">
        <f>IF(EmployeeData3[[#This Row],[Performance Rating]]="Needs Improvement",1,0)</f>
        <v>0</v>
      </c>
      <c r="W450">
        <f>IF(EmployeeData3[[#This Row],[Performance Rating]]="Exceeds Expectations",1,0)</f>
        <v>0</v>
      </c>
      <c r="X450">
        <f>IF(EmployeeData3[[#This Row],[Performance Rating]]="Outstanding",1,0)</f>
        <v>0</v>
      </c>
      <c r="Y450">
        <f>IF(EmployeeData3[[#This Row],[Job Level]]="Entry",1,0)</f>
        <v>0</v>
      </c>
      <c r="Z450">
        <f>IF(EmployeeData3[[#This Row],[Job Level]]="Manager",1,0)</f>
        <v>0</v>
      </c>
      <c r="AA450">
        <f>IF(EmployeeData3[[#This Row],[Job Level]]="Senior",1,0)</f>
        <v>0</v>
      </c>
      <c r="AB450">
        <f>IF(EmployeeData3[[#This Row],[Job Level]]="Senior Manager",1,0)</f>
        <v>1</v>
      </c>
      <c r="AC450">
        <f>IF(EmployeeData3[[#This Row],[Department]]="Claims",1,0)</f>
        <v>0</v>
      </c>
      <c r="AD450">
        <f>IF(EmployeeData3[[#This Row],[Department]]="Finance",1,0)</f>
        <v>0</v>
      </c>
      <c r="AE450">
        <f>IF(EmployeeData3[[#This Row],[Department]]="HR",1,0)</f>
        <v>0</v>
      </c>
      <c r="AF450">
        <f>IF(EmployeeData3[[#This Row],[Department]]="IT",1,0)</f>
        <v>0</v>
      </c>
      <c r="AG450">
        <f>IF(EmployeeData3[[#This Row],[Department]]="Marketing",1,0)</f>
        <v>0</v>
      </c>
      <c r="AH450">
        <f>IF(EmployeeData3[[#This Row],[Department]]="Sales",1,0)</f>
        <v>1</v>
      </c>
      <c r="AI450">
        <f>IF(EmployeeData3[[#This Row],[Department]]="Underwriting",1,0)</f>
        <v>0</v>
      </c>
      <c r="AJ450">
        <f>IF(EmployeeData3[[#This Row],[Country]]="Canada",1,0)</f>
        <v>1</v>
      </c>
      <c r="AK450">
        <f>IF(EmployeeData3[[#This Row],[Country]]="Germany",1,0)</f>
        <v>0</v>
      </c>
      <c r="AL450">
        <f>IF(EmployeeData3[[#This Row],[Country]]="Ireland",1,0)</f>
        <v>0</v>
      </c>
      <c r="AM450">
        <f>IF(EmployeeData3[[#This Row],[Country]]="Singapore",1,0)</f>
        <v>0</v>
      </c>
      <c r="AN450">
        <f>IF(EmployeeData3[[#This Row],[Country]]="US",1,0)</f>
        <v>0</v>
      </c>
      <c r="AO450">
        <f>IF(EmployeeData3[[#This Row],[Working Arrangement]]="Office",1,0)</f>
        <v>0</v>
      </c>
      <c r="AP450">
        <f>IF(EmployeeData3[[#This Row],[Working Arrangement]]="Remote",1,0)</f>
        <v>0</v>
      </c>
      <c r="AQ450" t="e">
        <f>'Logistics Regression'!#REF! + SUMPRODUCT(B450:J450, 'Logistics Regression'!#REF!)</f>
        <v>#REF!</v>
      </c>
    </row>
    <row r="451" spans="1:43">
      <c r="A451" t="s">
        <v>502</v>
      </c>
      <c r="B451" t="str">
        <f>VLOOKUP(EmployeeData3[[#This Row],[Employee ID]],GenderData[#All],2,FALSE)</f>
        <v>Female</v>
      </c>
      <c r="C451" t="s">
        <v>48</v>
      </c>
      <c r="D451" t="s">
        <v>49</v>
      </c>
      <c r="E451" t="s">
        <v>55</v>
      </c>
      <c r="F451" t="s">
        <v>32</v>
      </c>
      <c r="G451">
        <v>36</v>
      </c>
      <c r="H451">
        <v>3.5</v>
      </c>
      <c r="I451">
        <v>1.6</v>
      </c>
      <c r="J451" s="3">
        <v>0.97</v>
      </c>
      <c r="K451" t="s">
        <v>25</v>
      </c>
      <c r="L451" t="s">
        <v>38</v>
      </c>
      <c r="M451">
        <v>8</v>
      </c>
      <c r="N451">
        <v>56</v>
      </c>
      <c r="O451">
        <v>3</v>
      </c>
      <c r="P451">
        <v>3.1</v>
      </c>
      <c r="Q451" t="s">
        <v>50</v>
      </c>
      <c r="R451" t="s">
        <v>26</v>
      </c>
      <c r="S451">
        <v>9</v>
      </c>
      <c r="T451">
        <v>0</v>
      </c>
      <c r="U451">
        <f>IF(EmployeeData3[[#This Row],[Gender]]="Female",1,0)</f>
        <v>1</v>
      </c>
      <c r="V451">
        <f>IF(EmployeeData3[[#This Row],[Performance Rating]]="Needs Improvement",1,0)</f>
        <v>0</v>
      </c>
      <c r="W451">
        <f>IF(EmployeeData3[[#This Row],[Performance Rating]]="Exceeds Expectations",1,0)</f>
        <v>0</v>
      </c>
      <c r="X451">
        <f>IF(EmployeeData3[[#This Row],[Performance Rating]]="Outstanding",1,0)</f>
        <v>0</v>
      </c>
      <c r="Y451">
        <f>IF(EmployeeData3[[#This Row],[Job Level]]="Entry",1,0)</f>
        <v>0</v>
      </c>
      <c r="Z451">
        <f>IF(EmployeeData3[[#This Row],[Job Level]]="Manager",1,0)</f>
        <v>0</v>
      </c>
      <c r="AA451">
        <f>IF(EmployeeData3[[#This Row],[Job Level]]="Senior",1,0)</f>
        <v>1</v>
      </c>
      <c r="AB451">
        <f>IF(EmployeeData3[[#This Row],[Job Level]]="Senior Manager",1,0)</f>
        <v>0</v>
      </c>
      <c r="AC451">
        <f>IF(EmployeeData3[[#This Row],[Department]]="Claims",1,0)</f>
        <v>0</v>
      </c>
      <c r="AD451">
        <f>IF(EmployeeData3[[#This Row],[Department]]="Finance",1,0)</f>
        <v>0</v>
      </c>
      <c r="AE451">
        <f>IF(EmployeeData3[[#This Row],[Department]]="HR",1,0)</f>
        <v>0</v>
      </c>
      <c r="AF451">
        <f>IF(EmployeeData3[[#This Row],[Department]]="IT",1,0)</f>
        <v>1</v>
      </c>
      <c r="AG451">
        <f>IF(EmployeeData3[[#This Row],[Department]]="Marketing",1,0)</f>
        <v>0</v>
      </c>
      <c r="AH451">
        <f>IF(EmployeeData3[[#This Row],[Department]]="Sales",1,0)</f>
        <v>0</v>
      </c>
      <c r="AI451">
        <f>IF(EmployeeData3[[#This Row],[Department]]="Underwriting",1,0)</f>
        <v>0</v>
      </c>
      <c r="AJ451">
        <f>IF(EmployeeData3[[#This Row],[Country]]="Canada",1,0)</f>
        <v>1</v>
      </c>
      <c r="AK451">
        <f>IF(EmployeeData3[[#This Row],[Country]]="Germany",1,0)</f>
        <v>0</v>
      </c>
      <c r="AL451">
        <f>IF(EmployeeData3[[#This Row],[Country]]="Ireland",1,0)</f>
        <v>0</v>
      </c>
      <c r="AM451">
        <f>IF(EmployeeData3[[#This Row],[Country]]="Singapore",1,0)</f>
        <v>0</v>
      </c>
      <c r="AN451">
        <f>IF(EmployeeData3[[#This Row],[Country]]="US",1,0)</f>
        <v>0</v>
      </c>
      <c r="AO451">
        <f>IF(EmployeeData3[[#This Row],[Working Arrangement]]="Office",1,0)</f>
        <v>1</v>
      </c>
      <c r="AP451">
        <f>IF(EmployeeData3[[#This Row],[Working Arrangement]]="Remote",1,0)</f>
        <v>0</v>
      </c>
      <c r="AQ451" t="e">
        <f>'Logistics Regression'!#REF! + SUMPRODUCT(B451:J451, 'Logistics Regression'!#REF!)</f>
        <v>#REF!</v>
      </c>
    </row>
    <row r="452" spans="1:43">
      <c r="A452" t="s">
        <v>503</v>
      </c>
      <c r="B452" t="str">
        <f>VLOOKUP(EmployeeData3[[#This Row],[Employee ID]],GenderData[#All],2,FALSE)</f>
        <v>Female</v>
      </c>
      <c r="C452" t="s">
        <v>52</v>
      </c>
      <c r="D452" t="s">
        <v>30</v>
      </c>
      <c r="E452" t="s">
        <v>45</v>
      </c>
      <c r="F452" t="s">
        <v>24</v>
      </c>
      <c r="G452">
        <v>54</v>
      </c>
      <c r="H452">
        <v>2.5</v>
      </c>
      <c r="I452">
        <v>1.2</v>
      </c>
      <c r="J452" s="3">
        <v>1.07</v>
      </c>
      <c r="K452" t="s">
        <v>25</v>
      </c>
      <c r="L452" t="s">
        <v>26</v>
      </c>
      <c r="M452">
        <v>22</v>
      </c>
      <c r="N452">
        <v>62</v>
      </c>
      <c r="O452">
        <v>3</v>
      </c>
      <c r="P452">
        <v>4.2</v>
      </c>
      <c r="Q452" t="s">
        <v>33</v>
      </c>
      <c r="R452" t="s">
        <v>26</v>
      </c>
      <c r="S452">
        <v>23</v>
      </c>
      <c r="T452">
        <v>0</v>
      </c>
      <c r="U452">
        <f>IF(EmployeeData3[[#This Row],[Gender]]="Female",1,0)</f>
        <v>1</v>
      </c>
      <c r="V452">
        <f>IF(EmployeeData3[[#This Row],[Performance Rating]]="Needs Improvement",1,0)</f>
        <v>0</v>
      </c>
      <c r="W452">
        <f>IF(EmployeeData3[[#This Row],[Performance Rating]]="Exceeds Expectations",1,0)</f>
        <v>0</v>
      </c>
      <c r="X452">
        <f>IF(EmployeeData3[[#This Row],[Performance Rating]]="Outstanding",1,0)</f>
        <v>0</v>
      </c>
      <c r="Y452">
        <f>IF(EmployeeData3[[#This Row],[Job Level]]="Entry",1,0)</f>
        <v>0</v>
      </c>
      <c r="Z452">
        <f>IF(EmployeeData3[[#This Row],[Job Level]]="Manager",1,0)</f>
        <v>0</v>
      </c>
      <c r="AA452">
        <f>IF(EmployeeData3[[#This Row],[Job Level]]="Senior",1,0)</f>
        <v>0</v>
      </c>
      <c r="AB452">
        <f>IF(EmployeeData3[[#This Row],[Job Level]]="Senior Manager",1,0)</f>
        <v>0</v>
      </c>
      <c r="AC452">
        <f>IF(EmployeeData3[[#This Row],[Department]]="Claims",1,0)</f>
        <v>0</v>
      </c>
      <c r="AD452">
        <f>IF(EmployeeData3[[#This Row],[Department]]="Finance",1,0)</f>
        <v>0</v>
      </c>
      <c r="AE452">
        <f>IF(EmployeeData3[[#This Row],[Department]]="HR",1,0)</f>
        <v>0</v>
      </c>
      <c r="AF452">
        <f>IF(EmployeeData3[[#This Row],[Department]]="IT",1,0)</f>
        <v>0</v>
      </c>
      <c r="AG452">
        <f>IF(EmployeeData3[[#This Row],[Department]]="Marketing",1,0)</f>
        <v>0</v>
      </c>
      <c r="AH452">
        <f>IF(EmployeeData3[[#This Row],[Department]]="Sales",1,0)</f>
        <v>0</v>
      </c>
      <c r="AI452">
        <f>IF(EmployeeData3[[#This Row],[Department]]="Underwriting",1,0)</f>
        <v>1</v>
      </c>
      <c r="AJ452">
        <f>IF(EmployeeData3[[#This Row],[Country]]="Canada",1,0)</f>
        <v>0</v>
      </c>
      <c r="AK452">
        <f>IF(EmployeeData3[[#This Row],[Country]]="Germany",1,0)</f>
        <v>0</v>
      </c>
      <c r="AL452">
        <f>IF(EmployeeData3[[#This Row],[Country]]="Ireland",1,0)</f>
        <v>0</v>
      </c>
      <c r="AM452">
        <f>IF(EmployeeData3[[#This Row],[Country]]="Singapore",1,0)</f>
        <v>0</v>
      </c>
      <c r="AN452">
        <f>IF(EmployeeData3[[#This Row],[Country]]="US",1,0)</f>
        <v>1</v>
      </c>
      <c r="AO452">
        <f>IF(EmployeeData3[[#This Row],[Working Arrangement]]="Office",1,0)</f>
        <v>0</v>
      </c>
      <c r="AP452">
        <f>IF(EmployeeData3[[#This Row],[Working Arrangement]]="Remote",1,0)</f>
        <v>0</v>
      </c>
      <c r="AQ452" t="e">
        <f>'Logistics Regression'!#REF! + SUMPRODUCT(B452:J452, 'Logistics Regression'!#REF!)</f>
        <v>#REF!</v>
      </c>
    </row>
    <row r="453" spans="1:43">
      <c r="A453" t="s">
        <v>504</v>
      </c>
      <c r="B453" t="str">
        <f>VLOOKUP(EmployeeData3[[#This Row],[Employee ID]],GenderData[#All],2,FALSE)</f>
        <v>Female</v>
      </c>
      <c r="C453" t="s">
        <v>40</v>
      </c>
      <c r="D453" t="s">
        <v>40</v>
      </c>
      <c r="E453" t="s">
        <v>23</v>
      </c>
      <c r="F453" t="s">
        <v>32</v>
      </c>
      <c r="G453">
        <v>45</v>
      </c>
      <c r="H453">
        <v>8.1</v>
      </c>
      <c r="I453">
        <v>3.8</v>
      </c>
      <c r="J453" s="3">
        <v>1.04</v>
      </c>
      <c r="K453" t="s">
        <v>53</v>
      </c>
      <c r="L453" t="s">
        <v>26</v>
      </c>
      <c r="M453">
        <v>36</v>
      </c>
      <c r="N453">
        <v>58</v>
      </c>
      <c r="O453">
        <v>3</v>
      </c>
      <c r="P453">
        <v>4.2</v>
      </c>
      <c r="Q453" t="s">
        <v>50</v>
      </c>
      <c r="R453" t="s">
        <v>26</v>
      </c>
      <c r="S453">
        <v>25</v>
      </c>
      <c r="T453">
        <v>0</v>
      </c>
      <c r="U453">
        <f>IF(EmployeeData3[[#This Row],[Gender]]="Female",1,0)</f>
        <v>1</v>
      </c>
      <c r="V453">
        <f>IF(EmployeeData3[[#This Row],[Performance Rating]]="Needs Improvement",1,0)</f>
        <v>1</v>
      </c>
      <c r="W453">
        <f>IF(EmployeeData3[[#This Row],[Performance Rating]]="Exceeds Expectations",1,0)</f>
        <v>0</v>
      </c>
      <c r="X453">
        <f>IF(EmployeeData3[[#This Row],[Performance Rating]]="Outstanding",1,0)</f>
        <v>0</v>
      </c>
      <c r="Y453">
        <f>IF(EmployeeData3[[#This Row],[Job Level]]="Entry",1,0)</f>
        <v>0</v>
      </c>
      <c r="Z453">
        <f>IF(EmployeeData3[[#This Row],[Job Level]]="Manager",1,0)</f>
        <v>0</v>
      </c>
      <c r="AA453">
        <f>IF(EmployeeData3[[#This Row],[Job Level]]="Senior",1,0)</f>
        <v>1</v>
      </c>
      <c r="AB453">
        <f>IF(EmployeeData3[[#This Row],[Job Level]]="Senior Manager",1,0)</f>
        <v>0</v>
      </c>
      <c r="AC453">
        <f>IF(EmployeeData3[[#This Row],[Department]]="Claims",1,0)</f>
        <v>0</v>
      </c>
      <c r="AD453">
        <f>IF(EmployeeData3[[#This Row],[Department]]="Finance",1,0)</f>
        <v>0</v>
      </c>
      <c r="AE453">
        <f>IF(EmployeeData3[[#This Row],[Department]]="HR",1,0)</f>
        <v>0</v>
      </c>
      <c r="AF453">
        <f>IF(EmployeeData3[[#This Row],[Department]]="IT",1,0)</f>
        <v>0</v>
      </c>
      <c r="AG453">
        <f>IF(EmployeeData3[[#This Row],[Department]]="Marketing",1,0)</f>
        <v>0</v>
      </c>
      <c r="AH453">
        <f>IF(EmployeeData3[[#This Row],[Department]]="Sales",1,0)</f>
        <v>0</v>
      </c>
      <c r="AI453">
        <f>IF(EmployeeData3[[#This Row],[Department]]="Underwriting",1,0)</f>
        <v>0</v>
      </c>
      <c r="AJ453">
        <f>IF(EmployeeData3[[#This Row],[Country]]="Canada",1,0)</f>
        <v>0</v>
      </c>
      <c r="AK453">
        <f>IF(EmployeeData3[[#This Row],[Country]]="Germany",1,0)</f>
        <v>0</v>
      </c>
      <c r="AL453">
        <f>IF(EmployeeData3[[#This Row],[Country]]="Ireland",1,0)</f>
        <v>0</v>
      </c>
      <c r="AM453">
        <f>IF(EmployeeData3[[#This Row],[Country]]="Singapore",1,0)</f>
        <v>0</v>
      </c>
      <c r="AN453">
        <f>IF(EmployeeData3[[#This Row],[Country]]="US",1,0)</f>
        <v>0</v>
      </c>
      <c r="AO453">
        <f>IF(EmployeeData3[[#This Row],[Working Arrangement]]="Office",1,0)</f>
        <v>1</v>
      </c>
      <c r="AP453">
        <f>IF(EmployeeData3[[#This Row],[Working Arrangement]]="Remote",1,0)</f>
        <v>0</v>
      </c>
      <c r="AQ453" t="e">
        <f>'Logistics Regression'!#REF! + SUMPRODUCT(B453:J453, 'Logistics Regression'!#REF!)</f>
        <v>#REF!</v>
      </c>
    </row>
    <row r="454" spans="1:43">
      <c r="A454" t="s">
        <v>505</v>
      </c>
      <c r="B454" t="str">
        <f>VLOOKUP(EmployeeData3[[#This Row],[Employee ID]],GenderData[#All],2,FALSE)</f>
        <v>Female</v>
      </c>
      <c r="C454" t="s">
        <v>21</v>
      </c>
      <c r="D454" t="s">
        <v>22</v>
      </c>
      <c r="E454" t="s">
        <v>23</v>
      </c>
      <c r="F454" t="s">
        <v>36</v>
      </c>
      <c r="G454">
        <v>48</v>
      </c>
      <c r="H454">
        <v>9.6999999999999993</v>
      </c>
      <c r="I454">
        <v>0.2</v>
      </c>
      <c r="J454" s="3">
        <v>1.1499999999999999</v>
      </c>
      <c r="K454" t="s">
        <v>75</v>
      </c>
      <c r="L454" t="s">
        <v>38</v>
      </c>
      <c r="M454">
        <v>9</v>
      </c>
      <c r="N454">
        <v>72</v>
      </c>
      <c r="O454">
        <v>3</v>
      </c>
      <c r="P454">
        <v>4.5</v>
      </c>
      <c r="Q454" t="s">
        <v>33</v>
      </c>
      <c r="R454" t="s">
        <v>26</v>
      </c>
      <c r="S454">
        <v>24</v>
      </c>
      <c r="T454">
        <v>1</v>
      </c>
      <c r="U454">
        <f>IF(EmployeeData3[[#This Row],[Gender]]="Female",1,0)</f>
        <v>1</v>
      </c>
      <c r="V454">
        <f>IF(EmployeeData3[[#This Row],[Performance Rating]]="Needs Improvement",1,0)</f>
        <v>0</v>
      </c>
      <c r="W454">
        <f>IF(EmployeeData3[[#This Row],[Performance Rating]]="Exceeds Expectations",1,0)</f>
        <v>0</v>
      </c>
      <c r="X454">
        <f>IF(EmployeeData3[[#This Row],[Performance Rating]]="Outstanding",1,0)</f>
        <v>1</v>
      </c>
      <c r="Y454">
        <f>IF(EmployeeData3[[#This Row],[Job Level]]="Entry",1,0)</f>
        <v>0</v>
      </c>
      <c r="Z454">
        <f>IF(EmployeeData3[[#This Row],[Job Level]]="Manager",1,0)</f>
        <v>1</v>
      </c>
      <c r="AA454">
        <f>IF(EmployeeData3[[#This Row],[Job Level]]="Senior",1,0)</f>
        <v>0</v>
      </c>
      <c r="AB454">
        <f>IF(EmployeeData3[[#This Row],[Job Level]]="Senior Manager",1,0)</f>
        <v>0</v>
      </c>
      <c r="AC454">
        <f>IF(EmployeeData3[[#This Row],[Department]]="Claims",1,0)</f>
        <v>0</v>
      </c>
      <c r="AD454">
        <f>IF(EmployeeData3[[#This Row],[Department]]="Finance",1,0)</f>
        <v>0</v>
      </c>
      <c r="AE454">
        <f>IF(EmployeeData3[[#This Row],[Department]]="HR",1,0)</f>
        <v>0</v>
      </c>
      <c r="AF454">
        <f>IF(EmployeeData3[[#This Row],[Department]]="IT",1,0)</f>
        <v>0</v>
      </c>
      <c r="AG454">
        <f>IF(EmployeeData3[[#This Row],[Department]]="Marketing",1,0)</f>
        <v>0</v>
      </c>
      <c r="AH454">
        <f>IF(EmployeeData3[[#This Row],[Department]]="Sales",1,0)</f>
        <v>1</v>
      </c>
      <c r="AI454">
        <f>IF(EmployeeData3[[#This Row],[Department]]="Underwriting",1,0)</f>
        <v>0</v>
      </c>
      <c r="AJ454">
        <f>IF(EmployeeData3[[#This Row],[Country]]="Canada",1,0)</f>
        <v>0</v>
      </c>
      <c r="AK454">
        <f>IF(EmployeeData3[[#This Row],[Country]]="Germany",1,0)</f>
        <v>0</v>
      </c>
      <c r="AL454">
        <f>IF(EmployeeData3[[#This Row],[Country]]="Ireland",1,0)</f>
        <v>0</v>
      </c>
      <c r="AM454">
        <f>IF(EmployeeData3[[#This Row],[Country]]="Singapore",1,0)</f>
        <v>0</v>
      </c>
      <c r="AN454">
        <f>IF(EmployeeData3[[#This Row],[Country]]="US",1,0)</f>
        <v>0</v>
      </c>
      <c r="AO454">
        <f>IF(EmployeeData3[[#This Row],[Working Arrangement]]="Office",1,0)</f>
        <v>0</v>
      </c>
      <c r="AP454">
        <f>IF(EmployeeData3[[#This Row],[Working Arrangement]]="Remote",1,0)</f>
        <v>0</v>
      </c>
      <c r="AQ454" t="e">
        <f>'Logistics Regression'!#REF! + SUMPRODUCT(B454:J454, 'Logistics Regression'!#REF!)</f>
        <v>#REF!</v>
      </c>
    </row>
    <row r="455" spans="1:43">
      <c r="A455" t="s">
        <v>506</v>
      </c>
      <c r="B455" t="str">
        <f>VLOOKUP(EmployeeData3[[#This Row],[Employee ID]],GenderData[#All],2,FALSE)</f>
        <v>Male</v>
      </c>
      <c r="C455" t="s">
        <v>29</v>
      </c>
      <c r="D455" t="s">
        <v>30</v>
      </c>
      <c r="E455" t="s">
        <v>31</v>
      </c>
      <c r="F455" t="s">
        <v>32</v>
      </c>
      <c r="G455">
        <v>51</v>
      </c>
      <c r="H455">
        <v>2.8</v>
      </c>
      <c r="I455">
        <v>2.1</v>
      </c>
      <c r="J455" s="3">
        <v>0.93</v>
      </c>
      <c r="K455" t="s">
        <v>25</v>
      </c>
      <c r="L455" t="s">
        <v>26</v>
      </c>
      <c r="M455">
        <v>19</v>
      </c>
      <c r="N455">
        <v>81</v>
      </c>
      <c r="O455">
        <v>4</v>
      </c>
      <c r="P455">
        <v>2</v>
      </c>
      <c r="Q455" t="s">
        <v>33</v>
      </c>
      <c r="R455" t="s">
        <v>26</v>
      </c>
      <c r="S455">
        <v>32</v>
      </c>
      <c r="T455">
        <v>0</v>
      </c>
      <c r="U455">
        <f>IF(EmployeeData3[[#This Row],[Gender]]="Female",1,0)</f>
        <v>0</v>
      </c>
      <c r="V455">
        <f>IF(EmployeeData3[[#This Row],[Performance Rating]]="Needs Improvement",1,0)</f>
        <v>0</v>
      </c>
      <c r="W455">
        <f>IF(EmployeeData3[[#This Row],[Performance Rating]]="Exceeds Expectations",1,0)</f>
        <v>0</v>
      </c>
      <c r="X455">
        <f>IF(EmployeeData3[[#This Row],[Performance Rating]]="Outstanding",1,0)</f>
        <v>0</v>
      </c>
      <c r="Y455">
        <f>IF(EmployeeData3[[#This Row],[Job Level]]="Entry",1,0)</f>
        <v>0</v>
      </c>
      <c r="Z455">
        <f>IF(EmployeeData3[[#This Row],[Job Level]]="Manager",1,0)</f>
        <v>0</v>
      </c>
      <c r="AA455">
        <f>IF(EmployeeData3[[#This Row],[Job Level]]="Senior",1,0)</f>
        <v>1</v>
      </c>
      <c r="AB455">
        <f>IF(EmployeeData3[[#This Row],[Job Level]]="Senior Manager",1,0)</f>
        <v>0</v>
      </c>
      <c r="AC455">
        <f>IF(EmployeeData3[[#This Row],[Department]]="Claims",1,0)</f>
        <v>1</v>
      </c>
      <c r="AD455">
        <f>IF(EmployeeData3[[#This Row],[Department]]="Finance",1,0)</f>
        <v>0</v>
      </c>
      <c r="AE455">
        <f>IF(EmployeeData3[[#This Row],[Department]]="HR",1,0)</f>
        <v>0</v>
      </c>
      <c r="AF455">
        <f>IF(EmployeeData3[[#This Row],[Department]]="IT",1,0)</f>
        <v>0</v>
      </c>
      <c r="AG455">
        <f>IF(EmployeeData3[[#This Row],[Department]]="Marketing",1,0)</f>
        <v>0</v>
      </c>
      <c r="AH455">
        <f>IF(EmployeeData3[[#This Row],[Department]]="Sales",1,0)</f>
        <v>0</v>
      </c>
      <c r="AI455">
        <f>IF(EmployeeData3[[#This Row],[Department]]="Underwriting",1,0)</f>
        <v>0</v>
      </c>
      <c r="AJ455">
        <f>IF(EmployeeData3[[#This Row],[Country]]="Canada",1,0)</f>
        <v>0</v>
      </c>
      <c r="AK455">
        <f>IF(EmployeeData3[[#This Row],[Country]]="Germany",1,0)</f>
        <v>1</v>
      </c>
      <c r="AL455">
        <f>IF(EmployeeData3[[#This Row],[Country]]="Ireland",1,0)</f>
        <v>0</v>
      </c>
      <c r="AM455">
        <f>IF(EmployeeData3[[#This Row],[Country]]="Singapore",1,0)</f>
        <v>0</v>
      </c>
      <c r="AN455">
        <f>IF(EmployeeData3[[#This Row],[Country]]="US",1,0)</f>
        <v>0</v>
      </c>
      <c r="AO455">
        <f>IF(EmployeeData3[[#This Row],[Working Arrangement]]="Office",1,0)</f>
        <v>0</v>
      </c>
      <c r="AP455">
        <f>IF(EmployeeData3[[#This Row],[Working Arrangement]]="Remote",1,0)</f>
        <v>0</v>
      </c>
      <c r="AQ455" t="e">
        <f>'Logistics Regression'!#REF! + SUMPRODUCT(B455:J455, 'Logistics Regression'!#REF!)</f>
        <v>#REF!</v>
      </c>
    </row>
    <row r="456" spans="1:43">
      <c r="A456" t="s">
        <v>507</v>
      </c>
      <c r="B456" t="str">
        <f>VLOOKUP(EmployeeData3[[#This Row],[Employee ID]],GenderData[#All],2,FALSE)</f>
        <v>Female</v>
      </c>
      <c r="C456" t="s">
        <v>48</v>
      </c>
      <c r="D456" t="s">
        <v>49</v>
      </c>
      <c r="E456" t="s">
        <v>55</v>
      </c>
      <c r="F456" t="s">
        <v>62</v>
      </c>
      <c r="G456">
        <v>62</v>
      </c>
      <c r="H456">
        <v>4.7</v>
      </c>
      <c r="I456">
        <v>3.2</v>
      </c>
      <c r="J456" s="3">
        <v>1.02</v>
      </c>
      <c r="K456" t="s">
        <v>37</v>
      </c>
      <c r="L456" t="s">
        <v>26</v>
      </c>
      <c r="M456">
        <v>1</v>
      </c>
      <c r="N456">
        <v>67</v>
      </c>
      <c r="O456">
        <v>2</v>
      </c>
      <c r="P456">
        <v>1.8</v>
      </c>
      <c r="Q456" t="s">
        <v>33</v>
      </c>
      <c r="R456" t="s">
        <v>38</v>
      </c>
      <c r="S456">
        <v>21</v>
      </c>
      <c r="T456">
        <v>1</v>
      </c>
      <c r="U456">
        <f>IF(EmployeeData3[[#This Row],[Gender]]="Female",1,0)</f>
        <v>1</v>
      </c>
      <c r="V456">
        <f>IF(EmployeeData3[[#This Row],[Performance Rating]]="Needs Improvement",1,0)</f>
        <v>0</v>
      </c>
      <c r="W456">
        <f>IF(EmployeeData3[[#This Row],[Performance Rating]]="Exceeds Expectations",1,0)</f>
        <v>1</v>
      </c>
      <c r="X456">
        <f>IF(EmployeeData3[[#This Row],[Performance Rating]]="Outstanding",1,0)</f>
        <v>0</v>
      </c>
      <c r="Y456">
        <f>IF(EmployeeData3[[#This Row],[Job Level]]="Entry",1,0)</f>
        <v>1</v>
      </c>
      <c r="Z456">
        <f>IF(EmployeeData3[[#This Row],[Job Level]]="Manager",1,0)</f>
        <v>0</v>
      </c>
      <c r="AA456">
        <f>IF(EmployeeData3[[#This Row],[Job Level]]="Senior",1,0)</f>
        <v>0</v>
      </c>
      <c r="AB456">
        <f>IF(EmployeeData3[[#This Row],[Job Level]]="Senior Manager",1,0)</f>
        <v>0</v>
      </c>
      <c r="AC456">
        <f>IF(EmployeeData3[[#This Row],[Department]]="Claims",1,0)</f>
        <v>0</v>
      </c>
      <c r="AD456">
        <f>IF(EmployeeData3[[#This Row],[Department]]="Finance",1,0)</f>
        <v>0</v>
      </c>
      <c r="AE456">
        <f>IF(EmployeeData3[[#This Row],[Department]]="HR",1,0)</f>
        <v>0</v>
      </c>
      <c r="AF456">
        <f>IF(EmployeeData3[[#This Row],[Department]]="IT",1,0)</f>
        <v>1</v>
      </c>
      <c r="AG456">
        <f>IF(EmployeeData3[[#This Row],[Department]]="Marketing",1,0)</f>
        <v>0</v>
      </c>
      <c r="AH456">
        <f>IF(EmployeeData3[[#This Row],[Department]]="Sales",1,0)</f>
        <v>0</v>
      </c>
      <c r="AI456">
        <f>IF(EmployeeData3[[#This Row],[Department]]="Underwriting",1,0)</f>
        <v>0</v>
      </c>
      <c r="AJ456">
        <f>IF(EmployeeData3[[#This Row],[Country]]="Canada",1,0)</f>
        <v>1</v>
      </c>
      <c r="AK456">
        <f>IF(EmployeeData3[[#This Row],[Country]]="Germany",1,0)</f>
        <v>0</v>
      </c>
      <c r="AL456">
        <f>IF(EmployeeData3[[#This Row],[Country]]="Ireland",1,0)</f>
        <v>0</v>
      </c>
      <c r="AM456">
        <f>IF(EmployeeData3[[#This Row],[Country]]="Singapore",1,0)</f>
        <v>0</v>
      </c>
      <c r="AN456">
        <f>IF(EmployeeData3[[#This Row],[Country]]="US",1,0)</f>
        <v>0</v>
      </c>
      <c r="AO456">
        <f>IF(EmployeeData3[[#This Row],[Working Arrangement]]="Office",1,0)</f>
        <v>0</v>
      </c>
      <c r="AP456">
        <f>IF(EmployeeData3[[#This Row],[Working Arrangement]]="Remote",1,0)</f>
        <v>0</v>
      </c>
      <c r="AQ456" t="e">
        <f>'Logistics Regression'!#REF! + SUMPRODUCT(B456:J456, 'Logistics Regression'!#REF!)</f>
        <v>#REF!</v>
      </c>
    </row>
    <row r="457" spans="1:43">
      <c r="A457" t="s">
        <v>508</v>
      </c>
      <c r="B457" t="str">
        <f>VLOOKUP(EmployeeData3[[#This Row],[Employee ID]],GenderData[#All],2,FALSE)</f>
        <v>Male</v>
      </c>
      <c r="C457" t="s">
        <v>21</v>
      </c>
      <c r="D457" t="s">
        <v>22</v>
      </c>
      <c r="E457" t="s">
        <v>23</v>
      </c>
      <c r="F457" t="s">
        <v>36</v>
      </c>
      <c r="G457">
        <v>38</v>
      </c>
      <c r="H457">
        <v>5</v>
      </c>
      <c r="I457">
        <v>5</v>
      </c>
      <c r="J457" s="3">
        <v>0.88</v>
      </c>
      <c r="K457" t="s">
        <v>25</v>
      </c>
      <c r="L457" t="s">
        <v>26</v>
      </c>
      <c r="M457">
        <v>20</v>
      </c>
      <c r="N457">
        <v>69</v>
      </c>
      <c r="O457">
        <v>2</v>
      </c>
      <c r="P457">
        <v>5.4</v>
      </c>
      <c r="Q457" t="s">
        <v>33</v>
      </c>
      <c r="R457" t="s">
        <v>26</v>
      </c>
      <c r="S457">
        <v>31</v>
      </c>
      <c r="T457">
        <v>1</v>
      </c>
      <c r="U457">
        <f>IF(EmployeeData3[[#This Row],[Gender]]="Female",1,0)</f>
        <v>0</v>
      </c>
      <c r="V457">
        <f>IF(EmployeeData3[[#This Row],[Performance Rating]]="Needs Improvement",1,0)</f>
        <v>0</v>
      </c>
      <c r="W457">
        <f>IF(EmployeeData3[[#This Row],[Performance Rating]]="Exceeds Expectations",1,0)</f>
        <v>0</v>
      </c>
      <c r="X457">
        <f>IF(EmployeeData3[[#This Row],[Performance Rating]]="Outstanding",1,0)</f>
        <v>0</v>
      </c>
      <c r="Y457">
        <f>IF(EmployeeData3[[#This Row],[Job Level]]="Entry",1,0)</f>
        <v>0</v>
      </c>
      <c r="Z457">
        <f>IF(EmployeeData3[[#This Row],[Job Level]]="Manager",1,0)</f>
        <v>1</v>
      </c>
      <c r="AA457">
        <f>IF(EmployeeData3[[#This Row],[Job Level]]="Senior",1,0)</f>
        <v>0</v>
      </c>
      <c r="AB457">
        <f>IF(EmployeeData3[[#This Row],[Job Level]]="Senior Manager",1,0)</f>
        <v>0</v>
      </c>
      <c r="AC457">
        <f>IF(EmployeeData3[[#This Row],[Department]]="Claims",1,0)</f>
        <v>0</v>
      </c>
      <c r="AD457">
        <f>IF(EmployeeData3[[#This Row],[Department]]="Finance",1,0)</f>
        <v>0</v>
      </c>
      <c r="AE457">
        <f>IF(EmployeeData3[[#This Row],[Department]]="HR",1,0)</f>
        <v>0</v>
      </c>
      <c r="AF457">
        <f>IF(EmployeeData3[[#This Row],[Department]]="IT",1,0)</f>
        <v>0</v>
      </c>
      <c r="AG457">
        <f>IF(EmployeeData3[[#This Row],[Department]]="Marketing",1,0)</f>
        <v>0</v>
      </c>
      <c r="AH457">
        <f>IF(EmployeeData3[[#This Row],[Department]]="Sales",1,0)</f>
        <v>1</v>
      </c>
      <c r="AI457">
        <f>IF(EmployeeData3[[#This Row],[Department]]="Underwriting",1,0)</f>
        <v>0</v>
      </c>
      <c r="AJ457">
        <f>IF(EmployeeData3[[#This Row],[Country]]="Canada",1,0)</f>
        <v>0</v>
      </c>
      <c r="AK457">
        <f>IF(EmployeeData3[[#This Row],[Country]]="Germany",1,0)</f>
        <v>0</v>
      </c>
      <c r="AL457">
        <f>IF(EmployeeData3[[#This Row],[Country]]="Ireland",1,0)</f>
        <v>0</v>
      </c>
      <c r="AM457">
        <f>IF(EmployeeData3[[#This Row],[Country]]="Singapore",1,0)</f>
        <v>0</v>
      </c>
      <c r="AN457">
        <f>IF(EmployeeData3[[#This Row],[Country]]="US",1,0)</f>
        <v>0</v>
      </c>
      <c r="AO457">
        <f>IF(EmployeeData3[[#This Row],[Working Arrangement]]="Office",1,0)</f>
        <v>0</v>
      </c>
      <c r="AP457">
        <f>IF(EmployeeData3[[#This Row],[Working Arrangement]]="Remote",1,0)</f>
        <v>0</v>
      </c>
      <c r="AQ457" t="e">
        <f>'Logistics Regression'!#REF! + SUMPRODUCT(B457:J457, 'Logistics Regression'!#REF!)</f>
        <v>#REF!</v>
      </c>
    </row>
    <row r="458" spans="1:43">
      <c r="A458" t="s">
        <v>509</v>
      </c>
      <c r="B458" t="str">
        <f>VLOOKUP(EmployeeData3[[#This Row],[Employee ID]],GenderData[#All],2,FALSE)</f>
        <v>Female</v>
      </c>
      <c r="C458" t="s">
        <v>48</v>
      </c>
      <c r="D458" t="s">
        <v>49</v>
      </c>
      <c r="E458" t="s">
        <v>45</v>
      </c>
      <c r="F458" t="s">
        <v>32</v>
      </c>
      <c r="G458">
        <v>51</v>
      </c>
      <c r="H458">
        <v>3.8</v>
      </c>
      <c r="I458">
        <v>1.3</v>
      </c>
      <c r="J458" s="3">
        <v>1.03</v>
      </c>
      <c r="K458" t="s">
        <v>25</v>
      </c>
      <c r="L458" t="s">
        <v>26</v>
      </c>
      <c r="M458">
        <v>8</v>
      </c>
      <c r="N458">
        <v>64</v>
      </c>
      <c r="O458">
        <v>3</v>
      </c>
      <c r="P458">
        <v>7.4</v>
      </c>
      <c r="Q458" t="s">
        <v>33</v>
      </c>
      <c r="R458" t="s">
        <v>26</v>
      </c>
      <c r="S458">
        <v>22</v>
      </c>
      <c r="T458">
        <v>0</v>
      </c>
      <c r="U458">
        <f>IF(EmployeeData3[[#This Row],[Gender]]="Female",1,0)</f>
        <v>1</v>
      </c>
      <c r="V458">
        <f>IF(EmployeeData3[[#This Row],[Performance Rating]]="Needs Improvement",1,0)</f>
        <v>0</v>
      </c>
      <c r="W458">
        <f>IF(EmployeeData3[[#This Row],[Performance Rating]]="Exceeds Expectations",1,0)</f>
        <v>0</v>
      </c>
      <c r="X458">
        <f>IF(EmployeeData3[[#This Row],[Performance Rating]]="Outstanding",1,0)</f>
        <v>0</v>
      </c>
      <c r="Y458">
        <f>IF(EmployeeData3[[#This Row],[Job Level]]="Entry",1,0)</f>
        <v>0</v>
      </c>
      <c r="Z458">
        <f>IF(EmployeeData3[[#This Row],[Job Level]]="Manager",1,0)</f>
        <v>0</v>
      </c>
      <c r="AA458">
        <f>IF(EmployeeData3[[#This Row],[Job Level]]="Senior",1,0)</f>
        <v>1</v>
      </c>
      <c r="AB458">
        <f>IF(EmployeeData3[[#This Row],[Job Level]]="Senior Manager",1,0)</f>
        <v>0</v>
      </c>
      <c r="AC458">
        <f>IF(EmployeeData3[[#This Row],[Department]]="Claims",1,0)</f>
        <v>0</v>
      </c>
      <c r="AD458">
        <f>IF(EmployeeData3[[#This Row],[Department]]="Finance",1,0)</f>
        <v>0</v>
      </c>
      <c r="AE458">
        <f>IF(EmployeeData3[[#This Row],[Department]]="HR",1,0)</f>
        <v>0</v>
      </c>
      <c r="AF458">
        <f>IF(EmployeeData3[[#This Row],[Department]]="IT",1,0)</f>
        <v>1</v>
      </c>
      <c r="AG458">
        <f>IF(EmployeeData3[[#This Row],[Department]]="Marketing",1,0)</f>
        <v>0</v>
      </c>
      <c r="AH458">
        <f>IF(EmployeeData3[[#This Row],[Department]]="Sales",1,0)</f>
        <v>0</v>
      </c>
      <c r="AI458">
        <f>IF(EmployeeData3[[#This Row],[Department]]="Underwriting",1,0)</f>
        <v>0</v>
      </c>
      <c r="AJ458">
        <f>IF(EmployeeData3[[#This Row],[Country]]="Canada",1,0)</f>
        <v>0</v>
      </c>
      <c r="AK458">
        <f>IF(EmployeeData3[[#This Row],[Country]]="Germany",1,0)</f>
        <v>0</v>
      </c>
      <c r="AL458">
        <f>IF(EmployeeData3[[#This Row],[Country]]="Ireland",1,0)</f>
        <v>0</v>
      </c>
      <c r="AM458">
        <f>IF(EmployeeData3[[#This Row],[Country]]="Singapore",1,0)</f>
        <v>0</v>
      </c>
      <c r="AN458">
        <f>IF(EmployeeData3[[#This Row],[Country]]="US",1,0)</f>
        <v>1</v>
      </c>
      <c r="AO458">
        <f>IF(EmployeeData3[[#This Row],[Working Arrangement]]="Office",1,0)</f>
        <v>0</v>
      </c>
      <c r="AP458">
        <f>IF(EmployeeData3[[#This Row],[Working Arrangement]]="Remote",1,0)</f>
        <v>0</v>
      </c>
      <c r="AQ458" t="e">
        <f>'Logistics Regression'!#REF! + SUMPRODUCT(B458:J458, 'Logistics Regression'!#REF!)</f>
        <v>#REF!</v>
      </c>
    </row>
    <row r="459" spans="1:43">
      <c r="A459" t="s">
        <v>510</v>
      </c>
      <c r="B459" t="str">
        <f>VLOOKUP(EmployeeData3[[#This Row],[Employee ID]],GenderData[#All],2,FALSE)</f>
        <v>Male</v>
      </c>
      <c r="C459" t="s">
        <v>21</v>
      </c>
      <c r="D459" t="s">
        <v>22</v>
      </c>
      <c r="E459" t="s">
        <v>23</v>
      </c>
      <c r="F459" t="s">
        <v>32</v>
      </c>
      <c r="G459">
        <v>47</v>
      </c>
      <c r="H459">
        <v>3.3</v>
      </c>
      <c r="I459">
        <v>2.7</v>
      </c>
      <c r="J459" s="3">
        <v>0.76</v>
      </c>
      <c r="K459" t="s">
        <v>25</v>
      </c>
      <c r="L459" t="s">
        <v>38</v>
      </c>
      <c r="M459">
        <v>10</v>
      </c>
      <c r="N459">
        <v>75</v>
      </c>
      <c r="O459">
        <v>3</v>
      </c>
      <c r="P459">
        <v>0.5</v>
      </c>
      <c r="Q459" t="s">
        <v>33</v>
      </c>
      <c r="R459" t="s">
        <v>38</v>
      </c>
      <c r="S459">
        <v>46</v>
      </c>
      <c r="T459">
        <v>0</v>
      </c>
      <c r="U459">
        <f>IF(EmployeeData3[[#This Row],[Gender]]="Female",1,0)</f>
        <v>0</v>
      </c>
      <c r="V459">
        <f>IF(EmployeeData3[[#This Row],[Performance Rating]]="Needs Improvement",1,0)</f>
        <v>0</v>
      </c>
      <c r="W459">
        <f>IF(EmployeeData3[[#This Row],[Performance Rating]]="Exceeds Expectations",1,0)</f>
        <v>0</v>
      </c>
      <c r="X459">
        <f>IF(EmployeeData3[[#This Row],[Performance Rating]]="Outstanding",1,0)</f>
        <v>0</v>
      </c>
      <c r="Y459">
        <f>IF(EmployeeData3[[#This Row],[Job Level]]="Entry",1,0)</f>
        <v>0</v>
      </c>
      <c r="Z459">
        <f>IF(EmployeeData3[[#This Row],[Job Level]]="Manager",1,0)</f>
        <v>0</v>
      </c>
      <c r="AA459">
        <f>IF(EmployeeData3[[#This Row],[Job Level]]="Senior",1,0)</f>
        <v>1</v>
      </c>
      <c r="AB459">
        <f>IF(EmployeeData3[[#This Row],[Job Level]]="Senior Manager",1,0)</f>
        <v>0</v>
      </c>
      <c r="AC459">
        <f>IF(EmployeeData3[[#This Row],[Department]]="Claims",1,0)</f>
        <v>0</v>
      </c>
      <c r="AD459">
        <f>IF(EmployeeData3[[#This Row],[Department]]="Finance",1,0)</f>
        <v>0</v>
      </c>
      <c r="AE459">
        <f>IF(EmployeeData3[[#This Row],[Department]]="HR",1,0)</f>
        <v>0</v>
      </c>
      <c r="AF459">
        <f>IF(EmployeeData3[[#This Row],[Department]]="IT",1,0)</f>
        <v>0</v>
      </c>
      <c r="AG459">
        <f>IF(EmployeeData3[[#This Row],[Department]]="Marketing",1,0)</f>
        <v>0</v>
      </c>
      <c r="AH459">
        <f>IF(EmployeeData3[[#This Row],[Department]]="Sales",1,0)</f>
        <v>1</v>
      </c>
      <c r="AI459">
        <f>IF(EmployeeData3[[#This Row],[Department]]="Underwriting",1,0)</f>
        <v>0</v>
      </c>
      <c r="AJ459">
        <f>IF(EmployeeData3[[#This Row],[Country]]="Canada",1,0)</f>
        <v>0</v>
      </c>
      <c r="AK459">
        <f>IF(EmployeeData3[[#This Row],[Country]]="Germany",1,0)</f>
        <v>0</v>
      </c>
      <c r="AL459">
        <f>IF(EmployeeData3[[#This Row],[Country]]="Ireland",1,0)</f>
        <v>0</v>
      </c>
      <c r="AM459">
        <f>IF(EmployeeData3[[#This Row],[Country]]="Singapore",1,0)</f>
        <v>0</v>
      </c>
      <c r="AN459">
        <f>IF(EmployeeData3[[#This Row],[Country]]="US",1,0)</f>
        <v>0</v>
      </c>
      <c r="AO459">
        <f>IF(EmployeeData3[[#This Row],[Working Arrangement]]="Office",1,0)</f>
        <v>0</v>
      </c>
      <c r="AP459">
        <f>IF(EmployeeData3[[#This Row],[Working Arrangement]]="Remote",1,0)</f>
        <v>0</v>
      </c>
      <c r="AQ459" t="e">
        <f>'Logistics Regression'!#REF! + SUMPRODUCT(B459:J459, 'Logistics Regression'!#REF!)</f>
        <v>#REF!</v>
      </c>
    </row>
    <row r="460" spans="1:43">
      <c r="A460" t="s">
        <v>511</v>
      </c>
      <c r="B460" t="str">
        <f>VLOOKUP(EmployeeData3[[#This Row],[Employee ID]],GenderData[#All],2,FALSE)</f>
        <v>Male</v>
      </c>
      <c r="C460" t="s">
        <v>48</v>
      </c>
      <c r="D460" t="s">
        <v>49</v>
      </c>
      <c r="E460" t="s">
        <v>23</v>
      </c>
      <c r="F460" t="s">
        <v>24</v>
      </c>
      <c r="G460">
        <v>47</v>
      </c>
      <c r="H460">
        <v>1.8</v>
      </c>
      <c r="I460">
        <v>0.2</v>
      </c>
      <c r="J460" s="3">
        <v>0.92</v>
      </c>
      <c r="K460" t="s">
        <v>25</v>
      </c>
      <c r="L460" t="s">
        <v>26</v>
      </c>
      <c r="M460">
        <v>6</v>
      </c>
      <c r="N460">
        <v>81</v>
      </c>
      <c r="O460">
        <v>2</v>
      </c>
      <c r="P460">
        <v>5.3</v>
      </c>
      <c r="Q460" t="s">
        <v>33</v>
      </c>
      <c r="R460" t="s">
        <v>26</v>
      </c>
      <c r="S460">
        <v>25</v>
      </c>
      <c r="T460">
        <v>0</v>
      </c>
      <c r="U460">
        <f>IF(EmployeeData3[[#This Row],[Gender]]="Female",1,0)</f>
        <v>0</v>
      </c>
      <c r="V460">
        <f>IF(EmployeeData3[[#This Row],[Performance Rating]]="Needs Improvement",1,0)</f>
        <v>0</v>
      </c>
      <c r="W460">
        <f>IF(EmployeeData3[[#This Row],[Performance Rating]]="Exceeds Expectations",1,0)</f>
        <v>0</v>
      </c>
      <c r="X460">
        <f>IF(EmployeeData3[[#This Row],[Performance Rating]]="Outstanding",1,0)</f>
        <v>0</v>
      </c>
      <c r="Y460">
        <f>IF(EmployeeData3[[#This Row],[Job Level]]="Entry",1,0)</f>
        <v>0</v>
      </c>
      <c r="Z460">
        <f>IF(EmployeeData3[[#This Row],[Job Level]]="Manager",1,0)</f>
        <v>0</v>
      </c>
      <c r="AA460">
        <f>IF(EmployeeData3[[#This Row],[Job Level]]="Senior",1,0)</f>
        <v>0</v>
      </c>
      <c r="AB460">
        <f>IF(EmployeeData3[[#This Row],[Job Level]]="Senior Manager",1,0)</f>
        <v>0</v>
      </c>
      <c r="AC460">
        <f>IF(EmployeeData3[[#This Row],[Department]]="Claims",1,0)</f>
        <v>0</v>
      </c>
      <c r="AD460">
        <f>IF(EmployeeData3[[#This Row],[Department]]="Finance",1,0)</f>
        <v>0</v>
      </c>
      <c r="AE460">
        <f>IF(EmployeeData3[[#This Row],[Department]]="HR",1,0)</f>
        <v>0</v>
      </c>
      <c r="AF460">
        <f>IF(EmployeeData3[[#This Row],[Department]]="IT",1,0)</f>
        <v>1</v>
      </c>
      <c r="AG460">
        <f>IF(EmployeeData3[[#This Row],[Department]]="Marketing",1,0)</f>
        <v>0</v>
      </c>
      <c r="AH460">
        <f>IF(EmployeeData3[[#This Row],[Department]]="Sales",1,0)</f>
        <v>0</v>
      </c>
      <c r="AI460">
        <f>IF(EmployeeData3[[#This Row],[Department]]="Underwriting",1,0)</f>
        <v>0</v>
      </c>
      <c r="AJ460">
        <f>IF(EmployeeData3[[#This Row],[Country]]="Canada",1,0)</f>
        <v>0</v>
      </c>
      <c r="AK460">
        <f>IF(EmployeeData3[[#This Row],[Country]]="Germany",1,0)</f>
        <v>0</v>
      </c>
      <c r="AL460">
        <f>IF(EmployeeData3[[#This Row],[Country]]="Ireland",1,0)</f>
        <v>0</v>
      </c>
      <c r="AM460">
        <f>IF(EmployeeData3[[#This Row],[Country]]="Singapore",1,0)</f>
        <v>0</v>
      </c>
      <c r="AN460">
        <f>IF(EmployeeData3[[#This Row],[Country]]="US",1,0)</f>
        <v>0</v>
      </c>
      <c r="AO460">
        <f>IF(EmployeeData3[[#This Row],[Working Arrangement]]="Office",1,0)</f>
        <v>0</v>
      </c>
      <c r="AP460">
        <f>IF(EmployeeData3[[#This Row],[Working Arrangement]]="Remote",1,0)</f>
        <v>0</v>
      </c>
      <c r="AQ460" t="e">
        <f>'Logistics Regression'!#REF! + SUMPRODUCT(B460:J460, 'Logistics Regression'!#REF!)</f>
        <v>#REF!</v>
      </c>
    </row>
    <row r="461" spans="1:43">
      <c r="A461" t="s">
        <v>512</v>
      </c>
      <c r="B461" t="str">
        <f>VLOOKUP(EmployeeData3[[#This Row],[Employee ID]],GenderData[#All],2,FALSE)</f>
        <v>Female</v>
      </c>
      <c r="C461" t="s">
        <v>48</v>
      </c>
      <c r="D461" t="s">
        <v>49</v>
      </c>
      <c r="E461" t="s">
        <v>45</v>
      </c>
      <c r="F461" t="s">
        <v>32</v>
      </c>
      <c r="G461">
        <v>54</v>
      </c>
      <c r="H461">
        <v>0.7</v>
      </c>
      <c r="I461">
        <v>0.7</v>
      </c>
      <c r="J461" s="3">
        <v>0.81</v>
      </c>
      <c r="K461" t="s">
        <v>53</v>
      </c>
      <c r="L461" t="s">
        <v>26</v>
      </c>
      <c r="M461">
        <v>23</v>
      </c>
      <c r="N461">
        <v>58</v>
      </c>
      <c r="O461">
        <v>7</v>
      </c>
      <c r="P461">
        <v>2.2000000000000002</v>
      </c>
      <c r="Q461" t="s">
        <v>50</v>
      </c>
      <c r="R461" t="s">
        <v>38</v>
      </c>
      <c r="S461">
        <v>52</v>
      </c>
      <c r="T461">
        <v>1</v>
      </c>
      <c r="U461">
        <f>IF(EmployeeData3[[#This Row],[Gender]]="Female",1,0)</f>
        <v>1</v>
      </c>
      <c r="V461">
        <f>IF(EmployeeData3[[#This Row],[Performance Rating]]="Needs Improvement",1,0)</f>
        <v>1</v>
      </c>
      <c r="W461">
        <f>IF(EmployeeData3[[#This Row],[Performance Rating]]="Exceeds Expectations",1,0)</f>
        <v>0</v>
      </c>
      <c r="X461">
        <f>IF(EmployeeData3[[#This Row],[Performance Rating]]="Outstanding",1,0)</f>
        <v>0</v>
      </c>
      <c r="Y461">
        <f>IF(EmployeeData3[[#This Row],[Job Level]]="Entry",1,0)</f>
        <v>0</v>
      </c>
      <c r="Z461">
        <f>IF(EmployeeData3[[#This Row],[Job Level]]="Manager",1,0)</f>
        <v>0</v>
      </c>
      <c r="AA461">
        <f>IF(EmployeeData3[[#This Row],[Job Level]]="Senior",1,0)</f>
        <v>1</v>
      </c>
      <c r="AB461">
        <f>IF(EmployeeData3[[#This Row],[Job Level]]="Senior Manager",1,0)</f>
        <v>0</v>
      </c>
      <c r="AC461">
        <f>IF(EmployeeData3[[#This Row],[Department]]="Claims",1,0)</f>
        <v>0</v>
      </c>
      <c r="AD461">
        <f>IF(EmployeeData3[[#This Row],[Department]]="Finance",1,0)</f>
        <v>0</v>
      </c>
      <c r="AE461">
        <f>IF(EmployeeData3[[#This Row],[Department]]="HR",1,0)</f>
        <v>0</v>
      </c>
      <c r="AF461">
        <f>IF(EmployeeData3[[#This Row],[Department]]="IT",1,0)</f>
        <v>1</v>
      </c>
      <c r="AG461">
        <f>IF(EmployeeData3[[#This Row],[Department]]="Marketing",1,0)</f>
        <v>0</v>
      </c>
      <c r="AH461">
        <f>IF(EmployeeData3[[#This Row],[Department]]="Sales",1,0)</f>
        <v>0</v>
      </c>
      <c r="AI461">
        <f>IF(EmployeeData3[[#This Row],[Department]]="Underwriting",1,0)</f>
        <v>0</v>
      </c>
      <c r="AJ461">
        <f>IF(EmployeeData3[[#This Row],[Country]]="Canada",1,0)</f>
        <v>0</v>
      </c>
      <c r="AK461">
        <f>IF(EmployeeData3[[#This Row],[Country]]="Germany",1,0)</f>
        <v>0</v>
      </c>
      <c r="AL461">
        <f>IF(EmployeeData3[[#This Row],[Country]]="Ireland",1,0)</f>
        <v>0</v>
      </c>
      <c r="AM461">
        <f>IF(EmployeeData3[[#This Row],[Country]]="Singapore",1,0)</f>
        <v>0</v>
      </c>
      <c r="AN461">
        <f>IF(EmployeeData3[[#This Row],[Country]]="US",1,0)</f>
        <v>1</v>
      </c>
      <c r="AO461">
        <f>IF(EmployeeData3[[#This Row],[Working Arrangement]]="Office",1,0)</f>
        <v>1</v>
      </c>
      <c r="AP461">
        <f>IF(EmployeeData3[[#This Row],[Working Arrangement]]="Remote",1,0)</f>
        <v>0</v>
      </c>
      <c r="AQ461" t="e">
        <f>'Logistics Regression'!#REF! + SUMPRODUCT(B461:J461, 'Logistics Regression'!#REF!)</f>
        <v>#REF!</v>
      </c>
    </row>
    <row r="462" spans="1:43">
      <c r="A462" t="s">
        <v>513</v>
      </c>
      <c r="B462" t="str">
        <f>VLOOKUP(EmployeeData3[[#This Row],[Employee ID]],GenderData[#All],2,FALSE)</f>
        <v>Female</v>
      </c>
      <c r="C462" t="s">
        <v>48</v>
      </c>
      <c r="D462" t="s">
        <v>49</v>
      </c>
      <c r="E462" t="s">
        <v>23</v>
      </c>
      <c r="F462" t="s">
        <v>24</v>
      </c>
      <c r="G462">
        <v>34</v>
      </c>
      <c r="H462">
        <v>1.8</v>
      </c>
      <c r="I462">
        <v>1.8</v>
      </c>
      <c r="J462" s="3">
        <v>1.04</v>
      </c>
      <c r="K462" t="s">
        <v>25</v>
      </c>
      <c r="L462" t="s">
        <v>38</v>
      </c>
      <c r="M462">
        <v>25</v>
      </c>
      <c r="N462">
        <v>82</v>
      </c>
      <c r="O462">
        <v>3</v>
      </c>
      <c r="P462">
        <v>2.5</v>
      </c>
      <c r="Q462" t="s">
        <v>50</v>
      </c>
      <c r="R462" t="s">
        <v>26</v>
      </c>
      <c r="S462">
        <v>28</v>
      </c>
      <c r="T462">
        <v>0</v>
      </c>
      <c r="U462">
        <f>IF(EmployeeData3[[#This Row],[Gender]]="Female",1,0)</f>
        <v>1</v>
      </c>
      <c r="V462">
        <f>IF(EmployeeData3[[#This Row],[Performance Rating]]="Needs Improvement",1,0)</f>
        <v>0</v>
      </c>
      <c r="W462">
        <f>IF(EmployeeData3[[#This Row],[Performance Rating]]="Exceeds Expectations",1,0)</f>
        <v>0</v>
      </c>
      <c r="X462">
        <f>IF(EmployeeData3[[#This Row],[Performance Rating]]="Outstanding",1,0)</f>
        <v>0</v>
      </c>
      <c r="Y462">
        <f>IF(EmployeeData3[[#This Row],[Job Level]]="Entry",1,0)</f>
        <v>0</v>
      </c>
      <c r="Z462">
        <f>IF(EmployeeData3[[#This Row],[Job Level]]="Manager",1,0)</f>
        <v>0</v>
      </c>
      <c r="AA462">
        <f>IF(EmployeeData3[[#This Row],[Job Level]]="Senior",1,0)</f>
        <v>0</v>
      </c>
      <c r="AB462">
        <f>IF(EmployeeData3[[#This Row],[Job Level]]="Senior Manager",1,0)</f>
        <v>0</v>
      </c>
      <c r="AC462">
        <f>IF(EmployeeData3[[#This Row],[Department]]="Claims",1,0)</f>
        <v>0</v>
      </c>
      <c r="AD462">
        <f>IF(EmployeeData3[[#This Row],[Department]]="Finance",1,0)</f>
        <v>0</v>
      </c>
      <c r="AE462">
        <f>IF(EmployeeData3[[#This Row],[Department]]="HR",1,0)</f>
        <v>0</v>
      </c>
      <c r="AF462">
        <f>IF(EmployeeData3[[#This Row],[Department]]="IT",1,0)</f>
        <v>1</v>
      </c>
      <c r="AG462">
        <f>IF(EmployeeData3[[#This Row],[Department]]="Marketing",1,0)</f>
        <v>0</v>
      </c>
      <c r="AH462">
        <f>IF(EmployeeData3[[#This Row],[Department]]="Sales",1,0)</f>
        <v>0</v>
      </c>
      <c r="AI462">
        <f>IF(EmployeeData3[[#This Row],[Department]]="Underwriting",1,0)</f>
        <v>0</v>
      </c>
      <c r="AJ462">
        <f>IF(EmployeeData3[[#This Row],[Country]]="Canada",1,0)</f>
        <v>0</v>
      </c>
      <c r="AK462">
        <f>IF(EmployeeData3[[#This Row],[Country]]="Germany",1,0)</f>
        <v>0</v>
      </c>
      <c r="AL462">
        <f>IF(EmployeeData3[[#This Row],[Country]]="Ireland",1,0)</f>
        <v>0</v>
      </c>
      <c r="AM462">
        <f>IF(EmployeeData3[[#This Row],[Country]]="Singapore",1,0)</f>
        <v>0</v>
      </c>
      <c r="AN462">
        <f>IF(EmployeeData3[[#This Row],[Country]]="US",1,0)</f>
        <v>0</v>
      </c>
      <c r="AO462">
        <f>IF(EmployeeData3[[#This Row],[Working Arrangement]]="Office",1,0)</f>
        <v>1</v>
      </c>
      <c r="AP462">
        <f>IF(EmployeeData3[[#This Row],[Working Arrangement]]="Remote",1,0)</f>
        <v>0</v>
      </c>
      <c r="AQ462" t="e">
        <f>'Logistics Regression'!#REF! + SUMPRODUCT(B462:J462, 'Logistics Regression'!#REF!)</f>
        <v>#REF!</v>
      </c>
    </row>
    <row r="463" spans="1:43">
      <c r="A463" t="s">
        <v>514</v>
      </c>
      <c r="B463" t="str">
        <f>VLOOKUP(EmployeeData3[[#This Row],[Employee ID]],GenderData[#All],2,FALSE)</f>
        <v>Female</v>
      </c>
      <c r="C463" t="s">
        <v>40</v>
      </c>
      <c r="D463" t="s">
        <v>40</v>
      </c>
      <c r="E463" t="s">
        <v>23</v>
      </c>
      <c r="F463" t="s">
        <v>32</v>
      </c>
      <c r="G463">
        <v>34</v>
      </c>
      <c r="H463">
        <v>3.7</v>
      </c>
      <c r="I463">
        <v>3.7</v>
      </c>
      <c r="J463" s="3">
        <v>1.07</v>
      </c>
      <c r="K463" t="s">
        <v>37</v>
      </c>
      <c r="L463" t="s">
        <v>26</v>
      </c>
      <c r="M463">
        <v>16</v>
      </c>
      <c r="N463">
        <v>70</v>
      </c>
      <c r="O463">
        <v>4</v>
      </c>
      <c r="P463">
        <v>0.2</v>
      </c>
      <c r="Q463" t="s">
        <v>33</v>
      </c>
      <c r="R463" t="s">
        <v>26</v>
      </c>
      <c r="S463">
        <v>21</v>
      </c>
      <c r="T463">
        <v>0</v>
      </c>
      <c r="U463">
        <f>IF(EmployeeData3[[#This Row],[Gender]]="Female",1,0)</f>
        <v>1</v>
      </c>
      <c r="V463">
        <f>IF(EmployeeData3[[#This Row],[Performance Rating]]="Needs Improvement",1,0)</f>
        <v>0</v>
      </c>
      <c r="W463">
        <f>IF(EmployeeData3[[#This Row],[Performance Rating]]="Exceeds Expectations",1,0)</f>
        <v>1</v>
      </c>
      <c r="X463">
        <f>IF(EmployeeData3[[#This Row],[Performance Rating]]="Outstanding",1,0)</f>
        <v>0</v>
      </c>
      <c r="Y463">
        <f>IF(EmployeeData3[[#This Row],[Job Level]]="Entry",1,0)</f>
        <v>0</v>
      </c>
      <c r="Z463">
        <f>IF(EmployeeData3[[#This Row],[Job Level]]="Manager",1,0)</f>
        <v>0</v>
      </c>
      <c r="AA463">
        <f>IF(EmployeeData3[[#This Row],[Job Level]]="Senior",1,0)</f>
        <v>1</v>
      </c>
      <c r="AB463">
        <f>IF(EmployeeData3[[#This Row],[Job Level]]="Senior Manager",1,0)</f>
        <v>0</v>
      </c>
      <c r="AC463">
        <f>IF(EmployeeData3[[#This Row],[Department]]="Claims",1,0)</f>
        <v>0</v>
      </c>
      <c r="AD463">
        <f>IF(EmployeeData3[[#This Row],[Department]]="Finance",1,0)</f>
        <v>0</v>
      </c>
      <c r="AE463">
        <f>IF(EmployeeData3[[#This Row],[Department]]="HR",1,0)</f>
        <v>0</v>
      </c>
      <c r="AF463">
        <f>IF(EmployeeData3[[#This Row],[Department]]="IT",1,0)</f>
        <v>0</v>
      </c>
      <c r="AG463">
        <f>IF(EmployeeData3[[#This Row],[Department]]="Marketing",1,0)</f>
        <v>0</v>
      </c>
      <c r="AH463">
        <f>IF(EmployeeData3[[#This Row],[Department]]="Sales",1,0)</f>
        <v>0</v>
      </c>
      <c r="AI463">
        <f>IF(EmployeeData3[[#This Row],[Department]]="Underwriting",1,0)</f>
        <v>0</v>
      </c>
      <c r="AJ463">
        <f>IF(EmployeeData3[[#This Row],[Country]]="Canada",1,0)</f>
        <v>0</v>
      </c>
      <c r="AK463">
        <f>IF(EmployeeData3[[#This Row],[Country]]="Germany",1,0)</f>
        <v>0</v>
      </c>
      <c r="AL463">
        <f>IF(EmployeeData3[[#This Row],[Country]]="Ireland",1,0)</f>
        <v>0</v>
      </c>
      <c r="AM463">
        <f>IF(EmployeeData3[[#This Row],[Country]]="Singapore",1,0)</f>
        <v>0</v>
      </c>
      <c r="AN463">
        <f>IF(EmployeeData3[[#This Row],[Country]]="US",1,0)</f>
        <v>0</v>
      </c>
      <c r="AO463">
        <f>IF(EmployeeData3[[#This Row],[Working Arrangement]]="Office",1,0)</f>
        <v>0</v>
      </c>
      <c r="AP463">
        <f>IF(EmployeeData3[[#This Row],[Working Arrangement]]="Remote",1,0)</f>
        <v>0</v>
      </c>
      <c r="AQ463" t="e">
        <f>'Logistics Regression'!#REF! + SUMPRODUCT(B463:J463, 'Logistics Regression'!#REF!)</f>
        <v>#REF!</v>
      </c>
    </row>
    <row r="464" spans="1:43">
      <c r="A464" t="s">
        <v>515</v>
      </c>
      <c r="B464" t="str">
        <f>VLOOKUP(EmployeeData3[[#This Row],[Employee ID]],GenderData[#All],2,FALSE)</f>
        <v>Female</v>
      </c>
      <c r="C464" t="s">
        <v>35</v>
      </c>
      <c r="D464" t="s">
        <v>22</v>
      </c>
      <c r="E464" t="s">
        <v>23</v>
      </c>
      <c r="F464" t="s">
        <v>62</v>
      </c>
      <c r="G464">
        <v>41</v>
      </c>
      <c r="H464">
        <v>1.1000000000000001</v>
      </c>
      <c r="I464">
        <v>1.1000000000000001</v>
      </c>
      <c r="J464" s="3">
        <v>0.82</v>
      </c>
      <c r="K464" t="s">
        <v>37</v>
      </c>
      <c r="L464" t="s">
        <v>26</v>
      </c>
      <c r="M464">
        <v>8</v>
      </c>
      <c r="N464">
        <v>80</v>
      </c>
      <c r="O464">
        <v>3</v>
      </c>
      <c r="P464">
        <v>2.7</v>
      </c>
      <c r="Q464" t="s">
        <v>33</v>
      </c>
      <c r="R464" t="s">
        <v>26</v>
      </c>
      <c r="S464">
        <v>13</v>
      </c>
      <c r="T464">
        <v>0</v>
      </c>
      <c r="U464">
        <f>IF(EmployeeData3[[#This Row],[Gender]]="Female",1,0)</f>
        <v>1</v>
      </c>
      <c r="V464">
        <f>IF(EmployeeData3[[#This Row],[Performance Rating]]="Needs Improvement",1,0)</f>
        <v>0</v>
      </c>
      <c r="W464">
        <f>IF(EmployeeData3[[#This Row],[Performance Rating]]="Exceeds Expectations",1,0)</f>
        <v>1</v>
      </c>
      <c r="X464">
        <f>IF(EmployeeData3[[#This Row],[Performance Rating]]="Outstanding",1,0)</f>
        <v>0</v>
      </c>
      <c r="Y464">
        <f>IF(EmployeeData3[[#This Row],[Job Level]]="Entry",1,0)</f>
        <v>1</v>
      </c>
      <c r="Z464">
        <f>IF(EmployeeData3[[#This Row],[Job Level]]="Manager",1,0)</f>
        <v>0</v>
      </c>
      <c r="AA464">
        <f>IF(EmployeeData3[[#This Row],[Job Level]]="Senior",1,0)</f>
        <v>0</v>
      </c>
      <c r="AB464">
        <f>IF(EmployeeData3[[#This Row],[Job Level]]="Senior Manager",1,0)</f>
        <v>0</v>
      </c>
      <c r="AC464">
        <f>IF(EmployeeData3[[#This Row],[Department]]="Claims",1,0)</f>
        <v>0</v>
      </c>
      <c r="AD464">
        <f>IF(EmployeeData3[[#This Row],[Department]]="Finance",1,0)</f>
        <v>0</v>
      </c>
      <c r="AE464">
        <f>IF(EmployeeData3[[#This Row],[Department]]="HR",1,0)</f>
        <v>0</v>
      </c>
      <c r="AF464">
        <f>IF(EmployeeData3[[#This Row],[Department]]="IT",1,0)</f>
        <v>0</v>
      </c>
      <c r="AG464">
        <f>IF(EmployeeData3[[#This Row],[Department]]="Marketing",1,0)</f>
        <v>1</v>
      </c>
      <c r="AH464">
        <f>IF(EmployeeData3[[#This Row],[Department]]="Sales",1,0)</f>
        <v>0</v>
      </c>
      <c r="AI464">
        <f>IF(EmployeeData3[[#This Row],[Department]]="Underwriting",1,0)</f>
        <v>0</v>
      </c>
      <c r="AJ464">
        <f>IF(EmployeeData3[[#This Row],[Country]]="Canada",1,0)</f>
        <v>0</v>
      </c>
      <c r="AK464">
        <f>IF(EmployeeData3[[#This Row],[Country]]="Germany",1,0)</f>
        <v>0</v>
      </c>
      <c r="AL464">
        <f>IF(EmployeeData3[[#This Row],[Country]]="Ireland",1,0)</f>
        <v>0</v>
      </c>
      <c r="AM464">
        <f>IF(EmployeeData3[[#This Row],[Country]]="Singapore",1,0)</f>
        <v>0</v>
      </c>
      <c r="AN464">
        <f>IF(EmployeeData3[[#This Row],[Country]]="US",1,0)</f>
        <v>0</v>
      </c>
      <c r="AO464">
        <f>IF(EmployeeData3[[#This Row],[Working Arrangement]]="Office",1,0)</f>
        <v>0</v>
      </c>
      <c r="AP464">
        <f>IF(EmployeeData3[[#This Row],[Working Arrangement]]="Remote",1,0)</f>
        <v>0</v>
      </c>
      <c r="AQ464" t="e">
        <f>'Logistics Regression'!#REF! + SUMPRODUCT(B464:J464, 'Logistics Regression'!#REF!)</f>
        <v>#REF!</v>
      </c>
    </row>
    <row r="465" spans="1:43">
      <c r="A465" t="s">
        <v>516</v>
      </c>
      <c r="B465" t="str">
        <f>VLOOKUP(EmployeeData3[[#This Row],[Employee ID]],GenderData[#All],2,FALSE)</f>
        <v>Female</v>
      </c>
      <c r="C465" t="s">
        <v>40</v>
      </c>
      <c r="D465" t="s">
        <v>40</v>
      </c>
      <c r="E465" t="s">
        <v>45</v>
      </c>
      <c r="F465" t="s">
        <v>32</v>
      </c>
      <c r="G465">
        <v>36</v>
      </c>
      <c r="H465">
        <v>4.5</v>
      </c>
      <c r="I465">
        <v>0.3</v>
      </c>
      <c r="J465" s="3">
        <v>1.17</v>
      </c>
      <c r="K465" t="s">
        <v>25</v>
      </c>
      <c r="L465" t="s">
        <v>26</v>
      </c>
      <c r="M465">
        <v>30</v>
      </c>
      <c r="N465">
        <v>66</v>
      </c>
      <c r="O465">
        <v>2</v>
      </c>
      <c r="P465">
        <v>1.7</v>
      </c>
      <c r="Q465" t="s">
        <v>33</v>
      </c>
      <c r="R465" t="s">
        <v>38</v>
      </c>
      <c r="S465">
        <v>7</v>
      </c>
      <c r="T465">
        <v>0</v>
      </c>
      <c r="U465">
        <f>IF(EmployeeData3[[#This Row],[Gender]]="Female",1,0)</f>
        <v>1</v>
      </c>
      <c r="V465">
        <f>IF(EmployeeData3[[#This Row],[Performance Rating]]="Needs Improvement",1,0)</f>
        <v>0</v>
      </c>
      <c r="W465">
        <f>IF(EmployeeData3[[#This Row],[Performance Rating]]="Exceeds Expectations",1,0)</f>
        <v>0</v>
      </c>
      <c r="X465">
        <f>IF(EmployeeData3[[#This Row],[Performance Rating]]="Outstanding",1,0)</f>
        <v>0</v>
      </c>
      <c r="Y465">
        <f>IF(EmployeeData3[[#This Row],[Job Level]]="Entry",1,0)</f>
        <v>0</v>
      </c>
      <c r="Z465">
        <f>IF(EmployeeData3[[#This Row],[Job Level]]="Manager",1,0)</f>
        <v>0</v>
      </c>
      <c r="AA465">
        <f>IF(EmployeeData3[[#This Row],[Job Level]]="Senior",1,0)</f>
        <v>1</v>
      </c>
      <c r="AB465">
        <f>IF(EmployeeData3[[#This Row],[Job Level]]="Senior Manager",1,0)</f>
        <v>0</v>
      </c>
      <c r="AC465">
        <f>IF(EmployeeData3[[#This Row],[Department]]="Claims",1,0)</f>
        <v>0</v>
      </c>
      <c r="AD465">
        <f>IF(EmployeeData3[[#This Row],[Department]]="Finance",1,0)</f>
        <v>0</v>
      </c>
      <c r="AE465">
        <f>IF(EmployeeData3[[#This Row],[Department]]="HR",1,0)</f>
        <v>0</v>
      </c>
      <c r="AF465">
        <f>IF(EmployeeData3[[#This Row],[Department]]="IT",1,0)</f>
        <v>0</v>
      </c>
      <c r="AG465">
        <f>IF(EmployeeData3[[#This Row],[Department]]="Marketing",1,0)</f>
        <v>0</v>
      </c>
      <c r="AH465">
        <f>IF(EmployeeData3[[#This Row],[Department]]="Sales",1,0)</f>
        <v>0</v>
      </c>
      <c r="AI465">
        <f>IF(EmployeeData3[[#This Row],[Department]]="Underwriting",1,0)</f>
        <v>0</v>
      </c>
      <c r="AJ465">
        <f>IF(EmployeeData3[[#This Row],[Country]]="Canada",1,0)</f>
        <v>0</v>
      </c>
      <c r="AK465">
        <f>IF(EmployeeData3[[#This Row],[Country]]="Germany",1,0)</f>
        <v>0</v>
      </c>
      <c r="AL465">
        <f>IF(EmployeeData3[[#This Row],[Country]]="Ireland",1,0)</f>
        <v>0</v>
      </c>
      <c r="AM465">
        <f>IF(EmployeeData3[[#This Row],[Country]]="Singapore",1,0)</f>
        <v>0</v>
      </c>
      <c r="AN465">
        <f>IF(EmployeeData3[[#This Row],[Country]]="US",1,0)</f>
        <v>1</v>
      </c>
      <c r="AO465">
        <f>IF(EmployeeData3[[#This Row],[Working Arrangement]]="Office",1,0)</f>
        <v>0</v>
      </c>
      <c r="AP465">
        <f>IF(EmployeeData3[[#This Row],[Working Arrangement]]="Remote",1,0)</f>
        <v>0</v>
      </c>
      <c r="AQ465" t="e">
        <f>'Logistics Regression'!#REF! + SUMPRODUCT(B465:J465, 'Logistics Regression'!#REF!)</f>
        <v>#REF!</v>
      </c>
    </row>
    <row r="466" spans="1:43">
      <c r="A466" t="s">
        <v>517</v>
      </c>
      <c r="B466" t="str">
        <f>VLOOKUP(EmployeeData3[[#This Row],[Employee ID]],GenderData[#All],2,FALSE)</f>
        <v>Female</v>
      </c>
      <c r="C466" t="s">
        <v>29</v>
      </c>
      <c r="D466" t="s">
        <v>30</v>
      </c>
      <c r="E466" t="s">
        <v>23</v>
      </c>
      <c r="F466" t="s">
        <v>59</v>
      </c>
      <c r="G466">
        <v>41</v>
      </c>
      <c r="H466">
        <v>4.0999999999999996</v>
      </c>
      <c r="I466">
        <v>4.0999999999999996</v>
      </c>
      <c r="J466" s="3">
        <v>1.28</v>
      </c>
      <c r="K466" t="s">
        <v>25</v>
      </c>
      <c r="L466" t="s">
        <v>38</v>
      </c>
      <c r="M466">
        <v>9</v>
      </c>
      <c r="N466">
        <v>79</v>
      </c>
      <c r="O466">
        <v>2</v>
      </c>
      <c r="P466">
        <v>0.3</v>
      </c>
      <c r="Q466" t="s">
        <v>33</v>
      </c>
      <c r="R466" t="s">
        <v>26</v>
      </c>
      <c r="S466">
        <v>12</v>
      </c>
      <c r="T466">
        <v>1</v>
      </c>
      <c r="U466">
        <f>IF(EmployeeData3[[#This Row],[Gender]]="Female",1,0)</f>
        <v>1</v>
      </c>
      <c r="V466">
        <f>IF(EmployeeData3[[#This Row],[Performance Rating]]="Needs Improvement",1,0)</f>
        <v>0</v>
      </c>
      <c r="W466">
        <f>IF(EmployeeData3[[#This Row],[Performance Rating]]="Exceeds Expectations",1,0)</f>
        <v>0</v>
      </c>
      <c r="X466">
        <f>IF(EmployeeData3[[#This Row],[Performance Rating]]="Outstanding",1,0)</f>
        <v>0</v>
      </c>
      <c r="Y466">
        <f>IF(EmployeeData3[[#This Row],[Job Level]]="Entry",1,0)</f>
        <v>0</v>
      </c>
      <c r="Z466">
        <f>IF(EmployeeData3[[#This Row],[Job Level]]="Manager",1,0)</f>
        <v>0</v>
      </c>
      <c r="AA466">
        <f>IF(EmployeeData3[[#This Row],[Job Level]]="Senior",1,0)</f>
        <v>0</v>
      </c>
      <c r="AB466">
        <f>IF(EmployeeData3[[#This Row],[Job Level]]="Senior Manager",1,0)</f>
        <v>1</v>
      </c>
      <c r="AC466">
        <f>IF(EmployeeData3[[#This Row],[Department]]="Claims",1,0)</f>
        <v>1</v>
      </c>
      <c r="AD466">
        <f>IF(EmployeeData3[[#This Row],[Department]]="Finance",1,0)</f>
        <v>0</v>
      </c>
      <c r="AE466">
        <f>IF(EmployeeData3[[#This Row],[Department]]="HR",1,0)</f>
        <v>0</v>
      </c>
      <c r="AF466">
        <f>IF(EmployeeData3[[#This Row],[Department]]="IT",1,0)</f>
        <v>0</v>
      </c>
      <c r="AG466">
        <f>IF(EmployeeData3[[#This Row],[Department]]="Marketing",1,0)</f>
        <v>0</v>
      </c>
      <c r="AH466">
        <f>IF(EmployeeData3[[#This Row],[Department]]="Sales",1,0)</f>
        <v>0</v>
      </c>
      <c r="AI466">
        <f>IF(EmployeeData3[[#This Row],[Department]]="Underwriting",1,0)</f>
        <v>0</v>
      </c>
      <c r="AJ466">
        <f>IF(EmployeeData3[[#This Row],[Country]]="Canada",1,0)</f>
        <v>0</v>
      </c>
      <c r="AK466">
        <f>IF(EmployeeData3[[#This Row],[Country]]="Germany",1,0)</f>
        <v>0</v>
      </c>
      <c r="AL466">
        <f>IF(EmployeeData3[[#This Row],[Country]]="Ireland",1,0)</f>
        <v>0</v>
      </c>
      <c r="AM466">
        <f>IF(EmployeeData3[[#This Row],[Country]]="Singapore",1,0)</f>
        <v>0</v>
      </c>
      <c r="AN466">
        <f>IF(EmployeeData3[[#This Row],[Country]]="US",1,0)</f>
        <v>0</v>
      </c>
      <c r="AO466">
        <f>IF(EmployeeData3[[#This Row],[Working Arrangement]]="Office",1,0)</f>
        <v>0</v>
      </c>
      <c r="AP466">
        <f>IF(EmployeeData3[[#This Row],[Working Arrangement]]="Remote",1,0)</f>
        <v>0</v>
      </c>
      <c r="AQ466" t="e">
        <f>'Logistics Regression'!#REF! + SUMPRODUCT(B466:J466, 'Logistics Regression'!#REF!)</f>
        <v>#REF!</v>
      </c>
    </row>
    <row r="467" spans="1:43">
      <c r="A467" t="s">
        <v>518</v>
      </c>
      <c r="B467" t="str">
        <f>VLOOKUP(EmployeeData3[[#This Row],[Employee ID]],GenderData[#All],2,FALSE)</f>
        <v>Female</v>
      </c>
      <c r="C467" t="s">
        <v>21</v>
      </c>
      <c r="D467" t="s">
        <v>22</v>
      </c>
      <c r="E467" t="s">
        <v>23</v>
      </c>
      <c r="F467" t="s">
        <v>62</v>
      </c>
      <c r="G467">
        <v>52</v>
      </c>
      <c r="H467">
        <v>2.6</v>
      </c>
      <c r="I467">
        <v>0.3</v>
      </c>
      <c r="J467" s="3">
        <v>0.99</v>
      </c>
      <c r="K467" t="s">
        <v>37</v>
      </c>
      <c r="L467" t="s">
        <v>26</v>
      </c>
      <c r="M467">
        <v>1</v>
      </c>
      <c r="N467">
        <v>72</v>
      </c>
      <c r="O467">
        <v>7</v>
      </c>
      <c r="P467">
        <v>5.8</v>
      </c>
      <c r="Q467" t="s">
        <v>33</v>
      </c>
      <c r="R467" t="s">
        <v>38</v>
      </c>
      <c r="S467">
        <v>13</v>
      </c>
      <c r="T467">
        <v>0</v>
      </c>
      <c r="U467">
        <f>IF(EmployeeData3[[#This Row],[Gender]]="Female",1,0)</f>
        <v>1</v>
      </c>
      <c r="V467">
        <f>IF(EmployeeData3[[#This Row],[Performance Rating]]="Needs Improvement",1,0)</f>
        <v>0</v>
      </c>
      <c r="W467">
        <f>IF(EmployeeData3[[#This Row],[Performance Rating]]="Exceeds Expectations",1,0)</f>
        <v>1</v>
      </c>
      <c r="X467">
        <f>IF(EmployeeData3[[#This Row],[Performance Rating]]="Outstanding",1,0)</f>
        <v>0</v>
      </c>
      <c r="Y467">
        <f>IF(EmployeeData3[[#This Row],[Job Level]]="Entry",1,0)</f>
        <v>1</v>
      </c>
      <c r="Z467">
        <f>IF(EmployeeData3[[#This Row],[Job Level]]="Manager",1,0)</f>
        <v>0</v>
      </c>
      <c r="AA467">
        <f>IF(EmployeeData3[[#This Row],[Job Level]]="Senior",1,0)</f>
        <v>0</v>
      </c>
      <c r="AB467">
        <f>IF(EmployeeData3[[#This Row],[Job Level]]="Senior Manager",1,0)</f>
        <v>0</v>
      </c>
      <c r="AC467">
        <f>IF(EmployeeData3[[#This Row],[Department]]="Claims",1,0)</f>
        <v>0</v>
      </c>
      <c r="AD467">
        <f>IF(EmployeeData3[[#This Row],[Department]]="Finance",1,0)</f>
        <v>0</v>
      </c>
      <c r="AE467">
        <f>IF(EmployeeData3[[#This Row],[Department]]="HR",1,0)</f>
        <v>0</v>
      </c>
      <c r="AF467">
        <f>IF(EmployeeData3[[#This Row],[Department]]="IT",1,0)</f>
        <v>0</v>
      </c>
      <c r="AG467">
        <f>IF(EmployeeData3[[#This Row],[Department]]="Marketing",1,0)</f>
        <v>0</v>
      </c>
      <c r="AH467">
        <f>IF(EmployeeData3[[#This Row],[Department]]="Sales",1,0)</f>
        <v>1</v>
      </c>
      <c r="AI467">
        <f>IF(EmployeeData3[[#This Row],[Department]]="Underwriting",1,0)</f>
        <v>0</v>
      </c>
      <c r="AJ467">
        <f>IF(EmployeeData3[[#This Row],[Country]]="Canada",1,0)</f>
        <v>0</v>
      </c>
      <c r="AK467">
        <f>IF(EmployeeData3[[#This Row],[Country]]="Germany",1,0)</f>
        <v>0</v>
      </c>
      <c r="AL467">
        <f>IF(EmployeeData3[[#This Row],[Country]]="Ireland",1,0)</f>
        <v>0</v>
      </c>
      <c r="AM467">
        <f>IF(EmployeeData3[[#This Row],[Country]]="Singapore",1,0)</f>
        <v>0</v>
      </c>
      <c r="AN467">
        <f>IF(EmployeeData3[[#This Row],[Country]]="US",1,0)</f>
        <v>0</v>
      </c>
      <c r="AO467">
        <f>IF(EmployeeData3[[#This Row],[Working Arrangement]]="Office",1,0)</f>
        <v>0</v>
      </c>
      <c r="AP467">
        <f>IF(EmployeeData3[[#This Row],[Working Arrangement]]="Remote",1,0)</f>
        <v>0</v>
      </c>
      <c r="AQ467" t="e">
        <f>'Logistics Regression'!#REF! + SUMPRODUCT(B467:J467, 'Logistics Regression'!#REF!)</f>
        <v>#REF!</v>
      </c>
    </row>
    <row r="468" spans="1:43">
      <c r="A468" t="s">
        <v>519</v>
      </c>
      <c r="B468" t="str">
        <f>VLOOKUP(EmployeeData3[[#This Row],[Employee ID]],GenderData[#All],2,FALSE)</f>
        <v>Female</v>
      </c>
      <c r="C468" t="s">
        <v>66</v>
      </c>
      <c r="D468" t="s">
        <v>67</v>
      </c>
      <c r="E468" t="s">
        <v>23</v>
      </c>
      <c r="F468" t="s">
        <v>59</v>
      </c>
      <c r="G468">
        <v>34</v>
      </c>
      <c r="H468">
        <v>3.2</v>
      </c>
      <c r="I468">
        <v>0.6</v>
      </c>
      <c r="J468" s="3">
        <v>0.94</v>
      </c>
      <c r="K468" t="s">
        <v>37</v>
      </c>
      <c r="L468" t="s">
        <v>38</v>
      </c>
      <c r="M468">
        <v>20</v>
      </c>
      <c r="N468">
        <v>76</v>
      </c>
      <c r="O468">
        <v>2</v>
      </c>
      <c r="P468">
        <v>3.1</v>
      </c>
      <c r="Q468" t="s">
        <v>50</v>
      </c>
      <c r="R468" t="s">
        <v>26</v>
      </c>
      <c r="S468">
        <v>29</v>
      </c>
      <c r="T468">
        <v>0</v>
      </c>
      <c r="U468">
        <f>IF(EmployeeData3[[#This Row],[Gender]]="Female",1,0)</f>
        <v>1</v>
      </c>
      <c r="V468">
        <f>IF(EmployeeData3[[#This Row],[Performance Rating]]="Needs Improvement",1,0)</f>
        <v>0</v>
      </c>
      <c r="W468">
        <f>IF(EmployeeData3[[#This Row],[Performance Rating]]="Exceeds Expectations",1,0)</f>
        <v>1</v>
      </c>
      <c r="X468">
        <f>IF(EmployeeData3[[#This Row],[Performance Rating]]="Outstanding",1,0)</f>
        <v>0</v>
      </c>
      <c r="Y468">
        <f>IF(EmployeeData3[[#This Row],[Job Level]]="Entry",1,0)</f>
        <v>0</v>
      </c>
      <c r="Z468">
        <f>IF(EmployeeData3[[#This Row],[Job Level]]="Manager",1,0)</f>
        <v>0</v>
      </c>
      <c r="AA468">
        <f>IF(EmployeeData3[[#This Row],[Job Level]]="Senior",1,0)</f>
        <v>0</v>
      </c>
      <c r="AB468">
        <f>IF(EmployeeData3[[#This Row],[Job Level]]="Senior Manager",1,0)</f>
        <v>1</v>
      </c>
      <c r="AC468">
        <f>IF(EmployeeData3[[#This Row],[Department]]="Claims",1,0)</f>
        <v>0</v>
      </c>
      <c r="AD468">
        <f>IF(EmployeeData3[[#This Row],[Department]]="Finance",1,0)</f>
        <v>0</v>
      </c>
      <c r="AE468">
        <f>IF(EmployeeData3[[#This Row],[Department]]="HR",1,0)</f>
        <v>1</v>
      </c>
      <c r="AF468">
        <f>IF(EmployeeData3[[#This Row],[Department]]="IT",1,0)</f>
        <v>0</v>
      </c>
      <c r="AG468">
        <f>IF(EmployeeData3[[#This Row],[Department]]="Marketing",1,0)</f>
        <v>0</v>
      </c>
      <c r="AH468">
        <f>IF(EmployeeData3[[#This Row],[Department]]="Sales",1,0)</f>
        <v>0</v>
      </c>
      <c r="AI468">
        <f>IF(EmployeeData3[[#This Row],[Department]]="Underwriting",1,0)</f>
        <v>0</v>
      </c>
      <c r="AJ468">
        <f>IF(EmployeeData3[[#This Row],[Country]]="Canada",1,0)</f>
        <v>0</v>
      </c>
      <c r="AK468">
        <f>IF(EmployeeData3[[#This Row],[Country]]="Germany",1,0)</f>
        <v>0</v>
      </c>
      <c r="AL468">
        <f>IF(EmployeeData3[[#This Row],[Country]]="Ireland",1,0)</f>
        <v>0</v>
      </c>
      <c r="AM468">
        <f>IF(EmployeeData3[[#This Row],[Country]]="Singapore",1,0)</f>
        <v>0</v>
      </c>
      <c r="AN468">
        <f>IF(EmployeeData3[[#This Row],[Country]]="US",1,0)</f>
        <v>0</v>
      </c>
      <c r="AO468">
        <f>IF(EmployeeData3[[#This Row],[Working Arrangement]]="Office",1,0)</f>
        <v>1</v>
      </c>
      <c r="AP468">
        <f>IF(EmployeeData3[[#This Row],[Working Arrangement]]="Remote",1,0)</f>
        <v>0</v>
      </c>
      <c r="AQ468" t="e">
        <f>'Logistics Regression'!#REF! + SUMPRODUCT(B468:J468, 'Logistics Regression'!#REF!)</f>
        <v>#REF!</v>
      </c>
    </row>
    <row r="469" spans="1:43">
      <c r="A469" t="s">
        <v>520</v>
      </c>
      <c r="B469" t="str">
        <f>VLOOKUP(EmployeeData3[[#This Row],[Employee ID]],GenderData[#All],2,FALSE)</f>
        <v>Female</v>
      </c>
      <c r="C469" t="s">
        <v>52</v>
      </c>
      <c r="D469" t="s">
        <v>30</v>
      </c>
      <c r="E469" t="s">
        <v>23</v>
      </c>
      <c r="F469" t="s">
        <v>24</v>
      </c>
      <c r="G469">
        <v>35</v>
      </c>
      <c r="H469">
        <v>1.2</v>
      </c>
      <c r="I469">
        <v>1.2</v>
      </c>
      <c r="J469" s="3">
        <v>1.31</v>
      </c>
      <c r="K469" t="s">
        <v>25</v>
      </c>
      <c r="L469" t="s">
        <v>26</v>
      </c>
      <c r="M469">
        <v>6</v>
      </c>
      <c r="N469">
        <v>75</v>
      </c>
      <c r="O469">
        <v>2</v>
      </c>
      <c r="P469">
        <v>3.4</v>
      </c>
      <c r="Q469" t="s">
        <v>33</v>
      </c>
      <c r="R469" t="s">
        <v>26</v>
      </c>
      <c r="S469">
        <v>18</v>
      </c>
      <c r="T469">
        <v>0</v>
      </c>
      <c r="U469">
        <f>IF(EmployeeData3[[#This Row],[Gender]]="Female",1,0)</f>
        <v>1</v>
      </c>
      <c r="V469">
        <f>IF(EmployeeData3[[#This Row],[Performance Rating]]="Needs Improvement",1,0)</f>
        <v>0</v>
      </c>
      <c r="W469">
        <f>IF(EmployeeData3[[#This Row],[Performance Rating]]="Exceeds Expectations",1,0)</f>
        <v>0</v>
      </c>
      <c r="X469">
        <f>IF(EmployeeData3[[#This Row],[Performance Rating]]="Outstanding",1,0)</f>
        <v>0</v>
      </c>
      <c r="Y469">
        <f>IF(EmployeeData3[[#This Row],[Job Level]]="Entry",1,0)</f>
        <v>0</v>
      </c>
      <c r="Z469">
        <f>IF(EmployeeData3[[#This Row],[Job Level]]="Manager",1,0)</f>
        <v>0</v>
      </c>
      <c r="AA469">
        <f>IF(EmployeeData3[[#This Row],[Job Level]]="Senior",1,0)</f>
        <v>0</v>
      </c>
      <c r="AB469">
        <f>IF(EmployeeData3[[#This Row],[Job Level]]="Senior Manager",1,0)</f>
        <v>0</v>
      </c>
      <c r="AC469">
        <f>IF(EmployeeData3[[#This Row],[Department]]="Claims",1,0)</f>
        <v>0</v>
      </c>
      <c r="AD469">
        <f>IF(EmployeeData3[[#This Row],[Department]]="Finance",1,0)</f>
        <v>0</v>
      </c>
      <c r="AE469">
        <f>IF(EmployeeData3[[#This Row],[Department]]="HR",1,0)</f>
        <v>0</v>
      </c>
      <c r="AF469">
        <f>IF(EmployeeData3[[#This Row],[Department]]="IT",1,0)</f>
        <v>0</v>
      </c>
      <c r="AG469">
        <f>IF(EmployeeData3[[#This Row],[Department]]="Marketing",1,0)</f>
        <v>0</v>
      </c>
      <c r="AH469">
        <f>IF(EmployeeData3[[#This Row],[Department]]="Sales",1,0)</f>
        <v>0</v>
      </c>
      <c r="AI469">
        <f>IF(EmployeeData3[[#This Row],[Department]]="Underwriting",1,0)</f>
        <v>1</v>
      </c>
      <c r="AJ469">
        <f>IF(EmployeeData3[[#This Row],[Country]]="Canada",1,0)</f>
        <v>0</v>
      </c>
      <c r="AK469">
        <f>IF(EmployeeData3[[#This Row],[Country]]="Germany",1,0)</f>
        <v>0</v>
      </c>
      <c r="AL469">
        <f>IF(EmployeeData3[[#This Row],[Country]]="Ireland",1,0)</f>
        <v>0</v>
      </c>
      <c r="AM469">
        <f>IF(EmployeeData3[[#This Row],[Country]]="Singapore",1,0)</f>
        <v>0</v>
      </c>
      <c r="AN469">
        <f>IF(EmployeeData3[[#This Row],[Country]]="US",1,0)</f>
        <v>0</v>
      </c>
      <c r="AO469">
        <f>IF(EmployeeData3[[#This Row],[Working Arrangement]]="Office",1,0)</f>
        <v>0</v>
      </c>
      <c r="AP469">
        <f>IF(EmployeeData3[[#This Row],[Working Arrangement]]="Remote",1,0)</f>
        <v>0</v>
      </c>
      <c r="AQ469" t="e">
        <f>'Logistics Regression'!#REF! + SUMPRODUCT(B469:J469, 'Logistics Regression'!#REF!)</f>
        <v>#REF!</v>
      </c>
    </row>
    <row r="470" spans="1:43">
      <c r="A470" t="s">
        <v>521</v>
      </c>
      <c r="B470" t="str">
        <f>VLOOKUP(EmployeeData3[[#This Row],[Employee ID]],GenderData[#All],2,FALSE)</f>
        <v>Male</v>
      </c>
      <c r="C470" t="s">
        <v>43</v>
      </c>
      <c r="D470" t="s">
        <v>44</v>
      </c>
      <c r="E470" t="s">
        <v>23</v>
      </c>
      <c r="F470" t="s">
        <v>36</v>
      </c>
      <c r="G470">
        <v>40</v>
      </c>
      <c r="H470">
        <v>6.8</v>
      </c>
      <c r="I470">
        <v>1.9</v>
      </c>
      <c r="J470" s="3">
        <v>0.88</v>
      </c>
      <c r="K470" t="s">
        <v>37</v>
      </c>
      <c r="L470" t="s">
        <v>38</v>
      </c>
      <c r="M470">
        <v>25</v>
      </c>
      <c r="N470">
        <v>74</v>
      </c>
      <c r="O470">
        <v>9</v>
      </c>
      <c r="P470">
        <v>5.8</v>
      </c>
      <c r="Q470" t="s">
        <v>33</v>
      </c>
      <c r="R470" t="s">
        <v>26</v>
      </c>
      <c r="S470">
        <v>26</v>
      </c>
      <c r="T470">
        <v>0</v>
      </c>
      <c r="U470">
        <f>IF(EmployeeData3[[#This Row],[Gender]]="Female",1,0)</f>
        <v>0</v>
      </c>
      <c r="V470">
        <f>IF(EmployeeData3[[#This Row],[Performance Rating]]="Needs Improvement",1,0)</f>
        <v>0</v>
      </c>
      <c r="W470">
        <f>IF(EmployeeData3[[#This Row],[Performance Rating]]="Exceeds Expectations",1,0)</f>
        <v>1</v>
      </c>
      <c r="X470">
        <f>IF(EmployeeData3[[#This Row],[Performance Rating]]="Outstanding",1,0)</f>
        <v>0</v>
      </c>
      <c r="Y470">
        <f>IF(EmployeeData3[[#This Row],[Job Level]]="Entry",1,0)</f>
        <v>0</v>
      </c>
      <c r="Z470">
        <f>IF(EmployeeData3[[#This Row],[Job Level]]="Manager",1,0)</f>
        <v>1</v>
      </c>
      <c r="AA470">
        <f>IF(EmployeeData3[[#This Row],[Job Level]]="Senior",1,0)</f>
        <v>0</v>
      </c>
      <c r="AB470">
        <f>IF(EmployeeData3[[#This Row],[Job Level]]="Senior Manager",1,0)</f>
        <v>0</v>
      </c>
      <c r="AC470">
        <f>IF(EmployeeData3[[#This Row],[Department]]="Claims",1,0)</f>
        <v>0</v>
      </c>
      <c r="AD470">
        <f>IF(EmployeeData3[[#This Row],[Department]]="Finance",1,0)</f>
        <v>1</v>
      </c>
      <c r="AE470">
        <f>IF(EmployeeData3[[#This Row],[Department]]="HR",1,0)</f>
        <v>0</v>
      </c>
      <c r="AF470">
        <f>IF(EmployeeData3[[#This Row],[Department]]="IT",1,0)</f>
        <v>0</v>
      </c>
      <c r="AG470">
        <f>IF(EmployeeData3[[#This Row],[Department]]="Marketing",1,0)</f>
        <v>0</v>
      </c>
      <c r="AH470">
        <f>IF(EmployeeData3[[#This Row],[Department]]="Sales",1,0)</f>
        <v>0</v>
      </c>
      <c r="AI470">
        <f>IF(EmployeeData3[[#This Row],[Department]]="Underwriting",1,0)</f>
        <v>0</v>
      </c>
      <c r="AJ470">
        <f>IF(EmployeeData3[[#This Row],[Country]]="Canada",1,0)</f>
        <v>0</v>
      </c>
      <c r="AK470">
        <f>IF(EmployeeData3[[#This Row],[Country]]="Germany",1,0)</f>
        <v>0</v>
      </c>
      <c r="AL470">
        <f>IF(EmployeeData3[[#This Row],[Country]]="Ireland",1,0)</f>
        <v>0</v>
      </c>
      <c r="AM470">
        <f>IF(EmployeeData3[[#This Row],[Country]]="Singapore",1,0)</f>
        <v>0</v>
      </c>
      <c r="AN470">
        <f>IF(EmployeeData3[[#This Row],[Country]]="US",1,0)</f>
        <v>0</v>
      </c>
      <c r="AO470">
        <f>IF(EmployeeData3[[#This Row],[Working Arrangement]]="Office",1,0)</f>
        <v>0</v>
      </c>
      <c r="AP470">
        <f>IF(EmployeeData3[[#This Row],[Working Arrangement]]="Remote",1,0)</f>
        <v>0</v>
      </c>
      <c r="AQ470" t="e">
        <f>'Logistics Regression'!#REF! + SUMPRODUCT(B470:J470, 'Logistics Regression'!#REF!)</f>
        <v>#REF!</v>
      </c>
    </row>
    <row r="471" spans="1:43">
      <c r="A471" t="s">
        <v>522</v>
      </c>
      <c r="B471" t="str">
        <f>VLOOKUP(EmployeeData3[[#This Row],[Employee ID]],GenderData[#All],2,FALSE)</f>
        <v>Female</v>
      </c>
      <c r="C471" t="s">
        <v>29</v>
      </c>
      <c r="D471" t="s">
        <v>30</v>
      </c>
      <c r="E471" t="s">
        <v>23</v>
      </c>
      <c r="F471" t="s">
        <v>32</v>
      </c>
      <c r="G471">
        <v>36</v>
      </c>
      <c r="H471">
        <v>6.7</v>
      </c>
      <c r="I471">
        <v>1.2</v>
      </c>
      <c r="J471" s="3">
        <v>1.02</v>
      </c>
      <c r="K471" t="s">
        <v>25</v>
      </c>
      <c r="L471" t="s">
        <v>38</v>
      </c>
      <c r="M471">
        <v>13</v>
      </c>
      <c r="N471">
        <v>62</v>
      </c>
      <c r="O471">
        <v>3</v>
      </c>
      <c r="P471">
        <v>4.3</v>
      </c>
      <c r="Q471" t="s">
        <v>33</v>
      </c>
      <c r="R471" t="s">
        <v>26</v>
      </c>
      <c r="S471">
        <v>39</v>
      </c>
      <c r="T471">
        <v>0</v>
      </c>
      <c r="U471">
        <f>IF(EmployeeData3[[#This Row],[Gender]]="Female",1,0)</f>
        <v>1</v>
      </c>
      <c r="V471">
        <f>IF(EmployeeData3[[#This Row],[Performance Rating]]="Needs Improvement",1,0)</f>
        <v>0</v>
      </c>
      <c r="W471">
        <f>IF(EmployeeData3[[#This Row],[Performance Rating]]="Exceeds Expectations",1,0)</f>
        <v>0</v>
      </c>
      <c r="X471">
        <f>IF(EmployeeData3[[#This Row],[Performance Rating]]="Outstanding",1,0)</f>
        <v>0</v>
      </c>
      <c r="Y471">
        <f>IF(EmployeeData3[[#This Row],[Job Level]]="Entry",1,0)</f>
        <v>0</v>
      </c>
      <c r="Z471">
        <f>IF(EmployeeData3[[#This Row],[Job Level]]="Manager",1,0)</f>
        <v>0</v>
      </c>
      <c r="AA471">
        <f>IF(EmployeeData3[[#This Row],[Job Level]]="Senior",1,0)</f>
        <v>1</v>
      </c>
      <c r="AB471">
        <f>IF(EmployeeData3[[#This Row],[Job Level]]="Senior Manager",1,0)</f>
        <v>0</v>
      </c>
      <c r="AC471">
        <f>IF(EmployeeData3[[#This Row],[Department]]="Claims",1,0)</f>
        <v>1</v>
      </c>
      <c r="AD471">
        <f>IF(EmployeeData3[[#This Row],[Department]]="Finance",1,0)</f>
        <v>0</v>
      </c>
      <c r="AE471">
        <f>IF(EmployeeData3[[#This Row],[Department]]="HR",1,0)</f>
        <v>0</v>
      </c>
      <c r="AF471">
        <f>IF(EmployeeData3[[#This Row],[Department]]="IT",1,0)</f>
        <v>0</v>
      </c>
      <c r="AG471">
        <f>IF(EmployeeData3[[#This Row],[Department]]="Marketing",1,0)</f>
        <v>0</v>
      </c>
      <c r="AH471">
        <f>IF(EmployeeData3[[#This Row],[Department]]="Sales",1,0)</f>
        <v>0</v>
      </c>
      <c r="AI471">
        <f>IF(EmployeeData3[[#This Row],[Department]]="Underwriting",1,0)</f>
        <v>0</v>
      </c>
      <c r="AJ471">
        <f>IF(EmployeeData3[[#This Row],[Country]]="Canada",1,0)</f>
        <v>0</v>
      </c>
      <c r="AK471">
        <f>IF(EmployeeData3[[#This Row],[Country]]="Germany",1,0)</f>
        <v>0</v>
      </c>
      <c r="AL471">
        <f>IF(EmployeeData3[[#This Row],[Country]]="Ireland",1,0)</f>
        <v>0</v>
      </c>
      <c r="AM471">
        <f>IF(EmployeeData3[[#This Row],[Country]]="Singapore",1,0)</f>
        <v>0</v>
      </c>
      <c r="AN471">
        <f>IF(EmployeeData3[[#This Row],[Country]]="US",1,0)</f>
        <v>0</v>
      </c>
      <c r="AO471">
        <f>IF(EmployeeData3[[#This Row],[Working Arrangement]]="Office",1,0)</f>
        <v>0</v>
      </c>
      <c r="AP471">
        <f>IF(EmployeeData3[[#This Row],[Working Arrangement]]="Remote",1,0)</f>
        <v>0</v>
      </c>
      <c r="AQ471" t="e">
        <f>'Logistics Regression'!#REF! + SUMPRODUCT(B471:J471, 'Logistics Regression'!#REF!)</f>
        <v>#REF!</v>
      </c>
    </row>
    <row r="472" spans="1:43">
      <c r="A472" t="s">
        <v>523</v>
      </c>
      <c r="B472" t="str">
        <f>VLOOKUP(EmployeeData3[[#This Row],[Employee ID]],GenderData[#All],2,FALSE)</f>
        <v>Female</v>
      </c>
      <c r="C472" t="s">
        <v>48</v>
      </c>
      <c r="D472" t="s">
        <v>49</v>
      </c>
      <c r="E472" t="s">
        <v>23</v>
      </c>
      <c r="F472" t="s">
        <v>32</v>
      </c>
      <c r="G472">
        <v>21</v>
      </c>
      <c r="H472">
        <v>1.5</v>
      </c>
      <c r="I472">
        <v>1.5</v>
      </c>
      <c r="J472" s="3">
        <v>1.02</v>
      </c>
      <c r="K472" t="s">
        <v>25</v>
      </c>
      <c r="L472" t="s">
        <v>26</v>
      </c>
      <c r="M472">
        <v>21</v>
      </c>
      <c r="N472">
        <v>89</v>
      </c>
      <c r="O472">
        <v>4</v>
      </c>
      <c r="P472">
        <v>0.8</v>
      </c>
      <c r="Q472" t="s">
        <v>27</v>
      </c>
      <c r="R472" t="s">
        <v>26</v>
      </c>
      <c r="S472">
        <v>23</v>
      </c>
      <c r="T472">
        <v>0</v>
      </c>
      <c r="U472">
        <f>IF(EmployeeData3[[#This Row],[Gender]]="Female",1,0)</f>
        <v>1</v>
      </c>
      <c r="V472">
        <f>IF(EmployeeData3[[#This Row],[Performance Rating]]="Needs Improvement",1,0)</f>
        <v>0</v>
      </c>
      <c r="W472">
        <f>IF(EmployeeData3[[#This Row],[Performance Rating]]="Exceeds Expectations",1,0)</f>
        <v>0</v>
      </c>
      <c r="X472">
        <f>IF(EmployeeData3[[#This Row],[Performance Rating]]="Outstanding",1,0)</f>
        <v>0</v>
      </c>
      <c r="Y472">
        <f>IF(EmployeeData3[[#This Row],[Job Level]]="Entry",1,0)</f>
        <v>0</v>
      </c>
      <c r="Z472">
        <f>IF(EmployeeData3[[#This Row],[Job Level]]="Manager",1,0)</f>
        <v>0</v>
      </c>
      <c r="AA472">
        <f>IF(EmployeeData3[[#This Row],[Job Level]]="Senior",1,0)</f>
        <v>1</v>
      </c>
      <c r="AB472">
        <f>IF(EmployeeData3[[#This Row],[Job Level]]="Senior Manager",1,0)</f>
        <v>0</v>
      </c>
      <c r="AC472">
        <f>IF(EmployeeData3[[#This Row],[Department]]="Claims",1,0)</f>
        <v>0</v>
      </c>
      <c r="AD472">
        <f>IF(EmployeeData3[[#This Row],[Department]]="Finance",1,0)</f>
        <v>0</v>
      </c>
      <c r="AE472">
        <f>IF(EmployeeData3[[#This Row],[Department]]="HR",1,0)</f>
        <v>0</v>
      </c>
      <c r="AF472">
        <f>IF(EmployeeData3[[#This Row],[Department]]="IT",1,0)</f>
        <v>1</v>
      </c>
      <c r="AG472">
        <f>IF(EmployeeData3[[#This Row],[Department]]="Marketing",1,0)</f>
        <v>0</v>
      </c>
      <c r="AH472">
        <f>IF(EmployeeData3[[#This Row],[Department]]="Sales",1,0)</f>
        <v>0</v>
      </c>
      <c r="AI472">
        <f>IF(EmployeeData3[[#This Row],[Department]]="Underwriting",1,0)</f>
        <v>0</v>
      </c>
      <c r="AJ472">
        <f>IF(EmployeeData3[[#This Row],[Country]]="Canada",1,0)</f>
        <v>0</v>
      </c>
      <c r="AK472">
        <f>IF(EmployeeData3[[#This Row],[Country]]="Germany",1,0)</f>
        <v>0</v>
      </c>
      <c r="AL472">
        <f>IF(EmployeeData3[[#This Row],[Country]]="Ireland",1,0)</f>
        <v>0</v>
      </c>
      <c r="AM472">
        <f>IF(EmployeeData3[[#This Row],[Country]]="Singapore",1,0)</f>
        <v>0</v>
      </c>
      <c r="AN472">
        <f>IF(EmployeeData3[[#This Row],[Country]]="US",1,0)</f>
        <v>0</v>
      </c>
      <c r="AO472">
        <f>IF(EmployeeData3[[#This Row],[Working Arrangement]]="Office",1,0)</f>
        <v>0</v>
      </c>
      <c r="AP472">
        <f>IF(EmployeeData3[[#This Row],[Working Arrangement]]="Remote",1,0)</f>
        <v>1</v>
      </c>
      <c r="AQ472" t="e">
        <f>'Logistics Regression'!#REF! + SUMPRODUCT(B472:J472, 'Logistics Regression'!#REF!)</f>
        <v>#REF!</v>
      </c>
    </row>
    <row r="473" spans="1:43">
      <c r="A473" t="s">
        <v>524</v>
      </c>
      <c r="B473" t="str">
        <f>VLOOKUP(EmployeeData3[[#This Row],[Employee ID]],GenderData[#All],2,FALSE)</f>
        <v>Female</v>
      </c>
      <c r="C473" t="s">
        <v>29</v>
      </c>
      <c r="D473" t="s">
        <v>30</v>
      </c>
      <c r="E473" t="s">
        <v>31</v>
      </c>
      <c r="F473" t="s">
        <v>32</v>
      </c>
      <c r="G473">
        <v>33</v>
      </c>
      <c r="H473">
        <v>1.5</v>
      </c>
      <c r="I473">
        <v>1.5</v>
      </c>
      <c r="J473" s="3">
        <v>1.1200000000000001</v>
      </c>
      <c r="K473" t="s">
        <v>25</v>
      </c>
      <c r="L473" t="s">
        <v>26</v>
      </c>
      <c r="M473">
        <v>29</v>
      </c>
      <c r="N473">
        <v>46</v>
      </c>
      <c r="O473">
        <v>3</v>
      </c>
      <c r="P473">
        <v>4.9000000000000004</v>
      </c>
      <c r="Q473" t="s">
        <v>33</v>
      </c>
      <c r="R473" t="s">
        <v>38</v>
      </c>
      <c r="S473">
        <v>49</v>
      </c>
      <c r="T473">
        <v>0</v>
      </c>
      <c r="U473">
        <f>IF(EmployeeData3[[#This Row],[Gender]]="Female",1,0)</f>
        <v>1</v>
      </c>
      <c r="V473">
        <f>IF(EmployeeData3[[#This Row],[Performance Rating]]="Needs Improvement",1,0)</f>
        <v>0</v>
      </c>
      <c r="W473">
        <f>IF(EmployeeData3[[#This Row],[Performance Rating]]="Exceeds Expectations",1,0)</f>
        <v>0</v>
      </c>
      <c r="X473">
        <f>IF(EmployeeData3[[#This Row],[Performance Rating]]="Outstanding",1,0)</f>
        <v>0</v>
      </c>
      <c r="Y473">
        <f>IF(EmployeeData3[[#This Row],[Job Level]]="Entry",1,0)</f>
        <v>0</v>
      </c>
      <c r="Z473">
        <f>IF(EmployeeData3[[#This Row],[Job Level]]="Manager",1,0)</f>
        <v>0</v>
      </c>
      <c r="AA473">
        <f>IF(EmployeeData3[[#This Row],[Job Level]]="Senior",1,0)</f>
        <v>1</v>
      </c>
      <c r="AB473">
        <f>IF(EmployeeData3[[#This Row],[Job Level]]="Senior Manager",1,0)</f>
        <v>0</v>
      </c>
      <c r="AC473">
        <f>IF(EmployeeData3[[#This Row],[Department]]="Claims",1,0)</f>
        <v>1</v>
      </c>
      <c r="AD473">
        <f>IF(EmployeeData3[[#This Row],[Department]]="Finance",1,0)</f>
        <v>0</v>
      </c>
      <c r="AE473">
        <f>IF(EmployeeData3[[#This Row],[Department]]="HR",1,0)</f>
        <v>0</v>
      </c>
      <c r="AF473">
        <f>IF(EmployeeData3[[#This Row],[Department]]="IT",1,0)</f>
        <v>0</v>
      </c>
      <c r="AG473">
        <f>IF(EmployeeData3[[#This Row],[Department]]="Marketing",1,0)</f>
        <v>0</v>
      </c>
      <c r="AH473">
        <f>IF(EmployeeData3[[#This Row],[Department]]="Sales",1,0)</f>
        <v>0</v>
      </c>
      <c r="AI473">
        <f>IF(EmployeeData3[[#This Row],[Department]]="Underwriting",1,0)</f>
        <v>0</v>
      </c>
      <c r="AJ473">
        <f>IF(EmployeeData3[[#This Row],[Country]]="Canada",1,0)</f>
        <v>0</v>
      </c>
      <c r="AK473">
        <f>IF(EmployeeData3[[#This Row],[Country]]="Germany",1,0)</f>
        <v>1</v>
      </c>
      <c r="AL473">
        <f>IF(EmployeeData3[[#This Row],[Country]]="Ireland",1,0)</f>
        <v>0</v>
      </c>
      <c r="AM473">
        <f>IF(EmployeeData3[[#This Row],[Country]]="Singapore",1,0)</f>
        <v>0</v>
      </c>
      <c r="AN473">
        <f>IF(EmployeeData3[[#This Row],[Country]]="US",1,0)</f>
        <v>0</v>
      </c>
      <c r="AO473">
        <f>IF(EmployeeData3[[#This Row],[Working Arrangement]]="Office",1,0)</f>
        <v>0</v>
      </c>
      <c r="AP473">
        <f>IF(EmployeeData3[[#This Row],[Working Arrangement]]="Remote",1,0)</f>
        <v>0</v>
      </c>
      <c r="AQ473" t="e">
        <f>'Logistics Regression'!#REF! + SUMPRODUCT(B473:J473, 'Logistics Regression'!#REF!)</f>
        <v>#REF!</v>
      </c>
    </row>
    <row r="474" spans="1:43">
      <c r="A474" t="s">
        <v>525</v>
      </c>
      <c r="B474" t="str">
        <f>VLOOKUP(EmployeeData3[[#This Row],[Employee ID]],GenderData[#All],2,FALSE)</f>
        <v>Male</v>
      </c>
      <c r="C474" t="s">
        <v>48</v>
      </c>
      <c r="D474" t="s">
        <v>49</v>
      </c>
      <c r="E474" t="s">
        <v>23</v>
      </c>
      <c r="F474" t="s">
        <v>36</v>
      </c>
      <c r="G474">
        <v>44</v>
      </c>
      <c r="H474">
        <v>1.8</v>
      </c>
      <c r="I474">
        <v>1.8</v>
      </c>
      <c r="J474" s="3">
        <v>1.02</v>
      </c>
      <c r="K474" t="s">
        <v>37</v>
      </c>
      <c r="L474" t="s">
        <v>26</v>
      </c>
      <c r="M474">
        <v>5</v>
      </c>
      <c r="N474">
        <v>64</v>
      </c>
      <c r="O474">
        <v>4</v>
      </c>
      <c r="P474">
        <v>0.6</v>
      </c>
      <c r="Q474" t="s">
        <v>27</v>
      </c>
      <c r="R474" t="s">
        <v>26</v>
      </c>
      <c r="S474">
        <v>10</v>
      </c>
      <c r="T474">
        <v>0</v>
      </c>
      <c r="U474">
        <f>IF(EmployeeData3[[#This Row],[Gender]]="Female",1,0)</f>
        <v>0</v>
      </c>
      <c r="V474">
        <f>IF(EmployeeData3[[#This Row],[Performance Rating]]="Needs Improvement",1,0)</f>
        <v>0</v>
      </c>
      <c r="W474">
        <f>IF(EmployeeData3[[#This Row],[Performance Rating]]="Exceeds Expectations",1,0)</f>
        <v>1</v>
      </c>
      <c r="X474">
        <f>IF(EmployeeData3[[#This Row],[Performance Rating]]="Outstanding",1,0)</f>
        <v>0</v>
      </c>
      <c r="Y474">
        <f>IF(EmployeeData3[[#This Row],[Job Level]]="Entry",1,0)</f>
        <v>0</v>
      </c>
      <c r="Z474">
        <f>IF(EmployeeData3[[#This Row],[Job Level]]="Manager",1,0)</f>
        <v>1</v>
      </c>
      <c r="AA474">
        <f>IF(EmployeeData3[[#This Row],[Job Level]]="Senior",1,0)</f>
        <v>0</v>
      </c>
      <c r="AB474">
        <f>IF(EmployeeData3[[#This Row],[Job Level]]="Senior Manager",1,0)</f>
        <v>0</v>
      </c>
      <c r="AC474">
        <f>IF(EmployeeData3[[#This Row],[Department]]="Claims",1,0)</f>
        <v>0</v>
      </c>
      <c r="AD474">
        <f>IF(EmployeeData3[[#This Row],[Department]]="Finance",1,0)</f>
        <v>0</v>
      </c>
      <c r="AE474">
        <f>IF(EmployeeData3[[#This Row],[Department]]="HR",1,0)</f>
        <v>0</v>
      </c>
      <c r="AF474">
        <f>IF(EmployeeData3[[#This Row],[Department]]="IT",1,0)</f>
        <v>1</v>
      </c>
      <c r="AG474">
        <f>IF(EmployeeData3[[#This Row],[Department]]="Marketing",1,0)</f>
        <v>0</v>
      </c>
      <c r="AH474">
        <f>IF(EmployeeData3[[#This Row],[Department]]="Sales",1,0)</f>
        <v>0</v>
      </c>
      <c r="AI474">
        <f>IF(EmployeeData3[[#This Row],[Department]]="Underwriting",1,0)</f>
        <v>0</v>
      </c>
      <c r="AJ474">
        <f>IF(EmployeeData3[[#This Row],[Country]]="Canada",1,0)</f>
        <v>0</v>
      </c>
      <c r="AK474">
        <f>IF(EmployeeData3[[#This Row],[Country]]="Germany",1,0)</f>
        <v>0</v>
      </c>
      <c r="AL474">
        <f>IF(EmployeeData3[[#This Row],[Country]]="Ireland",1,0)</f>
        <v>0</v>
      </c>
      <c r="AM474">
        <f>IF(EmployeeData3[[#This Row],[Country]]="Singapore",1,0)</f>
        <v>0</v>
      </c>
      <c r="AN474">
        <f>IF(EmployeeData3[[#This Row],[Country]]="US",1,0)</f>
        <v>0</v>
      </c>
      <c r="AO474">
        <f>IF(EmployeeData3[[#This Row],[Working Arrangement]]="Office",1,0)</f>
        <v>0</v>
      </c>
      <c r="AP474">
        <f>IF(EmployeeData3[[#This Row],[Working Arrangement]]="Remote",1,0)</f>
        <v>1</v>
      </c>
      <c r="AQ474" t="e">
        <f>'Logistics Regression'!#REF! + SUMPRODUCT(B474:J474, 'Logistics Regression'!#REF!)</f>
        <v>#REF!</v>
      </c>
    </row>
    <row r="475" spans="1:43">
      <c r="A475" t="s">
        <v>526</v>
      </c>
      <c r="B475" t="str">
        <f>VLOOKUP(EmployeeData3[[#This Row],[Employee ID]],GenderData[#All],2,FALSE)</f>
        <v>Male</v>
      </c>
      <c r="C475" t="s">
        <v>29</v>
      </c>
      <c r="D475" t="s">
        <v>30</v>
      </c>
      <c r="E475" t="s">
        <v>23</v>
      </c>
      <c r="F475" t="s">
        <v>24</v>
      </c>
      <c r="G475">
        <v>51</v>
      </c>
      <c r="H475">
        <v>5.7</v>
      </c>
      <c r="I475">
        <v>2.4</v>
      </c>
      <c r="J475" s="3">
        <v>0.93</v>
      </c>
      <c r="K475" t="s">
        <v>75</v>
      </c>
      <c r="L475" t="s">
        <v>26</v>
      </c>
      <c r="M475">
        <v>11</v>
      </c>
      <c r="N475">
        <v>71</v>
      </c>
      <c r="O475">
        <v>12</v>
      </c>
      <c r="P475">
        <v>4</v>
      </c>
      <c r="Q475" t="s">
        <v>33</v>
      </c>
      <c r="R475" t="s">
        <v>26</v>
      </c>
      <c r="S475">
        <v>22</v>
      </c>
      <c r="T475">
        <v>0</v>
      </c>
      <c r="U475">
        <f>IF(EmployeeData3[[#This Row],[Gender]]="Female",1,0)</f>
        <v>0</v>
      </c>
      <c r="V475">
        <f>IF(EmployeeData3[[#This Row],[Performance Rating]]="Needs Improvement",1,0)</f>
        <v>0</v>
      </c>
      <c r="W475">
        <f>IF(EmployeeData3[[#This Row],[Performance Rating]]="Exceeds Expectations",1,0)</f>
        <v>0</v>
      </c>
      <c r="X475">
        <f>IF(EmployeeData3[[#This Row],[Performance Rating]]="Outstanding",1,0)</f>
        <v>1</v>
      </c>
      <c r="Y475">
        <f>IF(EmployeeData3[[#This Row],[Job Level]]="Entry",1,0)</f>
        <v>0</v>
      </c>
      <c r="Z475">
        <f>IF(EmployeeData3[[#This Row],[Job Level]]="Manager",1,0)</f>
        <v>0</v>
      </c>
      <c r="AA475">
        <f>IF(EmployeeData3[[#This Row],[Job Level]]="Senior",1,0)</f>
        <v>0</v>
      </c>
      <c r="AB475">
        <f>IF(EmployeeData3[[#This Row],[Job Level]]="Senior Manager",1,0)</f>
        <v>0</v>
      </c>
      <c r="AC475">
        <f>IF(EmployeeData3[[#This Row],[Department]]="Claims",1,0)</f>
        <v>1</v>
      </c>
      <c r="AD475">
        <f>IF(EmployeeData3[[#This Row],[Department]]="Finance",1,0)</f>
        <v>0</v>
      </c>
      <c r="AE475">
        <f>IF(EmployeeData3[[#This Row],[Department]]="HR",1,0)</f>
        <v>0</v>
      </c>
      <c r="AF475">
        <f>IF(EmployeeData3[[#This Row],[Department]]="IT",1,0)</f>
        <v>0</v>
      </c>
      <c r="AG475">
        <f>IF(EmployeeData3[[#This Row],[Department]]="Marketing",1,0)</f>
        <v>0</v>
      </c>
      <c r="AH475">
        <f>IF(EmployeeData3[[#This Row],[Department]]="Sales",1,0)</f>
        <v>0</v>
      </c>
      <c r="AI475">
        <f>IF(EmployeeData3[[#This Row],[Department]]="Underwriting",1,0)</f>
        <v>0</v>
      </c>
      <c r="AJ475">
        <f>IF(EmployeeData3[[#This Row],[Country]]="Canada",1,0)</f>
        <v>0</v>
      </c>
      <c r="AK475">
        <f>IF(EmployeeData3[[#This Row],[Country]]="Germany",1,0)</f>
        <v>0</v>
      </c>
      <c r="AL475">
        <f>IF(EmployeeData3[[#This Row],[Country]]="Ireland",1,0)</f>
        <v>0</v>
      </c>
      <c r="AM475">
        <f>IF(EmployeeData3[[#This Row],[Country]]="Singapore",1,0)</f>
        <v>0</v>
      </c>
      <c r="AN475">
        <f>IF(EmployeeData3[[#This Row],[Country]]="US",1,0)</f>
        <v>0</v>
      </c>
      <c r="AO475">
        <f>IF(EmployeeData3[[#This Row],[Working Arrangement]]="Office",1,0)</f>
        <v>0</v>
      </c>
      <c r="AP475">
        <f>IF(EmployeeData3[[#This Row],[Working Arrangement]]="Remote",1,0)</f>
        <v>0</v>
      </c>
      <c r="AQ475" t="e">
        <f>'Logistics Regression'!#REF! + SUMPRODUCT(B475:J475, 'Logistics Regression'!#REF!)</f>
        <v>#REF!</v>
      </c>
    </row>
    <row r="476" spans="1:43">
      <c r="A476" t="s">
        <v>527</v>
      </c>
      <c r="B476" t="str">
        <f>VLOOKUP(EmployeeData3[[#This Row],[Employee ID]],GenderData[#All],2,FALSE)</f>
        <v>Male</v>
      </c>
      <c r="C476" t="s">
        <v>40</v>
      </c>
      <c r="D476" t="s">
        <v>40</v>
      </c>
      <c r="E476" t="s">
        <v>23</v>
      </c>
      <c r="F476" t="s">
        <v>24</v>
      </c>
      <c r="G476">
        <v>28</v>
      </c>
      <c r="H476">
        <v>5</v>
      </c>
      <c r="I476">
        <v>2.5</v>
      </c>
      <c r="J476" s="3">
        <v>0.89</v>
      </c>
      <c r="K476" t="s">
        <v>75</v>
      </c>
      <c r="L476" t="s">
        <v>38</v>
      </c>
      <c r="M476">
        <v>15</v>
      </c>
      <c r="N476">
        <v>77</v>
      </c>
      <c r="O476">
        <v>2</v>
      </c>
      <c r="P476">
        <v>8.4</v>
      </c>
      <c r="Q476" t="s">
        <v>50</v>
      </c>
      <c r="R476" t="s">
        <v>26</v>
      </c>
      <c r="S476">
        <v>18</v>
      </c>
      <c r="T476">
        <v>0</v>
      </c>
      <c r="U476">
        <f>IF(EmployeeData3[[#This Row],[Gender]]="Female",1,0)</f>
        <v>0</v>
      </c>
      <c r="V476">
        <f>IF(EmployeeData3[[#This Row],[Performance Rating]]="Needs Improvement",1,0)</f>
        <v>0</v>
      </c>
      <c r="W476">
        <f>IF(EmployeeData3[[#This Row],[Performance Rating]]="Exceeds Expectations",1,0)</f>
        <v>0</v>
      </c>
      <c r="X476">
        <f>IF(EmployeeData3[[#This Row],[Performance Rating]]="Outstanding",1,0)</f>
        <v>1</v>
      </c>
      <c r="Y476">
        <f>IF(EmployeeData3[[#This Row],[Job Level]]="Entry",1,0)</f>
        <v>0</v>
      </c>
      <c r="Z476">
        <f>IF(EmployeeData3[[#This Row],[Job Level]]="Manager",1,0)</f>
        <v>0</v>
      </c>
      <c r="AA476">
        <f>IF(EmployeeData3[[#This Row],[Job Level]]="Senior",1,0)</f>
        <v>0</v>
      </c>
      <c r="AB476">
        <f>IF(EmployeeData3[[#This Row],[Job Level]]="Senior Manager",1,0)</f>
        <v>0</v>
      </c>
      <c r="AC476">
        <f>IF(EmployeeData3[[#This Row],[Department]]="Claims",1,0)</f>
        <v>0</v>
      </c>
      <c r="AD476">
        <f>IF(EmployeeData3[[#This Row],[Department]]="Finance",1,0)</f>
        <v>0</v>
      </c>
      <c r="AE476">
        <f>IF(EmployeeData3[[#This Row],[Department]]="HR",1,0)</f>
        <v>0</v>
      </c>
      <c r="AF476">
        <f>IF(EmployeeData3[[#This Row],[Department]]="IT",1,0)</f>
        <v>0</v>
      </c>
      <c r="AG476">
        <f>IF(EmployeeData3[[#This Row],[Department]]="Marketing",1,0)</f>
        <v>0</v>
      </c>
      <c r="AH476">
        <f>IF(EmployeeData3[[#This Row],[Department]]="Sales",1,0)</f>
        <v>0</v>
      </c>
      <c r="AI476">
        <f>IF(EmployeeData3[[#This Row],[Department]]="Underwriting",1,0)</f>
        <v>0</v>
      </c>
      <c r="AJ476">
        <f>IF(EmployeeData3[[#This Row],[Country]]="Canada",1,0)</f>
        <v>0</v>
      </c>
      <c r="AK476">
        <f>IF(EmployeeData3[[#This Row],[Country]]="Germany",1,0)</f>
        <v>0</v>
      </c>
      <c r="AL476">
        <f>IF(EmployeeData3[[#This Row],[Country]]="Ireland",1,0)</f>
        <v>0</v>
      </c>
      <c r="AM476">
        <f>IF(EmployeeData3[[#This Row],[Country]]="Singapore",1,0)</f>
        <v>0</v>
      </c>
      <c r="AN476">
        <f>IF(EmployeeData3[[#This Row],[Country]]="US",1,0)</f>
        <v>0</v>
      </c>
      <c r="AO476">
        <f>IF(EmployeeData3[[#This Row],[Working Arrangement]]="Office",1,0)</f>
        <v>1</v>
      </c>
      <c r="AP476">
        <f>IF(EmployeeData3[[#This Row],[Working Arrangement]]="Remote",1,0)</f>
        <v>0</v>
      </c>
      <c r="AQ476" t="e">
        <f>'Logistics Regression'!#REF! + SUMPRODUCT(B476:J476, 'Logistics Regression'!#REF!)</f>
        <v>#REF!</v>
      </c>
    </row>
    <row r="477" spans="1:43">
      <c r="A477" t="s">
        <v>528</v>
      </c>
      <c r="B477" t="str">
        <f>VLOOKUP(EmployeeData3[[#This Row],[Employee ID]],GenderData[#All],2,FALSE)</f>
        <v>Female</v>
      </c>
      <c r="C477" t="s">
        <v>29</v>
      </c>
      <c r="D477" t="s">
        <v>30</v>
      </c>
      <c r="E477" t="s">
        <v>23</v>
      </c>
      <c r="F477" t="s">
        <v>32</v>
      </c>
      <c r="G477">
        <v>28</v>
      </c>
      <c r="H477">
        <v>7.8</v>
      </c>
      <c r="I477">
        <v>4.5</v>
      </c>
      <c r="J477" s="3">
        <v>0.97</v>
      </c>
      <c r="K477" t="s">
        <v>53</v>
      </c>
      <c r="L477" t="s">
        <v>26</v>
      </c>
      <c r="M477">
        <v>30</v>
      </c>
      <c r="N477">
        <v>84</v>
      </c>
      <c r="O477">
        <v>7</v>
      </c>
      <c r="P477">
        <v>4.0999999999999996</v>
      </c>
      <c r="Q477" t="s">
        <v>50</v>
      </c>
      <c r="R477" t="s">
        <v>38</v>
      </c>
      <c r="S477">
        <v>35</v>
      </c>
      <c r="T477">
        <v>1</v>
      </c>
      <c r="U477">
        <f>IF(EmployeeData3[[#This Row],[Gender]]="Female",1,0)</f>
        <v>1</v>
      </c>
      <c r="V477">
        <f>IF(EmployeeData3[[#This Row],[Performance Rating]]="Needs Improvement",1,0)</f>
        <v>1</v>
      </c>
      <c r="W477">
        <f>IF(EmployeeData3[[#This Row],[Performance Rating]]="Exceeds Expectations",1,0)</f>
        <v>0</v>
      </c>
      <c r="X477">
        <f>IF(EmployeeData3[[#This Row],[Performance Rating]]="Outstanding",1,0)</f>
        <v>0</v>
      </c>
      <c r="Y477">
        <f>IF(EmployeeData3[[#This Row],[Job Level]]="Entry",1,0)</f>
        <v>0</v>
      </c>
      <c r="Z477">
        <f>IF(EmployeeData3[[#This Row],[Job Level]]="Manager",1,0)</f>
        <v>0</v>
      </c>
      <c r="AA477">
        <f>IF(EmployeeData3[[#This Row],[Job Level]]="Senior",1,0)</f>
        <v>1</v>
      </c>
      <c r="AB477">
        <f>IF(EmployeeData3[[#This Row],[Job Level]]="Senior Manager",1,0)</f>
        <v>0</v>
      </c>
      <c r="AC477">
        <f>IF(EmployeeData3[[#This Row],[Department]]="Claims",1,0)</f>
        <v>1</v>
      </c>
      <c r="AD477">
        <f>IF(EmployeeData3[[#This Row],[Department]]="Finance",1,0)</f>
        <v>0</v>
      </c>
      <c r="AE477">
        <f>IF(EmployeeData3[[#This Row],[Department]]="HR",1,0)</f>
        <v>0</v>
      </c>
      <c r="AF477">
        <f>IF(EmployeeData3[[#This Row],[Department]]="IT",1,0)</f>
        <v>0</v>
      </c>
      <c r="AG477">
        <f>IF(EmployeeData3[[#This Row],[Department]]="Marketing",1,0)</f>
        <v>0</v>
      </c>
      <c r="AH477">
        <f>IF(EmployeeData3[[#This Row],[Department]]="Sales",1,0)</f>
        <v>0</v>
      </c>
      <c r="AI477">
        <f>IF(EmployeeData3[[#This Row],[Department]]="Underwriting",1,0)</f>
        <v>0</v>
      </c>
      <c r="AJ477">
        <f>IF(EmployeeData3[[#This Row],[Country]]="Canada",1,0)</f>
        <v>0</v>
      </c>
      <c r="AK477">
        <f>IF(EmployeeData3[[#This Row],[Country]]="Germany",1,0)</f>
        <v>0</v>
      </c>
      <c r="AL477">
        <f>IF(EmployeeData3[[#This Row],[Country]]="Ireland",1,0)</f>
        <v>0</v>
      </c>
      <c r="AM477">
        <f>IF(EmployeeData3[[#This Row],[Country]]="Singapore",1,0)</f>
        <v>0</v>
      </c>
      <c r="AN477">
        <f>IF(EmployeeData3[[#This Row],[Country]]="US",1,0)</f>
        <v>0</v>
      </c>
      <c r="AO477">
        <f>IF(EmployeeData3[[#This Row],[Working Arrangement]]="Office",1,0)</f>
        <v>1</v>
      </c>
      <c r="AP477">
        <f>IF(EmployeeData3[[#This Row],[Working Arrangement]]="Remote",1,0)</f>
        <v>0</v>
      </c>
      <c r="AQ477" t="e">
        <f>'Logistics Regression'!#REF! + SUMPRODUCT(B477:J477, 'Logistics Regression'!#REF!)</f>
        <v>#REF!</v>
      </c>
    </row>
    <row r="478" spans="1:43">
      <c r="A478" t="s">
        <v>529</v>
      </c>
      <c r="B478" t="str">
        <f>VLOOKUP(EmployeeData3[[#This Row],[Employee ID]],GenderData[#All],2,FALSE)</f>
        <v>Male</v>
      </c>
      <c r="C478" t="s">
        <v>48</v>
      </c>
      <c r="D478" t="s">
        <v>49</v>
      </c>
      <c r="E478" t="s">
        <v>55</v>
      </c>
      <c r="F478" t="s">
        <v>36</v>
      </c>
      <c r="G478">
        <v>38</v>
      </c>
      <c r="H478">
        <v>8.3000000000000007</v>
      </c>
      <c r="I478">
        <v>1.9</v>
      </c>
      <c r="J478" s="3">
        <v>0.91</v>
      </c>
      <c r="K478" t="s">
        <v>75</v>
      </c>
      <c r="L478" t="s">
        <v>26</v>
      </c>
      <c r="M478">
        <v>10</v>
      </c>
      <c r="N478">
        <v>50</v>
      </c>
      <c r="O478">
        <v>7</v>
      </c>
      <c r="P478">
        <v>2</v>
      </c>
      <c r="Q478" t="s">
        <v>33</v>
      </c>
      <c r="R478" t="s">
        <v>26</v>
      </c>
      <c r="S478">
        <v>0</v>
      </c>
      <c r="T478">
        <v>1</v>
      </c>
      <c r="U478">
        <f>IF(EmployeeData3[[#This Row],[Gender]]="Female",1,0)</f>
        <v>0</v>
      </c>
      <c r="V478">
        <f>IF(EmployeeData3[[#This Row],[Performance Rating]]="Needs Improvement",1,0)</f>
        <v>0</v>
      </c>
      <c r="W478">
        <f>IF(EmployeeData3[[#This Row],[Performance Rating]]="Exceeds Expectations",1,0)</f>
        <v>0</v>
      </c>
      <c r="X478">
        <f>IF(EmployeeData3[[#This Row],[Performance Rating]]="Outstanding",1,0)</f>
        <v>1</v>
      </c>
      <c r="Y478">
        <f>IF(EmployeeData3[[#This Row],[Job Level]]="Entry",1,0)</f>
        <v>0</v>
      </c>
      <c r="Z478">
        <f>IF(EmployeeData3[[#This Row],[Job Level]]="Manager",1,0)</f>
        <v>1</v>
      </c>
      <c r="AA478">
        <f>IF(EmployeeData3[[#This Row],[Job Level]]="Senior",1,0)</f>
        <v>0</v>
      </c>
      <c r="AB478">
        <f>IF(EmployeeData3[[#This Row],[Job Level]]="Senior Manager",1,0)</f>
        <v>0</v>
      </c>
      <c r="AC478">
        <f>IF(EmployeeData3[[#This Row],[Department]]="Claims",1,0)</f>
        <v>0</v>
      </c>
      <c r="AD478">
        <f>IF(EmployeeData3[[#This Row],[Department]]="Finance",1,0)</f>
        <v>0</v>
      </c>
      <c r="AE478">
        <f>IF(EmployeeData3[[#This Row],[Department]]="HR",1,0)</f>
        <v>0</v>
      </c>
      <c r="AF478">
        <f>IF(EmployeeData3[[#This Row],[Department]]="IT",1,0)</f>
        <v>1</v>
      </c>
      <c r="AG478">
        <f>IF(EmployeeData3[[#This Row],[Department]]="Marketing",1,0)</f>
        <v>0</v>
      </c>
      <c r="AH478">
        <f>IF(EmployeeData3[[#This Row],[Department]]="Sales",1,0)</f>
        <v>0</v>
      </c>
      <c r="AI478">
        <f>IF(EmployeeData3[[#This Row],[Department]]="Underwriting",1,0)</f>
        <v>0</v>
      </c>
      <c r="AJ478">
        <f>IF(EmployeeData3[[#This Row],[Country]]="Canada",1,0)</f>
        <v>1</v>
      </c>
      <c r="AK478">
        <f>IF(EmployeeData3[[#This Row],[Country]]="Germany",1,0)</f>
        <v>0</v>
      </c>
      <c r="AL478">
        <f>IF(EmployeeData3[[#This Row],[Country]]="Ireland",1,0)</f>
        <v>0</v>
      </c>
      <c r="AM478">
        <f>IF(EmployeeData3[[#This Row],[Country]]="Singapore",1,0)</f>
        <v>0</v>
      </c>
      <c r="AN478">
        <f>IF(EmployeeData3[[#This Row],[Country]]="US",1,0)</f>
        <v>0</v>
      </c>
      <c r="AO478">
        <f>IF(EmployeeData3[[#This Row],[Working Arrangement]]="Office",1,0)</f>
        <v>0</v>
      </c>
      <c r="AP478">
        <f>IF(EmployeeData3[[#This Row],[Working Arrangement]]="Remote",1,0)</f>
        <v>0</v>
      </c>
      <c r="AQ478" t="e">
        <f>'Logistics Regression'!#REF! + SUMPRODUCT(B478:J478, 'Logistics Regression'!#REF!)</f>
        <v>#REF!</v>
      </c>
    </row>
    <row r="479" spans="1:43">
      <c r="A479" t="s">
        <v>530</v>
      </c>
      <c r="B479" t="str">
        <f>VLOOKUP(EmployeeData3[[#This Row],[Employee ID]],GenderData[#All],2,FALSE)</f>
        <v>Female</v>
      </c>
      <c r="C479" t="s">
        <v>40</v>
      </c>
      <c r="D479" t="s">
        <v>40</v>
      </c>
      <c r="E479" t="s">
        <v>23</v>
      </c>
      <c r="F479" t="s">
        <v>32</v>
      </c>
      <c r="G479">
        <v>21</v>
      </c>
      <c r="H479">
        <v>1</v>
      </c>
      <c r="I479">
        <v>0.9</v>
      </c>
      <c r="J479" s="3">
        <v>1</v>
      </c>
      <c r="K479" t="s">
        <v>53</v>
      </c>
      <c r="L479" t="s">
        <v>38</v>
      </c>
      <c r="M479">
        <v>11</v>
      </c>
      <c r="N479">
        <v>71</v>
      </c>
      <c r="O479">
        <v>7</v>
      </c>
      <c r="P479">
        <v>8.1999999999999993</v>
      </c>
      <c r="Q479" t="s">
        <v>33</v>
      </c>
      <c r="R479" t="s">
        <v>26</v>
      </c>
      <c r="S479">
        <v>7</v>
      </c>
      <c r="T479">
        <v>0</v>
      </c>
      <c r="U479">
        <f>IF(EmployeeData3[[#This Row],[Gender]]="Female",1,0)</f>
        <v>1</v>
      </c>
      <c r="V479">
        <f>IF(EmployeeData3[[#This Row],[Performance Rating]]="Needs Improvement",1,0)</f>
        <v>1</v>
      </c>
      <c r="W479">
        <f>IF(EmployeeData3[[#This Row],[Performance Rating]]="Exceeds Expectations",1,0)</f>
        <v>0</v>
      </c>
      <c r="X479">
        <f>IF(EmployeeData3[[#This Row],[Performance Rating]]="Outstanding",1,0)</f>
        <v>0</v>
      </c>
      <c r="Y479">
        <f>IF(EmployeeData3[[#This Row],[Job Level]]="Entry",1,0)</f>
        <v>0</v>
      </c>
      <c r="Z479">
        <f>IF(EmployeeData3[[#This Row],[Job Level]]="Manager",1,0)</f>
        <v>0</v>
      </c>
      <c r="AA479">
        <f>IF(EmployeeData3[[#This Row],[Job Level]]="Senior",1,0)</f>
        <v>1</v>
      </c>
      <c r="AB479">
        <f>IF(EmployeeData3[[#This Row],[Job Level]]="Senior Manager",1,0)</f>
        <v>0</v>
      </c>
      <c r="AC479">
        <f>IF(EmployeeData3[[#This Row],[Department]]="Claims",1,0)</f>
        <v>0</v>
      </c>
      <c r="AD479">
        <f>IF(EmployeeData3[[#This Row],[Department]]="Finance",1,0)</f>
        <v>0</v>
      </c>
      <c r="AE479">
        <f>IF(EmployeeData3[[#This Row],[Department]]="HR",1,0)</f>
        <v>0</v>
      </c>
      <c r="AF479">
        <f>IF(EmployeeData3[[#This Row],[Department]]="IT",1,0)</f>
        <v>0</v>
      </c>
      <c r="AG479">
        <f>IF(EmployeeData3[[#This Row],[Department]]="Marketing",1,0)</f>
        <v>0</v>
      </c>
      <c r="AH479">
        <f>IF(EmployeeData3[[#This Row],[Department]]="Sales",1,0)</f>
        <v>0</v>
      </c>
      <c r="AI479">
        <f>IF(EmployeeData3[[#This Row],[Department]]="Underwriting",1,0)</f>
        <v>0</v>
      </c>
      <c r="AJ479">
        <f>IF(EmployeeData3[[#This Row],[Country]]="Canada",1,0)</f>
        <v>0</v>
      </c>
      <c r="AK479">
        <f>IF(EmployeeData3[[#This Row],[Country]]="Germany",1,0)</f>
        <v>0</v>
      </c>
      <c r="AL479">
        <f>IF(EmployeeData3[[#This Row],[Country]]="Ireland",1,0)</f>
        <v>0</v>
      </c>
      <c r="AM479">
        <f>IF(EmployeeData3[[#This Row],[Country]]="Singapore",1,0)</f>
        <v>0</v>
      </c>
      <c r="AN479">
        <f>IF(EmployeeData3[[#This Row],[Country]]="US",1,0)</f>
        <v>0</v>
      </c>
      <c r="AO479">
        <f>IF(EmployeeData3[[#This Row],[Working Arrangement]]="Office",1,0)</f>
        <v>0</v>
      </c>
      <c r="AP479">
        <f>IF(EmployeeData3[[#This Row],[Working Arrangement]]="Remote",1,0)</f>
        <v>0</v>
      </c>
      <c r="AQ479" t="e">
        <f>'Logistics Regression'!#REF! + SUMPRODUCT(B479:J479, 'Logistics Regression'!#REF!)</f>
        <v>#REF!</v>
      </c>
    </row>
    <row r="480" spans="1:43">
      <c r="A480" t="s">
        <v>531</v>
      </c>
      <c r="B480" t="str">
        <f>VLOOKUP(EmployeeData3[[#This Row],[Employee ID]],GenderData[#All],2,FALSE)</f>
        <v>Female</v>
      </c>
      <c r="C480" t="s">
        <v>29</v>
      </c>
      <c r="D480" t="s">
        <v>30</v>
      </c>
      <c r="E480" t="s">
        <v>23</v>
      </c>
      <c r="F480" t="s">
        <v>36</v>
      </c>
      <c r="G480">
        <v>34</v>
      </c>
      <c r="H480">
        <v>5.6</v>
      </c>
      <c r="I480">
        <v>3.7</v>
      </c>
      <c r="J480" s="3">
        <v>0.94</v>
      </c>
      <c r="K480" t="s">
        <v>25</v>
      </c>
      <c r="L480" t="s">
        <v>26</v>
      </c>
      <c r="M480">
        <v>20</v>
      </c>
      <c r="N480">
        <v>43</v>
      </c>
      <c r="O480">
        <v>12</v>
      </c>
      <c r="P480">
        <v>3.1</v>
      </c>
      <c r="Q480" t="s">
        <v>50</v>
      </c>
      <c r="R480" t="s">
        <v>26</v>
      </c>
      <c r="S480">
        <v>23</v>
      </c>
      <c r="T480">
        <v>1</v>
      </c>
      <c r="U480">
        <f>IF(EmployeeData3[[#This Row],[Gender]]="Female",1,0)</f>
        <v>1</v>
      </c>
      <c r="V480">
        <f>IF(EmployeeData3[[#This Row],[Performance Rating]]="Needs Improvement",1,0)</f>
        <v>0</v>
      </c>
      <c r="W480">
        <f>IF(EmployeeData3[[#This Row],[Performance Rating]]="Exceeds Expectations",1,0)</f>
        <v>0</v>
      </c>
      <c r="X480">
        <f>IF(EmployeeData3[[#This Row],[Performance Rating]]="Outstanding",1,0)</f>
        <v>0</v>
      </c>
      <c r="Y480">
        <f>IF(EmployeeData3[[#This Row],[Job Level]]="Entry",1,0)</f>
        <v>0</v>
      </c>
      <c r="Z480">
        <f>IF(EmployeeData3[[#This Row],[Job Level]]="Manager",1,0)</f>
        <v>1</v>
      </c>
      <c r="AA480">
        <f>IF(EmployeeData3[[#This Row],[Job Level]]="Senior",1,0)</f>
        <v>0</v>
      </c>
      <c r="AB480">
        <f>IF(EmployeeData3[[#This Row],[Job Level]]="Senior Manager",1,0)</f>
        <v>0</v>
      </c>
      <c r="AC480">
        <f>IF(EmployeeData3[[#This Row],[Department]]="Claims",1,0)</f>
        <v>1</v>
      </c>
      <c r="AD480">
        <f>IF(EmployeeData3[[#This Row],[Department]]="Finance",1,0)</f>
        <v>0</v>
      </c>
      <c r="AE480">
        <f>IF(EmployeeData3[[#This Row],[Department]]="HR",1,0)</f>
        <v>0</v>
      </c>
      <c r="AF480">
        <f>IF(EmployeeData3[[#This Row],[Department]]="IT",1,0)</f>
        <v>0</v>
      </c>
      <c r="AG480">
        <f>IF(EmployeeData3[[#This Row],[Department]]="Marketing",1,0)</f>
        <v>0</v>
      </c>
      <c r="AH480">
        <f>IF(EmployeeData3[[#This Row],[Department]]="Sales",1,0)</f>
        <v>0</v>
      </c>
      <c r="AI480">
        <f>IF(EmployeeData3[[#This Row],[Department]]="Underwriting",1,0)</f>
        <v>0</v>
      </c>
      <c r="AJ480">
        <f>IF(EmployeeData3[[#This Row],[Country]]="Canada",1,0)</f>
        <v>0</v>
      </c>
      <c r="AK480">
        <f>IF(EmployeeData3[[#This Row],[Country]]="Germany",1,0)</f>
        <v>0</v>
      </c>
      <c r="AL480">
        <f>IF(EmployeeData3[[#This Row],[Country]]="Ireland",1,0)</f>
        <v>0</v>
      </c>
      <c r="AM480">
        <f>IF(EmployeeData3[[#This Row],[Country]]="Singapore",1,0)</f>
        <v>0</v>
      </c>
      <c r="AN480">
        <f>IF(EmployeeData3[[#This Row],[Country]]="US",1,0)</f>
        <v>0</v>
      </c>
      <c r="AO480">
        <f>IF(EmployeeData3[[#This Row],[Working Arrangement]]="Office",1,0)</f>
        <v>1</v>
      </c>
      <c r="AP480">
        <f>IF(EmployeeData3[[#This Row],[Working Arrangement]]="Remote",1,0)</f>
        <v>0</v>
      </c>
      <c r="AQ480" t="e">
        <f>'Logistics Regression'!#REF! + SUMPRODUCT(B480:J480, 'Logistics Regression'!#REF!)</f>
        <v>#REF!</v>
      </c>
    </row>
    <row r="481" spans="1:43">
      <c r="A481" t="s">
        <v>532</v>
      </c>
      <c r="B481" t="str">
        <f>VLOOKUP(EmployeeData3[[#This Row],[Employee ID]],GenderData[#All],2,FALSE)</f>
        <v>Male</v>
      </c>
      <c r="C481" t="s">
        <v>40</v>
      </c>
      <c r="D481" t="s">
        <v>40</v>
      </c>
      <c r="E481" t="s">
        <v>23</v>
      </c>
      <c r="F481" t="s">
        <v>24</v>
      </c>
      <c r="G481">
        <v>22</v>
      </c>
      <c r="H481">
        <v>8.1</v>
      </c>
      <c r="I481">
        <v>1.6</v>
      </c>
      <c r="J481" s="3">
        <v>0.84</v>
      </c>
      <c r="K481" t="s">
        <v>25</v>
      </c>
      <c r="L481" t="s">
        <v>38</v>
      </c>
      <c r="M481">
        <v>11</v>
      </c>
      <c r="N481">
        <v>72</v>
      </c>
      <c r="O481">
        <v>0</v>
      </c>
      <c r="P481">
        <v>1.2</v>
      </c>
      <c r="Q481" t="s">
        <v>33</v>
      </c>
      <c r="R481" t="s">
        <v>26</v>
      </c>
      <c r="S481">
        <v>43</v>
      </c>
      <c r="T481">
        <v>0</v>
      </c>
      <c r="U481">
        <f>IF(EmployeeData3[[#This Row],[Gender]]="Female",1,0)</f>
        <v>0</v>
      </c>
      <c r="V481">
        <f>IF(EmployeeData3[[#This Row],[Performance Rating]]="Needs Improvement",1,0)</f>
        <v>0</v>
      </c>
      <c r="W481">
        <f>IF(EmployeeData3[[#This Row],[Performance Rating]]="Exceeds Expectations",1,0)</f>
        <v>0</v>
      </c>
      <c r="X481">
        <f>IF(EmployeeData3[[#This Row],[Performance Rating]]="Outstanding",1,0)</f>
        <v>0</v>
      </c>
      <c r="Y481">
        <f>IF(EmployeeData3[[#This Row],[Job Level]]="Entry",1,0)</f>
        <v>0</v>
      </c>
      <c r="Z481">
        <f>IF(EmployeeData3[[#This Row],[Job Level]]="Manager",1,0)</f>
        <v>0</v>
      </c>
      <c r="AA481">
        <f>IF(EmployeeData3[[#This Row],[Job Level]]="Senior",1,0)</f>
        <v>0</v>
      </c>
      <c r="AB481">
        <f>IF(EmployeeData3[[#This Row],[Job Level]]="Senior Manager",1,0)</f>
        <v>0</v>
      </c>
      <c r="AC481">
        <f>IF(EmployeeData3[[#This Row],[Department]]="Claims",1,0)</f>
        <v>0</v>
      </c>
      <c r="AD481">
        <f>IF(EmployeeData3[[#This Row],[Department]]="Finance",1,0)</f>
        <v>0</v>
      </c>
      <c r="AE481">
        <f>IF(EmployeeData3[[#This Row],[Department]]="HR",1,0)</f>
        <v>0</v>
      </c>
      <c r="AF481">
        <f>IF(EmployeeData3[[#This Row],[Department]]="IT",1,0)</f>
        <v>0</v>
      </c>
      <c r="AG481">
        <f>IF(EmployeeData3[[#This Row],[Department]]="Marketing",1,0)</f>
        <v>0</v>
      </c>
      <c r="AH481">
        <f>IF(EmployeeData3[[#This Row],[Department]]="Sales",1,0)</f>
        <v>0</v>
      </c>
      <c r="AI481">
        <f>IF(EmployeeData3[[#This Row],[Department]]="Underwriting",1,0)</f>
        <v>0</v>
      </c>
      <c r="AJ481">
        <f>IF(EmployeeData3[[#This Row],[Country]]="Canada",1,0)</f>
        <v>0</v>
      </c>
      <c r="AK481">
        <f>IF(EmployeeData3[[#This Row],[Country]]="Germany",1,0)</f>
        <v>0</v>
      </c>
      <c r="AL481">
        <f>IF(EmployeeData3[[#This Row],[Country]]="Ireland",1,0)</f>
        <v>0</v>
      </c>
      <c r="AM481">
        <f>IF(EmployeeData3[[#This Row],[Country]]="Singapore",1,0)</f>
        <v>0</v>
      </c>
      <c r="AN481">
        <f>IF(EmployeeData3[[#This Row],[Country]]="US",1,0)</f>
        <v>0</v>
      </c>
      <c r="AO481">
        <f>IF(EmployeeData3[[#This Row],[Working Arrangement]]="Office",1,0)</f>
        <v>0</v>
      </c>
      <c r="AP481">
        <f>IF(EmployeeData3[[#This Row],[Working Arrangement]]="Remote",1,0)</f>
        <v>0</v>
      </c>
      <c r="AQ481" t="e">
        <f>'Logistics Regression'!#REF! + SUMPRODUCT(B481:J481, 'Logistics Regression'!#REF!)</f>
        <v>#REF!</v>
      </c>
    </row>
    <row r="482" spans="1:43">
      <c r="A482" t="s">
        <v>533</v>
      </c>
      <c r="B482" t="str">
        <f>VLOOKUP(EmployeeData3[[#This Row],[Employee ID]],GenderData[#All],2,FALSE)</f>
        <v>Male</v>
      </c>
      <c r="C482" t="s">
        <v>40</v>
      </c>
      <c r="D482" t="s">
        <v>40</v>
      </c>
      <c r="E482" t="s">
        <v>45</v>
      </c>
      <c r="F482" t="s">
        <v>36</v>
      </c>
      <c r="G482">
        <v>50</v>
      </c>
      <c r="H482">
        <v>3</v>
      </c>
      <c r="I482">
        <v>2.6</v>
      </c>
      <c r="J482" s="3">
        <v>1.1200000000000001</v>
      </c>
      <c r="K482" t="s">
        <v>25</v>
      </c>
      <c r="L482" t="s">
        <v>26</v>
      </c>
      <c r="M482">
        <v>17</v>
      </c>
      <c r="N482">
        <v>75</v>
      </c>
      <c r="O482">
        <v>1</v>
      </c>
      <c r="P482">
        <v>1.6</v>
      </c>
      <c r="Q482" t="s">
        <v>33</v>
      </c>
      <c r="R482" t="s">
        <v>26</v>
      </c>
      <c r="S482">
        <v>27</v>
      </c>
      <c r="T482">
        <v>0</v>
      </c>
      <c r="U482">
        <f>IF(EmployeeData3[[#This Row],[Gender]]="Female",1,0)</f>
        <v>0</v>
      </c>
      <c r="V482">
        <f>IF(EmployeeData3[[#This Row],[Performance Rating]]="Needs Improvement",1,0)</f>
        <v>0</v>
      </c>
      <c r="W482">
        <f>IF(EmployeeData3[[#This Row],[Performance Rating]]="Exceeds Expectations",1,0)</f>
        <v>0</v>
      </c>
      <c r="X482">
        <f>IF(EmployeeData3[[#This Row],[Performance Rating]]="Outstanding",1,0)</f>
        <v>0</v>
      </c>
      <c r="Y482">
        <f>IF(EmployeeData3[[#This Row],[Job Level]]="Entry",1,0)</f>
        <v>0</v>
      </c>
      <c r="Z482">
        <f>IF(EmployeeData3[[#This Row],[Job Level]]="Manager",1,0)</f>
        <v>1</v>
      </c>
      <c r="AA482">
        <f>IF(EmployeeData3[[#This Row],[Job Level]]="Senior",1,0)</f>
        <v>0</v>
      </c>
      <c r="AB482">
        <f>IF(EmployeeData3[[#This Row],[Job Level]]="Senior Manager",1,0)</f>
        <v>0</v>
      </c>
      <c r="AC482">
        <f>IF(EmployeeData3[[#This Row],[Department]]="Claims",1,0)</f>
        <v>0</v>
      </c>
      <c r="AD482">
        <f>IF(EmployeeData3[[#This Row],[Department]]="Finance",1,0)</f>
        <v>0</v>
      </c>
      <c r="AE482">
        <f>IF(EmployeeData3[[#This Row],[Department]]="HR",1,0)</f>
        <v>0</v>
      </c>
      <c r="AF482">
        <f>IF(EmployeeData3[[#This Row],[Department]]="IT",1,0)</f>
        <v>0</v>
      </c>
      <c r="AG482">
        <f>IF(EmployeeData3[[#This Row],[Department]]="Marketing",1,0)</f>
        <v>0</v>
      </c>
      <c r="AH482">
        <f>IF(EmployeeData3[[#This Row],[Department]]="Sales",1,0)</f>
        <v>0</v>
      </c>
      <c r="AI482">
        <f>IF(EmployeeData3[[#This Row],[Department]]="Underwriting",1,0)</f>
        <v>0</v>
      </c>
      <c r="AJ482">
        <f>IF(EmployeeData3[[#This Row],[Country]]="Canada",1,0)</f>
        <v>0</v>
      </c>
      <c r="AK482">
        <f>IF(EmployeeData3[[#This Row],[Country]]="Germany",1,0)</f>
        <v>0</v>
      </c>
      <c r="AL482">
        <f>IF(EmployeeData3[[#This Row],[Country]]="Ireland",1,0)</f>
        <v>0</v>
      </c>
      <c r="AM482">
        <f>IF(EmployeeData3[[#This Row],[Country]]="Singapore",1,0)</f>
        <v>0</v>
      </c>
      <c r="AN482">
        <f>IF(EmployeeData3[[#This Row],[Country]]="US",1,0)</f>
        <v>1</v>
      </c>
      <c r="AO482">
        <f>IF(EmployeeData3[[#This Row],[Working Arrangement]]="Office",1,0)</f>
        <v>0</v>
      </c>
      <c r="AP482">
        <f>IF(EmployeeData3[[#This Row],[Working Arrangement]]="Remote",1,0)</f>
        <v>0</v>
      </c>
      <c r="AQ482" t="e">
        <f>'Logistics Regression'!#REF! + SUMPRODUCT(B482:J482, 'Logistics Regression'!#REF!)</f>
        <v>#REF!</v>
      </c>
    </row>
    <row r="483" spans="1:43">
      <c r="A483" t="s">
        <v>534</v>
      </c>
      <c r="B483" t="str">
        <f>VLOOKUP(EmployeeData3[[#This Row],[Employee ID]],GenderData[#All],2,FALSE)</f>
        <v>Male</v>
      </c>
      <c r="C483" t="s">
        <v>35</v>
      </c>
      <c r="D483" t="s">
        <v>22</v>
      </c>
      <c r="E483" t="s">
        <v>23</v>
      </c>
      <c r="F483" t="s">
        <v>24</v>
      </c>
      <c r="G483">
        <v>31</v>
      </c>
      <c r="H483">
        <v>3.9</v>
      </c>
      <c r="I483">
        <v>0.2</v>
      </c>
      <c r="J483" s="3">
        <v>0.92</v>
      </c>
      <c r="K483" t="s">
        <v>25</v>
      </c>
      <c r="L483" t="s">
        <v>26</v>
      </c>
      <c r="M483">
        <v>2</v>
      </c>
      <c r="N483">
        <v>91</v>
      </c>
      <c r="O483">
        <v>2</v>
      </c>
      <c r="P483">
        <v>1.5</v>
      </c>
      <c r="Q483" t="s">
        <v>50</v>
      </c>
      <c r="R483" t="s">
        <v>38</v>
      </c>
      <c r="S483">
        <v>8</v>
      </c>
      <c r="T483">
        <v>0</v>
      </c>
      <c r="U483">
        <f>IF(EmployeeData3[[#This Row],[Gender]]="Female",1,0)</f>
        <v>0</v>
      </c>
      <c r="V483">
        <f>IF(EmployeeData3[[#This Row],[Performance Rating]]="Needs Improvement",1,0)</f>
        <v>0</v>
      </c>
      <c r="W483">
        <f>IF(EmployeeData3[[#This Row],[Performance Rating]]="Exceeds Expectations",1,0)</f>
        <v>0</v>
      </c>
      <c r="X483">
        <f>IF(EmployeeData3[[#This Row],[Performance Rating]]="Outstanding",1,0)</f>
        <v>0</v>
      </c>
      <c r="Y483">
        <f>IF(EmployeeData3[[#This Row],[Job Level]]="Entry",1,0)</f>
        <v>0</v>
      </c>
      <c r="Z483">
        <f>IF(EmployeeData3[[#This Row],[Job Level]]="Manager",1,0)</f>
        <v>0</v>
      </c>
      <c r="AA483">
        <f>IF(EmployeeData3[[#This Row],[Job Level]]="Senior",1,0)</f>
        <v>0</v>
      </c>
      <c r="AB483">
        <f>IF(EmployeeData3[[#This Row],[Job Level]]="Senior Manager",1,0)</f>
        <v>0</v>
      </c>
      <c r="AC483">
        <f>IF(EmployeeData3[[#This Row],[Department]]="Claims",1,0)</f>
        <v>0</v>
      </c>
      <c r="AD483">
        <f>IF(EmployeeData3[[#This Row],[Department]]="Finance",1,0)</f>
        <v>0</v>
      </c>
      <c r="AE483">
        <f>IF(EmployeeData3[[#This Row],[Department]]="HR",1,0)</f>
        <v>0</v>
      </c>
      <c r="AF483">
        <f>IF(EmployeeData3[[#This Row],[Department]]="IT",1,0)</f>
        <v>0</v>
      </c>
      <c r="AG483">
        <f>IF(EmployeeData3[[#This Row],[Department]]="Marketing",1,0)</f>
        <v>1</v>
      </c>
      <c r="AH483">
        <f>IF(EmployeeData3[[#This Row],[Department]]="Sales",1,0)</f>
        <v>0</v>
      </c>
      <c r="AI483">
        <f>IF(EmployeeData3[[#This Row],[Department]]="Underwriting",1,0)</f>
        <v>0</v>
      </c>
      <c r="AJ483">
        <f>IF(EmployeeData3[[#This Row],[Country]]="Canada",1,0)</f>
        <v>0</v>
      </c>
      <c r="AK483">
        <f>IF(EmployeeData3[[#This Row],[Country]]="Germany",1,0)</f>
        <v>0</v>
      </c>
      <c r="AL483">
        <f>IF(EmployeeData3[[#This Row],[Country]]="Ireland",1,0)</f>
        <v>0</v>
      </c>
      <c r="AM483">
        <f>IF(EmployeeData3[[#This Row],[Country]]="Singapore",1,0)</f>
        <v>0</v>
      </c>
      <c r="AN483">
        <f>IF(EmployeeData3[[#This Row],[Country]]="US",1,0)</f>
        <v>0</v>
      </c>
      <c r="AO483">
        <f>IF(EmployeeData3[[#This Row],[Working Arrangement]]="Office",1,0)</f>
        <v>1</v>
      </c>
      <c r="AP483">
        <f>IF(EmployeeData3[[#This Row],[Working Arrangement]]="Remote",1,0)</f>
        <v>0</v>
      </c>
      <c r="AQ483" t="e">
        <f>'Logistics Regression'!#REF! + SUMPRODUCT(B483:J483, 'Logistics Regression'!#REF!)</f>
        <v>#REF!</v>
      </c>
    </row>
    <row r="484" spans="1:43">
      <c r="A484" t="s">
        <v>535</v>
      </c>
      <c r="B484" t="str">
        <f>VLOOKUP(EmployeeData3[[#This Row],[Employee ID]],GenderData[#All],2,FALSE)</f>
        <v>Male</v>
      </c>
      <c r="C484" t="s">
        <v>21</v>
      </c>
      <c r="D484" t="s">
        <v>22</v>
      </c>
      <c r="E484" t="s">
        <v>45</v>
      </c>
      <c r="F484" t="s">
        <v>32</v>
      </c>
      <c r="G484">
        <v>53</v>
      </c>
      <c r="H484">
        <v>3.4</v>
      </c>
      <c r="I484">
        <v>1.8</v>
      </c>
      <c r="J484" s="3">
        <v>0.81</v>
      </c>
      <c r="K484" t="s">
        <v>25</v>
      </c>
      <c r="L484" t="s">
        <v>26</v>
      </c>
      <c r="M484">
        <v>36</v>
      </c>
      <c r="N484">
        <v>64</v>
      </c>
      <c r="O484">
        <v>3</v>
      </c>
      <c r="P484">
        <v>9.4</v>
      </c>
      <c r="Q484" t="s">
        <v>33</v>
      </c>
      <c r="R484" t="s">
        <v>38</v>
      </c>
      <c r="S484">
        <v>10</v>
      </c>
      <c r="T484">
        <v>0</v>
      </c>
      <c r="U484">
        <f>IF(EmployeeData3[[#This Row],[Gender]]="Female",1,0)</f>
        <v>0</v>
      </c>
      <c r="V484">
        <f>IF(EmployeeData3[[#This Row],[Performance Rating]]="Needs Improvement",1,0)</f>
        <v>0</v>
      </c>
      <c r="W484">
        <f>IF(EmployeeData3[[#This Row],[Performance Rating]]="Exceeds Expectations",1,0)</f>
        <v>0</v>
      </c>
      <c r="X484">
        <f>IF(EmployeeData3[[#This Row],[Performance Rating]]="Outstanding",1,0)</f>
        <v>0</v>
      </c>
      <c r="Y484">
        <f>IF(EmployeeData3[[#This Row],[Job Level]]="Entry",1,0)</f>
        <v>0</v>
      </c>
      <c r="Z484">
        <f>IF(EmployeeData3[[#This Row],[Job Level]]="Manager",1,0)</f>
        <v>0</v>
      </c>
      <c r="AA484">
        <f>IF(EmployeeData3[[#This Row],[Job Level]]="Senior",1,0)</f>
        <v>1</v>
      </c>
      <c r="AB484">
        <f>IF(EmployeeData3[[#This Row],[Job Level]]="Senior Manager",1,0)</f>
        <v>0</v>
      </c>
      <c r="AC484">
        <f>IF(EmployeeData3[[#This Row],[Department]]="Claims",1,0)</f>
        <v>0</v>
      </c>
      <c r="AD484">
        <f>IF(EmployeeData3[[#This Row],[Department]]="Finance",1,0)</f>
        <v>0</v>
      </c>
      <c r="AE484">
        <f>IF(EmployeeData3[[#This Row],[Department]]="HR",1,0)</f>
        <v>0</v>
      </c>
      <c r="AF484">
        <f>IF(EmployeeData3[[#This Row],[Department]]="IT",1,0)</f>
        <v>0</v>
      </c>
      <c r="AG484">
        <f>IF(EmployeeData3[[#This Row],[Department]]="Marketing",1,0)</f>
        <v>0</v>
      </c>
      <c r="AH484">
        <f>IF(EmployeeData3[[#This Row],[Department]]="Sales",1,0)</f>
        <v>1</v>
      </c>
      <c r="AI484">
        <f>IF(EmployeeData3[[#This Row],[Department]]="Underwriting",1,0)</f>
        <v>0</v>
      </c>
      <c r="AJ484">
        <f>IF(EmployeeData3[[#This Row],[Country]]="Canada",1,0)</f>
        <v>0</v>
      </c>
      <c r="AK484">
        <f>IF(EmployeeData3[[#This Row],[Country]]="Germany",1,0)</f>
        <v>0</v>
      </c>
      <c r="AL484">
        <f>IF(EmployeeData3[[#This Row],[Country]]="Ireland",1,0)</f>
        <v>0</v>
      </c>
      <c r="AM484">
        <f>IF(EmployeeData3[[#This Row],[Country]]="Singapore",1,0)</f>
        <v>0</v>
      </c>
      <c r="AN484">
        <f>IF(EmployeeData3[[#This Row],[Country]]="US",1,0)</f>
        <v>1</v>
      </c>
      <c r="AO484">
        <f>IF(EmployeeData3[[#This Row],[Working Arrangement]]="Office",1,0)</f>
        <v>0</v>
      </c>
      <c r="AP484">
        <f>IF(EmployeeData3[[#This Row],[Working Arrangement]]="Remote",1,0)</f>
        <v>0</v>
      </c>
      <c r="AQ484" t="e">
        <f>'Logistics Regression'!#REF! + SUMPRODUCT(B484:J484, 'Logistics Regression'!#REF!)</f>
        <v>#REF!</v>
      </c>
    </row>
    <row r="485" spans="1:43">
      <c r="A485" t="s">
        <v>536</v>
      </c>
      <c r="B485" t="str">
        <f>VLOOKUP(EmployeeData3[[#This Row],[Employee ID]],GenderData[#All],2,FALSE)</f>
        <v>Female</v>
      </c>
      <c r="C485" t="s">
        <v>40</v>
      </c>
      <c r="D485" t="s">
        <v>40</v>
      </c>
      <c r="E485" t="s">
        <v>23</v>
      </c>
      <c r="F485" t="s">
        <v>62</v>
      </c>
      <c r="G485">
        <v>48</v>
      </c>
      <c r="H485">
        <v>3.6</v>
      </c>
      <c r="I485">
        <v>1.3</v>
      </c>
      <c r="J485" s="3">
        <v>0.96</v>
      </c>
      <c r="K485" t="s">
        <v>75</v>
      </c>
      <c r="L485" t="s">
        <v>26</v>
      </c>
      <c r="M485">
        <v>4</v>
      </c>
      <c r="N485">
        <v>85</v>
      </c>
      <c r="O485">
        <v>5</v>
      </c>
      <c r="P485">
        <v>4</v>
      </c>
      <c r="Q485" t="s">
        <v>27</v>
      </c>
      <c r="R485" t="s">
        <v>26</v>
      </c>
      <c r="S485">
        <v>44</v>
      </c>
      <c r="T485">
        <v>0</v>
      </c>
      <c r="U485">
        <f>IF(EmployeeData3[[#This Row],[Gender]]="Female",1,0)</f>
        <v>1</v>
      </c>
      <c r="V485">
        <f>IF(EmployeeData3[[#This Row],[Performance Rating]]="Needs Improvement",1,0)</f>
        <v>0</v>
      </c>
      <c r="W485">
        <f>IF(EmployeeData3[[#This Row],[Performance Rating]]="Exceeds Expectations",1,0)</f>
        <v>0</v>
      </c>
      <c r="X485">
        <f>IF(EmployeeData3[[#This Row],[Performance Rating]]="Outstanding",1,0)</f>
        <v>1</v>
      </c>
      <c r="Y485">
        <f>IF(EmployeeData3[[#This Row],[Job Level]]="Entry",1,0)</f>
        <v>1</v>
      </c>
      <c r="Z485">
        <f>IF(EmployeeData3[[#This Row],[Job Level]]="Manager",1,0)</f>
        <v>0</v>
      </c>
      <c r="AA485">
        <f>IF(EmployeeData3[[#This Row],[Job Level]]="Senior",1,0)</f>
        <v>0</v>
      </c>
      <c r="AB485">
        <f>IF(EmployeeData3[[#This Row],[Job Level]]="Senior Manager",1,0)</f>
        <v>0</v>
      </c>
      <c r="AC485">
        <f>IF(EmployeeData3[[#This Row],[Department]]="Claims",1,0)</f>
        <v>0</v>
      </c>
      <c r="AD485">
        <f>IF(EmployeeData3[[#This Row],[Department]]="Finance",1,0)</f>
        <v>0</v>
      </c>
      <c r="AE485">
        <f>IF(EmployeeData3[[#This Row],[Department]]="HR",1,0)</f>
        <v>0</v>
      </c>
      <c r="AF485">
        <f>IF(EmployeeData3[[#This Row],[Department]]="IT",1,0)</f>
        <v>0</v>
      </c>
      <c r="AG485">
        <f>IF(EmployeeData3[[#This Row],[Department]]="Marketing",1,0)</f>
        <v>0</v>
      </c>
      <c r="AH485">
        <f>IF(EmployeeData3[[#This Row],[Department]]="Sales",1,0)</f>
        <v>0</v>
      </c>
      <c r="AI485">
        <f>IF(EmployeeData3[[#This Row],[Department]]="Underwriting",1,0)</f>
        <v>0</v>
      </c>
      <c r="AJ485">
        <f>IF(EmployeeData3[[#This Row],[Country]]="Canada",1,0)</f>
        <v>0</v>
      </c>
      <c r="AK485">
        <f>IF(EmployeeData3[[#This Row],[Country]]="Germany",1,0)</f>
        <v>0</v>
      </c>
      <c r="AL485">
        <f>IF(EmployeeData3[[#This Row],[Country]]="Ireland",1,0)</f>
        <v>0</v>
      </c>
      <c r="AM485">
        <f>IF(EmployeeData3[[#This Row],[Country]]="Singapore",1,0)</f>
        <v>0</v>
      </c>
      <c r="AN485">
        <f>IF(EmployeeData3[[#This Row],[Country]]="US",1,0)</f>
        <v>0</v>
      </c>
      <c r="AO485">
        <f>IF(EmployeeData3[[#This Row],[Working Arrangement]]="Office",1,0)</f>
        <v>0</v>
      </c>
      <c r="AP485">
        <f>IF(EmployeeData3[[#This Row],[Working Arrangement]]="Remote",1,0)</f>
        <v>1</v>
      </c>
      <c r="AQ485" t="e">
        <f>'Logistics Regression'!#REF! + SUMPRODUCT(B485:J485, 'Logistics Regression'!#REF!)</f>
        <v>#REF!</v>
      </c>
    </row>
    <row r="486" spans="1:43">
      <c r="A486" t="s">
        <v>537</v>
      </c>
      <c r="B486" t="str">
        <f>VLOOKUP(EmployeeData3[[#This Row],[Employee ID]],GenderData[#All],2,FALSE)</f>
        <v>Male</v>
      </c>
      <c r="C486" t="s">
        <v>40</v>
      </c>
      <c r="D486" t="s">
        <v>40</v>
      </c>
      <c r="E486" t="s">
        <v>23</v>
      </c>
      <c r="F486" t="s">
        <v>24</v>
      </c>
      <c r="G486">
        <v>32</v>
      </c>
      <c r="H486">
        <v>6.8</v>
      </c>
      <c r="I486">
        <v>0.2</v>
      </c>
      <c r="J486" s="3">
        <v>1.02</v>
      </c>
      <c r="K486" t="s">
        <v>25</v>
      </c>
      <c r="L486" t="s">
        <v>26</v>
      </c>
      <c r="M486">
        <v>13</v>
      </c>
      <c r="N486">
        <v>79</v>
      </c>
      <c r="O486">
        <v>2</v>
      </c>
      <c r="P486">
        <v>4.0999999999999996</v>
      </c>
      <c r="Q486" t="s">
        <v>33</v>
      </c>
      <c r="R486" t="s">
        <v>26</v>
      </c>
      <c r="S486">
        <v>17</v>
      </c>
      <c r="T486">
        <v>0</v>
      </c>
      <c r="U486">
        <f>IF(EmployeeData3[[#This Row],[Gender]]="Female",1,0)</f>
        <v>0</v>
      </c>
      <c r="V486">
        <f>IF(EmployeeData3[[#This Row],[Performance Rating]]="Needs Improvement",1,0)</f>
        <v>0</v>
      </c>
      <c r="W486">
        <f>IF(EmployeeData3[[#This Row],[Performance Rating]]="Exceeds Expectations",1,0)</f>
        <v>0</v>
      </c>
      <c r="X486">
        <f>IF(EmployeeData3[[#This Row],[Performance Rating]]="Outstanding",1,0)</f>
        <v>0</v>
      </c>
      <c r="Y486">
        <f>IF(EmployeeData3[[#This Row],[Job Level]]="Entry",1,0)</f>
        <v>0</v>
      </c>
      <c r="Z486">
        <f>IF(EmployeeData3[[#This Row],[Job Level]]="Manager",1,0)</f>
        <v>0</v>
      </c>
      <c r="AA486">
        <f>IF(EmployeeData3[[#This Row],[Job Level]]="Senior",1,0)</f>
        <v>0</v>
      </c>
      <c r="AB486">
        <f>IF(EmployeeData3[[#This Row],[Job Level]]="Senior Manager",1,0)</f>
        <v>0</v>
      </c>
      <c r="AC486">
        <f>IF(EmployeeData3[[#This Row],[Department]]="Claims",1,0)</f>
        <v>0</v>
      </c>
      <c r="AD486">
        <f>IF(EmployeeData3[[#This Row],[Department]]="Finance",1,0)</f>
        <v>0</v>
      </c>
      <c r="AE486">
        <f>IF(EmployeeData3[[#This Row],[Department]]="HR",1,0)</f>
        <v>0</v>
      </c>
      <c r="AF486">
        <f>IF(EmployeeData3[[#This Row],[Department]]="IT",1,0)</f>
        <v>0</v>
      </c>
      <c r="AG486">
        <f>IF(EmployeeData3[[#This Row],[Department]]="Marketing",1,0)</f>
        <v>0</v>
      </c>
      <c r="AH486">
        <f>IF(EmployeeData3[[#This Row],[Department]]="Sales",1,0)</f>
        <v>0</v>
      </c>
      <c r="AI486">
        <f>IF(EmployeeData3[[#This Row],[Department]]="Underwriting",1,0)</f>
        <v>0</v>
      </c>
      <c r="AJ486">
        <f>IF(EmployeeData3[[#This Row],[Country]]="Canada",1,0)</f>
        <v>0</v>
      </c>
      <c r="AK486">
        <f>IF(EmployeeData3[[#This Row],[Country]]="Germany",1,0)</f>
        <v>0</v>
      </c>
      <c r="AL486">
        <f>IF(EmployeeData3[[#This Row],[Country]]="Ireland",1,0)</f>
        <v>0</v>
      </c>
      <c r="AM486">
        <f>IF(EmployeeData3[[#This Row],[Country]]="Singapore",1,0)</f>
        <v>0</v>
      </c>
      <c r="AN486">
        <f>IF(EmployeeData3[[#This Row],[Country]]="US",1,0)</f>
        <v>0</v>
      </c>
      <c r="AO486">
        <f>IF(EmployeeData3[[#This Row],[Working Arrangement]]="Office",1,0)</f>
        <v>0</v>
      </c>
      <c r="AP486">
        <f>IF(EmployeeData3[[#This Row],[Working Arrangement]]="Remote",1,0)</f>
        <v>0</v>
      </c>
      <c r="AQ486" t="e">
        <f>'Logistics Regression'!#REF! + SUMPRODUCT(B486:J486, 'Logistics Regression'!#REF!)</f>
        <v>#REF!</v>
      </c>
    </row>
    <row r="487" spans="1:43">
      <c r="A487" t="s">
        <v>538</v>
      </c>
      <c r="B487" t="str">
        <f>VLOOKUP(EmployeeData3[[#This Row],[Employee ID]],GenderData[#All],2,FALSE)</f>
        <v>Male</v>
      </c>
      <c r="C487" t="s">
        <v>29</v>
      </c>
      <c r="D487" t="s">
        <v>30</v>
      </c>
      <c r="E487" t="s">
        <v>45</v>
      </c>
      <c r="F487" t="s">
        <v>24</v>
      </c>
      <c r="G487">
        <v>28</v>
      </c>
      <c r="H487">
        <v>11.4</v>
      </c>
      <c r="I487">
        <v>1.9</v>
      </c>
      <c r="J487" s="3">
        <v>0.79</v>
      </c>
      <c r="K487" t="s">
        <v>25</v>
      </c>
      <c r="L487" t="s">
        <v>38</v>
      </c>
      <c r="M487">
        <v>16</v>
      </c>
      <c r="N487">
        <v>67</v>
      </c>
      <c r="O487">
        <v>2</v>
      </c>
      <c r="P487">
        <v>3.7</v>
      </c>
      <c r="Q487" t="s">
        <v>33</v>
      </c>
      <c r="R487" t="s">
        <v>26</v>
      </c>
      <c r="S487">
        <v>13</v>
      </c>
      <c r="T487">
        <v>0</v>
      </c>
      <c r="U487">
        <f>IF(EmployeeData3[[#This Row],[Gender]]="Female",1,0)</f>
        <v>0</v>
      </c>
      <c r="V487">
        <f>IF(EmployeeData3[[#This Row],[Performance Rating]]="Needs Improvement",1,0)</f>
        <v>0</v>
      </c>
      <c r="W487">
        <f>IF(EmployeeData3[[#This Row],[Performance Rating]]="Exceeds Expectations",1,0)</f>
        <v>0</v>
      </c>
      <c r="X487">
        <f>IF(EmployeeData3[[#This Row],[Performance Rating]]="Outstanding",1,0)</f>
        <v>0</v>
      </c>
      <c r="Y487">
        <f>IF(EmployeeData3[[#This Row],[Job Level]]="Entry",1,0)</f>
        <v>0</v>
      </c>
      <c r="Z487">
        <f>IF(EmployeeData3[[#This Row],[Job Level]]="Manager",1,0)</f>
        <v>0</v>
      </c>
      <c r="AA487">
        <f>IF(EmployeeData3[[#This Row],[Job Level]]="Senior",1,0)</f>
        <v>0</v>
      </c>
      <c r="AB487">
        <f>IF(EmployeeData3[[#This Row],[Job Level]]="Senior Manager",1,0)</f>
        <v>0</v>
      </c>
      <c r="AC487">
        <f>IF(EmployeeData3[[#This Row],[Department]]="Claims",1,0)</f>
        <v>1</v>
      </c>
      <c r="AD487">
        <f>IF(EmployeeData3[[#This Row],[Department]]="Finance",1,0)</f>
        <v>0</v>
      </c>
      <c r="AE487">
        <f>IF(EmployeeData3[[#This Row],[Department]]="HR",1,0)</f>
        <v>0</v>
      </c>
      <c r="AF487">
        <f>IF(EmployeeData3[[#This Row],[Department]]="IT",1,0)</f>
        <v>0</v>
      </c>
      <c r="AG487">
        <f>IF(EmployeeData3[[#This Row],[Department]]="Marketing",1,0)</f>
        <v>0</v>
      </c>
      <c r="AH487">
        <f>IF(EmployeeData3[[#This Row],[Department]]="Sales",1,0)</f>
        <v>0</v>
      </c>
      <c r="AI487">
        <f>IF(EmployeeData3[[#This Row],[Department]]="Underwriting",1,0)</f>
        <v>0</v>
      </c>
      <c r="AJ487">
        <f>IF(EmployeeData3[[#This Row],[Country]]="Canada",1,0)</f>
        <v>0</v>
      </c>
      <c r="AK487">
        <f>IF(EmployeeData3[[#This Row],[Country]]="Germany",1,0)</f>
        <v>0</v>
      </c>
      <c r="AL487">
        <f>IF(EmployeeData3[[#This Row],[Country]]="Ireland",1,0)</f>
        <v>0</v>
      </c>
      <c r="AM487">
        <f>IF(EmployeeData3[[#This Row],[Country]]="Singapore",1,0)</f>
        <v>0</v>
      </c>
      <c r="AN487">
        <f>IF(EmployeeData3[[#This Row],[Country]]="US",1,0)</f>
        <v>1</v>
      </c>
      <c r="AO487">
        <f>IF(EmployeeData3[[#This Row],[Working Arrangement]]="Office",1,0)</f>
        <v>0</v>
      </c>
      <c r="AP487">
        <f>IF(EmployeeData3[[#This Row],[Working Arrangement]]="Remote",1,0)</f>
        <v>0</v>
      </c>
      <c r="AQ487" t="e">
        <f>'Logistics Regression'!#REF! + SUMPRODUCT(B487:J487, 'Logistics Regression'!#REF!)</f>
        <v>#REF!</v>
      </c>
    </row>
    <row r="488" spans="1:43">
      <c r="A488" t="s">
        <v>539</v>
      </c>
      <c r="B488" t="str">
        <f>VLOOKUP(EmployeeData3[[#This Row],[Employee ID]],GenderData[#All],2,FALSE)</f>
        <v>Male</v>
      </c>
      <c r="C488" t="s">
        <v>48</v>
      </c>
      <c r="D488" t="s">
        <v>49</v>
      </c>
      <c r="E488" t="s">
        <v>45</v>
      </c>
      <c r="F488" t="s">
        <v>24</v>
      </c>
      <c r="G488">
        <v>36</v>
      </c>
      <c r="H488">
        <v>9.4</v>
      </c>
      <c r="I488">
        <v>1.9</v>
      </c>
      <c r="J488" s="3">
        <v>1.03</v>
      </c>
      <c r="K488" t="s">
        <v>75</v>
      </c>
      <c r="L488" t="s">
        <v>26</v>
      </c>
      <c r="M488">
        <v>33</v>
      </c>
      <c r="N488">
        <v>51</v>
      </c>
      <c r="O488">
        <v>5</v>
      </c>
      <c r="P488">
        <v>3.2</v>
      </c>
      <c r="Q488" t="s">
        <v>33</v>
      </c>
      <c r="R488" t="s">
        <v>26</v>
      </c>
      <c r="S488">
        <v>42</v>
      </c>
      <c r="T488">
        <v>0</v>
      </c>
      <c r="U488">
        <f>IF(EmployeeData3[[#This Row],[Gender]]="Female",1,0)</f>
        <v>0</v>
      </c>
      <c r="V488">
        <f>IF(EmployeeData3[[#This Row],[Performance Rating]]="Needs Improvement",1,0)</f>
        <v>0</v>
      </c>
      <c r="W488">
        <f>IF(EmployeeData3[[#This Row],[Performance Rating]]="Exceeds Expectations",1,0)</f>
        <v>0</v>
      </c>
      <c r="X488">
        <f>IF(EmployeeData3[[#This Row],[Performance Rating]]="Outstanding",1,0)</f>
        <v>1</v>
      </c>
      <c r="Y488">
        <f>IF(EmployeeData3[[#This Row],[Job Level]]="Entry",1,0)</f>
        <v>0</v>
      </c>
      <c r="Z488">
        <f>IF(EmployeeData3[[#This Row],[Job Level]]="Manager",1,0)</f>
        <v>0</v>
      </c>
      <c r="AA488">
        <f>IF(EmployeeData3[[#This Row],[Job Level]]="Senior",1,0)</f>
        <v>0</v>
      </c>
      <c r="AB488">
        <f>IF(EmployeeData3[[#This Row],[Job Level]]="Senior Manager",1,0)</f>
        <v>0</v>
      </c>
      <c r="AC488">
        <f>IF(EmployeeData3[[#This Row],[Department]]="Claims",1,0)</f>
        <v>0</v>
      </c>
      <c r="AD488">
        <f>IF(EmployeeData3[[#This Row],[Department]]="Finance",1,0)</f>
        <v>0</v>
      </c>
      <c r="AE488">
        <f>IF(EmployeeData3[[#This Row],[Department]]="HR",1,0)</f>
        <v>0</v>
      </c>
      <c r="AF488">
        <f>IF(EmployeeData3[[#This Row],[Department]]="IT",1,0)</f>
        <v>1</v>
      </c>
      <c r="AG488">
        <f>IF(EmployeeData3[[#This Row],[Department]]="Marketing",1,0)</f>
        <v>0</v>
      </c>
      <c r="AH488">
        <f>IF(EmployeeData3[[#This Row],[Department]]="Sales",1,0)</f>
        <v>0</v>
      </c>
      <c r="AI488">
        <f>IF(EmployeeData3[[#This Row],[Department]]="Underwriting",1,0)</f>
        <v>0</v>
      </c>
      <c r="AJ488">
        <f>IF(EmployeeData3[[#This Row],[Country]]="Canada",1,0)</f>
        <v>0</v>
      </c>
      <c r="AK488">
        <f>IF(EmployeeData3[[#This Row],[Country]]="Germany",1,0)</f>
        <v>0</v>
      </c>
      <c r="AL488">
        <f>IF(EmployeeData3[[#This Row],[Country]]="Ireland",1,0)</f>
        <v>0</v>
      </c>
      <c r="AM488">
        <f>IF(EmployeeData3[[#This Row],[Country]]="Singapore",1,0)</f>
        <v>0</v>
      </c>
      <c r="AN488">
        <f>IF(EmployeeData3[[#This Row],[Country]]="US",1,0)</f>
        <v>1</v>
      </c>
      <c r="AO488">
        <f>IF(EmployeeData3[[#This Row],[Working Arrangement]]="Office",1,0)</f>
        <v>0</v>
      </c>
      <c r="AP488">
        <f>IF(EmployeeData3[[#This Row],[Working Arrangement]]="Remote",1,0)</f>
        <v>0</v>
      </c>
      <c r="AQ488" t="e">
        <f>'Logistics Regression'!#REF! + SUMPRODUCT(B488:J488, 'Logistics Regression'!#REF!)</f>
        <v>#REF!</v>
      </c>
    </row>
    <row r="489" spans="1:43">
      <c r="A489" t="s">
        <v>540</v>
      </c>
      <c r="B489" t="str">
        <f>VLOOKUP(EmployeeData3[[#This Row],[Employee ID]],GenderData[#All],2,FALSE)</f>
        <v>Male</v>
      </c>
      <c r="C489" t="s">
        <v>66</v>
      </c>
      <c r="D489" t="s">
        <v>67</v>
      </c>
      <c r="E489" t="s">
        <v>45</v>
      </c>
      <c r="F489" t="s">
        <v>32</v>
      </c>
      <c r="G489">
        <v>37</v>
      </c>
      <c r="H489">
        <v>2.6</v>
      </c>
      <c r="I489">
        <v>2.6</v>
      </c>
      <c r="J489" s="3">
        <v>0.9</v>
      </c>
      <c r="K489" t="s">
        <v>53</v>
      </c>
      <c r="L489" t="s">
        <v>38</v>
      </c>
      <c r="M489">
        <v>4</v>
      </c>
      <c r="N489">
        <v>80</v>
      </c>
      <c r="O489">
        <v>6</v>
      </c>
      <c r="P489">
        <v>1.8</v>
      </c>
      <c r="Q489" t="s">
        <v>33</v>
      </c>
      <c r="R489" t="s">
        <v>26</v>
      </c>
      <c r="S489">
        <v>36</v>
      </c>
      <c r="T489">
        <v>0</v>
      </c>
      <c r="U489">
        <f>IF(EmployeeData3[[#This Row],[Gender]]="Female",1,0)</f>
        <v>0</v>
      </c>
      <c r="V489">
        <f>IF(EmployeeData3[[#This Row],[Performance Rating]]="Needs Improvement",1,0)</f>
        <v>1</v>
      </c>
      <c r="W489">
        <f>IF(EmployeeData3[[#This Row],[Performance Rating]]="Exceeds Expectations",1,0)</f>
        <v>0</v>
      </c>
      <c r="X489">
        <f>IF(EmployeeData3[[#This Row],[Performance Rating]]="Outstanding",1,0)</f>
        <v>0</v>
      </c>
      <c r="Y489">
        <f>IF(EmployeeData3[[#This Row],[Job Level]]="Entry",1,0)</f>
        <v>0</v>
      </c>
      <c r="Z489">
        <f>IF(EmployeeData3[[#This Row],[Job Level]]="Manager",1,0)</f>
        <v>0</v>
      </c>
      <c r="AA489">
        <f>IF(EmployeeData3[[#This Row],[Job Level]]="Senior",1,0)</f>
        <v>1</v>
      </c>
      <c r="AB489">
        <f>IF(EmployeeData3[[#This Row],[Job Level]]="Senior Manager",1,0)</f>
        <v>0</v>
      </c>
      <c r="AC489">
        <f>IF(EmployeeData3[[#This Row],[Department]]="Claims",1,0)</f>
        <v>0</v>
      </c>
      <c r="AD489">
        <f>IF(EmployeeData3[[#This Row],[Department]]="Finance",1,0)</f>
        <v>0</v>
      </c>
      <c r="AE489">
        <f>IF(EmployeeData3[[#This Row],[Department]]="HR",1,0)</f>
        <v>1</v>
      </c>
      <c r="AF489">
        <f>IF(EmployeeData3[[#This Row],[Department]]="IT",1,0)</f>
        <v>0</v>
      </c>
      <c r="AG489">
        <f>IF(EmployeeData3[[#This Row],[Department]]="Marketing",1,0)</f>
        <v>0</v>
      </c>
      <c r="AH489">
        <f>IF(EmployeeData3[[#This Row],[Department]]="Sales",1,0)</f>
        <v>0</v>
      </c>
      <c r="AI489">
        <f>IF(EmployeeData3[[#This Row],[Department]]="Underwriting",1,0)</f>
        <v>0</v>
      </c>
      <c r="AJ489">
        <f>IF(EmployeeData3[[#This Row],[Country]]="Canada",1,0)</f>
        <v>0</v>
      </c>
      <c r="AK489">
        <f>IF(EmployeeData3[[#This Row],[Country]]="Germany",1,0)</f>
        <v>0</v>
      </c>
      <c r="AL489">
        <f>IF(EmployeeData3[[#This Row],[Country]]="Ireland",1,0)</f>
        <v>0</v>
      </c>
      <c r="AM489">
        <f>IF(EmployeeData3[[#This Row],[Country]]="Singapore",1,0)</f>
        <v>0</v>
      </c>
      <c r="AN489">
        <f>IF(EmployeeData3[[#This Row],[Country]]="US",1,0)</f>
        <v>1</v>
      </c>
      <c r="AO489">
        <f>IF(EmployeeData3[[#This Row],[Working Arrangement]]="Office",1,0)</f>
        <v>0</v>
      </c>
      <c r="AP489">
        <f>IF(EmployeeData3[[#This Row],[Working Arrangement]]="Remote",1,0)</f>
        <v>0</v>
      </c>
      <c r="AQ489" t="e">
        <f>'Logistics Regression'!#REF! + SUMPRODUCT(B489:J489, 'Logistics Regression'!#REF!)</f>
        <v>#REF!</v>
      </c>
    </row>
    <row r="490" spans="1:43">
      <c r="A490" t="s">
        <v>541</v>
      </c>
      <c r="B490" t="str">
        <f>VLOOKUP(EmployeeData3[[#This Row],[Employee ID]],GenderData[#All],2,FALSE)</f>
        <v>Male</v>
      </c>
      <c r="C490" t="s">
        <v>29</v>
      </c>
      <c r="D490" t="s">
        <v>30</v>
      </c>
      <c r="E490" t="s">
        <v>23</v>
      </c>
      <c r="F490" t="s">
        <v>24</v>
      </c>
      <c r="G490">
        <v>41</v>
      </c>
      <c r="H490">
        <v>4.7</v>
      </c>
      <c r="I490">
        <v>4.7</v>
      </c>
      <c r="J490" s="3">
        <v>1.2</v>
      </c>
      <c r="K490" t="s">
        <v>25</v>
      </c>
      <c r="L490" t="s">
        <v>26</v>
      </c>
      <c r="M490">
        <v>34</v>
      </c>
      <c r="N490">
        <v>47</v>
      </c>
      <c r="O490">
        <v>4</v>
      </c>
      <c r="P490">
        <v>1</v>
      </c>
      <c r="Q490" t="s">
        <v>33</v>
      </c>
      <c r="R490" t="s">
        <v>26</v>
      </c>
      <c r="S490">
        <v>39</v>
      </c>
      <c r="T490">
        <v>1</v>
      </c>
      <c r="U490">
        <f>IF(EmployeeData3[[#This Row],[Gender]]="Female",1,0)</f>
        <v>0</v>
      </c>
      <c r="V490">
        <f>IF(EmployeeData3[[#This Row],[Performance Rating]]="Needs Improvement",1,0)</f>
        <v>0</v>
      </c>
      <c r="W490">
        <f>IF(EmployeeData3[[#This Row],[Performance Rating]]="Exceeds Expectations",1,0)</f>
        <v>0</v>
      </c>
      <c r="X490">
        <f>IF(EmployeeData3[[#This Row],[Performance Rating]]="Outstanding",1,0)</f>
        <v>0</v>
      </c>
      <c r="Y490">
        <f>IF(EmployeeData3[[#This Row],[Job Level]]="Entry",1,0)</f>
        <v>0</v>
      </c>
      <c r="Z490">
        <f>IF(EmployeeData3[[#This Row],[Job Level]]="Manager",1,0)</f>
        <v>0</v>
      </c>
      <c r="AA490">
        <f>IF(EmployeeData3[[#This Row],[Job Level]]="Senior",1,0)</f>
        <v>0</v>
      </c>
      <c r="AB490">
        <f>IF(EmployeeData3[[#This Row],[Job Level]]="Senior Manager",1,0)</f>
        <v>0</v>
      </c>
      <c r="AC490">
        <f>IF(EmployeeData3[[#This Row],[Department]]="Claims",1,0)</f>
        <v>1</v>
      </c>
      <c r="AD490">
        <f>IF(EmployeeData3[[#This Row],[Department]]="Finance",1,0)</f>
        <v>0</v>
      </c>
      <c r="AE490">
        <f>IF(EmployeeData3[[#This Row],[Department]]="HR",1,0)</f>
        <v>0</v>
      </c>
      <c r="AF490">
        <f>IF(EmployeeData3[[#This Row],[Department]]="IT",1,0)</f>
        <v>0</v>
      </c>
      <c r="AG490">
        <f>IF(EmployeeData3[[#This Row],[Department]]="Marketing",1,0)</f>
        <v>0</v>
      </c>
      <c r="AH490">
        <f>IF(EmployeeData3[[#This Row],[Department]]="Sales",1,0)</f>
        <v>0</v>
      </c>
      <c r="AI490">
        <f>IF(EmployeeData3[[#This Row],[Department]]="Underwriting",1,0)</f>
        <v>0</v>
      </c>
      <c r="AJ490">
        <f>IF(EmployeeData3[[#This Row],[Country]]="Canada",1,0)</f>
        <v>0</v>
      </c>
      <c r="AK490">
        <f>IF(EmployeeData3[[#This Row],[Country]]="Germany",1,0)</f>
        <v>0</v>
      </c>
      <c r="AL490">
        <f>IF(EmployeeData3[[#This Row],[Country]]="Ireland",1,0)</f>
        <v>0</v>
      </c>
      <c r="AM490">
        <f>IF(EmployeeData3[[#This Row],[Country]]="Singapore",1,0)</f>
        <v>0</v>
      </c>
      <c r="AN490">
        <f>IF(EmployeeData3[[#This Row],[Country]]="US",1,0)</f>
        <v>0</v>
      </c>
      <c r="AO490">
        <f>IF(EmployeeData3[[#This Row],[Working Arrangement]]="Office",1,0)</f>
        <v>0</v>
      </c>
      <c r="AP490">
        <f>IF(EmployeeData3[[#This Row],[Working Arrangement]]="Remote",1,0)</f>
        <v>0</v>
      </c>
      <c r="AQ490" t="e">
        <f>'Logistics Regression'!#REF! + SUMPRODUCT(B490:J490, 'Logistics Regression'!#REF!)</f>
        <v>#REF!</v>
      </c>
    </row>
    <row r="491" spans="1:43">
      <c r="A491" t="s">
        <v>542</v>
      </c>
      <c r="B491" t="str">
        <f>VLOOKUP(EmployeeData3[[#This Row],[Employee ID]],GenderData[#All],2,FALSE)</f>
        <v>Male</v>
      </c>
      <c r="C491" t="s">
        <v>29</v>
      </c>
      <c r="D491" t="s">
        <v>30</v>
      </c>
      <c r="E491" t="s">
        <v>45</v>
      </c>
      <c r="F491" t="s">
        <v>24</v>
      </c>
      <c r="G491">
        <v>31</v>
      </c>
      <c r="H491">
        <v>2.1</v>
      </c>
      <c r="I491">
        <v>2.1</v>
      </c>
      <c r="J491" s="3">
        <v>1.03</v>
      </c>
      <c r="K491" t="s">
        <v>37</v>
      </c>
      <c r="L491" t="s">
        <v>26</v>
      </c>
      <c r="M491">
        <v>23</v>
      </c>
      <c r="N491">
        <v>88</v>
      </c>
      <c r="O491">
        <v>7</v>
      </c>
      <c r="P491">
        <v>3.4</v>
      </c>
      <c r="Q491" t="s">
        <v>33</v>
      </c>
      <c r="R491" t="s">
        <v>26</v>
      </c>
      <c r="S491">
        <v>13</v>
      </c>
      <c r="T491">
        <v>0</v>
      </c>
      <c r="U491">
        <f>IF(EmployeeData3[[#This Row],[Gender]]="Female",1,0)</f>
        <v>0</v>
      </c>
      <c r="V491">
        <f>IF(EmployeeData3[[#This Row],[Performance Rating]]="Needs Improvement",1,0)</f>
        <v>0</v>
      </c>
      <c r="W491">
        <f>IF(EmployeeData3[[#This Row],[Performance Rating]]="Exceeds Expectations",1,0)</f>
        <v>1</v>
      </c>
      <c r="X491">
        <f>IF(EmployeeData3[[#This Row],[Performance Rating]]="Outstanding",1,0)</f>
        <v>0</v>
      </c>
      <c r="Y491">
        <f>IF(EmployeeData3[[#This Row],[Job Level]]="Entry",1,0)</f>
        <v>0</v>
      </c>
      <c r="Z491">
        <f>IF(EmployeeData3[[#This Row],[Job Level]]="Manager",1,0)</f>
        <v>0</v>
      </c>
      <c r="AA491">
        <f>IF(EmployeeData3[[#This Row],[Job Level]]="Senior",1,0)</f>
        <v>0</v>
      </c>
      <c r="AB491">
        <f>IF(EmployeeData3[[#This Row],[Job Level]]="Senior Manager",1,0)</f>
        <v>0</v>
      </c>
      <c r="AC491">
        <f>IF(EmployeeData3[[#This Row],[Department]]="Claims",1,0)</f>
        <v>1</v>
      </c>
      <c r="AD491">
        <f>IF(EmployeeData3[[#This Row],[Department]]="Finance",1,0)</f>
        <v>0</v>
      </c>
      <c r="AE491">
        <f>IF(EmployeeData3[[#This Row],[Department]]="HR",1,0)</f>
        <v>0</v>
      </c>
      <c r="AF491">
        <f>IF(EmployeeData3[[#This Row],[Department]]="IT",1,0)</f>
        <v>0</v>
      </c>
      <c r="AG491">
        <f>IF(EmployeeData3[[#This Row],[Department]]="Marketing",1,0)</f>
        <v>0</v>
      </c>
      <c r="AH491">
        <f>IF(EmployeeData3[[#This Row],[Department]]="Sales",1,0)</f>
        <v>0</v>
      </c>
      <c r="AI491">
        <f>IF(EmployeeData3[[#This Row],[Department]]="Underwriting",1,0)</f>
        <v>0</v>
      </c>
      <c r="AJ491">
        <f>IF(EmployeeData3[[#This Row],[Country]]="Canada",1,0)</f>
        <v>0</v>
      </c>
      <c r="AK491">
        <f>IF(EmployeeData3[[#This Row],[Country]]="Germany",1,0)</f>
        <v>0</v>
      </c>
      <c r="AL491">
        <f>IF(EmployeeData3[[#This Row],[Country]]="Ireland",1,0)</f>
        <v>0</v>
      </c>
      <c r="AM491">
        <f>IF(EmployeeData3[[#This Row],[Country]]="Singapore",1,0)</f>
        <v>0</v>
      </c>
      <c r="AN491">
        <f>IF(EmployeeData3[[#This Row],[Country]]="US",1,0)</f>
        <v>1</v>
      </c>
      <c r="AO491">
        <f>IF(EmployeeData3[[#This Row],[Working Arrangement]]="Office",1,0)</f>
        <v>0</v>
      </c>
      <c r="AP491">
        <f>IF(EmployeeData3[[#This Row],[Working Arrangement]]="Remote",1,0)</f>
        <v>0</v>
      </c>
      <c r="AQ491" t="e">
        <f>'Logistics Regression'!#REF! + SUMPRODUCT(B491:J491, 'Logistics Regression'!#REF!)</f>
        <v>#REF!</v>
      </c>
    </row>
    <row r="492" spans="1:43">
      <c r="A492" t="s">
        <v>543</v>
      </c>
      <c r="B492" t="str">
        <f>VLOOKUP(EmployeeData3[[#This Row],[Employee ID]],GenderData[#All],2,FALSE)</f>
        <v>Female</v>
      </c>
      <c r="C492" t="s">
        <v>21</v>
      </c>
      <c r="D492" t="s">
        <v>22</v>
      </c>
      <c r="E492" t="s">
        <v>23</v>
      </c>
      <c r="F492" t="s">
        <v>24</v>
      </c>
      <c r="G492">
        <v>45</v>
      </c>
      <c r="H492">
        <v>2.2999999999999998</v>
      </c>
      <c r="I492">
        <v>1.3</v>
      </c>
      <c r="J492" s="3">
        <v>0.99</v>
      </c>
      <c r="K492" t="s">
        <v>25</v>
      </c>
      <c r="L492" t="s">
        <v>26</v>
      </c>
      <c r="M492">
        <v>20</v>
      </c>
      <c r="N492">
        <v>70</v>
      </c>
      <c r="O492">
        <v>1</v>
      </c>
      <c r="P492">
        <v>8</v>
      </c>
      <c r="Q492" t="s">
        <v>33</v>
      </c>
      <c r="R492" t="s">
        <v>26</v>
      </c>
      <c r="S492">
        <v>6</v>
      </c>
      <c r="T492">
        <v>0</v>
      </c>
      <c r="U492">
        <f>IF(EmployeeData3[[#This Row],[Gender]]="Female",1,0)</f>
        <v>1</v>
      </c>
      <c r="V492">
        <f>IF(EmployeeData3[[#This Row],[Performance Rating]]="Needs Improvement",1,0)</f>
        <v>0</v>
      </c>
      <c r="W492">
        <f>IF(EmployeeData3[[#This Row],[Performance Rating]]="Exceeds Expectations",1,0)</f>
        <v>0</v>
      </c>
      <c r="X492">
        <f>IF(EmployeeData3[[#This Row],[Performance Rating]]="Outstanding",1,0)</f>
        <v>0</v>
      </c>
      <c r="Y492">
        <f>IF(EmployeeData3[[#This Row],[Job Level]]="Entry",1,0)</f>
        <v>0</v>
      </c>
      <c r="Z492">
        <f>IF(EmployeeData3[[#This Row],[Job Level]]="Manager",1,0)</f>
        <v>0</v>
      </c>
      <c r="AA492">
        <f>IF(EmployeeData3[[#This Row],[Job Level]]="Senior",1,0)</f>
        <v>0</v>
      </c>
      <c r="AB492">
        <f>IF(EmployeeData3[[#This Row],[Job Level]]="Senior Manager",1,0)</f>
        <v>0</v>
      </c>
      <c r="AC492">
        <f>IF(EmployeeData3[[#This Row],[Department]]="Claims",1,0)</f>
        <v>0</v>
      </c>
      <c r="AD492">
        <f>IF(EmployeeData3[[#This Row],[Department]]="Finance",1,0)</f>
        <v>0</v>
      </c>
      <c r="AE492">
        <f>IF(EmployeeData3[[#This Row],[Department]]="HR",1,0)</f>
        <v>0</v>
      </c>
      <c r="AF492">
        <f>IF(EmployeeData3[[#This Row],[Department]]="IT",1,0)</f>
        <v>0</v>
      </c>
      <c r="AG492">
        <f>IF(EmployeeData3[[#This Row],[Department]]="Marketing",1,0)</f>
        <v>0</v>
      </c>
      <c r="AH492">
        <f>IF(EmployeeData3[[#This Row],[Department]]="Sales",1,0)</f>
        <v>1</v>
      </c>
      <c r="AI492">
        <f>IF(EmployeeData3[[#This Row],[Department]]="Underwriting",1,0)</f>
        <v>0</v>
      </c>
      <c r="AJ492">
        <f>IF(EmployeeData3[[#This Row],[Country]]="Canada",1,0)</f>
        <v>0</v>
      </c>
      <c r="AK492">
        <f>IF(EmployeeData3[[#This Row],[Country]]="Germany",1,0)</f>
        <v>0</v>
      </c>
      <c r="AL492">
        <f>IF(EmployeeData3[[#This Row],[Country]]="Ireland",1,0)</f>
        <v>0</v>
      </c>
      <c r="AM492">
        <f>IF(EmployeeData3[[#This Row],[Country]]="Singapore",1,0)</f>
        <v>0</v>
      </c>
      <c r="AN492">
        <f>IF(EmployeeData3[[#This Row],[Country]]="US",1,0)</f>
        <v>0</v>
      </c>
      <c r="AO492">
        <f>IF(EmployeeData3[[#This Row],[Working Arrangement]]="Office",1,0)</f>
        <v>0</v>
      </c>
      <c r="AP492">
        <f>IF(EmployeeData3[[#This Row],[Working Arrangement]]="Remote",1,0)</f>
        <v>0</v>
      </c>
      <c r="AQ492" t="e">
        <f>'Logistics Regression'!#REF! + SUMPRODUCT(B492:J492, 'Logistics Regression'!#REF!)</f>
        <v>#REF!</v>
      </c>
    </row>
    <row r="493" spans="1:43">
      <c r="A493" t="s">
        <v>544</v>
      </c>
      <c r="B493" t="str">
        <f>VLOOKUP(EmployeeData3[[#This Row],[Employee ID]],GenderData[#All],2,FALSE)</f>
        <v>Female</v>
      </c>
      <c r="C493" t="s">
        <v>40</v>
      </c>
      <c r="D493" t="s">
        <v>40</v>
      </c>
      <c r="E493" t="s">
        <v>45</v>
      </c>
      <c r="F493" t="s">
        <v>24</v>
      </c>
      <c r="G493">
        <v>40</v>
      </c>
      <c r="H493">
        <v>3.7</v>
      </c>
      <c r="I493">
        <v>2.4</v>
      </c>
      <c r="J493" s="3">
        <v>0.95</v>
      </c>
      <c r="K493" t="s">
        <v>37</v>
      </c>
      <c r="L493" t="s">
        <v>26</v>
      </c>
      <c r="M493">
        <v>7</v>
      </c>
      <c r="N493">
        <v>86</v>
      </c>
      <c r="O493">
        <v>2</v>
      </c>
      <c r="P493">
        <v>3.3</v>
      </c>
      <c r="Q493" t="s">
        <v>33</v>
      </c>
      <c r="R493" t="s">
        <v>26</v>
      </c>
      <c r="S493">
        <v>26</v>
      </c>
      <c r="T493">
        <v>1</v>
      </c>
      <c r="U493">
        <f>IF(EmployeeData3[[#This Row],[Gender]]="Female",1,0)</f>
        <v>1</v>
      </c>
      <c r="V493">
        <f>IF(EmployeeData3[[#This Row],[Performance Rating]]="Needs Improvement",1,0)</f>
        <v>0</v>
      </c>
      <c r="W493">
        <f>IF(EmployeeData3[[#This Row],[Performance Rating]]="Exceeds Expectations",1,0)</f>
        <v>1</v>
      </c>
      <c r="X493">
        <f>IF(EmployeeData3[[#This Row],[Performance Rating]]="Outstanding",1,0)</f>
        <v>0</v>
      </c>
      <c r="Y493">
        <f>IF(EmployeeData3[[#This Row],[Job Level]]="Entry",1,0)</f>
        <v>0</v>
      </c>
      <c r="Z493">
        <f>IF(EmployeeData3[[#This Row],[Job Level]]="Manager",1,0)</f>
        <v>0</v>
      </c>
      <c r="AA493">
        <f>IF(EmployeeData3[[#This Row],[Job Level]]="Senior",1,0)</f>
        <v>0</v>
      </c>
      <c r="AB493">
        <f>IF(EmployeeData3[[#This Row],[Job Level]]="Senior Manager",1,0)</f>
        <v>0</v>
      </c>
      <c r="AC493">
        <f>IF(EmployeeData3[[#This Row],[Department]]="Claims",1,0)</f>
        <v>0</v>
      </c>
      <c r="AD493">
        <f>IF(EmployeeData3[[#This Row],[Department]]="Finance",1,0)</f>
        <v>0</v>
      </c>
      <c r="AE493">
        <f>IF(EmployeeData3[[#This Row],[Department]]="HR",1,0)</f>
        <v>0</v>
      </c>
      <c r="AF493">
        <f>IF(EmployeeData3[[#This Row],[Department]]="IT",1,0)</f>
        <v>0</v>
      </c>
      <c r="AG493">
        <f>IF(EmployeeData3[[#This Row],[Department]]="Marketing",1,0)</f>
        <v>0</v>
      </c>
      <c r="AH493">
        <f>IF(EmployeeData3[[#This Row],[Department]]="Sales",1,0)</f>
        <v>0</v>
      </c>
      <c r="AI493">
        <f>IF(EmployeeData3[[#This Row],[Department]]="Underwriting",1,0)</f>
        <v>0</v>
      </c>
      <c r="AJ493">
        <f>IF(EmployeeData3[[#This Row],[Country]]="Canada",1,0)</f>
        <v>0</v>
      </c>
      <c r="AK493">
        <f>IF(EmployeeData3[[#This Row],[Country]]="Germany",1,0)</f>
        <v>0</v>
      </c>
      <c r="AL493">
        <f>IF(EmployeeData3[[#This Row],[Country]]="Ireland",1,0)</f>
        <v>0</v>
      </c>
      <c r="AM493">
        <f>IF(EmployeeData3[[#This Row],[Country]]="Singapore",1,0)</f>
        <v>0</v>
      </c>
      <c r="AN493">
        <f>IF(EmployeeData3[[#This Row],[Country]]="US",1,0)</f>
        <v>1</v>
      </c>
      <c r="AO493">
        <f>IF(EmployeeData3[[#This Row],[Working Arrangement]]="Office",1,0)</f>
        <v>0</v>
      </c>
      <c r="AP493">
        <f>IF(EmployeeData3[[#This Row],[Working Arrangement]]="Remote",1,0)</f>
        <v>0</v>
      </c>
      <c r="AQ493" t="e">
        <f>'Logistics Regression'!#REF! + SUMPRODUCT(B493:J493, 'Logistics Regression'!#REF!)</f>
        <v>#REF!</v>
      </c>
    </row>
    <row r="494" spans="1:43">
      <c r="A494" t="s">
        <v>545</v>
      </c>
      <c r="B494" t="str">
        <f>VLOOKUP(EmployeeData3[[#This Row],[Employee ID]],GenderData[#All],2,FALSE)</f>
        <v>Female</v>
      </c>
      <c r="C494" t="s">
        <v>66</v>
      </c>
      <c r="D494" t="s">
        <v>67</v>
      </c>
      <c r="E494" t="s">
        <v>45</v>
      </c>
      <c r="F494" t="s">
        <v>24</v>
      </c>
      <c r="G494">
        <v>35</v>
      </c>
      <c r="H494">
        <v>2.2000000000000002</v>
      </c>
      <c r="I494">
        <v>2.2000000000000002</v>
      </c>
      <c r="J494" s="3">
        <v>0.95</v>
      </c>
      <c r="K494" t="s">
        <v>25</v>
      </c>
      <c r="L494" t="s">
        <v>26</v>
      </c>
      <c r="M494">
        <v>21</v>
      </c>
      <c r="N494">
        <v>66</v>
      </c>
      <c r="O494">
        <v>2</v>
      </c>
      <c r="P494">
        <v>6.2</v>
      </c>
      <c r="Q494" t="s">
        <v>50</v>
      </c>
      <c r="R494" t="s">
        <v>26</v>
      </c>
      <c r="S494">
        <v>28</v>
      </c>
      <c r="T494">
        <v>0</v>
      </c>
      <c r="U494">
        <f>IF(EmployeeData3[[#This Row],[Gender]]="Female",1,0)</f>
        <v>1</v>
      </c>
      <c r="V494">
        <f>IF(EmployeeData3[[#This Row],[Performance Rating]]="Needs Improvement",1,0)</f>
        <v>0</v>
      </c>
      <c r="W494">
        <f>IF(EmployeeData3[[#This Row],[Performance Rating]]="Exceeds Expectations",1,0)</f>
        <v>0</v>
      </c>
      <c r="X494">
        <f>IF(EmployeeData3[[#This Row],[Performance Rating]]="Outstanding",1,0)</f>
        <v>0</v>
      </c>
      <c r="Y494">
        <f>IF(EmployeeData3[[#This Row],[Job Level]]="Entry",1,0)</f>
        <v>0</v>
      </c>
      <c r="Z494">
        <f>IF(EmployeeData3[[#This Row],[Job Level]]="Manager",1,0)</f>
        <v>0</v>
      </c>
      <c r="AA494">
        <f>IF(EmployeeData3[[#This Row],[Job Level]]="Senior",1,0)</f>
        <v>0</v>
      </c>
      <c r="AB494">
        <f>IF(EmployeeData3[[#This Row],[Job Level]]="Senior Manager",1,0)</f>
        <v>0</v>
      </c>
      <c r="AC494">
        <f>IF(EmployeeData3[[#This Row],[Department]]="Claims",1,0)</f>
        <v>0</v>
      </c>
      <c r="AD494">
        <f>IF(EmployeeData3[[#This Row],[Department]]="Finance",1,0)</f>
        <v>0</v>
      </c>
      <c r="AE494">
        <f>IF(EmployeeData3[[#This Row],[Department]]="HR",1,0)</f>
        <v>1</v>
      </c>
      <c r="AF494">
        <f>IF(EmployeeData3[[#This Row],[Department]]="IT",1,0)</f>
        <v>0</v>
      </c>
      <c r="AG494">
        <f>IF(EmployeeData3[[#This Row],[Department]]="Marketing",1,0)</f>
        <v>0</v>
      </c>
      <c r="AH494">
        <f>IF(EmployeeData3[[#This Row],[Department]]="Sales",1,0)</f>
        <v>0</v>
      </c>
      <c r="AI494">
        <f>IF(EmployeeData3[[#This Row],[Department]]="Underwriting",1,0)</f>
        <v>0</v>
      </c>
      <c r="AJ494">
        <f>IF(EmployeeData3[[#This Row],[Country]]="Canada",1,0)</f>
        <v>0</v>
      </c>
      <c r="AK494">
        <f>IF(EmployeeData3[[#This Row],[Country]]="Germany",1,0)</f>
        <v>0</v>
      </c>
      <c r="AL494">
        <f>IF(EmployeeData3[[#This Row],[Country]]="Ireland",1,0)</f>
        <v>0</v>
      </c>
      <c r="AM494">
        <f>IF(EmployeeData3[[#This Row],[Country]]="Singapore",1,0)</f>
        <v>0</v>
      </c>
      <c r="AN494">
        <f>IF(EmployeeData3[[#This Row],[Country]]="US",1,0)</f>
        <v>1</v>
      </c>
      <c r="AO494">
        <f>IF(EmployeeData3[[#This Row],[Working Arrangement]]="Office",1,0)</f>
        <v>1</v>
      </c>
      <c r="AP494">
        <f>IF(EmployeeData3[[#This Row],[Working Arrangement]]="Remote",1,0)</f>
        <v>0</v>
      </c>
      <c r="AQ494" t="e">
        <f>'Logistics Regression'!#REF! + SUMPRODUCT(B494:J494, 'Logistics Regression'!#REF!)</f>
        <v>#REF!</v>
      </c>
    </row>
    <row r="495" spans="1:43">
      <c r="A495" t="s">
        <v>546</v>
      </c>
      <c r="B495" t="str">
        <f>VLOOKUP(EmployeeData3[[#This Row],[Employee ID]],GenderData[#All],2,FALSE)</f>
        <v>Male</v>
      </c>
      <c r="C495" t="s">
        <v>43</v>
      </c>
      <c r="D495" t="s">
        <v>44</v>
      </c>
      <c r="E495" t="s">
        <v>23</v>
      </c>
      <c r="F495" t="s">
        <v>62</v>
      </c>
      <c r="G495">
        <v>32</v>
      </c>
      <c r="H495">
        <v>2.5</v>
      </c>
      <c r="I495">
        <v>1.4</v>
      </c>
      <c r="J495" s="3">
        <v>1.04</v>
      </c>
      <c r="K495" t="s">
        <v>37</v>
      </c>
      <c r="L495" t="s">
        <v>26</v>
      </c>
      <c r="M495">
        <v>9</v>
      </c>
      <c r="N495">
        <v>75</v>
      </c>
      <c r="O495">
        <v>3</v>
      </c>
      <c r="P495">
        <v>0.5</v>
      </c>
      <c r="Q495" t="s">
        <v>50</v>
      </c>
      <c r="R495" t="s">
        <v>38</v>
      </c>
      <c r="S495">
        <v>28</v>
      </c>
      <c r="T495">
        <v>0</v>
      </c>
      <c r="U495">
        <f>IF(EmployeeData3[[#This Row],[Gender]]="Female",1,0)</f>
        <v>0</v>
      </c>
      <c r="V495">
        <f>IF(EmployeeData3[[#This Row],[Performance Rating]]="Needs Improvement",1,0)</f>
        <v>0</v>
      </c>
      <c r="W495">
        <f>IF(EmployeeData3[[#This Row],[Performance Rating]]="Exceeds Expectations",1,0)</f>
        <v>1</v>
      </c>
      <c r="X495">
        <f>IF(EmployeeData3[[#This Row],[Performance Rating]]="Outstanding",1,0)</f>
        <v>0</v>
      </c>
      <c r="Y495">
        <f>IF(EmployeeData3[[#This Row],[Job Level]]="Entry",1,0)</f>
        <v>1</v>
      </c>
      <c r="Z495">
        <f>IF(EmployeeData3[[#This Row],[Job Level]]="Manager",1,0)</f>
        <v>0</v>
      </c>
      <c r="AA495">
        <f>IF(EmployeeData3[[#This Row],[Job Level]]="Senior",1,0)</f>
        <v>0</v>
      </c>
      <c r="AB495">
        <f>IF(EmployeeData3[[#This Row],[Job Level]]="Senior Manager",1,0)</f>
        <v>0</v>
      </c>
      <c r="AC495">
        <f>IF(EmployeeData3[[#This Row],[Department]]="Claims",1,0)</f>
        <v>0</v>
      </c>
      <c r="AD495">
        <f>IF(EmployeeData3[[#This Row],[Department]]="Finance",1,0)</f>
        <v>1</v>
      </c>
      <c r="AE495">
        <f>IF(EmployeeData3[[#This Row],[Department]]="HR",1,0)</f>
        <v>0</v>
      </c>
      <c r="AF495">
        <f>IF(EmployeeData3[[#This Row],[Department]]="IT",1,0)</f>
        <v>0</v>
      </c>
      <c r="AG495">
        <f>IF(EmployeeData3[[#This Row],[Department]]="Marketing",1,0)</f>
        <v>0</v>
      </c>
      <c r="AH495">
        <f>IF(EmployeeData3[[#This Row],[Department]]="Sales",1,0)</f>
        <v>0</v>
      </c>
      <c r="AI495">
        <f>IF(EmployeeData3[[#This Row],[Department]]="Underwriting",1,0)</f>
        <v>0</v>
      </c>
      <c r="AJ495">
        <f>IF(EmployeeData3[[#This Row],[Country]]="Canada",1,0)</f>
        <v>0</v>
      </c>
      <c r="AK495">
        <f>IF(EmployeeData3[[#This Row],[Country]]="Germany",1,0)</f>
        <v>0</v>
      </c>
      <c r="AL495">
        <f>IF(EmployeeData3[[#This Row],[Country]]="Ireland",1,0)</f>
        <v>0</v>
      </c>
      <c r="AM495">
        <f>IF(EmployeeData3[[#This Row],[Country]]="Singapore",1,0)</f>
        <v>0</v>
      </c>
      <c r="AN495">
        <f>IF(EmployeeData3[[#This Row],[Country]]="US",1,0)</f>
        <v>0</v>
      </c>
      <c r="AO495">
        <f>IF(EmployeeData3[[#This Row],[Working Arrangement]]="Office",1,0)</f>
        <v>1</v>
      </c>
      <c r="AP495">
        <f>IF(EmployeeData3[[#This Row],[Working Arrangement]]="Remote",1,0)</f>
        <v>0</v>
      </c>
      <c r="AQ495" t="e">
        <f>'Logistics Regression'!#REF! + SUMPRODUCT(B495:J495, 'Logistics Regression'!#REF!)</f>
        <v>#REF!</v>
      </c>
    </row>
    <row r="496" spans="1:43">
      <c r="A496" t="s">
        <v>547</v>
      </c>
      <c r="B496" t="str">
        <f>VLOOKUP(EmployeeData3[[#This Row],[Employee ID]],GenderData[#All],2,FALSE)</f>
        <v>Male</v>
      </c>
      <c r="C496" t="s">
        <v>21</v>
      </c>
      <c r="D496" t="s">
        <v>22</v>
      </c>
      <c r="E496" t="s">
        <v>45</v>
      </c>
      <c r="F496" t="s">
        <v>32</v>
      </c>
      <c r="G496">
        <v>36</v>
      </c>
      <c r="H496">
        <v>4.5999999999999996</v>
      </c>
      <c r="I496">
        <v>0.4</v>
      </c>
      <c r="J496" s="3">
        <v>1.03</v>
      </c>
      <c r="K496" t="s">
        <v>25</v>
      </c>
      <c r="L496" t="s">
        <v>38</v>
      </c>
      <c r="M496">
        <v>27</v>
      </c>
      <c r="N496">
        <v>76</v>
      </c>
      <c r="O496">
        <v>4</v>
      </c>
      <c r="P496">
        <v>3.3</v>
      </c>
      <c r="Q496" t="s">
        <v>27</v>
      </c>
      <c r="R496" t="s">
        <v>26</v>
      </c>
      <c r="S496">
        <v>42</v>
      </c>
      <c r="T496">
        <v>0</v>
      </c>
      <c r="U496">
        <f>IF(EmployeeData3[[#This Row],[Gender]]="Female",1,0)</f>
        <v>0</v>
      </c>
      <c r="V496">
        <f>IF(EmployeeData3[[#This Row],[Performance Rating]]="Needs Improvement",1,0)</f>
        <v>0</v>
      </c>
      <c r="W496">
        <f>IF(EmployeeData3[[#This Row],[Performance Rating]]="Exceeds Expectations",1,0)</f>
        <v>0</v>
      </c>
      <c r="X496">
        <f>IF(EmployeeData3[[#This Row],[Performance Rating]]="Outstanding",1,0)</f>
        <v>0</v>
      </c>
      <c r="Y496">
        <f>IF(EmployeeData3[[#This Row],[Job Level]]="Entry",1,0)</f>
        <v>0</v>
      </c>
      <c r="Z496">
        <f>IF(EmployeeData3[[#This Row],[Job Level]]="Manager",1,0)</f>
        <v>0</v>
      </c>
      <c r="AA496">
        <f>IF(EmployeeData3[[#This Row],[Job Level]]="Senior",1,0)</f>
        <v>1</v>
      </c>
      <c r="AB496">
        <f>IF(EmployeeData3[[#This Row],[Job Level]]="Senior Manager",1,0)</f>
        <v>0</v>
      </c>
      <c r="AC496">
        <f>IF(EmployeeData3[[#This Row],[Department]]="Claims",1,0)</f>
        <v>0</v>
      </c>
      <c r="AD496">
        <f>IF(EmployeeData3[[#This Row],[Department]]="Finance",1,0)</f>
        <v>0</v>
      </c>
      <c r="AE496">
        <f>IF(EmployeeData3[[#This Row],[Department]]="HR",1,0)</f>
        <v>0</v>
      </c>
      <c r="AF496">
        <f>IF(EmployeeData3[[#This Row],[Department]]="IT",1,0)</f>
        <v>0</v>
      </c>
      <c r="AG496">
        <f>IF(EmployeeData3[[#This Row],[Department]]="Marketing",1,0)</f>
        <v>0</v>
      </c>
      <c r="AH496">
        <f>IF(EmployeeData3[[#This Row],[Department]]="Sales",1,0)</f>
        <v>1</v>
      </c>
      <c r="AI496">
        <f>IF(EmployeeData3[[#This Row],[Department]]="Underwriting",1,0)</f>
        <v>0</v>
      </c>
      <c r="AJ496">
        <f>IF(EmployeeData3[[#This Row],[Country]]="Canada",1,0)</f>
        <v>0</v>
      </c>
      <c r="AK496">
        <f>IF(EmployeeData3[[#This Row],[Country]]="Germany",1,0)</f>
        <v>0</v>
      </c>
      <c r="AL496">
        <f>IF(EmployeeData3[[#This Row],[Country]]="Ireland",1,0)</f>
        <v>0</v>
      </c>
      <c r="AM496">
        <f>IF(EmployeeData3[[#This Row],[Country]]="Singapore",1,0)</f>
        <v>0</v>
      </c>
      <c r="AN496">
        <f>IF(EmployeeData3[[#This Row],[Country]]="US",1,0)</f>
        <v>1</v>
      </c>
      <c r="AO496">
        <f>IF(EmployeeData3[[#This Row],[Working Arrangement]]="Office",1,0)</f>
        <v>0</v>
      </c>
      <c r="AP496">
        <f>IF(EmployeeData3[[#This Row],[Working Arrangement]]="Remote",1,0)</f>
        <v>1</v>
      </c>
      <c r="AQ496" t="e">
        <f>'Logistics Regression'!#REF! + SUMPRODUCT(B496:J496, 'Logistics Regression'!#REF!)</f>
        <v>#REF!</v>
      </c>
    </row>
    <row r="497" spans="1:43">
      <c r="A497" t="s">
        <v>548</v>
      </c>
      <c r="B497" t="str">
        <f>VLOOKUP(EmployeeData3[[#This Row],[Employee ID]],GenderData[#All],2,FALSE)</f>
        <v>Female</v>
      </c>
      <c r="C497" t="s">
        <v>21</v>
      </c>
      <c r="D497" t="s">
        <v>22</v>
      </c>
      <c r="E497" t="s">
        <v>45</v>
      </c>
      <c r="F497" t="s">
        <v>32</v>
      </c>
      <c r="G497">
        <v>31</v>
      </c>
      <c r="H497">
        <v>5.5</v>
      </c>
      <c r="I497">
        <v>1.7</v>
      </c>
      <c r="J497" s="3">
        <v>0.97</v>
      </c>
      <c r="K497" t="s">
        <v>25</v>
      </c>
      <c r="L497" t="s">
        <v>26</v>
      </c>
      <c r="M497">
        <v>7</v>
      </c>
      <c r="N497">
        <v>71</v>
      </c>
      <c r="O497">
        <v>1</v>
      </c>
      <c r="P497">
        <v>1.7</v>
      </c>
      <c r="Q497" t="s">
        <v>33</v>
      </c>
      <c r="R497" t="s">
        <v>26</v>
      </c>
      <c r="S497">
        <v>3</v>
      </c>
      <c r="T497">
        <v>0</v>
      </c>
      <c r="U497">
        <f>IF(EmployeeData3[[#This Row],[Gender]]="Female",1,0)</f>
        <v>1</v>
      </c>
      <c r="V497">
        <f>IF(EmployeeData3[[#This Row],[Performance Rating]]="Needs Improvement",1,0)</f>
        <v>0</v>
      </c>
      <c r="W497">
        <f>IF(EmployeeData3[[#This Row],[Performance Rating]]="Exceeds Expectations",1,0)</f>
        <v>0</v>
      </c>
      <c r="X497">
        <f>IF(EmployeeData3[[#This Row],[Performance Rating]]="Outstanding",1,0)</f>
        <v>0</v>
      </c>
      <c r="Y497">
        <f>IF(EmployeeData3[[#This Row],[Job Level]]="Entry",1,0)</f>
        <v>0</v>
      </c>
      <c r="Z497">
        <f>IF(EmployeeData3[[#This Row],[Job Level]]="Manager",1,0)</f>
        <v>0</v>
      </c>
      <c r="AA497">
        <f>IF(EmployeeData3[[#This Row],[Job Level]]="Senior",1,0)</f>
        <v>1</v>
      </c>
      <c r="AB497">
        <f>IF(EmployeeData3[[#This Row],[Job Level]]="Senior Manager",1,0)</f>
        <v>0</v>
      </c>
      <c r="AC497">
        <f>IF(EmployeeData3[[#This Row],[Department]]="Claims",1,0)</f>
        <v>0</v>
      </c>
      <c r="AD497">
        <f>IF(EmployeeData3[[#This Row],[Department]]="Finance",1,0)</f>
        <v>0</v>
      </c>
      <c r="AE497">
        <f>IF(EmployeeData3[[#This Row],[Department]]="HR",1,0)</f>
        <v>0</v>
      </c>
      <c r="AF497">
        <f>IF(EmployeeData3[[#This Row],[Department]]="IT",1,0)</f>
        <v>0</v>
      </c>
      <c r="AG497">
        <f>IF(EmployeeData3[[#This Row],[Department]]="Marketing",1,0)</f>
        <v>0</v>
      </c>
      <c r="AH497">
        <f>IF(EmployeeData3[[#This Row],[Department]]="Sales",1,0)</f>
        <v>1</v>
      </c>
      <c r="AI497">
        <f>IF(EmployeeData3[[#This Row],[Department]]="Underwriting",1,0)</f>
        <v>0</v>
      </c>
      <c r="AJ497">
        <f>IF(EmployeeData3[[#This Row],[Country]]="Canada",1,0)</f>
        <v>0</v>
      </c>
      <c r="AK497">
        <f>IF(EmployeeData3[[#This Row],[Country]]="Germany",1,0)</f>
        <v>0</v>
      </c>
      <c r="AL497">
        <f>IF(EmployeeData3[[#This Row],[Country]]="Ireland",1,0)</f>
        <v>0</v>
      </c>
      <c r="AM497">
        <f>IF(EmployeeData3[[#This Row],[Country]]="Singapore",1,0)</f>
        <v>0</v>
      </c>
      <c r="AN497">
        <f>IF(EmployeeData3[[#This Row],[Country]]="US",1,0)</f>
        <v>1</v>
      </c>
      <c r="AO497">
        <f>IF(EmployeeData3[[#This Row],[Working Arrangement]]="Office",1,0)</f>
        <v>0</v>
      </c>
      <c r="AP497">
        <f>IF(EmployeeData3[[#This Row],[Working Arrangement]]="Remote",1,0)</f>
        <v>0</v>
      </c>
      <c r="AQ497" t="e">
        <f>'Logistics Regression'!#REF! + SUMPRODUCT(B497:J497, 'Logistics Regression'!#REF!)</f>
        <v>#REF!</v>
      </c>
    </row>
    <row r="498" spans="1:43">
      <c r="A498" t="s">
        <v>549</v>
      </c>
      <c r="B498" t="str">
        <f>VLOOKUP(EmployeeData3[[#This Row],[Employee ID]],GenderData[#All],2,FALSE)</f>
        <v>Male</v>
      </c>
      <c r="C498" t="s">
        <v>40</v>
      </c>
      <c r="D498" t="s">
        <v>40</v>
      </c>
      <c r="E498" t="s">
        <v>23</v>
      </c>
      <c r="F498" t="s">
        <v>32</v>
      </c>
      <c r="G498">
        <v>39</v>
      </c>
      <c r="H498">
        <v>5.4</v>
      </c>
      <c r="I498">
        <v>5</v>
      </c>
      <c r="J498" s="3">
        <v>0.94</v>
      </c>
      <c r="K498" t="s">
        <v>53</v>
      </c>
      <c r="L498" t="s">
        <v>38</v>
      </c>
      <c r="M498">
        <v>15</v>
      </c>
      <c r="N498">
        <v>69</v>
      </c>
      <c r="O498">
        <v>3</v>
      </c>
      <c r="P498">
        <v>1.1000000000000001</v>
      </c>
      <c r="Q498" t="s">
        <v>33</v>
      </c>
      <c r="R498" t="s">
        <v>26</v>
      </c>
      <c r="S498">
        <v>34</v>
      </c>
      <c r="T498">
        <v>0</v>
      </c>
      <c r="U498">
        <f>IF(EmployeeData3[[#This Row],[Gender]]="Female",1,0)</f>
        <v>0</v>
      </c>
      <c r="V498">
        <f>IF(EmployeeData3[[#This Row],[Performance Rating]]="Needs Improvement",1,0)</f>
        <v>1</v>
      </c>
      <c r="W498">
        <f>IF(EmployeeData3[[#This Row],[Performance Rating]]="Exceeds Expectations",1,0)</f>
        <v>0</v>
      </c>
      <c r="X498">
        <f>IF(EmployeeData3[[#This Row],[Performance Rating]]="Outstanding",1,0)</f>
        <v>0</v>
      </c>
      <c r="Y498">
        <f>IF(EmployeeData3[[#This Row],[Job Level]]="Entry",1,0)</f>
        <v>0</v>
      </c>
      <c r="Z498">
        <f>IF(EmployeeData3[[#This Row],[Job Level]]="Manager",1,0)</f>
        <v>0</v>
      </c>
      <c r="AA498">
        <f>IF(EmployeeData3[[#This Row],[Job Level]]="Senior",1,0)</f>
        <v>1</v>
      </c>
      <c r="AB498">
        <f>IF(EmployeeData3[[#This Row],[Job Level]]="Senior Manager",1,0)</f>
        <v>0</v>
      </c>
      <c r="AC498">
        <f>IF(EmployeeData3[[#This Row],[Department]]="Claims",1,0)</f>
        <v>0</v>
      </c>
      <c r="AD498">
        <f>IF(EmployeeData3[[#This Row],[Department]]="Finance",1,0)</f>
        <v>0</v>
      </c>
      <c r="AE498">
        <f>IF(EmployeeData3[[#This Row],[Department]]="HR",1,0)</f>
        <v>0</v>
      </c>
      <c r="AF498">
        <f>IF(EmployeeData3[[#This Row],[Department]]="IT",1,0)</f>
        <v>0</v>
      </c>
      <c r="AG498">
        <f>IF(EmployeeData3[[#This Row],[Department]]="Marketing",1,0)</f>
        <v>0</v>
      </c>
      <c r="AH498">
        <f>IF(EmployeeData3[[#This Row],[Department]]="Sales",1,0)</f>
        <v>0</v>
      </c>
      <c r="AI498">
        <f>IF(EmployeeData3[[#This Row],[Department]]="Underwriting",1,0)</f>
        <v>0</v>
      </c>
      <c r="AJ498">
        <f>IF(EmployeeData3[[#This Row],[Country]]="Canada",1,0)</f>
        <v>0</v>
      </c>
      <c r="AK498">
        <f>IF(EmployeeData3[[#This Row],[Country]]="Germany",1,0)</f>
        <v>0</v>
      </c>
      <c r="AL498">
        <f>IF(EmployeeData3[[#This Row],[Country]]="Ireland",1,0)</f>
        <v>0</v>
      </c>
      <c r="AM498">
        <f>IF(EmployeeData3[[#This Row],[Country]]="Singapore",1,0)</f>
        <v>0</v>
      </c>
      <c r="AN498">
        <f>IF(EmployeeData3[[#This Row],[Country]]="US",1,0)</f>
        <v>0</v>
      </c>
      <c r="AO498">
        <f>IF(EmployeeData3[[#This Row],[Working Arrangement]]="Office",1,0)</f>
        <v>0</v>
      </c>
      <c r="AP498">
        <f>IF(EmployeeData3[[#This Row],[Working Arrangement]]="Remote",1,0)</f>
        <v>0</v>
      </c>
      <c r="AQ498" t="e">
        <f>'Logistics Regression'!#REF! + SUMPRODUCT(B498:J498, 'Logistics Regression'!#REF!)</f>
        <v>#REF!</v>
      </c>
    </row>
    <row r="499" spans="1:43">
      <c r="A499" t="s">
        <v>550</v>
      </c>
      <c r="B499" t="str">
        <f>VLOOKUP(EmployeeData3[[#This Row],[Employee ID]],GenderData[#All],2,FALSE)</f>
        <v>Male</v>
      </c>
      <c r="C499" t="s">
        <v>48</v>
      </c>
      <c r="D499" t="s">
        <v>49</v>
      </c>
      <c r="E499" t="s">
        <v>73</v>
      </c>
      <c r="F499" t="s">
        <v>24</v>
      </c>
      <c r="G499">
        <v>39</v>
      </c>
      <c r="H499">
        <v>5.5</v>
      </c>
      <c r="I499">
        <v>0.4</v>
      </c>
      <c r="J499" s="3">
        <v>0.89</v>
      </c>
      <c r="K499" t="s">
        <v>25</v>
      </c>
      <c r="L499" t="s">
        <v>26</v>
      </c>
      <c r="M499">
        <v>11</v>
      </c>
      <c r="N499">
        <v>72</v>
      </c>
      <c r="O499">
        <v>2</v>
      </c>
      <c r="P499">
        <v>6.9</v>
      </c>
      <c r="Q499" t="s">
        <v>33</v>
      </c>
      <c r="R499" t="s">
        <v>26</v>
      </c>
      <c r="S499">
        <v>11</v>
      </c>
      <c r="T499">
        <v>0</v>
      </c>
      <c r="U499">
        <f>IF(EmployeeData3[[#This Row],[Gender]]="Female",1,0)</f>
        <v>0</v>
      </c>
      <c r="V499">
        <f>IF(EmployeeData3[[#This Row],[Performance Rating]]="Needs Improvement",1,0)</f>
        <v>0</v>
      </c>
      <c r="W499">
        <f>IF(EmployeeData3[[#This Row],[Performance Rating]]="Exceeds Expectations",1,0)</f>
        <v>0</v>
      </c>
      <c r="X499">
        <f>IF(EmployeeData3[[#This Row],[Performance Rating]]="Outstanding",1,0)</f>
        <v>0</v>
      </c>
      <c r="Y499">
        <f>IF(EmployeeData3[[#This Row],[Job Level]]="Entry",1,0)</f>
        <v>0</v>
      </c>
      <c r="Z499">
        <f>IF(EmployeeData3[[#This Row],[Job Level]]="Manager",1,0)</f>
        <v>0</v>
      </c>
      <c r="AA499">
        <f>IF(EmployeeData3[[#This Row],[Job Level]]="Senior",1,0)</f>
        <v>0</v>
      </c>
      <c r="AB499">
        <f>IF(EmployeeData3[[#This Row],[Job Level]]="Senior Manager",1,0)</f>
        <v>0</v>
      </c>
      <c r="AC499">
        <f>IF(EmployeeData3[[#This Row],[Department]]="Claims",1,0)</f>
        <v>0</v>
      </c>
      <c r="AD499">
        <f>IF(EmployeeData3[[#This Row],[Department]]="Finance",1,0)</f>
        <v>0</v>
      </c>
      <c r="AE499">
        <f>IF(EmployeeData3[[#This Row],[Department]]="HR",1,0)</f>
        <v>0</v>
      </c>
      <c r="AF499">
        <f>IF(EmployeeData3[[#This Row],[Department]]="IT",1,0)</f>
        <v>1</v>
      </c>
      <c r="AG499">
        <f>IF(EmployeeData3[[#This Row],[Department]]="Marketing",1,0)</f>
        <v>0</v>
      </c>
      <c r="AH499">
        <f>IF(EmployeeData3[[#This Row],[Department]]="Sales",1,0)</f>
        <v>0</v>
      </c>
      <c r="AI499">
        <f>IF(EmployeeData3[[#This Row],[Department]]="Underwriting",1,0)</f>
        <v>0</v>
      </c>
      <c r="AJ499">
        <f>IF(EmployeeData3[[#This Row],[Country]]="Canada",1,0)</f>
        <v>0</v>
      </c>
      <c r="AK499">
        <f>IF(EmployeeData3[[#This Row],[Country]]="Germany",1,0)</f>
        <v>0</v>
      </c>
      <c r="AL499">
        <f>IF(EmployeeData3[[#This Row],[Country]]="Ireland",1,0)</f>
        <v>1</v>
      </c>
      <c r="AM499">
        <f>IF(EmployeeData3[[#This Row],[Country]]="Singapore",1,0)</f>
        <v>0</v>
      </c>
      <c r="AN499">
        <f>IF(EmployeeData3[[#This Row],[Country]]="US",1,0)</f>
        <v>0</v>
      </c>
      <c r="AO499">
        <f>IF(EmployeeData3[[#This Row],[Working Arrangement]]="Office",1,0)</f>
        <v>0</v>
      </c>
      <c r="AP499">
        <f>IF(EmployeeData3[[#This Row],[Working Arrangement]]="Remote",1,0)</f>
        <v>0</v>
      </c>
      <c r="AQ499" t="e">
        <f>'Logistics Regression'!#REF! + SUMPRODUCT(B499:J499, 'Logistics Regression'!#REF!)</f>
        <v>#REF!</v>
      </c>
    </row>
    <row r="500" spans="1:43">
      <c r="A500" t="s">
        <v>551</v>
      </c>
      <c r="B500" t="str">
        <f>VLOOKUP(EmployeeData3[[#This Row],[Employee ID]],GenderData[#All],2,FALSE)</f>
        <v>Male</v>
      </c>
      <c r="C500" t="s">
        <v>29</v>
      </c>
      <c r="D500" t="s">
        <v>30</v>
      </c>
      <c r="E500" t="s">
        <v>31</v>
      </c>
      <c r="F500" t="s">
        <v>24</v>
      </c>
      <c r="G500">
        <v>40</v>
      </c>
      <c r="H500">
        <v>1.3</v>
      </c>
      <c r="I500">
        <v>0.8</v>
      </c>
      <c r="J500" s="3">
        <v>0.96</v>
      </c>
      <c r="K500" t="s">
        <v>37</v>
      </c>
      <c r="L500" t="s">
        <v>38</v>
      </c>
      <c r="M500">
        <v>7</v>
      </c>
      <c r="N500">
        <v>66</v>
      </c>
      <c r="O500">
        <v>1</v>
      </c>
      <c r="P500">
        <v>1.9</v>
      </c>
      <c r="Q500" t="s">
        <v>27</v>
      </c>
      <c r="R500" t="s">
        <v>26</v>
      </c>
      <c r="S500">
        <v>34</v>
      </c>
      <c r="T500">
        <v>0</v>
      </c>
      <c r="U500">
        <f>IF(EmployeeData3[[#This Row],[Gender]]="Female",1,0)</f>
        <v>0</v>
      </c>
      <c r="V500">
        <f>IF(EmployeeData3[[#This Row],[Performance Rating]]="Needs Improvement",1,0)</f>
        <v>0</v>
      </c>
      <c r="W500">
        <f>IF(EmployeeData3[[#This Row],[Performance Rating]]="Exceeds Expectations",1,0)</f>
        <v>1</v>
      </c>
      <c r="X500">
        <f>IF(EmployeeData3[[#This Row],[Performance Rating]]="Outstanding",1,0)</f>
        <v>0</v>
      </c>
      <c r="Y500">
        <f>IF(EmployeeData3[[#This Row],[Job Level]]="Entry",1,0)</f>
        <v>0</v>
      </c>
      <c r="Z500">
        <f>IF(EmployeeData3[[#This Row],[Job Level]]="Manager",1,0)</f>
        <v>0</v>
      </c>
      <c r="AA500">
        <f>IF(EmployeeData3[[#This Row],[Job Level]]="Senior",1,0)</f>
        <v>0</v>
      </c>
      <c r="AB500">
        <f>IF(EmployeeData3[[#This Row],[Job Level]]="Senior Manager",1,0)</f>
        <v>0</v>
      </c>
      <c r="AC500">
        <f>IF(EmployeeData3[[#This Row],[Department]]="Claims",1,0)</f>
        <v>1</v>
      </c>
      <c r="AD500">
        <f>IF(EmployeeData3[[#This Row],[Department]]="Finance",1,0)</f>
        <v>0</v>
      </c>
      <c r="AE500">
        <f>IF(EmployeeData3[[#This Row],[Department]]="HR",1,0)</f>
        <v>0</v>
      </c>
      <c r="AF500">
        <f>IF(EmployeeData3[[#This Row],[Department]]="IT",1,0)</f>
        <v>0</v>
      </c>
      <c r="AG500">
        <f>IF(EmployeeData3[[#This Row],[Department]]="Marketing",1,0)</f>
        <v>0</v>
      </c>
      <c r="AH500">
        <f>IF(EmployeeData3[[#This Row],[Department]]="Sales",1,0)</f>
        <v>0</v>
      </c>
      <c r="AI500">
        <f>IF(EmployeeData3[[#This Row],[Department]]="Underwriting",1,0)</f>
        <v>0</v>
      </c>
      <c r="AJ500">
        <f>IF(EmployeeData3[[#This Row],[Country]]="Canada",1,0)</f>
        <v>0</v>
      </c>
      <c r="AK500">
        <f>IF(EmployeeData3[[#This Row],[Country]]="Germany",1,0)</f>
        <v>1</v>
      </c>
      <c r="AL500">
        <f>IF(EmployeeData3[[#This Row],[Country]]="Ireland",1,0)</f>
        <v>0</v>
      </c>
      <c r="AM500">
        <f>IF(EmployeeData3[[#This Row],[Country]]="Singapore",1,0)</f>
        <v>0</v>
      </c>
      <c r="AN500">
        <f>IF(EmployeeData3[[#This Row],[Country]]="US",1,0)</f>
        <v>0</v>
      </c>
      <c r="AO500">
        <f>IF(EmployeeData3[[#This Row],[Working Arrangement]]="Office",1,0)</f>
        <v>0</v>
      </c>
      <c r="AP500">
        <f>IF(EmployeeData3[[#This Row],[Working Arrangement]]="Remote",1,0)</f>
        <v>1</v>
      </c>
      <c r="AQ500" t="e">
        <f>'Logistics Regression'!#REF! + SUMPRODUCT(B500:J500, 'Logistics Regression'!#REF!)</f>
        <v>#REF!</v>
      </c>
    </row>
    <row r="501" spans="1:43">
      <c r="A501" t="s">
        <v>552</v>
      </c>
      <c r="B501" t="str">
        <f>VLOOKUP(EmployeeData3[[#This Row],[Employee ID]],GenderData[#All],2,FALSE)</f>
        <v>Male</v>
      </c>
      <c r="C501" t="s">
        <v>29</v>
      </c>
      <c r="D501" t="s">
        <v>30</v>
      </c>
      <c r="E501" t="s">
        <v>23</v>
      </c>
      <c r="F501" t="s">
        <v>36</v>
      </c>
      <c r="G501">
        <v>54</v>
      </c>
      <c r="H501">
        <v>2.1</v>
      </c>
      <c r="I501">
        <v>1</v>
      </c>
      <c r="J501" s="3">
        <v>0.74</v>
      </c>
      <c r="K501" t="s">
        <v>75</v>
      </c>
      <c r="L501" t="s">
        <v>26</v>
      </c>
      <c r="M501">
        <v>23</v>
      </c>
      <c r="N501">
        <v>52</v>
      </c>
      <c r="O501">
        <v>7</v>
      </c>
      <c r="P501">
        <v>4</v>
      </c>
      <c r="Q501" t="s">
        <v>33</v>
      </c>
      <c r="R501" t="s">
        <v>38</v>
      </c>
      <c r="S501">
        <v>18</v>
      </c>
      <c r="T501">
        <v>0</v>
      </c>
      <c r="U501">
        <f>IF(EmployeeData3[[#This Row],[Gender]]="Female",1,0)</f>
        <v>0</v>
      </c>
      <c r="V501">
        <f>IF(EmployeeData3[[#This Row],[Performance Rating]]="Needs Improvement",1,0)</f>
        <v>0</v>
      </c>
      <c r="W501">
        <f>IF(EmployeeData3[[#This Row],[Performance Rating]]="Exceeds Expectations",1,0)</f>
        <v>0</v>
      </c>
      <c r="X501">
        <f>IF(EmployeeData3[[#This Row],[Performance Rating]]="Outstanding",1,0)</f>
        <v>1</v>
      </c>
      <c r="Y501">
        <f>IF(EmployeeData3[[#This Row],[Job Level]]="Entry",1,0)</f>
        <v>0</v>
      </c>
      <c r="Z501">
        <f>IF(EmployeeData3[[#This Row],[Job Level]]="Manager",1,0)</f>
        <v>1</v>
      </c>
      <c r="AA501">
        <f>IF(EmployeeData3[[#This Row],[Job Level]]="Senior",1,0)</f>
        <v>0</v>
      </c>
      <c r="AB501">
        <f>IF(EmployeeData3[[#This Row],[Job Level]]="Senior Manager",1,0)</f>
        <v>0</v>
      </c>
      <c r="AC501">
        <f>IF(EmployeeData3[[#This Row],[Department]]="Claims",1,0)</f>
        <v>1</v>
      </c>
      <c r="AD501">
        <f>IF(EmployeeData3[[#This Row],[Department]]="Finance",1,0)</f>
        <v>0</v>
      </c>
      <c r="AE501">
        <f>IF(EmployeeData3[[#This Row],[Department]]="HR",1,0)</f>
        <v>0</v>
      </c>
      <c r="AF501">
        <f>IF(EmployeeData3[[#This Row],[Department]]="IT",1,0)</f>
        <v>0</v>
      </c>
      <c r="AG501">
        <f>IF(EmployeeData3[[#This Row],[Department]]="Marketing",1,0)</f>
        <v>0</v>
      </c>
      <c r="AH501">
        <f>IF(EmployeeData3[[#This Row],[Department]]="Sales",1,0)</f>
        <v>0</v>
      </c>
      <c r="AI501">
        <f>IF(EmployeeData3[[#This Row],[Department]]="Underwriting",1,0)</f>
        <v>0</v>
      </c>
      <c r="AJ501">
        <f>IF(EmployeeData3[[#This Row],[Country]]="Canada",1,0)</f>
        <v>0</v>
      </c>
      <c r="AK501">
        <f>IF(EmployeeData3[[#This Row],[Country]]="Germany",1,0)</f>
        <v>0</v>
      </c>
      <c r="AL501">
        <f>IF(EmployeeData3[[#This Row],[Country]]="Ireland",1,0)</f>
        <v>0</v>
      </c>
      <c r="AM501">
        <f>IF(EmployeeData3[[#This Row],[Country]]="Singapore",1,0)</f>
        <v>0</v>
      </c>
      <c r="AN501">
        <f>IF(EmployeeData3[[#This Row],[Country]]="US",1,0)</f>
        <v>0</v>
      </c>
      <c r="AO501">
        <f>IF(EmployeeData3[[#This Row],[Working Arrangement]]="Office",1,0)</f>
        <v>0</v>
      </c>
      <c r="AP501">
        <f>IF(EmployeeData3[[#This Row],[Working Arrangement]]="Remote",1,0)</f>
        <v>0</v>
      </c>
      <c r="AQ501" t="e">
        <f>'Logistics Regression'!#REF! + SUMPRODUCT(B501:J501, 'Logistics Regression'!#REF!)</f>
        <v>#REF!</v>
      </c>
    </row>
    <row r="502" spans="1:43">
      <c r="A502" t="s">
        <v>553</v>
      </c>
      <c r="B502" t="str">
        <f>VLOOKUP(EmployeeData3[[#This Row],[Employee ID]],GenderData[#All],2,FALSE)</f>
        <v>Female</v>
      </c>
      <c r="C502" t="s">
        <v>35</v>
      </c>
      <c r="D502" t="s">
        <v>22</v>
      </c>
      <c r="E502" t="s">
        <v>73</v>
      </c>
      <c r="F502" t="s">
        <v>32</v>
      </c>
      <c r="G502">
        <v>37</v>
      </c>
      <c r="H502">
        <v>4</v>
      </c>
      <c r="I502">
        <v>0.8</v>
      </c>
      <c r="J502" s="3">
        <v>1.0900000000000001</v>
      </c>
      <c r="K502" t="s">
        <v>37</v>
      </c>
      <c r="L502" t="s">
        <v>26</v>
      </c>
      <c r="M502">
        <v>21</v>
      </c>
      <c r="N502">
        <v>87</v>
      </c>
      <c r="O502">
        <v>4</v>
      </c>
      <c r="P502">
        <v>2.5</v>
      </c>
      <c r="Q502" t="s">
        <v>33</v>
      </c>
      <c r="R502" t="s">
        <v>38</v>
      </c>
      <c r="S502">
        <v>14</v>
      </c>
      <c r="T502">
        <v>0</v>
      </c>
      <c r="U502">
        <f>IF(EmployeeData3[[#This Row],[Gender]]="Female",1,0)</f>
        <v>1</v>
      </c>
      <c r="V502">
        <f>IF(EmployeeData3[[#This Row],[Performance Rating]]="Needs Improvement",1,0)</f>
        <v>0</v>
      </c>
      <c r="W502">
        <f>IF(EmployeeData3[[#This Row],[Performance Rating]]="Exceeds Expectations",1,0)</f>
        <v>1</v>
      </c>
      <c r="X502">
        <f>IF(EmployeeData3[[#This Row],[Performance Rating]]="Outstanding",1,0)</f>
        <v>0</v>
      </c>
      <c r="Y502">
        <f>IF(EmployeeData3[[#This Row],[Job Level]]="Entry",1,0)</f>
        <v>0</v>
      </c>
      <c r="Z502">
        <f>IF(EmployeeData3[[#This Row],[Job Level]]="Manager",1,0)</f>
        <v>0</v>
      </c>
      <c r="AA502">
        <f>IF(EmployeeData3[[#This Row],[Job Level]]="Senior",1,0)</f>
        <v>1</v>
      </c>
      <c r="AB502">
        <f>IF(EmployeeData3[[#This Row],[Job Level]]="Senior Manager",1,0)</f>
        <v>0</v>
      </c>
      <c r="AC502">
        <f>IF(EmployeeData3[[#This Row],[Department]]="Claims",1,0)</f>
        <v>0</v>
      </c>
      <c r="AD502">
        <f>IF(EmployeeData3[[#This Row],[Department]]="Finance",1,0)</f>
        <v>0</v>
      </c>
      <c r="AE502">
        <f>IF(EmployeeData3[[#This Row],[Department]]="HR",1,0)</f>
        <v>0</v>
      </c>
      <c r="AF502">
        <f>IF(EmployeeData3[[#This Row],[Department]]="IT",1,0)</f>
        <v>0</v>
      </c>
      <c r="AG502">
        <f>IF(EmployeeData3[[#This Row],[Department]]="Marketing",1,0)</f>
        <v>1</v>
      </c>
      <c r="AH502">
        <f>IF(EmployeeData3[[#This Row],[Department]]="Sales",1,0)</f>
        <v>0</v>
      </c>
      <c r="AI502">
        <f>IF(EmployeeData3[[#This Row],[Department]]="Underwriting",1,0)</f>
        <v>0</v>
      </c>
      <c r="AJ502">
        <f>IF(EmployeeData3[[#This Row],[Country]]="Canada",1,0)</f>
        <v>0</v>
      </c>
      <c r="AK502">
        <f>IF(EmployeeData3[[#This Row],[Country]]="Germany",1,0)</f>
        <v>0</v>
      </c>
      <c r="AL502">
        <f>IF(EmployeeData3[[#This Row],[Country]]="Ireland",1,0)</f>
        <v>1</v>
      </c>
      <c r="AM502">
        <f>IF(EmployeeData3[[#This Row],[Country]]="Singapore",1,0)</f>
        <v>0</v>
      </c>
      <c r="AN502">
        <f>IF(EmployeeData3[[#This Row],[Country]]="US",1,0)</f>
        <v>0</v>
      </c>
      <c r="AO502">
        <f>IF(EmployeeData3[[#This Row],[Working Arrangement]]="Office",1,0)</f>
        <v>0</v>
      </c>
      <c r="AP502">
        <f>IF(EmployeeData3[[#This Row],[Working Arrangement]]="Remote",1,0)</f>
        <v>0</v>
      </c>
      <c r="AQ502" t="e">
        <f>'Logistics Regression'!#REF! + SUMPRODUCT(B502:J502, 'Logistics Regression'!#REF!)</f>
        <v>#REF!</v>
      </c>
    </row>
    <row r="503" spans="1:43">
      <c r="A503" t="s">
        <v>554</v>
      </c>
      <c r="B503" t="str">
        <f>VLOOKUP(EmployeeData3[[#This Row],[Employee ID]],GenderData[#All],2,FALSE)</f>
        <v>Male</v>
      </c>
      <c r="C503" t="s">
        <v>40</v>
      </c>
      <c r="D503" t="s">
        <v>40</v>
      </c>
      <c r="E503" t="s">
        <v>23</v>
      </c>
      <c r="F503" t="s">
        <v>24</v>
      </c>
      <c r="G503">
        <v>47</v>
      </c>
      <c r="H503">
        <v>7.9</v>
      </c>
      <c r="I503">
        <v>3.5</v>
      </c>
      <c r="J503" s="3">
        <v>1.03</v>
      </c>
      <c r="K503" t="s">
        <v>25</v>
      </c>
      <c r="L503" t="s">
        <v>38</v>
      </c>
      <c r="M503">
        <v>27</v>
      </c>
      <c r="N503">
        <v>79</v>
      </c>
      <c r="O503">
        <v>3</v>
      </c>
      <c r="P503">
        <v>0.8</v>
      </c>
      <c r="Q503" t="s">
        <v>27</v>
      </c>
      <c r="R503" t="s">
        <v>26</v>
      </c>
      <c r="S503">
        <v>17</v>
      </c>
      <c r="T503">
        <v>0</v>
      </c>
      <c r="U503">
        <f>IF(EmployeeData3[[#This Row],[Gender]]="Female",1,0)</f>
        <v>0</v>
      </c>
      <c r="V503">
        <f>IF(EmployeeData3[[#This Row],[Performance Rating]]="Needs Improvement",1,0)</f>
        <v>0</v>
      </c>
      <c r="W503">
        <f>IF(EmployeeData3[[#This Row],[Performance Rating]]="Exceeds Expectations",1,0)</f>
        <v>0</v>
      </c>
      <c r="X503">
        <f>IF(EmployeeData3[[#This Row],[Performance Rating]]="Outstanding",1,0)</f>
        <v>0</v>
      </c>
      <c r="Y503">
        <f>IF(EmployeeData3[[#This Row],[Job Level]]="Entry",1,0)</f>
        <v>0</v>
      </c>
      <c r="Z503">
        <f>IF(EmployeeData3[[#This Row],[Job Level]]="Manager",1,0)</f>
        <v>0</v>
      </c>
      <c r="AA503">
        <f>IF(EmployeeData3[[#This Row],[Job Level]]="Senior",1,0)</f>
        <v>0</v>
      </c>
      <c r="AB503">
        <f>IF(EmployeeData3[[#This Row],[Job Level]]="Senior Manager",1,0)</f>
        <v>0</v>
      </c>
      <c r="AC503">
        <f>IF(EmployeeData3[[#This Row],[Department]]="Claims",1,0)</f>
        <v>0</v>
      </c>
      <c r="AD503">
        <f>IF(EmployeeData3[[#This Row],[Department]]="Finance",1,0)</f>
        <v>0</v>
      </c>
      <c r="AE503">
        <f>IF(EmployeeData3[[#This Row],[Department]]="HR",1,0)</f>
        <v>0</v>
      </c>
      <c r="AF503">
        <f>IF(EmployeeData3[[#This Row],[Department]]="IT",1,0)</f>
        <v>0</v>
      </c>
      <c r="AG503">
        <f>IF(EmployeeData3[[#This Row],[Department]]="Marketing",1,0)</f>
        <v>0</v>
      </c>
      <c r="AH503">
        <f>IF(EmployeeData3[[#This Row],[Department]]="Sales",1,0)</f>
        <v>0</v>
      </c>
      <c r="AI503">
        <f>IF(EmployeeData3[[#This Row],[Department]]="Underwriting",1,0)</f>
        <v>0</v>
      </c>
      <c r="AJ503">
        <f>IF(EmployeeData3[[#This Row],[Country]]="Canada",1,0)</f>
        <v>0</v>
      </c>
      <c r="AK503">
        <f>IF(EmployeeData3[[#This Row],[Country]]="Germany",1,0)</f>
        <v>0</v>
      </c>
      <c r="AL503">
        <f>IF(EmployeeData3[[#This Row],[Country]]="Ireland",1,0)</f>
        <v>0</v>
      </c>
      <c r="AM503">
        <f>IF(EmployeeData3[[#This Row],[Country]]="Singapore",1,0)</f>
        <v>0</v>
      </c>
      <c r="AN503">
        <f>IF(EmployeeData3[[#This Row],[Country]]="US",1,0)</f>
        <v>0</v>
      </c>
      <c r="AO503">
        <f>IF(EmployeeData3[[#This Row],[Working Arrangement]]="Office",1,0)</f>
        <v>0</v>
      </c>
      <c r="AP503">
        <f>IF(EmployeeData3[[#This Row],[Working Arrangement]]="Remote",1,0)</f>
        <v>1</v>
      </c>
      <c r="AQ503" t="e">
        <f>'Logistics Regression'!#REF! + SUMPRODUCT(B503:J503, 'Logistics Regression'!#REF!)</f>
        <v>#REF!</v>
      </c>
    </row>
    <row r="504" spans="1:43">
      <c r="A504" t="s">
        <v>555</v>
      </c>
      <c r="B504" t="str">
        <f>VLOOKUP(EmployeeData3[[#This Row],[Employee ID]],GenderData[#All],2,FALSE)</f>
        <v>Male</v>
      </c>
      <c r="C504" t="s">
        <v>66</v>
      </c>
      <c r="D504" t="s">
        <v>67</v>
      </c>
      <c r="E504" t="s">
        <v>55</v>
      </c>
      <c r="F504" t="s">
        <v>62</v>
      </c>
      <c r="G504">
        <v>40</v>
      </c>
      <c r="H504">
        <v>15.4</v>
      </c>
      <c r="I504">
        <v>1.1000000000000001</v>
      </c>
      <c r="J504" s="3">
        <v>0.96</v>
      </c>
      <c r="K504" t="s">
        <v>75</v>
      </c>
      <c r="L504" t="s">
        <v>26</v>
      </c>
      <c r="M504">
        <v>1</v>
      </c>
      <c r="N504">
        <v>73</v>
      </c>
      <c r="O504">
        <v>13</v>
      </c>
      <c r="P504">
        <v>4.4000000000000004</v>
      </c>
      <c r="Q504" t="s">
        <v>33</v>
      </c>
      <c r="R504" t="s">
        <v>26</v>
      </c>
      <c r="S504">
        <v>7</v>
      </c>
      <c r="T504">
        <v>0</v>
      </c>
      <c r="U504">
        <f>IF(EmployeeData3[[#This Row],[Gender]]="Female",1,0)</f>
        <v>0</v>
      </c>
      <c r="V504">
        <f>IF(EmployeeData3[[#This Row],[Performance Rating]]="Needs Improvement",1,0)</f>
        <v>0</v>
      </c>
      <c r="W504">
        <f>IF(EmployeeData3[[#This Row],[Performance Rating]]="Exceeds Expectations",1,0)</f>
        <v>0</v>
      </c>
      <c r="X504">
        <f>IF(EmployeeData3[[#This Row],[Performance Rating]]="Outstanding",1,0)</f>
        <v>1</v>
      </c>
      <c r="Y504">
        <f>IF(EmployeeData3[[#This Row],[Job Level]]="Entry",1,0)</f>
        <v>1</v>
      </c>
      <c r="Z504">
        <f>IF(EmployeeData3[[#This Row],[Job Level]]="Manager",1,0)</f>
        <v>0</v>
      </c>
      <c r="AA504">
        <f>IF(EmployeeData3[[#This Row],[Job Level]]="Senior",1,0)</f>
        <v>0</v>
      </c>
      <c r="AB504">
        <f>IF(EmployeeData3[[#This Row],[Job Level]]="Senior Manager",1,0)</f>
        <v>0</v>
      </c>
      <c r="AC504">
        <f>IF(EmployeeData3[[#This Row],[Department]]="Claims",1,0)</f>
        <v>0</v>
      </c>
      <c r="AD504">
        <f>IF(EmployeeData3[[#This Row],[Department]]="Finance",1,0)</f>
        <v>0</v>
      </c>
      <c r="AE504">
        <f>IF(EmployeeData3[[#This Row],[Department]]="HR",1,0)</f>
        <v>1</v>
      </c>
      <c r="AF504">
        <f>IF(EmployeeData3[[#This Row],[Department]]="IT",1,0)</f>
        <v>0</v>
      </c>
      <c r="AG504">
        <f>IF(EmployeeData3[[#This Row],[Department]]="Marketing",1,0)</f>
        <v>0</v>
      </c>
      <c r="AH504">
        <f>IF(EmployeeData3[[#This Row],[Department]]="Sales",1,0)</f>
        <v>0</v>
      </c>
      <c r="AI504">
        <f>IF(EmployeeData3[[#This Row],[Department]]="Underwriting",1,0)</f>
        <v>0</v>
      </c>
      <c r="AJ504">
        <f>IF(EmployeeData3[[#This Row],[Country]]="Canada",1,0)</f>
        <v>1</v>
      </c>
      <c r="AK504">
        <f>IF(EmployeeData3[[#This Row],[Country]]="Germany",1,0)</f>
        <v>0</v>
      </c>
      <c r="AL504">
        <f>IF(EmployeeData3[[#This Row],[Country]]="Ireland",1,0)</f>
        <v>0</v>
      </c>
      <c r="AM504">
        <f>IF(EmployeeData3[[#This Row],[Country]]="Singapore",1,0)</f>
        <v>0</v>
      </c>
      <c r="AN504">
        <f>IF(EmployeeData3[[#This Row],[Country]]="US",1,0)</f>
        <v>0</v>
      </c>
      <c r="AO504">
        <f>IF(EmployeeData3[[#This Row],[Working Arrangement]]="Office",1,0)</f>
        <v>0</v>
      </c>
      <c r="AP504">
        <f>IF(EmployeeData3[[#This Row],[Working Arrangement]]="Remote",1,0)</f>
        <v>0</v>
      </c>
      <c r="AQ504" t="e">
        <f>'Logistics Regression'!#REF! + SUMPRODUCT(B504:J504, 'Logistics Regression'!#REF!)</f>
        <v>#REF!</v>
      </c>
    </row>
    <row r="505" spans="1:43">
      <c r="A505" t="s">
        <v>556</v>
      </c>
      <c r="B505" t="str">
        <f>VLOOKUP(EmployeeData3[[#This Row],[Employee ID]],GenderData[#All],2,FALSE)</f>
        <v>Female</v>
      </c>
      <c r="C505" t="s">
        <v>52</v>
      </c>
      <c r="D505" t="s">
        <v>30</v>
      </c>
      <c r="E505" t="s">
        <v>31</v>
      </c>
      <c r="F505" t="s">
        <v>24</v>
      </c>
      <c r="G505">
        <v>36</v>
      </c>
      <c r="H505">
        <v>4.9000000000000004</v>
      </c>
      <c r="I505">
        <v>3.6</v>
      </c>
      <c r="J505" s="3">
        <v>1.2</v>
      </c>
      <c r="K505" t="s">
        <v>25</v>
      </c>
      <c r="L505" t="s">
        <v>38</v>
      </c>
      <c r="M505">
        <v>26</v>
      </c>
      <c r="N505">
        <v>90</v>
      </c>
      <c r="O505">
        <v>1</v>
      </c>
      <c r="P505">
        <v>2</v>
      </c>
      <c r="Q505" t="s">
        <v>50</v>
      </c>
      <c r="R505" t="s">
        <v>26</v>
      </c>
      <c r="S505">
        <v>24</v>
      </c>
      <c r="T505">
        <v>1</v>
      </c>
      <c r="U505">
        <f>IF(EmployeeData3[[#This Row],[Gender]]="Female",1,0)</f>
        <v>1</v>
      </c>
      <c r="V505">
        <f>IF(EmployeeData3[[#This Row],[Performance Rating]]="Needs Improvement",1,0)</f>
        <v>0</v>
      </c>
      <c r="W505">
        <f>IF(EmployeeData3[[#This Row],[Performance Rating]]="Exceeds Expectations",1,0)</f>
        <v>0</v>
      </c>
      <c r="X505">
        <f>IF(EmployeeData3[[#This Row],[Performance Rating]]="Outstanding",1,0)</f>
        <v>0</v>
      </c>
      <c r="Y505">
        <f>IF(EmployeeData3[[#This Row],[Job Level]]="Entry",1,0)</f>
        <v>0</v>
      </c>
      <c r="Z505">
        <f>IF(EmployeeData3[[#This Row],[Job Level]]="Manager",1,0)</f>
        <v>0</v>
      </c>
      <c r="AA505">
        <f>IF(EmployeeData3[[#This Row],[Job Level]]="Senior",1,0)</f>
        <v>0</v>
      </c>
      <c r="AB505">
        <f>IF(EmployeeData3[[#This Row],[Job Level]]="Senior Manager",1,0)</f>
        <v>0</v>
      </c>
      <c r="AC505">
        <f>IF(EmployeeData3[[#This Row],[Department]]="Claims",1,0)</f>
        <v>0</v>
      </c>
      <c r="AD505">
        <f>IF(EmployeeData3[[#This Row],[Department]]="Finance",1,0)</f>
        <v>0</v>
      </c>
      <c r="AE505">
        <f>IF(EmployeeData3[[#This Row],[Department]]="HR",1,0)</f>
        <v>0</v>
      </c>
      <c r="AF505">
        <f>IF(EmployeeData3[[#This Row],[Department]]="IT",1,0)</f>
        <v>0</v>
      </c>
      <c r="AG505">
        <f>IF(EmployeeData3[[#This Row],[Department]]="Marketing",1,0)</f>
        <v>0</v>
      </c>
      <c r="AH505">
        <f>IF(EmployeeData3[[#This Row],[Department]]="Sales",1,0)</f>
        <v>0</v>
      </c>
      <c r="AI505">
        <f>IF(EmployeeData3[[#This Row],[Department]]="Underwriting",1,0)</f>
        <v>1</v>
      </c>
      <c r="AJ505">
        <f>IF(EmployeeData3[[#This Row],[Country]]="Canada",1,0)</f>
        <v>0</v>
      </c>
      <c r="AK505">
        <f>IF(EmployeeData3[[#This Row],[Country]]="Germany",1,0)</f>
        <v>1</v>
      </c>
      <c r="AL505">
        <f>IF(EmployeeData3[[#This Row],[Country]]="Ireland",1,0)</f>
        <v>0</v>
      </c>
      <c r="AM505">
        <f>IF(EmployeeData3[[#This Row],[Country]]="Singapore",1,0)</f>
        <v>0</v>
      </c>
      <c r="AN505">
        <f>IF(EmployeeData3[[#This Row],[Country]]="US",1,0)</f>
        <v>0</v>
      </c>
      <c r="AO505">
        <f>IF(EmployeeData3[[#This Row],[Working Arrangement]]="Office",1,0)</f>
        <v>1</v>
      </c>
      <c r="AP505">
        <f>IF(EmployeeData3[[#This Row],[Working Arrangement]]="Remote",1,0)</f>
        <v>0</v>
      </c>
      <c r="AQ505" t="e">
        <f>'Logistics Regression'!#REF! + SUMPRODUCT(B505:J505, 'Logistics Regression'!#REF!)</f>
        <v>#REF!</v>
      </c>
    </row>
    <row r="506" spans="1:43">
      <c r="A506" t="s">
        <v>557</v>
      </c>
      <c r="B506" t="str">
        <f>VLOOKUP(EmployeeData3[[#This Row],[Employee ID]],GenderData[#All],2,FALSE)</f>
        <v>Male</v>
      </c>
      <c r="C506" t="s">
        <v>35</v>
      </c>
      <c r="D506" t="s">
        <v>22</v>
      </c>
      <c r="E506" t="s">
        <v>45</v>
      </c>
      <c r="F506" t="s">
        <v>24</v>
      </c>
      <c r="G506">
        <v>37</v>
      </c>
      <c r="H506">
        <v>6.4</v>
      </c>
      <c r="I506">
        <v>2.1</v>
      </c>
      <c r="J506" s="3">
        <v>1.04</v>
      </c>
      <c r="K506" t="s">
        <v>25</v>
      </c>
      <c r="L506" t="s">
        <v>26</v>
      </c>
      <c r="M506">
        <v>39</v>
      </c>
      <c r="N506">
        <v>65</v>
      </c>
      <c r="O506">
        <v>14</v>
      </c>
      <c r="P506">
        <v>4.9000000000000004</v>
      </c>
      <c r="Q506" t="s">
        <v>50</v>
      </c>
      <c r="R506" t="s">
        <v>38</v>
      </c>
      <c r="S506">
        <v>15</v>
      </c>
      <c r="T506">
        <v>0</v>
      </c>
      <c r="U506">
        <f>IF(EmployeeData3[[#This Row],[Gender]]="Female",1,0)</f>
        <v>0</v>
      </c>
      <c r="V506">
        <f>IF(EmployeeData3[[#This Row],[Performance Rating]]="Needs Improvement",1,0)</f>
        <v>0</v>
      </c>
      <c r="W506">
        <f>IF(EmployeeData3[[#This Row],[Performance Rating]]="Exceeds Expectations",1,0)</f>
        <v>0</v>
      </c>
      <c r="X506">
        <f>IF(EmployeeData3[[#This Row],[Performance Rating]]="Outstanding",1,0)</f>
        <v>0</v>
      </c>
      <c r="Y506">
        <f>IF(EmployeeData3[[#This Row],[Job Level]]="Entry",1,0)</f>
        <v>0</v>
      </c>
      <c r="Z506">
        <f>IF(EmployeeData3[[#This Row],[Job Level]]="Manager",1,0)</f>
        <v>0</v>
      </c>
      <c r="AA506">
        <f>IF(EmployeeData3[[#This Row],[Job Level]]="Senior",1,0)</f>
        <v>0</v>
      </c>
      <c r="AB506">
        <f>IF(EmployeeData3[[#This Row],[Job Level]]="Senior Manager",1,0)</f>
        <v>0</v>
      </c>
      <c r="AC506">
        <f>IF(EmployeeData3[[#This Row],[Department]]="Claims",1,0)</f>
        <v>0</v>
      </c>
      <c r="AD506">
        <f>IF(EmployeeData3[[#This Row],[Department]]="Finance",1,0)</f>
        <v>0</v>
      </c>
      <c r="AE506">
        <f>IF(EmployeeData3[[#This Row],[Department]]="HR",1,0)</f>
        <v>0</v>
      </c>
      <c r="AF506">
        <f>IF(EmployeeData3[[#This Row],[Department]]="IT",1,0)</f>
        <v>0</v>
      </c>
      <c r="AG506">
        <f>IF(EmployeeData3[[#This Row],[Department]]="Marketing",1,0)</f>
        <v>1</v>
      </c>
      <c r="AH506">
        <f>IF(EmployeeData3[[#This Row],[Department]]="Sales",1,0)</f>
        <v>0</v>
      </c>
      <c r="AI506">
        <f>IF(EmployeeData3[[#This Row],[Department]]="Underwriting",1,0)</f>
        <v>0</v>
      </c>
      <c r="AJ506">
        <f>IF(EmployeeData3[[#This Row],[Country]]="Canada",1,0)</f>
        <v>0</v>
      </c>
      <c r="AK506">
        <f>IF(EmployeeData3[[#This Row],[Country]]="Germany",1,0)</f>
        <v>0</v>
      </c>
      <c r="AL506">
        <f>IF(EmployeeData3[[#This Row],[Country]]="Ireland",1,0)</f>
        <v>0</v>
      </c>
      <c r="AM506">
        <f>IF(EmployeeData3[[#This Row],[Country]]="Singapore",1,0)</f>
        <v>0</v>
      </c>
      <c r="AN506">
        <f>IF(EmployeeData3[[#This Row],[Country]]="US",1,0)</f>
        <v>1</v>
      </c>
      <c r="AO506">
        <f>IF(EmployeeData3[[#This Row],[Working Arrangement]]="Office",1,0)</f>
        <v>1</v>
      </c>
      <c r="AP506">
        <f>IF(EmployeeData3[[#This Row],[Working Arrangement]]="Remote",1,0)</f>
        <v>0</v>
      </c>
      <c r="AQ506" t="e">
        <f>'Logistics Regression'!#REF! + SUMPRODUCT(B506:J506, 'Logistics Regression'!#REF!)</f>
        <v>#REF!</v>
      </c>
    </row>
    <row r="507" spans="1:43">
      <c r="A507" t="s">
        <v>558</v>
      </c>
      <c r="B507" t="str">
        <f>VLOOKUP(EmployeeData3[[#This Row],[Employee ID]],GenderData[#All],2,FALSE)</f>
        <v>Female</v>
      </c>
      <c r="C507" t="s">
        <v>43</v>
      </c>
      <c r="D507" t="s">
        <v>44</v>
      </c>
      <c r="E507" t="s">
        <v>23</v>
      </c>
      <c r="F507" t="s">
        <v>24</v>
      </c>
      <c r="G507">
        <v>37</v>
      </c>
      <c r="H507">
        <v>1.2</v>
      </c>
      <c r="I507">
        <v>0.3</v>
      </c>
      <c r="J507" s="3">
        <v>0.93</v>
      </c>
      <c r="K507" t="s">
        <v>25</v>
      </c>
      <c r="L507" t="s">
        <v>38</v>
      </c>
      <c r="M507">
        <v>12</v>
      </c>
      <c r="N507">
        <v>93</v>
      </c>
      <c r="O507">
        <v>4</v>
      </c>
      <c r="P507">
        <v>1.3</v>
      </c>
      <c r="Q507" t="s">
        <v>33</v>
      </c>
      <c r="R507" t="s">
        <v>26</v>
      </c>
      <c r="S507">
        <v>33</v>
      </c>
      <c r="T507">
        <v>0</v>
      </c>
      <c r="U507">
        <f>IF(EmployeeData3[[#This Row],[Gender]]="Female",1,0)</f>
        <v>1</v>
      </c>
      <c r="V507">
        <f>IF(EmployeeData3[[#This Row],[Performance Rating]]="Needs Improvement",1,0)</f>
        <v>0</v>
      </c>
      <c r="W507">
        <f>IF(EmployeeData3[[#This Row],[Performance Rating]]="Exceeds Expectations",1,0)</f>
        <v>0</v>
      </c>
      <c r="X507">
        <f>IF(EmployeeData3[[#This Row],[Performance Rating]]="Outstanding",1,0)</f>
        <v>0</v>
      </c>
      <c r="Y507">
        <f>IF(EmployeeData3[[#This Row],[Job Level]]="Entry",1,0)</f>
        <v>0</v>
      </c>
      <c r="Z507">
        <f>IF(EmployeeData3[[#This Row],[Job Level]]="Manager",1,0)</f>
        <v>0</v>
      </c>
      <c r="AA507">
        <f>IF(EmployeeData3[[#This Row],[Job Level]]="Senior",1,0)</f>
        <v>0</v>
      </c>
      <c r="AB507">
        <f>IF(EmployeeData3[[#This Row],[Job Level]]="Senior Manager",1,0)</f>
        <v>0</v>
      </c>
      <c r="AC507">
        <f>IF(EmployeeData3[[#This Row],[Department]]="Claims",1,0)</f>
        <v>0</v>
      </c>
      <c r="AD507">
        <f>IF(EmployeeData3[[#This Row],[Department]]="Finance",1,0)</f>
        <v>1</v>
      </c>
      <c r="AE507">
        <f>IF(EmployeeData3[[#This Row],[Department]]="HR",1,0)</f>
        <v>0</v>
      </c>
      <c r="AF507">
        <f>IF(EmployeeData3[[#This Row],[Department]]="IT",1,0)</f>
        <v>0</v>
      </c>
      <c r="AG507">
        <f>IF(EmployeeData3[[#This Row],[Department]]="Marketing",1,0)</f>
        <v>0</v>
      </c>
      <c r="AH507">
        <f>IF(EmployeeData3[[#This Row],[Department]]="Sales",1,0)</f>
        <v>0</v>
      </c>
      <c r="AI507">
        <f>IF(EmployeeData3[[#This Row],[Department]]="Underwriting",1,0)</f>
        <v>0</v>
      </c>
      <c r="AJ507">
        <f>IF(EmployeeData3[[#This Row],[Country]]="Canada",1,0)</f>
        <v>0</v>
      </c>
      <c r="AK507">
        <f>IF(EmployeeData3[[#This Row],[Country]]="Germany",1,0)</f>
        <v>0</v>
      </c>
      <c r="AL507">
        <f>IF(EmployeeData3[[#This Row],[Country]]="Ireland",1,0)</f>
        <v>0</v>
      </c>
      <c r="AM507">
        <f>IF(EmployeeData3[[#This Row],[Country]]="Singapore",1,0)</f>
        <v>0</v>
      </c>
      <c r="AN507">
        <f>IF(EmployeeData3[[#This Row],[Country]]="US",1,0)</f>
        <v>0</v>
      </c>
      <c r="AO507">
        <f>IF(EmployeeData3[[#This Row],[Working Arrangement]]="Office",1,0)</f>
        <v>0</v>
      </c>
      <c r="AP507">
        <f>IF(EmployeeData3[[#This Row],[Working Arrangement]]="Remote",1,0)</f>
        <v>0</v>
      </c>
      <c r="AQ507" t="e">
        <f>'Logistics Regression'!#REF! + SUMPRODUCT(B507:J507, 'Logistics Regression'!#REF!)</f>
        <v>#REF!</v>
      </c>
    </row>
    <row r="508" spans="1:43">
      <c r="A508" t="s">
        <v>559</v>
      </c>
      <c r="B508" t="str">
        <f>VLOOKUP(EmployeeData3[[#This Row],[Employee ID]],GenderData[#All],2,FALSE)</f>
        <v>Male</v>
      </c>
      <c r="C508" t="s">
        <v>29</v>
      </c>
      <c r="D508" t="s">
        <v>30</v>
      </c>
      <c r="E508" t="s">
        <v>73</v>
      </c>
      <c r="F508" t="s">
        <v>32</v>
      </c>
      <c r="G508">
        <v>41</v>
      </c>
      <c r="H508">
        <v>6.3</v>
      </c>
      <c r="I508">
        <v>1.4</v>
      </c>
      <c r="J508" s="3">
        <v>1.1399999999999999</v>
      </c>
      <c r="K508" t="s">
        <v>25</v>
      </c>
      <c r="L508" t="s">
        <v>26</v>
      </c>
      <c r="M508">
        <v>33</v>
      </c>
      <c r="N508">
        <v>70</v>
      </c>
      <c r="O508">
        <v>2</v>
      </c>
      <c r="P508">
        <v>1.8</v>
      </c>
      <c r="Q508" t="s">
        <v>27</v>
      </c>
      <c r="R508" t="s">
        <v>26</v>
      </c>
      <c r="S508">
        <v>32</v>
      </c>
      <c r="T508">
        <v>1</v>
      </c>
      <c r="U508">
        <f>IF(EmployeeData3[[#This Row],[Gender]]="Female",1,0)</f>
        <v>0</v>
      </c>
      <c r="V508">
        <f>IF(EmployeeData3[[#This Row],[Performance Rating]]="Needs Improvement",1,0)</f>
        <v>0</v>
      </c>
      <c r="W508">
        <f>IF(EmployeeData3[[#This Row],[Performance Rating]]="Exceeds Expectations",1,0)</f>
        <v>0</v>
      </c>
      <c r="X508">
        <f>IF(EmployeeData3[[#This Row],[Performance Rating]]="Outstanding",1,0)</f>
        <v>0</v>
      </c>
      <c r="Y508">
        <f>IF(EmployeeData3[[#This Row],[Job Level]]="Entry",1,0)</f>
        <v>0</v>
      </c>
      <c r="Z508">
        <f>IF(EmployeeData3[[#This Row],[Job Level]]="Manager",1,0)</f>
        <v>0</v>
      </c>
      <c r="AA508">
        <f>IF(EmployeeData3[[#This Row],[Job Level]]="Senior",1,0)</f>
        <v>1</v>
      </c>
      <c r="AB508">
        <f>IF(EmployeeData3[[#This Row],[Job Level]]="Senior Manager",1,0)</f>
        <v>0</v>
      </c>
      <c r="AC508">
        <f>IF(EmployeeData3[[#This Row],[Department]]="Claims",1,0)</f>
        <v>1</v>
      </c>
      <c r="AD508">
        <f>IF(EmployeeData3[[#This Row],[Department]]="Finance",1,0)</f>
        <v>0</v>
      </c>
      <c r="AE508">
        <f>IF(EmployeeData3[[#This Row],[Department]]="HR",1,0)</f>
        <v>0</v>
      </c>
      <c r="AF508">
        <f>IF(EmployeeData3[[#This Row],[Department]]="IT",1,0)</f>
        <v>0</v>
      </c>
      <c r="AG508">
        <f>IF(EmployeeData3[[#This Row],[Department]]="Marketing",1,0)</f>
        <v>0</v>
      </c>
      <c r="AH508">
        <f>IF(EmployeeData3[[#This Row],[Department]]="Sales",1,0)</f>
        <v>0</v>
      </c>
      <c r="AI508">
        <f>IF(EmployeeData3[[#This Row],[Department]]="Underwriting",1,0)</f>
        <v>0</v>
      </c>
      <c r="AJ508">
        <f>IF(EmployeeData3[[#This Row],[Country]]="Canada",1,0)</f>
        <v>0</v>
      </c>
      <c r="AK508">
        <f>IF(EmployeeData3[[#This Row],[Country]]="Germany",1,0)</f>
        <v>0</v>
      </c>
      <c r="AL508">
        <f>IF(EmployeeData3[[#This Row],[Country]]="Ireland",1,0)</f>
        <v>1</v>
      </c>
      <c r="AM508">
        <f>IF(EmployeeData3[[#This Row],[Country]]="Singapore",1,0)</f>
        <v>0</v>
      </c>
      <c r="AN508">
        <f>IF(EmployeeData3[[#This Row],[Country]]="US",1,0)</f>
        <v>0</v>
      </c>
      <c r="AO508">
        <f>IF(EmployeeData3[[#This Row],[Working Arrangement]]="Office",1,0)</f>
        <v>0</v>
      </c>
      <c r="AP508">
        <f>IF(EmployeeData3[[#This Row],[Working Arrangement]]="Remote",1,0)</f>
        <v>1</v>
      </c>
      <c r="AQ508" t="e">
        <f>'Logistics Regression'!#REF! + SUMPRODUCT(B508:J508, 'Logistics Regression'!#REF!)</f>
        <v>#REF!</v>
      </c>
    </row>
    <row r="509" spans="1:43">
      <c r="A509" t="s">
        <v>560</v>
      </c>
      <c r="B509" t="str">
        <f>VLOOKUP(EmployeeData3[[#This Row],[Employee ID]],GenderData[#All],2,FALSE)</f>
        <v>Male</v>
      </c>
      <c r="C509" t="s">
        <v>52</v>
      </c>
      <c r="D509" t="s">
        <v>30</v>
      </c>
      <c r="E509" t="s">
        <v>23</v>
      </c>
      <c r="F509" t="s">
        <v>32</v>
      </c>
      <c r="G509">
        <v>29</v>
      </c>
      <c r="H509">
        <v>12.9</v>
      </c>
      <c r="I509">
        <v>4.4000000000000004</v>
      </c>
      <c r="J509" s="3">
        <v>1.05</v>
      </c>
      <c r="K509" t="s">
        <v>37</v>
      </c>
      <c r="L509" t="s">
        <v>26</v>
      </c>
      <c r="M509">
        <v>14</v>
      </c>
      <c r="N509">
        <v>57</v>
      </c>
      <c r="O509">
        <v>3</v>
      </c>
      <c r="P509">
        <v>3.9</v>
      </c>
      <c r="Q509" t="s">
        <v>33</v>
      </c>
      <c r="R509" t="s">
        <v>26</v>
      </c>
      <c r="S509">
        <v>44</v>
      </c>
      <c r="T509">
        <v>0</v>
      </c>
      <c r="U509">
        <f>IF(EmployeeData3[[#This Row],[Gender]]="Female",1,0)</f>
        <v>0</v>
      </c>
      <c r="V509">
        <f>IF(EmployeeData3[[#This Row],[Performance Rating]]="Needs Improvement",1,0)</f>
        <v>0</v>
      </c>
      <c r="W509">
        <f>IF(EmployeeData3[[#This Row],[Performance Rating]]="Exceeds Expectations",1,0)</f>
        <v>1</v>
      </c>
      <c r="X509">
        <f>IF(EmployeeData3[[#This Row],[Performance Rating]]="Outstanding",1,0)</f>
        <v>0</v>
      </c>
      <c r="Y509">
        <f>IF(EmployeeData3[[#This Row],[Job Level]]="Entry",1,0)</f>
        <v>0</v>
      </c>
      <c r="Z509">
        <f>IF(EmployeeData3[[#This Row],[Job Level]]="Manager",1,0)</f>
        <v>0</v>
      </c>
      <c r="AA509">
        <f>IF(EmployeeData3[[#This Row],[Job Level]]="Senior",1,0)</f>
        <v>1</v>
      </c>
      <c r="AB509">
        <f>IF(EmployeeData3[[#This Row],[Job Level]]="Senior Manager",1,0)</f>
        <v>0</v>
      </c>
      <c r="AC509">
        <f>IF(EmployeeData3[[#This Row],[Department]]="Claims",1,0)</f>
        <v>0</v>
      </c>
      <c r="AD509">
        <f>IF(EmployeeData3[[#This Row],[Department]]="Finance",1,0)</f>
        <v>0</v>
      </c>
      <c r="AE509">
        <f>IF(EmployeeData3[[#This Row],[Department]]="HR",1,0)</f>
        <v>0</v>
      </c>
      <c r="AF509">
        <f>IF(EmployeeData3[[#This Row],[Department]]="IT",1,0)</f>
        <v>0</v>
      </c>
      <c r="AG509">
        <f>IF(EmployeeData3[[#This Row],[Department]]="Marketing",1,0)</f>
        <v>0</v>
      </c>
      <c r="AH509">
        <f>IF(EmployeeData3[[#This Row],[Department]]="Sales",1,0)</f>
        <v>0</v>
      </c>
      <c r="AI509">
        <f>IF(EmployeeData3[[#This Row],[Department]]="Underwriting",1,0)</f>
        <v>1</v>
      </c>
      <c r="AJ509">
        <f>IF(EmployeeData3[[#This Row],[Country]]="Canada",1,0)</f>
        <v>0</v>
      </c>
      <c r="AK509">
        <f>IF(EmployeeData3[[#This Row],[Country]]="Germany",1,0)</f>
        <v>0</v>
      </c>
      <c r="AL509">
        <f>IF(EmployeeData3[[#This Row],[Country]]="Ireland",1,0)</f>
        <v>0</v>
      </c>
      <c r="AM509">
        <f>IF(EmployeeData3[[#This Row],[Country]]="Singapore",1,0)</f>
        <v>0</v>
      </c>
      <c r="AN509">
        <f>IF(EmployeeData3[[#This Row],[Country]]="US",1,0)</f>
        <v>0</v>
      </c>
      <c r="AO509">
        <f>IF(EmployeeData3[[#This Row],[Working Arrangement]]="Office",1,0)</f>
        <v>0</v>
      </c>
      <c r="AP509">
        <f>IF(EmployeeData3[[#This Row],[Working Arrangement]]="Remote",1,0)</f>
        <v>0</v>
      </c>
      <c r="AQ509" t="e">
        <f>'Logistics Regression'!#REF! + SUMPRODUCT(B509:J509, 'Logistics Regression'!#REF!)</f>
        <v>#REF!</v>
      </c>
    </row>
    <row r="510" spans="1:43">
      <c r="A510" t="s">
        <v>561</v>
      </c>
      <c r="B510" t="str">
        <f>VLOOKUP(EmployeeData3[[#This Row],[Employee ID]],GenderData[#All],2,FALSE)</f>
        <v>Female</v>
      </c>
      <c r="C510" t="s">
        <v>29</v>
      </c>
      <c r="D510" t="s">
        <v>30</v>
      </c>
      <c r="E510" t="s">
        <v>23</v>
      </c>
      <c r="F510" t="s">
        <v>32</v>
      </c>
      <c r="G510">
        <v>25</v>
      </c>
      <c r="H510">
        <v>2.1</v>
      </c>
      <c r="I510">
        <v>2.1</v>
      </c>
      <c r="J510" s="3">
        <v>0.98</v>
      </c>
      <c r="K510" t="s">
        <v>25</v>
      </c>
      <c r="L510" t="s">
        <v>26</v>
      </c>
      <c r="M510">
        <v>4</v>
      </c>
      <c r="N510">
        <v>94</v>
      </c>
      <c r="O510">
        <v>3</v>
      </c>
      <c r="P510">
        <v>1.4</v>
      </c>
      <c r="Q510" t="s">
        <v>33</v>
      </c>
      <c r="R510" t="s">
        <v>26</v>
      </c>
      <c r="S510">
        <v>28</v>
      </c>
      <c r="T510">
        <v>0</v>
      </c>
      <c r="U510">
        <f>IF(EmployeeData3[[#This Row],[Gender]]="Female",1,0)</f>
        <v>1</v>
      </c>
      <c r="V510">
        <f>IF(EmployeeData3[[#This Row],[Performance Rating]]="Needs Improvement",1,0)</f>
        <v>0</v>
      </c>
      <c r="W510">
        <f>IF(EmployeeData3[[#This Row],[Performance Rating]]="Exceeds Expectations",1,0)</f>
        <v>0</v>
      </c>
      <c r="X510">
        <f>IF(EmployeeData3[[#This Row],[Performance Rating]]="Outstanding",1,0)</f>
        <v>0</v>
      </c>
      <c r="Y510">
        <f>IF(EmployeeData3[[#This Row],[Job Level]]="Entry",1,0)</f>
        <v>0</v>
      </c>
      <c r="Z510">
        <f>IF(EmployeeData3[[#This Row],[Job Level]]="Manager",1,0)</f>
        <v>0</v>
      </c>
      <c r="AA510">
        <f>IF(EmployeeData3[[#This Row],[Job Level]]="Senior",1,0)</f>
        <v>1</v>
      </c>
      <c r="AB510">
        <f>IF(EmployeeData3[[#This Row],[Job Level]]="Senior Manager",1,0)</f>
        <v>0</v>
      </c>
      <c r="AC510">
        <f>IF(EmployeeData3[[#This Row],[Department]]="Claims",1,0)</f>
        <v>1</v>
      </c>
      <c r="AD510">
        <f>IF(EmployeeData3[[#This Row],[Department]]="Finance",1,0)</f>
        <v>0</v>
      </c>
      <c r="AE510">
        <f>IF(EmployeeData3[[#This Row],[Department]]="HR",1,0)</f>
        <v>0</v>
      </c>
      <c r="AF510">
        <f>IF(EmployeeData3[[#This Row],[Department]]="IT",1,0)</f>
        <v>0</v>
      </c>
      <c r="AG510">
        <f>IF(EmployeeData3[[#This Row],[Department]]="Marketing",1,0)</f>
        <v>0</v>
      </c>
      <c r="AH510">
        <f>IF(EmployeeData3[[#This Row],[Department]]="Sales",1,0)</f>
        <v>0</v>
      </c>
      <c r="AI510">
        <f>IF(EmployeeData3[[#This Row],[Department]]="Underwriting",1,0)</f>
        <v>0</v>
      </c>
      <c r="AJ510">
        <f>IF(EmployeeData3[[#This Row],[Country]]="Canada",1,0)</f>
        <v>0</v>
      </c>
      <c r="AK510">
        <f>IF(EmployeeData3[[#This Row],[Country]]="Germany",1,0)</f>
        <v>0</v>
      </c>
      <c r="AL510">
        <f>IF(EmployeeData3[[#This Row],[Country]]="Ireland",1,0)</f>
        <v>0</v>
      </c>
      <c r="AM510">
        <f>IF(EmployeeData3[[#This Row],[Country]]="Singapore",1,0)</f>
        <v>0</v>
      </c>
      <c r="AN510">
        <f>IF(EmployeeData3[[#This Row],[Country]]="US",1,0)</f>
        <v>0</v>
      </c>
      <c r="AO510">
        <f>IF(EmployeeData3[[#This Row],[Working Arrangement]]="Office",1,0)</f>
        <v>0</v>
      </c>
      <c r="AP510">
        <f>IF(EmployeeData3[[#This Row],[Working Arrangement]]="Remote",1,0)</f>
        <v>0</v>
      </c>
      <c r="AQ510" t="e">
        <f>'Logistics Regression'!#REF! + SUMPRODUCT(B510:J510, 'Logistics Regression'!#REF!)</f>
        <v>#REF!</v>
      </c>
    </row>
    <row r="511" spans="1:43">
      <c r="A511" t="s">
        <v>562</v>
      </c>
      <c r="B511" t="str">
        <f>VLOOKUP(EmployeeData3[[#This Row],[Employee ID]],GenderData[#All],2,FALSE)</f>
        <v>Female</v>
      </c>
      <c r="C511" t="s">
        <v>35</v>
      </c>
      <c r="D511" t="s">
        <v>22</v>
      </c>
      <c r="E511" t="s">
        <v>23</v>
      </c>
      <c r="F511" t="s">
        <v>32</v>
      </c>
      <c r="G511">
        <v>44</v>
      </c>
      <c r="H511">
        <v>2.5</v>
      </c>
      <c r="I511">
        <v>1.5</v>
      </c>
      <c r="J511" s="3">
        <v>0.97</v>
      </c>
      <c r="K511" t="s">
        <v>25</v>
      </c>
      <c r="L511" t="s">
        <v>38</v>
      </c>
      <c r="M511">
        <v>13</v>
      </c>
      <c r="N511">
        <v>89</v>
      </c>
      <c r="O511">
        <v>15</v>
      </c>
      <c r="P511">
        <v>4.4000000000000004</v>
      </c>
      <c r="Q511" t="s">
        <v>33</v>
      </c>
      <c r="R511" t="s">
        <v>38</v>
      </c>
      <c r="S511">
        <v>30</v>
      </c>
      <c r="T511">
        <v>0</v>
      </c>
      <c r="U511">
        <f>IF(EmployeeData3[[#This Row],[Gender]]="Female",1,0)</f>
        <v>1</v>
      </c>
      <c r="V511">
        <f>IF(EmployeeData3[[#This Row],[Performance Rating]]="Needs Improvement",1,0)</f>
        <v>0</v>
      </c>
      <c r="W511">
        <f>IF(EmployeeData3[[#This Row],[Performance Rating]]="Exceeds Expectations",1,0)</f>
        <v>0</v>
      </c>
      <c r="X511">
        <f>IF(EmployeeData3[[#This Row],[Performance Rating]]="Outstanding",1,0)</f>
        <v>0</v>
      </c>
      <c r="Y511">
        <f>IF(EmployeeData3[[#This Row],[Job Level]]="Entry",1,0)</f>
        <v>0</v>
      </c>
      <c r="Z511">
        <f>IF(EmployeeData3[[#This Row],[Job Level]]="Manager",1,0)</f>
        <v>0</v>
      </c>
      <c r="AA511">
        <f>IF(EmployeeData3[[#This Row],[Job Level]]="Senior",1,0)</f>
        <v>1</v>
      </c>
      <c r="AB511">
        <f>IF(EmployeeData3[[#This Row],[Job Level]]="Senior Manager",1,0)</f>
        <v>0</v>
      </c>
      <c r="AC511">
        <f>IF(EmployeeData3[[#This Row],[Department]]="Claims",1,0)</f>
        <v>0</v>
      </c>
      <c r="AD511">
        <f>IF(EmployeeData3[[#This Row],[Department]]="Finance",1,0)</f>
        <v>0</v>
      </c>
      <c r="AE511">
        <f>IF(EmployeeData3[[#This Row],[Department]]="HR",1,0)</f>
        <v>0</v>
      </c>
      <c r="AF511">
        <f>IF(EmployeeData3[[#This Row],[Department]]="IT",1,0)</f>
        <v>0</v>
      </c>
      <c r="AG511">
        <f>IF(EmployeeData3[[#This Row],[Department]]="Marketing",1,0)</f>
        <v>1</v>
      </c>
      <c r="AH511">
        <f>IF(EmployeeData3[[#This Row],[Department]]="Sales",1,0)</f>
        <v>0</v>
      </c>
      <c r="AI511">
        <f>IF(EmployeeData3[[#This Row],[Department]]="Underwriting",1,0)</f>
        <v>0</v>
      </c>
      <c r="AJ511">
        <f>IF(EmployeeData3[[#This Row],[Country]]="Canada",1,0)</f>
        <v>0</v>
      </c>
      <c r="AK511">
        <f>IF(EmployeeData3[[#This Row],[Country]]="Germany",1,0)</f>
        <v>0</v>
      </c>
      <c r="AL511">
        <f>IF(EmployeeData3[[#This Row],[Country]]="Ireland",1,0)</f>
        <v>0</v>
      </c>
      <c r="AM511">
        <f>IF(EmployeeData3[[#This Row],[Country]]="Singapore",1,0)</f>
        <v>0</v>
      </c>
      <c r="AN511">
        <f>IF(EmployeeData3[[#This Row],[Country]]="US",1,0)</f>
        <v>0</v>
      </c>
      <c r="AO511">
        <f>IF(EmployeeData3[[#This Row],[Working Arrangement]]="Office",1,0)</f>
        <v>0</v>
      </c>
      <c r="AP511">
        <f>IF(EmployeeData3[[#This Row],[Working Arrangement]]="Remote",1,0)</f>
        <v>0</v>
      </c>
      <c r="AQ511" t="e">
        <f>'Logistics Regression'!#REF! + SUMPRODUCT(B511:J511, 'Logistics Regression'!#REF!)</f>
        <v>#REF!</v>
      </c>
    </row>
    <row r="512" spans="1:43">
      <c r="A512" t="s">
        <v>563</v>
      </c>
      <c r="B512" t="str">
        <f>VLOOKUP(EmployeeData3[[#This Row],[Employee ID]],GenderData[#All],2,FALSE)</f>
        <v>Male</v>
      </c>
      <c r="C512" t="s">
        <v>40</v>
      </c>
      <c r="D512" t="s">
        <v>40</v>
      </c>
      <c r="E512" t="s">
        <v>31</v>
      </c>
      <c r="F512" t="s">
        <v>36</v>
      </c>
      <c r="G512">
        <v>46</v>
      </c>
      <c r="H512">
        <v>6.9</v>
      </c>
      <c r="I512">
        <v>5</v>
      </c>
      <c r="J512" s="3">
        <v>1.08</v>
      </c>
      <c r="K512" t="s">
        <v>37</v>
      </c>
      <c r="L512" t="s">
        <v>26</v>
      </c>
      <c r="M512">
        <v>25</v>
      </c>
      <c r="N512">
        <v>64</v>
      </c>
      <c r="O512">
        <v>5</v>
      </c>
      <c r="P512">
        <v>0.4</v>
      </c>
      <c r="Q512" t="s">
        <v>33</v>
      </c>
      <c r="R512" t="s">
        <v>26</v>
      </c>
      <c r="S512">
        <v>41</v>
      </c>
      <c r="T512">
        <v>0</v>
      </c>
      <c r="U512">
        <f>IF(EmployeeData3[[#This Row],[Gender]]="Female",1,0)</f>
        <v>0</v>
      </c>
      <c r="V512">
        <f>IF(EmployeeData3[[#This Row],[Performance Rating]]="Needs Improvement",1,0)</f>
        <v>0</v>
      </c>
      <c r="W512">
        <f>IF(EmployeeData3[[#This Row],[Performance Rating]]="Exceeds Expectations",1,0)</f>
        <v>1</v>
      </c>
      <c r="X512">
        <f>IF(EmployeeData3[[#This Row],[Performance Rating]]="Outstanding",1,0)</f>
        <v>0</v>
      </c>
      <c r="Y512">
        <f>IF(EmployeeData3[[#This Row],[Job Level]]="Entry",1,0)</f>
        <v>0</v>
      </c>
      <c r="Z512">
        <f>IF(EmployeeData3[[#This Row],[Job Level]]="Manager",1,0)</f>
        <v>1</v>
      </c>
      <c r="AA512">
        <f>IF(EmployeeData3[[#This Row],[Job Level]]="Senior",1,0)</f>
        <v>0</v>
      </c>
      <c r="AB512">
        <f>IF(EmployeeData3[[#This Row],[Job Level]]="Senior Manager",1,0)</f>
        <v>0</v>
      </c>
      <c r="AC512">
        <f>IF(EmployeeData3[[#This Row],[Department]]="Claims",1,0)</f>
        <v>0</v>
      </c>
      <c r="AD512">
        <f>IF(EmployeeData3[[#This Row],[Department]]="Finance",1,0)</f>
        <v>0</v>
      </c>
      <c r="AE512">
        <f>IF(EmployeeData3[[#This Row],[Department]]="HR",1,0)</f>
        <v>0</v>
      </c>
      <c r="AF512">
        <f>IF(EmployeeData3[[#This Row],[Department]]="IT",1,0)</f>
        <v>0</v>
      </c>
      <c r="AG512">
        <f>IF(EmployeeData3[[#This Row],[Department]]="Marketing",1,0)</f>
        <v>0</v>
      </c>
      <c r="AH512">
        <f>IF(EmployeeData3[[#This Row],[Department]]="Sales",1,0)</f>
        <v>0</v>
      </c>
      <c r="AI512">
        <f>IF(EmployeeData3[[#This Row],[Department]]="Underwriting",1,0)</f>
        <v>0</v>
      </c>
      <c r="AJ512">
        <f>IF(EmployeeData3[[#This Row],[Country]]="Canada",1,0)</f>
        <v>0</v>
      </c>
      <c r="AK512">
        <f>IF(EmployeeData3[[#This Row],[Country]]="Germany",1,0)</f>
        <v>1</v>
      </c>
      <c r="AL512">
        <f>IF(EmployeeData3[[#This Row],[Country]]="Ireland",1,0)</f>
        <v>0</v>
      </c>
      <c r="AM512">
        <f>IF(EmployeeData3[[#This Row],[Country]]="Singapore",1,0)</f>
        <v>0</v>
      </c>
      <c r="AN512">
        <f>IF(EmployeeData3[[#This Row],[Country]]="US",1,0)</f>
        <v>0</v>
      </c>
      <c r="AO512">
        <f>IF(EmployeeData3[[#This Row],[Working Arrangement]]="Office",1,0)</f>
        <v>0</v>
      </c>
      <c r="AP512">
        <f>IF(EmployeeData3[[#This Row],[Working Arrangement]]="Remote",1,0)</f>
        <v>0</v>
      </c>
      <c r="AQ512" t="e">
        <f>'Logistics Regression'!#REF! + SUMPRODUCT(B512:J512, 'Logistics Regression'!#REF!)</f>
        <v>#REF!</v>
      </c>
    </row>
    <row r="513" spans="1:43">
      <c r="A513" t="s">
        <v>564</v>
      </c>
      <c r="B513" t="str">
        <f>VLOOKUP(EmployeeData3[[#This Row],[Employee ID]],GenderData[#All],2,FALSE)</f>
        <v>Male</v>
      </c>
      <c r="C513" t="s">
        <v>21</v>
      </c>
      <c r="D513" t="s">
        <v>22</v>
      </c>
      <c r="E513" t="s">
        <v>73</v>
      </c>
      <c r="F513" t="s">
        <v>32</v>
      </c>
      <c r="G513">
        <v>45</v>
      </c>
      <c r="H513">
        <v>4</v>
      </c>
      <c r="I513">
        <v>0.7</v>
      </c>
      <c r="J513" s="3">
        <v>0.97</v>
      </c>
      <c r="K513" t="s">
        <v>37</v>
      </c>
      <c r="L513" t="s">
        <v>26</v>
      </c>
      <c r="M513">
        <v>8</v>
      </c>
      <c r="N513">
        <v>81</v>
      </c>
      <c r="O513">
        <v>2</v>
      </c>
      <c r="P513">
        <v>1</v>
      </c>
      <c r="Q513" t="s">
        <v>33</v>
      </c>
      <c r="R513" t="s">
        <v>26</v>
      </c>
      <c r="S513">
        <v>16</v>
      </c>
      <c r="T513">
        <v>0</v>
      </c>
      <c r="U513">
        <f>IF(EmployeeData3[[#This Row],[Gender]]="Female",1,0)</f>
        <v>0</v>
      </c>
      <c r="V513">
        <f>IF(EmployeeData3[[#This Row],[Performance Rating]]="Needs Improvement",1,0)</f>
        <v>0</v>
      </c>
      <c r="W513">
        <f>IF(EmployeeData3[[#This Row],[Performance Rating]]="Exceeds Expectations",1,0)</f>
        <v>1</v>
      </c>
      <c r="X513">
        <f>IF(EmployeeData3[[#This Row],[Performance Rating]]="Outstanding",1,0)</f>
        <v>0</v>
      </c>
      <c r="Y513">
        <f>IF(EmployeeData3[[#This Row],[Job Level]]="Entry",1,0)</f>
        <v>0</v>
      </c>
      <c r="Z513">
        <f>IF(EmployeeData3[[#This Row],[Job Level]]="Manager",1,0)</f>
        <v>0</v>
      </c>
      <c r="AA513">
        <f>IF(EmployeeData3[[#This Row],[Job Level]]="Senior",1,0)</f>
        <v>1</v>
      </c>
      <c r="AB513">
        <f>IF(EmployeeData3[[#This Row],[Job Level]]="Senior Manager",1,0)</f>
        <v>0</v>
      </c>
      <c r="AC513">
        <f>IF(EmployeeData3[[#This Row],[Department]]="Claims",1,0)</f>
        <v>0</v>
      </c>
      <c r="AD513">
        <f>IF(EmployeeData3[[#This Row],[Department]]="Finance",1,0)</f>
        <v>0</v>
      </c>
      <c r="AE513">
        <f>IF(EmployeeData3[[#This Row],[Department]]="HR",1,0)</f>
        <v>0</v>
      </c>
      <c r="AF513">
        <f>IF(EmployeeData3[[#This Row],[Department]]="IT",1,0)</f>
        <v>0</v>
      </c>
      <c r="AG513">
        <f>IF(EmployeeData3[[#This Row],[Department]]="Marketing",1,0)</f>
        <v>0</v>
      </c>
      <c r="AH513">
        <f>IF(EmployeeData3[[#This Row],[Department]]="Sales",1,0)</f>
        <v>1</v>
      </c>
      <c r="AI513">
        <f>IF(EmployeeData3[[#This Row],[Department]]="Underwriting",1,0)</f>
        <v>0</v>
      </c>
      <c r="AJ513">
        <f>IF(EmployeeData3[[#This Row],[Country]]="Canada",1,0)</f>
        <v>0</v>
      </c>
      <c r="AK513">
        <f>IF(EmployeeData3[[#This Row],[Country]]="Germany",1,0)</f>
        <v>0</v>
      </c>
      <c r="AL513">
        <f>IF(EmployeeData3[[#This Row],[Country]]="Ireland",1,0)</f>
        <v>1</v>
      </c>
      <c r="AM513">
        <f>IF(EmployeeData3[[#This Row],[Country]]="Singapore",1,0)</f>
        <v>0</v>
      </c>
      <c r="AN513">
        <f>IF(EmployeeData3[[#This Row],[Country]]="US",1,0)</f>
        <v>0</v>
      </c>
      <c r="AO513">
        <f>IF(EmployeeData3[[#This Row],[Working Arrangement]]="Office",1,0)</f>
        <v>0</v>
      </c>
      <c r="AP513">
        <f>IF(EmployeeData3[[#This Row],[Working Arrangement]]="Remote",1,0)</f>
        <v>0</v>
      </c>
      <c r="AQ513" t="e">
        <f>'Logistics Regression'!#REF! + SUMPRODUCT(B513:J513, 'Logistics Regression'!#REF!)</f>
        <v>#REF!</v>
      </c>
    </row>
    <row r="514" spans="1:43">
      <c r="A514" t="s">
        <v>565</v>
      </c>
      <c r="B514" t="str">
        <f>VLOOKUP(EmployeeData3[[#This Row],[Employee ID]],GenderData[#All],2,FALSE)</f>
        <v>Male</v>
      </c>
      <c r="C514" t="s">
        <v>29</v>
      </c>
      <c r="D514" t="s">
        <v>30</v>
      </c>
      <c r="E514" t="s">
        <v>23</v>
      </c>
      <c r="F514" t="s">
        <v>59</v>
      </c>
      <c r="G514">
        <v>39</v>
      </c>
      <c r="H514">
        <v>0.6</v>
      </c>
      <c r="I514">
        <v>0.6</v>
      </c>
      <c r="J514" s="3">
        <v>1.1100000000000001</v>
      </c>
      <c r="K514" t="s">
        <v>37</v>
      </c>
      <c r="L514" t="s">
        <v>26</v>
      </c>
      <c r="M514">
        <v>11</v>
      </c>
      <c r="N514">
        <v>67</v>
      </c>
      <c r="O514">
        <v>7</v>
      </c>
      <c r="P514">
        <v>2.8</v>
      </c>
      <c r="Q514" t="s">
        <v>50</v>
      </c>
      <c r="R514" t="s">
        <v>26</v>
      </c>
      <c r="S514">
        <v>6</v>
      </c>
      <c r="T514">
        <v>0</v>
      </c>
      <c r="U514">
        <f>IF(EmployeeData3[[#This Row],[Gender]]="Female",1,0)</f>
        <v>0</v>
      </c>
      <c r="V514">
        <f>IF(EmployeeData3[[#This Row],[Performance Rating]]="Needs Improvement",1,0)</f>
        <v>0</v>
      </c>
      <c r="W514">
        <f>IF(EmployeeData3[[#This Row],[Performance Rating]]="Exceeds Expectations",1,0)</f>
        <v>1</v>
      </c>
      <c r="X514">
        <f>IF(EmployeeData3[[#This Row],[Performance Rating]]="Outstanding",1,0)</f>
        <v>0</v>
      </c>
      <c r="Y514">
        <f>IF(EmployeeData3[[#This Row],[Job Level]]="Entry",1,0)</f>
        <v>0</v>
      </c>
      <c r="Z514">
        <f>IF(EmployeeData3[[#This Row],[Job Level]]="Manager",1,0)</f>
        <v>0</v>
      </c>
      <c r="AA514">
        <f>IF(EmployeeData3[[#This Row],[Job Level]]="Senior",1,0)</f>
        <v>0</v>
      </c>
      <c r="AB514">
        <f>IF(EmployeeData3[[#This Row],[Job Level]]="Senior Manager",1,0)</f>
        <v>1</v>
      </c>
      <c r="AC514">
        <f>IF(EmployeeData3[[#This Row],[Department]]="Claims",1,0)</f>
        <v>1</v>
      </c>
      <c r="AD514">
        <f>IF(EmployeeData3[[#This Row],[Department]]="Finance",1,0)</f>
        <v>0</v>
      </c>
      <c r="AE514">
        <f>IF(EmployeeData3[[#This Row],[Department]]="HR",1,0)</f>
        <v>0</v>
      </c>
      <c r="AF514">
        <f>IF(EmployeeData3[[#This Row],[Department]]="IT",1,0)</f>
        <v>0</v>
      </c>
      <c r="AG514">
        <f>IF(EmployeeData3[[#This Row],[Department]]="Marketing",1,0)</f>
        <v>0</v>
      </c>
      <c r="AH514">
        <f>IF(EmployeeData3[[#This Row],[Department]]="Sales",1,0)</f>
        <v>0</v>
      </c>
      <c r="AI514">
        <f>IF(EmployeeData3[[#This Row],[Department]]="Underwriting",1,0)</f>
        <v>0</v>
      </c>
      <c r="AJ514">
        <f>IF(EmployeeData3[[#This Row],[Country]]="Canada",1,0)</f>
        <v>0</v>
      </c>
      <c r="AK514">
        <f>IF(EmployeeData3[[#This Row],[Country]]="Germany",1,0)</f>
        <v>0</v>
      </c>
      <c r="AL514">
        <f>IF(EmployeeData3[[#This Row],[Country]]="Ireland",1,0)</f>
        <v>0</v>
      </c>
      <c r="AM514">
        <f>IF(EmployeeData3[[#This Row],[Country]]="Singapore",1,0)</f>
        <v>0</v>
      </c>
      <c r="AN514">
        <f>IF(EmployeeData3[[#This Row],[Country]]="US",1,0)</f>
        <v>0</v>
      </c>
      <c r="AO514">
        <f>IF(EmployeeData3[[#This Row],[Working Arrangement]]="Office",1,0)</f>
        <v>1</v>
      </c>
      <c r="AP514">
        <f>IF(EmployeeData3[[#This Row],[Working Arrangement]]="Remote",1,0)</f>
        <v>0</v>
      </c>
      <c r="AQ514" t="e">
        <f>'Logistics Regression'!#REF! + SUMPRODUCT(B514:J514, 'Logistics Regression'!#REF!)</f>
        <v>#REF!</v>
      </c>
    </row>
    <row r="515" spans="1:43">
      <c r="A515" t="s">
        <v>566</v>
      </c>
      <c r="B515" t="str">
        <f>VLOOKUP(EmployeeData3[[#This Row],[Employee ID]],GenderData[#All],2,FALSE)</f>
        <v>Female</v>
      </c>
      <c r="C515" t="s">
        <v>52</v>
      </c>
      <c r="D515" t="s">
        <v>30</v>
      </c>
      <c r="E515" t="s">
        <v>31</v>
      </c>
      <c r="F515" t="s">
        <v>62</v>
      </c>
      <c r="G515">
        <v>45</v>
      </c>
      <c r="H515">
        <v>2.7</v>
      </c>
      <c r="I515">
        <v>2.7</v>
      </c>
      <c r="J515" s="3">
        <v>0.82</v>
      </c>
      <c r="K515" t="s">
        <v>25</v>
      </c>
      <c r="L515" t="s">
        <v>26</v>
      </c>
      <c r="M515">
        <v>21</v>
      </c>
      <c r="N515">
        <v>77</v>
      </c>
      <c r="O515">
        <v>3</v>
      </c>
      <c r="P515">
        <v>4.0999999999999996</v>
      </c>
      <c r="Q515" t="s">
        <v>27</v>
      </c>
      <c r="R515" t="s">
        <v>26</v>
      </c>
      <c r="S515">
        <v>26</v>
      </c>
      <c r="T515">
        <v>0</v>
      </c>
      <c r="U515">
        <f>IF(EmployeeData3[[#This Row],[Gender]]="Female",1,0)</f>
        <v>1</v>
      </c>
      <c r="V515">
        <f>IF(EmployeeData3[[#This Row],[Performance Rating]]="Needs Improvement",1,0)</f>
        <v>0</v>
      </c>
      <c r="W515">
        <f>IF(EmployeeData3[[#This Row],[Performance Rating]]="Exceeds Expectations",1,0)</f>
        <v>0</v>
      </c>
      <c r="X515">
        <f>IF(EmployeeData3[[#This Row],[Performance Rating]]="Outstanding",1,0)</f>
        <v>0</v>
      </c>
      <c r="Y515">
        <f>IF(EmployeeData3[[#This Row],[Job Level]]="Entry",1,0)</f>
        <v>1</v>
      </c>
      <c r="Z515">
        <f>IF(EmployeeData3[[#This Row],[Job Level]]="Manager",1,0)</f>
        <v>0</v>
      </c>
      <c r="AA515">
        <f>IF(EmployeeData3[[#This Row],[Job Level]]="Senior",1,0)</f>
        <v>0</v>
      </c>
      <c r="AB515">
        <f>IF(EmployeeData3[[#This Row],[Job Level]]="Senior Manager",1,0)</f>
        <v>0</v>
      </c>
      <c r="AC515">
        <f>IF(EmployeeData3[[#This Row],[Department]]="Claims",1,0)</f>
        <v>0</v>
      </c>
      <c r="AD515">
        <f>IF(EmployeeData3[[#This Row],[Department]]="Finance",1,0)</f>
        <v>0</v>
      </c>
      <c r="AE515">
        <f>IF(EmployeeData3[[#This Row],[Department]]="HR",1,0)</f>
        <v>0</v>
      </c>
      <c r="AF515">
        <f>IF(EmployeeData3[[#This Row],[Department]]="IT",1,0)</f>
        <v>0</v>
      </c>
      <c r="AG515">
        <f>IF(EmployeeData3[[#This Row],[Department]]="Marketing",1,0)</f>
        <v>0</v>
      </c>
      <c r="AH515">
        <f>IF(EmployeeData3[[#This Row],[Department]]="Sales",1,0)</f>
        <v>0</v>
      </c>
      <c r="AI515">
        <f>IF(EmployeeData3[[#This Row],[Department]]="Underwriting",1,0)</f>
        <v>1</v>
      </c>
      <c r="AJ515">
        <f>IF(EmployeeData3[[#This Row],[Country]]="Canada",1,0)</f>
        <v>0</v>
      </c>
      <c r="AK515">
        <f>IF(EmployeeData3[[#This Row],[Country]]="Germany",1,0)</f>
        <v>1</v>
      </c>
      <c r="AL515">
        <f>IF(EmployeeData3[[#This Row],[Country]]="Ireland",1,0)</f>
        <v>0</v>
      </c>
      <c r="AM515">
        <f>IF(EmployeeData3[[#This Row],[Country]]="Singapore",1,0)</f>
        <v>0</v>
      </c>
      <c r="AN515">
        <f>IF(EmployeeData3[[#This Row],[Country]]="US",1,0)</f>
        <v>0</v>
      </c>
      <c r="AO515">
        <f>IF(EmployeeData3[[#This Row],[Working Arrangement]]="Office",1,0)</f>
        <v>0</v>
      </c>
      <c r="AP515">
        <f>IF(EmployeeData3[[#This Row],[Working Arrangement]]="Remote",1,0)</f>
        <v>1</v>
      </c>
      <c r="AQ515" t="e">
        <f>'Logistics Regression'!#REF! + SUMPRODUCT(B515:J515, 'Logistics Regression'!#REF!)</f>
        <v>#REF!</v>
      </c>
    </row>
    <row r="516" spans="1:43">
      <c r="A516" t="s">
        <v>567</v>
      </c>
      <c r="B516" t="str">
        <f>VLOOKUP(EmployeeData3[[#This Row],[Employee ID]],GenderData[#All],2,FALSE)</f>
        <v>Female</v>
      </c>
      <c r="C516" t="s">
        <v>48</v>
      </c>
      <c r="D516" t="s">
        <v>49</v>
      </c>
      <c r="E516" t="s">
        <v>23</v>
      </c>
      <c r="F516" t="s">
        <v>24</v>
      </c>
      <c r="G516">
        <v>44</v>
      </c>
      <c r="H516">
        <v>9.6999999999999993</v>
      </c>
      <c r="I516">
        <v>3.5</v>
      </c>
      <c r="J516" s="3">
        <v>0.97</v>
      </c>
      <c r="K516" t="s">
        <v>37</v>
      </c>
      <c r="L516" t="s">
        <v>26</v>
      </c>
      <c r="M516">
        <v>16</v>
      </c>
      <c r="N516">
        <v>40</v>
      </c>
      <c r="O516">
        <v>0</v>
      </c>
      <c r="P516">
        <v>2.9</v>
      </c>
      <c r="Q516" t="s">
        <v>33</v>
      </c>
      <c r="R516" t="s">
        <v>38</v>
      </c>
      <c r="S516">
        <v>7</v>
      </c>
      <c r="T516">
        <v>0</v>
      </c>
      <c r="U516">
        <f>IF(EmployeeData3[[#This Row],[Gender]]="Female",1,0)</f>
        <v>1</v>
      </c>
      <c r="V516">
        <f>IF(EmployeeData3[[#This Row],[Performance Rating]]="Needs Improvement",1,0)</f>
        <v>0</v>
      </c>
      <c r="W516">
        <f>IF(EmployeeData3[[#This Row],[Performance Rating]]="Exceeds Expectations",1,0)</f>
        <v>1</v>
      </c>
      <c r="X516">
        <f>IF(EmployeeData3[[#This Row],[Performance Rating]]="Outstanding",1,0)</f>
        <v>0</v>
      </c>
      <c r="Y516">
        <f>IF(EmployeeData3[[#This Row],[Job Level]]="Entry",1,0)</f>
        <v>0</v>
      </c>
      <c r="Z516">
        <f>IF(EmployeeData3[[#This Row],[Job Level]]="Manager",1,0)</f>
        <v>0</v>
      </c>
      <c r="AA516">
        <f>IF(EmployeeData3[[#This Row],[Job Level]]="Senior",1,0)</f>
        <v>0</v>
      </c>
      <c r="AB516">
        <f>IF(EmployeeData3[[#This Row],[Job Level]]="Senior Manager",1,0)</f>
        <v>0</v>
      </c>
      <c r="AC516">
        <f>IF(EmployeeData3[[#This Row],[Department]]="Claims",1,0)</f>
        <v>0</v>
      </c>
      <c r="AD516">
        <f>IF(EmployeeData3[[#This Row],[Department]]="Finance",1,0)</f>
        <v>0</v>
      </c>
      <c r="AE516">
        <f>IF(EmployeeData3[[#This Row],[Department]]="HR",1,0)</f>
        <v>0</v>
      </c>
      <c r="AF516">
        <f>IF(EmployeeData3[[#This Row],[Department]]="IT",1,0)</f>
        <v>1</v>
      </c>
      <c r="AG516">
        <f>IF(EmployeeData3[[#This Row],[Department]]="Marketing",1,0)</f>
        <v>0</v>
      </c>
      <c r="AH516">
        <f>IF(EmployeeData3[[#This Row],[Department]]="Sales",1,0)</f>
        <v>0</v>
      </c>
      <c r="AI516">
        <f>IF(EmployeeData3[[#This Row],[Department]]="Underwriting",1,0)</f>
        <v>0</v>
      </c>
      <c r="AJ516">
        <f>IF(EmployeeData3[[#This Row],[Country]]="Canada",1,0)</f>
        <v>0</v>
      </c>
      <c r="AK516">
        <f>IF(EmployeeData3[[#This Row],[Country]]="Germany",1,0)</f>
        <v>0</v>
      </c>
      <c r="AL516">
        <f>IF(EmployeeData3[[#This Row],[Country]]="Ireland",1,0)</f>
        <v>0</v>
      </c>
      <c r="AM516">
        <f>IF(EmployeeData3[[#This Row],[Country]]="Singapore",1,0)</f>
        <v>0</v>
      </c>
      <c r="AN516">
        <f>IF(EmployeeData3[[#This Row],[Country]]="US",1,0)</f>
        <v>0</v>
      </c>
      <c r="AO516">
        <f>IF(EmployeeData3[[#This Row],[Working Arrangement]]="Office",1,0)</f>
        <v>0</v>
      </c>
      <c r="AP516">
        <f>IF(EmployeeData3[[#This Row],[Working Arrangement]]="Remote",1,0)</f>
        <v>0</v>
      </c>
      <c r="AQ516" t="e">
        <f>'Logistics Regression'!#REF! + SUMPRODUCT(B516:J516, 'Logistics Regression'!#REF!)</f>
        <v>#REF!</v>
      </c>
    </row>
    <row r="517" spans="1:43">
      <c r="A517" t="s">
        <v>568</v>
      </c>
      <c r="B517" t="str">
        <f>VLOOKUP(EmployeeData3[[#This Row],[Employee ID]],GenderData[#All],2,FALSE)</f>
        <v>Female</v>
      </c>
      <c r="C517" t="s">
        <v>48</v>
      </c>
      <c r="D517" t="s">
        <v>49</v>
      </c>
      <c r="E517" t="s">
        <v>41</v>
      </c>
      <c r="F517" t="s">
        <v>62</v>
      </c>
      <c r="G517">
        <v>45</v>
      </c>
      <c r="H517">
        <v>3.2</v>
      </c>
      <c r="I517">
        <v>0.6</v>
      </c>
      <c r="J517" s="3">
        <v>1.22</v>
      </c>
      <c r="K517" t="s">
        <v>25</v>
      </c>
      <c r="L517" t="s">
        <v>38</v>
      </c>
      <c r="M517">
        <v>21</v>
      </c>
      <c r="N517">
        <v>65</v>
      </c>
      <c r="O517">
        <v>7</v>
      </c>
      <c r="P517">
        <v>3.8</v>
      </c>
      <c r="Q517" t="s">
        <v>33</v>
      </c>
      <c r="R517" t="s">
        <v>26</v>
      </c>
      <c r="S517">
        <v>53</v>
      </c>
      <c r="T517">
        <v>0</v>
      </c>
      <c r="U517">
        <f>IF(EmployeeData3[[#This Row],[Gender]]="Female",1,0)</f>
        <v>1</v>
      </c>
      <c r="V517">
        <f>IF(EmployeeData3[[#This Row],[Performance Rating]]="Needs Improvement",1,0)</f>
        <v>0</v>
      </c>
      <c r="W517">
        <f>IF(EmployeeData3[[#This Row],[Performance Rating]]="Exceeds Expectations",1,0)</f>
        <v>0</v>
      </c>
      <c r="X517">
        <f>IF(EmployeeData3[[#This Row],[Performance Rating]]="Outstanding",1,0)</f>
        <v>0</v>
      </c>
      <c r="Y517">
        <f>IF(EmployeeData3[[#This Row],[Job Level]]="Entry",1,0)</f>
        <v>1</v>
      </c>
      <c r="Z517">
        <f>IF(EmployeeData3[[#This Row],[Job Level]]="Manager",1,0)</f>
        <v>0</v>
      </c>
      <c r="AA517">
        <f>IF(EmployeeData3[[#This Row],[Job Level]]="Senior",1,0)</f>
        <v>0</v>
      </c>
      <c r="AB517">
        <f>IF(EmployeeData3[[#This Row],[Job Level]]="Senior Manager",1,0)</f>
        <v>0</v>
      </c>
      <c r="AC517">
        <f>IF(EmployeeData3[[#This Row],[Department]]="Claims",1,0)</f>
        <v>0</v>
      </c>
      <c r="AD517">
        <f>IF(EmployeeData3[[#This Row],[Department]]="Finance",1,0)</f>
        <v>0</v>
      </c>
      <c r="AE517">
        <f>IF(EmployeeData3[[#This Row],[Department]]="HR",1,0)</f>
        <v>0</v>
      </c>
      <c r="AF517">
        <f>IF(EmployeeData3[[#This Row],[Department]]="IT",1,0)</f>
        <v>1</v>
      </c>
      <c r="AG517">
        <f>IF(EmployeeData3[[#This Row],[Department]]="Marketing",1,0)</f>
        <v>0</v>
      </c>
      <c r="AH517">
        <f>IF(EmployeeData3[[#This Row],[Department]]="Sales",1,0)</f>
        <v>0</v>
      </c>
      <c r="AI517">
        <f>IF(EmployeeData3[[#This Row],[Department]]="Underwriting",1,0)</f>
        <v>0</v>
      </c>
      <c r="AJ517">
        <f>IF(EmployeeData3[[#This Row],[Country]]="Canada",1,0)</f>
        <v>0</v>
      </c>
      <c r="AK517">
        <f>IF(EmployeeData3[[#This Row],[Country]]="Germany",1,0)</f>
        <v>0</v>
      </c>
      <c r="AL517">
        <f>IF(EmployeeData3[[#This Row],[Country]]="Ireland",1,0)</f>
        <v>0</v>
      </c>
      <c r="AM517">
        <f>IF(EmployeeData3[[#This Row],[Country]]="Singapore",1,0)</f>
        <v>1</v>
      </c>
      <c r="AN517">
        <f>IF(EmployeeData3[[#This Row],[Country]]="US",1,0)</f>
        <v>0</v>
      </c>
      <c r="AO517">
        <f>IF(EmployeeData3[[#This Row],[Working Arrangement]]="Office",1,0)</f>
        <v>0</v>
      </c>
      <c r="AP517">
        <f>IF(EmployeeData3[[#This Row],[Working Arrangement]]="Remote",1,0)</f>
        <v>0</v>
      </c>
      <c r="AQ517" t="e">
        <f>'Logistics Regression'!#REF! + SUMPRODUCT(B517:J517, 'Logistics Regression'!#REF!)</f>
        <v>#REF!</v>
      </c>
    </row>
    <row r="518" spans="1:43">
      <c r="A518" t="s">
        <v>569</v>
      </c>
      <c r="B518" t="str">
        <f>VLOOKUP(EmployeeData3[[#This Row],[Employee ID]],GenderData[#All],2,FALSE)</f>
        <v>Male</v>
      </c>
      <c r="C518" t="s">
        <v>21</v>
      </c>
      <c r="D518" t="s">
        <v>22</v>
      </c>
      <c r="E518" t="s">
        <v>45</v>
      </c>
      <c r="F518" t="s">
        <v>32</v>
      </c>
      <c r="G518">
        <v>30</v>
      </c>
      <c r="H518">
        <v>3.2</v>
      </c>
      <c r="I518">
        <v>3</v>
      </c>
      <c r="J518" s="3">
        <v>0.93</v>
      </c>
      <c r="K518" t="s">
        <v>25</v>
      </c>
      <c r="L518" t="s">
        <v>26</v>
      </c>
      <c r="M518">
        <v>18</v>
      </c>
      <c r="N518">
        <v>84</v>
      </c>
      <c r="O518">
        <v>7</v>
      </c>
      <c r="P518">
        <v>1.9</v>
      </c>
      <c r="Q518" t="s">
        <v>33</v>
      </c>
      <c r="R518" t="s">
        <v>26</v>
      </c>
      <c r="S518">
        <v>41</v>
      </c>
      <c r="T518">
        <v>0</v>
      </c>
      <c r="U518">
        <f>IF(EmployeeData3[[#This Row],[Gender]]="Female",1,0)</f>
        <v>0</v>
      </c>
      <c r="V518">
        <f>IF(EmployeeData3[[#This Row],[Performance Rating]]="Needs Improvement",1,0)</f>
        <v>0</v>
      </c>
      <c r="W518">
        <f>IF(EmployeeData3[[#This Row],[Performance Rating]]="Exceeds Expectations",1,0)</f>
        <v>0</v>
      </c>
      <c r="X518">
        <f>IF(EmployeeData3[[#This Row],[Performance Rating]]="Outstanding",1,0)</f>
        <v>0</v>
      </c>
      <c r="Y518">
        <f>IF(EmployeeData3[[#This Row],[Job Level]]="Entry",1,0)</f>
        <v>0</v>
      </c>
      <c r="Z518">
        <f>IF(EmployeeData3[[#This Row],[Job Level]]="Manager",1,0)</f>
        <v>0</v>
      </c>
      <c r="AA518">
        <f>IF(EmployeeData3[[#This Row],[Job Level]]="Senior",1,0)</f>
        <v>1</v>
      </c>
      <c r="AB518">
        <f>IF(EmployeeData3[[#This Row],[Job Level]]="Senior Manager",1,0)</f>
        <v>0</v>
      </c>
      <c r="AC518">
        <f>IF(EmployeeData3[[#This Row],[Department]]="Claims",1,0)</f>
        <v>0</v>
      </c>
      <c r="AD518">
        <f>IF(EmployeeData3[[#This Row],[Department]]="Finance",1,0)</f>
        <v>0</v>
      </c>
      <c r="AE518">
        <f>IF(EmployeeData3[[#This Row],[Department]]="HR",1,0)</f>
        <v>0</v>
      </c>
      <c r="AF518">
        <f>IF(EmployeeData3[[#This Row],[Department]]="IT",1,0)</f>
        <v>0</v>
      </c>
      <c r="AG518">
        <f>IF(EmployeeData3[[#This Row],[Department]]="Marketing",1,0)</f>
        <v>0</v>
      </c>
      <c r="AH518">
        <f>IF(EmployeeData3[[#This Row],[Department]]="Sales",1,0)</f>
        <v>1</v>
      </c>
      <c r="AI518">
        <f>IF(EmployeeData3[[#This Row],[Department]]="Underwriting",1,0)</f>
        <v>0</v>
      </c>
      <c r="AJ518">
        <f>IF(EmployeeData3[[#This Row],[Country]]="Canada",1,0)</f>
        <v>0</v>
      </c>
      <c r="AK518">
        <f>IF(EmployeeData3[[#This Row],[Country]]="Germany",1,0)</f>
        <v>0</v>
      </c>
      <c r="AL518">
        <f>IF(EmployeeData3[[#This Row],[Country]]="Ireland",1,0)</f>
        <v>0</v>
      </c>
      <c r="AM518">
        <f>IF(EmployeeData3[[#This Row],[Country]]="Singapore",1,0)</f>
        <v>0</v>
      </c>
      <c r="AN518">
        <f>IF(EmployeeData3[[#This Row],[Country]]="US",1,0)</f>
        <v>1</v>
      </c>
      <c r="AO518">
        <f>IF(EmployeeData3[[#This Row],[Working Arrangement]]="Office",1,0)</f>
        <v>0</v>
      </c>
      <c r="AP518">
        <f>IF(EmployeeData3[[#This Row],[Working Arrangement]]="Remote",1,0)</f>
        <v>0</v>
      </c>
      <c r="AQ518" t="e">
        <f>'Logistics Regression'!#REF! + SUMPRODUCT(B518:J518, 'Logistics Regression'!#REF!)</f>
        <v>#REF!</v>
      </c>
    </row>
    <row r="519" spans="1:43">
      <c r="A519" t="s">
        <v>570</v>
      </c>
      <c r="B519" t="str">
        <f>VLOOKUP(EmployeeData3[[#This Row],[Employee ID]],GenderData[#All],2,FALSE)</f>
        <v>Male</v>
      </c>
      <c r="C519" t="s">
        <v>52</v>
      </c>
      <c r="D519" t="s">
        <v>30</v>
      </c>
      <c r="E519" t="s">
        <v>23</v>
      </c>
      <c r="F519" t="s">
        <v>36</v>
      </c>
      <c r="G519">
        <v>28</v>
      </c>
      <c r="H519">
        <v>6.7</v>
      </c>
      <c r="I519">
        <v>1.1000000000000001</v>
      </c>
      <c r="J519" s="3">
        <v>0.86</v>
      </c>
      <c r="K519" t="s">
        <v>37</v>
      </c>
      <c r="L519" t="s">
        <v>38</v>
      </c>
      <c r="M519">
        <v>20</v>
      </c>
      <c r="N519">
        <v>69</v>
      </c>
      <c r="O519">
        <v>3</v>
      </c>
      <c r="P519">
        <v>0.3</v>
      </c>
      <c r="Q519" t="s">
        <v>50</v>
      </c>
      <c r="R519" t="s">
        <v>38</v>
      </c>
      <c r="S519">
        <v>50</v>
      </c>
      <c r="T519">
        <v>0</v>
      </c>
      <c r="U519">
        <f>IF(EmployeeData3[[#This Row],[Gender]]="Female",1,0)</f>
        <v>0</v>
      </c>
      <c r="V519">
        <f>IF(EmployeeData3[[#This Row],[Performance Rating]]="Needs Improvement",1,0)</f>
        <v>0</v>
      </c>
      <c r="W519">
        <f>IF(EmployeeData3[[#This Row],[Performance Rating]]="Exceeds Expectations",1,0)</f>
        <v>1</v>
      </c>
      <c r="X519">
        <f>IF(EmployeeData3[[#This Row],[Performance Rating]]="Outstanding",1,0)</f>
        <v>0</v>
      </c>
      <c r="Y519">
        <f>IF(EmployeeData3[[#This Row],[Job Level]]="Entry",1,0)</f>
        <v>0</v>
      </c>
      <c r="Z519">
        <f>IF(EmployeeData3[[#This Row],[Job Level]]="Manager",1,0)</f>
        <v>1</v>
      </c>
      <c r="AA519">
        <f>IF(EmployeeData3[[#This Row],[Job Level]]="Senior",1,0)</f>
        <v>0</v>
      </c>
      <c r="AB519">
        <f>IF(EmployeeData3[[#This Row],[Job Level]]="Senior Manager",1,0)</f>
        <v>0</v>
      </c>
      <c r="AC519">
        <f>IF(EmployeeData3[[#This Row],[Department]]="Claims",1,0)</f>
        <v>0</v>
      </c>
      <c r="AD519">
        <f>IF(EmployeeData3[[#This Row],[Department]]="Finance",1,0)</f>
        <v>0</v>
      </c>
      <c r="AE519">
        <f>IF(EmployeeData3[[#This Row],[Department]]="HR",1,0)</f>
        <v>0</v>
      </c>
      <c r="AF519">
        <f>IF(EmployeeData3[[#This Row],[Department]]="IT",1,0)</f>
        <v>0</v>
      </c>
      <c r="AG519">
        <f>IF(EmployeeData3[[#This Row],[Department]]="Marketing",1,0)</f>
        <v>0</v>
      </c>
      <c r="AH519">
        <f>IF(EmployeeData3[[#This Row],[Department]]="Sales",1,0)</f>
        <v>0</v>
      </c>
      <c r="AI519">
        <f>IF(EmployeeData3[[#This Row],[Department]]="Underwriting",1,0)</f>
        <v>1</v>
      </c>
      <c r="AJ519">
        <f>IF(EmployeeData3[[#This Row],[Country]]="Canada",1,0)</f>
        <v>0</v>
      </c>
      <c r="AK519">
        <f>IF(EmployeeData3[[#This Row],[Country]]="Germany",1,0)</f>
        <v>0</v>
      </c>
      <c r="AL519">
        <f>IF(EmployeeData3[[#This Row],[Country]]="Ireland",1,0)</f>
        <v>0</v>
      </c>
      <c r="AM519">
        <f>IF(EmployeeData3[[#This Row],[Country]]="Singapore",1,0)</f>
        <v>0</v>
      </c>
      <c r="AN519">
        <f>IF(EmployeeData3[[#This Row],[Country]]="US",1,0)</f>
        <v>0</v>
      </c>
      <c r="AO519">
        <f>IF(EmployeeData3[[#This Row],[Working Arrangement]]="Office",1,0)</f>
        <v>1</v>
      </c>
      <c r="AP519">
        <f>IF(EmployeeData3[[#This Row],[Working Arrangement]]="Remote",1,0)</f>
        <v>0</v>
      </c>
      <c r="AQ519" t="e">
        <f>'Logistics Regression'!#REF! + SUMPRODUCT(B519:J519, 'Logistics Regression'!#REF!)</f>
        <v>#REF!</v>
      </c>
    </row>
    <row r="520" spans="1:43">
      <c r="A520" t="s">
        <v>571</v>
      </c>
      <c r="B520" t="str">
        <f>VLOOKUP(EmployeeData3[[#This Row],[Employee ID]],GenderData[#All],2,FALSE)</f>
        <v>Male</v>
      </c>
      <c r="C520" t="s">
        <v>29</v>
      </c>
      <c r="D520" t="s">
        <v>30</v>
      </c>
      <c r="E520" t="s">
        <v>23</v>
      </c>
      <c r="F520" t="s">
        <v>24</v>
      </c>
      <c r="G520">
        <v>35</v>
      </c>
      <c r="H520">
        <v>5</v>
      </c>
      <c r="I520">
        <v>0.2</v>
      </c>
      <c r="J520" s="3">
        <v>0.94</v>
      </c>
      <c r="K520" t="s">
        <v>75</v>
      </c>
      <c r="L520" t="s">
        <v>38</v>
      </c>
      <c r="M520">
        <v>12</v>
      </c>
      <c r="N520">
        <v>79</v>
      </c>
      <c r="O520">
        <v>2</v>
      </c>
      <c r="P520">
        <v>2.1</v>
      </c>
      <c r="Q520" t="s">
        <v>33</v>
      </c>
      <c r="R520" t="s">
        <v>38</v>
      </c>
      <c r="S520">
        <v>25</v>
      </c>
      <c r="T520">
        <v>0</v>
      </c>
      <c r="U520">
        <f>IF(EmployeeData3[[#This Row],[Gender]]="Female",1,0)</f>
        <v>0</v>
      </c>
      <c r="V520">
        <f>IF(EmployeeData3[[#This Row],[Performance Rating]]="Needs Improvement",1,0)</f>
        <v>0</v>
      </c>
      <c r="W520">
        <f>IF(EmployeeData3[[#This Row],[Performance Rating]]="Exceeds Expectations",1,0)</f>
        <v>0</v>
      </c>
      <c r="X520">
        <f>IF(EmployeeData3[[#This Row],[Performance Rating]]="Outstanding",1,0)</f>
        <v>1</v>
      </c>
      <c r="Y520">
        <f>IF(EmployeeData3[[#This Row],[Job Level]]="Entry",1,0)</f>
        <v>0</v>
      </c>
      <c r="Z520">
        <f>IF(EmployeeData3[[#This Row],[Job Level]]="Manager",1,0)</f>
        <v>0</v>
      </c>
      <c r="AA520">
        <f>IF(EmployeeData3[[#This Row],[Job Level]]="Senior",1,0)</f>
        <v>0</v>
      </c>
      <c r="AB520">
        <f>IF(EmployeeData3[[#This Row],[Job Level]]="Senior Manager",1,0)</f>
        <v>0</v>
      </c>
      <c r="AC520">
        <f>IF(EmployeeData3[[#This Row],[Department]]="Claims",1,0)</f>
        <v>1</v>
      </c>
      <c r="AD520">
        <f>IF(EmployeeData3[[#This Row],[Department]]="Finance",1,0)</f>
        <v>0</v>
      </c>
      <c r="AE520">
        <f>IF(EmployeeData3[[#This Row],[Department]]="HR",1,0)</f>
        <v>0</v>
      </c>
      <c r="AF520">
        <f>IF(EmployeeData3[[#This Row],[Department]]="IT",1,0)</f>
        <v>0</v>
      </c>
      <c r="AG520">
        <f>IF(EmployeeData3[[#This Row],[Department]]="Marketing",1,0)</f>
        <v>0</v>
      </c>
      <c r="AH520">
        <f>IF(EmployeeData3[[#This Row],[Department]]="Sales",1,0)</f>
        <v>0</v>
      </c>
      <c r="AI520">
        <f>IF(EmployeeData3[[#This Row],[Department]]="Underwriting",1,0)</f>
        <v>0</v>
      </c>
      <c r="AJ520">
        <f>IF(EmployeeData3[[#This Row],[Country]]="Canada",1,0)</f>
        <v>0</v>
      </c>
      <c r="AK520">
        <f>IF(EmployeeData3[[#This Row],[Country]]="Germany",1,0)</f>
        <v>0</v>
      </c>
      <c r="AL520">
        <f>IF(EmployeeData3[[#This Row],[Country]]="Ireland",1,0)</f>
        <v>0</v>
      </c>
      <c r="AM520">
        <f>IF(EmployeeData3[[#This Row],[Country]]="Singapore",1,0)</f>
        <v>0</v>
      </c>
      <c r="AN520">
        <f>IF(EmployeeData3[[#This Row],[Country]]="US",1,0)</f>
        <v>0</v>
      </c>
      <c r="AO520">
        <f>IF(EmployeeData3[[#This Row],[Working Arrangement]]="Office",1,0)</f>
        <v>0</v>
      </c>
      <c r="AP520">
        <f>IF(EmployeeData3[[#This Row],[Working Arrangement]]="Remote",1,0)</f>
        <v>0</v>
      </c>
      <c r="AQ520" t="e">
        <f>'Logistics Regression'!#REF! + SUMPRODUCT(B520:J520, 'Logistics Regression'!#REF!)</f>
        <v>#REF!</v>
      </c>
    </row>
    <row r="521" spans="1:43">
      <c r="A521" t="s">
        <v>572</v>
      </c>
      <c r="B521" t="str">
        <f>VLOOKUP(EmployeeData3[[#This Row],[Employee ID]],GenderData[#All],2,FALSE)</f>
        <v>Male</v>
      </c>
      <c r="C521" t="s">
        <v>43</v>
      </c>
      <c r="D521" t="s">
        <v>44</v>
      </c>
      <c r="E521" t="s">
        <v>23</v>
      </c>
      <c r="F521" t="s">
        <v>36</v>
      </c>
      <c r="G521">
        <v>38</v>
      </c>
      <c r="H521">
        <v>3</v>
      </c>
      <c r="I521">
        <v>1.5</v>
      </c>
      <c r="J521" s="3">
        <v>0.9</v>
      </c>
      <c r="K521" t="s">
        <v>37</v>
      </c>
      <c r="L521" t="s">
        <v>38</v>
      </c>
      <c r="M521">
        <v>18</v>
      </c>
      <c r="N521">
        <v>61</v>
      </c>
      <c r="O521">
        <v>8</v>
      </c>
      <c r="P521">
        <v>2.2000000000000002</v>
      </c>
      <c r="Q521" t="s">
        <v>33</v>
      </c>
      <c r="R521" t="s">
        <v>26</v>
      </c>
      <c r="S521">
        <v>31</v>
      </c>
      <c r="T521">
        <v>0</v>
      </c>
      <c r="U521">
        <f>IF(EmployeeData3[[#This Row],[Gender]]="Female",1,0)</f>
        <v>0</v>
      </c>
      <c r="V521">
        <f>IF(EmployeeData3[[#This Row],[Performance Rating]]="Needs Improvement",1,0)</f>
        <v>0</v>
      </c>
      <c r="W521">
        <f>IF(EmployeeData3[[#This Row],[Performance Rating]]="Exceeds Expectations",1,0)</f>
        <v>1</v>
      </c>
      <c r="X521">
        <f>IF(EmployeeData3[[#This Row],[Performance Rating]]="Outstanding",1,0)</f>
        <v>0</v>
      </c>
      <c r="Y521">
        <f>IF(EmployeeData3[[#This Row],[Job Level]]="Entry",1,0)</f>
        <v>0</v>
      </c>
      <c r="Z521">
        <f>IF(EmployeeData3[[#This Row],[Job Level]]="Manager",1,0)</f>
        <v>1</v>
      </c>
      <c r="AA521">
        <f>IF(EmployeeData3[[#This Row],[Job Level]]="Senior",1,0)</f>
        <v>0</v>
      </c>
      <c r="AB521">
        <f>IF(EmployeeData3[[#This Row],[Job Level]]="Senior Manager",1,0)</f>
        <v>0</v>
      </c>
      <c r="AC521">
        <f>IF(EmployeeData3[[#This Row],[Department]]="Claims",1,0)</f>
        <v>0</v>
      </c>
      <c r="AD521">
        <f>IF(EmployeeData3[[#This Row],[Department]]="Finance",1,0)</f>
        <v>1</v>
      </c>
      <c r="AE521">
        <f>IF(EmployeeData3[[#This Row],[Department]]="HR",1,0)</f>
        <v>0</v>
      </c>
      <c r="AF521">
        <f>IF(EmployeeData3[[#This Row],[Department]]="IT",1,0)</f>
        <v>0</v>
      </c>
      <c r="AG521">
        <f>IF(EmployeeData3[[#This Row],[Department]]="Marketing",1,0)</f>
        <v>0</v>
      </c>
      <c r="AH521">
        <f>IF(EmployeeData3[[#This Row],[Department]]="Sales",1,0)</f>
        <v>0</v>
      </c>
      <c r="AI521">
        <f>IF(EmployeeData3[[#This Row],[Department]]="Underwriting",1,0)</f>
        <v>0</v>
      </c>
      <c r="AJ521">
        <f>IF(EmployeeData3[[#This Row],[Country]]="Canada",1,0)</f>
        <v>0</v>
      </c>
      <c r="AK521">
        <f>IF(EmployeeData3[[#This Row],[Country]]="Germany",1,0)</f>
        <v>0</v>
      </c>
      <c r="AL521">
        <f>IF(EmployeeData3[[#This Row],[Country]]="Ireland",1,0)</f>
        <v>0</v>
      </c>
      <c r="AM521">
        <f>IF(EmployeeData3[[#This Row],[Country]]="Singapore",1,0)</f>
        <v>0</v>
      </c>
      <c r="AN521">
        <f>IF(EmployeeData3[[#This Row],[Country]]="US",1,0)</f>
        <v>0</v>
      </c>
      <c r="AO521">
        <f>IF(EmployeeData3[[#This Row],[Working Arrangement]]="Office",1,0)</f>
        <v>0</v>
      </c>
      <c r="AP521">
        <f>IF(EmployeeData3[[#This Row],[Working Arrangement]]="Remote",1,0)</f>
        <v>0</v>
      </c>
      <c r="AQ521" t="e">
        <f>'Logistics Regression'!#REF! + SUMPRODUCT(B521:J521, 'Logistics Regression'!#REF!)</f>
        <v>#REF!</v>
      </c>
    </row>
    <row r="522" spans="1:43">
      <c r="A522" t="s">
        <v>573</v>
      </c>
      <c r="B522" t="str">
        <f>VLOOKUP(EmployeeData3[[#This Row],[Employee ID]],GenderData[#All],2,FALSE)</f>
        <v>Female</v>
      </c>
      <c r="C522" t="s">
        <v>40</v>
      </c>
      <c r="D522" t="s">
        <v>40</v>
      </c>
      <c r="E522" t="s">
        <v>23</v>
      </c>
      <c r="F522" t="s">
        <v>62</v>
      </c>
      <c r="G522">
        <v>36</v>
      </c>
      <c r="H522">
        <v>2.4</v>
      </c>
      <c r="I522">
        <v>2.4</v>
      </c>
      <c r="J522" s="3">
        <v>0.75</v>
      </c>
      <c r="K522" t="s">
        <v>25</v>
      </c>
      <c r="L522" t="s">
        <v>26</v>
      </c>
      <c r="M522">
        <v>8</v>
      </c>
      <c r="N522">
        <v>89</v>
      </c>
      <c r="O522">
        <v>2</v>
      </c>
      <c r="P522">
        <v>5.8</v>
      </c>
      <c r="Q522" t="s">
        <v>33</v>
      </c>
      <c r="R522" t="s">
        <v>26</v>
      </c>
      <c r="S522">
        <v>18</v>
      </c>
      <c r="T522">
        <v>0</v>
      </c>
      <c r="U522">
        <f>IF(EmployeeData3[[#This Row],[Gender]]="Female",1,0)</f>
        <v>1</v>
      </c>
      <c r="V522">
        <f>IF(EmployeeData3[[#This Row],[Performance Rating]]="Needs Improvement",1,0)</f>
        <v>0</v>
      </c>
      <c r="W522">
        <f>IF(EmployeeData3[[#This Row],[Performance Rating]]="Exceeds Expectations",1,0)</f>
        <v>0</v>
      </c>
      <c r="X522">
        <f>IF(EmployeeData3[[#This Row],[Performance Rating]]="Outstanding",1,0)</f>
        <v>0</v>
      </c>
      <c r="Y522">
        <f>IF(EmployeeData3[[#This Row],[Job Level]]="Entry",1,0)</f>
        <v>1</v>
      </c>
      <c r="Z522">
        <f>IF(EmployeeData3[[#This Row],[Job Level]]="Manager",1,0)</f>
        <v>0</v>
      </c>
      <c r="AA522">
        <f>IF(EmployeeData3[[#This Row],[Job Level]]="Senior",1,0)</f>
        <v>0</v>
      </c>
      <c r="AB522">
        <f>IF(EmployeeData3[[#This Row],[Job Level]]="Senior Manager",1,0)</f>
        <v>0</v>
      </c>
      <c r="AC522">
        <f>IF(EmployeeData3[[#This Row],[Department]]="Claims",1,0)</f>
        <v>0</v>
      </c>
      <c r="AD522">
        <f>IF(EmployeeData3[[#This Row],[Department]]="Finance",1,0)</f>
        <v>0</v>
      </c>
      <c r="AE522">
        <f>IF(EmployeeData3[[#This Row],[Department]]="HR",1,0)</f>
        <v>0</v>
      </c>
      <c r="AF522">
        <f>IF(EmployeeData3[[#This Row],[Department]]="IT",1,0)</f>
        <v>0</v>
      </c>
      <c r="AG522">
        <f>IF(EmployeeData3[[#This Row],[Department]]="Marketing",1,0)</f>
        <v>0</v>
      </c>
      <c r="AH522">
        <f>IF(EmployeeData3[[#This Row],[Department]]="Sales",1,0)</f>
        <v>0</v>
      </c>
      <c r="AI522">
        <f>IF(EmployeeData3[[#This Row],[Department]]="Underwriting",1,0)</f>
        <v>0</v>
      </c>
      <c r="AJ522">
        <f>IF(EmployeeData3[[#This Row],[Country]]="Canada",1,0)</f>
        <v>0</v>
      </c>
      <c r="AK522">
        <f>IF(EmployeeData3[[#This Row],[Country]]="Germany",1,0)</f>
        <v>0</v>
      </c>
      <c r="AL522">
        <f>IF(EmployeeData3[[#This Row],[Country]]="Ireland",1,0)</f>
        <v>0</v>
      </c>
      <c r="AM522">
        <f>IF(EmployeeData3[[#This Row],[Country]]="Singapore",1,0)</f>
        <v>0</v>
      </c>
      <c r="AN522">
        <f>IF(EmployeeData3[[#This Row],[Country]]="US",1,0)</f>
        <v>0</v>
      </c>
      <c r="AO522">
        <f>IF(EmployeeData3[[#This Row],[Working Arrangement]]="Office",1,0)</f>
        <v>0</v>
      </c>
      <c r="AP522">
        <f>IF(EmployeeData3[[#This Row],[Working Arrangement]]="Remote",1,0)</f>
        <v>0</v>
      </c>
      <c r="AQ522" t="e">
        <f>'Logistics Regression'!#REF! + SUMPRODUCT(B522:J522, 'Logistics Regression'!#REF!)</f>
        <v>#REF!</v>
      </c>
    </row>
    <row r="523" spans="1:43">
      <c r="A523" t="s">
        <v>574</v>
      </c>
      <c r="B523" t="str">
        <f>VLOOKUP(EmployeeData3[[#This Row],[Employee ID]],GenderData[#All],2,FALSE)</f>
        <v>Female</v>
      </c>
      <c r="C523" t="s">
        <v>21</v>
      </c>
      <c r="D523" t="s">
        <v>22</v>
      </c>
      <c r="E523" t="s">
        <v>55</v>
      </c>
      <c r="F523" t="s">
        <v>36</v>
      </c>
      <c r="G523">
        <v>21</v>
      </c>
      <c r="H523">
        <v>18</v>
      </c>
      <c r="I523">
        <v>4.4000000000000004</v>
      </c>
      <c r="J523" s="3">
        <v>0.97</v>
      </c>
      <c r="K523" t="s">
        <v>37</v>
      </c>
      <c r="L523" t="s">
        <v>26</v>
      </c>
      <c r="M523">
        <v>28</v>
      </c>
      <c r="N523">
        <v>79</v>
      </c>
      <c r="O523">
        <v>9</v>
      </c>
      <c r="P523">
        <v>4.3</v>
      </c>
      <c r="Q523" t="s">
        <v>33</v>
      </c>
      <c r="R523" t="s">
        <v>26</v>
      </c>
      <c r="S523">
        <v>35</v>
      </c>
      <c r="T523">
        <v>0</v>
      </c>
      <c r="U523">
        <f>IF(EmployeeData3[[#This Row],[Gender]]="Female",1,0)</f>
        <v>1</v>
      </c>
      <c r="V523">
        <f>IF(EmployeeData3[[#This Row],[Performance Rating]]="Needs Improvement",1,0)</f>
        <v>0</v>
      </c>
      <c r="W523">
        <f>IF(EmployeeData3[[#This Row],[Performance Rating]]="Exceeds Expectations",1,0)</f>
        <v>1</v>
      </c>
      <c r="X523">
        <f>IF(EmployeeData3[[#This Row],[Performance Rating]]="Outstanding",1,0)</f>
        <v>0</v>
      </c>
      <c r="Y523">
        <f>IF(EmployeeData3[[#This Row],[Job Level]]="Entry",1,0)</f>
        <v>0</v>
      </c>
      <c r="Z523">
        <f>IF(EmployeeData3[[#This Row],[Job Level]]="Manager",1,0)</f>
        <v>1</v>
      </c>
      <c r="AA523">
        <f>IF(EmployeeData3[[#This Row],[Job Level]]="Senior",1,0)</f>
        <v>0</v>
      </c>
      <c r="AB523">
        <f>IF(EmployeeData3[[#This Row],[Job Level]]="Senior Manager",1,0)</f>
        <v>0</v>
      </c>
      <c r="AC523">
        <f>IF(EmployeeData3[[#This Row],[Department]]="Claims",1,0)</f>
        <v>0</v>
      </c>
      <c r="AD523">
        <f>IF(EmployeeData3[[#This Row],[Department]]="Finance",1,0)</f>
        <v>0</v>
      </c>
      <c r="AE523">
        <f>IF(EmployeeData3[[#This Row],[Department]]="HR",1,0)</f>
        <v>0</v>
      </c>
      <c r="AF523">
        <f>IF(EmployeeData3[[#This Row],[Department]]="IT",1,0)</f>
        <v>0</v>
      </c>
      <c r="AG523">
        <f>IF(EmployeeData3[[#This Row],[Department]]="Marketing",1,0)</f>
        <v>0</v>
      </c>
      <c r="AH523">
        <f>IF(EmployeeData3[[#This Row],[Department]]="Sales",1,0)</f>
        <v>1</v>
      </c>
      <c r="AI523">
        <f>IF(EmployeeData3[[#This Row],[Department]]="Underwriting",1,0)</f>
        <v>0</v>
      </c>
      <c r="AJ523">
        <f>IF(EmployeeData3[[#This Row],[Country]]="Canada",1,0)</f>
        <v>1</v>
      </c>
      <c r="AK523">
        <f>IF(EmployeeData3[[#This Row],[Country]]="Germany",1,0)</f>
        <v>0</v>
      </c>
      <c r="AL523">
        <f>IF(EmployeeData3[[#This Row],[Country]]="Ireland",1,0)</f>
        <v>0</v>
      </c>
      <c r="AM523">
        <f>IF(EmployeeData3[[#This Row],[Country]]="Singapore",1,0)</f>
        <v>0</v>
      </c>
      <c r="AN523">
        <f>IF(EmployeeData3[[#This Row],[Country]]="US",1,0)</f>
        <v>0</v>
      </c>
      <c r="AO523">
        <f>IF(EmployeeData3[[#This Row],[Working Arrangement]]="Office",1,0)</f>
        <v>0</v>
      </c>
      <c r="AP523">
        <f>IF(EmployeeData3[[#This Row],[Working Arrangement]]="Remote",1,0)</f>
        <v>0</v>
      </c>
      <c r="AQ523" t="e">
        <f>'Logistics Regression'!#REF! + SUMPRODUCT(B523:J523, 'Logistics Regression'!#REF!)</f>
        <v>#REF!</v>
      </c>
    </row>
    <row r="524" spans="1:43">
      <c r="A524" t="s">
        <v>575</v>
      </c>
      <c r="B524" t="str">
        <f>VLOOKUP(EmployeeData3[[#This Row],[Employee ID]],GenderData[#All],2,FALSE)</f>
        <v>Female</v>
      </c>
      <c r="C524" t="s">
        <v>29</v>
      </c>
      <c r="D524" t="s">
        <v>30</v>
      </c>
      <c r="E524" t="s">
        <v>23</v>
      </c>
      <c r="F524" t="s">
        <v>24</v>
      </c>
      <c r="G524">
        <v>53</v>
      </c>
      <c r="H524">
        <v>8.6999999999999993</v>
      </c>
      <c r="I524">
        <v>2</v>
      </c>
      <c r="J524" s="3">
        <v>0.98</v>
      </c>
      <c r="K524" t="s">
        <v>75</v>
      </c>
      <c r="L524" t="s">
        <v>26</v>
      </c>
      <c r="M524">
        <v>10</v>
      </c>
      <c r="N524">
        <v>70</v>
      </c>
      <c r="O524">
        <v>2</v>
      </c>
      <c r="P524">
        <v>1</v>
      </c>
      <c r="Q524" t="s">
        <v>33</v>
      </c>
      <c r="R524" t="s">
        <v>26</v>
      </c>
      <c r="S524">
        <v>9</v>
      </c>
      <c r="T524">
        <v>0</v>
      </c>
      <c r="U524">
        <f>IF(EmployeeData3[[#This Row],[Gender]]="Female",1,0)</f>
        <v>1</v>
      </c>
      <c r="V524">
        <f>IF(EmployeeData3[[#This Row],[Performance Rating]]="Needs Improvement",1,0)</f>
        <v>0</v>
      </c>
      <c r="W524">
        <f>IF(EmployeeData3[[#This Row],[Performance Rating]]="Exceeds Expectations",1,0)</f>
        <v>0</v>
      </c>
      <c r="X524">
        <f>IF(EmployeeData3[[#This Row],[Performance Rating]]="Outstanding",1,0)</f>
        <v>1</v>
      </c>
      <c r="Y524">
        <f>IF(EmployeeData3[[#This Row],[Job Level]]="Entry",1,0)</f>
        <v>0</v>
      </c>
      <c r="Z524">
        <f>IF(EmployeeData3[[#This Row],[Job Level]]="Manager",1,0)</f>
        <v>0</v>
      </c>
      <c r="AA524">
        <f>IF(EmployeeData3[[#This Row],[Job Level]]="Senior",1,0)</f>
        <v>0</v>
      </c>
      <c r="AB524">
        <f>IF(EmployeeData3[[#This Row],[Job Level]]="Senior Manager",1,0)</f>
        <v>0</v>
      </c>
      <c r="AC524">
        <f>IF(EmployeeData3[[#This Row],[Department]]="Claims",1,0)</f>
        <v>1</v>
      </c>
      <c r="AD524">
        <f>IF(EmployeeData3[[#This Row],[Department]]="Finance",1,0)</f>
        <v>0</v>
      </c>
      <c r="AE524">
        <f>IF(EmployeeData3[[#This Row],[Department]]="HR",1,0)</f>
        <v>0</v>
      </c>
      <c r="AF524">
        <f>IF(EmployeeData3[[#This Row],[Department]]="IT",1,0)</f>
        <v>0</v>
      </c>
      <c r="AG524">
        <f>IF(EmployeeData3[[#This Row],[Department]]="Marketing",1,0)</f>
        <v>0</v>
      </c>
      <c r="AH524">
        <f>IF(EmployeeData3[[#This Row],[Department]]="Sales",1,0)</f>
        <v>0</v>
      </c>
      <c r="AI524">
        <f>IF(EmployeeData3[[#This Row],[Department]]="Underwriting",1,0)</f>
        <v>0</v>
      </c>
      <c r="AJ524">
        <f>IF(EmployeeData3[[#This Row],[Country]]="Canada",1,0)</f>
        <v>0</v>
      </c>
      <c r="AK524">
        <f>IF(EmployeeData3[[#This Row],[Country]]="Germany",1,0)</f>
        <v>0</v>
      </c>
      <c r="AL524">
        <f>IF(EmployeeData3[[#This Row],[Country]]="Ireland",1,0)</f>
        <v>0</v>
      </c>
      <c r="AM524">
        <f>IF(EmployeeData3[[#This Row],[Country]]="Singapore",1,0)</f>
        <v>0</v>
      </c>
      <c r="AN524">
        <f>IF(EmployeeData3[[#This Row],[Country]]="US",1,0)</f>
        <v>0</v>
      </c>
      <c r="AO524">
        <f>IF(EmployeeData3[[#This Row],[Working Arrangement]]="Office",1,0)</f>
        <v>0</v>
      </c>
      <c r="AP524">
        <f>IF(EmployeeData3[[#This Row],[Working Arrangement]]="Remote",1,0)</f>
        <v>0</v>
      </c>
      <c r="AQ524" t="e">
        <f>'Logistics Regression'!#REF! + SUMPRODUCT(B524:J524, 'Logistics Regression'!#REF!)</f>
        <v>#REF!</v>
      </c>
    </row>
    <row r="525" spans="1:43">
      <c r="A525" t="s">
        <v>576</v>
      </c>
      <c r="B525" t="str">
        <f>VLOOKUP(EmployeeData3[[#This Row],[Employee ID]],GenderData[#All],2,FALSE)</f>
        <v>Female</v>
      </c>
      <c r="C525" t="s">
        <v>52</v>
      </c>
      <c r="D525" t="s">
        <v>30</v>
      </c>
      <c r="E525" t="s">
        <v>41</v>
      </c>
      <c r="F525" t="s">
        <v>62</v>
      </c>
      <c r="G525">
        <v>36</v>
      </c>
      <c r="H525">
        <v>5.5</v>
      </c>
      <c r="I525">
        <v>0.3</v>
      </c>
      <c r="J525" s="3">
        <v>1.05</v>
      </c>
      <c r="K525" t="s">
        <v>25</v>
      </c>
      <c r="L525" t="s">
        <v>38</v>
      </c>
      <c r="M525">
        <v>26</v>
      </c>
      <c r="N525">
        <v>68</v>
      </c>
      <c r="O525">
        <v>4</v>
      </c>
      <c r="P525">
        <v>0.2</v>
      </c>
      <c r="Q525" t="s">
        <v>33</v>
      </c>
      <c r="R525" t="s">
        <v>26</v>
      </c>
      <c r="S525">
        <v>0</v>
      </c>
      <c r="T525">
        <v>0</v>
      </c>
      <c r="U525">
        <f>IF(EmployeeData3[[#This Row],[Gender]]="Female",1,0)</f>
        <v>1</v>
      </c>
      <c r="V525">
        <f>IF(EmployeeData3[[#This Row],[Performance Rating]]="Needs Improvement",1,0)</f>
        <v>0</v>
      </c>
      <c r="W525">
        <f>IF(EmployeeData3[[#This Row],[Performance Rating]]="Exceeds Expectations",1,0)</f>
        <v>0</v>
      </c>
      <c r="X525">
        <f>IF(EmployeeData3[[#This Row],[Performance Rating]]="Outstanding",1,0)</f>
        <v>0</v>
      </c>
      <c r="Y525">
        <f>IF(EmployeeData3[[#This Row],[Job Level]]="Entry",1,0)</f>
        <v>1</v>
      </c>
      <c r="Z525">
        <f>IF(EmployeeData3[[#This Row],[Job Level]]="Manager",1,0)</f>
        <v>0</v>
      </c>
      <c r="AA525">
        <f>IF(EmployeeData3[[#This Row],[Job Level]]="Senior",1,0)</f>
        <v>0</v>
      </c>
      <c r="AB525">
        <f>IF(EmployeeData3[[#This Row],[Job Level]]="Senior Manager",1,0)</f>
        <v>0</v>
      </c>
      <c r="AC525">
        <f>IF(EmployeeData3[[#This Row],[Department]]="Claims",1,0)</f>
        <v>0</v>
      </c>
      <c r="AD525">
        <f>IF(EmployeeData3[[#This Row],[Department]]="Finance",1,0)</f>
        <v>0</v>
      </c>
      <c r="AE525">
        <f>IF(EmployeeData3[[#This Row],[Department]]="HR",1,0)</f>
        <v>0</v>
      </c>
      <c r="AF525">
        <f>IF(EmployeeData3[[#This Row],[Department]]="IT",1,0)</f>
        <v>0</v>
      </c>
      <c r="AG525">
        <f>IF(EmployeeData3[[#This Row],[Department]]="Marketing",1,0)</f>
        <v>0</v>
      </c>
      <c r="AH525">
        <f>IF(EmployeeData3[[#This Row],[Department]]="Sales",1,0)</f>
        <v>0</v>
      </c>
      <c r="AI525">
        <f>IF(EmployeeData3[[#This Row],[Department]]="Underwriting",1,0)</f>
        <v>1</v>
      </c>
      <c r="AJ525">
        <f>IF(EmployeeData3[[#This Row],[Country]]="Canada",1,0)</f>
        <v>0</v>
      </c>
      <c r="AK525">
        <f>IF(EmployeeData3[[#This Row],[Country]]="Germany",1,0)</f>
        <v>0</v>
      </c>
      <c r="AL525">
        <f>IF(EmployeeData3[[#This Row],[Country]]="Ireland",1,0)</f>
        <v>0</v>
      </c>
      <c r="AM525">
        <f>IF(EmployeeData3[[#This Row],[Country]]="Singapore",1,0)</f>
        <v>1</v>
      </c>
      <c r="AN525">
        <f>IF(EmployeeData3[[#This Row],[Country]]="US",1,0)</f>
        <v>0</v>
      </c>
      <c r="AO525">
        <f>IF(EmployeeData3[[#This Row],[Working Arrangement]]="Office",1,0)</f>
        <v>0</v>
      </c>
      <c r="AP525">
        <f>IF(EmployeeData3[[#This Row],[Working Arrangement]]="Remote",1,0)</f>
        <v>0</v>
      </c>
      <c r="AQ525" t="e">
        <f>'Logistics Regression'!#REF! + SUMPRODUCT(B525:J525, 'Logistics Regression'!#REF!)</f>
        <v>#REF!</v>
      </c>
    </row>
    <row r="526" spans="1:43">
      <c r="A526" t="s">
        <v>577</v>
      </c>
      <c r="B526" t="str">
        <f>VLOOKUP(EmployeeData3[[#This Row],[Employee ID]],GenderData[#All],2,FALSE)</f>
        <v>Female</v>
      </c>
      <c r="C526" t="s">
        <v>52</v>
      </c>
      <c r="D526" t="s">
        <v>30</v>
      </c>
      <c r="E526" t="s">
        <v>45</v>
      </c>
      <c r="F526" t="s">
        <v>24</v>
      </c>
      <c r="G526">
        <v>40</v>
      </c>
      <c r="H526">
        <v>5.7</v>
      </c>
      <c r="I526">
        <v>0.2</v>
      </c>
      <c r="J526" s="3">
        <v>1.03</v>
      </c>
      <c r="K526" t="s">
        <v>25</v>
      </c>
      <c r="L526" t="s">
        <v>26</v>
      </c>
      <c r="M526">
        <v>14</v>
      </c>
      <c r="N526">
        <v>84</v>
      </c>
      <c r="O526">
        <v>6</v>
      </c>
      <c r="P526">
        <v>2.4</v>
      </c>
      <c r="Q526" t="s">
        <v>50</v>
      </c>
      <c r="R526" t="s">
        <v>26</v>
      </c>
      <c r="S526">
        <v>15</v>
      </c>
      <c r="T526">
        <v>0</v>
      </c>
      <c r="U526">
        <f>IF(EmployeeData3[[#This Row],[Gender]]="Female",1,0)</f>
        <v>1</v>
      </c>
      <c r="V526">
        <f>IF(EmployeeData3[[#This Row],[Performance Rating]]="Needs Improvement",1,0)</f>
        <v>0</v>
      </c>
      <c r="W526">
        <f>IF(EmployeeData3[[#This Row],[Performance Rating]]="Exceeds Expectations",1,0)</f>
        <v>0</v>
      </c>
      <c r="X526">
        <f>IF(EmployeeData3[[#This Row],[Performance Rating]]="Outstanding",1,0)</f>
        <v>0</v>
      </c>
      <c r="Y526">
        <f>IF(EmployeeData3[[#This Row],[Job Level]]="Entry",1,0)</f>
        <v>0</v>
      </c>
      <c r="Z526">
        <f>IF(EmployeeData3[[#This Row],[Job Level]]="Manager",1,0)</f>
        <v>0</v>
      </c>
      <c r="AA526">
        <f>IF(EmployeeData3[[#This Row],[Job Level]]="Senior",1,0)</f>
        <v>0</v>
      </c>
      <c r="AB526">
        <f>IF(EmployeeData3[[#This Row],[Job Level]]="Senior Manager",1,0)</f>
        <v>0</v>
      </c>
      <c r="AC526">
        <f>IF(EmployeeData3[[#This Row],[Department]]="Claims",1,0)</f>
        <v>0</v>
      </c>
      <c r="AD526">
        <f>IF(EmployeeData3[[#This Row],[Department]]="Finance",1,0)</f>
        <v>0</v>
      </c>
      <c r="AE526">
        <f>IF(EmployeeData3[[#This Row],[Department]]="HR",1,0)</f>
        <v>0</v>
      </c>
      <c r="AF526">
        <f>IF(EmployeeData3[[#This Row],[Department]]="IT",1,0)</f>
        <v>0</v>
      </c>
      <c r="AG526">
        <f>IF(EmployeeData3[[#This Row],[Department]]="Marketing",1,0)</f>
        <v>0</v>
      </c>
      <c r="AH526">
        <f>IF(EmployeeData3[[#This Row],[Department]]="Sales",1,0)</f>
        <v>0</v>
      </c>
      <c r="AI526">
        <f>IF(EmployeeData3[[#This Row],[Department]]="Underwriting",1,0)</f>
        <v>1</v>
      </c>
      <c r="AJ526">
        <f>IF(EmployeeData3[[#This Row],[Country]]="Canada",1,0)</f>
        <v>0</v>
      </c>
      <c r="AK526">
        <f>IF(EmployeeData3[[#This Row],[Country]]="Germany",1,0)</f>
        <v>0</v>
      </c>
      <c r="AL526">
        <f>IF(EmployeeData3[[#This Row],[Country]]="Ireland",1,0)</f>
        <v>0</v>
      </c>
      <c r="AM526">
        <f>IF(EmployeeData3[[#This Row],[Country]]="Singapore",1,0)</f>
        <v>0</v>
      </c>
      <c r="AN526">
        <f>IF(EmployeeData3[[#This Row],[Country]]="US",1,0)</f>
        <v>1</v>
      </c>
      <c r="AO526">
        <f>IF(EmployeeData3[[#This Row],[Working Arrangement]]="Office",1,0)</f>
        <v>1</v>
      </c>
      <c r="AP526">
        <f>IF(EmployeeData3[[#This Row],[Working Arrangement]]="Remote",1,0)</f>
        <v>0</v>
      </c>
      <c r="AQ526" t="e">
        <f>'Logistics Regression'!#REF! + SUMPRODUCT(B526:J526, 'Logistics Regression'!#REF!)</f>
        <v>#REF!</v>
      </c>
    </row>
    <row r="527" spans="1:43">
      <c r="A527" t="s">
        <v>578</v>
      </c>
      <c r="B527" t="str">
        <f>VLOOKUP(EmployeeData3[[#This Row],[Employee ID]],GenderData[#All],2,FALSE)</f>
        <v>Female</v>
      </c>
      <c r="C527" t="s">
        <v>21</v>
      </c>
      <c r="D527" t="s">
        <v>22</v>
      </c>
      <c r="E527" t="s">
        <v>45</v>
      </c>
      <c r="F527" t="s">
        <v>24</v>
      </c>
      <c r="G527">
        <v>49</v>
      </c>
      <c r="H527">
        <v>3.6</v>
      </c>
      <c r="I527">
        <v>2.1</v>
      </c>
      <c r="J527" s="3">
        <v>0.98</v>
      </c>
      <c r="K527" t="s">
        <v>37</v>
      </c>
      <c r="L527" t="s">
        <v>26</v>
      </c>
      <c r="M527">
        <v>18</v>
      </c>
      <c r="N527">
        <v>96</v>
      </c>
      <c r="O527">
        <v>5</v>
      </c>
      <c r="P527">
        <v>1.7</v>
      </c>
      <c r="Q527" t="s">
        <v>33</v>
      </c>
      <c r="R527" t="s">
        <v>26</v>
      </c>
      <c r="S527">
        <v>7</v>
      </c>
      <c r="T527">
        <v>0</v>
      </c>
      <c r="U527">
        <f>IF(EmployeeData3[[#This Row],[Gender]]="Female",1,0)</f>
        <v>1</v>
      </c>
      <c r="V527">
        <f>IF(EmployeeData3[[#This Row],[Performance Rating]]="Needs Improvement",1,0)</f>
        <v>0</v>
      </c>
      <c r="W527">
        <f>IF(EmployeeData3[[#This Row],[Performance Rating]]="Exceeds Expectations",1,0)</f>
        <v>1</v>
      </c>
      <c r="X527">
        <f>IF(EmployeeData3[[#This Row],[Performance Rating]]="Outstanding",1,0)</f>
        <v>0</v>
      </c>
      <c r="Y527">
        <f>IF(EmployeeData3[[#This Row],[Job Level]]="Entry",1,0)</f>
        <v>0</v>
      </c>
      <c r="Z527">
        <f>IF(EmployeeData3[[#This Row],[Job Level]]="Manager",1,0)</f>
        <v>0</v>
      </c>
      <c r="AA527">
        <f>IF(EmployeeData3[[#This Row],[Job Level]]="Senior",1,0)</f>
        <v>0</v>
      </c>
      <c r="AB527">
        <f>IF(EmployeeData3[[#This Row],[Job Level]]="Senior Manager",1,0)</f>
        <v>0</v>
      </c>
      <c r="AC527">
        <f>IF(EmployeeData3[[#This Row],[Department]]="Claims",1,0)</f>
        <v>0</v>
      </c>
      <c r="AD527">
        <f>IF(EmployeeData3[[#This Row],[Department]]="Finance",1,0)</f>
        <v>0</v>
      </c>
      <c r="AE527">
        <f>IF(EmployeeData3[[#This Row],[Department]]="HR",1,0)</f>
        <v>0</v>
      </c>
      <c r="AF527">
        <f>IF(EmployeeData3[[#This Row],[Department]]="IT",1,0)</f>
        <v>0</v>
      </c>
      <c r="AG527">
        <f>IF(EmployeeData3[[#This Row],[Department]]="Marketing",1,0)</f>
        <v>0</v>
      </c>
      <c r="AH527">
        <f>IF(EmployeeData3[[#This Row],[Department]]="Sales",1,0)</f>
        <v>1</v>
      </c>
      <c r="AI527">
        <f>IF(EmployeeData3[[#This Row],[Department]]="Underwriting",1,0)</f>
        <v>0</v>
      </c>
      <c r="AJ527">
        <f>IF(EmployeeData3[[#This Row],[Country]]="Canada",1,0)</f>
        <v>0</v>
      </c>
      <c r="AK527">
        <f>IF(EmployeeData3[[#This Row],[Country]]="Germany",1,0)</f>
        <v>0</v>
      </c>
      <c r="AL527">
        <f>IF(EmployeeData3[[#This Row],[Country]]="Ireland",1,0)</f>
        <v>0</v>
      </c>
      <c r="AM527">
        <f>IF(EmployeeData3[[#This Row],[Country]]="Singapore",1,0)</f>
        <v>0</v>
      </c>
      <c r="AN527">
        <f>IF(EmployeeData3[[#This Row],[Country]]="US",1,0)</f>
        <v>1</v>
      </c>
      <c r="AO527">
        <f>IF(EmployeeData3[[#This Row],[Working Arrangement]]="Office",1,0)</f>
        <v>0</v>
      </c>
      <c r="AP527">
        <f>IF(EmployeeData3[[#This Row],[Working Arrangement]]="Remote",1,0)</f>
        <v>0</v>
      </c>
      <c r="AQ527" t="e">
        <f>'Logistics Regression'!#REF! + SUMPRODUCT(B527:J527, 'Logistics Regression'!#REF!)</f>
        <v>#REF!</v>
      </c>
    </row>
    <row r="528" spans="1:43">
      <c r="A528" t="s">
        <v>579</v>
      </c>
      <c r="B528" t="str">
        <f>VLOOKUP(EmployeeData3[[#This Row],[Employee ID]],GenderData[#All],2,FALSE)</f>
        <v>Female</v>
      </c>
      <c r="C528" t="s">
        <v>21</v>
      </c>
      <c r="D528" t="s">
        <v>22</v>
      </c>
      <c r="E528" t="s">
        <v>23</v>
      </c>
      <c r="F528" t="s">
        <v>24</v>
      </c>
      <c r="G528">
        <v>21</v>
      </c>
      <c r="H528">
        <v>4.9000000000000004</v>
      </c>
      <c r="I528">
        <v>2.8</v>
      </c>
      <c r="J528" s="3">
        <v>1.1200000000000001</v>
      </c>
      <c r="K528" t="s">
        <v>25</v>
      </c>
      <c r="L528" t="s">
        <v>26</v>
      </c>
      <c r="M528">
        <v>12</v>
      </c>
      <c r="N528">
        <v>83</v>
      </c>
      <c r="O528">
        <v>2</v>
      </c>
      <c r="P528">
        <v>7.6</v>
      </c>
      <c r="Q528" t="s">
        <v>33</v>
      </c>
      <c r="R528" t="s">
        <v>38</v>
      </c>
      <c r="S528">
        <v>42</v>
      </c>
      <c r="T528">
        <v>0</v>
      </c>
      <c r="U528">
        <f>IF(EmployeeData3[[#This Row],[Gender]]="Female",1,0)</f>
        <v>1</v>
      </c>
      <c r="V528">
        <f>IF(EmployeeData3[[#This Row],[Performance Rating]]="Needs Improvement",1,0)</f>
        <v>0</v>
      </c>
      <c r="W528">
        <f>IF(EmployeeData3[[#This Row],[Performance Rating]]="Exceeds Expectations",1,0)</f>
        <v>0</v>
      </c>
      <c r="X528">
        <f>IF(EmployeeData3[[#This Row],[Performance Rating]]="Outstanding",1,0)</f>
        <v>0</v>
      </c>
      <c r="Y528">
        <f>IF(EmployeeData3[[#This Row],[Job Level]]="Entry",1,0)</f>
        <v>0</v>
      </c>
      <c r="Z528">
        <f>IF(EmployeeData3[[#This Row],[Job Level]]="Manager",1,0)</f>
        <v>0</v>
      </c>
      <c r="AA528">
        <f>IF(EmployeeData3[[#This Row],[Job Level]]="Senior",1,0)</f>
        <v>0</v>
      </c>
      <c r="AB528">
        <f>IF(EmployeeData3[[#This Row],[Job Level]]="Senior Manager",1,0)</f>
        <v>0</v>
      </c>
      <c r="AC528">
        <f>IF(EmployeeData3[[#This Row],[Department]]="Claims",1,0)</f>
        <v>0</v>
      </c>
      <c r="AD528">
        <f>IF(EmployeeData3[[#This Row],[Department]]="Finance",1,0)</f>
        <v>0</v>
      </c>
      <c r="AE528">
        <f>IF(EmployeeData3[[#This Row],[Department]]="HR",1,0)</f>
        <v>0</v>
      </c>
      <c r="AF528">
        <f>IF(EmployeeData3[[#This Row],[Department]]="IT",1,0)</f>
        <v>0</v>
      </c>
      <c r="AG528">
        <f>IF(EmployeeData3[[#This Row],[Department]]="Marketing",1,0)</f>
        <v>0</v>
      </c>
      <c r="AH528">
        <f>IF(EmployeeData3[[#This Row],[Department]]="Sales",1,0)</f>
        <v>1</v>
      </c>
      <c r="AI528">
        <f>IF(EmployeeData3[[#This Row],[Department]]="Underwriting",1,0)</f>
        <v>0</v>
      </c>
      <c r="AJ528">
        <f>IF(EmployeeData3[[#This Row],[Country]]="Canada",1,0)</f>
        <v>0</v>
      </c>
      <c r="AK528">
        <f>IF(EmployeeData3[[#This Row],[Country]]="Germany",1,0)</f>
        <v>0</v>
      </c>
      <c r="AL528">
        <f>IF(EmployeeData3[[#This Row],[Country]]="Ireland",1,0)</f>
        <v>0</v>
      </c>
      <c r="AM528">
        <f>IF(EmployeeData3[[#This Row],[Country]]="Singapore",1,0)</f>
        <v>0</v>
      </c>
      <c r="AN528">
        <f>IF(EmployeeData3[[#This Row],[Country]]="US",1,0)</f>
        <v>0</v>
      </c>
      <c r="AO528">
        <f>IF(EmployeeData3[[#This Row],[Working Arrangement]]="Office",1,0)</f>
        <v>0</v>
      </c>
      <c r="AP528">
        <f>IF(EmployeeData3[[#This Row],[Working Arrangement]]="Remote",1,0)</f>
        <v>0</v>
      </c>
      <c r="AQ528" t="e">
        <f>'Logistics Regression'!#REF! + SUMPRODUCT(B528:J528, 'Logistics Regression'!#REF!)</f>
        <v>#REF!</v>
      </c>
    </row>
    <row r="529" spans="1:43">
      <c r="A529" t="s">
        <v>580</v>
      </c>
      <c r="B529" t="str">
        <f>VLOOKUP(EmployeeData3[[#This Row],[Employee ID]],GenderData[#All],2,FALSE)</f>
        <v>Female</v>
      </c>
      <c r="C529" t="s">
        <v>66</v>
      </c>
      <c r="D529" t="s">
        <v>67</v>
      </c>
      <c r="E529" t="s">
        <v>73</v>
      </c>
      <c r="F529" t="s">
        <v>24</v>
      </c>
      <c r="G529">
        <v>33</v>
      </c>
      <c r="H529">
        <v>3.3</v>
      </c>
      <c r="I529">
        <v>3.3</v>
      </c>
      <c r="J529" s="3">
        <v>0.96</v>
      </c>
      <c r="K529" t="s">
        <v>75</v>
      </c>
      <c r="L529" t="s">
        <v>38</v>
      </c>
      <c r="M529">
        <v>7</v>
      </c>
      <c r="N529">
        <v>100</v>
      </c>
      <c r="O529">
        <v>6</v>
      </c>
      <c r="P529">
        <v>5.9</v>
      </c>
      <c r="Q529" t="s">
        <v>33</v>
      </c>
      <c r="R529" t="s">
        <v>26</v>
      </c>
      <c r="S529">
        <v>46</v>
      </c>
      <c r="T529">
        <v>0</v>
      </c>
      <c r="U529">
        <f>IF(EmployeeData3[[#This Row],[Gender]]="Female",1,0)</f>
        <v>1</v>
      </c>
      <c r="V529">
        <f>IF(EmployeeData3[[#This Row],[Performance Rating]]="Needs Improvement",1,0)</f>
        <v>0</v>
      </c>
      <c r="W529">
        <f>IF(EmployeeData3[[#This Row],[Performance Rating]]="Exceeds Expectations",1,0)</f>
        <v>0</v>
      </c>
      <c r="X529">
        <f>IF(EmployeeData3[[#This Row],[Performance Rating]]="Outstanding",1,0)</f>
        <v>1</v>
      </c>
      <c r="Y529">
        <f>IF(EmployeeData3[[#This Row],[Job Level]]="Entry",1,0)</f>
        <v>0</v>
      </c>
      <c r="Z529">
        <f>IF(EmployeeData3[[#This Row],[Job Level]]="Manager",1,0)</f>
        <v>0</v>
      </c>
      <c r="AA529">
        <f>IF(EmployeeData3[[#This Row],[Job Level]]="Senior",1,0)</f>
        <v>0</v>
      </c>
      <c r="AB529">
        <f>IF(EmployeeData3[[#This Row],[Job Level]]="Senior Manager",1,0)</f>
        <v>0</v>
      </c>
      <c r="AC529">
        <f>IF(EmployeeData3[[#This Row],[Department]]="Claims",1,0)</f>
        <v>0</v>
      </c>
      <c r="AD529">
        <f>IF(EmployeeData3[[#This Row],[Department]]="Finance",1,0)</f>
        <v>0</v>
      </c>
      <c r="AE529">
        <f>IF(EmployeeData3[[#This Row],[Department]]="HR",1,0)</f>
        <v>1</v>
      </c>
      <c r="AF529">
        <f>IF(EmployeeData3[[#This Row],[Department]]="IT",1,0)</f>
        <v>0</v>
      </c>
      <c r="AG529">
        <f>IF(EmployeeData3[[#This Row],[Department]]="Marketing",1,0)</f>
        <v>0</v>
      </c>
      <c r="AH529">
        <f>IF(EmployeeData3[[#This Row],[Department]]="Sales",1,0)</f>
        <v>0</v>
      </c>
      <c r="AI529">
        <f>IF(EmployeeData3[[#This Row],[Department]]="Underwriting",1,0)</f>
        <v>0</v>
      </c>
      <c r="AJ529">
        <f>IF(EmployeeData3[[#This Row],[Country]]="Canada",1,0)</f>
        <v>0</v>
      </c>
      <c r="AK529">
        <f>IF(EmployeeData3[[#This Row],[Country]]="Germany",1,0)</f>
        <v>0</v>
      </c>
      <c r="AL529">
        <f>IF(EmployeeData3[[#This Row],[Country]]="Ireland",1,0)</f>
        <v>1</v>
      </c>
      <c r="AM529">
        <f>IF(EmployeeData3[[#This Row],[Country]]="Singapore",1,0)</f>
        <v>0</v>
      </c>
      <c r="AN529">
        <f>IF(EmployeeData3[[#This Row],[Country]]="US",1,0)</f>
        <v>0</v>
      </c>
      <c r="AO529">
        <f>IF(EmployeeData3[[#This Row],[Working Arrangement]]="Office",1,0)</f>
        <v>0</v>
      </c>
      <c r="AP529">
        <f>IF(EmployeeData3[[#This Row],[Working Arrangement]]="Remote",1,0)</f>
        <v>0</v>
      </c>
      <c r="AQ529" t="e">
        <f>'Logistics Regression'!#REF! + SUMPRODUCT(B529:J529, 'Logistics Regression'!#REF!)</f>
        <v>#REF!</v>
      </c>
    </row>
    <row r="530" spans="1:43">
      <c r="A530" t="s">
        <v>581</v>
      </c>
      <c r="B530" t="str">
        <f>VLOOKUP(EmployeeData3[[#This Row],[Employee ID]],GenderData[#All],2,FALSE)</f>
        <v>Male</v>
      </c>
      <c r="C530" t="s">
        <v>48</v>
      </c>
      <c r="D530" t="s">
        <v>49</v>
      </c>
      <c r="E530" t="s">
        <v>45</v>
      </c>
      <c r="F530" t="s">
        <v>36</v>
      </c>
      <c r="G530">
        <v>35</v>
      </c>
      <c r="H530">
        <v>1.9</v>
      </c>
      <c r="I530">
        <v>1.9</v>
      </c>
      <c r="J530" s="3">
        <v>0.96</v>
      </c>
      <c r="K530" t="s">
        <v>25</v>
      </c>
      <c r="L530" t="s">
        <v>38</v>
      </c>
      <c r="M530">
        <v>1</v>
      </c>
      <c r="N530">
        <v>66</v>
      </c>
      <c r="O530">
        <v>7</v>
      </c>
      <c r="P530">
        <v>0.8</v>
      </c>
      <c r="Q530" t="s">
        <v>33</v>
      </c>
      <c r="R530" t="s">
        <v>26</v>
      </c>
      <c r="S530">
        <v>7</v>
      </c>
      <c r="T530">
        <v>0</v>
      </c>
      <c r="U530">
        <f>IF(EmployeeData3[[#This Row],[Gender]]="Female",1,0)</f>
        <v>0</v>
      </c>
      <c r="V530">
        <f>IF(EmployeeData3[[#This Row],[Performance Rating]]="Needs Improvement",1,0)</f>
        <v>0</v>
      </c>
      <c r="W530">
        <f>IF(EmployeeData3[[#This Row],[Performance Rating]]="Exceeds Expectations",1,0)</f>
        <v>0</v>
      </c>
      <c r="X530">
        <f>IF(EmployeeData3[[#This Row],[Performance Rating]]="Outstanding",1,0)</f>
        <v>0</v>
      </c>
      <c r="Y530">
        <f>IF(EmployeeData3[[#This Row],[Job Level]]="Entry",1,0)</f>
        <v>0</v>
      </c>
      <c r="Z530">
        <f>IF(EmployeeData3[[#This Row],[Job Level]]="Manager",1,0)</f>
        <v>1</v>
      </c>
      <c r="AA530">
        <f>IF(EmployeeData3[[#This Row],[Job Level]]="Senior",1,0)</f>
        <v>0</v>
      </c>
      <c r="AB530">
        <f>IF(EmployeeData3[[#This Row],[Job Level]]="Senior Manager",1,0)</f>
        <v>0</v>
      </c>
      <c r="AC530">
        <f>IF(EmployeeData3[[#This Row],[Department]]="Claims",1,0)</f>
        <v>0</v>
      </c>
      <c r="AD530">
        <f>IF(EmployeeData3[[#This Row],[Department]]="Finance",1,0)</f>
        <v>0</v>
      </c>
      <c r="AE530">
        <f>IF(EmployeeData3[[#This Row],[Department]]="HR",1,0)</f>
        <v>0</v>
      </c>
      <c r="AF530">
        <f>IF(EmployeeData3[[#This Row],[Department]]="IT",1,0)</f>
        <v>1</v>
      </c>
      <c r="AG530">
        <f>IF(EmployeeData3[[#This Row],[Department]]="Marketing",1,0)</f>
        <v>0</v>
      </c>
      <c r="AH530">
        <f>IF(EmployeeData3[[#This Row],[Department]]="Sales",1,0)</f>
        <v>0</v>
      </c>
      <c r="AI530">
        <f>IF(EmployeeData3[[#This Row],[Department]]="Underwriting",1,0)</f>
        <v>0</v>
      </c>
      <c r="AJ530">
        <f>IF(EmployeeData3[[#This Row],[Country]]="Canada",1,0)</f>
        <v>0</v>
      </c>
      <c r="AK530">
        <f>IF(EmployeeData3[[#This Row],[Country]]="Germany",1,0)</f>
        <v>0</v>
      </c>
      <c r="AL530">
        <f>IF(EmployeeData3[[#This Row],[Country]]="Ireland",1,0)</f>
        <v>0</v>
      </c>
      <c r="AM530">
        <f>IF(EmployeeData3[[#This Row],[Country]]="Singapore",1,0)</f>
        <v>0</v>
      </c>
      <c r="AN530">
        <f>IF(EmployeeData3[[#This Row],[Country]]="US",1,0)</f>
        <v>1</v>
      </c>
      <c r="AO530">
        <f>IF(EmployeeData3[[#This Row],[Working Arrangement]]="Office",1,0)</f>
        <v>0</v>
      </c>
      <c r="AP530">
        <f>IF(EmployeeData3[[#This Row],[Working Arrangement]]="Remote",1,0)</f>
        <v>0</v>
      </c>
      <c r="AQ530" t="e">
        <f>'Logistics Regression'!#REF! + SUMPRODUCT(B530:J530, 'Logistics Regression'!#REF!)</f>
        <v>#REF!</v>
      </c>
    </row>
    <row r="531" spans="1:43">
      <c r="A531" t="s">
        <v>582</v>
      </c>
      <c r="B531" t="str">
        <f>VLOOKUP(EmployeeData3[[#This Row],[Employee ID]],GenderData[#All],2,FALSE)</f>
        <v>Female</v>
      </c>
      <c r="C531" t="s">
        <v>52</v>
      </c>
      <c r="D531" t="s">
        <v>30</v>
      </c>
      <c r="E531" t="s">
        <v>31</v>
      </c>
      <c r="F531" t="s">
        <v>32</v>
      </c>
      <c r="G531">
        <v>35</v>
      </c>
      <c r="H531">
        <v>5.0999999999999996</v>
      </c>
      <c r="I531">
        <v>3.5</v>
      </c>
      <c r="J531" s="3">
        <v>0.98</v>
      </c>
      <c r="K531" t="s">
        <v>37</v>
      </c>
      <c r="L531" t="s">
        <v>38</v>
      </c>
      <c r="M531">
        <v>7</v>
      </c>
      <c r="N531">
        <v>64</v>
      </c>
      <c r="O531">
        <v>2</v>
      </c>
      <c r="P531">
        <v>4.2</v>
      </c>
      <c r="Q531" t="s">
        <v>33</v>
      </c>
      <c r="R531" t="s">
        <v>26</v>
      </c>
      <c r="S531">
        <v>40</v>
      </c>
      <c r="T531">
        <v>0</v>
      </c>
      <c r="U531">
        <f>IF(EmployeeData3[[#This Row],[Gender]]="Female",1,0)</f>
        <v>1</v>
      </c>
      <c r="V531">
        <f>IF(EmployeeData3[[#This Row],[Performance Rating]]="Needs Improvement",1,0)</f>
        <v>0</v>
      </c>
      <c r="W531">
        <f>IF(EmployeeData3[[#This Row],[Performance Rating]]="Exceeds Expectations",1,0)</f>
        <v>1</v>
      </c>
      <c r="X531">
        <f>IF(EmployeeData3[[#This Row],[Performance Rating]]="Outstanding",1,0)</f>
        <v>0</v>
      </c>
      <c r="Y531">
        <f>IF(EmployeeData3[[#This Row],[Job Level]]="Entry",1,0)</f>
        <v>0</v>
      </c>
      <c r="Z531">
        <f>IF(EmployeeData3[[#This Row],[Job Level]]="Manager",1,0)</f>
        <v>0</v>
      </c>
      <c r="AA531">
        <f>IF(EmployeeData3[[#This Row],[Job Level]]="Senior",1,0)</f>
        <v>1</v>
      </c>
      <c r="AB531">
        <f>IF(EmployeeData3[[#This Row],[Job Level]]="Senior Manager",1,0)</f>
        <v>0</v>
      </c>
      <c r="AC531">
        <f>IF(EmployeeData3[[#This Row],[Department]]="Claims",1,0)</f>
        <v>0</v>
      </c>
      <c r="AD531">
        <f>IF(EmployeeData3[[#This Row],[Department]]="Finance",1,0)</f>
        <v>0</v>
      </c>
      <c r="AE531">
        <f>IF(EmployeeData3[[#This Row],[Department]]="HR",1,0)</f>
        <v>0</v>
      </c>
      <c r="AF531">
        <f>IF(EmployeeData3[[#This Row],[Department]]="IT",1,0)</f>
        <v>0</v>
      </c>
      <c r="AG531">
        <f>IF(EmployeeData3[[#This Row],[Department]]="Marketing",1,0)</f>
        <v>0</v>
      </c>
      <c r="AH531">
        <f>IF(EmployeeData3[[#This Row],[Department]]="Sales",1,0)</f>
        <v>0</v>
      </c>
      <c r="AI531">
        <f>IF(EmployeeData3[[#This Row],[Department]]="Underwriting",1,0)</f>
        <v>1</v>
      </c>
      <c r="AJ531">
        <f>IF(EmployeeData3[[#This Row],[Country]]="Canada",1,0)</f>
        <v>0</v>
      </c>
      <c r="AK531">
        <f>IF(EmployeeData3[[#This Row],[Country]]="Germany",1,0)</f>
        <v>1</v>
      </c>
      <c r="AL531">
        <f>IF(EmployeeData3[[#This Row],[Country]]="Ireland",1,0)</f>
        <v>0</v>
      </c>
      <c r="AM531">
        <f>IF(EmployeeData3[[#This Row],[Country]]="Singapore",1,0)</f>
        <v>0</v>
      </c>
      <c r="AN531">
        <f>IF(EmployeeData3[[#This Row],[Country]]="US",1,0)</f>
        <v>0</v>
      </c>
      <c r="AO531">
        <f>IF(EmployeeData3[[#This Row],[Working Arrangement]]="Office",1,0)</f>
        <v>0</v>
      </c>
      <c r="AP531">
        <f>IF(EmployeeData3[[#This Row],[Working Arrangement]]="Remote",1,0)</f>
        <v>0</v>
      </c>
      <c r="AQ531" t="e">
        <f>'Logistics Regression'!#REF! + SUMPRODUCT(B531:J531, 'Logistics Regression'!#REF!)</f>
        <v>#REF!</v>
      </c>
    </row>
    <row r="532" spans="1:43">
      <c r="A532" t="s">
        <v>583</v>
      </c>
      <c r="B532" t="str">
        <f>VLOOKUP(EmployeeData3[[#This Row],[Employee ID]],GenderData[#All],2,FALSE)</f>
        <v>Female</v>
      </c>
      <c r="C532" t="s">
        <v>52</v>
      </c>
      <c r="D532" t="s">
        <v>30</v>
      </c>
      <c r="E532" t="s">
        <v>41</v>
      </c>
      <c r="F532" t="s">
        <v>24</v>
      </c>
      <c r="G532">
        <v>36</v>
      </c>
      <c r="H532">
        <v>3.1</v>
      </c>
      <c r="I532">
        <v>2.6</v>
      </c>
      <c r="J532" s="3">
        <v>1.0900000000000001</v>
      </c>
      <c r="K532" t="s">
        <v>37</v>
      </c>
      <c r="L532" t="s">
        <v>26</v>
      </c>
      <c r="M532">
        <v>13</v>
      </c>
      <c r="N532">
        <v>58</v>
      </c>
      <c r="O532">
        <v>6</v>
      </c>
      <c r="P532">
        <v>3.8</v>
      </c>
      <c r="Q532" t="s">
        <v>27</v>
      </c>
      <c r="R532" t="s">
        <v>26</v>
      </c>
      <c r="S532">
        <v>35</v>
      </c>
      <c r="T532">
        <v>1</v>
      </c>
      <c r="U532">
        <f>IF(EmployeeData3[[#This Row],[Gender]]="Female",1,0)</f>
        <v>1</v>
      </c>
      <c r="V532">
        <f>IF(EmployeeData3[[#This Row],[Performance Rating]]="Needs Improvement",1,0)</f>
        <v>0</v>
      </c>
      <c r="W532">
        <f>IF(EmployeeData3[[#This Row],[Performance Rating]]="Exceeds Expectations",1,0)</f>
        <v>1</v>
      </c>
      <c r="X532">
        <f>IF(EmployeeData3[[#This Row],[Performance Rating]]="Outstanding",1,0)</f>
        <v>0</v>
      </c>
      <c r="Y532">
        <f>IF(EmployeeData3[[#This Row],[Job Level]]="Entry",1,0)</f>
        <v>0</v>
      </c>
      <c r="Z532">
        <f>IF(EmployeeData3[[#This Row],[Job Level]]="Manager",1,0)</f>
        <v>0</v>
      </c>
      <c r="AA532">
        <f>IF(EmployeeData3[[#This Row],[Job Level]]="Senior",1,0)</f>
        <v>0</v>
      </c>
      <c r="AB532">
        <f>IF(EmployeeData3[[#This Row],[Job Level]]="Senior Manager",1,0)</f>
        <v>0</v>
      </c>
      <c r="AC532">
        <f>IF(EmployeeData3[[#This Row],[Department]]="Claims",1,0)</f>
        <v>0</v>
      </c>
      <c r="AD532">
        <f>IF(EmployeeData3[[#This Row],[Department]]="Finance",1,0)</f>
        <v>0</v>
      </c>
      <c r="AE532">
        <f>IF(EmployeeData3[[#This Row],[Department]]="HR",1,0)</f>
        <v>0</v>
      </c>
      <c r="AF532">
        <f>IF(EmployeeData3[[#This Row],[Department]]="IT",1,0)</f>
        <v>0</v>
      </c>
      <c r="AG532">
        <f>IF(EmployeeData3[[#This Row],[Department]]="Marketing",1,0)</f>
        <v>0</v>
      </c>
      <c r="AH532">
        <f>IF(EmployeeData3[[#This Row],[Department]]="Sales",1,0)</f>
        <v>0</v>
      </c>
      <c r="AI532">
        <f>IF(EmployeeData3[[#This Row],[Department]]="Underwriting",1,0)</f>
        <v>1</v>
      </c>
      <c r="AJ532">
        <f>IF(EmployeeData3[[#This Row],[Country]]="Canada",1,0)</f>
        <v>0</v>
      </c>
      <c r="AK532">
        <f>IF(EmployeeData3[[#This Row],[Country]]="Germany",1,0)</f>
        <v>0</v>
      </c>
      <c r="AL532">
        <f>IF(EmployeeData3[[#This Row],[Country]]="Ireland",1,0)</f>
        <v>0</v>
      </c>
      <c r="AM532">
        <f>IF(EmployeeData3[[#This Row],[Country]]="Singapore",1,0)</f>
        <v>1</v>
      </c>
      <c r="AN532">
        <f>IF(EmployeeData3[[#This Row],[Country]]="US",1,0)</f>
        <v>0</v>
      </c>
      <c r="AO532">
        <f>IF(EmployeeData3[[#This Row],[Working Arrangement]]="Office",1,0)</f>
        <v>0</v>
      </c>
      <c r="AP532">
        <f>IF(EmployeeData3[[#This Row],[Working Arrangement]]="Remote",1,0)</f>
        <v>1</v>
      </c>
      <c r="AQ532" t="e">
        <f>'Logistics Regression'!#REF! + SUMPRODUCT(B532:J532, 'Logistics Regression'!#REF!)</f>
        <v>#REF!</v>
      </c>
    </row>
    <row r="533" spans="1:43">
      <c r="A533" t="s">
        <v>584</v>
      </c>
      <c r="B533" t="str">
        <f>VLOOKUP(EmployeeData3[[#This Row],[Employee ID]],GenderData[#All],2,FALSE)</f>
        <v>Male</v>
      </c>
      <c r="C533" t="s">
        <v>29</v>
      </c>
      <c r="D533" t="s">
        <v>30</v>
      </c>
      <c r="E533" t="s">
        <v>23</v>
      </c>
      <c r="F533" t="s">
        <v>32</v>
      </c>
      <c r="G533">
        <v>51</v>
      </c>
      <c r="H533">
        <v>5.3</v>
      </c>
      <c r="I533">
        <v>4.9000000000000004</v>
      </c>
      <c r="J533" s="3">
        <v>1.1599999999999999</v>
      </c>
      <c r="K533" t="s">
        <v>25</v>
      </c>
      <c r="L533" t="s">
        <v>26</v>
      </c>
      <c r="M533">
        <v>18</v>
      </c>
      <c r="N533">
        <v>74</v>
      </c>
      <c r="O533">
        <v>4</v>
      </c>
      <c r="P533">
        <v>3.7</v>
      </c>
      <c r="Q533" t="s">
        <v>50</v>
      </c>
      <c r="R533" t="s">
        <v>38</v>
      </c>
      <c r="S533">
        <v>5</v>
      </c>
      <c r="T533">
        <v>0</v>
      </c>
      <c r="U533">
        <f>IF(EmployeeData3[[#This Row],[Gender]]="Female",1,0)</f>
        <v>0</v>
      </c>
      <c r="V533">
        <f>IF(EmployeeData3[[#This Row],[Performance Rating]]="Needs Improvement",1,0)</f>
        <v>0</v>
      </c>
      <c r="W533">
        <f>IF(EmployeeData3[[#This Row],[Performance Rating]]="Exceeds Expectations",1,0)</f>
        <v>0</v>
      </c>
      <c r="X533">
        <f>IF(EmployeeData3[[#This Row],[Performance Rating]]="Outstanding",1,0)</f>
        <v>0</v>
      </c>
      <c r="Y533">
        <f>IF(EmployeeData3[[#This Row],[Job Level]]="Entry",1,0)</f>
        <v>0</v>
      </c>
      <c r="Z533">
        <f>IF(EmployeeData3[[#This Row],[Job Level]]="Manager",1,0)</f>
        <v>0</v>
      </c>
      <c r="AA533">
        <f>IF(EmployeeData3[[#This Row],[Job Level]]="Senior",1,0)</f>
        <v>1</v>
      </c>
      <c r="AB533">
        <f>IF(EmployeeData3[[#This Row],[Job Level]]="Senior Manager",1,0)</f>
        <v>0</v>
      </c>
      <c r="AC533">
        <f>IF(EmployeeData3[[#This Row],[Department]]="Claims",1,0)</f>
        <v>1</v>
      </c>
      <c r="AD533">
        <f>IF(EmployeeData3[[#This Row],[Department]]="Finance",1,0)</f>
        <v>0</v>
      </c>
      <c r="AE533">
        <f>IF(EmployeeData3[[#This Row],[Department]]="HR",1,0)</f>
        <v>0</v>
      </c>
      <c r="AF533">
        <f>IF(EmployeeData3[[#This Row],[Department]]="IT",1,0)</f>
        <v>0</v>
      </c>
      <c r="AG533">
        <f>IF(EmployeeData3[[#This Row],[Department]]="Marketing",1,0)</f>
        <v>0</v>
      </c>
      <c r="AH533">
        <f>IF(EmployeeData3[[#This Row],[Department]]="Sales",1,0)</f>
        <v>0</v>
      </c>
      <c r="AI533">
        <f>IF(EmployeeData3[[#This Row],[Department]]="Underwriting",1,0)</f>
        <v>0</v>
      </c>
      <c r="AJ533">
        <f>IF(EmployeeData3[[#This Row],[Country]]="Canada",1,0)</f>
        <v>0</v>
      </c>
      <c r="AK533">
        <f>IF(EmployeeData3[[#This Row],[Country]]="Germany",1,0)</f>
        <v>0</v>
      </c>
      <c r="AL533">
        <f>IF(EmployeeData3[[#This Row],[Country]]="Ireland",1,0)</f>
        <v>0</v>
      </c>
      <c r="AM533">
        <f>IF(EmployeeData3[[#This Row],[Country]]="Singapore",1,0)</f>
        <v>0</v>
      </c>
      <c r="AN533">
        <f>IF(EmployeeData3[[#This Row],[Country]]="US",1,0)</f>
        <v>0</v>
      </c>
      <c r="AO533">
        <f>IF(EmployeeData3[[#This Row],[Working Arrangement]]="Office",1,0)</f>
        <v>1</v>
      </c>
      <c r="AP533">
        <f>IF(EmployeeData3[[#This Row],[Working Arrangement]]="Remote",1,0)</f>
        <v>0</v>
      </c>
      <c r="AQ533" t="e">
        <f>'Logistics Regression'!#REF! + SUMPRODUCT(B533:J533, 'Logistics Regression'!#REF!)</f>
        <v>#REF!</v>
      </c>
    </row>
    <row r="534" spans="1:43">
      <c r="A534" t="s">
        <v>585</v>
      </c>
      <c r="B534" t="str">
        <f>VLOOKUP(EmployeeData3[[#This Row],[Employee ID]],GenderData[#All],2,FALSE)</f>
        <v>Female</v>
      </c>
      <c r="C534" t="s">
        <v>29</v>
      </c>
      <c r="D534" t="s">
        <v>30</v>
      </c>
      <c r="E534" t="s">
        <v>23</v>
      </c>
      <c r="F534" t="s">
        <v>32</v>
      </c>
      <c r="G534">
        <v>44</v>
      </c>
      <c r="H534">
        <v>5.9</v>
      </c>
      <c r="I534">
        <v>1.3</v>
      </c>
      <c r="J534" s="3">
        <v>1.02</v>
      </c>
      <c r="K534" t="s">
        <v>37</v>
      </c>
      <c r="L534" t="s">
        <v>38</v>
      </c>
      <c r="M534">
        <v>25</v>
      </c>
      <c r="N534">
        <v>75</v>
      </c>
      <c r="O534">
        <v>2</v>
      </c>
      <c r="P534">
        <v>12</v>
      </c>
      <c r="Q534" t="s">
        <v>33</v>
      </c>
      <c r="R534" t="s">
        <v>38</v>
      </c>
      <c r="S534">
        <v>19</v>
      </c>
      <c r="T534">
        <v>0</v>
      </c>
      <c r="U534">
        <f>IF(EmployeeData3[[#This Row],[Gender]]="Female",1,0)</f>
        <v>1</v>
      </c>
      <c r="V534">
        <f>IF(EmployeeData3[[#This Row],[Performance Rating]]="Needs Improvement",1,0)</f>
        <v>0</v>
      </c>
      <c r="W534">
        <f>IF(EmployeeData3[[#This Row],[Performance Rating]]="Exceeds Expectations",1,0)</f>
        <v>1</v>
      </c>
      <c r="X534">
        <f>IF(EmployeeData3[[#This Row],[Performance Rating]]="Outstanding",1,0)</f>
        <v>0</v>
      </c>
      <c r="Y534">
        <f>IF(EmployeeData3[[#This Row],[Job Level]]="Entry",1,0)</f>
        <v>0</v>
      </c>
      <c r="Z534">
        <f>IF(EmployeeData3[[#This Row],[Job Level]]="Manager",1,0)</f>
        <v>0</v>
      </c>
      <c r="AA534">
        <f>IF(EmployeeData3[[#This Row],[Job Level]]="Senior",1,0)</f>
        <v>1</v>
      </c>
      <c r="AB534">
        <f>IF(EmployeeData3[[#This Row],[Job Level]]="Senior Manager",1,0)</f>
        <v>0</v>
      </c>
      <c r="AC534">
        <f>IF(EmployeeData3[[#This Row],[Department]]="Claims",1,0)</f>
        <v>1</v>
      </c>
      <c r="AD534">
        <f>IF(EmployeeData3[[#This Row],[Department]]="Finance",1,0)</f>
        <v>0</v>
      </c>
      <c r="AE534">
        <f>IF(EmployeeData3[[#This Row],[Department]]="HR",1,0)</f>
        <v>0</v>
      </c>
      <c r="AF534">
        <f>IF(EmployeeData3[[#This Row],[Department]]="IT",1,0)</f>
        <v>0</v>
      </c>
      <c r="AG534">
        <f>IF(EmployeeData3[[#This Row],[Department]]="Marketing",1,0)</f>
        <v>0</v>
      </c>
      <c r="AH534">
        <f>IF(EmployeeData3[[#This Row],[Department]]="Sales",1,0)</f>
        <v>0</v>
      </c>
      <c r="AI534">
        <f>IF(EmployeeData3[[#This Row],[Department]]="Underwriting",1,0)</f>
        <v>0</v>
      </c>
      <c r="AJ534">
        <f>IF(EmployeeData3[[#This Row],[Country]]="Canada",1,0)</f>
        <v>0</v>
      </c>
      <c r="AK534">
        <f>IF(EmployeeData3[[#This Row],[Country]]="Germany",1,0)</f>
        <v>0</v>
      </c>
      <c r="AL534">
        <f>IF(EmployeeData3[[#This Row],[Country]]="Ireland",1,0)</f>
        <v>0</v>
      </c>
      <c r="AM534">
        <f>IF(EmployeeData3[[#This Row],[Country]]="Singapore",1,0)</f>
        <v>0</v>
      </c>
      <c r="AN534">
        <f>IF(EmployeeData3[[#This Row],[Country]]="US",1,0)</f>
        <v>0</v>
      </c>
      <c r="AO534">
        <f>IF(EmployeeData3[[#This Row],[Working Arrangement]]="Office",1,0)</f>
        <v>0</v>
      </c>
      <c r="AP534">
        <f>IF(EmployeeData3[[#This Row],[Working Arrangement]]="Remote",1,0)</f>
        <v>0</v>
      </c>
      <c r="AQ534" t="e">
        <f>'Logistics Regression'!#REF! + SUMPRODUCT(B534:J534, 'Logistics Regression'!#REF!)</f>
        <v>#REF!</v>
      </c>
    </row>
    <row r="535" spans="1:43">
      <c r="A535" t="s">
        <v>586</v>
      </c>
      <c r="B535" t="str">
        <f>VLOOKUP(EmployeeData3[[#This Row],[Employee ID]],GenderData[#All],2,FALSE)</f>
        <v>Female</v>
      </c>
      <c r="C535" t="s">
        <v>40</v>
      </c>
      <c r="D535" t="s">
        <v>40</v>
      </c>
      <c r="E535" t="s">
        <v>31</v>
      </c>
      <c r="F535" t="s">
        <v>24</v>
      </c>
      <c r="G535">
        <v>47</v>
      </c>
      <c r="H535">
        <v>5.4</v>
      </c>
      <c r="I535">
        <v>2.1</v>
      </c>
      <c r="J535" s="3">
        <v>0.98</v>
      </c>
      <c r="K535" t="s">
        <v>25</v>
      </c>
      <c r="L535" t="s">
        <v>38</v>
      </c>
      <c r="M535">
        <v>12</v>
      </c>
      <c r="N535">
        <v>75</v>
      </c>
      <c r="O535">
        <v>5</v>
      </c>
      <c r="P535">
        <v>2.5</v>
      </c>
      <c r="Q535" t="s">
        <v>50</v>
      </c>
      <c r="R535" t="s">
        <v>26</v>
      </c>
      <c r="S535">
        <v>17</v>
      </c>
      <c r="T535">
        <v>0</v>
      </c>
      <c r="U535">
        <f>IF(EmployeeData3[[#This Row],[Gender]]="Female",1,0)</f>
        <v>1</v>
      </c>
      <c r="V535">
        <f>IF(EmployeeData3[[#This Row],[Performance Rating]]="Needs Improvement",1,0)</f>
        <v>0</v>
      </c>
      <c r="W535">
        <f>IF(EmployeeData3[[#This Row],[Performance Rating]]="Exceeds Expectations",1,0)</f>
        <v>0</v>
      </c>
      <c r="X535">
        <f>IF(EmployeeData3[[#This Row],[Performance Rating]]="Outstanding",1,0)</f>
        <v>0</v>
      </c>
      <c r="Y535">
        <f>IF(EmployeeData3[[#This Row],[Job Level]]="Entry",1,0)</f>
        <v>0</v>
      </c>
      <c r="Z535">
        <f>IF(EmployeeData3[[#This Row],[Job Level]]="Manager",1,0)</f>
        <v>0</v>
      </c>
      <c r="AA535">
        <f>IF(EmployeeData3[[#This Row],[Job Level]]="Senior",1,0)</f>
        <v>0</v>
      </c>
      <c r="AB535">
        <f>IF(EmployeeData3[[#This Row],[Job Level]]="Senior Manager",1,0)</f>
        <v>0</v>
      </c>
      <c r="AC535">
        <f>IF(EmployeeData3[[#This Row],[Department]]="Claims",1,0)</f>
        <v>0</v>
      </c>
      <c r="AD535">
        <f>IF(EmployeeData3[[#This Row],[Department]]="Finance",1,0)</f>
        <v>0</v>
      </c>
      <c r="AE535">
        <f>IF(EmployeeData3[[#This Row],[Department]]="HR",1,0)</f>
        <v>0</v>
      </c>
      <c r="AF535">
        <f>IF(EmployeeData3[[#This Row],[Department]]="IT",1,0)</f>
        <v>0</v>
      </c>
      <c r="AG535">
        <f>IF(EmployeeData3[[#This Row],[Department]]="Marketing",1,0)</f>
        <v>0</v>
      </c>
      <c r="AH535">
        <f>IF(EmployeeData3[[#This Row],[Department]]="Sales",1,0)</f>
        <v>0</v>
      </c>
      <c r="AI535">
        <f>IF(EmployeeData3[[#This Row],[Department]]="Underwriting",1,0)</f>
        <v>0</v>
      </c>
      <c r="AJ535">
        <f>IF(EmployeeData3[[#This Row],[Country]]="Canada",1,0)</f>
        <v>0</v>
      </c>
      <c r="AK535">
        <f>IF(EmployeeData3[[#This Row],[Country]]="Germany",1,0)</f>
        <v>1</v>
      </c>
      <c r="AL535">
        <f>IF(EmployeeData3[[#This Row],[Country]]="Ireland",1,0)</f>
        <v>0</v>
      </c>
      <c r="AM535">
        <f>IF(EmployeeData3[[#This Row],[Country]]="Singapore",1,0)</f>
        <v>0</v>
      </c>
      <c r="AN535">
        <f>IF(EmployeeData3[[#This Row],[Country]]="US",1,0)</f>
        <v>0</v>
      </c>
      <c r="AO535">
        <f>IF(EmployeeData3[[#This Row],[Working Arrangement]]="Office",1,0)</f>
        <v>1</v>
      </c>
      <c r="AP535">
        <f>IF(EmployeeData3[[#This Row],[Working Arrangement]]="Remote",1,0)</f>
        <v>0</v>
      </c>
      <c r="AQ535" t="e">
        <f>'Logistics Regression'!#REF! + SUMPRODUCT(B535:J535, 'Logistics Regression'!#REF!)</f>
        <v>#REF!</v>
      </c>
    </row>
    <row r="536" spans="1:43">
      <c r="A536" t="s">
        <v>587</v>
      </c>
      <c r="B536" t="str">
        <f>VLOOKUP(EmployeeData3[[#This Row],[Employee ID]],GenderData[#All],2,FALSE)</f>
        <v>Female</v>
      </c>
      <c r="C536" t="s">
        <v>52</v>
      </c>
      <c r="D536" t="s">
        <v>30</v>
      </c>
      <c r="E536" t="s">
        <v>31</v>
      </c>
      <c r="F536" t="s">
        <v>24</v>
      </c>
      <c r="G536">
        <v>38</v>
      </c>
      <c r="H536">
        <v>1.8</v>
      </c>
      <c r="I536">
        <v>0.3</v>
      </c>
      <c r="J536" s="3">
        <v>0.99</v>
      </c>
      <c r="K536" t="s">
        <v>25</v>
      </c>
      <c r="L536" t="s">
        <v>26</v>
      </c>
      <c r="M536">
        <v>8</v>
      </c>
      <c r="N536">
        <v>82</v>
      </c>
      <c r="O536">
        <v>8</v>
      </c>
      <c r="P536">
        <v>4.5999999999999996</v>
      </c>
      <c r="Q536" t="s">
        <v>50</v>
      </c>
      <c r="R536" t="s">
        <v>26</v>
      </c>
      <c r="S536">
        <v>33</v>
      </c>
      <c r="T536">
        <v>0</v>
      </c>
      <c r="U536">
        <f>IF(EmployeeData3[[#This Row],[Gender]]="Female",1,0)</f>
        <v>1</v>
      </c>
      <c r="V536">
        <f>IF(EmployeeData3[[#This Row],[Performance Rating]]="Needs Improvement",1,0)</f>
        <v>0</v>
      </c>
      <c r="W536">
        <f>IF(EmployeeData3[[#This Row],[Performance Rating]]="Exceeds Expectations",1,0)</f>
        <v>0</v>
      </c>
      <c r="X536">
        <f>IF(EmployeeData3[[#This Row],[Performance Rating]]="Outstanding",1,0)</f>
        <v>0</v>
      </c>
      <c r="Y536">
        <f>IF(EmployeeData3[[#This Row],[Job Level]]="Entry",1,0)</f>
        <v>0</v>
      </c>
      <c r="Z536">
        <f>IF(EmployeeData3[[#This Row],[Job Level]]="Manager",1,0)</f>
        <v>0</v>
      </c>
      <c r="AA536">
        <f>IF(EmployeeData3[[#This Row],[Job Level]]="Senior",1,0)</f>
        <v>0</v>
      </c>
      <c r="AB536">
        <f>IF(EmployeeData3[[#This Row],[Job Level]]="Senior Manager",1,0)</f>
        <v>0</v>
      </c>
      <c r="AC536">
        <f>IF(EmployeeData3[[#This Row],[Department]]="Claims",1,0)</f>
        <v>0</v>
      </c>
      <c r="AD536">
        <f>IF(EmployeeData3[[#This Row],[Department]]="Finance",1,0)</f>
        <v>0</v>
      </c>
      <c r="AE536">
        <f>IF(EmployeeData3[[#This Row],[Department]]="HR",1,0)</f>
        <v>0</v>
      </c>
      <c r="AF536">
        <f>IF(EmployeeData3[[#This Row],[Department]]="IT",1,0)</f>
        <v>0</v>
      </c>
      <c r="AG536">
        <f>IF(EmployeeData3[[#This Row],[Department]]="Marketing",1,0)</f>
        <v>0</v>
      </c>
      <c r="AH536">
        <f>IF(EmployeeData3[[#This Row],[Department]]="Sales",1,0)</f>
        <v>0</v>
      </c>
      <c r="AI536">
        <f>IF(EmployeeData3[[#This Row],[Department]]="Underwriting",1,0)</f>
        <v>1</v>
      </c>
      <c r="AJ536">
        <f>IF(EmployeeData3[[#This Row],[Country]]="Canada",1,0)</f>
        <v>0</v>
      </c>
      <c r="AK536">
        <f>IF(EmployeeData3[[#This Row],[Country]]="Germany",1,0)</f>
        <v>1</v>
      </c>
      <c r="AL536">
        <f>IF(EmployeeData3[[#This Row],[Country]]="Ireland",1,0)</f>
        <v>0</v>
      </c>
      <c r="AM536">
        <f>IF(EmployeeData3[[#This Row],[Country]]="Singapore",1,0)</f>
        <v>0</v>
      </c>
      <c r="AN536">
        <f>IF(EmployeeData3[[#This Row],[Country]]="US",1,0)</f>
        <v>0</v>
      </c>
      <c r="AO536">
        <f>IF(EmployeeData3[[#This Row],[Working Arrangement]]="Office",1,0)</f>
        <v>1</v>
      </c>
      <c r="AP536">
        <f>IF(EmployeeData3[[#This Row],[Working Arrangement]]="Remote",1,0)</f>
        <v>0</v>
      </c>
      <c r="AQ536" t="e">
        <f>'Logistics Regression'!#REF! + SUMPRODUCT(B536:J536, 'Logistics Regression'!#REF!)</f>
        <v>#REF!</v>
      </c>
    </row>
    <row r="537" spans="1:43">
      <c r="A537" t="s">
        <v>588</v>
      </c>
      <c r="B537" t="str">
        <f>VLOOKUP(EmployeeData3[[#This Row],[Employee ID]],GenderData[#All],2,FALSE)</f>
        <v>Female</v>
      </c>
      <c r="C537" t="s">
        <v>29</v>
      </c>
      <c r="D537" t="s">
        <v>30</v>
      </c>
      <c r="E537" t="s">
        <v>45</v>
      </c>
      <c r="F537" t="s">
        <v>24</v>
      </c>
      <c r="G537">
        <v>25</v>
      </c>
      <c r="H537">
        <v>2.8</v>
      </c>
      <c r="I537">
        <v>1.2</v>
      </c>
      <c r="J537" s="3">
        <v>0.88</v>
      </c>
      <c r="K537" t="s">
        <v>25</v>
      </c>
      <c r="L537" t="s">
        <v>26</v>
      </c>
      <c r="M537">
        <v>3</v>
      </c>
      <c r="N537">
        <v>82</v>
      </c>
      <c r="O537">
        <v>3</v>
      </c>
      <c r="P537">
        <v>5</v>
      </c>
      <c r="Q537" t="s">
        <v>33</v>
      </c>
      <c r="R537" t="s">
        <v>26</v>
      </c>
      <c r="S537">
        <v>9</v>
      </c>
      <c r="T537">
        <v>0</v>
      </c>
      <c r="U537">
        <f>IF(EmployeeData3[[#This Row],[Gender]]="Female",1,0)</f>
        <v>1</v>
      </c>
      <c r="V537">
        <f>IF(EmployeeData3[[#This Row],[Performance Rating]]="Needs Improvement",1,0)</f>
        <v>0</v>
      </c>
      <c r="W537">
        <f>IF(EmployeeData3[[#This Row],[Performance Rating]]="Exceeds Expectations",1,0)</f>
        <v>0</v>
      </c>
      <c r="X537">
        <f>IF(EmployeeData3[[#This Row],[Performance Rating]]="Outstanding",1,0)</f>
        <v>0</v>
      </c>
      <c r="Y537">
        <f>IF(EmployeeData3[[#This Row],[Job Level]]="Entry",1,0)</f>
        <v>0</v>
      </c>
      <c r="Z537">
        <f>IF(EmployeeData3[[#This Row],[Job Level]]="Manager",1,0)</f>
        <v>0</v>
      </c>
      <c r="AA537">
        <f>IF(EmployeeData3[[#This Row],[Job Level]]="Senior",1,0)</f>
        <v>0</v>
      </c>
      <c r="AB537">
        <f>IF(EmployeeData3[[#This Row],[Job Level]]="Senior Manager",1,0)</f>
        <v>0</v>
      </c>
      <c r="AC537">
        <f>IF(EmployeeData3[[#This Row],[Department]]="Claims",1,0)</f>
        <v>1</v>
      </c>
      <c r="AD537">
        <f>IF(EmployeeData3[[#This Row],[Department]]="Finance",1,0)</f>
        <v>0</v>
      </c>
      <c r="AE537">
        <f>IF(EmployeeData3[[#This Row],[Department]]="HR",1,0)</f>
        <v>0</v>
      </c>
      <c r="AF537">
        <f>IF(EmployeeData3[[#This Row],[Department]]="IT",1,0)</f>
        <v>0</v>
      </c>
      <c r="AG537">
        <f>IF(EmployeeData3[[#This Row],[Department]]="Marketing",1,0)</f>
        <v>0</v>
      </c>
      <c r="AH537">
        <f>IF(EmployeeData3[[#This Row],[Department]]="Sales",1,0)</f>
        <v>0</v>
      </c>
      <c r="AI537">
        <f>IF(EmployeeData3[[#This Row],[Department]]="Underwriting",1,0)</f>
        <v>0</v>
      </c>
      <c r="AJ537">
        <f>IF(EmployeeData3[[#This Row],[Country]]="Canada",1,0)</f>
        <v>0</v>
      </c>
      <c r="AK537">
        <f>IF(EmployeeData3[[#This Row],[Country]]="Germany",1,0)</f>
        <v>0</v>
      </c>
      <c r="AL537">
        <f>IF(EmployeeData3[[#This Row],[Country]]="Ireland",1,0)</f>
        <v>0</v>
      </c>
      <c r="AM537">
        <f>IF(EmployeeData3[[#This Row],[Country]]="Singapore",1,0)</f>
        <v>0</v>
      </c>
      <c r="AN537">
        <f>IF(EmployeeData3[[#This Row],[Country]]="US",1,0)</f>
        <v>1</v>
      </c>
      <c r="AO537">
        <f>IF(EmployeeData3[[#This Row],[Working Arrangement]]="Office",1,0)</f>
        <v>0</v>
      </c>
      <c r="AP537">
        <f>IF(EmployeeData3[[#This Row],[Working Arrangement]]="Remote",1,0)</f>
        <v>0</v>
      </c>
      <c r="AQ537" t="e">
        <f>'Logistics Regression'!#REF! + SUMPRODUCT(B537:J537, 'Logistics Regression'!#REF!)</f>
        <v>#REF!</v>
      </c>
    </row>
    <row r="538" spans="1:43">
      <c r="A538" t="s">
        <v>589</v>
      </c>
      <c r="B538" t="str">
        <f>VLOOKUP(EmployeeData3[[#This Row],[Employee ID]],GenderData[#All],2,FALSE)</f>
        <v>Female</v>
      </c>
      <c r="C538" t="s">
        <v>52</v>
      </c>
      <c r="D538" t="s">
        <v>30</v>
      </c>
      <c r="E538" t="s">
        <v>23</v>
      </c>
      <c r="F538" t="s">
        <v>24</v>
      </c>
      <c r="G538">
        <v>21</v>
      </c>
      <c r="H538">
        <v>3.1</v>
      </c>
      <c r="I538">
        <v>3.1</v>
      </c>
      <c r="J538" s="3">
        <v>0.96</v>
      </c>
      <c r="K538" t="s">
        <v>25</v>
      </c>
      <c r="L538" t="s">
        <v>26</v>
      </c>
      <c r="M538">
        <v>20</v>
      </c>
      <c r="N538">
        <v>51</v>
      </c>
      <c r="O538">
        <v>6</v>
      </c>
      <c r="P538">
        <v>3.4</v>
      </c>
      <c r="Q538" t="s">
        <v>50</v>
      </c>
      <c r="R538" t="s">
        <v>38</v>
      </c>
      <c r="S538">
        <v>23</v>
      </c>
      <c r="T538">
        <v>1</v>
      </c>
      <c r="U538">
        <f>IF(EmployeeData3[[#This Row],[Gender]]="Female",1,0)</f>
        <v>1</v>
      </c>
      <c r="V538">
        <f>IF(EmployeeData3[[#This Row],[Performance Rating]]="Needs Improvement",1,0)</f>
        <v>0</v>
      </c>
      <c r="W538">
        <f>IF(EmployeeData3[[#This Row],[Performance Rating]]="Exceeds Expectations",1,0)</f>
        <v>0</v>
      </c>
      <c r="X538">
        <f>IF(EmployeeData3[[#This Row],[Performance Rating]]="Outstanding",1,0)</f>
        <v>0</v>
      </c>
      <c r="Y538">
        <f>IF(EmployeeData3[[#This Row],[Job Level]]="Entry",1,0)</f>
        <v>0</v>
      </c>
      <c r="Z538">
        <f>IF(EmployeeData3[[#This Row],[Job Level]]="Manager",1,0)</f>
        <v>0</v>
      </c>
      <c r="AA538">
        <f>IF(EmployeeData3[[#This Row],[Job Level]]="Senior",1,0)</f>
        <v>0</v>
      </c>
      <c r="AB538">
        <f>IF(EmployeeData3[[#This Row],[Job Level]]="Senior Manager",1,0)</f>
        <v>0</v>
      </c>
      <c r="AC538">
        <f>IF(EmployeeData3[[#This Row],[Department]]="Claims",1,0)</f>
        <v>0</v>
      </c>
      <c r="AD538">
        <f>IF(EmployeeData3[[#This Row],[Department]]="Finance",1,0)</f>
        <v>0</v>
      </c>
      <c r="AE538">
        <f>IF(EmployeeData3[[#This Row],[Department]]="HR",1,0)</f>
        <v>0</v>
      </c>
      <c r="AF538">
        <f>IF(EmployeeData3[[#This Row],[Department]]="IT",1,0)</f>
        <v>0</v>
      </c>
      <c r="AG538">
        <f>IF(EmployeeData3[[#This Row],[Department]]="Marketing",1,0)</f>
        <v>0</v>
      </c>
      <c r="AH538">
        <f>IF(EmployeeData3[[#This Row],[Department]]="Sales",1,0)</f>
        <v>0</v>
      </c>
      <c r="AI538">
        <f>IF(EmployeeData3[[#This Row],[Department]]="Underwriting",1,0)</f>
        <v>1</v>
      </c>
      <c r="AJ538">
        <f>IF(EmployeeData3[[#This Row],[Country]]="Canada",1,0)</f>
        <v>0</v>
      </c>
      <c r="AK538">
        <f>IF(EmployeeData3[[#This Row],[Country]]="Germany",1,0)</f>
        <v>0</v>
      </c>
      <c r="AL538">
        <f>IF(EmployeeData3[[#This Row],[Country]]="Ireland",1,0)</f>
        <v>0</v>
      </c>
      <c r="AM538">
        <f>IF(EmployeeData3[[#This Row],[Country]]="Singapore",1,0)</f>
        <v>0</v>
      </c>
      <c r="AN538">
        <f>IF(EmployeeData3[[#This Row],[Country]]="US",1,0)</f>
        <v>0</v>
      </c>
      <c r="AO538">
        <f>IF(EmployeeData3[[#This Row],[Working Arrangement]]="Office",1,0)</f>
        <v>1</v>
      </c>
      <c r="AP538">
        <f>IF(EmployeeData3[[#This Row],[Working Arrangement]]="Remote",1,0)</f>
        <v>0</v>
      </c>
      <c r="AQ538" t="e">
        <f>'Logistics Regression'!#REF! + SUMPRODUCT(B538:J538, 'Logistics Regression'!#REF!)</f>
        <v>#REF!</v>
      </c>
    </row>
    <row r="539" spans="1:43">
      <c r="A539" t="s">
        <v>590</v>
      </c>
      <c r="B539" t="str">
        <f>VLOOKUP(EmployeeData3[[#This Row],[Employee ID]],GenderData[#All],2,FALSE)</f>
        <v>Female</v>
      </c>
      <c r="C539" t="s">
        <v>43</v>
      </c>
      <c r="D539" t="s">
        <v>44</v>
      </c>
      <c r="E539" t="s">
        <v>45</v>
      </c>
      <c r="F539" t="s">
        <v>32</v>
      </c>
      <c r="G539">
        <v>24</v>
      </c>
      <c r="H539">
        <v>7.4</v>
      </c>
      <c r="I539">
        <v>3.4</v>
      </c>
      <c r="J539" s="3">
        <v>0.79</v>
      </c>
      <c r="K539" t="s">
        <v>37</v>
      </c>
      <c r="L539" t="s">
        <v>26</v>
      </c>
      <c r="M539">
        <v>28</v>
      </c>
      <c r="N539">
        <v>53</v>
      </c>
      <c r="O539">
        <v>3</v>
      </c>
      <c r="P539">
        <v>7.6</v>
      </c>
      <c r="Q539" t="s">
        <v>27</v>
      </c>
      <c r="R539" t="s">
        <v>38</v>
      </c>
      <c r="S539">
        <v>16</v>
      </c>
      <c r="T539">
        <v>1</v>
      </c>
      <c r="U539">
        <f>IF(EmployeeData3[[#This Row],[Gender]]="Female",1,0)</f>
        <v>1</v>
      </c>
      <c r="V539">
        <f>IF(EmployeeData3[[#This Row],[Performance Rating]]="Needs Improvement",1,0)</f>
        <v>0</v>
      </c>
      <c r="W539">
        <f>IF(EmployeeData3[[#This Row],[Performance Rating]]="Exceeds Expectations",1,0)</f>
        <v>1</v>
      </c>
      <c r="X539">
        <f>IF(EmployeeData3[[#This Row],[Performance Rating]]="Outstanding",1,0)</f>
        <v>0</v>
      </c>
      <c r="Y539">
        <f>IF(EmployeeData3[[#This Row],[Job Level]]="Entry",1,0)</f>
        <v>0</v>
      </c>
      <c r="Z539">
        <f>IF(EmployeeData3[[#This Row],[Job Level]]="Manager",1,0)</f>
        <v>0</v>
      </c>
      <c r="AA539">
        <f>IF(EmployeeData3[[#This Row],[Job Level]]="Senior",1,0)</f>
        <v>1</v>
      </c>
      <c r="AB539">
        <f>IF(EmployeeData3[[#This Row],[Job Level]]="Senior Manager",1,0)</f>
        <v>0</v>
      </c>
      <c r="AC539">
        <f>IF(EmployeeData3[[#This Row],[Department]]="Claims",1,0)</f>
        <v>0</v>
      </c>
      <c r="AD539">
        <f>IF(EmployeeData3[[#This Row],[Department]]="Finance",1,0)</f>
        <v>1</v>
      </c>
      <c r="AE539">
        <f>IF(EmployeeData3[[#This Row],[Department]]="HR",1,0)</f>
        <v>0</v>
      </c>
      <c r="AF539">
        <f>IF(EmployeeData3[[#This Row],[Department]]="IT",1,0)</f>
        <v>0</v>
      </c>
      <c r="AG539">
        <f>IF(EmployeeData3[[#This Row],[Department]]="Marketing",1,0)</f>
        <v>0</v>
      </c>
      <c r="AH539">
        <f>IF(EmployeeData3[[#This Row],[Department]]="Sales",1,0)</f>
        <v>0</v>
      </c>
      <c r="AI539">
        <f>IF(EmployeeData3[[#This Row],[Department]]="Underwriting",1,0)</f>
        <v>0</v>
      </c>
      <c r="AJ539">
        <f>IF(EmployeeData3[[#This Row],[Country]]="Canada",1,0)</f>
        <v>0</v>
      </c>
      <c r="AK539">
        <f>IF(EmployeeData3[[#This Row],[Country]]="Germany",1,0)</f>
        <v>0</v>
      </c>
      <c r="AL539">
        <f>IF(EmployeeData3[[#This Row],[Country]]="Ireland",1,0)</f>
        <v>0</v>
      </c>
      <c r="AM539">
        <f>IF(EmployeeData3[[#This Row],[Country]]="Singapore",1,0)</f>
        <v>0</v>
      </c>
      <c r="AN539">
        <f>IF(EmployeeData3[[#This Row],[Country]]="US",1,0)</f>
        <v>1</v>
      </c>
      <c r="AO539">
        <f>IF(EmployeeData3[[#This Row],[Working Arrangement]]="Office",1,0)</f>
        <v>0</v>
      </c>
      <c r="AP539">
        <f>IF(EmployeeData3[[#This Row],[Working Arrangement]]="Remote",1,0)</f>
        <v>1</v>
      </c>
      <c r="AQ539" t="e">
        <f>'Logistics Regression'!#REF! + SUMPRODUCT(B539:J539, 'Logistics Regression'!#REF!)</f>
        <v>#REF!</v>
      </c>
    </row>
    <row r="540" spans="1:43">
      <c r="A540" t="s">
        <v>591</v>
      </c>
      <c r="B540" t="str">
        <f>VLOOKUP(EmployeeData3[[#This Row],[Employee ID]],GenderData[#All],2,FALSE)</f>
        <v>Female</v>
      </c>
      <c r="C540" t="s">
        <v>21</v>
      </c>
      <c r="D540" t="s">
        <v>22</v>
      </c>
      <c r="E540" t="s">
        <v>23</v>
      </c>
      <c r="F540" t="s">
        <v>24</v>
      </c>
      <c r="G540">
        <v>41</v>
      </c>
      <c r="H540">
        <v>7.2</v>
      </c>
      <c r="I540">
        <v>0.2</v>
      </c>
      <c r="J540" s="3">
        <v>0.78</v>
      </c>
      <c r="K540" t="s">
        <v>75</v>
      </c>
      <c r="L540" t="s">
        <v>26</v>
      </c>
      <c r="M540">
        <v>27</v>
      </c>
      <c r="N540">
        <v>73</v>
      </c>
      <c r="O540">
        <v>7</v>
      </c>
      <c r="P540">
        <v>3.1</v>
      </c>
      <c r="Q540" t="s">
        <v>27</v>
      </c>
      <c r="R540" t="s">
        <v>26</v>
      </c>
      <c r="S540">
        <v>30</v>
      </c>
      <c r="T540">
        <v>0</v>
      </c>
      <c r="U540">
        <f>IF(EmployeeData3[[#This Row],[Gender]]="Female",1,0)</f>
        <v>1</v>
      </c>
      <c r="V540">
        <f>IF(EmployeeData3[[#This Row],[Performance Rating]]="Needs Improvement",1,0)</f>
        <v>0</v>
      </c>
      <c r="W540">
        <f>IF(EmployeeData3[[#This Row],[Performance Rating]]="Exceeds Expectations",1,0)</f>
        <v>0</v>
      </c>
      <c r="X540">
        <f>IF(EmployeeData3[[#This Row],[Performance Rating]]="Outstanding",1,0)</f>
        <v>1</v>
      </c>
      <c r="Y540">
        <f>IF(EmployeeData3[[#This Row],[Job Level]]="Entry",1,0)</f>
        <v>0</v>
      </c>
      <c r="Z540">
        <f>IF(EmployeeData3[[#This Row],[Job Level]]="Manager",1,0)</f>
        <v>0</v>
      </c>
      <c r="AA540">
        <f>IF(EmployeeData3[[#This Row],[Job Level]]="Senior",1,0)</f>
        <v>0</v>
      </c>
      <c r="AB540">
        <f>IF(EmployeeData3[[#This Row],[Job Level]]="Senior Manager",1,0)</f>
        <v>0</v>
      </c>
      <c r="AC540">
        <f>IF(EmployeeData3[[#This Row],[Department]]="Claims",1,0)</f>
        <v>0</v>
      </c>
      <c r="AD540">
        <f>IF(EmployeeData3[[#This Row],[Department]]="Finance",1,0)</f>
        <v>0</v>
      </c>
      <c r="AE540">
        <f>IF(EmployeeData3[[#This Row],[Department]]="HR",1,0)</f>
        <v>0</v>
      </c>
      <c r="AF540">
        <f>IF(EmployeeData3[[#This Row],[Department]]="IT",1,0)</f>
        <v>0</v>
      </c>
      <c r="AG540">
        <f>IF(EmployeeData3[[#This Row],[Department]]="Marketing",1,0)</f>
        <v>0</v>
      </c>
      <c r="AH540">
        <f>IF(EmployeeData3[[#This Row],[Department]]="Sales",1,0)</f>
        <v>1</v>
      </c>
      <c r="AI540">
        <f>IF(EmployeeData3[[#This Row],[Department]]="Underwriting",1,0)</f>
        <v>0</v>
      </c>
      <c r="AJ540">
        <f>IF(EmployeeData3[[#This Row],[Country]]="Canada",1,0)</f>
        <v>0</v>
      </c>
      <c r="AK540">
        <f>IF(EmployeeData3[[#This Row],[Country]]="Germany",1,0)</f>
        <v>0</v>
      </c>
      <c r="AL540">
        <f>IF(EmployeeData3[[#This Row],[Country]]="Ireland",1,0)</f>
        <v>0</v>
      </c>
      <c r="AM540">
        <f>IF(EmployeeData3[[#This Row],[Country]]="Singapore",1,0)</f>
        <v>0</v>
      </c>
      <c r="AN540">
        <f>IF(EmployeeData3[[#This Row],[Country]]="US",1,0)</f>
        <v>0</v>
      </c>
      <c r="AO540">
        <f>IF(EmployeeData3[[#This Row],[Working Arrangement]]="Office",1,0)</f>
        <v>0</v>
      </c>
      <c r="AP540">
        <f>IF(EmployeeData3[[#This Row],[Working Arrangement]]="Remote",1,0)</f>
        <v>1</v>
      </c>
      <c r="AQ540" t="e">
        <f>'Logistics Regression'!#REF! + SUMPRODUCT(B540:J540, 'Logistics Regression'!#REF!)</f>
        <v>#REF!</v>
      </c>
    </row>
    <row r="541" spans="1:43">
      <c r="A541" t="s">
        <v>592</v>
      </c>
      <c r="B541" t="str">
        <f>VLOOKUP(EmployeeData3[[#This Row],[Employee ID]],GenderData[#All],2,FALSE)</f>
        <v>Female</v>
      </c>
      <c r="C541" t="s">
        <v>48</v>
      </c>
      <c r="D541" t="s">
        <v>49</v>
      </c>
      <c r="E541" t="s">
        <v>23</v>
      </c>
      <c r="F541" t="s">
        <v>32</v>
      </c>
      <c r="G541">
        <v>38</v>
      </c>
      <c r="H541">
        <v>2.2000000000000002</v>
      </c>
      <c r="I541">
        <v>2.2000000000000002</v>
      </c>
      <c r="J541" s="3">
        <v>1.01</v>
      </c>
      <c r="K541" t="s">
        <v>25</v>
      </c>
      <c r="L541" t="s">
        <v>38</v>
      </c>
      <c r="M541">
        <v>22</v>
      </c>
      <c r="N541">
        <v>71</v>
      </c>
      <c r="O541">
        <v>9</v>
      </c>
      <c r="P541">
        <v>4.8</v>
      </c>
      <c r="Q541" t="s">
        <v>33</v>
      </c>
      <c r="R541" t="s">
        <v>26</v>
      </c>
      <c r="S541">
        <v>21</v>
      </c>
      <c r="T541">
        <v>0</v>
      </c>
      <c r="U541">
        <f>IF(EmployeeData3[[#This Row],[Gender]]="Female",1,0)</f>
        <v>1</v>
      </c>
      <c r="V541">
        <f>IF(EmployeeData3[[#This Row],[Performance Rating]]="Needs Improvement",1,0)</f>
        <v>0</v>
      </c>
      <c r="W541">
        <f>IF(EmployeeData3[[#This Row],[Performance Rating]]="Exceeds Expectations",1,0)</f>
        <v>0</v>
      </c>
      <c r="X541">
        <f>IF(EmployeeData3[[#This Row],[Performance Rating]]="Outstanding",1,0)</f>
        <v>0</v>
      </c>
      <c r="Y541">
        <f>IF(EmployeeData3[[#This Row],[Job Level]]="Entry",1,0)</f>
        <v>0</v>
      </c>
      <c r="Z541">
        <f>IF(EmployeeData3[[#This Row],[Job Level]]="Manager",1,0)</f>
        <v>0</v>
      </c>
      <c r="AA541">
        <f>IF(EmployeeData3[[#This Row],[Job Level]]="Senior",1,0)</f>
        <v>1</v>
      </c>
      <c r="AB541">
        <f>IF(EmployeeData3[[#This Row],[Job Level]]="Senior Manager",1,0)</f>
        <v>0</v>
      </c>
      <c r="AC541">
        <f>IF(EmployeeData3[[#This Row],[Department]]="Claims",1,0)</f>
        <v>0</v>
      </c>
      <c r="AD541">
        <f>IF(EmployeeData3[[#This Row],[Department]]="Finance",1,0)</f>
        <v>0</v>
      </c>
      <c r="AE541">
        <f>IF(EmployeeData3[[#This Row],[Department]]="HR",1,0)</f>
        <v>0</v>
      </c>
      <c r="AF541">
        <f>IF(EmployeeData3[[#This Row],[Department]]="IT",1,0)</f>
        <v>1</v>
      </c>
      <c r="AG541">
        <f>IF(EmployeeData3[[#This Row],[Department]]="Marketing",1,0)</f>
        <v>0</v>
      </c>
      <c r="AH541">
        <f>IF(EmployeeData3[[#This Row],[Department]]="Sales",1,0)</f>
        <v>0</v>
      </c>
      <c r="AI541">
        <f>IF(EmployeeData3[[#This Row],[Department]]="Underwriting",1,0)</f>
        <v>0</v>
      </c>
      <c r="AJ541">
        <f>IF(EmployeeData3[[#This Row],[Country]]="Canada",1,0)</f>
        <v>0</v>
      </c>
      <c r="AK541">
        <f>IF(EmployeeData3[[#This Row],[Country]]="Germany",1,0)</f>
        <v>0</v>
      </c>
      <c r="AL541">
        <f>IF(EmployeeData3[[#This Row],[Country]]="Ireland",1,0)</f>
        <v>0</v>
      </c>
      <c r="AM541">
        <f>IF(EmployeeData3[[#This Row],[Country]]="Singapore",1,0)</f>
        <v>0</v>
      </c>
      <c r="AN541">
        <f>IF(EmployeeData3[[#This Row],[Country]]="US",1,0)</f>
        <v>0</v>
      </c>
      <c r="AO541">
        <f>IF(EmployeeData3[[#This Row],[Working Arrangement]]="Office",1,0)</f>
        <v>0</v>
      </c>
      <c r="AP541">
        <f>IF(EmployeeData3[[#This Row],[Working Arrangement]]="Remote",1,0)</f>
        <v>0</v>
      </c>
      <c r="AQ541" t="e">
        <f>'Logistics Regression'!#REF! + SUMPRODUCT(B541:J541, 'Logistics Regression'!#REF!)</f>
        <v>#REF!</v>
      </c>
    </row>
    <row r="542" spans="1:43">
      <c r="A542" t="s">
        <v>593</v>
      </c>
      <c r="B542" t="str">
        <f>VLOOKUP(EmployeeData3[[#This Row],[Employee ID]],GenderData[#All],2,FALSE)</f>
        <v>Male</v>
      </c>
      <c r="C542" t="s">
        <v>29</v>
      </c>
      <c r="D542" t="s">
        <v>30</v>
      </c>
      <c r="E542" t="s">
        <v>45</v>
      </c>
      <c r="F542" t="s">
        <v>32</v>
      </c>
      <c r="G542">
        <v>36</v>
      </c>
      <c r="H542">
        <v>1.3</v>
      </c>
      <c r="I542">
        <v>1.3</v>
      </c>
      <c r="J542" s="3">
        <v>0.93</v>
      </c>
      <c r="K542" t="s">
        <v>25</v>
      </c>
      <c r="L542" t="s">
        <v>26</v>
      </c>
      <c r="M542">
        <v>22</v>
      </c>
      <c r="N542">
        <v>62</v>
      </c>
      <c r="O542">
        <v>5</v>
      </c>
      <c r="P542">
        <v>1.5</v>
      </c>
      <c r="Q542" t="s">
        <v>33</v>
      </c>
      <c r="R542" t="s">
        <v>26</v>
      </c>
      <c r="S542">
        <v>18</v>
      </c>
      <c r="T542">
        <v>0</v>
      </c>
      <c r="U542">
        <f>IF(EmployeeData3[[#This Row],[Gender]]="Female",1,0)</f>
        <v>0</v>
      </c>
      <c r="V542">
        <f>IF(EmployeeData3[[#This Row],[Performance Rating]]="Needs Improvement",1,0)</f>
        <v>0</v>
      </c>
      <c r="W542">
        <f>IF(EmployeeData3[[#This Row],[Performance Rating]]="Exceeds Expectations",1,0)</f>
        <v>0</v>
      </c>
      <c r="X542">
        <f>IF(EmployeeData3[[#This Row],[Performance Rating]]="Outstanding",1,0)</f>
        <v>0</v>
      </c>
      <c r="Y542">
        <f>IF(EmployeeData3[[#This Row],[Job Level]]="Entry",1,0)</f>
        <v>0</v>
      </c>
      <c r="Z542">
        <f>IF(EmployeeData3[[#This Row],[Job Level]]="Manager",1,0)</f>
        <v>0</v>
      </c>
      <c r="AA542">
        <f>IF(EmployeeData3[[#This Row],[Job Level]]="Senior",1,0)</f>
        <v>1</v>
      </c>
      <c r="AB542">
        <f>IF(EmployeeData3[[#This Row],[Job Level]]="Senior Manager",1,0)</f>
        <v>0</v>
      </c>
      <c r="AC542">
        <f>IF(EmployeeData3[[#This Row],[Department]]="Claims",1,0)</f>
        <v>1</v>
      </c>
      <c r="AD542">
        <f>IF(EmployeeData3[[#This Row],[Department]]="Finance",1,0)</f>
        <v>0</v>
      </c>
      <c r="AE542">
        <f>IF(EmployeeData3[[#This Row],[Department]]="HR",1,0)</f>
        <v>0</v>
      </c>
      <c r="AF542">
        <f>IF(EmployeeData3[[#This Row],[Department]]="IT",1,0)</f>
        <v>0</v>
      </c>
      <c r="AG542">
        <f>IF(EmployeeData3[[#This Row],[Department]]="Marketing",1,0)</f>
        <v>0</v>
      </c>
      <c r="AH542">
        <f>IF(EmployeeData3[[#This Row],[Department]]="Sales",1,0)</f>
        <v>0</v>
      </c>
      <c r="AI542">
        <f>IF(EmployeeData3[[#This Row],[Department]]="Underwriting",1,0)</f>
        <v>0</v>
      </c>
      <c r="AJ542">
        <f>IF(EmployeeData3[[#This Row],[Country]]="Canada",1,0)</f>
        <v>0</v>
      </c>
      <c r="AK542">
        <f>IF(EmployeeData3[[#This Row],[Country]]="Germany",1,0)</f>
        <v>0</v>
      </c>
      <c r="AL542">
        <f>IF(EmployeeData3[[#This Row],[Country]]="Ireland",1,0)</f>
        <v>0</v>
      </c>
      <c r="AM542">
        <f>IF(EmployeeData3[[#This Row],[Country]]="Singapore",1,0)</f>
        <v>0</v>
      </c>
      <c r="AN542">
        <f>IF(EmployeeData3[[#This Row],[Country]]="US",1,0)</f>
        <v>1</v>
      </c>
      <c r="AO542">
        <f>IF(EmployeeData3[[#This Row],[Working Arrangement]]="Office",1,0)</f>
        <v>0</v>
      </c>
      <c r="AP542">
        <f>IF(EmployeeData3[[#This Row],[Working Arrangement]]="Remote",1,0)</f>
        <v>0</v>
      </c>
      <c r="AQ542" t="e">
        <f>'Logistics Regression'!#REF! + SUMPRODUCT(B542:J542, 'Logistics Regression'!#REF!)</f>
        <v>#REF!</v>
      </c>
    </row>
    <row r="543" spans="1:43">
      <c r="A543" t="s">
        <v>594</v>
      </c>
      <c r="B543" t="str">
        <f>VLOOKUP(EmployeeData3[[#This Row],[Employee ID]],GenderData[#All],2,FALSE)</f>
        <v>Male</v>
      </c>
      <c r="C543" t="s">
        <v>40</v>
      </c>
      <c r="D543" t="s">
        <v>40</v>
      </c>
      <c r="E543" t="s">
        <v>23</v>
      </c>
      <c r="F543" t="s">
        <v>62</v>
      </c>
      <c r="G543">
        <v>35</v>
      </c>
      <c r="H543">
        <v>15.8</v>
      </c>
      <c r="I543">
        <v>2.4</v>
      </c>
      <c r="J543" s="3">
        <v>1.04</v>
      </c>
      <c r="K543" t="s">
        <v>25</v>
      </c>
      <c r="L543" t="s">
        <v>26</v>
      </c>
      <c r="M543">
        <v>31</v>
      </c>
      <c r="N543">
        <v>80</v>
      </c>
      <c r="O543">
        <v>7</v>
      </c>
      <c r="P543">
        <v>1</v>
      </c>
      <c r="Q543" t="s">
        <v>33</v>
      </c>
      <c r="R543" t="s">
        <v>26</v>
      </c>
      <c r="S543">
        <v>21</v>
      </c>
      <c r="T543">
        <v>0</v>
      </c>
      <c r="U543">
        <f>IF(EmployeeData3[[#This Row],[Gender]]="Female",1,0)</f>
        <v>0</v>
      </c>
      <c r="V543">
        <f>IF(EmployeeData3[[#This Row],[Performance Rating]]="Needs Improvement",1,0)</f>
        <v>0</v>
      </c>
      <c r="W543">
        <f>IF(EmployeeData3[[#This Row],[Performance Rating]]="Exceeds Expectations",1,0)</f>
        <v>0</v>
      </c>
      <c r="X543">
        <f>IF(EmployeeData3[[#This Row],[Performance Rating]]="Outstanding",1,0)</f>
        <v>0</v>
      </c>
      <c r="Y543">
        <f>IF(EmployeeData3[[#This Row],[Job Level]]="Entry",1,0)</f>
        <v>1</v>
      </c>
      <c r="Z543">
        <f>IF(EmployeeData3[[#This Row],[Job Level]]="Manager",1,0)</f>
        <v>0</v>
      </c>
      <c r="AA543">
        <f>IF(EmployeeData3[[#This Row],[Job Level]]="Senior",1,0)</f>
        <v>0</v>
      </c>
      <c r="AB543">
        <f>IF(EmployeeData3[[#This Row],[Job Level]]="Senior Manager",1,0)</f>
        <v>0</v>
      </c>
      <c r="AC543">
        <f>IF(EmployeeData3[[#This Row],[Department]]="Claims",1,0)</f>
        <v>0</v>
      </c>
      <c r="AD543">
        <f>IF(EmployeeData3[[#This Row],[Department]]="Finance",1,0)</f>
        <v>0</v>
      </c>
      <c r="AE543">
        <f>IF(EmployeeData3[[#This Row],[Department]]="HR",1,0)</f>
        <v>0</v>
      </c>
      <c r="AF543">
        <f>IF(EmployeeData3[[#This Row],[Department]]="IT",1,0)</f>
        <v>0</v>
      </c>
      <c r="AG543">
        <f>IF(EmployeeData3[[#This Row],[Department]]="Marketing",1,0)</f>
        <v>0</v>
      </c>
      <c r="AH543">
        <f>IF(EmployeeData3[[#This Row],[Department]]="Sales",1,0)</f>
        <v>0</v>
      </c>
      <c r="AI543">
        <f>IF(EmployeeData3[[#This Row],[Department]]="Underwriting",1,0)</f>
        <v>0</v>
      </c>
      <c r="AJ543">
        <f>IF(EmployeeData3[[#This Row],[Country]]="Canada",1,0)</f>
        <v>0</v>
      </c>
      <c r="AK543">
        <f>IF(EmployeeData3[[#This Row],[Country]]="Germany",1,0)</f>
        <v>0</v>
      </c>
      <c r="AL543">
        <f>IF(EmployeeData3[[#This Row],[Country]]="Ireland",1,0)</f>
        <v>0</v>
      </c>
      <c r="AM543">
        <f>IF(EmployeeData3[[#This Row],[Country]]="Singapore",1,0)</f>
        <v>0</v>
      </c>
      <c r="AN543">
        <f>IF(EmployeeData3[[#This Row],[Country]]="US",1,0)</f>
        <v>0</v>
      </c>
      <c r="AO543">
        <f>IF(EmployeeData3[[#This Row],[Working Arrangement]]="Office",1,0)</f>
        <v>0</v>
      </c>
      <c r="AP543">
        <f>IF(EmployeeData3[[#This Row],[Working Arrangement]]="Remote",1,0)</f>
        <v>0</v>
      </c>
      <c r="AQ543" t="e">
        <f>'Logistics Regression'!#REF! + SUMPRODUCT(B543:J543, 'Logistics Regression'!#REF!)</f>
        <v>#REF!</v>
      </c>
    </row>
    <row r="544" spans="1:43">
      <c r="A544" t="s">
        <v>595</v>
      </c>
      <c r="B544" t="str">
        <f>VLOOKUP(EmployeeData3[[#This Row],[Employee ID]],GenderData[#All],2,FALSE)</f>
        <v>Female</v>
      </c>
      <c r="C544" t="s">
        <v>43</v>
      </c>
      <c r="D544" t="s">
        <v>44</v>
      </c>
      <c r="E544" t="s">
        <v>45</v>
      </c>
      <c r="F544" t="s">
        <v>32</v>
      </c>
      <c r="G544">
        <v>56</v>
      </c>
      <c r="H544">
        <v>5.3</v>
      </c>
      <c r="I544">
        <v>1.2</v>
      </c>
      <c r="J544" s="3">
        <v>0.98</v>
      </c>
      <c r="K544" t="s">
        <v>37</v>
      </c>
      <c r="L544" t="s">
        <v>26</v>
      </c>
      <c r="M544">
        <v>19</v>
      </c>
      <c r="N544">
        <v>57</v>
      </c>
      <c r="O544">
        <v>8</v>
      </c>
      <c r="P544">
        <v>3.9</v>
      </c>
      <c r="Q544" t="s">
        <v>33</v>
      </c>
      <c r="R544" t="s">
        <v>26</v>
      </c>
      <c r="S544">
        <v>48</v>
      </c>
      <c r="T544">
        <v>0</v>
      </c>
      <c r="U544">
        <f>IF(EmployeeData3[[#This Row],[Gender]]="Female",1,0)</f>
        <v>1</v>
      </c>
      <c r="V544">
        <f>IF(EmployeeData3[[#This Row],[Performance Rating]]="Needs Improvement",1,0)</f>
        <v>0</v>
      </c>
      <c r="W544">
        <f>IF(EmployeeData3[[#This Row],[Performance Rating]]="Exceeds Expectations",1,0)</f>
        <v>1</v>
      </c>
      <c r="X544">
        <f>IF(EmployeeData3[[#This Row],[Performance Rating]]="Outstanding",1,0)</f>
        <v>0</v>
      </c>
      <c r="Y544">
        <f>IF(EmployeeData3[[#This Row],[Job Level]]="Entry",1,0)</f>
        <v>0</v>
      </c>
      <c r="Z544">
        <f>IF(EmployeeData3[[#This Row],[Job Level]]="Manager",1,0)</f>
        <v>0</v>
      </c>
      <c r="AA544">
        <f>IF(EmployeeData3[[#This Row],[Job Level]]="Senior",1,0)</f>
        <v>1</v>
      </c>
      <c r="AB544">
        <f>IF(EmployeeData3[[#This Row],[Job Level]]="Senior Manager",1,0)</f>
        <v>0</v>
      </c>
      <c r="AC544">
        <f>IF(EmployeeData3[[#This Row],[Department]]="Claims",1,0)</f>
        <v>0</v>
      </c>
      <c r="AD544">
        <f>IF(EmployeeData3[[#This Row],[Department]]="Finance",1,0)</f>
        <v>1</v>
      </c>
      <c r="AE544">
        <f>IF(EmployeeData3[[#This Row],[Department]]="HR",1,0)</f>
        <v>0</v>
      </c>
      <c r="AF544">
        <f>IF(EmployeeData3[[#This Row],[Department]]="IT",1,0)</f>
        <v>0</v>
      </c>
      <c r="AG544">
        <f>IF(EmployeeData3[[#This Row],[Department]]="Marketing",1,0)</f>
        <v>0</v>
      </c>
      <c r="AH544">
        <f>IF(EmployeeData3[[#This Row],[Department]]="Sales",1,0)</f>
        <v>0</v>
      </c>
      <c r="AI544">
        <f>IF(EmployeeData3[[#This Row],[Department]]="Underwriting",1,0)</f>
        <v>0</v>
      </c>
      <c r="AJ544">
        <f>IF(EmployeeData3[[#This Row],[Country]]="Canada",1,0)</f>
        <v>0</v>
      </c>
      <c r="AK544">
        <f>IF(EmployeeData3[[#This Row],[Country]]="Germany",1,0)</f>
        <v>0</v>
      </c>
      <c r="AL544">
        <f>IF(EmployeeData3[[#This Row],[Country]]="Ireland",1,0)</f>
        <v>0</v>
      </c>
      <c r="AM544">
        <f>IF(EmployeeData3[[#This Row],[Country]]="Singapore",1,0)</f>
        <v>0</v>
      </c>
      <c r="AN544">
        <f>IF(EmployeeData3[[#This Row],[Country]]="US",1,0)</f>
        <v>1</v>
      </c>
      <c r="AO544">
        <f>IF(EmployeeData3[[#This Row],[Working Arrangement]]="Office",1,0)</f>
        <v>0</v>
      </c>
      <c r="AP544">
        <f>IF(EmployeeData3[[#This Row],[Working Arrangement]]="Remote",1,0)</f>
        <v>0</v>
      </c>
      <c r="AQ544" t="e">
        <f>'Logistics Regression'!#REF! + SUMPRODUCT(B544:J544, 'Logistics Regression'!#REF!)</f>
        <v>#REF!</v>
      </c>
    </row>
    <row r="545" spans="1:43">
      <c r="A545" t="s">
        <v>596</v>
      </c>
      <c r="B545" t="str">
        <f>VLOOKUP(EmployeeData3[[#This Row],[Employee ID]],GenderData[#All],2,FALSE)</f>
        <v>Male</v>
      </c>
      <c r="C545" t="s">
        <v>35</v>
      </c>
      <c r="D545" t="s">
        <v>22</v>
      </c>
      <c r="E545" t="s">
        <v>41</v>
      </c>
      <c r="F545" t="s">
        <v>24</v>
      </c>
      <c r="G545">
        <v>31</v>
      </c>
      <c r="H545">
        <v>1.1000000000000001</v>
      </c>
      <c r="I545">
        <v>1.1000000000000001</v>
      </c>
      <c r="J545" s="3">
        <v>0.89</v>
      </c>
      <c r="K545" t="s">
        <v>75</v>
      </c>
      <c r="L545" t="s">
        <v>38</v>
      </c>
      <c r="M545">
        <v>22</v>
      </c>
      <c r="N545">
        <v>68</v>
      </c>
      <c r="O545">
        <v>3</v>
      </c>
      <c r="P545">
        <v>2.6</v>
      </c>
      <c r="Q545" t="s">
        <v>33</v>
      </c>
      <c r="R545" t="s">
        <v>26</v>
      </c>
      <c r="S545">
        <v>19</v>
      </c>
      <c r="T545">
        <v>0</v>
      </c>
      <c r="U545">
        <f>IF(EmployeeData3[[#This Row],[Gender]]="Female",1,0)</f>
        <v>0</v>
      </c>
      <c r="V545">
        <f>IF(EmployeeData3[[#This Row],[Performance Rating]]="Needs Improvement",1,0)</f>
        <v>0</v>
      </c>
      <c r="W545">
        <f>IF(EmployeeData3[[#This Row],[Performance Rating]]="Exceeds Expectations",1,0)</f>
        <v>0</v>
      </c>
      <c r="X545">
        <f>IF(EmployeeData3[[#This Row],[Performance Rating]]="Outstanding",1,0)</f>
        <v>1</v>
      </c>
      <c r="Y545">
        <f>IF(EmployeeData3[[#This Row],[Job Level]]="Entry",1,0)</f>
        <v>0</v>
      </c>
      <c r="Z545">
        <f>IF(EmployeeData3[[#This Row],[Job Level]]="Manager",1,0)</f>
        <v>0</v>
      </c>
      <c r="AA545">
        <f>IF(EmployeeData3[[#This Row],[Job Level]]="Senior",1,0)</f>
        <v>0</v>
      </c>
      <c r="AB545">
        <f>IF(EmployeeData3[[#This Row],[Job Level]]="Senior Manager",1,0)</f>
        <v>0</v>
      </c>
      <c r="AC545">
        <f>IF(EmployeeData3[[#This Row],[Department]]="Claims",1,0)</f>
        <v>0</v>
      </c>
      <c r="AD545">
        <f>IF(EmployeeData3[[#This Row],[Department]]="Finance",1,0)</f>
        <v>0</v>
      </c>
      <c r="AE545">
        <f>IF(EmployeeData3[[#This Row],[Department]]="HR",1,0)</f>
        <v>0</v>
      </c>
      <c r="AF545">
        <f>IF(EmployeeData3[[#This Row],[Department]]="IT",1,0)</f>
        <v>0</v>
      </c>
      <c r="AG545">
        <f>IF(EmployeeData3[[#This Row],[Department]]="Marketing",1,0)</f>
        <v>1</v>
      </c>
      <c r="AH545">
        <f>IF(EmployeeData3[[#This Row],[Department]]="Sales",1,0)</f>
        <v>0</v>
      </c>
      <c r="AI545">
        <f>IF(EmployeeData3[[#This Row],[Department]]="Underwriting",1,0)</f>
        <v>0</v>
      </c>
      <c r="AJ545">
        <f>IF(EmployeeData3[[#This Row],[Country]]="Canada",1,0)</f>
        <v>0</v>
      </c>
      <c r="AK545">
        <f>IF(EmployeeData3[[#This Row],[Country]]="Germany",1,0)</f>
        <v>0</v>
      </c>
      <c r="AL545">
        <f>IF(EmployeeData3[[#This Row],[Country]]="Ireland",1,0)</f>
        <v>0</v>
      </c>
      <c r="AM545">
        <f>IF(EmployeeData3[[#This Row],[Country]]="Singapore",1,0)</f>
        <v>1</v>
      </c>
      <c r="AN545">
        <f>IF(EmployeeData3[[#This Row],[Country]]="US",1,0)</f>
        <v>0</v>
      </c>
      <c r="AO545">
        <f>IF(EmployeeData3[[#This Row],[Working Arrangement]]="Office",1,0)</f>
        <v>0</v>
      </c>
      <c r="AP545">
        <f>IF(EmployeeData3[[#This Row],[Working Arrangement]]="Remote",1,0)</f>
        <v>0</v>
      </c>
      <c r="AQ545" t="e">
        <f>'Logistics Regression'!#REF! + SUMPRODUCT(B545:J545, 'Logistics Regression'!#REF!)</f>
        <v>#REF!</v>
      </c>
    </row>
    <row r="546" spans="1:43">
      <c r="A546" t="s">
        <v>597</v>
      </c>
      <c r="B546" t="str">
        <f>VLOOKUP(EmployeeData3[[#This Row],[Employee ID]],GenderData[#All],2,FALSE)</f>
        <v>Male</v>
      </c>
      <c r="C546" t="s">
        <v>40</v>
      </c>
      <c r="D546" t="s">
        <v>40</v>
      </c>
      <c r="E546" t="s">
        <v>31</v>
      </c>
      <c r="F546" t="s">
        <v>59</v>
      </c>
      <c r="G546">
        <v>46</v>
      </c>
      <c r="H546">
        <v>2.5</v>
      </c>
      <c r="I546">
        <v>2.2999999999999998</v>
      </c>
      <c r="J546" s="3">
        <v>1.02</v>
      </c>
      <c r="K546" t="s">
        <v>37</v>
      </c>
      <c r="L546" t="s">
        <v>26</v>
      </c>
      <c r="M546">
        <v>13</v>
      </c>
      <c r="N546">
        <v>76</v>
      </c>
      <c r="O546">
        <v>3</v>
      </c>
      <c r="P546">
        <v>2.7</v>
      </c>
      <c r="Q546" t="s">
        <v>50</v>
      </c>
      <c r="R546" t="s">
        <v>26</v>
      </c>
      <c r="S546">
        <v>12</v>
      </c>
      <c r="T546">
        <v>0</v>
      </c>
      <c r="U546">
        <f>IF(EmployeeData3[[#This Row],[Gender]]="Female",1,0)</f>
        <v>0</v>
      </c>
      <c r="V546">
        <f>IF(EmployeeData3[[#This Row],[Performance Rating]]="Needs Improvement",1,0)</f>
        <v>0</v>
      </c>
      <c r="W546">
        <f>IF(EmployeeData3[[#This Row],[Performance Rating]]="Exceeds Expectations",1,0)</f>
        <v>1</v>
      </c>
      <c r="X546">
        <f>IF(EmployeeData3[[#This Row],[Performance Rating]]="Outstanding",1,0)</f>
        <v>0</v>
      </c>
      <c r="Y546">
        <f>IF(EmployeeData3[[#This Row],[Job Level]]="Entry",1,0)</f>
        <v>0</v>
      </c>
      <c r="Z546">
        <f>IF(EmployeeData3[[#This Row],[Job Level]]="Manager",1,0)</f>
        <v>0</v>
      </c>
      <c r="AA546">
        <f>IF(EmployeeData3[[#This Row],[Job Level]]="Senior",1,0)</f>
        <v>0</v>
      </c>
      <c r="AB546">
        <f>IF(EmployeeData3[[#This Row],[Job Level]]="Senior Manager",1,0)</f>
        <v>1</v>
      </c>
      <c r="AC546">
        <f>IF(EmployeeData3[[#This Row],[Department]]="Claims",1,0)</f>
        <v>0</v>
      </c>
      <c r="AD546">
        <f>IF(EmployeeData3[[#This Row],[Department]]="Finance",1,0)</f>
        <v>0</v>
      </c>
      <c r="AE546">
        <f>IF(EmployeeData3[[#This Row],[Department]]="HR",1,0)</f>
        <v>0</v>
      </c>
      <c r="AF546">
        <f>IF(EmployeeData3[[#This Row],[Department]]="IT",1,0)</f>
        <v>0</v>
      </c>
      <c r="AG546">
        <f>IF(EmployeeData3[[#This Row],[Department]]="Marketing",1,0)</f>
        <v>0</v>
      </c>
      <c r="AH546">
        <f>IF(EmployeeData3[[#This Row],[Department]]="Sales",1,0)</f>
        <v>0</v>
      </c>
      <c r="AI546">
        <f>IF(EmployeeData3[[#This Row],[Department]]="Underwriting",1,0)</f>
        <v>0</v>
      </c>
      <c r="AJ546">
        <f>IF(EmployeeData3[[#This Row],[Country]]="Canada",1,0)</f>
        <v>0</v>
      </c>
      <c r="AK546">
        <f>IF(EmployeeData3[[#This Row],[Country]]="Germany",1,0)</f>
        <v>1</v>
      </c>
      <c r="AL546">
        <f>IF(EmployeeData3[[#This Row],[Country]]="Ireland",1,0)</f>
        <v>0</v>
      </c>
      <c r="AM546">
        <f>IF(EmployeeData3[[#This Row],[Country]]="Singapore",1,0)</f>
        <v>0</v>
      </c>
      <c r="AN546">
        <f>IF(EmployeeData3[[#This Row],[Country]]="US",1,0)</f>
        <v>0</v>
      </c>
      <c r="AO546">
        <f>IF(EmployeeData3[[#This Row],[Working Arrangement]]="Office",1,0)</f>
        <v>1</v>
      </c>
      <c r="AP546">
        <f>IF(EmployeeData3[[#This Row],[Working Arrangement]]="Remote",1,0)</f>
        <v>0</v>
      </c>
      <c r="AQ546" t="e">
        <f>'Logistics Regression'!#REF! + SUMPRODUCT(B546:J546, 'Logistics Regression'!#REF!)</f>
        <v>#REF!</v>
      </c>
    </row>
    <row r="547" spans="1:43">
      <c r="A547" t="s">
        <v>598</v>
      </c>
      <c r="B547" t="str">
        <f>VLOOKUP(EmployeeData3[[#This Row],[Employee ID]],GenderData[#All],2,FALSE)</f>
        <v>Male</v>
      </c>
      <c r="C547" t="s">
        <v>21</v>
      </c>
      <c r="D547" t="s">
        <v>22</v>
      </c>
      <c r="E547" t="s">
        <v>41</v>
      </c>
      <c r="F547" t="s">
        <v>24</v>
      </c>
      <c r="G547">
        <v>38</v>
      </c>
      <c r="H547">
        <v>7.6</v>
      </c>
      <c r="I547">
        <v>3.3</v>
      </c>
      <c r="J547" s="3">
        <v>0.84</v>
      </c>
      <c r="K547" t="s">
        <v>25</v>
      </c>
      <c r="L547" t="s">
        <v>26</v>
      </c>
      <c r="M547">
        <v>4</v>
      </c>
      <c r="N547">
        <v>57</v>
      </c>
      <c r="O547">
        <v>6</v>
      </c>
      <c r="P547">
        <v>2.1</v>
      </c>
      <c r="Q547" t="s">
        <v>33</v>
      </c>
      <c r="R547" t="s">
        <v>38</v>
      </c>
      <c r="S547">
        <v>31</v>
      </c>
      <c r="T547">
        <v>0</v>
      </c>
      <c r="U547">
        <f>IF(EmployeeData3[[#This Row],[Gender]]="Female",1,0)</f>
        <v>0</v>
      </c>
      <c r="V547">
        <f>IF(EmployeeData3[[#This Row],[Performance Rating]]="Needs Improvement",1,0)</f>
        <v>0</v>
      </c>
      <c r="W547">
        <f>IF(EmployeeData3[[#This Row],[Performance Rating]]="Exceeds Expectations",1,0)</f>
        <v>0</v>
      </c>
      <c r="X547">
        <f>IF(EmployeeData3[[#This Row],[Performance Rating]]="Outstanding",1,0)</f>
        <v>0</v>
      </c>
      <c r="Y547">
        <f>IF(EmployeeData3[[#This Row],[Job Level]]="Entry",1,0)</f>
        <v>0</v>
      </c>
      <c r="Z547">
        <f>IF(EmployeeData3[[#This Row],[Job Level]]="Manager",1,0)</f>
        <v>0</v>
      </c>
      <c r="AA547">
        <f>IF(EmployeeData3[[#This Row],[Job Level]]="Senior",1,0)</f>
        <v>0</v>
      </c>
      <c r="AB547">
        <f>IF(EmployeeData3[[#This Row],[Job Level]]="Senior Manager",1,0)</f>
        <v>0</v>
      </c>
      <c r="AC547">
        <f>IF(EmployeeData3[[#This Row],[Department]]="Claims",1,0)</f>
        <v>0</v>
      </c>
      <c r="AD547">
        <f>IF(EmployeeData3[[#This Row],[Department]]="Finance",1,0)</f>
        <v>0</v>
      </c>
      <c r="AE547">
        <f>IF(EmployeeData3[[#This Row],[Department]]="HR",1,0)</f>
        <v>0</v>
      </c>
      <c r="AF547">
        <f>IF(EmployeeData3[[#This Row],[Department]]="IT",1,0)</f>
        <v>0</v>
      </c>
      <c r="AG547">
        <f>IF(EmployeeData3[[#This Row],[Department]]="Marketing",1,0)</f>
        <v>0</v>
      </c>
      <c r="AH547">
        <f>IF(EmployeeData3[[#This Row],[Department]]="Sales",1,0)</f>
        <v>1</v>
      </c>
      <c r="AI547">
        <f>IF(EmployeeData3[[#This Row],[Department]]="Underwriting",1,0)</f>
        <v>0</v>
      </c>
      <c r="AJ547">
        <f>IF(EmployeeData3[[#This Row],[Country]]="Canada",1,0)</f>
        <v>0</v>
      </c>
      <c r="AK547">
        <f>IF(EmployeeData3[[#This Row],[Country]]="Germany",1,0)</f>
        <v>0</v>
      </c>
      <c r="AL547">
        <f>IF(EmployeeData3[[#This Row],[Country]]="Ireland",1,0)</f>
        <v>0</v>
      </c>
      <c r="AM547">
        <f>IF(EmployeeData3[[#This Row],[Country]]="Singapore",1,0)</f>
        <v>1</v>
      </c>
      <c r="AN547">
        <f>IF(EmployeeData3[[#This Row],[Country]]="US",1,0)</f>
        <v>0</v>
      </c>
      <c r="AO547">
        <f>IF(EmployeeData3[[#This Row],[Working Arrangement]]="Office",1,0)</f>
        <v>0</v>
      </c>
      <c r="AP547">
        <f>IF(EmployeeData3[[#This Row],[Working Arrangement]]="Remote",1,0)</f>
        <v>0</v>
      </c>
      <c r="AQ547" t="e">
        <f>'Logistics Regression'!#REF! + SUMPRODUCT(B547:J547, 'Logistics Regression'!#REF!)</f>
        <v>#REF!</v>
      </c>
    </row>
    <row r="548" spans="1:43">
      <c r="A548" t="s">
        <v>599</v>
      </c>
      <c r="B548" t="str">
        <f>VLOOKUP(EmployeeData3[[#This Row],[Employee ID]],GenderData[#All],2,FALSE)</f>
        <v>Female</v>
      </c>
      <c r="C548" t="s">
        <v>48</v>
      </c>
      <c r="D548" t="s">
        <v>49</v>
      </c>
      <c r="E548" t="s">
        <v>31</v>
      </c>
      <c r="F548" t="s">
        <v>36</v>
      </c>
      <c r="G548">
        <v>37</v>
      </c>
      <c r="H548">
        <v>13.5</v>
      </c>
      <c r="I548">
        <v>2.7</v>
      </c>
      <c r="J548" s="3">
        <v>1.1399999999999999</v>
      </c>
      <c r="K548" t="s">
        <v>25</v>
      </c>
      <c r="L548" t="s">
        <v>26</v>
      </c>
      <c r="M548">
        <v>10</v>
      </c>
      <c r="N548">
        <v>81</v>
      </c>
      <c r="O548">
        <v>10</v>
      </c>
      <c r="P548">
        <v>4.8</v>
      </c>
      <c r="Q548" t="s">
        <v>33</v>
      </c>
      <c r="R548" t="s">
        <v>26</v>
      </c>
      <c r="S548">
        <v>22</v>
      </c>
      <c r="T548">
        <v>0</v>
      </c>
      <c r="U548">
        <f>IF(EmployeeData3[[#This Row],[Gender]]="Female",1,0)</f>
        <v>1</v>
      </c>
      <c r="V548">
        <f>IF(EmployeeData3[[#This Row],[Performance Rating]]="Needs Improvement",1,0)</f>
        <v>0</v>
      </c>
      <c r="W548">
        <f>IF(EmployeeData3[[#This Row],[Performance Rating]]="Exceeds Expectations",1,0)</f>
        <v>0</v>
      </c>
      <c r="X548">
        <f>IF(EmployeeData3[[#This Row],[Performance Rating]]="Outstanding",1,0)</f>
        <v>0</v>
      </c>
      <c r="Y548">
        <f>IF(EmployeeData3[[#This Row],[Job Level]]="Entry",1,0)</f>
        <v>0</v>
      </c>
      <c r="Z548">
        <f>IF(EmployeeData3[[#This Row],[Job Level]]="Manager",1,0)</f>
        <v>1</v>
      </c>
      <c r="AA548">
        <f>IF(EmployeeData3[[#This Row],[Job Level]]="Senior",1,0)</f>
        <v>0</v>
      </c>
      <c r="AB548">
        <f>IF(EmployeeData3[[#This Row],[Job Level]]="Senior Manager",1,0)</f>
        <v>0</v>
      </c>
      <c r="AC548">
        <f>IF(EmployeeData3[[#This Row],[Department]]="Claims",1,0)</f>
        <v>0</v>
      </c>
      <c r="AD548">
        <f>IF(EmployeeData3[[#This Row],[Department]]="Finance",1,0)</f>
        <v>0</v>
      </c>
      <c r="AE548">
        <f>IF(EmployeeData3[[#This Row],[Department]]="HR",1,0)</f>
        <v>0</v>
      </c>
      <c r="AF548">
        <f>IF(EmployeeData3[[#This Row],[Department]]="IT",1,0)</f>
        <v>1</v>
      </c>
      <c r="AG548">
        <f>IF(EmployeeData3[[#This Row],[Department]]="Marketing",1,0)</f>
        <v>0</v>
      </c>
      <c r="AH548">
        <f>IF(EmployeeData3[[#This Row],[Department]]="Sales",1,0)</f>
        <v>0</v>
      </c>
      <c r="AI548">
        <f>IF(EmployeeData3[[#This Row],[Department]]="Underwriting",1,0)</f>
        <v>0</v>
      </c>
      <c r="AJ548">
        <f>IF(EmployeeData3[[#This Row],[Country]]="Canada",1,0)</f>
        <v>0</v>
      </c>
      <c r="AK548">
        <f>IF(EmployeeData3[[#This Row],[Country]]="Germany",1,0)</f>
        <v>1</v>
      </c>
      <c r="AL548">
        <f>IF(EmployeeData3[[#This Row],[Country]]="Ireland",1,0)</f>
        <v>0</v>
      </c>
      <c r="AM548">
        <f>IF(EmployeeData3[[#This Row],[Country]]="Singapore",1,0)</f>
        <v>0</v>
      </c>
      <c r="AN548">
        <f>IF(EmployeeData3[[#This Row],[Country]]="US",1,0)</f>
        <v>0</v>
      </c>
      <c r="AO548">
        <f>IF(EmployeeData3[[#This Row],[Working Arrangement]]="Office",1,0)</f>
        <v>0</v>
      </c>
      <c r="AP548">
        <f>IF(EmployeeData3[[#This Row],[Working Arrangement]]="Remote",1,0)</f>
        <v>0</v>
      </c>
      <c r="AQ548" t="e">
        <f>'Logistics Regression'!#REF! + SUMPRODUCT(B548:J548, 'Logistics Regression'!#REF!)</f>
        <v>#REF!</v>
      </c>
    </row>
    <row r="549" spans="1:43">
      <c r="A549" t="s">
        <v>600</v>
      </c>
      <c r="B549" t="str">
        <f>VLOOKUP(EmployeeData3[[#This Row],[Employee ID]],GenderData[#All],2,FALSE)</f>
        <v>Male</v>
      </c>
      <c r="C549" t="s">
        <v>35</v>
      </c>
      <c r="D549" t="s">
        <v>22</v>
      </c>
      <c r="E549" t="s">
        <v>23</v>
      </c>
      <c r="F549" t="s">
        <v>32</v>
      </c>
      <c r="G549">
        <v>49</v>
      </c>
      <c r="H549">
        <v>12.1</v>
      </c>
      <c r="I549">
        <v>1.3</v>
      </c>
      <c r="J549" s="3">
        <v>0.86</v>
      </c>
      <c r="K549" t="s">
        <v>25</v>
      </c>
      <c r="L549" t="s">
        <v>38</v>
      </c>
      <c r="M549">
        <v>16</v>
      </c>
      <c r="N549">
        <v>65</v>
      </c>
      <c r="O549">
        <v>1</v>
      </c>
      <c r="P549">
        <v>3.1</v>
      </c>
      <c r="Q549" t="s">
        <v>33</v>
      </c>
      <c r="R549" t="s">
        <v>38</v>
      </c>
      <c r="S549">
        <v>7</v>
      </c>
      <c r="T549">
        <v>0</v>
      </c>
      <c r="U549">
        <f>IF(EmployeeData3[[#This Row],[Gender]]="Female",1,0)</f>
        <v>0</v>
      </c>
      <c r="V549">
        <f>IF(EmployeeData3[[#This Row],[Performance Rating]]="Needs Improvement",1,0)</f>
        <v>0</v>
      </c>
      <c r="W549">
        <f>IF(EmployeeData3[[#This Row],[Performance Rating]]="Exceeds Expectations",1,0)</f>
        <v>0</v>
      </c>
      <c r="X549">
        <f>IF(EmployeeData3[[#This Row],[Performance Rating]]="Outstanding",1,0)</f>
        <v>0</v>
      </c>
      <c r="Y549">
        <f>IF(EmployeeData3[[#This Row],[Job Level]]="Entry",1,0)</f>
        <v>0</v>
      </c>
      <c r="Z549">
        <f>IF(EmployeeData3[[#This Row],[Job Level]]="Manager",1,0)</f>
        <v>0</v>
      </c>
      <c r="AA549">
        <f>IF(EmployeeData3[[#This Row],[Job Level]]="Senior",1,0)</f>
        <v>1</v>
      </c>
      <c r="AB549">
        <f>IF(EmployeeData3[[#This Row],[Job Level]]="Senior Manager",1,0)</f>
        <v>0</v>
      </c>
      <c r="AC549">
        <f>IF(EmployeeData3[[#This Row],[Department]]="Claims",1,0)</f>
        <v>0</v>
      </c>
      <c r="AD549">
        <f>IF(EmployeeData3[[#This Row],[Department]]="Finance",1,0)</f>
        <v>0</v>
      </c>
      <c r="AE549">
        <f>IF(EmployeeData3[[#This Row],[Department]]="HR",1,0)</f>
        <v>0</v>
      </c>
      <c r="AF549">
        <f>IF(EmployeeData3[[#This Row],[Department]]="IT",1,0)</f>
        <v>0</v>
      </c>
      <c r="AG549">
        <f>IF(EmployeeData3[[#This Row],[Department]]="Marketing",1,0)</f>
        <v>1</v>
      </c>
      <c r="AH549">
        <f>IF(EmployeeData3[[#This Row],[Department]]="Sales",1,0)</f>
        <v>0</v>
      </c>
      <c r="AI549">
        <f>IF(EmployeeData3[[#This Row],[Department]]="Underwriting",1,0)</f>
        <v>0</v>
      </c>
      <c r="AJ549">
        <f>IF(EmployeeData3[[#This Row],[Country]]="Canada",1,0)</f>
        <v>0</v>
      </c>
      <c r="AK549">
        <f>IF(EmployeeData3[[#This Row],[Country]]="Germany",1,0)</f>
        <v>0</v>
      </c>
      <c r="AL549">
        <f>IF(EmployeeData3[[#This Row],[Country]]="Ireland",1,0)</f>
        <v>0</v>
      </c>
      <c r="AM549">
        <f>IF(EmployeeData3[[#This Row],[Country]]="Singapore",1,0)</f>
        <v>0</v>
      </c>
      <c r="AN549">
        <f>IF(EmployeeData3[[#This Row],[Country]]="US",1,0)</f>
        <v>0</v>
      </c>
      <c r="AO549">
        <f>IF(EmployeeData3[[#This Row],[Working Arrangement]]="Office",1,0)</f>
        <v>0</v>
      </c>
      <c r="AP549">
        <f>IF(EmployeeData3[[#This Row],[Working Arrangement]]="Remote",1,0)</f>
        <v>0</v>
      </c>
      <c r="AQ549" t="e">
        <f>'Logistics Regression'!#REF! + SUMPRODUCT(B549:J549, 'Logistics Regression'!#REF!)</f>
        <v>#REF!</v>
      </c>
    </row>
    <row r="550" spans="1:43">
      <c r="A550" t="s">
        <v>601</v>
      </c>
      <c r="B550" t="str">
        <f>VLOOKUP(EmployeeData3[[#This Row],[Employee ID]],GenderData[#All],2,FALSE)</f>
        <v>Female</v>
      </c>
      <c r="C550" t="s">
        <v>40</v>
      </c>
      <c r="D550" t="s">
        <v>40</v>
      </c>
      <c r="E550" t="s">
        <v>31</v>
      </c>
      <c r="F550" t="s">
        <v>62</v>
      </c>
      <c r="G550">
        <v>51</v>
      </c>
      <c r="H550">
        <v>5.0999999999999996</v>
      </c>
      <c r="I550">
        <v>0.8</v>
      </c>
      <c r="J550" s="3">
        <v>0.92</v>
      </c>
      <c r="K550" t="s">
        <v>37</v>
      </c>
      <c r="L550" t="s">
        <v>26</v>
      </c>
      <c r="M550">
        <v>17</v>
      </c>
      <c r="N550">
        <v>89</v>
      </c>
      <c r="O550">
        <v>6</v>
      </c>
      <c r="P550">
        <v>10.199999999999999</v>
      </c>
      <c r="Q550" t="s">
        <v>27</v>
      </c>
      <c r="R550" t="s">
        <v>38</v>
      </c>
      <c r="S550">
        <v>51</v>
      </c>
      <c r="T550">
        <v>0</v>
      </c>
      <c r="U550">
        <f>IF(EmployeeData3[[#This Row],[Gender]]="Female",1,0)</f>
        <v>1</v>
      </c>
      <c r="V550">
        <f>IF(EmployeeData3[[#This Row],[Performance Rating]]="Needs Improvement",1,0)</f>
        <v>0</v>
      </c>
      <c r="W550">
        <f>IF(EmployeeData3[[#This Row],[Performance Rating]]="Exceeds Expectations",1,0)</f>
        <v>1</v>
      </c>
      <c r="X550">
        <f>IF(EmployeeData3[[#This Row],[Performance Rating]]="Outstanding",1,0)</f>
        <v>0</v>
      </c>
      <c r="Y550">
        <f>IF(EmployeeData3[[#This Row],[Job Level]]="Entry",1,0)</f>
        <v>1</v>
      </c>
      <c r="Z550">
        <f>IF(EmployeeData3[[#This Row],[Job Level]]="Manager",1,0)</f>
        <v>0</v>
      </c>
      <c r="AA550">
        <f>IF(EmployeeData3[[#This Row],[Job Level]]="Senior",1,0)</f>
        <v>0</v>
      </c>
      <c r="AB550">
        <f>IF(EmployeeData3[[#This Row],[Job Level]]="Senior Manager",1,0)</f>
        <v>0</v>
      </c>
      <c r="AC550">
        <f>IF(EmployeeData3[[#This Row],[Department]]="Claims",1,0)</f>
        <v>0</v>
      </c>
      <c r="AD550">
        <f>IF(EmployeeData3[[#This Row],[Department]]="Finance",1,0)</f>
        <v>0</v>
      </c>
      <c r="AE550">
        <f>IF(EmployeeData3[[#This Row],[Department]]="HR",1,0)</f>
        <v>0</v>
      </c>
      <c r="AF550">
        <f>IF(EmployeeData3[[#This Row],[Department]]="IT",1,0)</f>
        <v>0</v>
      </c>
      <c r="AG550">
        <f>IF(EmployeeData3[[#This Row],[Department]]="Marketing",1,0)</f>
        <v>0</v>
      </c>
      <c r="AH550">
        <f>IF(EmployeeData3[[#This Row],[Department]]="Sales",1,0)</f>
        <v>0</v>
      </c>
      <c r="AI550">
        <f>IF(EmployeeData3[[#This Row],[Department]]="Underwriting",1,0)</f>
        <v>0</v>
      </c>
      <c r="AJ550">
        <f>IF(EmployeeData3[[#This Row],[Country]]="Canada",1,0)</f>
        <v>0</v>
      </c>
      <c r="AK550">
        <f>IF(EmployeeData3[[#This Row],[Country]]="Germany",1,0)</f>
        <v>1</v>
      </c>
      <c r="AL550">
        <f>IF(EmployeeData3[[#This Row],[Country]]="Ireland",1,0)</f>
        <v>0</v>
      </c>
      <c r="AM550">
        <f>IF(EmployeeData3[[#This Row],[Country]]="Singapore",1,0)</f>
        <v>0</v>
      </c>
      <c r="AN550">
        <f>IF(EmployeeData3[[#This Row],[Country]]="US",1,0)</f>
        <v>0</v>
      </c>
      <c r="AO550">
        <f>IF(EmployeeData3[[#This Row],[Working Arrangement]]="Office",1,0)</f>
        <v>0</v>
      </c>
      <c r="AP550">
        <f>IF(EmployeeData3[[#This Row],[Working Arrangement]]="Remote",1,0)</f>
        <v>1</v>
      </c>
      <c r="AQ550" t="e">
        <f>'Logistics Regression'!#REF! + SUMPRODUCT(B550:J550, 'Logistics Regression'!#REF!)</f>
        <v>#REF!</v>
      </c>
    </row>
    <row r="551" spans="1:43">
      <c r="A551" t="s">
        <v>602</v>
      </c>
      <c r="B551" t="str">
        <f>VLOOKUP(EmployeeData3[[#This Row],[Employee ID]],GenderData[#All],2,FALSE)</f>
        <v>Female</v>
      </c>
      <c r="C551" t="s">
        <v>52</v>
      </c>
      <c r="D551" t="s">
        <v>30</v>
      </c>
      <c r="E551" t="s">
        <v>73</v>
      </c>
      <c r="F551" t="s">
        <v>32</v>
      </c>
      <c r="G551">
        <v>36</v>
      </c>
      <c r="H551">
        <v>3.9</v>
      </c>
      <c r="I551">
        <v>0.8</v>
      </c>
      <c r="J551" s="3">
        <v>0.81</v>
      </c>
      <c r="K551" t="s">
        <v>25</v>
      </c>
      <c r="L551" t="s">
        <v>26</v>
      </c>
      <c r="M551">
        <v>33</v>
      </c>
      <c r="N551">
        <v>61</v>
      </c>
      <c r="O551">
        <v>10</v>
      </c>
      <c r="P551">
        <v>3</v>
      </c>
      <c r="Q551" t="s">
        <v>27</v>
      </c>
      <c r="R551" t="s">
        <v>38</v>
      </c>
      <c r="S551">
        <v>20</v>
      </c>
      <c r="T551">
        <v>1</v>
      </c>
      <c r="U551">
        <f>IF(EmployeeData3[[#This Row],[Gender]]="Female",1,0)</f>
        <v>1</v>
      </c>
      <c r="V551">
        <f>IF(EmployeeData3[[#This Row],[Performance Rating]]="Needs Improvement",1,0)</f>
        <v>0</v>
      </c>
      <c r="W551">
        <f>IF(EmployeeData3[[#This Row],[Performance Rating]]="Exceeds Expectations",1,0)</f>
        <v>0</v>
      </c>
      <c r="X551">
        <f>IF(EmployeeData3[[#This Row],[Performance Rating]]="Outstanding",1,0)</f>
        <v>0</v>
      </c>
      <c r="Y551">
        <f>IF(EmployeeData3[[#This Row],[Job Level]]="Entry",1,0)</f>
        <v>0</v>
      </c>
      <c r="Z551">
        <f>IF(EmployeeData3[[#This Row],[Job Level]]="Manager",1,0)</f>
        <v>0</v>
      </c>
      <c r="AA551">
        <f>IF(EmployeeData3[[#This Row],[Job Level]]="Senior",1,0)</f>
        <v>1</v>
      </c>
      <c r="AB551">
        <f>IF(EmployeeData3[[#This Row],[Job Level]]="Senior Manager",1,0)</f>
        <v>0</v>
      </c>
      <c r="AC551">
        <f>IF(EmployeeData3[[#This Row],[Department]]="Claims",1,0)</f>
        <v>0</v>
      </c>
      <c r="AD551">
        <f>IF(EmployeeData3[[#This Row],[Department]]="Finance",1,0)</f>
        <v>0</v>
      </c>
      <c r="AE551">
        <f>IF(EmployeeData3[[#This Row],[Department]]="HR",1,0)</f>
        <v>0</v>
      </c>
      <c r="AF551">
        <f>IF(EmployeeData3[[#This Row],[Department]]="IT",1,0)</f>
        <v>0</v>
      </c>
      <c r="AG551">
        <f>IF(EmployeeData3[[#This Row],[Department]]="Marketing",1,0)</f>
        <v>0</v>
      </c>
      <c r="AH551">
        <f>IF(EmployeeData3[[#This Row],[Department]]="Sales",1,0)</f>
        <v>0</v>
      </c>
      <c r="AI551">
        <f>IF(EmployeeData3[[#This Row],[Department]]="Underwriting",1,0)</f>
        <v>1</v>
      </c>
      <c r="AJ551">
        <f>IF(EmployeeData3[[#This Row],[Country]]="Canada",1,0)</f>
        <v>0</v>
      </c>
      <c r="AK551">
        <f>IF(EmployeeData3[[#This Row],[Country]]="Germany",1,0)</f>
        <v>0</v>
      </c>
      <c r="AL551">
        <f>IF(EmployeeData3[[#This Row],[Country]]="Ireland",1,0)</f>
        <v>1</v>
      </c>
      <c r="AM551">
        <f>IF(EmployeeData3[[#This Row],[Country]]="Singapore",1,0)</f>
        <v>0</v>
      </c>
      <c r="AN551">
        <f>IF(EmployeeData3[[#This Row],[Country]]="US",1,0)</f>
        <v>0</v>
      </c>
      <c r="AO551">
        <f>IF(EmployeeData3[[#This Row],[Working Arrangement]]="Office",1,0)</f>
        <v>0</v>
      </c>
      <c r="AP551">
        <f>IF(EmployeeData3[[#This Row],[Working Arrangement]]="Remote",1,0)</f>
        <v>1</v>
      </c>
      <c r="AQ551" t="e">
        <f>'Logistics Regression'!#REF! + SUMPRODUCT(B551:J551, 'Logistics Regression'!#REF!)</f>
        <v>#REF!</v>
      </c>
    </row>
    <row r="552" spans="1:43">
      <c r="A552" t="s">
        <v>603</v>
      </c>
      <c r="B552" t="str">
        <f>VLOOKUP(EmployeeData3[[#This Row],[Employee ID]],GenderData[#All],2,FALSE)</f>
        <v>Male</v>
      </c>
      <c r="C552" t="s">
        <v>40</v>
      </c>
      <c r="D552" t="s">
        <v>40</v>
      </c>
      <c r="E552" t="s">
        <v>41</v>
      </c>
      <c r="F552" t="s">
        <v>59</v>
      </c>
      <c r="G552">
        <v>45</v>
      </c>
      <c r="H552">
        <v>1.7</v>
      </c>
      <c r="I552">
        <v>1.7</v>
      </c>
      <c r="J552" s="3">
        <v>1.07</v>
      </c>
      <c r="K552" t="s">
        <v>37</v>
      </c>
      <c r="L552" t="s">
        <v>26</v>
      </c>
      <c r="M552">
        <v>17</v>
      </c>
      <c r="N552">
        <v>80</v>
      </c>
      <c r="O552">
        <v>4</v>
      </c>
      <c r="P552">
        <v>3.6</v>
      </c>
      <c r="Q552" t="s">
        <v>33</v>
      </c>
      <c r="R552" t="s">
        <v>26</v>
      </c>
      <c r="S552">
        <v>19</v>
      </c>
      <c r="T552">
        <v>1</v>
      </c>
      <c r="U552">
        <f>IF(EmployeeData3[[#This Row],[Gender]]="Female",1,0)</f>
        <v>0</v>
      </c>
      <c r="V552">
        <f>IF(EmployeeData3[[#This Row],[Performance Rating]]="Needs Improvement",1,0)</f>
        <v>0</v>
      </c>
      <c r="W552">
        <f>IF(EmployeeData3[[#This Row],[Performance Rating]]="Exceeds Expectations",1,0)</f>
        <v>1</v>
      </c>
      <c r="X552">
        <f>IF(EmployeeData3[[#This Row],[Performance Rating]]="Outstanding",1,0)</f>
        <v>0</v>
      </c>
      <c r="Y552">
        <f>IF(EmployeeData3[[#This Row],[Job Level]]="Entry",1,0)</f>
        <v>0</v>
      </c>
      <c r="Z552">
        <f>IF(EmployeeData3[[#This Row],[Job Level]]="Manager",1,0)</f>
        <v>0</v>
      </c>
      <c r="AA552">
        <f>IF(EmployeeData3[[#This Row],[Job Level]]="Senior",1,0)</f>
        <v>0</v>
      </c>
      <c r="AB552">
        <f>IF(EmployeeData3[[#This Row],[Job Level]]="Senior Manager",1,0)</f>
        <v>1</v>
      </c>
      <c r="AC552">
        <f>IF(EmployeeData3[[#This Row],[Department]]="Claims",1,0)</f>
        <v>0</v>
      </c>
      <c r="AD552">
        <f>IF(EmployeeData3[[#This Row],[Department]]="Finance",1,0)</f>
        <v>0</v>
      </c>
      <c r="AE552">
        <f>IF(EmployeeData3[[#This Row],[Department]]="HR",1,0)</f>
        <v>0</v>
      </c>
      <c r="AF552">
        <f>IF(EmployeeData3[[#This Row],[Department]]="IT",1,0)</f>
        <v>0</v>
      </c>
      <c r="AG552">
        <f>IF(EmployeeData3[[#This Row],[Department]]="Marketing",1,0)</f>
        <v>0</v>
      </c>
      <c r="AH552">
        <f>IF(EmployeeData3[[#This Row],[Department]]="Sales",1,0)</f>
        <v>0</v>
      </c>
      <c r="AI552">
        <f>IF(EmployeeData3[[#This Row],[Department]]="Underwriting",1,0)</f>
        <v>0</v>
      </c>
      <c r="AJ552">
        <f>IF(EmployeeData3[[#This Row],[Country]]="Canada",1,0)</f>
        <v>0</v>
      </c>
      <c r="AK552">
        <f>IF(EmployeeData3[[#This Row],[Country]]="Germany",1,0)</f>
        <v>0</v>
      </c>
      <c r="AL552">
        <f>IF(EmployeeData3[[#This Row],[Country]]="Ireland",1,0)</f>
        <v>0</v>
      </c>
      <c r="AM552">
        <f>IF(EmployeeData3[[#This Row],[Country]]="Singapore",1,0)</f>
        <v>1</v>
      </c>
      <c r="AN552">
        <f>IF(EmployeeData3[[#This Row],[Country]]="US",1,0)</f>
        <v>0</v>
      </c>
      <c r="AO552">
        <f>IF(EmployeeData3[[#This Row],[Working Arrangement]]="Office",1,0)</f>
        <v>0</v>
      </c>
      <c r="AP552">
        <f>IF(EmployeeData3[[#This Row],[Working Arrangement]]="Remote",1,0)</f>
        <v>0</v>
      </c>
      <c r="AQ552" t="e">
        <f>'Logistics Regression'!#REF! + SUMPRODUCT(B552:J552, 'Logistics Regression'!#REF!)</f>
        <v>#REF!</v>
      </c>
    </row>
    <row r="553" spans="1:43">
      <c r="A553" t="s">
        <v>604</v>
      </c>
      <c r="B553" t="str">
        <f>VLOOKUP(EmployeeData3[[#This Row],[Employee ID]],GenderData[#All],2,FALSE)</f>
        <v>Female</v>
      </c>
      <c r="C553" t="s">
        <v>52</v>
      </c>
      <c r="D553" t="s">
        <v>30</v>
      </c>
      <c r="E553" t="s">
        <v>45</v>
      </c>
      <c r="F553" t="s">
        <v>32</v>
      </c>
      <c r="G553">
        <v>41</v>
      </c>
      <c r="H553">
        <v>4.2</v>
      </c>
      <c r="I553">
        <v>4.2</v>
      </c>
      <c r="J553" s="3">
        <v>0.98</v>
      </c>
      <c r="K553" t="s">
        <v>37</v>
      </c>
      <c r="L553" t="s">
        <v>26</v>
      </c>
      <c r="M553">
        <v>27</v>
      </c>
      <c r="N553">
        <v>74</v>
      </c>
      <c r="O553">
        <v>4</v>
      </c>
      <c r="P553">
        <v>5.2</v>
      </c>
      <c r="Q553" t="s">
        <v>33</v>
      </c>
      <c r="R553" t="s">
        <v>26</v>
      </c>
      <c r="S553">
        <v>26</v>
      </c>
      <c r="T553">
        <v>0</v>
      </c>
      <c r="U553">
        <f>IF(EmployeeData3[[#This Row],[Gender]]="Female",1,0)</f>
        <v>1</v>
      </c>
      <c r="V553">
        <f>IF(EmployeeData3[[#This Row],[Performance Rating]]="Needs Improvement",1,0)</f>
        <v>0</v>
      </c>
      <c r="W553">
        <f>IF(EmployeeData3[[#This Row],[Performance Rating]]="Exceeds Expectations",1,0)</f>
        <v>1</v>
      </c>
      <c r="X553">
        <f>IF(EmployeeData3[[#This Row],[Performance Rating]]="Outstanding",1,0)</f>
        <v>0</v>
      </c>
      <c r="Y553">
        <f>IF(EmployeeData3[[#This Row],[Job Level]]="Entry",1,0)</f>
        <v>0</v>
      </c>
      <c r="Z553">
        <f>IF(EmployeeData3[[#This Row],[Job Level]]="Manager",1,0)</f>
        <v>0</v>
      </c>
      <c r="AA553">
        <f>IF(EmployeeData3[[#This Row],[Job Level]]="Senior",1,0)</f>
        <v>1</v>
      </c>
      <c r="AB553">
        <f>IF(EmployeeData3[[#This Row],[Job Level]]="Senior Manager",1,0)</f>
        <v>0</v>
      </c>
      <c r="AC553">
        <f>IF(EmployeeData3[[#This Row],[Department]]="Claims",1,0)</f>
        <v>0</v>
      </c>
      <c r="AD553">
        <f>IF(EmployeeData3[[#This Row],[Department]]="Finance",1,0)</f>
        <v>0</v>
      </c>
      <c r="AE553">
        <f>IF(EmployeeData3[[#This Row],[Department]]="HR",1,0)</f>
        <v>0</v>
      </c>
      <c r="AF553">
        <f>IF(EmployeeData3[[#This Row],[Department]]="IT",1,0)</f>
        <v>0</v>
      </c>
      <c r="AG553">
        <f>IF(EmployeeData3[[#This Row],[Department]]="Marketing",1,0)</f>
        <v>0</v>
      </c>
      <c r="AH553">
        <f>IF(EmployeeData3[[#This Row],[Department]]="Sales",1,0)</f>
        <v>0</v>
      </c>
      <c r="AI553">
        <f>IF(EmployeeData3[[#This Row],[Department]]="Underwriting",1,0)</f>
        <v>1</v>
      </c>
      <c r="AJ553">
        <f>IF(EmployeeData3[[#This Row],[Country]]="Canada",1,0)</f>
        <v>0</v>
      </c>
      <c r="AK553">
        <f>IF(EmployeeData3[[#This Row],[Country]]="Germany",1,0)</f>
        <v>0</v>
      </c>
      <c r="AL553">
        <f>IF(EmployeeData3[[#This Row],[Country]]="Ireland",1,0)</f>
        <v>0</v>
      </c>
      <c r="AM553">
        <f>IF(EmployeeData3[[#This Row],[Country]]="Singapore",1,0)</f>
        <v>0</v>
      </c>
      <c r="AN553">
        <f>IF(EmployeeData3[[#This Row],[Country]]="US",1,0)</f>
        <v>1</v>
      </c>
      <c r="AO553">
        <f>IF(EmployeeData3[[#This Row],[Working Arrangement]]="Office",1,0)</f>
        <v>0</v>
      </c>
      <c r="AP553">
        <f>IF(EmployeeData3[[#This Row],[Working Arrangement]]="Remote",1,0)</f>
        <v>0</v>
      </c>
      <c r="AQ553" t="e">
        <f>'Logistics Regression'!#REF! + SUMPRODUCT(B553:J553, 'Logistics Regression'!#REF!)</f>
        <v>#REF!</v>
      </c>
    </row>
    <row r="554" spans="1:43">
      <c r="A554" t="s">
        <v>605</v>
      </c>
      <c r="B554" t="str">
        <f>VLOOKUP(EmployeeData3[[#This Row],[Employee ID]],GenderData[#All],2,FALSE)</f>
        <v>Male</v>
      </c>
      <c r="C554" t="s">
        <v>40</v>
      </c>
      <c r="D554" t="s">
        <v>40</v>
      </c>
      <c r="E554" t="s">
        <v>23</v>
      </c>
      <c r="F554" t="s">
        <v>36</v>
      </c>
      <c r="G554">
        <v>38</v>
      </c>
      <c r="H554">
        <v>1.9</v>
      </c>
      <c r="I554">
        <v>1.9</v>
      </c>
      <c r="J554" s="3">
        <v>1</v>
      </c>
      <c r="K554" t="s">
        <v>37</v>
      </c>
      <c r="L554" t="s">
        <v>26</v>
      </c>
      <c r="M554">
        <v>12</v>
      </c>
      <c r="N554">
        <v>64</v>
      </c>
      <c r="O554">
        <v>4</v>
      </c>
      <c r="P554">
        <v>3.9</v>
      </c>
      <c r="Q554" t="s">
        <v>27</v>
      </c>
      <c r="R554" t="s">
        <v>38</v>
      </c>
      <c r="S554">
        <v>45</v>
      </c>
      <c r="T554">
        <v>0</v>
      </c>
      <c r="U554">
        <f>IF(EmployeeData3[[#This Row],[Gender]]="Female",1,0)</f>
        <v>0</v>
      </c>
      <c r="V554">
        <f>IF(EmployeeData3[[#This Row],[Performance Rating]]="Needs Improvement",1,0)</f>
        <v>0</v>
      </c>
      <c r="W554">
        <f>IF(EmployeeData3[[#This Row],[Performance Rating]]="Exceeds Expectations",1,0)</f>
        <v>1</v>
      </c>
      <c r="X554">
        <f>IF(EmployeeData3[[#This Row],[Performance Rating]]="Outstanding",1,0)</f>
        <v>0</v>
      </c>
      <c r="Y554">
        <f>IF(EmployeeData3[[#This Row],[Job Level]]="Entry",1,0)</f>
        <v>0</v>
      </c>
      <c r="Z554">
        <f>IF(EmployeeData3[[#This Row],[Job Level]]="Manager",1,0)</f>
        <v>1</v>
      </c>
      <c r="AA554">
        <f>IF(EmployeeData3[[#This Row],[Job Level]]="Senior",1,0)</f>
        <v>0</v>
      </c>
      <c r="AB554">
        <f>IF(EmployeeData3[[#This Row],[Job Level]]="Senior Manager",1,0)</f>
        <v>0</v>
      </c>
      <c r="AC554">
        <f>IF(EmployeeData3[[#This Row],[Department]]="Claims",1,0)</f>
        <v>0</v>
      </c>
      <c r="AD554">
        <f>IF(EmployeeData3[[#This Row],[Department]]="Finance",1,0)</f>
        <v>0</v>
      </c>
      <c r="AE554">
        <f>IF(EmployeeData3[[#This Row],[Department]]="HR",1,0)</f>
        <v>0</v>
      </c>
      <c r="AF554">
        <f>IF(EmployeeData3[[#This Row],[Department]]="IT",1,0)</f>
        <v>0</v>
      </c>
      <c r="AG554">
        <f>IF(EmployeeData3[[#This Row],[Department]]="Marketing",1,0)</f>
        <v>0</v>
      </c>
      <c r="AH554">
        <f>IF(EmployeeData3[[#This Row],[Department]]="Sales",1,0)</f>
        <v>0</v>
      </c>
      <c r="AI554">
        <f>IF(EmployeeData3[[#This Row],[Department]]="Underwriting",1,0)</f>
        <v>0</v>
      </c>
      <c r="AJ554">
        <f>IF(EmployeeData3[[#This Row],[Country]]="Canada",1,0)</f>
        <v>0</v>
      </c>
      <c r="AK554">
        <f>IF(EmployeeData3[[#This Row],[Country]]="Germany",1,0)</f>
        <v>0</v>
      </c>
      <c r="AL554">
        <f>IF(EmployeeData3[[#This Row],[Country]]="Ireland",1,0)</f>
        <v>0</v>
      </c>
      <c r="AM554">
        <f>IF(EmployeeData3[[#This Row],[Country]]="Singapore",1,0)</f>
        <v>0</v>
      </c>
      <c r="AN554">
        <f>IF(EmployeeData3[[#This Row],[Country]]="US",1,0)</f>
        <v>0</v>
      </c>
      <c r="AO554">
        <f>IF(EmployeeData3[[#This Row],[Working Arrangement]]="Office",1,0)</f>
        <v>0</v>
      </c>
      <c r="AP554">
        <f>IF(EmployeeData3[[#This Row],[Working Arrangement]]="Remote",1,0)</f>
        <v>1</v>
      </c>
      <c r="AQ554" t="e">
        <f>'Logistics Regression'!#REF! + SUMPRODUCT(B554:J554, 'Logistics Regression'!#REF!)</f>
        <v>#REF!</v>
      </c>
    </row>
    <row r="555" spans="1:43">
      <c r="A555" t="s">
        <v>606</v>
      </c>
      <c r="B555" t="str">
        <f>VLOOKUP(EmployeeData3[[#This Row],[Employee ID]],GenderData[#All],2,FALSE)</f>
        <v>Female</v>
      </c>
      <c r="C555" t="s">
        <v>40</v>
      </c>
      <c r="D555" t="s">
        <v>40</v>
      </c>
      <c r="E555" t="s">
        <v>23</v>
      </c>
      <c r="F555" t="s">
        <v>36</v>
      </c>
      <c r="G555">
        <v>40</v>
      </c>
      <c r="H555">
        <v>2.9</v>
      </c>
      <c r="I555">
        <v>2.9</v>
      </c>
      <c r="J555" s="3">
        <v>1.1000000000000001</v>
      </c>
      <c r="K555" t="s">
        <v>37</v>
      </c>
      <c r="L555" t="s">
        <v>26</v>
      </c>
      <c r="M555">
        <v>13</v>
      </c>
      <c r="N555">
        <v>47</v>
      </c>
      <c r="O555">
        <v>4</v>
      </c>
      <c r="P555">
        <v>1</v>
      </c>
      <c r="Q555" t="s">
        <v>33</v>
      </c>
      <c r="R555" t="s">
        <v>26</v>
      </c>
      <c r="S555">
        <v>4</v>
      </c>
      <c r="T555">
        <v>0</v>
      </c>
      <c r="U555">
        <f>IF(EmployeeData3[[#This Row],[Gender]]="Female",1,0)</f>
        <v>1</v>
      </c>
      <c r="V555">
        <f>IF(EmployeeData3[[#This Row],[Performance Rating]]="Needs Improvement",1,0)</f>
        <v>0</v>
      </c>
      <c r="W555">
        <f>IF(EmployeeData3[[#This Row],[Performance Rating]]="Exceeds Expectations",1,0)</f>
        <v>1</v>
      </c>
      <c r="X555">
        <f>IF(EmployeeData3[[#This Row],[Performance Rating]]="Outstanding",1,0)</f>
        <v>0</v>
      </c>
      <c r="Y555">
        <f>IF(EmployeeData3[[#This Row],[Job Level]]="Entry",1,0)</f>
        <v>0</v>
      </c>
      <c r="Z555">
        <f>IF(EmployeeData3[[#This Row],[Job Level]]="Manager",1,0)</f>
        <v>1</v>
      </c>
      <c r="AA555">
        <f>IF(EmployeeData3[[#This Row],[Job Level]]="Senior",1,0)</f>
        <v>0</v>
      </c>
      <c r="AB555">
        <f>IF(EmployeeData3[[#This Row],[Job Level]]="Senior Manager",1,0)</f>
        <v>0</v>
      </c>
      <c r="AC555">
        <f>IF(EmployeeData3[[#This Row],[Department]]="Claims",1,0)</f>
        <v>0</v>
      </c>
      <c r="AD555">
        <f>IF(EmployeeData3[[#This Row],[Department]]="Finance",1,0)</f>
        <v>0</v>
      </c>
      <c r="AE555">
        <f>IF(EmployeeData3[[#This Row],[Department]]="HR",1,0)</f>
        <v>0</v>
      </c>
      <c r="AF555">
        <f>IF(EmployeeData3[[#This Row],[Department]]="IT",1,0)</f>
        <v>0</v>
      </c>
      <c r="AG555">
        <f>IF(EmployeeData3[[#This Row],[Department]]="Marketing",1,0)</f>
        <v>0</v>
      </c>
      <c r="AH555">
        <f>IF(EmployeeData3[[#This Row],[Department]]="Sales",1,0)</f>
        <v>0</v>
      </c>
      <c r="AI555">
        <f>IF(EmployeeData3[[#This Row],[Department]]="Underwriting",1,0)</f>
        <v>0</v>
      </c>
      <c r="AJ555">
        <f>IF(EmployeeData3[[#This Row],[Country]]="Canada",1,0)</f>
        <v>0</v>
      </c>
      <c r="AK555">
        <f>IF(EmployeeData3[[#This Row],[Country]]="Germany",1,0)</f>
        <v>0</v>
      </c>
      <c r="AL555">
        <f>IF(EmployeeData3[[#This Row],[Country]]="Ireland",1,0)</f>
        <v>0</v>
      </c>
      <c r="AM555">
        <f>IF(EmployeeData3[[#This Row],[Country]]="Singapore",1,0)</f>
        <v>0</v>
      </c>
      <c r="AN555">
        <f>IF(EmployeeData3[[#This Row],[Country]]="US",1,0)</f>
        <v>0</v>
      </c>
      <c r="AO555">
        <f>IF(EmployeeData3[[#This Row],[Working Arrangement]]="Office",1,0)</f>
        <v>0</v>
      </c>
      <c r="AP555">
        <f>IF(EmployeeData3[[#This Row],[Working Arrangement]]="Remote",1,0)</f>
        <v>0</v>
      </c>
      <c r="AQ555" t="e">
        <f>'Logistics Regression'!#REF! + SUMPRODUCT(B555:J555, 'Logistics Regression'!#REF!)</f>
        <v>#REF!</v>
      </c>
    </row>
    <row r="556" spans="1:43">
      <c r="A556" t="s">
        <v>607</v>
      </c>
      <c r="B556" t="str">
        <f>VLOOKUP(EmployeeData3[[#This Row],[Employee ID]],GenderData[#All],2,FALSE)</f>
        <v>Male</v>
      </c>
      <c r="C556" t="s">
        <v>52</v>
      </c>
      <c r="D556" t="s">
        <v>30</v>
      </c>
      <c r="E556" t="s">
        <v>23</v>
      </c>
      <c r="F556" t="s">
        <v>24</v>
      </c>
      <c r="G556">
        <v>32</v>
      </c>
      <c r="H556">
        <v>6.9</v>
      </c>
      <c r="I556">
        <v>1.8</v>
      </c>
      <c r="J556" s="3">
        <v>1.03</v>
      </c>
      <c r="K556" t="s">
        <v>75</v>
      </c>
      <c r="L556" t="s">
        <v>26</v>
      </c>
      <c r="M556">
        <v>4</v>
      </c>
      <c r="N556">
        <v>76</v>
      </c>
      <c r="O556">
        <v>2</v>
      </c>
      <c r="P556">
        <v>2.2999999999999998</v>
      </c>
      <c r="Q556" t="s">
        <v>33</v>
      </c>
      <c r="R556" t="s">
        <v>26</v>
      </c>
      <c r="S556">
        <v>27</v>
      </c>
      <c r="T556">
        <v>0</v>
      </c>
      <c r="U556">
        <f>IF(EmployeeData3[[#This Row],[Gender]]="Female",1,0)</f>
        <v>0</v>
      </c>
      <c r="V556">
        <f>IF(EmployeeData3[[#This Row],[Performance Rating]]="Needs Improvement",1,0)</f>
        <v>0</v>
      </c>
      <c r="W556">
        <f>IF(EmployeeData3[[#This Row],[Performance Rating]]="Exceeds Expectations",1,0)</f>
        <v>0</v>
      </c>
      <c r="X556">
        <f>IF(EmployeeData3[[#This Row],[Performance Rating]]="Outstanding",1,0)</f>
        <v>1</v>
      </c>
      <c r="Y556">
        <f>IF(EmployeeData3[[#This Row],[Job Level]]="Entry",1,0)</f>
        <v>0</v>
      </c>
      <c r="Z556">
        <f>IF(EmployeeData3[[#This Row],[Job Level]]="Manager",1,0)</f>
        <v>0</v>
      </c>
      <c r="AA556">
        <f>IF(EmployeeData3[[#This Row],[Job Level]]="Senior",1,0)</f>
        <v>0</v>
      </c>
      <c r="AB556">
        <f>IF(EmployeeData3[[#This Row],[Job Level]]="Senior Manager",1,0)</f>
        <v>0</v>
      </c>
      <c r="AC556">
        <f>IF(EmployeeData3[[#This Row],[Department]]="Claims",1,0)</f>
        <v>0</v>
      </c>
      <c r="AD556">
        <f>IF(EmployeeData3[[#This Row],[Department]]="Finance",1,0)</f>
        <v>0</v>
      </c>
      <c r="AE556">
        <f>IF(EmployeeData3[[#This Row],[Department]]="HR",1,0)</f>
        <v>0</v>
      </c>
      <c r="AF556">
        <f>IF(EmployeeData3[[#This Row],[Department]]="IT",1,0)</f>
        <v>0</v>
      </c>
      <c r="AG556">
        <f>IF(EmployeeData3[[#This Row],[Department]]="Marketing",1,0)</f>
        <v>0</v>
      </c>
      <c r="AH556">
        <f>IF(EmployeeData3[[#This Row],[Department]]="Sales",1,0)</f>
        <v>0</v>
      </c>
      <c r="AI556">
        <f>IF(EmployeeData3[[#This Row],[Department]]="Underwriting",1,0)</f>
        <v>1</v>
      </c>
      <c r="AJ556">
        <f>IF(EmployeeData3[[#This Row],[Country]]="Canada",1,0)</f>
        <v>0</v>
      </c>
      <c r="AK556">
        <f>IF(EmployeeData3[[#This Row],[Country]]="Germany",1,0)</f>
        <v>0</v>
      </c>
      <c r="AL556">
        <f>IF(EmployeeData3[[#This Row],[Country]]="Ireland",1,0)</f>
        <v>0</v>
      </c>
      <c r="AM556">
        <f>IF(EmployeeData3[[#This Row],[Country]]="Singapore",1,0)</f>
        <v>0</v>
      </c>
      <c r="AN556">
        <f>IF(EmployeeData3[[#This Row],[Country]]="US",1,0)</f>
        <v>0</v>
      </c>
      <c r="AO556">
        <f>IF(EmployeeData3[[#This Row],[Working Arrangement]]="Office",1,0)</f>
        <v>0</v>
      </c>
      <c r="AP556">
        <f>IF(EmployeeData3[[#This Row],[Working Arrangement]]="Remote",1,0)</f>
        <v>0</v>
      </c>
      <c r="AQ556" t="e">
        <f>'Logistics Regression'!#REF! + SUMPRODUCT(B556:J556, 'Logistics Regression'!#REF!)</f>
        <v>#REF!</v>
      </c>
    </row>
    <row r="557" spans="1:43">
      <c r="A557" t="s">
        <v>608</v>
      </c>
      <c r="B557" t="str">
        <f>VLOOKUP(EmployeeData3[[#This Row],[Employee ID]],GenderData[#All],2,FALSE)</f>
        <v>Male</v>
      </c>
      <c r="C557" t="s">
        <v>21</v>
      </c>
      <c r="D557" t="s">
        <v>22</v>
      </c>
      <c r="E557" t="s">
        <v>41</v>
      </c>
      <c r="F557" t="s">
        <v>24</v>
      </c>
      <c r="G557">
        <v>35</v>
      </c>
      <c r="H557">
        <v>3.3</v>
      </c>
      <c r="I557">
        <v>3.3</v>
      </c>
      <c r="J557" s="3">
        <v>1.05</v>
      </c>
      <c r="K557" t="s">
        <v>75</v>
      </c>
      <c r="L557" t="s">
        <v>26</v>
      </c>
      <c r="M557">
        <v>9</v>
      </c>
      <c r="N557">
        <v>70</v>
      </c>
      <c r="O557">
        <v>4</v>
      </c>
      <c r="P557">
        <v>1.5</v>
      </c>
      <c r="Q557" t="s">
        <v>50</v>
      </c>
      <c r="R557" t="s">
        <v>26</v>
      </c>
      <c r="S557">
        <v>49</v>
      </c>
      <c r="T557">
        <v>0</v>
      </c>
      <c r="U557">
        <f>IF(EmployeeData3[[#This Row],[Gender]]="Female",1,0)</f>
        <v>0</v>
      </c>
      <c r="V557">
        <f>IF(EmployeeData3[[#This Row],[Performance Rating]]="Needs Improvement",1,0)</f>
        <v>0</v>
      </c>
      <c r="W557">
        <f>IF(EmployeeData3[[#This Row],[Performance Rating]]="Exceeds Expectations",1,0)</f>
        <v>0</v>
      </c>
      <c r="X557">
        <f>IF(EmployeeData3[[#This Row],[Performance Rating]]="Outstanding",1,0)</f>
        <v>1</v>
      </c>
      <c r="Y557">
        <f>IF(EmployeeData3[[#This Row],[Job Level]]="Entry",1,0)</f>
        <v>0</v>
      </c>
      <c r="Z557">
        <f>IF(EmployeeData3[[#This Row],[Job Level]]="Manager",1,0)</f>
        <v>0</v>
      </c>
      <c r="AA557">
        <f>IF(EmployeeData3[[#This Row],[Job Level]]="Senior",1,0)</f>
        <v>0</v>
      </c>
      <c r="AB557">
        <f>IF(EmployeeData3[[#This Row],[Job Level]]="Senior Manager",1,0)</f>
        <v>0</v>
      </c>
      <c r="AC557">
        <f>IF(EmployeeData3[[#This Row],[Department]]="Claims",1,0)</f>
        <v>0</v>
      </c>
      <c r="AD557">
        <f>IF(EmployeeData3[[#This Row],[Department]]="Finance",1,0)</f>
        <v>0</v>
      </c>
      <c r="AE557">
        <f>IF(EmployeeData3[[#This Row],[Department]]="HR",1,0)</f>
        <v>0</v>
      </c>
      <c r="AF557">
        <f>IF(EmployeeData3[[#This Row],[Department]]="IT",1,0)</f>
        <v>0</v>
      </c>
      <c r="AG557">
        <f>IF(EmployeeData3[[#This Row],[Department]]="Marketing",1,0)</f>
        <v>0</v>
      </c>
      <c r="AH557">
        <f>IF(EmployeeData3[[#This Row],[Department]]="Sales",1,0)</f>
        <v>1</v>
      </c>
      <c r="AI557">
        <f>IF(EmployeeData3[[#This Row],[Department]]="Underwriting",1,0)</f>
        <v>0</v>
      </c>
      <c r="AJ557">
        <f>IF(EmployeeData3[[#This Row],[Country]]="Canada",1,0)</f>
        <v>0</v>
      </c>
      <c r="AK557">
        <f>IF(EmployeeData3[[#This Row],[Country]]="Germany",1,0)</f>
        <v>0</v>
      </c>
      <c r="AL557">
        <f>IF(EmployeeData3[[#This Row],[Country]]="Ireland",1,0)</f>
        <v>0</v>
      </c>
      <c r="AM557">
        <f>IF(EmployeeData3[[#This Row],[Country]]="Singapore",1,0)</f>
        <v>1</v>
      </c>
      <c r="AN557">
        <f>IF(EmployeeData3[[#This Row],[Country]]="US",1,0)</f>
        <v>0</v>
      </c>
      <c r="AO557">
        <f>IF(EmployeeData3[[#This Row],[Working Arrangement]]="Office",1,0)</f>
        <v>1</v>
      </c>
      <c r="AP557">
        <f>IF(EmployeeData3[[#This Row],[Working Arrangement]]="Remote",1,0)</f>
        <v>0</v>
      </c>
      <c r="AQ557" t="e">
        <f>'Logistics Regression'!#REF! + SUMPRODUCT(B557:J557, 'Logistics Regression'!#REF!)</f>
        <v>#REF!</v>
      </c>
    </row>
    <row r="558" spans="1:43">
      <c r="A558" t="s">
        <v>609</v>
      </c>
      <c r="B558" t="str">
        <f>VLOOKUP(EmployeeData3[[#This Row],[Employee ID]],GenderData[#All],2,FALSE)</f>
        <v>Female</v>
      </c>
      <c r="C558" t="s">
        <v>48</v>
      </c>
      <c r="D558" t="s">
        <v>49</v>
      </c>
      <c r="E558" t="s">
        <v>23</v>
      </c>
      <c r="F558" t="s">
        <v>32</v>
      </c>
      <c r="G558">
        <v>33</v>
      </c>
      <c r="H558">
        <v>3.1</v>
      </c>
      <c r="I558">
        <v>3.1</v>
      </c>
      <c r="J558" s="3">
        <v>0.9</v>
      </c>
      <c r="K558" t="s">
        <v>25</v>
      </c>
      <c r="L558" t="s">
        <v>26</v>
      </c>
      <c r="M558">
        <v>21</v>
      </c>
      <c r="N558">
        <v>76</v>
      </c>
      <c r="O558">
        <v>2</v>
      </c>
      <c r="P558">
        <v>3.7</v>
      </c>
      <c r="Q558" t="s">
        <v>27</v>
      </c>
      <c r="R558" t="s">
        <v>26</v>
      </c>
      <c r="S558">
        <v>26</v>
      </c>
      <c r="T558">
        <v>1</v>
      </c>
      <c r="U558">
        <f>IF(EmployeeData3[[#This Row],[Gender]]="Female",1,0)</f>
        <v>1</v>
      </c>
      <c r="V558">
        <f>IF(EmployeeData3[[#This Row],[Performance Rating]]="Needs Improvement",1,0)</f>
        <v>0</v>
      </c>
      <c r="W558">
        <f>IF(EmployeeData3[[#This Row],[Performance Rating]]="Exceeds Expectations",1,0)</f>
        <v>0</v>
      </c>
      <c r="X558">
        <f>IF(EmployeeData3[[#This Row],[Performance Rating]]="Outstanding",1,0)</f>
        <v>0</v>
      </c>
      <c r="Y558">
        <f>IF(EmployeeData3[[#This Row],[Job Level]]="Entry",1,0)</f>
        <v>0</v>
      </c>
      <c r="Z558">
        <f>IF(EmployeeData3[[#This Row],[Job Level]]="Manager",1,0)</f>
        <v>0</v>
      </c>
      <c r="AA558">
        <f>IF(EmployeeData3[[#This Row],[Job Level]]="Senior",1,0)</f>
        <v>1</v>
      </c>
      <c r="AB558">
        <f>IF(EmployeeData3[[#This Row],[Job Level]]="Senior Manager",1,0)</f>
        <v>0</v>
      </c>
      <c r="AC558">
        <f>IF(EmployeeData3[[#This Row],[Department]]="Claims",1,0)</f>
        <v>0</v>
      </c>
      <c r="AD558">
        <f>IF(EmployeeData3[[#This Row],[Department]]="Finance",1,0)</f>
        <v>0</v>
      </c>
      <c r="AE558">
        <f>IF(EmployeeData3[[#This Row],[Department]]="HR",1,0)</f>
        <v>0</v>
      </c>
      <c r="AF558">
        <f>IF(EmployeeData3[[#This Row],[Department]]="IT",1,0)</f>
        <v>1</v>
      </c>
      <c r="AG558">
        <f>IF(EmployeeData3[[#This Row],[Department]]="Marketing",1,0)</f>
        <v>0</v>
      </c>
      <c r="AH558">
        <f>IF(EmployeeData3[[#This Row],[Department]]="Sales",1,0)</f>
        <v>0</v>
      </c>
      <c r="AI558">
        <f>IF(EmployeeData3[[#This Row],[Department]]="Underwriting",1,0)</f>
        <v>0</v>
      </c>
      <c r="AJ558">
        <f>IF(EmployeeData3[[#This Row],[Country]]="Canada",1,0)</f>
        <v>0</v>
      </c>
      <c r="AK558">
        <f>IF(EmployeeData3[[#This Row],[Country]]="Germany",1,0)</f>
        <v>0</v>
      </c>
      <c r="AL558">
        <f>IF(EmployeeData3[[#This Row],[Country]]="Ireland",1,0)</f>
        <v>0</v>
      </c>
      <c r="AM558">
        <f>IF(EmployeeData3[[#This Row],[Country]]="Singapore",1,0)</f>
        <v>0</v>
      </c>
      <c r="AN558">
        <f>IF(EmployeeData3[[#This Row],[Country]]="US",1,0)</f>
        <v>0</v>
      </c>
      <c r="AO558">
        <f>IF(EmployeeData3[[#This Row],[Working Arrangement]]="Office",1,0)</f>
        <v>0</v>
      </c>
      <c r="AP558">
        <f>IF(EmployeeData3[[#This Row],[Working Arrangement]]="Remote",1,0)</f>
        <v>1</v>
      </c>
      <c r="AQ558" t="e">
        <f>'Logistics Regression'!#REF! + SUMPRODUCT(B558:J558, 'Logistics Regression'!#REF!)</f>
        <v>#REF!</v>
      </c>
    </row>
    <row r="559" spans="1:43">
      <c r="A559" t="s">
        <v>610</v>
      </c>
      <c r="B559" t="str">
        <f>VLOOKUP(EmployeeData3[[#This Row],[Employee ID]],GenderData[#All],2,FALSE)</f>
        <v>Male</v>
      </c>
      <c r="C559" t="s">
        <v>48</v>
      </c>
      <c r="D559" t="s">
        <v>49</v>
      </c>
      <c r="E559" t="s">
        <v>31</v>
      </c>
      <c r="F559" t="s">
        <v>24</v>
      </c>
      <c r="G559">
        <v>46</v>
      </c>
      <c r="H559">
        <v>3.8</v>
      </c>
      <c r="I559">
        <v>3.8</v>
      </c>
      <c r="J559" s="3">
        <v>0.9</v>
      </c>
      <c r="K559" t="s">
        <v>25</v>
      </c>
      <c r="L559" t="s">
        <v>26</v>
      </c>
      <c r="M559">
        <v>16</v>
      </c>
      <c r="N559">
        <v>66</v>
      </c>
      <c r="O559">
        <v>7</v>
      </c>
      <c r="P559">
        <v>3.3</v>
      </c>
      <c r="Q559" t="s">
        <v>33</v>
      </c>
      <c r="R559" t="s">
        <v>38</v>
      </c>
      <c r="S559">
        <v>9</v>
      </c>
      <c r="T559">
        <v>0</v>
      </c>
      <c r="U559">
        <f>IF(EmployeeData3[[#This Row],[Gender]]="Female",1,0)</f>
        <v>0</v>
      </c>
      <c r="V559">
        <f>IF(EmployeeData3[[#This Row],[Performance Rating]]="Needs Improvement",1,0)</f>
        <v>0</v>
      </c>
      <c r="W559">
        <f>IF(EmployeeData3[[#This Row],[Performance Rating]]="Exceeds Expectations",1,0)</f>
        <v>0</v>
      </c>
      <c r="X559">
        <f>IF(EmployeeData3[[#This Row],[Performance Rating]]="Outstanding",1,0)</f>
        <v>0</v>
      </c>
      <c r="Y559">
        <f>IF(EmployeeData3[[#This Row],[Job Level]]="Entry",1,0)</f>
        <v>0</v>
      </c>
      <c r="Z559">
        <f>IF(EmployeeData3[[#This Row],[Job Level]]="Manager",1,0)</f>
        <v>0</v>
      </c>
      <c r="AA559">
        <f>IF(EmployeeData3[[#This Row],[Job Level]]="Senior",1,0)</f>
        <v>0</v>
      </c>
      <c r="AB559">
        <f>IF(EmployeeData3[[#This Row],[Job Level]]="Senior Manager",1,0)</f>
        <v>0</v>
      </c>
      <c r="AC559">
        <f>IF(EmployeeData3[[#This Row],[Department]]="Claims",1,0)</f>
        <v>0</v>
      </c>
      <c r="AD559">
        <f>IF(EmployeeData3[[#This Row],[Department]]="Finance",1,0)</f>
        <v>0</v>
      </c>
      <c r="AE559">
        <f>IF(EmployeeData3[[#This Row],[Department]]="HR",1,0)</f>
        <v>0</v>
      </c>
      <c r="AF559">
        <f>IF(EmployeeData3[[#This Row],[Department]]="IT",1,0)</f>
        <v>1</v>
      </c>
      <c r="AG559">
        <f>IF(EmployeeData3[[#This Row],[Department]]="Marketing",1,0)</f>
        <v>0</v>
      </c>
      <c r="AH559">
        <f>IF(EmployeeData3[[#This Row],[Department]]="Sales",1,0)</f>
        <v>0</v>
      </c>
      <c r="AI559">
        <f>IF(EmployeeData3[[#This Row],[Department]]="Underwriting",1,0)</f>
        <v>0</v>
      </c>
      <c r="AJ559">
        <f>IF(EmployeeData3[[#This Row],[Country]]="Canada",1,0)</f>
        <v>0</v>
      </c>
      <c r="AK559">
        <f>IF(EmployeeData3[[#This Row],[Country]]="Germany",1,0)</f>
        <v>1</v>
      </c>
      <c r="AL559">
        <f>IF(EmployeeData3[[#This Row],[Country]]="Ireland",1,0)</f>
        <v>0</v>
      </c>
      <c r="AM559">
        <f>IF(EmployeeData3[[#This Row],[Country]]="Singapore",1,0)</f>
        <v>0</v>
      </c>
      <c r="AN559">
        <f>IF(EmployeeData3[[#This Row],[Country]]="US",1,0)</f>
        <v>0</v>
      </c>
      <c r="AO559">
        <f>IF(EmployeeData3[[#This Row],[Working Arrangement]]="Office",1,0)</f>
        <v>0</v>
      </c>
      <c r="AP559">
        <f>IF(EmployeeData3[[#This Row],[Working Arrangement]]="Remote",1,0)</f>
        <v>0</v>
      </c>
      <c r="AQ559" t="e">
        <f>'Logistics Regression'!#REF! + SUMPRODUCT(B559:J559, 'Logistics Regression'!#REF!)</f>
        <v>#REF!</v>
      </c>
    </row>
    <row r="560" spans="1:43">
      <c r="A560" t="s">
        <v>611</v>
      </c>
      <c r="B560" t="str">
        <f>VLOOKUP(EmployeeData3[[#This Row],[Employee ID]],GenderData[#All],2,FALSE)</f>
        <v>Female</v>
      </c>
      <c r="C560" t="s">
        <v>35</v>
      </c>
      <c r="D560" t="s">
        <v>22</v>
      </c>
      <c r="E560" t="s">
        <v>23</v>
      </c>
      <c r="F560" t="s">
        <v>36</v>
      </c>
      <c r="G560">
        <v>37</v>
      </c>
      <c r="H560">
        <v>17.3</v>
      </c>
      <c r="I560">
        <v>0.7</v>
      </c>
      <c r="J560" s="3">
        <v>0.95</v>
      </c>
      <c r="K560" t="s">
        <v>25</v>
      </c>
      <c r="L560" t="s">
        <v>26</v>
      </c>
      <c r="M560">
        <v>24</v>
      </c>
      <c r="N560">
        <v>67</v>
      </c>
      <c r="O560">
        <v>1</v>
      </c>
      <c r="P560">
        <v>4.9000000000000004</v>
      </c>
      <c r="Q560" t="s">
        <v>50</v>
      </c>
      <c r="R560" t="s">
        <v>38</v>
      </c>
      <c r="S560">
        <v>17</v>
      </c>
      <c r="T560">
        <v>0</v>
      </c>
      <c r="U560">
        <f>IF(EmployeeData3[[#This Row],[Gender]]="Female",1,0)</f>
        <v>1</v>
      </c>
      <c r="V560">
        <f>IF(EmployeeData3[[#This Row],[Performance Rating]]="Needs Improvement",1,0)</f>
        <v>0</v>
      </c>
      <c r="W560">
        <f>IF(EmployeeData3[[#This Row],[Performance Rating]]="Exceeds Expectations",1,0)</f>
        <v>0</v>
      </c>
      <c r="X560">
        <f>IF(EmployeeData3[[#This Row],[Performance Rating]]="Outstanding",1,0)</f>
        <v>0</v>
      </c>
      <c r="Y560">
        <f>IF(EmployeeData3[[#This Row],[Job Level]]="Entry",1,0)</f>
        <v>0</v>
      </c>
      <c r="Z560">
        <f>IF(EmployeeData3[[#This Row],[Job Level]]="Manager",1,0)</f>
        <v>1</v>
      </c>
      <c r="AA560">
        <f>IF(EmployeeData3[[#This Row],[Job Level]]="Senior",1,0)</f>
        <v>0</v>
      </c>
      <c r="AB560">
        <f>IF(EmployeeData3[[#This Row],[Job Level]]="Senior Manager",1,0)</f>
        <v>0</v>
      </c>
      <c r="AC560">
        <f>IF(EmployeeData3[[#This Row],[Department]]="Claims",1,0)</f>
        <v>0</v>
      </c>
      <c r="AD560">
        <f>IF(EmployeeData3[[#This Row],[Department]]="Finance",1,0)</f>
        <v>0</v>
      </c>
      <c r="AE560">
        <f>IF(EmployeeData3[[#This Row],[Department]]="HR",1,0)</f>
        <v>0</v>
      </c>
      <c r="AF560">
        <f>IF(EmployeeData3[[#This Row],[Department]]="IT",1,0)</f>
        <v>0</v>
      </c>
      <c r="AG560">
        <f>IF(EmployeeData3[[#This Row],[Department]]="Marketing",1,0)</f>
        <v>1</v>
      </c>
      <c r="AH560">
        <f>IF(EmployeeData3[[#This Row],[Department]]="Sales",1,0)</f>
        <v>0</v>
      </c>
      <c r="AI560">
        <f>IF(EmployeeData3[[#This Row],[Department]]="Underwriting",1,0)</f>
        <v>0</v>
      </c>
      <c r="AJ560">
        <f>IF(EmployeeData3[[#This Row],[Country]]="Canada",1,0)</f>
        <v>0</v>
      </c>
      <c r="AK560">
        <f>IF(EmployeeData3[[#This Row],[Country]]="Germany",1,0)</f>
        <v>0</v>
      </c>
      <c r="AL560">
        <f>IF(EmployeeData3[[#This Row],[Country]]="Ireland",1,0)</f>
        <v>0</v>
      </c>
      <c r="AM560">
        <f>IF(EmployeeData3[[#This Row],[Country]]="Singapore",1,0)</f>
        <v>0</v>
      </c>
      <c r="AN560">
        <f>IF(EmployeeData3[[#This Row],[Country]]="US",1,0)</f>
        <v>0</v>
      </c>
      <c r="AO560">
        <f>IF(EmployeeData3[[#This Row],[Working Arrangement]]="Office",1,0)</f>
        <v>1</v>
      </c>
      <c r="AP560">
        <f>IF(EmployeeData3[[#This Row],[Working Arrangement]]="Remote",1,0)</f>
        <v>0</v>
      </c>
      <c r="AQ560" t="e">
        <f>'Logistics Regression'!#REF! + SUMPRODUCT(B560:J560, 'Logistics Regression'!#REF!)</f>
        <v>#REF!</v>
      </c>
    </row>
    <row r="561" spans="1:43">
      <c r="A561" t="s">
        <v>612</v>
      </c>
      <c r="B561" t="str">
        <f>VLOOKUP(EmployeeData3[[#This Row],[Employee ID]],GenderData[#All],2,FALSE)</f>
        <v>Male</v>
      </c>
      <c r="C561" t="s">
        <v>40</v>
      </c>
      <c r="D561" t="s">
        <v>40</v>
      </c>
      <c r="E561" t="s">
        <v>45</v>
      </c>
      <c r="F561" t="s">
        <v>36</v>
      </c>
      <c r="G561">
        <v>26</v>
      </c>
      <c r="H561">
        <v>1.5</v>
      </c>
      <c r="I561">
        <v>1.5</v>
      </c>
      <c r="J561" s="3">
        <v>0.98</v>
      </c>
      <c r="K561" t="s">
        <v>37</v>
      </c>
      <c r="L561" t="s">
        <v>26</v>
      </c>
      <c r="M561">
        <v>18</v>
      </c>
      <c r="N561">
        <v>96</v>
      </c>
      <c r="O561">
        <v>8</v>
      </c>
      <c r="P561">
        <v>5.4</v>
      </c>
      <c r="Q561" t="s">
        <v>27</v>
      </c>
      <c r="R561" t="s">
        <v>26</v>
      </c>
      <c r="S561">
        <v>26</v>
      </c>
      <c r="T561">
        <v>0</v>
      </c>
      <c r="U561">
        <f>IF(EmployeeData3[[#This Row],[Gender]]="Female",1,0)</f>
        <v>0</v>
      </c>
      <c r="V561">
        <f>IF(EmployeeData3[[#This Row],[Performance Rating]]="Needs Improvement",1,0)</f>
        <v>0</v>
      </c>
      <c r="W561">
        <f>IF(EmployeeData3[[#This Row],[Performance Rating]]="Exceeds Expectations",1,0)</f>
        <v>1</v>
      </c>
      <c r="X561">
        <f>IF(EmployeeData3[[#This Row],[Performance Rating]]="Outstanding",1,0)</f>
        <v>0</v>
      </c>
      <c r="Y561">
        <f>IF(EmployeeData3[[#This Row],[Job Level]]="Entry",1,0)</f>
        <v>0</v>
      </c>
      <c r="Z561">
        <f>IF(EmployeeData3[[#This Row],[Job Level]]="Manager",1,0)</f>
        <v>1</v>
      </c>
      <c r="AA561">
        <f>IF(EmployeeData3[[#This Row],[Job Level]]="Senior",1,0)</f>
        <v>0</v>
      </c>
      <c r="AB561">
        <f>IF(EmployeeData3[[#This Row],[Job Level]]="Senior Manager",1,0)</f>
        <v>0</v>
      </c>
      <c r="AC561">
        <f>IF(EmployeeData3[[#This Row],[Department]]="Claims",1,0)</f>
        <v>0</v>
      </c>
      <c r="AD561">
        <f>IF(EmployeeData3[[#This Row],[Department]]="Finance",1,0)</f>
        <v>0</v>
      </c>
      <c r="AE561">
        <f>IF(EmployeeData3[[#This Row],[Department]]="HR",1,0)</f>
        <v>0</v>
      </c>
      <c r="AF561">
        <f>IF(EmployeeData3[[#This Row],[Department]]="IT",1,0)</f>
        <v>0</v>
      </c>
      <c r="AG561">
        <f>IF(EmployeeData3[[#This Row],[Department]]="Marketing",1,0)</f>
        <v>0</v>
      </c>
      <c r="AH561">
        <f>IF(EmployeeData3[[#This Row],[Department]]="Sales",1,0)</f>
        <v>0</v>
      </c>
      <c r="AI561">
        <f>IF(EmployeeData3[[#This Row],[Department]]="Underwriting",1,0)</f>
        <v>0</v>
      </c>
      <c r="AJ561">
        <f>IF(EmployeeData3[[#This Row],[Country]]="Canada",1,0)</f>
        <v>0</v>
      </c>
      <c r="AK561">
        <f>IF(EmployeeData3[[#This Row],[Country]]="Germany",1,0)</f>
        <v>0</v>
      </c>
      <c r="AL561">
        <f>IF(EmployeeData3[[#This Row],[Country]]="Ireland",1,0)</f>
        <v>0</v>
      </c>
      <c r="AM561">
        <f>IF(EmployeeData3[[#This Row],[Country]]="Singapore",1,0)</f>
        <v>0</v>
      </c>
      <c r="AN561">
        <f>IF(EmployeeData3[[#This Row],[Country]]="US",1,0)</f>
        <v>1</v>
      </c>
      <c r="AO561">
        <f>IF(EmployeeData3[[#This Row],[Working Arrangement]]="Office",1,0)</f>
        <v>0</v>
      </c>
      <c r="AP561">
        <f>IF(EmployeeData3[[#This Row],[Working Arrangement]]="Remote",1,0)</f>
        <v>1</v>
      </c>
      <c r="AQ561" t="e">
        <f>'Logistics Regression'!#REF! + SUMPRODUCT(B561:J561, 'Logistics Regression'!#REF!)</f>
        <v>#REF!</v>
      </c>
    </row>
    <row r="562" spans="1:43">
      <c r="A562" t="s">
        <v>613</v>
      </c>
      <c r="B562" t="str">
        <f>VLOOKUP(EmployeeData3[[#This Row],[Employee ID]],GenderData[#All],2,FALSE)</f>
        <v>Male</v>
      </c>
      <c r="C562" t="s">
        <v>35</v>
      </c>
      <c r="D562" t="s">
        <v>22</v>
      </c>
      <c r="E562" t="s">
        <v>23</v>
      </c>
      <c r="F562" t="s">
        <v>24</v>
      </c>
      <c r="G562">
        <v>31</v>
      </c>
      <c r="H562">
        <v>4.8</v>
      </c>
      <c r="I562">
        <v>1.5</v>
      </c>
      <c r="J562" s="3">
        <v>1.1299999999999999</v>
      </c>
      <c r="K562" t="s">
        <v>53</v>
      </c>
      <c r="L562" t="s">
        <v>26</v>
      </c>
      <c r="M562">
        <v>13</v>
      </c>
      <c r="N562">
        <v>54</v>
      </c>
      <c r="O562">
        <v>9</v>
      </c>
      <c r="P562">
        <v>1.4</v>
      </c>
      <c r="Q562" t="s">
        <v>33</v>
      </c>
      <c r="R562" t="s">
        <v>26</v>
      </c>
      <c r="S562">
        <v>40</v>
      </c>
      <c r="T562">
        <v>1</v>
      </c>
      <c r="U562">
        <f>IF(EmployeeData3[[#This Row],[Gender]]="Female",1,0)</f>
        <v>0</v>
      </c>
      <c r="V562">
        <f>IF(EmployeeData3[[#This Row],[Performance Rating]]="Needs Improvement",1,0)</f>
        <v>1</v>
      </c>
      <c r="W562">
        <f>IF(EmployeeData3[[#This Row],[Performance Rating]]="Exceeds Expectations",1,0)</f>
        <v>0</v>
      </c>
      <c r="X562">
        <f>IF(EmployeeData3[[#This Row],[Performance Rating]]="Outstanding",1,0)</f>
        <v>0</v>
      </c>
      <c r="Y562">
        <f>IF(EmployeeData3[[#This Row],[Job Level]]="Entry",1,0)</f>
        <v>0</v>
      </c>
      <c r="Z562">
        <f>IF(EmployeeData3[[#This Row],[Job Level]]="Manager",1,0)</f>
        <v>0</v>
      </c>
      <c r="AA562">
        <f>IF(EmployeeData3[[#This Row],[Job Level]]="Senior",1,0)</f>
        <v>0</v>
      </c>
      <c r="AB562">
        <f>IF(EmployeeData3[[#This Row],[Job Level]]="Senior Manager",1,0)</f>
        <v>0</v>
      </c>
      <c r="AC562">
        <f>IF(EmployeeData3[[#This Row],[Department]]="Claims",1,0)</f>
        <v>0</v>
      </c>
      <c r="AD562">
        <f>IF(EmployeeData3[[#This Row],[Department]]="Finance",1,0)</f>
        <v>0</v>
      </c>
      <c r="AE562">
        <f>IF(EmployeeData3[[#This Row],[Department]]="HR",1,0)</f>
        <v>0</v>
      </c>
      <c r="AF562">
        <f>IF(EmployeeData3[[#This Row],[Department]]="IT",1,0)</f>
        <v>0</v>
      </c>
      <c r="AG562">
        <f>IF(EmployeeData3[[#This Row],[Department]]="Marketing",1,0)</f>
        <v>1</v>
      </c>
      <c r="AH562">
        <f>IF(EmployeeData3[[#This Row],[Department]]="Sales",1,0)</f>
        <v>0</v>
      </c>
      <c r="AI562">
        <f>IF(EmployeeData3[[#This Row],[Department]]="Underwriting",1,0)</f>
        <v>0</v>
      </c>
      <c r="AJ562">
        <f>IF(EmployeeData3[[#This Row],[Country]]="Canada",1,0)</f>
        <v>0</v>
      </c>
      <c r="AK562">
        <f>IF(EmployeeData3[[#This Row],[Country]]="Germany",1,0)</f>
        <v>0</v>
      </c>
      <c r="AL562">
        <f>IF(EmployeeData3[[#This Row],[Country]]="Ireland",1,0)</f>
        <v>0</v>
      </c>
      <c r="AM562">
        <f>IF(EmployeeData3[[#This Row],[Country]]="Singapore",1,0)</f>
        <v>0</v>
      </c>
      <c r="AN562">
        <f>IF(EmployeeData3[[#This Row],[Country]]="US",1,0)</f>
        <v>0</v>
      </c>
      <c r="AO562">
        <f>IF(EmployeeData3[[#This Row],[Working Arrangement]]="Office",1,0)</f>
        <v>0</v>
      </c>
      <c r="AP562">
        <f>IF(EmployeeData3[[#This Row],[Working Arrangement]]="Remote",1,0)</f>
        <v>0</v>
      </c>
      <c r="AQ562" t="e">
        <f>'Logistics Regression'!#REF! + SUMPRODUCT(B562:J562, 'Logistics Regression'!#REF!)</f>
        <v>#REF!</v>
      </c>
    </row>
    <row r="563" spans="1:43">
      <c r="A563" t="s">
        <v>614</v>
      </c>
      <c r="B563" t="str">
        <f>VLOOKUP(EmployeeData3[[#This Row],[Employee ID]],GenderData[#All],2,FALSE)</f>
        <v>Male</v>
      </c>
      <c r="C563" t="s">
        <v>43</v>
      </c>
      <c r="D563" t="s">
        <v>44</v>
      </c>
      <c r="E563" t="s">
        <v>23</v>
      </c>
      <c r="F563" t="s">
        <v>24</v>
      </c>
      <c r="G563">
        <v>21</v>
      </c>
      <c r="H563">
        <v>11.4</v>
      </c>
      <c r="I563">
        <v>0.2</v>
      </c>
      <c r="J563" s="3">
        <v>1</v>
      </c>
      <c r="K563" t="s">
        <v>53</v>
      </c>
      <c r="L563" t="s">
        <v>26</v>
      </c>
      <c r="M563">
        <v>35</v>
      </c>
      <c r="N563">
        <v>77</v>
      </c>
      <c r="O563">
        <v>5</v>
      </c>
      <c r="P563">
        <v>5.3</v>
      </c>
      <c r="Q563" t="s">
        <v>27</v>
      </c>
      <c r="R563" t="s">
        <v>26</v>
      </c>
      <c r="S563">
        <v>20</v>
      </c>
      <c r="T563">
        <v>0</v>
      </c>
      <c r="U563">
        <f>IF(EmployeeData3[[#This Row],[Gender]]="Female",1,0)</f>
        <v>0</v>
      </c>
      <c r="V563">
        <f>IF(EmployeeData3[[#This Row],[Performance Rating]]="Needs Improvement",1,0)</f>
        <v>1</v>
      </c>
      <c r="W563">
        <f>IF(EmployeeData3[[#This Row],[Performance Rating]]="Exceeds Expectations",1,0)</f>
        <v>0</v>
      </c>
      <c r="X563">
        <f>IF(EmployeeData3[[#This Row],[Performance Rating]]="Outstanding",1,0)</f>
        <v>0</v>
      </c>
      <c r="Y563">
        <f>IF(EmployeeData3[[#This Row],[Job Level]]="Entry",1,0)</f>
        <v>0</v>
      </c>
      <c r="Z563">
        <f>IF(EmployeeData3[[#This Row],[Job Level]]="Manager",1,0)</f>
        <v>0</v>
      </c>
      <c r="AA563">
        <f>IF(EmployeeData3[[#This Row],[Job Level]]="Senior",1,0)</f>
        <v>0</v>
      </c>
      <c r="AB563">
        <f>IF(EmployeeData3[[#This Row],[Job Level]]="Senior Manager",1,0)</f>
        <v>0</v>
      </c>
      <c r="AC563">
        <f>IF(EmployeeData3[[#This Row],[Department]]="Claims",1,0)</f>
        <v>0</v>
      </c>
      <c r="AD563">
        <f>IF(EmployeeData3[[#This Row],[Department]]="Finance",1,0)</f>
        <v>1</v>
      </c>
      <c r="AE563">
        <f>IF(EmployeeData3[[#This Row],[Department]]="HR",1,0)</f>
        <v>0</v>
      </c>
      <c r="AF563">
        <f>IF(EmployeeData3[[#This Row],[Department]]="IT",1,0)</f>
        <v>0</v>
      </c>
      <c r="AG563">
        <f>IF(EmployeeData3[[#This Row],[Department]]="Marketing",1,0)</f>
        <v>0</v>
      </c>
      <c r="AH563">
        <f>IF(EmployeeData3[[#This Row],[Department]]="Sales",1,0)</f>
        <v>0</v>
      </c>
      <c r="AI563">
        <f>IF(EmployeeData3[[#This Row],[Department]]="Underwriting",1,0)</f>
        <v>0</v>
      </c>
      <c r="AJ563">
        <f>IF(EmployeeData3[[#This Row],[Country]]="Canada",1,0)</f>
        <v>0</v>
      </c>
      <c r="AK563">
        <f>IF(EmployeeData3[[#This Row],[Country]]="Germany",1,0)</f>
        <v>0</v>
      </c>
      <c r="AL563">
        <f>IF(EmployeeData3[[#This Row],[Country]]="Ireland",1,0)</f>
        <v>0</v>
      </c>
      <c r="AM563">
        <f>IF(EmployeeData3[[#This Row],[Country]]="Singapore",1,0)</f>
        <v>0</v>
      </c>
      <c r="AN563">
        <f>IF(EmployeeData3[[#This Row],[Country]]="US",1,0)</f>
        <v>0</v>
      </c>
      <c r="AO563">
        <f>IF(EmployeeData3[[#This Row],[Working Arrangement]]="Office",1,0)</f>
        <v>0</v>
      </c>
      <c r="AP563">
        <f>IF(EmployeeData3[[#This Row],[Working Arrangement]]="Remote",1,0)</f>
        <v>1</v>
      </c>
      <c r="AQ563" t="e">
        <f>'Logistics Regression'!#REF! + SUMPRODUCT(B563:J563, 'Logistics Regression'!#REF!)</f>
        <v>#REF!</v>
      </c>
    </row>
    <row r="564" spans="1:43">
      <c r="A564" t="s">
        <v>615</v>
      </c>
      <c r="B564" t="str">
        <f>VLOOKUP(EmployeeData3[[#This Row],[Employee ID]],GenderData[#All],2,FALSE)</f>
        <v>Female</v>
      </c>
      <c r="C564" t="s">
        <v>48</v>
      </c>
      <c r="D564" t="s">
        <v>49</v>
      </c>
      <c r="E564" t="s">
        <v>23</v>
      </c>
      <c r="F564" t="s">
        <v>32</v>
      </c>
      <c r="G564">
        <v>34</v>
      </c>
      <c r="H564">
        <v>3.8</v>
      </c>
      <c r="I564">
        <v>3.8</v>
      </c>
      <c r="J564" s="3">
        <v>1.07</v>
      </c>
      <c r="K564" t="s">
        <v>53</v>
      </c>
      <c r="L564" t="s">
        <v>38</v>
      </c>
      <c r="M564">
        <v>15</v>
      </c>
      <c r="N564">
        <v>67</v>
      </c>
      <c r="O564">
        <v>13</v>
      </c>
      <c r="P564">
        <v>5.9</v>
      </c>
      <c r="Q564" t="s">
        <v>50</v>
      </c>
      <c r="R564" t="s">
        <v>26</v>
      </c>
      <c r="S564">
        <v>34</v>
      </c>
      <c r="T564">
        <v>0</v>
      </c>
      <c r="U564">
        <f>IF(EmployeeData3[[#This Row],[Gender]]="Female",1,0)</f>
        <v>1</v>
      </c>
      <c r="V564">
        <f>IF(EmployeeData3[[#This Row],[Performance Rating]]="Needs Improvement",1,0)</f>
        <v>1</v>
      </c>
      <c r="W564">
        <f>IF(EmployeeData3[[#This Row],[Performance Rating]]="Exceeds Expectations",1,0)</f>
        <v>0</v>
      </c>
      <c r="X564">
        <f>IF(EmployeeData3[[#This Row],[Performance Rating]]="Outstanding",1,0)</f>
        <v>0</v>
      </c>
      <c r="Y564">
        <f>IF(EmployeeData3[[#This Row],[Job Level]]="Entry",1,0)</f>
        <v>0</v>
      </c>
      <c r="Z564">
        <f>IF(EmployeeData3[[#This Row],[Job Level]]="Manager",1,0)</f>
        <v>0</v>
      </c>
      <c r="AA564">
        <f>IF(EmployeeData3[[#This Row],[Job Level]]="Senior",1,0)</f>
        <v>1</v>
      </c>
      <c r="AB564">
        <f>IF(EmployeeData3[[#This Row],[Job Level]]="Senior Manager",1,0)</f>
        <v>0</v>
      </c>
      <c r="AC564">
        <f>IF(EmployeeData3[[#This Row],[Department]]="Claims",1,0)</f>
        <v>0</v>
      </c>
      <c r="AD564">
        <f>IF(EmployeeData3[[#This Row],[Department]]="Finance",1,0)</f>
        <v>0</v>
      </c>
      <c r="AE564">
        <f>IF(EmployeeData3[[#This Row],[Department]]="HR",1,0)</f>
        <v>0</v>
      </c>
      <c r="AF564">
        <f>IF(EmployeeData3[[#This Row],[Department]]="IT",1,0)</f>
        <v>1</v>
      </c>
      <c r="AG564">
        <f>IF(EmployeeData3[[#This Row],[Department]]="Marketing",1,0)</f>
        <v>0</v>
      </c>
      <c r="AH564">
        <f>IF(EmployeeData3[[#This Row],[Department]]="Sales",1,0)</f>
        <v>0</v>
      </c>
      <c r="AI564">
        <f>IF(EmployeeData3[[#This Row],[Department]]="Underwriting",1,0)</f>
        <v>0</v>
      </c>
      <c r="AJ564">
        <f>IF(EmployeeData3[[#This Row],[Country]]="Canada",1,0)</f>
        <v>0</v>
      </c>
      <c r="AK564">
        <f>IF(EmployeeData3[[#This Row],[Country]]="Germany",1,0)</f>
        <v>0</v>
      </c>
      <c r="AL564">
        <f>IF(EmployeeData3[[#This Row],[Country]]="Ireland",1,0)</f>
        <v>0</v>
      </c>
      <c r="AM564">
        <f>IF(EmployeeData3[[#This Row],[Country]]="Singapore",1,0)</f>
        <v>0</v>
      </c>
      <c r="AN564">
        <f>IF(EmployeeData3[[#This Row],[Country]]="US",1,0)</f>
        <v>0</v>
      </c>
      <c r="AO564">
        <f>IF(EmployeeData3[[#This Row],[Working Arrangement]]="Office",1,0)</f>
        <v>1</v>
      </c>
      <c r="AP564">
        <f>IF(EmployeeData3[[#This Row],[Working Arrangement]]="Remote",1,0)</f>
        <v>0</v>
      </c>
      <c r="AQ564" t="e">
        <f>'Logistics Regression'!#REF! + SUMPRODUCT(B564:J564, 'Logistics Regression'!#REF!)</f>
        <v>#REF!</v>
      </c>
    </row>
    <row r="565" spans="1:43">
      <c r="A565" t="s">
        <v>616</v>
      </c>
      <c r="B565" t="str">
        <f>VLOOKUP(EmployeeData3[[#This Row],[Employee ID]],GenderData[#All],2,FALSE)</f>
        <v>Male</v>
      </c>
      <c r="C565" t="s">
        <v>48</v>
      </c>
      <c r="D565" t="s">
        <v>49</v>
      </c>
      <c r="E565" t="s">
        <v>45</v>
      </c>
      <c r="F565" t="s">
        <v>24</v>
      </c>
      <c r="G565">
        <v>38</v>
      </c>
      <c r="H565">
        <v>8.6</v>
      </c>
      <c r="I565">
        <v>4.2</v>
      </c>
      <c r="J565" s="3">
        <v>0.8</v>
      </c>
      <c r="K565" t="s">
        <v>37</v>
      </c>
      <c r="L565" t="s">
        <v>26</v>
      </c>
      <c r="M565">
        <v>26</v>
      </c>
      <c r="N565">
        <v>56</v>
      </c>
      <c r="O565">
        <v>6</v>
      </c>
      <c r="P565">
        <v>1.2</v>
      </c>
      <c r="Q565" t="s">
        <v>33</v>
      </c>
      <c r="R565" t="s">
        <v>26</v>
      </c>
      <c r="S565">
        <v>7</v>
      </c>
      <c r="T565">
        <v>0</v>
      </c>
      <c r="U565">
        <f>IF(EmployeeData3[[#This Row],[Gender]]="Female",1,0)</f>
        <v>0</v>
      </c>
      <c r="V565">
        <f>IF(EmployeeData3[[#This Row],[Performance Rating]]="Needs Improvement",1,0)</f>
        <v>0</v>
      </c>
      <c r="W565">
        <f>IF(EmployeeData3[[#This Row],[Performance Rating]]="Exceeds Expectations",1,0)</f>
        <v>1</v>
      </c>
      <c r="X565">
        <f>IF(EmployeeData3[[#This Row],[Performance Rating]]="Outstanding",1,0)</f>
        <v>0</v>
      </c>
      <c r="Y565">
        <f>IF(EmployeeData3[[#This Row],[Job Level]]="Entry",1,0)</f>
        <v>0</v>
      </c>
      <c r="Z565">
        <f>IF(EmployeeData3[[#This Row],[Job Level]]="Manager",1,0)</f>
        <v>0</v>
      </c>
      <c r="AA565">
        <f>IF(EmployeeData3[[#This Row],[Job Level]]="Senior",1,0)</f>
        <v>0</v>
      </c>
      <c r="AB565">
        <f>IF(EmployeeData3[[#This Row],[Job Level]]="Senior Manager",1,0)</f>
        <v>0</v>
      </c>
      <c r="AC565">
        <f>IF(EmployeeData3[[#This Row],[Department]]="Claims",1,0)</f>
        <v>0</v>
      </c>
      <c r="AD565">
        <f>IF(EmployeeData3[[#This Row],[Department]]="Finance",1,0)</f>
        <v>0</v>
      </c>
      <c r="AE565">
        <f>IF(EmployeeData3[[#This Row],[Department]]="HR",1,0)</f>
        <v>0</v>
      </c>
      <c r="AF565">
        <f>IF(EmployeeData3[[#This Row],[Department]]="IT",1,0)</f>
        <v>1</v>
      </c>
      <c r="AG565">
        <f>IF(EmployeeData3[[#This Row],[Department]]="Marketing",1,0)</f>
        <v>0</v>
      </c>
      <c r="AH565">
        <f>IF(EmployeeData3[[#This Row],[Department]]="Sales",1,0)</f>
        <v>0</v>
      </c>
      <c r="AI565">
        <f>IF(EmployeeData3[[#This Row],[Department]]="Underwriting",1,0)</f>
        <v>0</v>
      </c>
      <c r="AJ565">
        <f>IF(EmployeeData3[[#This Row],[Country]]="Canada",1,0)</f>
        <v>0</v>
      </c>
      <c r="AK565">
        <f>IF(EmployeeData3[[#This Row],[Country]]="Germany",1,0)</f>
        <v>0</v>
      </c>
      <c r="AL565">
        <f>IF(EmployeeData3[[#This Row],[Country]]="Ireland",1,0)</f>
        <v>0</v>
      </c>
      <c r="AM565">
        <f>IF(EmployeeData3[[#This Row],[Country]]="Singapore",1,0)</f>
        <v>0</v>
      </c>
      <c r="AN565">
        <f>IF(EmployeeData3[[#This Row],[Country]]="US",1,0)</f>
        <v>1</v>
      </c>
      <c r="AO565">
        <f>IF(EmployeeData3[[#This Row],[Working Arrangement]]="Office",1,0)</f>
        <v>0</v>
      </c>
      <c r="AP565">
        <f>IF(EmployeeData3[[#This Row],[Working Arrangement]]="Remote",1,0)</f>
        <v>0</v>
      </c>
      <c r="AQ565" t="e">
        <f>'Logistics Regression'!#REF! + SUMPRODUCT(B565:J565, 'Logistics Regression'!#REF!)</f>
        <v>#REF!</v>
      </c>
    </row>
    <row r="566" spans="1:43">
      <c r="A566" t="s">
        <v>617</v>
      </c>
      <c r="B566" t="str">
        <f>VLOOKUP(EmployeeData3[[#This Row],[Employee ID]],GenderData[#All],2,FALSE)</f>
        <v>Male</v>
      </c>
      <c r="C566" t="s">
        <v>21</v>
      </c>
      <c r="D566" t="s">
        <v>22</v>
      </c>
      <c r="E566" t="s">
        <v>23</v>
      </c>
      <c r="F566" t="s">
        <v>36</v>
      </c>
      <c r="G566">
        <v>37</v>
      </c>
      <c r="H566">
        <v>1.2</v>
      </c>
      <c r="I566">
        <v>1.2</v>
      </c>
      <c r="J566" s="3">
        <v>1.21</v>
      </c>
      <c r="K566" t="s">
        <v>25</v>
      </c>
      <c r="L566" t="s">
        <v>26</v>
      </c>
      <c r="M566">
        <v>12</v>
      </c>
      <c r="N566">
        <v>68</v>
      </c>
      <c r="O566">
        <v>5</v>
      </c>
      <c r="P566">
        <v>3.6</v>
      </c>
      <c r="Q566" t="s">
        <v>33</v>
      </c>
      <c r="R566" t="s">
        <v>26</v>
      </c>
      <c r="S566">
        <v>7</v>
      </c>
      <c r="T566">
        <v>1</v>
      </c>
      <c r="U566">
        <f>IF(EmployeeData3[[#This Row],[Gender]]="Female",1,0)</f>
        <v>0</v>
      </c>
      <c r="V566">
        <f>IF(EmployeeData3[[#This Row],[Performance Rating]]="Needs Improvement",1,0)</f>
        <v>0</v>
      </c>
      <c r="W566">
        <f>IF(EmployeeData3[[#This Row],[Performance Rating]]="Exceeds Expectations",1,0)</f>
        <v>0</v>
      </c>
      <c r="X566">
        <f>IF(EmployeeData3[[#This Row],[Performance Rating]]="Outstanding",1,0)</f>
        <v>0</v>
      </c>
      <c r="Y566">
        <f>IF(EmployeeData3[[#This Row],[Job Level]]="Entry",1,0)</f>
        <v>0</v>
      </c>
      <c r="Z566">
        <f>IF(EmployeeData3[[#This Row],[Job Level]]="Manager",1,0)</f>
        <v>1</v>
      </c>
      <c r="AA566">
        <f>IF(EmployeeData3[[#This Row],[Job Level]]="Senior",1,0)</f>
        <v>0</v>
      </c>
      <c r="AB566">
        <f>IF(EmployeeData3[[#This Row],[Job Level]]="Senior Manager",1,0)</f>
        <v>0</v>
      </c>
      <c r="AC566">
        <f>IF(EmployeeData3[[#This Row],[Department]]="Claims",1,0)</f>
        <v>0</v>
      </c>
      <c r="AD566">
        <f>IF(EmployeeData3[[#This Row],[Department]]="Finance",1,0)</f>
        <v>0</v>
      </c>
      <c r="AE566">
        <f>IF(EmployeeData3[[#This Row],[Department]]="HR",1,0)</f>
        <v>0</v>
      </c>
      <c r="AF566">
        <f>IF(EmployeeData3[[#This Row],[Department]]="IT",1,0)</f>
        <v>0</v>
      </c>
      <c r="AG566">
        <f>IF(EmployeeData3[[#This Row],[Department]]="Marketing",1,0)</f>
        <v>0</v>
      </c>
      <c r="AH566">
        <f>IF(EmployeeData3[[#This Row],[Department]]="Sales",1,0)</f>
        <v>1</v>
      </c>
      <c r="AI566">
        <f>IF(EmployeeData3[[#This Row],[Department]]="Underwriting",1,0)</f>
        <v>0</v>
      </c>
      <c r="AJ566">
        <f>IF(EmployeeData3[[#This Row],[Country]]="Canada",1,0)</f>
        <v>0</v>
      </c>
      <c r="AK566">
        <f>IF(EmployeeData3[[#This Row],[Country]]="Germany",1,0)</f>
        <v>0</v>
      </c>
      <c r="AL566">
        <f>IF(EmployeeData3[[#This Row],[Country]]="Ireland",1,0)</f>
        <v>0</v>
      </c>
      <c r="AM566">
        <f>IF(EmployeeData3[[#This Row],[Country]]="Singapore",1,0)</f>
        <v>0</v>
      </c>
      <c r="AN566">
        <f>IF(EmployeeData3[[#This Row],[Country]]="US",1,0)</f>
        <v>0</v>
      </c>
      <c r="AO566">
        <f>IF(EmployeeData3[[#This Row],[Working Arrangement]]="Office",1,0)</f>
        <v>0</v>
      </c>
      <c r="AP566">
        <f>IF(EmployeeData3[[#This Row],[Working Arrangement]]="Remote",1,0)</f>
        <v>0</v>
      </c>
      <c r="AQ566" t="e">
        <f>'Logistics Regression'!#REF! + SUMPRODUCT(B566:J566, 'Logistics Regression'!#REF!)</f>
        <v>#REF!</v>
      </c>
    </row>
    <row r="567" spans="1:43">
      <c r="A567" t="s">
        <v>618</v>
      </c>
      <c r="B567" t="str">
        <f>VLOOKUP(EmployeeData3[[#This Row],[Employee ID]],GenderData[#All],2,FALSE)</f>
        <v>Female</v>
      </c>
      <c r="C567" t="s">
        <v>40</v>
      </c>
      <c r="D567" t="s">
        <v>40</v>
      </c>
      <c r="E567" t="s">
        <v>55</v>
      </c>
      <c r="F567" t="s">
        <v>24</v>
      </c>
      <c r="G567">
        <v>56</v>
      </c>
      <c r="H567">
        <v>3.4</v>
      </c>
      <c r="I567">
        <v>0.9</v>
      </c>
      <c r="J567" s="3">
        <v>0.98</v>
      </c>
      <c r="K567" t="s">
        <v>25</v>
      </c>
      <c r="L567" t="s">
        <v>26</v>
      </c>
      <c r="M567">
        <v>22</v>
      </c>
      <c r="N567">
        <v>62</v>
      </c>
      <c r="O567">
        <v>1</v>
      </c>
      <c r="P567">
        <v>6.6</v>
      </c>
      <c r="Q567" t="s">
        <v>33</v>
      </c>
      <c r="R567" t="s">
        <v>26</v>
      </c>
      <c r="S567">
        <v>18</v>
      </c>
      <c r="T567">
        <v>0</v>
      </c>
      <c r="U567">
        <f>IF(EmployeeData3[[#This Row],[Gender]]="Female",1,0)</f>
        <v>1</v>
      </c>
      <c r="V567">
        <f>IF(EmployeeData3[[#This Row],[Performance Rating]]="Needs Improvement",1,0)</f>
        <v>0</v>
      </c>
      <c r="W567">
        <f>IF(EmployeeData3[[#This Row],[Performance Rating]]="Exceeds Expectations",1,0)</f>
        <v>0</v>
      </c>
      <c r="X567">
        <f>IF(EmployeeData3[[#This Row],[Performance Rating]]="Outstanding",1,0)</f>
        <v>0</v>
      </c>
      <c r="Y567">
        <f>IF(EmployeeData3[[#This Row],[Job Level]]="Entry",1,0)</f>
        <v>0</v>
      </c>
      <c r="Z567">
        <f>IF(EmployeeData3[[#This Row],[Job Level]]="Manager",1,0)</f>
        <v>0</v>
      </c>
      <c r="AA567">
        <f>IF(EmployeeData3[[#This Row],[Job Level]]="Senior",1,0)</f>
        <v>0</v>
      </c>
      <c r="AB567">
        <f>IF(EmployeeData3[[#This Row],[Job Level]]="Senior Manager",1,0)</f>
        <v>0</v>
      </c>
      <c r="AC567">
        <f>IF(EmployeeData3[[#This Row],[Department]]="Claims",1,0)</f>
        <v>0</v>
      </c>
      <c r="AD567">
        <f>IF(EmployeeData3[[#This Row],[Department]]="Finance",1,0)</f>
        <v>0</v>
      </c>
      <c r="AE567">
        <f>IF(EmployeeData3[[#This Row],[Department]]="HR",1,0)</f>
        <v>0</v>
      </c>
      <c r="AF567">
        <f>IF(EmployeeData3[[#This Row],[Department]]="IT",1,0)</f>
        <v>0</v>
      </c>
      <c r="AG567">
        <f>IF(EmployeeData3[[#This Row],[Department]]="Marketing",1,0)</f>
        <v>0</v>
      </c>
      <c r="AH567">
        <f>IF(EmployeeData3[[#This Row],[Department]]="Sales",1,0)</f>
        <v>0</v>
      </c>
      <c r="AI567">
        <f>IF(EmployeeData3[[#This Row],[Department]]="Underwriting",1,0)</f>
        <v>0</v>
      </c>
      <c r="AJ567">
        <f>IF(EmployeeData3[[#This Row],[Country]]="Canada",1,0)</f>
        <v>1</v>
      </c>
      <c r="AK567">
        <f>IF(EmployeeData3[[#This Row],[Country]]="Germany",1,0)</f>
        <v>0</v>
      </c>
      <c r="AL567">
        <f>IF(EmployeeData3[[#This Row],[Country]]="Ireland",1,0)</f>
        <v>0</v>
      </c>
      <c r="AM567">
        <f>IF(EmployeeData3[[#This Row],[Country]]="Singapore",1,0)</f>
        <v>0</v>
      </c>
      <c r="AN567">
        <f>IF(EmployeeData3[[#This Row],[Country]]="US",1,0)</f>
        <v>0</v>
      </c>
      <c r="AO567">
        <f>IF(EmployeeData3[[#This Row],[Working Arrangement]]="Office",1,0)</f>
        <v>0</v>
      </c>
      <c r="AP567">
        <f>IF(EmployeeData3[[#This Row],[Working Arrangement]]="Remote",1,0)</f>
        <v>0</v>
      </c>
      <c r="AQ567" t="e">
        <f>'Logistics Regression'!#REF! + SUMPRODUCT(B567:J567, 'Logistics Regression'!#REF!)</f>
        <v>#REF!</v>
      </c>
    </row>
    <row r="568" spans="1:43">
      <c r="A568" t="s">
        <v>619</v>
      </c>
      <c r="B568" t="str">
        <f>VLOOKUP(EmployeeData3[[#This Row],[Employee ID]],GenderData[#All],2,FALSE)</f>
        <v>Male</v>
      </c>
      <c r="C568" t="s">
        <v>21</v>
      </c>
      <c r="D568" t="s">
        <v>22</v>
      </c>
      <c r="E568" t="s">
        <v>23</v>
      </c>
      <c r="F568" t="s">
        <v>32</v>
      </c>
      <c r="G568">
        <v>43</v>
      </c>
      <c r="H568">
        <v>2</v>
      </c>
      <c r="I568">
        <v>0.2</v>
      </c>
      <c r="J568" s="3">
        <v>1.01</v>
      </c>
      <c r="K568" t="s">
        <v>25</v>
      </c>
      <c r="L568" t="s">
        <v>26</v>
      </c>
      <c r="M568">
        <v>24</v>
      </c>
      <c r="N568">
        <v>79</v>
      </c>
      <c r="O568">
        <v>9</v>
      </c>
      <c r="P568">
        <v>2.2999999999999998</v>
      </c>
      <c r="Q568" t="s">
        <v>33</v>
      </c>
      <c r="R568" t="s">
        <v>38</v>
      </c>
      <c r="S568">
        <v>41</v>
      </c>
      <c r="T568">
        <v>0</v>
      </c>
      <c r="U568">
        <f>IF(EmployeeData3[[#This Row],[Gender]]="Female",1,0)</f>
        <v>0</v>
      </c>
      <c r="V568">
        <f>IF(EmployeeData3[[#This Row],[Performance Rating]]="Needs Improvement",1,0)</f>
        <v>0</v>
      </c>
      <c r="W568">
        <f>IF(EmployeeData3[[#This Row],[Performance Rating]]="Exceeds Expectations",1,0)</f>
        <v>0</v>
      </c>
      <c r="X568">
        <f>IF(EmployeeData3[[#This Row],[Performance Rating]]="Outstanding",1,0)</f>
        <v>0</v>
      </c>
      <c r="Y568">
        <f>IF(EmployeeData3[[#This Row],[Job Level]]="Entry",1,0)</f>
        <v>0</v>
      </c>
      <c r="Z568">
        <f>IF(EmployeeData3[[#This Row],[Job Level]]="Manager",1,0)</f>
        <v>0</v>
      </c>
      <c r="AA568">
        <f>IF(EmployeeData3[[#This Row],[Job Level]]="Senior",1,0)</f>
        <v>1</v>
      </c>
      <c r="AB568">
        <f>IF(EmployeeData3[[#This Row],[Job Level]]="Senior Manager",1,0)</f>
        <v>0</v>
      </c>
      <c r="AC568">
        <f>IF(EmployeeData3[[#This Row],[Department]]="Claims",1,0)</f>
        <v>0</v>
      </c>
      <c r="AD568">
        <f>IF(EmployeeData3[[#This Row],[Department]]="Finance",1,0)</f>
        <v>0</v>
      </c>
      <c r="AE568">
        <f>IF(EmployeeData3[[#This Row],[Department]]="HR",1,0)</f>
        <v>0</v>
      </c>
      <c r="AF568">
        <f>IF(EmployeeData3[[#This Row],[Department]]="IT",1,0)</f>
        <v>0</v>
      </c>
      <c r="AG568">
        <f>IF(EmployeeData3[[#This Row],[Department]]="Marketing",1,0)</f>
        <v>0</v>
      </c>
      <c r="AH568">
        <f>IF(EmployeeData3[[#This Row],[Department]]="Sales",1,0)</f>
        <v>1</v>
      </c>
      <c r="AI568">
        <f>IF(EmployeeData3[[#This Row],[Department]]="Underwriting",1,0)</f>
        <v>0</v>
      </c>
      <c r="AJ568">
        <f>IF(EmployeeData3[[#This Row],[Country]]="Canada",1,0)</f>
        <v>0</v>
      </c>
      <c r="AK568">
        <f>IF(EmployeeData3[[#This Row],[Country]]="Germany",1,0)</f>
        <v>0</v>
      </c>
      <c r="AL568">
        <f>IF(EmployeeData3[[#This Row],[Country]]="Ireland",1,0)</f>
        <v>0</v>
      </c>
      <c r="AM568">
        <f>IF(EmployeeData3[[#This Row],[Country]]="Singapore",1,0)</f>
        <v>0</v>
      </c>
      <c r="AN568">
        <f>IF(EmployeeData3[[#This Row],[Country]]="US",1,0)</f>
        <v>0</v>
      </c>
      <c r="AO568">
        <f>IF(EmployeeData3[[#This Row],[Working Arrangement]]="Office",1,0)</f>
        <v>0</v>
      </c>
      <c r="AP568">
        <f>IF(EmployeeData3[[#This Row],[Working Arrangement]]="Remote",1,0)</f>
        <v>0</v>
      </c>
      <c r="AQ568" t="e">
        <f>'Logistics Regression'!#REF! + SUMPRODUCT(B568:J568, 'Logistics Regression'!#REF!)</f>
        <v>#REF!</v>
      </c>
    </row>
    <row r="569" spans="1:43">
      <c r="A569" t="s">
        <v>620</v>
      </c>
      <c r="B569" t="str">
        <f>VLOOKUP(EmployeeData3[[#This Row],[Employee ID]],GenderData[#All],2,FALSE)</f>
        <v>Male</v>
      </c>
      <c r="C569" t="s">
        <v>21</v>
      </c>
      <c r="D569" t="s">
        <v>22</v>
      </c>
      <c r="E569" t="s">
        <v>31</v>
      </c>
      <c r="F569" t="s">
        <v>62</v>
      </c>
      <c r="G569">
        <v>43</v>
      </c>
      <c r="H569">
        <v>3.7</v>
      </c>
      <c r="I569">
        <v>0.2</v>
      </c>
      <c r="J569" s="3">
        <v>0.87</v>
      </c>
      <c r="K569" t="s">
        <v>37</v>
      </c>
      <c r="L569" t="s">
        <v>38</v>
      </c>
      <c r="M569">
        <v>18</v>
      </c>
      <c r="N569">
        <v>89</v>
      </c>
      <c r="O569">
        <v>2</v>
      </c>
      <c r="P569">
        <v>2.7</v>
      </c>
      <c r="Q569" t="s">
        <v>33</v>
      </c>
      <c r="R569" t="s">
        <v>26</v>
      </c>
      <c r="S569">
        <v>25</v>
      </c>
      <c r="T569">
        <v>0</v>
      </c>
      <c r="U569">
        <f>IF(EmployeeData3[[#This Row],[Gender]]="Female",1,0)</f>
        <v>0</v>
      </c>
      <c r="V569">
        <f>IF(EmployeeData3[[#This Row],[Performance Rating]]="Needs Improvement",1,0)</f>
        <v>0</v>
      </c>
      <c r="W569">
        <f>IF(EmployeeData3[[#This Row],[Performance Rating]]="Exceeds Expectations",1,0)</f>
        <v>1</v>
      </c>
      <c r="X569">
        <f>IF(EmployeeData3[[#This Row],[Performance Rating]]="Outstanding",1,0)</f>
        <v>0</v>
      </c>
      <c r="Y569">
        <f>IF(EmployeeData3[[#This Row],[Job Level]]="Entry",1,0)</f>
        <v>1</v>
      </c>
      <c r="Z569">
        <f>IF(EmployeeData3[[#This Row],[Job Level]]="Manager",1,0)</f>
        <v>0</v>
      </c>
      <c r="AA569">
        <f>IF(EmployeeData3[[#This Row],[Job Level]]="Senior",1,0)</f>
        <v>0</v>
      </c>
      <c r="AB569">
        <f>IF(EmployeeData3[[#This Row],[Job Level]]="Senior Manager",1,0)</f>
        <v>0</v>
      </c>
      <c r="AC569">
        <f>IF(EmployeeData3[[#This Row],[Department]]="Claims",1,0)</f>
        <v>0</v>
      </c>
      <c r="AD569">
        <f>IF(EmployeeData3[[#This Row],[Department]]="Finance",1,0)</f>
        <v>0</v>
      </c>
      <c r="AE569">
        <f>IF(EmployeeData3[[#This Row],[Department]]="HR",1,0)</f>
        <v>0</v>
      </c>
      <c r="AF569">
        <f>IF(EmployeeData3[[#This Row],[Department]]="IT",1,0)</f>
        <v>0</v>
      </c>
      <c r="AG569">
        <f>IF(EmployeeData3[[#This Row],[Department]]="Marketing",1,0)</f>
        <v>0</v>
      </c>
      <c r="AH569">
        <f>IF(EmployeeData3[[#This Row],[Department]]="Sales",1,0)</f>
        <v>1</v>
      </c>
      <c r="AI569">
        <f>IF(EmployeeData3[[#This Row],[Department]]="Underwriting",1,0)</f>
        <v>0</v>
      </c>
      <c r="AJ569">
        <f>IF(EmployeeData3[[#This Row],[Country]]="Canada",1,0)</f>
        <v>0</v>
      </c>
      <c r="AK569">
        <f>IF(EmployeeData3[[#This Row],[Country]]="Germany",1,0)</f>
        <v>1</v>
      </c>
      <c r="AL569">
        <f>IF(EmployeeData3[[#This Row],[Country]]="Ireland",1,0)</f>
        <v>0</v>
      </c>
      <c r="AM569">
        <f>IF(EmployeeData3[[#This Row],[Country]]="Singapore",1,0)</f>
        <v>0</v>
      </c>
      <c r="AN569">
        <f>IF(EmployeeData3[[#This Row],[Country]]="US",1,0)</f>
        <v>0</v>
      </c>
      <c r="AO569">
        <f>IF(EmployeeData3[[#This Row],[Working Arrangement]]="Office",1,0)</f>
        <v>0</v>
      </c>
      <c r="AP569">
        <f>IF(EmployeeData3[[#This Row],[Working Arrangement]]="Remote",1,0)</f>
        <v>0</v>
      </c>
      <c r="AQ569" t="e">
        <f>'Logistics Regression'!#REF! + SUMPRODUCT(B569:J569, 'Logistics Regression'!#REF!)</f>
        <v>#REF!</v>
      </c>
    </row>
    <row r="570" spans="1:43">
      <c r="A570" t="s">
        <v>621</v>
      </c>
      <c r="B570" t="str">
        <f>VLOOKUP(EmployeeData3[[#This Row],[Employee ID]],GenderData[#All],2,FALSE)</f>
        <v>Male</v>
      </c>
      <c r="C570" t="s">
        <v>29</v>
      </c>
      <c r="D570" t="s">
        <v>30</v>
      </c>
      <c r="E570" t="s">
        <v>23</v>
      </c>
      <c r="F570" t="s">
        <v>32</v>
      </c>
      <c r="G570">
        <v>23</v>
      </c>
      <c r="H570">
        <v>3.8</v>
      </c>
      <c r="I570">
        <v>1.2</v>
      </c>
      <c r="J570" s="3">
        <v>1</v>
      </c>
      <c r="K570" t="s">
        <v>25</v>
      </c>
      <c r="L570" t="s">
        <v>26</v>
      </c>
      <c r="M570">
        <v>1</v>
      </c>
      <c r="N570">
        <v>78</v>
      </c>
      <c r="O570">
        <v>2</v>
      </c>
      <c r="P570">
        <v>3.6</v>
      </c>
      <c r="Q570" t="s">
        <v>33</v>
      </c>
      <c r="R570" t="s">
        <v>38</v>
      </c>
      <c r="S570">
        <v>27</v>
      </c>
      <c r="T570">
        <v>0</v>
      </c>
      <c r="U570">
        <f>IF(EmployeeData3[[#This Row],[Gender]]="Female",1,0)</f>
        <v>0</v>
      </c>
      <c r="V570">
        <f>IF(EmployeeData3[[#This Row],[Performance Rating]]="Needs Improvement",1,0)</f>
        <v>0</v>
      </c>
      <c r="W570">
        <f>IF(EmployeeData3[[#This Row],[Performance Rating]]="Exceeds Expectations",1,0)</f>
        <v>0</v>
      </c>
      <c r="X570">
        <f>IF(EmployeeData3[[#This Row],[Performance Rating]]="Outstanding",1,0)</f>
        <v>0</v>
      </c>
      <c r="Y570">
        <f>IF(EmployeeData3[[#This Row],[Job Level]]="Entry",1,0)</f>
        <v>0</v>
      </c>
      <c r="Z570">
        <f>IF(EmployeeData3[[#This Row],[Job Level]]="Manager",1,0)</f>
        <v>0</v>
      </c>
      <c r="AA570">
        <f>IF(EmployeeData3[[#This Row],[Job Level]]="Senior",1,0)</f>
        <v>1</v>
      </c>
      <c r="AB570">
        <f>IF(EmployeeData3[[#This Row],[Job Level]]="Senior Manager",1,0)</f>
        <v>0</v>
      </c>
      <c r="AC570">
        <f>IF(EmployeeData3[[#This Row],[Department]]="Claims",1,0)</f>
        <v>1</v>
      </c>
      <c r="AD570">
        <f>IF(EmployeeData3[[#This Row],[Department]]="Finance",1,0)</f>
        <v>0</v>
      </c>
      <c r="AE570">
        <f>IF(EmployeeData3[[#This Row],[Department]]="HR",1,0)</f>
        <v>0</v>
      </c>
      <c r="AF570">
        <f>IF(EmployeeData3[[#This Row],[Department]]="IT",1,0)</f>
        <v>0</v>
      </c>
      <c r="AG570">
        <f>IF(EmployeeData3[[#This Row],[Department]]="Marketing",1,0)</f>
        <v>0</v>
      </c>
      <c r="AH570">
        <f>IF(EmployeeData3[[#This Row],[Department]]="Sales",1,0)</f>
        <v>0</v>
      </c>
      <c r="AI570">
        <f>IF(EmployeeData3[[#This Row],[Department]]="Underwriting",1,0)</f>
        <v>0</v>
      </c>
      <c r="AJ570">
        <f>IF(EmployeeData3[[#This Row],[Country]]="Canada",1,0)</f>
        <v>0</v>
      </c>
      <c r="AK570">
        <f>IF(EmployeeData3[[#This Row],[Country]]="Germany",1,0)</f>
        <v>0</v>
      </c>
      <c r="AL570">
        <f>IF(EmployeeData3[[#This Row],[Country]]="Ireland",1,0)</f>
        <v>0</v>
      </c>
      <c r="AM570">
        <f>IF(EmployeeData3[[#This Row],[Country]]="Singapore",1,0)</f>
        <v>0</v>
      </c>
      <c r="AN570">
        <f>IF(EmployeeData3[[#This Row],[Country]]="US",1,0)</f>
        <v>0</v>
      </c>
      <c r="AO570">
        <f>IF(EmployeeData3[[#This Row],[Working Arrangement]]="Office",1,0)</f>
        <v>0</v>
      </c>
      <c r="AP570">
        <f>IF(EmployeeData3[[#This Row],[Working Arrangement]]="Remote",1,0)</f>
        <v>0</v>
      </c>
      <c r="AQ570" t="e">
        <f>'Logistics Regression'!#REF! + SUMPRODUCT(B570:J570, 'Logistics Regression'!#REF!)</f>
        <v>#REF!</v>
      </c>
    </row>
    <row r="571" spans="1:43">
      <c r="A571" t="s">
        <v>622</v>
      </c>
      <c r="B571" t="str">
        <f>VLOOKUP(EmployeeData3[[#This Row],[Employee ID]],GenderData[#All],2,FALSE)</f>
        <v>Female</v>
      </c>
      <c r="C571" t="s">
        <v>66</v>
      </c>
      <c r="D571" t="s">
        <v>67</v>
      </c>
      <c r="E571" t="s">
        <v>45</v>
      </c>
      <c r="F571" t="s">
        <v>24</v>
      </c>
      <c r="G571">
        <v>35</v>
      </c>
      <c r="H571">
        <v>4.0999999999999996</v>
      </c>
      <c r="I571">
        <v>3.5</v>
      </c>
      <c r="J571" s="3">
        <v>0.88</v>
      </c>
      <c r="K571" t="s">
        <v>25</v>
      </c>
      <c r="L571" t="s">
        <v>26</v>
      </c>
      <c r="M571">
        <v>16</v>
      </c>
      <c r="N571">
        <v>65</v>
      </c>
      <c r="O571">
        <v>5</v>
      </c>
      <c r="P571">
        <v>3</v>
      </c>
      <c r="Q571" t="s">
        <v>27</v>
      </c>
      <c r="R571" t="s">
        <v>26</v>
      </c>
      <c r="S571">
        <v>27</v>
      </c>
      <c r="T571">
        <v>0</v>
      </c>
      <c r="U571">
        <f>IF(EmployeeData3[[#This Row],[Gender]]="Female",1,0)</f>
        <v>1</v>
      </c>
      <c r="V571">
        <f>IF(EmployeeData3[[#This Row],[Performance Rating]]="Needs Improvement",1,0)</f>
        <v>0</v>
      </c>
      <c r="W571">
        <f>IF(EmployeeData3[[#This Row],[Performance Rating]]="Exceeds Expectations",1,0)</f>
        <v>0</v>
      </c>
      <c r="X571">
        <f>IF(EmployeeData3[[#This Row],[Performance Rating]]="Outstanding",1,0)</f>
        <v>0</v>
      </c>
      <c r="Y571">
        <f>IF(EmployeeData3[[#This Row],[Job Level]]="Entry",1,0)</f>
        <v>0</v>
      </c>
      <c r="Z571">
        <f>IF(EmployeeData3[[#This Row],[Job Level]]="Manager",1,0)</f>
        <v>0</v>
      </c>
      <c r="AA571">
        <f>IF(EmployeeData3[[#This Row],[Job Level]]="Senior",1,0)</f>
        <v>0</v>
      </c>
      <c r="AB571">
        <f>IF(EmployeeData3[[#This Row],[Job Level]]="Senior Manager",1,0)</f>
        <v>0</v>
      </c>
      <c r="AC571">
        <f>IF(EmployeeData3[[#This Row],[Department]]="Claims",1,0)</f>
        <v>0</v>
      </c>
      <c r="AD571">
        <f>IF(EmployeeData3[[#This Row],[Department]]="Finance",1,0)</f>
        <v>0</v>
      </c>
      <c r="AE571">
        <f>IF(EmployeeData3[[#This Row],[Department]]="HR",1,0)</f>
        <v>1</v>
      </c>
      <c r="AF571">
        <f>IF(EmployeeData3[[#This Row],[Department]]="IT",1,0)</f>
        <v>0</v>
      </c>
      <c r="AG571">
        <f>IF(EmployeeData3[[#This Row],[Department]]="Marketing",1,0)</f>
        <v>0</v>
      </c>
      <c r="AH571">
        <f>IF(EmployeeData3[[#This Row],[Department]]="Sales",1,0)</f>
        <v>0</v>
      </c>
      <c r="AI571">
        <f>IF(EmployeeData3[[#This Row],[Department]]="Underwriting",1,0)</f>
        <v>0</v>
      </c>
      <c r="AJ571">
        <f>IF(EmployeeData3[[#This Row],[Country]]="Canada",1,0)</f>
        <v>0</v>
      </c>
      <c r="AK571">
        <f>IF(EmployeeData3[[#This Row],[Country]]="Germany",1,0)</f>
        <v>0</v>
      </c>
      <c r="AL571">
        <f>IF(EmployeeData3[[#This Row],[Country]]="Ireland",1,0)</f>
        <v>0</v>
      </c>
      <c r="AM571">
        <f>IF(EmployeeData3[[#This Row],[Country]]="Singapore",1,0)</f>
        <v>0</v>
      </c>
      <c r="AN571">
        <f>IF(EmployeeData3[[#This Row],[Country]]="US",1,0)</f>
        <v>1</v>
      </c>
      <c r="AO571">
        <f>IF(EmployeeData3[[#This Row],[Working Arrangement]]="Office",1,0)</f>
        <v>0</v>
      </c>
      <c r="AP571">
        <f>IF(EmployeeData3[[#This Row],[Working Arrangement]]="Remote",1,0)</f>
        <v>1</v>
      </c>
      <c r="AQ571" t="e">
        <f>'Logistics Regression'!#REF! + SUMPRODUCT(B571:J571, 'Logistics Regression'!#REF!)</f>
        <v>#REF!</v>
      </c>
    </row>
    <row r="572" spans="1:43">
      <c r="A572" t="s">
        <v>623</v>
      </c>
      <c r="B572" t="str">
        <f>VLOOKUP(EmployeeData3[[#This Row],[Employee ID]],GenderData[#All],2,FALSE)</f>
        <v>Male</v>
      </c>
      <c r="C572" t="s">
        <v>21</v>
      </c>
      <c r="D572" t="s">
        <v>22</v>
      </c>
      <c r="E572" t="s">
        <v>23</v>
      </c>
      <c r="F572" t="s">
        <v>32</v>
      </c>
      <c r="G572">
        <v>34</v>
      </c>
      <c r="H572">
        <v>6.9</v>
      </c>
      <c r="I572">
        <v>1.5</v>
      </c>
      <c r="J572" s="3">
        <v>1.08</v>
      </c>
      <c r="K572" t="s">
        <v>37</v>
      </c>
      <c r="L572" t="s">
        <v>26</v>
      </c>
      <c r="M572">
        <v>27</v>
      </c>
      <c r="N572">
        <v>56</v>
      </c>
      <c r="O572">
        <v>2</v>
      </c>
      <c r="P572">
        <v>3.2</v>
      </c>
      <c r="Q572" t="s">
        <v>50</v>
      </c>
      <c r="R572" t="s">
        <v>38</v>
      </c>
      <c r="S572">
        <v>37</v>
      </c>
      <c r="T572">
        <v>0</v>
      </c>
      <c r="U572">
        <f>IF(EmployeeData3[[#This Row],[Gender]]="Female",1,0)</f>
        <v>0</v>
      </c>
      <c r="V572">
        <f>IF(EmployeeData3[[#This Row],[Performance Rating]]="Needs Improvement",1,0)</f>
        <v>0</v>
      </c>
      <c r="W572">
        <f>IF(EmployeeData3[[#This Row],[Performance Rating]]="Exceeds Expectations",1,0)</f>
        <v>1</v>
      </c>
      <c r="X572">
        <f>IF(EmployeeData3[[#This Row],[Performance Rating]]="Outstanding",1,0)</f>
        <v>0</v>
      </c>
      <c r="Y572">
        <f>IF(EmployeeData3[[#This Row],[Job Level]]="Entry",1,0)</f>
        <v>0</v>
      </c>
      <c r="Z572">
        <f>IF(EmployeeData3[[#This Row],[Job Level]]="Manager",1,0)</f>
        <v>0</v>
      </c>
      <c r="AA572">
        <f>IF(EmployeeData3[[#This Row],[Job Level]]="Senior",1,0)</f>
        <v>1</v>
      </c>
      <c r="AB572">
        <f>IF(EmployeeData3[[#This Row],[Job Level]]="Senior Manager",1,0)</f>
        <v>0</v>
      </c>
      <c r="AC572">
        <f>IF(EmployeeData3[[#This Row],[Department]]="Claims",1,0)</f>
        <v>0</v>
      </c>
      <c r="AD572">
        <f>IF(EmployeeData3[[#This Row],[Department]]="Finance",1,0)</f>
        <v>0</v>
      </c>
      <c r="AE572">
        <f>IF(EmployeeData3[[#This Row],[Department]]="HR",1,0)</f>
        <v>0</v>
      </c>
      <c r="AF572">
        <f>IF(EmployeeData3[[#This Row],[Department]]="IT",1,0)</f>
        <v>0</v>
      </c>
      <c r="AG572">
        <f>IF(EmployeeData3[[#This Row],[Department]]="Marketing",1,0)</f>
        <v>0</v>
      </c>
      <c r="AH572">
        <f>IF(EmployeeData3[[#This Row],[Department]]="Sales",1,0)</f>
        <v>1</v>
      </c>
      <c r="AI572">
        <f>IF(EmployeeData3[[#This Row],[Department]]="Underwriting",1,0)</f>
        <v>0</v>
      </c>
      <c r="AJ572">
        <f>IF(EmployeeData3[[#This Row],[Country]]="Canada",1,0)</f>
        <v>0</v>
      </c>
      <c r="AK572">
        <f>IF(EmployeeData3[[#This Row],[Country]]="Germany",1,0)</f>
        <v>0</v>
      </c>
      <c r="AL572">
        <f>IF(EmployeeData3[[#This Row],[Country]]="Ireland",1,0)</f>
        <v>0</v>
      </c>
      <c r="AM572">
        <f>IF(EmployeeData3[[#This Row],[Country]]="Singapore",1,0)</f>
        <v>0</v>
      </c>
      <c r="AN572">
        <f>IF(EmployeeData3[[#This Row],[Country]]="US",1,0)</f>
        <v>0</v>
      </c>
      <c r="AO572">
        <f>IF(EmployeeData3[[#This Row],[Working Arrangement]]="Office",1,0)</f>
        <v>1</v>
      </c>
      <c r="AP572">
        <f>IF(EmployeeData3[[#This Row],[Working Arrangement]]="Remote",1,0)</f>
        <v>0</v>
      </c>
      <c r="AQ572" t="e">
        <f>'Logistics Regression'!#REF! + SUMPRODUCT(B572:J572, 'Logistics Regression'!#REF!)</f>
        <v>#REF!</v>
      </c>
    </row>
    <row r="573" spans="1:43">
      <c r="A573" t="s">
        <v>624</v>
      </c>
      <c r="B573" t="str">
        <f>VLOOKUP(EmployeeData3[[#This Row],[Employee ID]],GenderData[#All],2,FALSE)</f>
        <v>Female</v>
      </c>
      <c r="C573" t="s">
        <v>52</v>
      </c>
      <c r="D573" t="s">
        <v>30</v>
      </c>
      <c r="E573" t="s">
        <v>55</v>
      </c>
      <c r="F573" t="s">
        <v>24</v>
      </c>
      <c r="G573">
        <v>31</v>
      </c>
      <c r="H573">
        <v>0.4</v>
      </c>
      <c r="I573">
        <v>0.4</v>
      </c>
      <c r="J573" s="3">
        <v>0.97</v>
      </c>
      <c r="K573" t="s">
        <v>25</v>
      </c>
      <c r="L573" t="s">
        <v>38</v>
      </c>
      <c r="M573">
        <v>21</v>
      </c>
      <c r="N573">
        <v>83</v>
      </c>
      <c r="O573">
        <v>4</v>
      </c>
      <c r="P573">
        <v>4.2</v>
      </c>
      <c r="Q573" t="s">
        <v>33</v>
      </c>
      <c r="R573" t="s">
        <v>26</v>
      </c>
      <c r="S573">
        <v>17</v>
      </c>
      <c r="T573">
        <v>0</v>
      </c>
      <c r="U573">
        <f>IF(EmployeeData3[[#This Row],[Gender]]="Female",1,0)</f>
        <v>1</v>
      </c>
      <c r="V573">
        <f>IF(EmployeeData3[[#This Row],[Performance Rating]]="Needs Improvement",1,0)</f>
        <v>0</v>
      </c>
      <c r="W573">
        <f>IF(EmployeeData3[[#This Row],[Performance Rating]]="Exceeds Expectations",1,0)</f>
        <v>0</v>
      </c>
      <c r="X573">
        <f>IF(EmployeeData3[[#This Row],[Performance Rating]]="Outstanding",1,0)</f>
        <v>0</v>
      </c>
      <c r="Y573">
        <f>IF(EmployeeData3[[#This Row],[Job Level]]="Entry",1,0)</f>
        <v>0</v>
      </c>
      <c r="Z573">
        <f>IF(EmployeeData3[[#This Row],[Job Level]]="Manager",1,0)</f>
        <v>0</v>
      </c>
      <c r="AA573">
        <f>IF(EmployeeData3[[#This Row],[Job Level]]="Senior",1,0)</f>
        <v>0</v>
      </c>
      <c r="AB573">
        <f>IF(EmployeeData3[[#This Row],[Job Level]]="Senior Manager",1,0)</f>
        <v>0</v>
      </c>
      <c r="AC573">
        <f>IF(EmployeeData3[[#This Row],[Department]]="Claims",1,0)</f>
        <v>0</v>
      </c>
      <c r="AD573">
        <f>IF(EmployeeData3[[#This Row],[Department]]="Finance",1,0)</f>
        <v>0</v>
      </c>
      <c r="AE573">
        <f>IF(EmployeeData3[[#This Row],[Department]]="HR",1,0)</f>
        <v>0</v>
      </c>
      <c r="AF573">
        <f>IF(EmployeeData3[[#This Row],[Department]]="IT",1,0)</f>
        <v>0</v>
      </c>
      <c r="AG573">
        <f>IF(EmployeeData3[[#This Row],[Department]]="Marketing",1,0)</f>
        <v>0</v>
      </c>
      <c r="AH573">
        <f>IF(EmployeeData3[[#This Row],[Department]]="Sales",1,0)</f>
        <v>0</v>
      </c>
      <c r="AI573">
        <f>IF(EmployeeData3[[#This Row],[Department]]="Underwriting",1,0)</f>
        <v>1</v>
      </c>
      <c r="AJ573">
        <f>IF(EmployeeData3[[#This Row],[Country]]="Canada",1,0)</f>
        <v>1</v>
      </c>
      <c r="AK573">
        <f>IF(EmployeeData3[[#This Row],[Country]]="Germany",1,0)</f>
        <v>0</v>
      </c>
      <c r="AL573">
        <f>IF(EmployeeData3[[#This Row],[Country]]="Ireland",1,0)</f>
        <v>0</v>
      </c>
      <c r="AM573">
        <f>IF(EmployeeData3[[#This Row],[Country]]="Singapore",1,0)</f>
        <v>0</v>
      </c>
      <c r="AN573">
        <f>IF(EmployeeData3[[#This Row],[Country]]="US",1,0)</f>
        <v>0</v>
      </c>
      <c r="AO573">
        <f>IF(EmployeeData3[[#This Row],[Working Arrangement]]="Office",1,0)</f>
        <v>0</v>
      </c>
      <c r="AP573">
        <f>IF(EmployeeData3[[#This Row],[Working Arrangement]]="Remote",1,0)</f>
        <v>0</v>
      </c>
      <c r="AQ573" t="e">
        <f>'Logistics Regression'!#REF! + SUMPRODUCT(B573:J573, 'Logistics Regression'!#REF!)</f>
        <v>#REF!</v>
      </c>
    </row>
    <row r="574" spans="1:43">
      <c r="A574" t="s">
        <v>625</v>
      </c>
      <c r="B574" t="str">
        <f>VLOOKUP(EmployeeData3[[#This Row],[Employee ID]],GenderData[#All],2,FALSE)</f>
        <v>Female</v>
      </c>
      <c r="C574" t="s">
        <v>21</v>
      </c>
      <c r="D574" t="s">
        <v>22</v>
      </c>
      <c r="E574" t="s">
        <v>23</v>
      </c>
      <c r="F574" t="s">
        <v>32</v>
      </c>
      <c r="G574">
        <v>31</v>
      </c>
      <c r="H574">
        <v>2.4</v>
      </c>
      <c r="I574">
        <v>2.4</v>
      </c>
      <c r="J574" s="3">
        <v>1.03</v>
      </c>
      <c r="K574" t="s">
        <v>25</v>
      </c>
      <c r="L574" t="s">
        <v>38</v>
      </c>
      <c r="M574">
        <v>20</v>
      </c>
      <c r="N574">
        <v>100</v>
      </c>
      <c r="O574">
        <v>10</v>
      </c>
      <c r="P574">
        <v>4.3</v>
      </c>
      <c r="Q574" t="s">
        <v>50</v>
      </c>
      <c r="R574" t="s">
        <v>38</v>
      </c>
      <c r="S574">
        <v>32</v>
      </c>
      <c r="T574">
        <v>0</v>
      </c>
      <c r="U574">
        <f>IF(EmployeeData3[[#This Row],[Gender]]="Female",1,0)</f>
        <v>1</v>
      </c>
      <c r="V574">
        <f>IF(EmployeeData3[[#This Row],[Performance Rating]]="Needs Improvement",1,0)</f>
        <v>0</v>
      </c>
      <c r="W574">
        <f>IF(EmployeeData3[[#This Row],[Performance Rating]]="Exceeds Expectations",1,0)</f>
        <v>0</v>
      </c>
      <c r="X574">
        <f>IF(EmployeeData3[[#This Row],[Performance Rating]]="Outstanding",1,0)</f>
        <v>0</v>
      </c>
      <c r="Y574">
        <f>IF(EmployeeData3[[#This Row],[Job Level]]="Entry",1,0)</f>
        <v>0</v>
      </c>
      <c r="Z574">
        <f>IF(EmployeeData3[[#This Row],[Job Level]]="Manager",1,0)</f>
        <v>0</v>
      </c>
      <c r="AA574">
        <f>IF(EmployeeData3[[#This Row],[Job Level]]="Senior",1,0)</f>
        <v>1</v>
      </c>
      <c r="AB574">
        <f>IF(EmployeeData3[[#This Row],[Job Level]]="Senior Manager",1,0)</f>
        <v>0</v>
      </c>
      <c r="AC574">
        <f>IF(EmployeeData3[[#This Row],[Department]]="Claims",1,0)</f>
        <v>0</v>
      </c>
      <c r="AD574">
        <f>IF(EmployeeData3[[#This Row],[Department]]="Finance",1,0)</f>
        <v>0</v>
      </c>
      <c r="AE574">
        <f>IF(EmployeeData3[[#This Row],[Department]]="HR",1,0)</f>
        <v>0</v>
      </c>
      <c r="AF574">
        <f>IF(EmployeeData3[[#This Row],[Department]]="IT",1,0)</f>
        <v>0</v>
      </c>
      <c r="AG574">
        <f>IF(EmployeeData3[[#This Row],[Department]]="Marketing",1,0)</f>
        <v>0</v>
      </c>
      <c r="AH574">
        <f>IF(EmployeeData3[[#This Row],[Department]]="Sales",1,0)</f>
        <v>1</v>
      </c>
      <c r="AI574">
        <f>IF(EmployeeData3[[#This Row],[Department]]="Underwriting",1,0)</f>
        <v>0</v>
      </c>
      <c r="AJ574">
        <f>IF(EmployeeData3[[#This Row],[Country]]="Canada",1,0)</f>
        <v>0</v>
      </c>
      <c r="AK574">
        <f>IF(EmployeeData3[[#This Row],[Country]]="Germany",1,0)</f>
        <v>0</v>
      </c>
      <c r="AL574">
        <f>IF(EmployeeData3[[#This Row],[Country]]="Ireland",1,0)</f>
        <v>0</v>
      </c>
      <c r="AM574">
        <f>IF(EmployeeData3[[#This Row],[Country]]="Singapore",1,0)</f>
        <v>0</v>
      </c>
      <c r="AN574">
        <f>IF(EmployeeData3[[#This Row],[Country]]="US",1,0)</f>
        <v>0</v>
      </c>
      <c r="AO574">
        <f>IF(EmployeeData3[[#This Row],[Working Arrangement]]="Office",1,0)</f>
        <v>1</v>
      </c>
      <c r="AP574">
        <f>IF(EmployeeData3[[#This Row],[Working Arrangement]]="Remote",1,0)</f>
        <v>0</v>
      </c>
      <c r="AQ574" t="e">
        <f>'Logistics Regression'!#REF! + SUMPRODUCT(B574:J574, 'Logistics Regression'!#REF!)</f>
        <v>#REF!</v>
      </c>
    </row>
    <row r="575" spans="1:43">
      <c r="A575" t="s">
        <v>626</v>
      </c>
      <c r="B575" t="str">
        <f>VLOOKUP(EmployeeData3[[#This Row],[Employee ID]],GenderData[#All],2,FALSE)</f>
        <v>Male</v>
      </c>
      <c r="C575" t="s">
        <v>40</v>
      </c>
      <c r="D575" t="s">
        <v>40</v>
      </c>
      <c r="E575" t="s">
        <v>45</v>
      </c>
      <c r="F575" t="s">
        <v>36</v>
      </c>
      <c r="G575">
        <v>22</v>
      </c>
      <c r="H575">
        <v>4.5999999999999996</v>
      </c>
      <c r="I575">
        <v>3.5</v>
      </c>
      <c r="J575" s="3">
        <v>1.07</v>
      </c>
      <c r="K575" t="s">
        <v>37</v>
      </c>
      <c r="L575" t="s">
        <v>26</v>
      </c>
      <c r="M575">
        <v>1</v>
      </c>
      <c r="N575">
        <v>64</v>
      </c>
      <c r="O575">
        <v>12</v>
      </c>
      <c r="P575">
        <v>2.6</v>
      </c>
      <c r="Q575" t="s">
        <v>33</v>
      </c>
      <c r="R575" t="s">
        <v>38</v>
      </c>
      <c r="S575">
        <v>14</v>
      </c>
      <c r="T575">
        <v>0</v>
      </c>
      <c r="U575">
        <f>IF(EmployeeData3[[#This Row],[Gender]]="Female",1,0)</f>
        <v>0</v>
      </c>
      <c r="V575">
        <f>IF(EmployeeData3[[#This Row],[Performance Rating]]="Needs Improvement",1,0)</f>
        <v>0</v>
      </c>
      <c r="W575">
        <f>IF(EmployeeData3[[#This Row],[Performance Rating]]="Exceeds Expectations",1,0)</f>
        <v>1</v>
      </c>
      <c r="X575">
        <f>IF(EmployeeData3[[#This Row],[Performance Rating]]="Outstanding",1,0)</f>
        <v>0</v>
      </c>
      <c r="Y575">
        <f>IF(EmployeeData3[[#This Row],[Job Level]]="Entry",1,0)</f>
        <v>0</v>
      </c>
      <c r="Z575">
        <f>IF(EmployeeData3[[#This Row],[Job Level]]="Manager",1,0)</f>
        <v>1</v>
      </c>
      <c r="AA575">
        <f>IF(EmployeeData3[[#This Row],[Job Level]]="Senior",1,0)</f>
        <v>0</v>
      </c>
      <c r="AB575">
        <f>IF(EmployeeData3[[#This Row],[Job Level]]="Senior Manager",1,0)</f>
        <v>0</v>
      </c>
      <c r="AC575">
        <f>IF(EmployeeData3[[#This Row],[Department]]="Claims",1,0)</f>
        <v>0</v>
      </c>
      <c r="AD575">
        <f>IF(EmployeeData3[[#This Row],[Department]]="Finance",1,0)</f>
        <v>0</v>
      </c>
      <c r="AE575">
        <f>IF(EmployeeData3[[#This Row],[Department]]="HR",1,0)</f>
        <v>0</v>
      </c>
      <c r="AF575">
        <f>IF(EmployeeData3[[#This Row],[Department]]="IT",1,0)</f>
        <v>0</v>
      </c>
      <c r="AG575">
        <f>IF(EmployeeData3[[#This Row],[Department]]="Marketing",1,0)</f>
        <v>0</v>
      </c>
      <c r="AH575">
        <f>IF(EmployeeData3[[#This Row],[Department]]="Sales",1,0)</f>
        <v>0</v>
      </c>
      <c r="AI575">
        <f>IF(EmployeeData3[[#This Row],[Department]]="Underwriting",1,0)</f>
        <v>0</v>
      </c>
      <c r="AJ575">
        <f>IF(EmployeeData3[[#This Row],[Country]]="Canada",1,0)</f>
        <v>0</v>
      </c>
      <c r="AK575">
        <f>IF(EmployeeData3[[#This Row],[Country]]="Germany",1,0)</f>
        <v>0</v>
      </c>
      <c r="AL575">
        <f>IF(EmployeeData3[[#This Row],[Country]]="Ireland",1,0)</f>
        <v>0</v>
      </c>
      <c r="AM575">
        <f>IF(EmployeeData3[[#This Row],[Country]]="Singapore",1,0)</f>
        <v>0</v>
      </c>
      <c r="AN575">
        <f>IF(EmployeeData3[[#This Row],[Country]]="US",1,0)</f>
        <v>1</v>
      </c>
      <c r="AO575">
        <f>IF(EmployeeData3[[#This Row],[Working Arrangement]]="Office",1,0)</f>
        <v>0</v>
      </c>
      <c r="AP575">
        <f>IF(EmployeeData3[[#This Row],[Working Arrangement]]="Remote",1,0)</f>
        <v>0</v>
      </c>
      <c r="AQ575" t="e">
        <f>'Logistics Regression'!#REF! + SUMPRODUCT(B575:J575, 'Logistics Regression'!#REF!)</f>
        <v>#REF!</v>
      </c>
    </row>
    <row r="576" spans="1:43">
      <c r="A576" t="s">
        <v>627</v>
      </c>
      <c r="B576" t="str">
        <f>VLOOKUP(EmployeeData3[[#This Row],[Employee ID]],GenderData[#All],2,FALSE)</f>
        <v>Male</v>
      </c>
      <c r="C576" t="s">
        <v>52</v>
      </c>
      <c r="D576" t="s">
        <v>30</v>
      </c>
      <c r="E576" t="s">
        <v>73</v>
      </c>
      <c r="F576" t="s">
        <v>24</v>
      </c>
      <c r="G576">
        <v>27</v>
      </c>
      <c r="H576">
        <v>0.6</v>
      </c>
      <c r="I576">
        <v>0.2</v>
      </c>
      <c r="J576" s="3">
        <v>0.9</v>
      </c>
      <c r="K576" t="s">
        <v>25</v>
      </c>
      <c r="L576" t="s">
        <v>26</v>
      </c>
      <c r="M576">
        <v>10</v>
      </c>
      <c r="N576">
        <v>67</v>
      </c>
      <c r="O576">
        <v>3</v>
      </c>
      <c r="P576">
        <v>8.1</v>
      </c>
      <c r="Q576" t="s">
        <v>33</v>
      </c>
      <c r="R576" t="s">
        <v>26</v>
      </c>
      <c r="S576">
        <v>48</v>
      </c>
      <c r="T576">
        <v>0</v>
      </c>
      <c r="U576">
        <f>IF(EmployeeData3[[#This Row],[Gender]]="Female",1,0)</f>
        <v>0</v>
      </c>
      <c r="V576">
        <f>IF(EmployeeData3[[#This Row],[Performance Rating]]="Needs Improvement",1,0)</f>
        <v>0</v>
      </c>
      <c r="W576">
        <f>IF(EmployeeData3[[#This Row],[Performance Rating]]="Exceeds Expectations",1,0)</f>
        <v>0</v>
      </c>
      <c r="X576">
        <f>IF(EmployeeData3[[#This Row],[Performance Rating]]="Outstanding",1,0)</f>
        <v>0</v>
      </c>
      <c r="Y576">
        <f>IF(EmployeeData3[[#This Row],[Job Level]]="Entry",1,0)</f>
        <v>0</v>
      </c>
      <c r="Z576">
        <f>IF(EmployeeData3[[#This Row],[Job Level]]="Manager",1,0)</f>
        <v>0</v>
      </c>
      <c r="AA576">
        <f>IF(EmployeeData3[[#This Row],[Job Level]]="Senior",1,0)</f>
        <v>0</v>
      </c>
      <c r="AB576">
        <f>IF(EmployeeData3[[#This Row],[Job Level]]="Senior Manager",1,0)</f>
        <v>0</v>
      </c>
      <c r="AC576">
        <f>IF(EmployeeData3[[#This Row],[Department]]="Claims",1,0)</f>
        <v>0</v>
      </c>
      <c r="AD576">
        <f>IF(EmployeeData3[[#This Row],[Department]]="Finance",1,0)</f>
        <v>0</v>
      </c>
      <c r="AE576">
        <f>IF(EmployeeData3[[#This Row],[Department]]="HR",1,0)</f>
        <v>0</v>
      </c>
      <c r="AF576">
        <f>IF(EmployeeData3[[#This Row],[Department]]="IT",1,0)</f>
        <v>0</v>
      </c>
      <c r="AG576">
        <f>IF(EmployeeData3[[#This Row],[Department]]="Marketing",1,0)</f>
        <v>0</v>
      </c>
      <c r="AH576">
        <f>IF(EmployeeData3[[#This Row],[Department]]="Sales",1,0)</f>
        <v>0</v>
      </c>
      <c r="AI576">
        <f>IF(EmployeeData3[[#This Row],[Department]]="Underwriting",1,0)</f>
        <v>1</v>
      </c>
      <c r="AJ576">
        <f>IF(EmployeeData3[[#This Row],[Country]]="Canada",1,0)</f>
        <v>0</v>
      </c>
      <c r="AK576">
        <f>IF(EmployeeData3[[#This Row],[Country]]="Germany",1,0)</f>
        <v>0</v>
      </c>
      <c r="AL576">
        <f>IF(EmployeeData3[[#This Row],[Country]]="Ireland",1,0)</f>
        <v>1</v>
      </c>
      <c r="AM576">
        <f>IF(EmployeeData3[[#This Row],[Country]]="Singapore",1,0)</f>
        <v>0</v>
      </c>
      <c r="AN576">
        <f>IF(EmployeeData3[[#This Row],[Country]]="US",1,0)</f>
        <v>0</v>
      </c>
      <c r="AO576">
        <f>IF(EmployeeData3[[#This Row],[Working Arrangement]]="Office",1,0)</f>
        <v>0</v>
      </c>
      <c r="AP576">
        <f>IF(EmployeeData3[[#This Row],[Working Arrangement]]="Remote",1,0)</f>
        <v>0</v>
      </c>
      <c r="AQ576" t="e">
        <f>'Logistics Regression'!#REF! + SUMPRODUCT(B576:J576, 'Logistics Regression'!#REF!)</f>
        <v>#REF!</v>
      </c>
    </row>
    <row r="577" spans="1:43">
      <c r="A577" t="s">
        <v>628</v>
      </c>
      <c r="B577" t="str">
        <f>VLOOKUP(EmployeeData3[[#This Row],[Employee ID]],GenderData[#All],2,FALSE)</f>
        <v>Male</v>
      </c>
      <c r="C577" t="s">
        <v>29</v>
      </c>
      <c r="D577" t="s">
        <v>30</v>
      </c>
      <c r="E577" t="s">
        <v>23</v>
      </c>
      <c r="F577" t="s">
        <v>62</v>
      </c>
      <c r="G577">
        <v>46</v>
      </c>
      <c r="H577">
        <v>6</v>
      </c>
      <c r="I577">
        <v>1</v>
      </c>
      <c r="J577" s="3">
        <v>0.93</v>
      </c>
      <c r="K577" t="s">
        <v>37</v>
      </c>
      <c r="L577" t="s">
        <v>26</v>
      </c>
      <c r="M577">
        <v>20</v>
      </c>
      <c r="N577">
        <v>65</v>
      </c>
      <c r="O577">
        <v>4</v>
      </c>
      <c r="P577">
        <v>1.4</v>
      </c>
      <c r="Q577" t="s">
        <v>33</v>
      </c>
      <c r="R577" t="s">
        <v>26</v>
      </c>
      <c r="S577">
        <v>14</v>
      </c>
      <c r="T577">
        <v>0</v>
      </c>
      <c r="U577">
        <f>IF(EmployeeData3[[#This Row],[Gender]]="Female",1,0)</f>
        <v>0</v>
      </c>
      <c r="V577">
        <f>IF(EmployeeData3[[#This Row],[Performance Rating]]="Needs Improvement",1,0)</f>
        <v>0</v>
      </c>
      <c r="W577">
        <f>IF(EmployeeData3[[#This Row],[Performance Rating]]="Exceeds Expectations",1,0)</f>
        <v>1</v>
      </c>
      <c r="X577">
        <f>IF(EmployeeData3[[#This Row],[Performance Rating]]="Outstanding",1,0)</f>
        <v>0</v>
      </c>
      <c r="Y577">
        <f>IF(EmployeeData3[[#This Row],[Job Level]]="Entry",1,0)</f>
        <v>1</v>
      </c>
      <c r="Z577">
        <f>IF(EmployeeData3[[#This Row],[Job Level]]="Manager",1,0)</f>
        <v>0</v>
      </c>
      <c r="AA577">
        <f>IF(EmployeeData3[[#This Row],[Job Level]]="Senior",1,0)</f>
        <v>0</v>
      </c>
      <c r="AB577">
        <f>IF(EmployeeData3[[#This Row],[Job Level]]="Senior Manager",1,0)</f>
        <v>0</v>
      </c>
      <c r="AC577">
        <f>IF(EmployeeData3[[#This Row],[Department]]="Claims",1,0)</f>
        <v>1</v>
      </c>
      <c r="AD577">
        <f>IF(EmployeeData3[[#This Row],[Department]]="Finance",1,0)</f>
        <v>0</v>
      </c>
      <c r="AE577">
        <f>IF(EmployeeData3[[#This Row],[Department]]="HR",1,0)</f>
        <v>0</v>
      </c>
      <c r="AF577">
        <f>IF(EmployeeData3[[#This Row],[Department]]="IT",1,0)</f>
        <v>0</v>
      </c>
      <c r="AG577">
        <f>IF(EmployeeData3[[#This Row],[Department]]="Marketing",1,0)</f>
        <v>0</v>
      </c>
      <c r="AH577">
        <f>IF(EmployeeData3[[#This Row],[Department]]="Sales",1,0)</f>
        <v>0</v>
      </c>
      <c r="AI577">
        <f>IF(EmployeeData3[[#This Row],[Department]]="Underwriting",1,0)</f>
        <v>0</v>
      </c>
      <c r="AJ577">
        <f>IF(EmployeeData3[[#This Row],[Country]]="Canada",1,0)</f>
        <v>0</v>
      </c>
      <c r="AK577">
        <f>IF(EmployeeData3[[#This Row],[Country]]="Germany",1,0)</f>
        <v>0</v>
      </c>
      <c r="AL577">
        <f>IF(EmployeeData3[[#This Row],[Country]]="Ireland",1,0)</f>
        <v>0</v>
      </c>
      <c r="AM577">
        <f>IF(EmployeeData3[[#This Row],[Country]]="Singapore",1,0)</f>
        <v>0</v>
      </c>
      <c r="AN577">
        <f>IF(EmployeeData3[[#This Row],[Country]]="US",1,0)</f>
        <v>0</v>
      </c>
      <c r="AO577">
        <f>IF(EmployeeData3[[#This Row],[Working Arrangement]]="Office",1,0)</f>
        <v>0</v>
      </c>
      <c r="AP577">
        <f>IF(EmployeeData3[[#This Row],[Working Arrangement]]="Remote",1,0)</f>
        <v>0</v>
      </c>
      <c r="AQ577" t="e">
        <f>'Logistics Regression'!#REF! + SUMPRODUCT(B577:J577, 'Logistics Regression'!#REF!)</f>
        <v>#REF!</v>
      </c>
    </row>
    <row r="578" spans="1:43">
      <c r="A578" t="s">
        <v>629</v>
      </c>
      <c r="B578" t="str">
        <f>VLOOKUP(EmployeeData3[[#This Row],[Employee ID]],GenderData[#All],2,FALSE)</f>
        <v>Female</v>
      </c>
      <c r="C578" t="s">
        <v>43</v>
      </c>
      <c r="D578" t="s">
        <v>44</v>
      </c>
      <c r="E578" t="s">
        <v>23</v>
      </c>
      <c r="F578" t="s">
        <v>62</v>
      </c>
      <c r="G578">
        <v>37</v>
      </c>
      <c r="H578">
        <v>2.4</v>
      </c>
      <c r="I578">
        <v>2.4</v>
      </c>
      <c r="J578" s="3">
        <v>1.05</v>
      </c>
      <c r="K578" t="s">
        <v>25</v>
      </c>
      <c r="L578" t="s">
        <v>38</v>
      </c>
      <c r="M578">
        <v>20</v>
      </c>
      <c r="N578">
        <v>71</v>
      </c>
      <c r="O578">
        <v>12</v>
      </c>
      <c r="P578">
        <v>4.8</v>
      </c>
      <c r="Q578" t="s">
        <v>33</v>
      </c>
      <c r="R578" t="s">
        <v>26</v>
      </c>
      <c r="S578">
        <v>13</v>
      </c>
      <c r="T578">
        <v>0</v>
      </c>
      <c r="U578">
        <f>IF(EmployeeData3[[#This Row],[Gender]]="Female",1,0)</f>
        <v>1</v>
      </c>
      <c r="V578">
        <f>IF(EmployeeData3[[#This Row],[Performance Rating]]="Needs Improvement",1,0)</f>
        <v>0</v>
      </c>
      <c r="W578">
        <f>IF(EmployeeData3[[#This Row],[Performance Rating]]="Exceeds Expectations",1,0)</f>
        <v>0</v>
      </c>
      <c r="X578">
        <f>IF(EmployeeData3[[#This Row],[Performance Rating]]="Outstanding",1,0)</f>
        <v>0</v>
      </c>
      <c r="Y578">
        <f>IF(EmployeeData3[[#This Row],[Job Level]]="Entry",1,0)</f>
        <v>1</v>
      </c>
      <c r="Z578">
        <f>IF(EmployeeData3[[#This Row],[Job Level]]="Manager",1,0)</f>
        <v>0</v>
      </c>
      <c r="AA578">
        <f>IF(EmployeeData3[[#This Row],[Job Level]]="Senior",1,0)</f>
        <v>0</v>
      </c>
      <c r="AB578">
        <f>IF(EmployeeData3[[#This Row],[Job Level]]="Senior Manager",1,0)</f>
        <v>0</v>
      </c>
      <c r="AC578">
        <f>IF(EmployeeData3[[#This Row],[Department]]="Claims",1,0)</f>
        <v>0</v>
      </c>
      <c r="AD578">
        <f>IF(EmployeeData3[[#This Row],[Department]]="Finance",1,0)</f>
        <v>1</v>
      </c>
      <c r="AE578">
        <f>IF(EmployeeData3[[#This Row],[Department]]="HR",1,0)</f>
        <v>0</v>
      </c>
      <c r="AF578">
        <f>IF(EmployeeData3[[#This Row],[Department]]="IT",1,0)</f>
        <v>0</v>
      </c>
      <c r="AG578">
        <f>IF(EmployeeData3[[#This Row],[Department]]="Marketing",1,0)</f>
        <v>0</v>
      </c>
      <c r="AH578">
        <f>IF(EmployeeData3[[#This Row],[Department]]="Sales",1,0)</f>
        <v>0</v>
      </c>
      <c r="AI578">
        <f>IF(EmployeeData3[[#This Row],[Department]]="Underwriting",1,0)</f>
        <v>0</v>
      </c>
      <c r="AJ578">
        <f>IF(EmployeeData3[[#This Row],[Country]]="Canada",1,0)</f>
        <v>0</v>
      </c>
      <c r="AK578">
        <f>IF(EmployeeData3[[#This Row],[Country]]="Germany",1,0)</f>
        <v>0</v>
      </c>
      <c r="AL578">
        <f>IF(EmployeeData3[[#This Row],[Country]]="Ireland",1,0)</f>
        <v>0</v>
      </c>
      <c r="AM578">
        <f>IF(EmployeeData3[[#This Row],[Country]]="Singapore",1,0)</f>
        <v>0</v>
      </c>
      <c r="AN578">
        <f>IF(EmployeeData3[[#This Row],[Country]]="US",1,0)</f>
        <v>0</v>
      </c>
      <c r="AO578">
        <f>IF(EmployeeData3[[#This Row],[Working Arrangement]]="Office",1,0)</f>
        <v>0</v>
      </c>
      <c r="AP578">
        <f>IF(EmployeeData3[[#This Row],[Working Arrangement]]="Remote",1,0)</f>
        <v>0</v>
      </c>
      <c r="AQ578" t="e">
        <f>'Logistics Regression'!#REF! + SUMPRODUCT(B578:J578, 'Logistics Regression'!#REF!)</f>
        <v>#REF!</v>
      </c>
    </row>
    <row r="579" spans="1:43">
      <c r="A579" t="s">
        <v>630</v>
      </c>
      <c r="B579" t="str">
        <f>VLOOKUP(EmployeeData3[[#This Row],[Employee ID]],GenderData[#All],2,FALSE)</f>
        <v>Male</v>
      </c>
      <c r="C579" t="s">
        <v>29</v>
      </c>
      <c r="D579" t="s">
        <v>30</v>
      </c>
      <c r="E579" t="s">
        <v>55</v>
      </c>
      <c r="F579" t="s">
        <v>32</v>
      </c>
      <c r="G579">
        <v>33</v>
      </c>
      <c r="H579">
        <v>3.4</v>
      </c>
      <c r="I579">
        <v>3.4</v>
      </c>
      <c r="J579" s="3">
        <v>1.22</v>
      </c>
      <c r="K579" t="s">
        <v>25</v>
      </c>
      <c r="L579" t="s">
        <v>26</v>
      </c>
      <c r="M579">
        <v>27</v>
      </c>
      <c r="N579">
        <v>32</v>
      </c>
      <c r="O579">
        <v>8</v>
      </c>
      <c r="P579">
        <v>0.3</v>
      </c>
      <c r="Q579" t="s">
        <v>33</v>
      </c>
      <c r="R579" t="s">
        <v>26</v>
      </c>
      <c r="S579">
        <v>31</v>
      </c>
      <c r="T579">
        <v>1</v>
      </c>
      <c r="U579">
        <f>IF(EmployeeData3[[#This Row],[Gender]]="Female",1,0)</f>
        <v>0</v>
      </c>
      <c r="V579">
        <f>IF(EmployeeData3[[#This Row],[Performance Rating]]="Needs Improvement",1,0)</f>
        <v>0</v>
      </c>
      <c r="W579">
        <f>IF(EmployeeData3[[#This Row],[Performance Rating]]="Exceeds Expectations",1,0)</f>
        <v>0</v>
      </c>
      <c r="X579">
        <f>IF(EmployeeData3[[#This Row],[Performance Rating]]="Outstanding",1,0)</f>
        <v>0</v>
      </c>
      <c r="Y579">
        <f>IF(EmployeeData3[[#This Row],[Job Level]]="Entry",1,0)</f>
        <v>0</v>
      </c>
      <c r="Z579">
        <f>IF(EmployeeData3[[#This Row],[Job Level]]="Manager",1,0)</f>
        <v>0</v>
      </c>
      <c r="AA579">
        <f>IF(EmployeeData3[[#This Row],[Job Level]]="Senior",1,0)</f>
        <v>1</v>
      </c>
      <c r="AB579">
        <f>IF(EmployeeData3[[#This Row],[Job Level]]="Senior Manager",1,0)</f>
        <v>0</v>
      </c>
      <c r="AC579">
        <f>IF(EmployeeData3[[#This Row],[Department]]="Claims",1,0)</f>
        <v>1</v>
      </c>
      <c r="AD579">
        <f>IF(EmployeeData3[[#This Row],[Department]]="Finance",1,0)</f>
        <v>0</v>
      </c>
      <c r="AE579">
        <f>IF(EmployeeData3[[#This Row],[Department]]="HR",1,0)</f>
        <v>0</v>
      </c>
      <c r="AF579">
        <f>IF(EmployeeData3[[#This Row],[Department]]="IT",1,0)</f>
        <v>0</v>
      </c>
      <c r="AG579">
        <f>IF(EmployeeData3[[#This Row],[Department]]="Marketing",1,0)</f>
        <v>0</v>
      </c>
      <c r="AH579">
        <f>IF(EmployeeData3[[#This Row],[Department]]="Sales",1,0)</f>
        <v>0</v>
      </c>
      <c r="AI579">
        <f>IF(EmployeeData3[[#This Row],[Department]]="Underwriting",1,0)</f>
        <v>0</v>
      </c>
      <c r="AJ579">
        <f>IF(EmployeeData3[[#This Row],[Country]]="Canada",1,0)</f>
        <v>1</v>
      </c>
      <c r="AK579">
        <f>IF(EmployeeData3[[#This Row],[Country]]="Germany",1,0)</f>
        <v>0</v>
      </c>
      <c r="AL579">
        <f>IF(EmployeeData3[[#This Row],[Country]]="Ireland",1,0)</f>
        <v>0</v>
      </c>
      <c r="AM579">
        <f>IF(EmployeeData3[[#This Row],[Country]]="Singapore",1,0)</f>
        <v>0</v>
      </c>
      <c r="AN579">
        <f>IF(EmployeeData3[[#This Row],[Country]]="US",1,0)</f>
        <v>0</v>
      </c>
      <c r="AO579">
        <f>IF(EmployeeData3[[#This Row],[Working Arrangement]]="Office",1,0)</f>
        <v>0</v>
      </c>
      <c r="AP579">
        <f>IF(EmployeeData3[[#This Row],[Working Arrangement]]="Remote",1,0)</f>
        <v>0</v>
      </c>
      <c r="AQ579" t="e">
        <f>'Logistics Regression'!#REF! + SUMPRODUCT(B579:J579, 'Logistics Regression'!#REF!)</f>
        <v>#REF!</v>
      </c>
    </row>
    <row r="580" spans="1:43">
      <c r="A580" t="s">
        <v>631</v>
      </c>
      <c r="B580" t="str">
        <f>VLOOKUP(EmployeeData3[[#This Row],[Employee ID]],GenderData[#All],2,FALSE)</f>
        <v>Female</v>
      </c>
      <c r="C580" t="s">
        <v>21</v>
      </c>
      <c r="D580" t="s">
        <v>22</v>
      </c>
      <c r="E580" t="s">
        <v>45</v>
      </c>
      <c r="F580" t="s">
        <v>32</v>
      </c>
      <c r="G580">
        <v>38</v>
      </c>
      <c r="H580">
        <v>7.1</v>
      </c>
      <c r="I580">
        <v>4.8</v>
      </c>
      <c r="J580" s="3">
        <v>1.01</v>
      </c>
      <c r="K580" t="s">
        <v>37</v>
      </c>
      <c r="L580" t="s">
        <v>38</v>
      </c>
      <c r="M580">
        <v>15</v>
      </c>
      <c r="N580">
        <v>79</v>
      </c>
      <c r="O580">
        <v>2</v>
      </c>
      <c r="P580">
        <v>2.9</v>
      </c>
      <c r="Q580" t="s">
        <v>33</v>
      </c>
      <c r="R580" t="s">
        <v>38</v>
      </c>
      <c r="S580">
        <v>25</v>
      </c>
      <c r="T580">
        <v>0</v>
      </c>
      <c r="U580">
        <f>IF(EmployeeData3[[#This Row],[Gender]]="Female",1,0)</f>
        <v>1</v>
      </c>
      <c r="V580">
        <f>IF(EmployeeData3[[#This Row],[Performance Rating]]="Needs Improvement",1,0)</f>
        <v>0</v>
      </c>
      <c r="W580">
        <f>IF(EmployeeData3[[#This Row],[Performance Rating]]="Exceeds Expectations",1,0)</f>
        <v>1</v>
      </c>
      <c r="X580">
        <f>IF(EmployeeData3[[#This Row],[Performance Rating]]="Outstanding",1,0)</f>
        <v>0</v>
      </c>
      <c r="Y580">
        <f>IF(EmployeeData3[[#This Row],[Job Level]]="Entry",1,0)</f>
        <v>0</v>
      </c>
      <c r="Z580">
        <f>IF(EmployeeData3[[#This Row],[Job Level]]="Manager",1,0)</f>
        <v>0</v>
      </c>
      <c r="AA580">
        <f>IF(EmployeeData3[[#This Row],[Job Level]]="Senior",1,0)</f>
        <v>1</v>
      </c>
      <c r="AB580">
        <f>IF(EmployeeData3[[#This Row],[Job Level]]="Senior Manager",1,0)</f>
        <v>0</v>
      </c>
      <c r="AC580">
        <f>IF(EmployeeData3[[#This Row],[Department]]="Claims",1,0)</f>
        <v>0</v>
      </c>
      <c r="AD580">
        <f>IF(EmployeeData3[[#This Row],[Department]]="Finance",1,0)</f>
        <v>0</v>
      </c>
      <c r="AE580">
        <f>IF(EmployeeData3[[#This Row],[Department]]="HR",1,0)</f>
        <v>0</v>
      </c>
      <c r="AF580">
        <f>IF(EmployeeData3[[#This Row],[Department]]="IT",1,0)</f>
        <v>0</v>
      </c>
      <c r="AG580">
        <f>IF(EmployeeData3[[#This Row],[Department]]="Marketing",1,0)</f>
        <v>0</v>
      </c>
      <c r="AH580">
        <f>IF(EmployeeData3[[#This Row],[Department]]="Sales",1,0)</f>
        <v>1</v>
      </c>
      <c r="AI580">
        <f>IF(EmployeeData3[[#This Row],[Department]]="Underwriting",1,0)</f>
        <v>0</v>
      </c>
      <c r="AJ580">
        <f>IF(EmployeeData3[[#This Row],[Country]]="Canada",1,0)</f>
        <v>0</v>
      </c>
      <c r="AK580">
        <f>IF(EmployeeData3[[#This Row],[Country]]="Germany",1,0)</f>
        <v>0</v>
      </c>
      <c r="AL580">
        <f>IF(EmployeeData3[[#This Row],[Country]]="Ireland",1,0)</f>
        <v>0</v>
      </c>
      <c r="AM580">
        <f>IF(EmployeeData3[[#This Row],[Country]]="Singapore",1,0)</f>
        <v>0</v>
      </c>
      <c r="AN580">
        <f>IF(EmployeeData3[[#This Row],[Country]]="US",1,0)</f>
        <v>1</v>
      </c>
      <c r="AO580">
        <f>IF(EmployeeData3[[#This Row],[Working Arrangement]]="Office",1,0)</f>
        <v>0</v>
      </c>
      <c r="AP580">
        <f>IF(EmployeeData3[[#This Row],[Working Arrangement]]="Remote",1,0)</f>
        <v>0</v>
      </c>
      <c r="AQ580" t="e">
        <f>'Logistics Regression'!#REF! + SUMPRODUCT(B580:J580, 'Logistics Regression'!#REF!)</f>
        <v>#REF!</v>
      </c>
    </row>
    <row r="581" spans="1:43">
      <c r="A581" t="s">
        <v>632</v>
      </c>
      <c r="B581" t="str">
        <f>VLOOKUP(EmployeeData3[[#This Row],[Employee ID]],GenderData[#All],2,FALSE)</f>
        <v>Female</v>
      </c>
      <c r="C581" t="s">
        <v>43</v>
      </c>
      <c r="D581" t="s">
        <v>44</v>
      </c>
      <c r="E581" t="s">
        <v>23</v>
      </c>
      <c r="F581" t="s">
        <v>32</v>
      </c>
      <c r="G581">
        <v>49</v>
      </c>
      <c r="H581">
        <v>8.8000000000000007</v>
      </c>
      <c r="I581">
        <v>2.6</v>
      </c>
      <c r="J581" s="3">
        <v>1.05</v>
      </c>
      <c r="K581" t="s">
        <v>37</v>
      </c>
      <c r="L581" t="s">
        <v>38</v>
      </c>
      <c r="M581">
        <v>20</v>
      </c>
      <c r="N581">
        <v>67</v>
      </c>
      <c r="O581">
        <v>3</v>
      </c>
      <c r="P581">
        <v>0.2</v>
      </c>
      <c r="Q581" t="s">
        <v>50</v>
      </c>
      <c r="R581" t="s">
        <v>26</v>
      </c>
      <c r="S581">
        <v>28</v>
      </c>
      <c r="T581">
        <v>0</v>
      </c>
      <c r="U581">
        <f>IF(EmployeeData3[[#This Row],[Gender]]="Female",1,0)</f>
        <v>1</v>
      </c>
      <c r="V581">
        <f>IF(EmployeeData3[[#This Row],[Performance Rating]]="Needs Improvement",1,0)</f>
        <v>0</v>
      </c>
      <c r="W581">
        <f>IF(EmployeeData3[[#This Row],[Performance Rating]]="Exceeds Expectations",1,0)</f>
        <v>1</v>
      </c>
      <c r="X581">
        <f>IF(EmployeeData3[[#This Row],[Performance Rating]]="Outstanding",1,0)</f>
        <v>0</v>
      </c>
      <c r="Y581">
        <f>IF(EmployeeData3[[#This Row],[Job Level]]="Entry",1,0)</f>
        <v>0</v>
      </c>
      <c r="Z581">
        <f>IF(EmployeeData3[[#This Row],[Job Level]]="Manager",1,0)</f>
        <v>0</v>
      </c>
      <c r="AA581">
        <f>IF(EmployeeData3[[#This Row],[Job Level]]="Senior",1,0)</f>
        <v>1</v>
      </c>
      <c r="AB581">
        <f>IF(EmployeeData3[[#This Row],[Job Level]]="Senior Manager",1,0)</f>
        <v>0</v>
      </c>
      <c r="AC581">
        <f>IF(EmployeeData3[[#This Row],[Department]]="Claims",1,0)</f>
        <v>0</v>
      </c>
      <c r="AD581">
        <f>IF(EmployeeData3[[#This Row],[Department]]="Finance",1,0)</f>
        <v>1</v>
      </c>
      <c r="AE581">
        <f>IF(EmployeeData3[[#This Row],[Department]]="HR",1,0)</f>
        <v>0</v>
      </c>
      <c r="AF581">
        <f>IF(EmployeeData3[[#This Row],[Department]]="IT",1,0)</f>
        <v>0</v>
      </c>
      <c r="AG581">
        <f>IF(EmployeeData3[[#This Row],[Department]]="Marketing",1,0)</f>
        <v>0</v>
      </c>
      <c r="AH581">
        <f>IF(EmployeeData3[[#This Row],[Department]]="Sales",1,0)</f>
        <v>0</v>
      </c>
      <c r="AI581">
        <f>IF(EmployeeData3[[#This Row],[Department]]="Underwriting",1,0)</f>
        <v>0</v>
      </c>
      <c r="AJ581">
        <f>IF(EmployeeData3[[#This Row],[Country]]="Canada",1,0)</f>
        <v>0</v>
      </c>
      <c r="AK581">
        <f>IF(EmployeeData3[[#This Row],[Country]]="Germany",1,0)</f>
        <v>0</v>
      </c>
      <c r="AL581">
        <f>IF(EmployeeData3[[#This Row],[Country]]="Ireland",1,0)</f>
        <v>0</v>
      </c>
      <c r="AM581">
        <f>IF(EmployeeData3[[#This Row],[Country]]="Singapore",1,0)</f>
        <v>0</v>
      </c>
      <c r="AN581">
        <f>IF(EmployeeData3[[#This Row],[Country]]="US",1,0)</f>
        <v>0</v>
      </c>
      <c r="AO581">
        <f>IF(EmployeeData3[[#This Row],[Working Arrangement]]="Office",1,0)</f>
        <v>1</v>
      </c>
      <c r="AP581">
        <f>IF(EmployeeData3[[#This Row],[Working Arrangement]]="Remote",1,0)</f>
        <v>0</v>
      </c>
      <c r="AQ581" t="e">
        <f>'Logistics Regression'!#REF! + SUMPRODUCT(B581:J581, 'Logistics Regression'!#REF!)</f>
        <v>#REF!</v>
      </c>
    </row>
    <row r="582" spans="1:43">
      <c r="A582" t="s">
        <v>633</v>
      </c>
      <c r="B582" t="str">
        <f>VLOOKUP(EmployeeData3[[#This Row],[Employee ID]],GenderData[#All],2,FALSE)</f>
        <v>Female</v>
      </c>
      <c r="C582" t="s">
        <v>21</v>
      </c>
      <c r="D582" t="s">
        <v>22</v>
      </c>
      <c r="E582" t="s">
        <v>45</v>
      </c>
      <c r="F582" t="s">
        <v>24</v>
      </c>
      <c r="G582">
        <v>38</v>
      </c>
      <c r="H582">
        <v>6.1</v>
      </c>
      <c r="I582">
        <v>5.2</v>
      </c>
      <c r="J582" s="3">
        <v>1.02</v>
      </c>
      <c r="K582" t="s">
        <v>25</v>
      </c>
      <c r="L582" t="s">
        <v>26</v>
      </c>
      <c r="M582">
        <v>16</v>
      </c>
      <c r="N582">
        <v>50</v>
      </c>
      <c r="O582">
        <v>8</v>
      </c>
      <c r="P582">
        <v>3</v>
      </c>
      <c r="Q582" t="s">
        <v>50</v>
      </c>
      <c r="R582" t="s">
        <v>38</v>
      </c>
      <c r="S582">
        <v>27</v>
      </c>
      <c r="T582">
        <v>1</v>
      </c>
      <c r="U582">
        <f>IF(EmployeeData3[[#This Row],[Gender]]="Female",1,0)</f>
        <v>1</v>
      </c>
      <c r="V582">
        <f>IF(EmployeeData3[[#This Row],[Performance Rating]]="Needs Improvement",1,0)</f>
        <v>0</v>
      </c>
      <c r="W582">
        <f>IF(EmployeeData3[[#This Row],[Performance Rating]]="Exceeds Expectations",1,0)</f>
        <v>0</v>
      </c>
      <c r="X582">
        <f>IF(EmployeeData3[[#This Row],[Performance Rating]]="Outstanding",1,0)</f>
        <v>0</v>
      </c>
      <c r="Y582">
        <f>IF(EmployeeData3[[#This Row],[Job Level]]="Entry",1,0)</f>
        <v>0</v>
      </c>
      <c r="Z582">
        <f>IF(EmployeeData3[[#This Row],[Job Level]]="Manager",1,0)</f>
        <v>0</v>
      </c>
      <c r="AA582">
        <f>IF(EmployeeData3[[#This Row],[Job Level]]="Senior",1,0)</f>
        <v>0</v>
      </c>
      <c r="AB582">
        <f>IF(EmployeeData3[[#This Row],[Job Level]]="Senior Manager",1,0)</f>
        <v>0</v>
      </c>
      <c r="AC582">
        <f>IF(EmployeeData3[[#This Row],[Department]]="Claims",1,0)</f>
        <v>0</v>
      </c>
      <c r="AD582">
        <f>IF(EmployeeData3[[#This Row],[Department]]="Finance",1,0)</f>
        <v>0</v>
      </c>
      <c r="AE582">
        <f>IF(EmployeeData3[[#This Row],[Department]]="HR",1,0)</f>
        <v>0</v>
      </c>
      <c r="AF582">
        <f>IF(EmployeeData3[[#This Row],[Department]]="IT",1,0)</f>
        <v>0</v>
      </c>
      <c r="AG582">
        <f>IF(EmployeeData3[[#This Row],[Department]]="Marketing",1,0)</f>
        <v>0</v>
      </c>
      <c r="AH582">
        <f>IF(EmployeeData3[[#This Row],[Department]]="Sales",1,0)</f>
        <v>1</v>
      </c>
      <c r="AI582">
        <f>IF(EmployeeData3[[#This Row],[Department]]="Underwriting",1,0)</f>
        <v>0</v>
      </c>
      <c r="AJ582">
        <f>IF(EmployeeData3[[#This Row],[Country]]="Canada",1,0)</f>
        <v>0</v>
      </c>
      <c r="AK582">
        <f>IF(EmployeeData3[[#This Row],[Country]]="Germany",1,0)</f>
        <v>0</v>
      </c>
      <c r="AL582">
        <f>IF(EmployeeData3[[#This Row],[Country]]="Ireland",1,0)</f>
        <v>0</v>
      </c>
      <c r="AM582">
        <f>IF(EmployeeData3[[#This Row],[Country]]="Singapore",1,0)</f>
        <v>0</v>
      </c>
      <c r="AN582">
        <f>IF(EmployeeData3[[#This Row],[Country]]="US",1,0)</f>
        <v>1</v>
      </c>
      <c r="AO582">
        <f>IF(EmployeeData3[[#This Row],[Working Arrangement]]="Office",1,0)</f>
        <v>1</v>
      </c>
      <c r="AP582">
        <f>IF(EmployeeData3[[#This Row],[Working Arrangement]]="Remote",1,0)</f>
        <v>0</v>
      </c>
      <c r="AQ582" t="e">
        <f>'Logistics Regression'!#REF! + SUMPRODUCT(B582:J582, 'Logistics Regression'!#REF!)</f>
        <v>#REF!</v>
      </c>
    </row>
    <row r="583" spans="1:43">
      <c r="A583" t="s">
        <v>634</v>
      </c>
      <c r="B583" t="str">
        <f>VLOOKUP(EmployeeData3[[#This Row],[Employee ID]],GenderData[#All],2,FALSE)</f>
        <v>Female</v>
      </c>
      <c r="C583" t="s">
        <v>29</v>
      </c>
      <c r="D583" t="s">
        <v>30</v>
      </c>
      <c r="E583" t="s">
        <v>23</v>
      </c>
      <c r="F583" t="s">
        <v>24</v>
      </c>
      <c r="G583">
        <v>43</v>
      </c>
      <c r="H583">
        <v>1.5</v>
      </c>
      <c r="I583">
        <v>1.5</v>
      </c>
      <c r="J583" s="3">
        <v>1.18</v>
      </c>
      <c r="K583" t="s">
        <v>25</v>
      </c>
      <c r="L583" t="s">
        <v>26</v>
      </c>
      <c r="M583">
        <v>7</v>
      </c>
      <c r="N583">
        <v>81</v>
      </c>
      <c r="O583">
        <v>1</v>
      </c>
      <c r="P583">
        <v>3.8</v>
      </c>
      <c r="Q583" t="s">
        <v>33</v>
      </c>
      <c r="R583" t="s">
        <v>26</v>
      </c>
      <c r="S583">
        <v>11</v>
      </c>
      <c r="T583">
        <v>0</v>
      </c>
      <c r="U583">
        <f>IF(EmployeeData3[[#This Row],[Gender]]="Female",1,0)</f>
        <v>1</v>
      </c>
      <c r="V583">
        <f>IF(EmployeeData3[[#This Row],[Performance Rating]]="Needs Improvement",1,0)</f>
        <v>0</v>
      </c>
      <c r="W583">
        <f>IF(EmployeeData3[[#This Row],[Performance Rating]]="Exceeds Expectations",1,0)</f>
        <v>0</v>
      </c>
      <c r="X583">
        <f>IF(EmployeeData3[[#This Row],[Performance Rating]]="Outstanding",1,0)</f>
        <v>0</v>
      </c>
      <c r="Y583">
        <f>IF(EmployeeData3[[#This Row],[Job Level]]="Entry",1,0)</f>
        <v>0</v>
      </c>
      <c r="Z583">
        <f>IF(EmployeeData3[[#This Row],[Job Level]]="Manager",1,0)</f>
        <v>0</v>
      </c>
      <c r="AA583">
        <f>IF(EmployeeData3[[#This Row],[Job Level]]="Senior",1,0)</f>
        <v>0</v>
      </c>
      <c r="AB583">
        <f>IF(EmployeeData3[[#This Row],[Job Level]]="Senior Manager",1,0)</f>
        <v>0</v>
      </c>
      <c r="AC583">
        <f>IF(EmployeeData3[[#This Row],[Department]]="Claims",1,0)</f>
        <v>1</v>
      </c>
      <c r="AD583">
        <f>IF(EmployeeData3[[#This Row],[Department]]="Finance",1,0)</f>
        <v>0</v>
      </c>
      <c r="AE583">
        <f>IF(EmployeeData3[[#This Row],[Department]]="HR",1,0)</f>
        <v>0</v>
      </c>
      <c r="AF583">
        <f>IF(EmployeeData3[[#This Row],[Department]]="IT",1,0)</f>
        <v>0</v>
      </c>
      <c r="AG583">
        <f>IF(EmployeeData3[[#This Row],[Department]]="Marketing",1,0)</f>
        <v>0</v>
      </c>
      <c r="AH583">
        <f>IF(EmployeeData3[[#This Row],[Department]]="Sales",1,0)</f>
        <v>0</v>
      </c>
      <c r="AI583">
        <f>IF(EmployeeData3[[#This Row],[Department]]="Underwriting",1,0)</f>
        <v>0</v>
      </c>
      <c r="AJ583">
        <f>IF(EmployeeData3[[#This Row],[Country]]="Canada",1,0)</f>
        <v>0</v>
      </c>
      <c r="AK583">
        <f>IF(EmployeeData3[[#This Row],[Country]]="Germany",1,0)</f>
        <v>0</v>
      </c>
      <c r="AL583">
        <f>IF(EmployeeData3[[#This Row],[Country]]="Ireland",1,0)</f>
        <v>0</v>
      </c>
      <c r="AM583">
        <f>IF(EmployeeData3[[#This Row],[Country]]="Singapore",1,0)</f>
        <v>0</v>
      </c>
      <c r="AN583">
        <f>IF(EmployeeData3[[#This Row],[Country]]="US",1,0)</f>
        <v>0</v>
      </c>
      <c r="AO583">
        <f>IF(EmployeeData3[[#This Row],[Working Arrangement]]="Office",1,0)</f>
        <v>0</v>
      </c>
      <c r="AP583">
        <f>IF(EmployeeData3[[#This Row],[Working Arrangement]]="Remote",1,0)</f>
        <v>0</v>
      </c>
      <c r="AQ583" t="e">
        <f>'Logistics Regression'!#REF! + SUMPRODUCT(B583:J583, 'Logistics Regression'!#REF!)</f>
        <v>#REF!</v>
      </c>
    </row>
    <row r="584" spans="1:43">
      <c r="A584" t="s">
        <v>635</v>
      </c>
      <c r="B584" t="str">
        <f>VLOOKUP(EmployeeData3[[#This Row],[Employee ID]],GenderData[#All],2,FALSE)</f>
        <v>Male</v>
      </c>
      <c r="C584" t="s">
        <v>21</v>
      </c>
      <c r="D584" t="s">
        <v>22</v>
      </c>
      <c r="E584" t="s">
        <v>23</v>
      </c>
      <c r="F584" t="s">
        <v>32</v>
      </c>
      <c r="G584">
        <v>30</v>
      </c>
      <c r="H584">
        <v>5.9</v>
      </c>
      <c r="I584">
        <v>0.4</v>
      </c>
      <c r="J584" s="3">
        <v>0.78</v>
      </c>
      <c r="K584" t="s">
        <v>37</v>
      </c>
      <c r="L584" t="s">
        <v>38</v>
      </c>
      <c r="M584">
        <v>1</v>
      </c>
      <c r="N584">
        <v>59</v>
      </c>
      <c r="O584">
        <v>9</v>
      </c>
      <c r="P584">
        <v>2.1</v>
      </c>
      <c r="Q584" t="s">
        <v>33</v>
      </c>
      <c r="R584" t="s">
        <v>26</v>
      </c>
      <c r="S584">
        <v>43</v>
      </c>
      <c r="T584">
        <v>0</v>
      </c>
      <c r="U584">
        <f>IF(EmployeeData3[[#This Row],[Gender]]="Female",1,0)</f>
        <v>0</v>
      </c>
      <c r="V584">
        <f>IF(EmployeeData3[[#This Row],[Performance Rating]]="Needs Improvement",1,0)</f>
        <v>0</v>
      </c>
      <c r="W584">
        <f>IF(EmployeeData3[[#This Row],[Performance Rating]]="Exceeds Expectations",1,0)</f>
        <v>1</v>
      </c>
      <c r="X584">
        <f>IF(EmployeeData3[[#This Row],[Performance Rating]]="Outstanding",1,0)</f>
        <v>0</v>
      </c>
      <c r="Y584">
        <f>IF(EmployeeData3[[#This Row],[Job Level]]="Entry",1,0)</f>
        <v>0</v>
      </c>
      <c r="Z584">
        <f>IF(EmployeeData3[[#This Row],[Job Level]]="Manager",1,0)</f>
        <v>0</v>
      </c>
      <c r="AA584">
        <f>IF(EmployeeData3[[#This Row],[Job Level]]="Senior",1,0)</f>
        <v>1</v>
      </c>
      <c r="AB584">
        <f>IF(EmployeeData3[[#This Row],[Job Level]]="Senior Manager",1,0)</f>
        <v>0</v>
      </c>
      <c r="AC584">
        <f>IF(EmployeeData3[[#This Row],[Department]]="Claims",1,0)</f>
        <v>0</v>
      </c>
      <c r="AD584">
        <f>IF(EmployeeData3[[#This Row],[Department]]="Finance",1,0)</f>
        <v>0</v>
      </c>
      <c r="AE584">
        <f>IF(EmployeeData3[[#This Row],[Department]]="HR",1,0)</f>
        <v>0</v>
      </c>
      <c r="AF584">
        <f>IF(EmployeeData3[[#This Row],[Department]]="IT",1,0)</f>
        <v>0</v>
      </c>
      <c r="AG584">
        <f>IF(EmployeeData3[[#This Row],[Department]]="Marketing",1,0)</f>
        <v>0</v>
      </c>
      <c r="AH584">
        <f>IF(EmployeeData3[[#This Row],[Department]]="Sales",1,0)</f>
        <v>1</v>
      </c>
      <c r="AI584">
        <f>IF(EmployeeData3[[#This Row],[Department]]="Underwriting",1,0)</f>
        <v>0</v>
      </c>
      <c r="AJ584">
        <f>IF(EmployeeData3[[#This Row],[Country]]="Canada",1,0)</f>
        <v>0</v>
      </c>
      <c r="AK584">
        <f>IF(EmployeeData3[[#This Row],[Country]]="Germany",1,0)</f>
        <v>0</v>
      </c>
      <c r="AL584">
        <f>IF(EmployeeData3[[#This Row],[Country]]="Ireland",1,0)</f>
        <v>0</v>
      </c>
      <c r="AM584">
        <f>IF(EmployeeData3[[#This Row],[Country]]="Singapore",1,0)</f>
        <v>0</v>
      </c>
      <c r="AN584">
        <f>IF(EmployeeData3[[#This Row],[Country]]="US",1,0)</f>
        <v>0</v>
      </c>
      <c r="AO584">
        <f>IF(EmployeeData3[[#This Row],[Working Arrangement]]="Office",1,0)</f>
        <v>0</v>
      </c>
      <c r="AP584">
        <f>IF(EmployeeData3[[#This Row],[Working Arrangement]]="Remote",1,0)</f>
        <v>0</v>
      </c>
      <c r="AQ584" t="e">
        <f>'Logistics Regression'!#REF! + SUMPRODUCT(B584:J584, 'Logistics Regression'!#REF!)</f>
        <v>#REF!</v>
      </c>
    </row>
    <row r="585" spans="1:43">
      <c r="A585" t="s">
        <v>636</v>
      </c>
      <c r="B585" t="str">
        <f>VLOOKUP(EmployeeData3[[#This Row],[Employee ID]],GenderData[#All],2,FALSE)</f>
        <v>Female</v>
      </c>
      <c r="C585" t="s">
        <v>66</v>
      </c>
      <c r="D585" t="s">
        <v>67</v>
      </c>
      <c r="E585" t="s">
        <v>23</v>
      </c>
      <c r="F585" t="s">
        <v>24</v>
      </c>
      <c r="G585">
        <v>32</v>
      </c>
      <c r="H585">
        <v>6.2</v>
      </c>
      <c r="I585">
        <v>3.4</v>
      </c>
      <c r="J585" s="3">
        <v>1.03</v>
      </c>
      <c r="K585" t="s">
        <v>37</v>
      </c>
      <c r="L585" t="s">
        <v>38</v>
      </c>
      <c r="M585">
        <v>20</v>
      </c>
      <c r="N585">
        <v>70</v>
      </c>
      <c r="O585">
        <v>11</v>
      </c>
      <c r="P585">
        <v>2.8</v>
      </c>
      <c r="Q585" t="s">
        <v>33</v>
      </c>
      <c r="R585" t="s">
        <v>38</v>
      </c>
      <c r="S585">
        <v>35</v>
      </c>
      <c r="T585">
        <v>0</v>
      </c>
      <c r="U585">
        <f>IF(EmployeeData3[[#This Row],[Gender]]="Female",1,0)</f>
        <v>1</v>
      </c>
      <c r="V585">
        <f>IF(EmployeeData3[[#This Row],[Performance Rating]]="Needs Improvement",1,0)</f>
        <v>0</v>
      </c>
      <c r="W585">
        <f>IF(EmployeeData3[[#This Row],[Performance Rating]]="Exceeds Expectations",1,0)</f>
        <v>1</v>
      </c>
      <c r="X585">
        <f>IF(EmployeeData3[[#This Row],[Performance Rating]]="Outstanding",1,0)</f>
        <v>0</v>
      </c>
      <c r="Y585">
        <f>IF(EmployeeData3[[#This Row],[Job Level]]="Entry",1,0)</f>
        <v>0</v>
      </c>
      <c r="Z585">
        <f>IF(EmployeeData3[[#This Row],[Job Level]]="Manager",1,0)</f>
        <v>0</v>
      </c>
      <c r="AA585">
        <f>IF(EmployeeData3[[#This Row],[Job Level]]="Senior",1,0)</f>
        <v>0</v>
      </c>
      <c r="AB585">
        <f>IF(EmployeeData3[[#This Row],[Job Level]]="Senior Manager",1,0)</f>
        <v>0</v>
      </c>
      <c r="AC585">
        <f>IF(EmployeeData3[[#This Row],[Department]]="Claims",1,0)</f>
        <v>0</v>
      </c>
      <c r="AD585">
        <f>IF(EmployeeData3[[#This Row],[Department]]="Finance",1,0)</f>
        <v>0</v>
      </c>
      <c r="AE585">
        <f>IF(EmployeeData3[[#This Row],[Department]]="HR",1,0)</f>
        <v>1</v>
      </c>
      <c r="AF585">
        <f>IF(EmployeeData3[[#This Row],[Department]]="IT",1,0)</f>
        <v>0</v>
      </c>
      <c r="AG585">
        <f>IF(EmployeeData3[[#This Row],[Department]]="Marketing",1,0)</f>
        <v>0</v>
      </c>
      <c r="AH585">
        <f>IF(EmployeeData3[[#This Row],[Department]]="Sales",1,0)</f>
        <v>0</v>
      </c>
      <c r="AI585">
        <f>IF(EmployeeData3[[#This Row],[Department]]="Underwriting",1,0)</f>
        <v>0</v>
      </c>
      <c r="AJ585">
        <f>IF(EmployeeData3[[#This Row],[Country]]="Canada",1,0)</f>
        <v>0</v>
      </c>
      <c r="AK585">
        <f>IF(EmployeeData3[[#This Row],[Country]]="Germany",1,0)</f>
        <v>0</v>
      </c>
      <c r="AL585">
        <f>IF(EmployeeData3[[#This Row],[Country]]="Ireland",1,0)</f>
        <v>0</v>
      </c>
      <c r="AM585">
        <f>IF(EmployeeData3[[#This Row],[Country]]="Singapore",1,0)</f>
        <v>0</v>
      </c>
      <c r="AN585">
        <f>IF(EmployeeData3[[#This Row],[Country]]="US",1,0)</f>
        <v>0</v>
      </c>
      <c r="AO585">
        <f>IF(EmployeeData3[[#This Row],[Working Arrangement]]="Office",1,0)</f>
        <v>0</v>
      </c>
      <c r="AP585">
        <f>IF(EmployeeData3[[#This Row],[Working Arrangement]]="Remote",1,0)</f>
        <v>0</v>
      </c>
      <c r="AQ585" t="e">
        <f>'Logistics Regression'!#REF! + SUMPRODUCT(B585:J585, 'Logistics Regression'!#REF!)</f>
        <v>#REF!</v>
      </c>
    </row>
    <row r="586" spans="1:43">
      <c r="A586" t="s">
        <v>637</v>
      </c>
      <c r="B586" t="str">
        <f>VLOOKUP(EmployeeData3[[#This Row],[Employee ID]],GenderData[#All],2,FALSE)</f>
        <v>Female</v>
      </c>
      <c r="C586" t="s">
        <v>40</v>
      </c>
      <c r="D586" t="s">
        <v>40</v>
      </c>
      <c r="E586" t="s">
        <v>31</v>
      </c>
      <c r="F586" t="s">
        <v>59</v>
      </c>
      <c r="G586">
        <v>41</v>
      </c>
      <c r="H586">
        <v>5.4</v>
      </c>
      <c r="I586">
        <v>4.9000000000000004</v>
      </c>
      <c r="J586" s="3">
        <v>0.82</v>
      </c>
      <c r="K586" t="s">
        <v>25</v>
      </c>
      <c r="L586" t="s">
        <v>38</v>
      </c>
      <c r="M586">
        <v>18</v>
      </c>
      <c r="N586">
        <v>87</v>
      </c>
      <c r="O586">
        <v>3</v>
      </c>
      <c r="P586">
        <v>4.5999999999999996</v>
      </c>
      <c r="Q586" t="s">
        <v>33</v>
      </c>
      <c r="R586" t="s">
        <v>26</v>
      </c>
      <c r="S586">
        <v>40</v>
      </c>
      <c r="T586">
        <v>0</v>
      </c>
      <c r="U586">
        <f>IF(EmployeeData3[[#This Row],[Gender]]="Female",1,0)</f>
        <v>1</v>
      </c>
      <c r="V586">
        <f>IF(EmployeeData3[[#This Row],[Performance Rating]]="Needs Improvement",1,0)</f>
        <v>0</v>
      </c>
      <c r="W586">
        <f>IF(EmployeeData3[[#This Row],[Performance Rating]]="Exceeds Expectations",1,0)</f>
        <v>0</v>
      </c>
      <c r="X586">
        <f>IF(EmployeeData3[[#This Row],[Performance Rating]]="Outstanding",1,0)</f>
        <v>0</v>
      </c>
      <c r="Y586">
        <f>IF(EmployeeData3[[#This Row],[Job Level]]="Entry",1,0)</f>
        <v>0</v>
      </c>
      <c r="Z586">
        <f>IF(EmployeeData3[[#This Row],[Job Level]]="Manager",1,0)</f>
        <v>0</v>
      </c>
      <c r="AA586">
        <f>IF(EmployeeData3[[#This Row],[Job Level]]="Senior",1,0)</f>
        <v>0</v>
      </c>
      <c r="AB586">
        <f>IF(EmployeeData3[[#This Row],[Job Level]]="Senior Manager",1,0)</f>
        <v>1</v>
      </c>
      <c r="AC586">
        <f>IF(EmployeeData3[[#This Row],[Department]]="Claims",1,0)</f>
        <v>0</v>
      </c>
      <c r="AD586">
        <f>IF(EmployeeData3[[#This Row],[Department]]="Finance",1,0)</f>
        <v>0</v>
      </c>
      <c r="AE586">
        <f>IF(EmployeeData3[[#This Row],[Department]]="HR",1,0)</f>
        <v>0</v>
      </c>
      <c r="AF586">
        <f>IF(EmployeeData3[[#This Row],[Department]]="IT",1,0)</f>
        <v>0</v>
      </c>
      <c r="AG586">
        <f>IF(EmployeeData3[[#This Row],[Department]]="Marketing",1,0)</f>
        <v>0</v>
      </c>
      <c r="AH586">
        <f>IF(EmployeeData3[[#This Row],[Department]]="Sales",1,0)</f>
        <v>0</v>
      </c>
      <c r="AI586">
        <f>IF(EmployeeData3[[#This Row],[Department]]="Underwriting",1,0)</f>
        <v>0</v>
      </c>
      <c r="AJ586">
        <f>IF(EmployeeData3[[#This Row],[Country]]="Canada",1,0)</f>
        <v>0</v>
      </c>
      <c r="AK586">
        <f>IF(EmployeeData3[[#This Row],[Country]]="Germany",1,0)</f>
        <v>1</v>
      </c>
      <c r="AL586">
        <f>IF(EmployeeData3[[#This Row],[Country]]="Ireland",1,0)</f>
        <v>0</v>
      </c>
      <c r="AM586">
        <f>IF(EmployeeData3[[#This Row],[Country]]="Singapore",1,0)</f>
        <v>0</v>
      </c>
      <c r="AN586">
        <f>IF(EmployeeData3[[#This Row],[Country]]="US",1,0)</f>
        <v>0</v>
      </c>
      <c r="AO586">
        <f>IF(EmployeeData3[[#This Row],[Working Arrangement]]="Office",1,0)</f>
        <v>0</v>
      </c>
      <c r="AP586">
        <f>IF(EmployeeData3[[#This Row],[Working Arrangement]]="Remote",1,0)</f>
        <v>0</v>
      </c>
      <c r="AQ586" t="e">
        <f>'Logistics Regression'!#REF! + SUMPRODUCT(B586:J586, 'Logistics Regression'!#REF!)</f>
        <v>#REF!</v>
      </c>
    </row>
    <row r="587" spans="1:43">
      <c r="A587" t="s">
        <v>638</v>
      </c>
      <c r="B587" t="str">
        <f>VLOOKUP(EmployeeData3[[#This Row],[Employee ID]],GenderData[#All],2,FALSE)</f>
        <v>Male</v>
      </c>
      <c r="C587" t="s">
        <v>43</v>
      </c>
      <c r="D587" t="s">
        <v>44</v>
      </c>
      <c r="E587" t="s">
        <v>23</v>
      </c>
      <c r="F587" t="s">
        <v>24</v>
      </c>
      <c r="G587">
        <v>55</v>
      </c>
      <c r="H587">
        <v>9.8000000000000007</v>
      </c>
      <c r="I587">
        <v>7.3</v>
      </c>
      <c r="J587" s="3">
        <v>0.72</v>
      </c>
      <c r="K587" t="s">
        <v>37</v>
      </c>
      <c r="L587" t="s">
        <v>26</v>
      </c>
      <c r="M587">
        <v>10</v>
      </c>
      <c r="N587">
        <v>47</v>
      </c>
      <c r="O587">
        <v>12</v>
      </c>
      <c r="P587">
        <v>0.2</v>
      </c>
      <c r="Q587" t="s">
        <v>33</v>
      </c>
      <c r="R587" t="s">
        <v>26</v>
      </c>
      <c r="S587">
        <v>18</v>
      </c>
      <c r="T587">
        <v>1</v>
      </c>
      <c r="U587">
        <f>IF(EmployeeData3[[#This Row],[Gender]]="Female",1,0)</f>
        <v>0</v>
      </c>
      <c r="V587">
        <f>IF(EmployeeData3[[#This Row],[Performance Rating]]="Needs Improvement",1,0)</f>
        <v>0</v>
      </c>
      <c r="W587">
        <f>IF(EmployeeData3[[#This Row],[Performance Rating]]="Exceeds Expectations",1,0)</f>
        <v>1</v>
      </c>
      <c r="X587">
        <f>IF(EmployeeData3[[#This Row],[Performance Rating]]="Outstanding",1,0)</f>
        <v>0</v>
      </c>
      <c r="Y587">
        <f>IF(EmployeeData3[[#This Row],[Job Level]]="Entry",1,0)</f>
        <v>0</v>
      </c>
      <c r="Z587">
        <f>IF(EmployeeData3[[#This Row],[Job Level]]="Manager",1,0)</f>
        <v>0</v>
      </c>
      <c r="AA587">
        <f>IF(EmployeeData3[[#This Row],[Job Level]]="Senior",1,0)</f>
        <v>0</v>
      </c>
      <c r="AB587">
        <f>IF(EmployeeData3[[#This Row],[Job Level]]="Senior Manager",1,0)</f>
        <v>0</v>
      </c>
      <c r="AC587">
        <f>IF(EmployeeData3[[#This Row],[Department]]="Claims",1,0)</f>
        <v>0</v>
      </c>
      <c r="AD587">
        <f>IF(EmployeeData3[[#This Row],[Department]]="Finance",1,0)</f>
        <v>1</v>
      </c>
      <c r="AE587">
        <f>IF(EmployeeData3[[#This Row],[Department]]="HR",1,0)</f>
        <v>0</v>
      </c>
      <c r="AF587">
        <f>IF(EmployeeData3[[#This Row],[Department]]="IT",1,0)</f>
        <v>0</v>
      </c>
      <c r="AG587">
        <f>IF(EmployeeData3[[#This Row],[Department]]="Marketing",1,0)</f>
        <v>0</v>
      </c>
      <c r="AH587">
        <f>IF(EmployeeData3[[#This Row],[Department]]="Sales",1,0)</f>
        <v>0</v>
      </c>
      <c r="AI587">
        <f>IF(EmployeeData3[[#This Row],[Department]]="Underwriting",1,0)</f>
        <v>0</v>
      </c>
      <c r="AJ587">
        <f>IF(EmployeeData3[[#This Row],[Country]]="Canada",1,0)</f>
        <v>0</v>
      </c>
      <c r="AK587">
        <f>IF(EmployeeData3[[#This Row],[Country]]="Germany",1,0)</f>
        <v>0</v>
      </c>
      <c r="AL587">
        <f>IF(EmployeeData3[[#This Row],[Country]]="Ireland",1,0)</f>
        <v>0</v>
      </c>
      <c r="AM587">
        <f>IF(EmployeeData3[[#This Row],[Country]]="Singapore",1,0)</f>
        <v>0</v>
      </c>
      <c r="AN587">
        <f>IF(EmployeeData3[[#This Row],[Country]]="US",1,0)</f>
        <v>0</v>
      </c>
      <c r="AO587">
        <f>IF(EmployeeData3[[#This Row],[Working Arrangement]]="Office",1,0)</f>
        <v>0</v>
      </c>
      <c r="AP587">
        <f>IF(EmployeeData3[[#This Row],[Working Arrangement]]="Remote",1,0)</f>
        <v>0</v>
      </c>
      <c r="AQ587" t="e">
        <f>'Logistics Regression'!#REF! + SUMPRODUCT(B587:J587, 'Logistics Regression'!#REF!)</f>
        <v>#REF!</v>
      </c>
    </row>
    <row r="588" spans="1:43">
      <c r="A588" t="s">
        <v>639</v>
      </c>
      <c r="B588" t="str">
        <f>VLOOKUP(EmployeeData3[[#This Row],[Employee ID]],GenderData[#All],2,FALSE)</f>
        <v>Female</v>
      </c>
      <c r="C588" t="s">
        <v>48</v>
      </c>
      <c r="D588" t="s">
        <v>49</v>
      </c>
      <c r="E588" t="s">
        <v>45</v>
      </c>
      <c r="F588" t="s">
        <v>32</v>
      </c>
      <c r="G588">
        <v>51</v>
      </c>
      <c r="H588">
        <v>4.2</v>
      </c>
      <c r="I588">
        <v>1.2</v>
      </c>
      <c r="J588" s="3">
        <v>1.06</v>
      </c>
      <c r="K588" t="s">
        <v>25</v>
      </c>
      <c r="L588" t="s">
        <v>26</v>
      </c>
      <c r="M588">
        <v>1</v>
      </c>
      <c r="N588">
        <v>54</v>
      </c>
      <c r="O588">
        <v>6</v>
      </c>
      <c r="P588">
        <v>1.9</v>
      </c>
      <c r="Q588" t="s">
        <v>33</v>
      </c>
      <c r="R588" t="s">
        <v>26</v>
      </c>
      <c r="S588">
        <v>29</v>
      </c>
      <c r="T588">
        <v>0</v>
      </c>
      <c r="U588">
        <f>IF(EmployeeData3[[#This Row],[Gender]]="Female",1,0)</f>
        <v>1</v>
      </c>
      <c r="V588">
        <f>IF(EmployeeData3[[#This Row],[Performance Rating]]="Needs Improvement",1,0)</f>
        <v>0</v>
      </c>
      <c r="W588">
        <f>IF(EmployeeData3[[#This Row],[Performance Rating]]="Exceeds Expectations",1,0)</f>
        <v>0</v>
      </c>
      <c r="X588">
        <f>IF(EmployeeData3[[#This Row],[Performance Rating]]="Outstanding",1,0)</f>
        <v>0</v>
      </c>
      <c r="Y588">
        <f>IF(EmployeeData3[[#This Row],[Job Level]]="Entry",1,0)</f>
        <v>0</v>
      </c>
      <c r="Z588">
        <f>IF(EmployeeData3[[#This Row],[Job Level]]="Manager",1,0)</f>
        <v>0</v>
      </c>
      <c r="AA588">
        <f>IF(EmployeeData3[[#This Row],[Job Level]]="Senior",1,0)</f>
        <v>1</v>
      </c>
      <c r="AB588">
        <f>IF(EmployeeData3[[#This Row],[Job Level]]="Senior Manager",1,0)</f>
        <v>0</v>
      </c>
      <c r="AC588">
        <f>IF(EmployeeData3[[#This Row],[Department]]="Claims",1,0)</f>
        <v>0</v>
      </c>
      <c r="AD588">
        <f>IF(EmployeeData3[[#This Row],[Department]]="Finance",1,0)</f>
        <v>0</v>
      </c>
      <c r="AE588">
        <f>IF(EmployeeData3[[#This Row],[Department]]="HR",1,0)</f>
        <v>0</v>
      </c>
      <c r="AF588">
        <f>IF(EmployeeData3[[#This Row],[Department]]="IT",1,0)</f>
        <v>1</v>
      </c>
      <c r="AG588">
        <f>IF(EmployeeData3[[#This Row],[Department]]="Marketing",1,0)</f>
        <v>0</v>
      </c>
      <c r="AH588">
        <f>IF(EmployeeData3[[#This Row],[Department]]="Sales",1,0)</f>
        <v>0</v>
      </c>
      <c r="AI588">
        <f>IF(EmployeeData3[[#This Row],[Department]]="Underwriting",1,0)</f>
        <v>0</v>
      </c>
      <c r="AJ588">
        <f>IF(EmployeeData3[[#This Row],[Country]]="Canada",1,0)</f>
        <v>0</v>
      </c>
      <c r="AK588">
        <f>IF(EmployeeData3[[#This Row],[Country]]="Germany",1,0)</f>
        <v>0</v>
      </c>
      <c r="AL588">
        <f>IF(EmployeeData3[[#This Row],[Country]]="Ireland",1,0)</f>
        <v>0</v>
      </c>
      <c r="AM588">
        <f>IF(EmployeeData3[[#This Row],[Country]]="Singapore",1,0)</f>
        <v>0</v>
      </c>
      <c r="AN588">
        <f>IF(EmployeeData3[[#This Row],[Country]]="US",1,0)</f>
        <v>1</v>
      </c>
      <c r="AO588">
        <f>IF(EmployeeData3[[#This Row],[Working Arrangement]]="Office",1,0)</f>
        <v>0</v>
      </c>
      <c r="AP588">
        <f>IF(EmployeeData3[[#This Row],[Working Arrangement]]="Remote",1,0)</f>
        <v>0</v>
      </c>
      <c r="AQ588" t="e">
        <f>'Logistics Regression'!#REF! + SUMPRODUCT(B588:J588, 'Logistics Regression'!#REF!)</f>
        <v>#REF!</v>
      </c>
    </row>
    <row r="589" spans="1:43">
      <c r="A589" t="s">
        <v>640</v>
      </c>
      <c r="B589" t="str">
        <f>VLOOKUP(EmployeeData3[[#This Row],[Employee ID]],GenderData[#All],2,FALSE)</f>
        <v>Female</v>
      </c>
      <c r="C589" t="s">
        <v>48</v>
      </c>
      <c r="D589" t="s">
        <v>49</v>
      </c>
      <c r="E589" t="s">
        <v>73</v>
      </c>
      <c r="F589" t="s">
        <v>24</v>
      </c>
      <c r="G589">
        <v>43</v>
      </c>
      <c r="H589">
        <v>9.5</v>
      </c>
      <c r="I589">
        <v>0.6</v>
      </c>
      <c r="J589" s="3">
        <v>1</v>
      </c>
      <c r="K589" t="s">
        <v>25</v>
      </c>
      <c r="L589" t="s">
        <v>26</v>
      </c>
      <c r="M589">
        <v>22</v>
      </c>
      <c r="N589">
        <v>75</v>
      </c>
      <c r="O589">
        <v>1</v>
      </c>
      <c r="P589">
        <v>6.7</v>
      </c>
      <c r="Q589" t="s">
        <v>27</v>
      </c>
      <c r="R589" t="s">
        <v>26</v>
      </c>
      <c r="S589">
        <v>26</v>
      </c>
      <c r="T589">
        <v>0</v>
      </c>
      <c r="U589">
        <f>IF(EmployeeData3[[#This Row],[Gender]]="Female",1,0)</f>
        <v>1</v>
      </c>
      <c r="V589">
        <f>IF(EmployeeData3[[#This Row],[Performance Rating]]="Needs Improvement",1,0)</f>
        <v>0</v>
      </c>
      <c r="W589">
        <f>IF(EmployeeData3[[#This Row],[Performance Rating]]="Exceeds Expectations",1,0)</f>
        <v>0</v>
      </c>
      <c r="X589">
        <f>IF(EmployeeData3[[#This Row],[Performance Rating]]="Outstanding",1,0)</f>
        <v>0</v>
      </c>
      <c r="Y589">
        <f>IF(EmployeeData3[[#This Row],[Job Level]]="Entry",1,0)</f>
        <v>0</v>
      </c>
      <c r="Z589">
        <f>IF(EmployeeData3[[#This Row],[Job Level]]="Manager",1,0)</f>
        <v>0</v>
      </c>
      <c r="AA589">
        <f>IF(EmployeeData3[[#This Row],[Job Level]]="Senior",1,0)</f>
        <v>0</v>
      </c>
      <c r="AB589">
        <f>IF(EmployeeData3[[#This Row],[Job Level]]="Senior Manager",1,0)</f>
        <v>0</v>
      </c>
      <c r="AC589">
        <f>IF(EmployeeData3[[#This Row],[Department]]="Claims",1,0)</f>
        <v>0</v>
      </c>
      <c r="AD589">
        <f>IF(EmployeeData3[[#This Row],[Department]]="Finance",1,0)</f>
        <v>0</v>
      </c>
      <c r="AE589">
        <f>IF(EmployeeData3[[#This Row],[Department]]="HR",1,0)</f>
        <v>0</v>
      </c>
      <c r="AF589">
        <f>IF(EmployeeData3[[#This Row],[Department]]="IT",1,0)</f>
        <v>1</v>
      </c>
      <c r="AG589">
        <f>IF(EmployeeData3[[#This Row],[Department]]="Marketing",1,0)</f>
        <v>0</v>
      </c>
      <c r="AH589">
        <f>IF(EmployeeData3[[#This Row],[Department]]="Sales",1,0)</f>
        <v>0</v>
      </c>
      <c r="AI589">
        <f>IF(EmployeeData3[[#This Row],[Department]]="Underwriting",1,0)</f>
        <v>0</v>
      </c>
      <c r="AJ589">
        <f>IF(EmployeeData3[[#This Row],[Country]]="Canada",1,0)</f>
        <v>0</v>
      </c>
      <c r="AK589">
        <f>IF(EmployeeData3[[#This Row],[Country]]="Germany",1,0)</f>
        <v>0</v>
      </c>
      <c r="AL589">
        <f>IF(EmployeeData3[[#This Row],[Country]]="Ireland",1,0)</f>
        <v>1</v>
      </c>
      <c r="AM589">
        <f>IF(EmployeeData3[[#This Row],[Country]]="Singapore",1,0)</f>
        <v>0</v>
      </c>
      <c r="AN589">
        <f>IF(EmployeeData3[[#This Row],[Country]]="US",1,0)</f>
        <v>0</v>
      </c>
      <c r="AO589">
        <f>IF(EmployeeData3[[#This Row],[Working Arrangement]]="Office",1,0)</f>
        <v>0</v>
      </c>
      <c r="AP589">
        <f>IF(EmployeeData3[[#This Row],[Working Arrangement]]="Remote",1,0)</f>
        <v>1</v>
      </c>
      <c r="AQ589" t="e">
        <f>'Logistics Regression'!#REF! + SUMPRODUCT(B589:J589, 'Logistics Regression'!#REF!)</f>
        <v>#REF!</v>
      </c>
    </row>
    <row r="590" spans="1:43">
      <c r="A590" t="s">
        <v>641</v>
      </c>
      <c r="B590" t="str">
        <f>VLOOKUP(EmployeeData3[[#This Row],[Employee ID]],GenderData[#All],2,FALSE)</f>
        <v>Male</v>
      </c>
      <c r="C590" t="s">
        <v>48</v>
      </c>
      <c r="D590" t="s">
        <v>49</v>
      </c>
      <c r="E590" t="s">
        <v>23</v>
      </c>
      <c r="F590" t="s">
        <v>24</v>
      </c>
      <c r="G590">
        <v>39</v>
      </c>
      <c r="H590">
        <v>9.5</v>
      </c>
      <c r="I590">
        <v>3.9</v>
      </c>
      <c r="J590" s="3">
        <v>0.96</v>
      </c>
      <c r="K590" t="s">
        <v>53</v>
      </c>
      <c r="L590" t="s">
        <v>26</v>
      </c>
      <c r="M590">
        <v>14</v>
      </c>
      <c r="N590">
        <v>83</v>
      </c>
      <c r="O590">
        <v>5</v>
      </c>
      <c r="P590">
        <v>1</v>
      </c>
      <c r="Q590" t="s">
        <v>50</v>
      </c>
      <c r="R590" t="s">
        <v>38</v>
      </c>
      <c r="S590">
        <v>38</v>
      </c>
      <c r="T590">
        <v>0</v>
      </c>
      <c r="U590">
        <f>IF(EmployeeData3[[#This Row],[Gender]]="Female",1,0)</f>
        <v>0</v>
      </c>
      <c r="V590">
        <f>IF(EmployeeData3[[#This Row],[Performance Rating]]="Needs Improvement",1,0)</f>
        <v>1</v>
      </c>
      <c r="W590">
        <f>IF(EmployeeData3[[#This Row],[Performance Rating]]="Exceeds Expectations",1,0)</f>
        <v>0</v>
      </c>
      <c r="X590">
        <f>IF(EmployeeData3[[#This Row],[Performance Rating]]="Outstanding",1,0)</f>
        <v>0</v>
      </c>
      <c r="Y590">
        <f>IF(EmployeeData3[[#This Row],[Job Level]]="Entry",1,0)</f>
        <v>0</v>
      </c>
      <c r="Z590">
        <f>IF(EmployeeData3[[#This Row],[Job Level]]="Manager",1,0)</f>
        <v>0</v>
      </c>
      <c r="AA590">
        <f>IF(EmployeeData3[[#This Row],[Job Level]]="Senior",1,0)</f>
        <v>0</v>
      </c>
      <c r="AB590">
        <f>IF(EmployeeData3[[#This Row],[Job Level]]="Senior Manager",1,0)</f>
        <v>0</v>
      </c>
      <c r="AC590">
        <f>IF(EmployeeData3[[#This Row],[Department]]="Claims",1,0)</f>
        <v>0</v>
      </c>
      <c r="AD590">
        <f>IF(EmployeeData3[[#This Row],[Department]]="Finance",1,0)</f>
        <v>0</v>
      </c>
      <c r="AE590">
        <f>IF(EmployeeData3[[#This Row],[Department]]="HR",1,0)</f>
        <v>0</v>
      </c>
      <c r="AF590">
        <f>IF(EmployeeData3[[#This Row],[Department]]="IT",1,0)</f>
        <v>1</v>
      </c>
      <c r="AG590">
        <f>IF(EmployeeData3[[#This Row],[Department]]="Marketing",1,0)</f>
        <v>0</v>
      </c>
      <c r="AH590">
        <f>IF(EmployeeData3[[#This Row],[Department]]="Sales",1,0)</f>
        <v>0</v>
      </c>
      <c r="AI590">
        <f>IF(EmployeeData3[[#This Row],[Department]]="Underwriting",1,0)</f>
        <v>0</v>
      </c>
      <c r="AJ590">
        <f>IF(EmployeeData3[[#This Row],[Country]]="Canada",1,0)</f>
        <v>0</v>
      </c>
      <c r="AK590">
        <f>IF(EmployeeData3[[#This Row],[Country]]="Germany",1,0)</f>
        <v>0</v>
      </c>
      <c r="AL590">
        <f>IF(EmployeeData3[[#This Row],[Country]]="Ireland",1,0)</f>
        <v>0</v>
      </c>
      <c r="AM590">
        <f>IF(EmployeeData3[[#This Row],[Country]]="Singapore",1,0)</f>
        <v>0</v>
      </c>
      <c r="AN590">
        <f>IF(EmployeeData3[[#This Row],[Country]]="US",1,0)</f>
        <v>0</v>
      </c>
      <c r="AO590">
        <f>IF(EmployeeData3[[#This Row],[Working Arrangement]]="Office",1,0)</f>
        <v>1</v>
      </c>
      <c r="AP590">
        <f>IF(EmployeeData3[[#This Row],[Working Arrangement]]="Remote",1,0)</f>
        <v>0</v>
      </c>
      <c r="AQ590" t="e">
        <f>'Logistics Regression'!#REF! + SUMPRODUCT(B590:J590, 'Logistics Regression'!#REF!)</f>
        <v>#REF!</v>
      </c>
    </row>
    <row r="591" spans="1:43">
      <c r="A591" t="s">
        <v>642</v>
      </c>
      <c r="B591" t="str">
        <f>VLOOKUP(EmployeeData3[[#This Row],[Employee ID]],GenderData[#All],2,FALSE)</f>
        <v>Female</v>
      </c>
      <c r="C591" t="s">
        <v>43</v>
      </c>
      <c r="D591" t="s">
        <v>44</v>
      </c>
      <c r="E591" t="s">
        <v>45</v>
      </c>
      <c r="F591" t="s">
        <v>32</v>
      </c>
      <c r="G591">
        <v>51</v>
      </c>
      <c r="H591">
        <v>6.3</v>
      </c>
      <c r="I591">
        <v>2.9</v>
      </c>
      <c r="J591" s="3">
        <v>1.03</v>
      </c>
      <c r="K591" t="s">
        <v>25</v>
      </c>
      <c r="L591" t="s">
        <v>26</v>
      </c>
      <c r="M591">
        <v>21</v>
      </c>
      <c r="N591">
        <v>53</v>
      </c>
      <c r="O591">
        <v>2</v>
      </c>
      <c r="P591">
        <v>1.6</v>
      </c>
      <c r="Q591" t="s">
        <v>33</v>
      </c>
      <c r="R591" t="s">
        <v>38</v>
      </c>
      <c r="S591">
        <v>38</v>
      </c>
      <c r="T591">
        <v>0</v>
      </c>
      <c r="U591">
        <f>IF(EmployeeData3[[#This Row],[Gender]]="Female",1,0)</f>
        <v>1</v>
      </c>
      <c r="V591">
        <f>IF(EmployeeData3[[#This Row],[Performance Rating]]="Needs Improvement",1,0)</f>
        <v>0</v>
      </c>
      <c r="W591">
        <f>IF(EmployeeData3[[#This Row],[Performance Rating]]="Exceeds Expectations",1,0)</f>
        <v>0</v>
      </c>
      <c r="X591">
        <f>IF(EmployeeData3[[#This Row],[Performance Rating]]="Outstanding",1,0)</f>
        <v>0</v>
      </c>
      <c r="Y591">
        <f>IF(EmployeeData3[[#This Row],[Job Level]]="Entry",1,0)</f>
        <v>0</v>
      </c>
      <c r="Z591">
        <f>IF(EmployeeData3[[#This Row],[Job Level]]="Manager",1,0)</f>
        <v>0</v>
      </c>
      <c r="AA591">
        <f>IF(EmployeeData3[[#This Row],[Job Level]]="Senior",1,0)</f>
        <v>1</v>
      </c>
      <c r="AB591">
        <f>IF(EmployeeData3[[#This Row],[Job Level]]="Senior Manager",1,0)</f>
        <v>0</v>
      </c>
      <c r="AC591">
        <f>IF(EmployeeData3[[#This Row],[Department]]="Claims",1,0)</f>
        <v>0</v>
      </c>
      <c r="AD591">
        <f>IF(EmployeeData3[[#This Row],[Department]]="Finance",1,0)</f>
        <v>1</v>
      </c>
      <c r="AE591">
        <f>IF(EmployeeData3[[#This Row],[Department]]="HR",1,0)</f>
        <v>0</v>
      </c>
      <c r="AF591">
        <f>IF(EmployeeData3[[#This Row],[Department]]="IT",1,0)</f>
        <v>0</v>
      </c>
      <c r="AG591">
        <f>IF(EmployeeData3[[#This Row],[Department]]="Marketing",1,0)</f>
        <v>0</v>
      </c>
      <c r="AH591">
        <f>IF(EmployeeData3[[#This Row],[Department]]="Sales",1,0)</f>
        <v>0</v>
      </c>
      <c r="AI591">
        <f>IF(EmployeeData3[[#This Row],[Department]]="Underwriting",1,0)</f>
        <v>0</v>
      </c>
      <c r="AJ591">
        <f>IF(EmployeeData3[[#This Row],[Country]]="Canada",1,0)</f>
        <v>0</v>
      </c>
      <c r="AK591">
        <f>IF(EmployeeData3[[#This Row],[Country]]="Germany",1,0)</f>
        <v>0</v>
      </c>
      <c r="AL591">
        <f>IF(EmployeeData3[[#This Row],[Country]]="Ireland",1,0)</f>
        <v>0</v>
      </c>
      <c r="AM591">
        <f>IF(EmployeeData3[[#This Row],[Country]]="Singapore",1,0)</f>
        <v>0</v>
      </c>
      <c r="AN591">
        <f>IF(EmployeeData3[[#This Row],[Country]]="US",1,0)</f>
        <v>1</v>
      </c>
      <c r="AO591">
        <f>IF(EmployeeData3[[#This Row],[Working Arrangement]]="Office",1,0)</f>
        <v>0</v>
      </c>
      <c r="AP591">
        <f>IF(EmployeeData3[[#This Row],[Working Arrangement]]="Remote",1,0)</f>
        <v>0</v>
      </c>
      <c r="AQ591" t="e">
        <f>'Logistics Regression'!#REF! + SUMPRODUCT(B591:J591, 'Logistics Regression'!#REF!)</f>
        <v>#REF!</v>
      </c>
    </row>
    <row r="592" spans="1:43">
      <c r="A592" t="s">
        <v>643</v>
      </c>
      <c r="B592" t="str">
        <f>VLOOKUP(EmployeeData3[[#This Row],[Employee ID]],GenderData[#All],2,FALSE)</f>
        <v>Male</v>
      </c>
      <c r="C592" t="s">
        <v>48</v>
      </c>
      <c r="D592" t="s">
        <v>49</v>
      </c>
      <c r="E592" t="s">
        <v>31</v>
      </c>
      <c r="F592" t="s">
        <v>32</v>
      </c>
      <c r="G592">
        <v>45</v>
      </c>
      <c r="H592">
        <v>4.8</v>
      </c>
      <c r="I592">
        <v>2.7</v>
      </c>
      <c r="J592" s="3">
        <v>1.35</v>
      </c>
      <c r="K592" t="s">
        <v>53</v>
      </c>
      <c r="L592" t="s">
        <v>38</v>
      </c>
      <c r="M592">
        <v>33</v>
      </c>
      <c r="N592">
        <v>78</v>
      </c>
      <c r="O592">
        <v>5</v>
      </c>
      <c r="P592">
        <v>0.4</v>
      </c>
      <c r="Q592" t="s">
        <v>33</v>
      </c>
      <c r="R592" t="s">
        <v>26</v>
      </c>
      <c r="S592">
        <v>26</v>
      </c>
      <c r="T592">
        <v>0</v>
      </c>
      <c r="U592">
        <f>IF(EmployeeData3[[#This Row],[Gender]]="Female",1,0)</f>
        <v>0</v>
      </c>
      <c r="V592">
        <f>IF(EmployeeData3[[#This Row],[Performance Rating]]="Needs Improvement",1,0)</f>
        <v>1</v>
      </c>
      <c r="W592">
        <f>IF(EmployeeData3[[#This Row],[Performance Rating]]="Exceeds Expectations",1,0)</f>
        <v>0</v>
      </c>
      <c r="X592">
        <f>IF(EmployeeData3[[#This Row],[Performance Rating]]="Outstanding",1,0)</f>
        <v>0</v>
      </c>
      <c r="Y592">
        <f>IF(EmployeeData3[[#This Row],[Job Level]]="Entry",1,0)</f>
        <v>0</v>
      </c>
      <c r="Z592">
        <f>IF(EmployeeData3[[#This Row],[Job Level]]="Manager",1,0)</f>
        <v>0</v>
      </c>
      <c r="AA592">
        <f>IF(EmployeeData3[[#This Row],[Job Level]]="Senior",1,0)</f>
        <v>1</v>
      </c>
      <c r="AB592">
        <f>IF(EmployeeData3[[#This Row],[Job Level]]="Senior Manager",1,0)</f>
        <v>0</v>
      </c>
      <c r="AC592">
        <f>IF(EmployeeData3[[#This Row],[Department]]="Claims",1,0)</f>
        <v>0</v>
      </c>
      <c r="AD592">
        <f>IF(EmployeeData3[[#This Row],[Department]]="Finance",1,0)</f>
        <v>0</v>
      </c>
      <c r="AE592">
        <f>IF(EmployeeData3[[#This Row],[Department]]="HR",1,0)</f>
        <v>0</v>
      </c>
      <c r="AF592">
        <f>IF(EmployeeData3[[#This Row],[Department]]="IT",1,0)</f>
        <v>1</v>
      </c>
      <c r="AG592">
        <f>IF(EmployeeData3[[#This Row],[Department]]="Marketing",1,0)</f>
        <v>0</v>
      </c>
      <c r="AH592">
        <f>IF(EmployeeData3[[#This Row],[Department]]="Sales",1,0)</f>
        <v>0</v>
      </c>
      <c r="AI592">
        <f>IF(EmployeeData3[[#This Row],[Department]]="Underwriting",1,0)</f>
        <v>0</v>
      </c>
      <c r="AJ592">
        <f>IF(EmployeeData3[[#This Row],[Country]]="Canada",1,0)</f>
        <v>0</v>
      </c>
      <c r="AK592">
        <f>IF(EmployeeData3[[#This Row],[Country]]="Germany",1,0)</f>
        <v>1</v>
      </c>
      <c r="AL592">
        <f>IF(EmployeeData3[[#This Row],[Country]]="Ireland",1,0)</f>
        <v>0</v>
      </c>
      <c r="AM592">
        <f>IF(EmployeeData3[[#This Row],[Country]]="Singapore",1,0)</f>
        <v>0</v>
      </c>
      <c r="AN592">
        <f>IF(EmployeeData3[[#This Row],[Country]]="US",1,0)</f>
        <v>0</v>
      </c>
      <c r="AO592">
        <f>IF(EmployeeData3[[#This Row],[Working Arrangement]]="Office",1,0)</f>
        <v>0</v>
      </c>
      <c r="AP592">
        <f>IF(EmployeeData3[[#This Row],[Working Arrangement]]="Remote",1,0)</f>
        <v>0</v>
      </c>
      <c r="AQ592" t="e">
        <f>'Logistics Regression'!#REF! + SUMPRODUCT(B592:J592, 'Logistics Regression'!#REF!)</f>
        <v>#REF!</v>
      </c>
    </row>
    <row r="593" spans="1:43">
      <c r="A593" t="s">
        <v>644</v>
      </c>
      <c r="B593" t="str">
        <f>VLOOKUP(EmployeeData3[[#This Row],[Employee ID]],GenderData[#All],2,FALSE)</f>
        <v>Male</v>
      </c>
      <c r="C593" t="s">
        <v>40</v>
      </c>
      <c r="D593" t="s">
        <v>40</v>
      </c>
      <c r="E593" t="s">
        <v>23</v>
      </c>
      <c r="F593" t="s">
        <v>59</v>
      </c>
      <c r="G593">
        <v>21</v>
      </c>
      <c r="H593">
        <v>5.4</v>
      </c>
      <c r="I593">
        <v>5.2</v>
      </c>
      <c r="J593" s="3">
        <v>1.02</v>
      </c>
      <c r="K593" t="s">
        <v>25</v>
      </c>
      <c r="L593" t="s">
        <v>26</v>
      </c>
      <c r="M593">
        <v>1</v>
      </c>
      <c r="N593">
        <v>76</v>
      </c>
      <c r="O593">
        <v>1</v>
      </c>
      <c r="P593">
        <v>1.9</v>
      </c>
      <c r="Q593" t="s">
        <v>27</v>
      </c>
      <c r="R593" t="s">
        <v>26</v>
      </c>
      <c r="S593">
        <v>6</v>
      </c>
      <c r="T593">
        <v>0</v>
      </c>
      <c r="U593">
        <f>IF(EmployeeData3[[#This Row],[Gender]]="Female",1,0)</f>
        <v>0</v>
      </c>
      <c r="V593">
        <f>IF(EmployeeData3[[#This Row],[Performance Rating]]="Needs Improvement",1,0)</f>
        <v>0</v>
      </c>
      <c r="W593">
        <f>IF(EmployeeData3[[#This Row],[Performance Rating]]="Exceeds Expectations",1,0)</f>
        <v>0</v>
      </c>
      <c r="X593">
        <f>IF(EmployeeData3[[#This Row],[Performance Rating]]="Outstanding",1,0)</f>
        <v>0</v>
      </c>
      <c r="Y593">
        <f>IF(EmployeeData3[[#This Row],[Job Level]]="Entry",1,0)</f>
        <v>0</v>
      </c>
      <c r="Z593">
        <f>IF(EmployeeData3[[#This Row],[Job Level]]="Manager",1,0)</f>
        <v>0</v>
      </c>
      <c r="AA593">
        <f>IF(EmployeeData3[[#This Row],[Job Level]]="Senior",1,0)</f>
        <v>0</v>
      </c>
      <c r="AB593">
        <f>IF(EmployeeData3[[#This Row],[Job Level]]="Senior Manager",1,0)</f>
        <v>1</v>
      </c>
      <c r="AC593">
        <f>IF(EmployeeData3[[#This Row],[Department]]="Claims",1,0)</f>
        <v>0</v>
      </c>
      <c r="AD593">
        <f>IF(EmployeeData3[[#This Row],[Department]]="Finance",1,0)</f>
        <v>0</v>
      </c>
      <c r="AE593">
        <f>IF(EmployeeData3[[#This Row],[Department]]="HR",1,0)</f>
        <v>0</v>
      </c>
      <c r="AF593">
        <f>IF(EmployeeData3[[#This Row],[Department]]="IT",1,0)</f>
        <v>0</v>
      </c>
      <c r="AG593">
        <f>IF(EmployeeData3[[#This Row],[Department]]="Marketing",1,0)</f>
        <v>0</v>
      </c>
      <c r="AH593">
        <f>IF(EmployeeData3[[#This Row],[Department]]="Sales",1,0)</f>
        <v>0</v>
      </c>
      <c r="AI593">
        <f>IF(EmployeeData3[[#This Row],[Department]]="Underwriting",1,0)</f>
        <v>0</v>
      </c>
      <c r="AJ593">
        <f>IF(EmployeeData3[[#This Row],[Country]]="Canada",1,0)</f>
        <v>0</v>
      </c>
      <c r="AK593">
        <f>IF(EmployeeData3[[#This Row],[Country]]="Germany",1,0)</f>
        <v>0</v>
      </c>
      <c r="AL593">
        <f>IF(EmployeeData3[[#This Row],[Country]]="Ireland",1,0)</f>
        <v>0</v>
      </c>
      <c r="AM593">
        <f>IF(EmployeeData3[[#This Row],[Country]]="Singapore",1,0)</f>
        <v>0</v>
      </c>
      <c r="AN593">
        <f>IF(EmployeeData3[[#This Row],[Country]]="US",1,0)</f>
        <v>0</v>
      </c>
      <c r="AO593">
        <f>IF(EmployeeData3[[#This Row],[Working Arrangement]]="Office",1,0)</f>
        <v>0</v>
      </c>
      <c r="AP593">
        <f>IF(EmployeeData3[[#This Row],[Working Arrangement]]="Remote",1,0)</f>
        <v>1</v>
      </c>
      <c r="AQ593" t="e">
        <f>'Logistics Regression'!#REF! + SUMPRODUCT(B593:J593, 'Logistics Regression'!#REF!)</f>
        <v>#REF!</v>
      </c>
    </row>
    <row r="594" spans="1:43">
      <c r="A594" t="s">
        <v>645</v>
      </c>
      <c r="B594" t="str">
        <f>VLOOKUP(EmployeeData3[[#This Row],[Employee ID]],GenderData[#All],2,FALSE)</f>
        <v>Female</v>
      </c>
      <c r="C594" t="s">
        <v>43</v>
      </c>
      <c r="D594" t="s">
        <v>44</v>
      </c>
      <c r="E594" t="s">
        <v>23</v>
      </c>
      <c r="F594" t="s">
        <v>24</v>
      </c>
      <c r="G594">
        <v>29</v>
      </c>
      <c r="H594">
        <v>11.1</v>
      </c>
      <c r="I594">
        <v>3.9</v>
      </c>
      <c r="J594" s="3">
        <v>1.05</v>
      </c>
      <c r="K594" t="s">
        <v>25</v>
      </c>
      <c r="L594" t="s">
        <v>26</v>
      </c>
      <c r="M594">
        <v>10</v>
      </c>
      <c r="N594">
        <v>44</v>
      </c>
      <c r="O594">
        <v>13</v>
      </c>
      <c r="P594">
        <v>2.5</v>
      </c>
      <c r="Q594" t="s">
        <v>50</v>
      </c>
      <c r="R594" t="s">
        <v>26</v>
      </c>
      <c r="S594">
        <v>45</v>
      </c>
      <c r="T594">
        <v>0</v>
      </c>
      <c r="U594">
        <f>IF(EmployeeData3[[#This Row],[Gender]]="Female",1,0)</f>
        <v>1</v>
      </c>
      <c r="V594">
        <f>IF(EmployeeData3[[#This Row],[Performance Rating]]="Needs Improvement",1,0)</f>
        <v>0</v>
      </c>
      <c r="W594">
        <f>IF(EmployeeData3[[#This Row],[Performance Rating]]="Exceeds Expectations",1,0)</f>
        <v>0</v>
      </c>
      <c r="X594">
        <f>IF(EmployeeData3[[#This Row],[Performance Rating]]="Outstanding",1,0)</f>
        <v>0</v>
      </c>
      <c r="Y594">
        <f>IF(EmployeeData3[[#This Row],[Job Level]]="Entry",1,0)</f>
        <v>0</v>
      </c>
      <c r="Z594">
        <f>IF(EmployeeData3[[#This Row],[Job Level]]="Manager",1,0)</f>
        <v>0</v>
      </c>
      <c r="AA594">
        <f>IF(EmployeeData3[[#This Row],[Job Level]]="Senior",1,0)</f>
        <v>0</v>
      </c>
      <c r="AB594">
        <f>IF(EmployeeData3[[#This Row],[Job Level]]="Senior Manager",1,0)</f>
        <v>0</v>
      </c>
      <c r="AC594">
        <f>IF(EmployeeData3[[#This Row],[Department]]="Claims",1,0)</f>
        <v>0</v>
      </c>
      <c r="AD594">
        <f>IF(EmployeeData3[[#This Row],[Department]]="Finance",1,0)</f>
        <v>1</v>
      </c>
      <c r="AE594">
        <f>IF(EmployeeData3[[#This Row],[Department]]="HR",1,0)</f>
        <v>0</v>
      </c>
      <c r="AF594">
        <f>IF(EmployeeData3[[#This Row],[Department]]="IT",1,0)</f>
        <v>0</v>
      </c>
      <c r="AG594">
        <f>IF(EmployeeData3[[#This Row],[Department]]="Marketing",1,0)</f>
        <v>0</v>
      </c>
      <c r="AH594">
        <f>IF(EmployeeData3[[#This Row],[Department]]="Sales",1,0)</f>
        <v>0</v>
      </c>
      <c r="AI594">
        <f>IF(EmployeeData3[[#This Row],[Department]]="Underwriting",1,0)</f>
        <v>0</v>
      </c>
      <c r="AJ594">
        <f>IF(EmployeeData3[[#This Row],[Country]]="Canada",1,0)</f>
        <v>0</v>
      </c>
      <c r="AK594">
        <f>IF(EmployeeData3[[#This Row],[Country]]="Germany",1,0)</f>
        <v>0</v>
      </c>
      <c r="AL594">
        <f>IF(EmployeeData3[[#This Row],[Country]]="Ireland",1,0)</f>
        <v>0</v>
      </c>
      <c r="AM594">
        <f>IF(EmployeeData3[[#This Row],[Country]]="Singapore",1,0)</f>
        <v>0</v>
      </c>
      <c r="AN594">
        <f>IF(EmployeeData3[[#This Row],[Country]]="US",1,0)</f>
        <v>0</v>
      </c>
      <c r="AO594">
        <f>IF(EmployeeData3[[#This Row],[Working Arrangement]]="Office",1,0)</f>
        <v>1</v>
      </c>
      <c r="AP594">
        <f>IF(EmployeeData3[[#This Row],[Working Arrangement]]="Remote",1,0)</f>
        <v>0</v>
      </c>
      <c r="AQ594" t="e">
        <f>'Logistics Regression'!#REF! + SUMPRODUCT(B594:J594, 'Logistics Regression'!#REF!)</f>
        <v>#REF!</v>
      </c>
    </row>
    <row r="595" spans="1:43">
      <c r="A595" t="s">
        <v>646</v>
      </c>
      <c r="B595" t="str">
        <f>VLOOKUP(EmployeeData3[[#This Row],[Employee ID]],GenderData[#All],2,FALSE)</f>
        <v>Female</v>
      </c>
      <c r="C595" t="s">
        <v>66</v>
      </c>
      <c r="D595" t="s">
        <v>67</v>
      </c>
      <c r="E595" t="s">
        <v>41</v>
      </c>
      <c r="F595" t="s">
        <v>62</v>
      </c>
      <c r="G595">
        <v>41</v>
      </c>
      <c r="H595">
        <v>7.9</v>
      </c>
      <c r="I595">
        <v>3.1</v>
      </c>
      <c r="J595" s="3">
        <v>0.96</v>
      </c>
      <c r="K595" t="s">
        <v>25</v>
      </c>
      <c r="L595" t="s">
        <v>38</v>
      </c>
      <c r="M595">
        <v>14</v>
      </c>
      <c r="N595">
        <v>84</v>
      </c>
      <c r="O595">
        <v>7</v>
      </c>
      <c r="P595">
        <v>12</v>
      </c>
      <c r="Q595" t="s">
        <v>33</v>
      </c>
      <c r="R595" t="s">
        <v>26</v>
      </c>
      <c r="S595">
        <v>31</v>
      </c>
      <c r="T595">
        <v>0</v>
      </c>
      <c r="U595">
        <f>IF(EmployeeData3[[#This Row],[Gender]]="Female",1,0)</f>
        <v>1</v>
      </c>
      <c r="V595">
        <f>IF(EmployeeData3[[#This Row],[Performance Rating]]="Needs Improvement",1,0)</f>
        <v>0</v>
      </c>
      <c r="W595">
        <f>IF(EmployeeData3[[#This Row],[Performance Rating]]="Exceeds Expectations",1,0)</f>
        <v>0</v>
      </c>
      <c r="X595">
        <f>IF(EmployeeData3[[#This Row],[Performance Rating]]="Outstanding",1,0)</f>
        <v>0</v>
      </c>
      <c r="Y595">
        <f>IF(EmployeeData3[[#This Row],[Job Level]]="Entry",1,0)</f>
        <v>1</v>
      </c>
      <c r="Z595">
        <f>IF(EmployeeData3[[#This Row],[Job Level]]="Manager",1,0)</f>
        <v>0</v>
      </c>
      <c r="AA595">
        <f>IF(EmployeeData3[[#This Row],[Job Level]]="Senior",1,0)</f>
        <v>0</v>
      </c>
      <c r="AB595">
        <f>IF(EmployeeData3[[#This Row],[Job Level]]="Senior Manager",1,0)</f>
        <v>0</v>
      </c>
      <c r="AC595">
        <f>IF(EmployeeData3[[#This Row],[Department]]="Claims",1,0)</f>
        <v>0</v>
      </c>
      <c r="AD595">
        <f>IF(EmployeeData3[[#This Row],[Department]]="Finance",1,0)</f>
        <v>0</v>
      </c>
      <c r="AE595">
        <f>IF(EmployeeData3[[#This Row],[Department]]="HR",1,0)</f>
        <v>1</v>
      </c>
      <c r="AF595">
        <f>IF(EmployeeData3[[#This Row],[Department]]="IT",1,0)</f>
        <v>0</v>
      </c>
      <c r="AG595">
        <f>IF(EmployeeData3[[#This Row],[Department]]="Marketing",1,0)</f>
        <v>0</v>
      </c>
      <c r="AH595">
        <f>IF(EmployeeData3[[#This Row],[Department]]="Sales",1,0)</f>
        <v>0</v>
      </c>
      <c r="AI595">
        <f>IF(EmployeeData3[[#This Row],[Department]]="Underwriting",1,0)</f>
        <v>0</v>
      </c>
      <c r="AJ595">
        <f>IF(EmployeeData3[[#This Row],[Country]]="Canada",1,0)</f>
        <v>0</v>
      </c>
      <c r="AK595">
        <f>IF(EmployeeData3[[#This Row],[Country]]="Germany",1,0)</f>
        <v>0</v>
      </c>
      <c r="AL595">
        <f>IF(EmployeeData3[[#This Row],[Country]]="Ireland",1,0)</f>
        <v>0</v>
      </c>
      <c r="AM595">
        <f>IF(EmployeeData3[[#This Row],[Country]]="Singapore",1,0)</f>
        <v>1</v>
      </c>
      <c r="AN595">
        <f>IF(EmployeeData3[[#This Row],[Country]]="US",1,0)</f>
        <v>0</v>
      </c>
      <c r="AO595">
        <f>IF(EmployeeData3[[#This Row],[Working Arrangement]]="Office",1,0)</f>
        <v>0</v>
      </c>
      <c r="AP595">
        <f>IF(EmployeeData3[[#This Row],[Working Arrangement]]="Remote",1,0)</f>
        <v>0</v>
      </c>
      <c r="AQ595" t="e">
        <f>'Logistics Regression'!#REF! + SUMPRODUCT(B595:J595, 'Logistics Regression'!#REF!)</f>
        <v>#REF!</v>
      </c>
    </row>
    <row r="596" spans="1:43">
      <c r="A596" t="s">
        <v>647</v>
      </c>
      <c r="B596" t="str">
        <f>VLOOKUP(EmployeeData3[[#This Row],[Employee ID]],GenderData[#All],2,FALSE)</f>
        <v>Female</v>
      </c>
      <c r="C596" t="s">
        <v>29</v>
      </c>
      <c r="D596" t="s">
        <v>30</v>
      </c>
      <c r="E596" t="s">
        <v>41</v>
      </c>
      <c r="F596" t="s">
        <v>32</v>
      </c>
      <c r="G596">
        <v>22</v>
      </c>
      <c r="H596">
        <v>1.6</v>
      </c>
      <c r="I596">
        <v>1.3</v>
      </c>
      <c r="J596" s="3">
        <v>1</v>
      </c>
      <c r="K596" t="s">
        <v>53</v>
      </c>
      <c r="L596" t="s">
        <v>38</v>
      </c>
      <c r="M596">
        <v>29</v>
      </c>
      <c r="N596">
        <v>84</v>
      </c>
      <c r="O596">
        <v>3</v>
      </c>
      <c r="P596">
        <v>3.7</v>
      </c>
      <c r="Q596" t="s">
        <v>33</v>
      </c>
      <c r="R596" t="s">
        <v>26</v>
      </c>
      <c r="S596">
        <v>17</v>
      </c>
      <c r="T596">
        <v>0</v>
      </c>
      <c r="U596">
        <f>IF(EmployeeData3[[#This Row],[Gender]]="Female",1,0)</f>
        <v>1</v>
      </c>
      <c r="V596">
        <f>IF(EmployeeData3[[#This Row],[Performance Rating]]="Needs Improvement",1,0)</f>
        <v>1</v>
      </c>
      <c r="W596">
        <f>IF(EmployeeData3[[#This Row],[Performance Rating]]="Exceeds Expectations",1,0)</f>
        <v>0</v>
      </c>
      <c r="X596">
        <f>IF(EmployeeData3[[#This Row],[Performance Rating]]="Outstanding",1,0)</f>
        <v>0</v>
      </c>
      <c r="Y596">
        <f>IF(EmployeeData3[[#This Row],[Job Level]]="Entry",1,0)</f>
        <v>0</v>
      </c>
      <c r="Z596">
        <f>IF(EmployeeData3[[#This Row],[Job Level]]="Manager",1,0)</f>
        <v>0</v>
      </c>
      <c r="AA596">
        <f>IF(EmployeeData3[[#This Row],[Job Level]]="Senior",1,0)</f>
        <v>1</v>
      </c>
      <c r="AB596">
        <f>IF(EmployeeData3[[#This Row],[Job Level]]="Senior Manager",1,0)</f>
        <v>0</v>
      </c>
      <c r="AC596">
        <f>IF(EmployeeData3[[#This Row],[Department]]="Claims",1,0)</f>
        <v>1</v>
      </c>
      <c r="AD596">
        <f>IF(EmployeeData3[[#This Row],[Department]]="Finance",1,0)</f>
        <v>0</v>
      </c>
      <c r="AE596">
        <f>IF(EmployeeData3[[#This Row],[Department]]="HR",1,0)</f>
        <v>0</v>
      </c>
      <c r="AF596">
        <f>IF(EmployeeData3[[#This Row],[Department]]="IT",1,0)</f>
        <v>0</v>
      </c>
      <c r="AG596">
        <f>IF(EmployeeData3[[#This Row],[Department]]="Marketing",1,0)</f>
        <v>0</v>
      </c>
      <c r="AH596">
        <f>IF(EmployeeData3[[#This Row],[Department]]="Sales",1,0)</f>
        <v>0</v>
      </c>
      <c r="AI596">
        <f>IF(EmployeeData3[[#This Row],[Department]]="Underwriting",1,0)</f>
        <v>0</v>
      </c>
      <c r="AJ596">
        <f>IF(EmployeeData3[[#This Row],[Country]]="Canada",1,0)</f>
        <v>0</v>
      </c>
      <c r="AK596">
        <f>IF(EmployeeData3[[#This Row],[Country]]="Germany",1,0)</f>
        <v>0</v>
      </c>
      <c r="AL596">
        <f>IF(EmployeeData3[[#This Row],[Country]]="Ireland",1,0)</f>
        <v>0</v>
      </c>
      <c r="AM596">
        <f>IF(EmployeeData3[[#This Row],[Country]]="Singapore",1,0)</f>
        <v>1</v>
      </c>
      <c r="AN596">
        <f>IF(EmployeeData3[[#This Row],[Country]]="US",1,0)</f>
        <v>0</v>
      </c>
      <c r="AO596">
        <f>IF(EmployeeData3[[#This Row],[Working Arrangement]]="Office",1,0)</f>
        <v>0</v>
      </c>
      <c r="AP596">
        <f>IF(EmployeeData3[[#This Row],[Working Arrangement]]="Remote",1,0)</f>
        <v>0</v>
      </c>
      <c r="AQ596" t="e">
        <f>'Logistics Regression'!#REF! + SUMPRODUCT(B596:J596, 'Logistics Regression'!#REF!)</f>
        <v>#REF!</v>
      </c>
    </row>
    <row r="597" spans="1:43">
      <c r="A597" t="s">
        <v>648</v>
      </c>
      <c r="B597" t="str">
        <f>VLOOKUP(EmployeeData3[[#This Row],[Employee ID]],GenderData[#All],2,FALSE)</f>
        <v>Female</v>
      </c>
      <c r="C597" t="s">
        <v>21</v>
      </c>
      <c r="D597" t="s">
        <v>22</v>
      </c>
      <c r="E597" t="s">
        <v>23</v>
      </c>
      <c r="F597" t="s">
        <v>32</v>
      </c>
      <c r="G597">
        <v>30</v>
      </c>
      <c r="H597">
        <v>5.2</v>
      </c>
      <c r="I597">
        <v>3.7</v>
      </c>
      <c r="J597" s="3">
        <v>0.95</v>
      </c>
      <c r="K597" t="s">
        <v>25</v>
      </c>
      <c r="L597" t="s">
        <v>38</v>
      </c>
      <c r="M597">
        <v>1</v>
      </c>
      <c r="N597">
        <v>70</v>
      </c>
      <c r="O597">
        <v>5</v>
      </c>
      <c r="P597">
        <v>1.9</v>
      </c>
      <c r="Q597" t="s">
        <v>33</v>
      </c>
      <c r="R597" t="s">
        <v>26</v>
      </c>
      <c r="S597">
        <v>29</v>
      </c>
      <c r="T597">
        <v>0</v>
      </c>
      <c r="U597">
        <f>IF(EmployeeData3[[#This Row],[Gender]]="Female",1,0)</f>
        <v>1</v>
      </c>
      <c r="V597">
        <f>IF(EmployeeData3[[#This Row],[Performance Rating]]="Needs Improvement",1,0)</f>
        <v>0</v>
      </c>
      <c r="W597">
        <f>IF(EmployeeData3[[#This Row],[Performance Rating]]="Exceeds Expectations",1,0)</f>
        <v>0</v>
      </c>
      <c r="X597">
        <f>IF(EmployeeData3[[#This Row],[Performance Rating]]="Outstanding",1,0)</f>
        <v>0</v>
      </c>
      <c r="Y597">
        <f>IF(EmployeeData3[[#This Row],[Job Level]]="Entry",1,0)</f>
        <v>0</v>
      </c>
      <c r="Z597">
        <f>IF(EmployeeData3[[#This Row],[Job Level]]="Manager",1,0)</f>
        <v>0</v>
      </c>
      <c r="AA597">
        <f>IF(EmployeeData3[[#This Row],[Job Level]]="Senior",1,0)</f>
        <v>1</v>
      </c>
      <c r="AB597">
        <f>IF(EmployeeData3[[#This Row],[Job Level]]="Senior Manager",1,0)</f>
        <v>0</v>
      </c>
      <c r="AC597">
        <f>IF(EmployeeData3[[#This Row],[Department]]="Claims",1,0)</f>
        <v>0</v>
      </c>
      <c r="AD597">
        <f>IF(EmployeeData3[[#This Row],[Department]]="Finance",1,0)</f>
        <v>0</v>
      </c>
      <c r="AE597">
        <f>IF(EmployeeData3[[#This Row],[Department]]="HR",1,0)</f>
        <v>0</v>
      </c>
      <c r="AF597">
        <f>IF(EmployeeData3[[#This Row],[Department]]="IT",1,0)</f>
        <v>0</v>
      </c>
      <c r="AG597">
        <f>IF(EmployeeData3[[#This Row],[Department]]="Marketing",1,0)</f>
        <v>0</v>
      </c>
      <c r="AH597">
        <f>IF(EmployeeData3[[#This Row],[Department]]="Sales",1,0)</f>
        <v>1</v>
      </c>
      <c r="AI597">
        <f>IF(EmployeeData3[[#This Row],[Department]]="Underwriting",1,0)</f>
        <v>0</v>
      </c>
      <c r="AJ597">
        <f>IF(EmployeeData3[[#This Row],[Country]]="Canada",1,0)</f>
        <v>0</v>
      </c>
      <c r="AK597">
        <f>IF(EmployeeData3[[#This Row],[Country]]="Germany",1,0)</f>
        <v>0</v>
      </c>
      <c r="AL597">
        <f>IF(EmployeeData3[[#This Row],[Country]]="Ireland",1,0)</f>
        <v>0</v>
      </c>
      <c r="AM597">
        <f>IF(EmployeeData3[[#This Row],[Country]]="Singapore",1,0)</f>
        <v>0</v>
      </c>
      <c r="AN597">
        <f>IF(EmployeeData3[[#This Row],[Country]]="US",1,0)</f>
        <v>0</v>
      </c>
      <c r="AO597">
        <f>IF(EmployeeData3[[#This Row],[Working Arrangement]]="Office",1,0)</f>
        <v>0</v>
      </c>
      <c r="AP597">
        <f>IF(EmployeeData3[[#This Row],[Working Arrangement]]="Remote",1,0)</f>
        <v>0</v>
      </c>
      <c r="AQ597" t="e">
        <f>'Logistics Regression'!#REF! + SUMPRODUCT(B597:J597, 'Logistics Regression'!#REF!)</f>
        <v>#REF!</v>
      </c>
    </row>
    <row r="598" spans="1:43">
      <c r="A598" t="s">
        <v>649</v>
      </c>
      <c r="B598" t="str">
        <f>VLOOKUP(EmployeeData3[[#This Row],[Employee ID]],GenderData[#All],2,FALSE)</f>
        <v>Female</v>
      </c>
      <c r="C598" t="s">
        <v>40</v>
      </c>
      <c r="D598" t="s">
        <v>40</v>
      </c>
      <c r="E598" t="s">
        <v>23</v>
      </c>
      <c r="F598" t="s">
        <v>24</v>
      </c>
      <c r="G598">
        <v>32</v>
      </c>
      <c r="H598">
        <v>2</v>
      </c>
      <c r="I598">
        <v>0.6</v>
      </c>
      <c r="J598" s="3">
        <v>0.88</v>
      </c>
      <c r="K598" t="s">
        <v>37</v>
      </c>
      <c r="L598" t="s">
        <v>38</v>
      </c>
      <c r="M598">
        <v>33</v>
      </c>
      <c r="N598">
        <v>83</v>
      </c>
      <c r="O598">
        <v>4</v>
      </c>
      <c r="P598">
        <v>0.6</v>
      </c>
      <c r="Q598" t="s">
        <v>33</v>
      </c>
      <c r="R598" t="s">
        <v>38</v>
      </c>
      <c r="S598">
        <v>6</v>
      </c>
      <c r="T598">
        <v>0</v>
      </c>
      <c r="U598">
        <f>IF(EmployeeData3[[#This Row],[Gender]]="Female",1,0)</f>
        <v>1</v>
      </c>
      <c r="V598">
        <f>IF(EmployeeData3[[#This Row],[Performance Rating]]="Needs Improvement",1,0)</f>
        <v>0</v>
      </c>
      <c r="W598">
        <f>IF(EmployeeData3[[#This Row],[Performance Rating]]="Exceeds Expectations",1,0)</f>
        <v>1</v>
      </c>
      <c r="X598">
        <f>IF(EmployeeData3[[#This Row],[Performance Rating]]="Outstanding",1,0)</f>
        <v>0</v>
      </c>
      <c r="Y598">
        <f>IF(EmployeeData3[[#This Row],[Job Level]]="Entry",1,0)</f>
        <v>0</v>
      </c>
      <c r="Z598">
        <f>IF(EmployeeData3[[#This Row],[Job Level]]="Manager",1,0)</f>
        <v>0</v>
      </c>
      <c r="AA598">
        <f>IF(EmployeeData3[[#This Row],[Job Level]]="Senior",1,0)</f>
        <v>0</v>
      </c>
      <c r="AB598">
        <f>IF(EmployeeData3[[#This Row],[Job Level]]="Senior Manager",1,0)</f>
        <v>0</v>
      </c>
      <c r="AC598">
        <f>IF(EmployeeData3[[#This Row],[Department]]="Claims",1,0)</f>
        <v>0</v>
      </c>
      <c r="AD598">
        <f>IF(EmployeeData3[[#This Row],[Department]]="Finance",1,0)</f>
        <v>0</v>
      </c>
      <c r="AE598">
        <f>IF(EmployeeData3[[#This Row],[Department]]="HR",1,0)</f>
        <v>0</v>
      </c>
      <c r="AF598">
        <f>IF(EmployeeData3[[#This Row],[Department]]="IT",1,0)</f>
        <v>0</v>
      </c>
      <c r="AG598">
        <f>IF(EmployeeData3[[#This Row],[Department]]="Marketing",1,0)</f>
        <v>0</v>
      </c>
      <c r="AH598">
        <f>IF(EmployeeData3[[#This Row],[Department]]="Sales",1,0)</f>
        <v>0</v>
      </c>
      <c r="AI598">
        <f>IF(EmployeeData3[[#This Row],[Department]]="Underwriting",1,0)</f>
        <v>0</v>
      </c>
      <c r="AJ598">
        <f>IF(EmployeeData3[[#This Row],[Country]]="Canada",1,0)</f>
        <v>0</v>
      </c>
      <c r="AK598">
        <f>IF(EmployeeData3[[#This Row],[Country]]="Germany",1,0)</f>
        <v>0</v>
      </c>
      <c r="AL598">
        <f>IF(EmployeeData3[[#This Row],[Country]]="Ireland",1,0)</f>
        <v>0</v>
      </c>
      <c r="AM598">
        <f>IF(EmployeeData3[[#This Row],[Country]]="Singapore",1,0)</f>
        <v>0</v>
      </c>
      <c r="AN598">
        <f>IF(EmployeeData3[[#This Row],[Country]]="US",1,0)</f>
        <v>0</v>
      </c>
      <c r="AO598">
        <f>IF(EmployeeData3[[#This Row],[Working Arrangement]]="Office",1,0)</f>
        <v>0</v>
      </c>
      <c r="AP598">
        <f>IF(EmployeeData3[[#This Row],[Working Arrangement]]="Remote",1,0)</f>
        <v>0</v>
      </c>
      <c r="AQ598" t="e">
        <f>'Logistics Regression'!#REF! + SUMPRODUCT(B598:J598, 'Logistics Regression'!#REF!)</f>
        <v>#REF!</v>
      </c>
    </row>
    <row r="599" spans="1:43">
      <c r="A599" t="s">
        <v>650</v>
      </c>
      <c r="B599" t="str">
        <f>VLOOKUP(EmployeeData3[[#This Row],[Employee ID]],GenderData[#All],2,FALSE)</f>
        <v>Female</v>
      </c>
      <c r="C599" t="s">
        <v>43</v>
      </c>
      <c r="D599" t="s">
        <v>44</v>
      </c>
      <c r="E599" t="s">
        <v>23</v>
      </c>
      <c r="F599" t="s">
        <v>62</v>
      </c>
      <c r="G599">
        <v>36</v>
      </c>
      <c r="H599">
        <v>2.2999999999999998</v>
      </c>
      <c r="I599">
        <v>2.2999999999999998</v>
      </c>
      <c r="J599" s="3">
        <v>1.25</v>
      </c>
      <c r="K599" t="s">
        <v>25</v>
      </c>
      <c r="L599" t="s">
        <v>26</v>
      </c>
      <c r="M599">
        <v>17</v>
      </c>
      <c r="N599">
        <v>86</v>
      </c>
      <c r="O599">
        <v>13</v>
      </c>
      <c r="P599">
        <v>1.6</v>
      </c>
      <c r="Q599" t="s">
        <v>50</v>
      </c>
      <c r="R599" t="s">
        <v>26</v>
      </c>
      <c r="S599">
        <v>37</v>
      </c>
      <c r="T599">
        <v>0</v>
      </c>
      <c r="U599">
        <f>IF(EmployeeData3[[#This Row],[Gender]]="Female",1,0)</f>
        <v>1</v>
      </c>
      <c r="V599">
        <f>IF(EmployeeData3[[#This Row],[Performance Rating]]="Needs Improvement",1,0)</f>
        <v>0</v>
      </c>
      <c r="W599">
        <f>IF(EmployeeData3[[#This Row],[Performance Rating]]="Exceeds Expectations",1,0)</f>
        <v>0</v>
      </c>
      <c r="X599">
        <f>IF(EmployeeData3[[#This Row],[Performance Rating]]="Outstanding",1,0)</f>
        <v>0</v>
      </c>
      <c r="Y599">
        <f>IF(EmployeeData3[[#This Row],[Job Level]]="Entry",1,0)</f>
        <v>1</v>
      </c>
      <c r="Z599">
        <f>IF(EmployeeData3[[#This Row],[Job Level]]="Manager",1,0)</f>
        <v>0</v>
      </c>
      <c r="AA599">
        <f>IF(EmployeeData3[[#This Row],[Job Level]]="Senior",1,0)</f>
        <v>0</v>
      </c>
      <c r="AB599">
        <f>IF(EmployeeData3[[#This Row],[Job Level]]="Senior Manager",1,0)</f>
        <v>0</v>
      </c>
      <c r="AC599">
        <f>IF(EmployeeData3[[#This Row],[Department]]="Claims",1,0)</f>
        <v>0</v>
      </c>
      <c r="AD599">
        <f>IF(EmployeeData3[[#This Row],[Department]]="Finance",1,0)</f>
        <v>1</v>
      </c>
      <c r="AE599">
        <f>IF(EmployeeData3[[#This Row],[Department]]="HR",1,0)</f>
        <v>0</v>
      </c>
      <c r="AF599">
        <f>IF(EmployeeData3[[#This Row],[Department]]="IT",1,0)</f>
        <v>0</v>
      </c>
      <c r="AG599">
        <f>IF(EmployeeData3[[#This Row],[Department]]="Marketing",1,0)</f>
        <v>0</v>
      </c>
      <c r="AH599">
        <f>IF(EmployeeData3[[#This Row],[Department]]="Sales",1,0)</f>
        <v>0</v>
      </c>
      <c r="AI599">
        <f>IF(EmployeeData3[[#This Row],[Department]]="Underwriting",1,0)</f>
        <v>0</v>
      </c>
      <c r="AJ599">
        <f>IF(EmployeeData3[[#This Row],[Country]]="Canada",1,0)</f>
        <v>0</v>
      </c>
      <c r="AK599">
        <f>IF(EmployeeData3[[#This Row],[Country]]="Germany",1,0)</f>
        <v>0</v>
      </c>
      <c r="AL599">
        <f>IF(EmployeeData3[[#This Row],[Country]]="Ireland",1,0)</f>
        <v>0</v>
      </c>
      <c r="AM599">
        <f>IF(EmployeeData3[[#This Row],[Country]]="Singapore",1,0)</f>
        <v>0</v>
      </c>
      <c r="AN599">
        <f>IF(EmployeeData3[[#This Row],[Country]]="US",1,0)</f>
        <v>0</v>
      </c>
      <c r="AO599">
        <f>IF(EmployeeData3[[#This Row],[Working Arrangement]]="Office",1,0)</f>
        <v>1</v>
      </c>
      <c r="AP599">
        <f>IF(EmployeeData3[[#This Row],[Working Arrangement]]="Remote",1,0)</f>
        <v>0</v>
      </c>
      <c r="AQ599" t="e">
        <f>'Logistics Regression'!#REF! + SUMPRODUCT(B599:J599, 'Logistics Regression'!#REF!)</f>
        <v>#REF!</v>
      </c>
    </row>
    <row r="600" spans="1:43">
      <c r="A600" t="s">
        <v>651</v>
      </c>
      <c r="B600" t="str">
        <f>VLOOKUP(EmployeeData3[[#This Row],[Employee ID]],GenderData[#All],2,FALSE)</f>
        <v>Female</v>
      </c>
      <c r="C600" t="s">
        <v>43</v>
      </c>
      <c r="D600" t="s">
        <v>44</v>
      </c>
      <c r="E600" t="s">
        <v>23</v>
      </c>
      <c r="F600" t="s">
        <v>62</v>
      </c>
      <c r="G600">
        <v>35</v>
      </c>
      <c r="H600">
        <v>3</v>
      </c>
      <c r="I600">
        <v>2</v>
      </c>
      <c r="J600" s="3">
        <v>1.1000000000000001</v>
      </c>
      <c r="K600" t="s">
        <v>37</v>
      </c>
      <c r="L600" t="s">
        <v>26</v>
      </c>
      <c r="M600">
        <v>15</v>
      </c>
      <c r="N600">
        <v>73</v>
      </c>
      <c r="O600">
        <v>4</v>
      </c>
      <c r="P600">
        <v>1.3</v>
      </c>
      <c r="Q600" t="s">
        <v>33</v>
      </c>
      <c r="R600" t="s">
        <v>26</v>
      </c>
      <c r="S600">
        <v>6</v>
      </c>
      <c r="T600">
        <v>0</v>
      </c>
      <c r="U600">
        <f>IF(EmployeeData3[[#This Row],[Gender]]="Female",1,0)</f>
        <v>1</v>
      </c>
      <c r="V600">
        <f>IF(EmployeeData3[[#This Row],[Performance Rating]]="Needs Improvement",1,0)</f>
        <v>0</v>
      </c>
      <c r="W600">
        <f>IF(EmployeeData3[[#This Row],[Performance Rating]]="Exceeds Expectations",1,0)</f>
        <v>1</v>
      </c>
      <c r="X600">
        <f>IF(EmployeeData3[[#This Row],[Performance Rating]]="Outstanding",1,0)</f>
        <v>0</v>
      </c>
      <c r="Y600">
        <f>IF(EmployeeData3[[#This Row],[Job Level]]="Entry",1,0)</f>
        <v>1</v>
      </c>
      <c r="Z600">
        <f>IF(EmployeeData3[[#This Row],[Job Level]]="Manager",1,0)</f>
        <v>0</v>
      </c>
      <c r="AA600">
        <f>IF(EmployeeData3[[#This Row],[Job Level]]="Senior",1,0)</f>
        <v>0</v>
      </c>
      <c r="AB600">
        <f>IF(EmployeeData3[[#This Row],[Job Level]]="Senior Manager",1,0)</f>
        <v>0</v>
      </c>
      <c r="AC600">
        <f>IF(EmployeeData3[[#This Row],[Department]]="Claims",1,0)</f>
        <v>0</v>
      </c>
      <c r="AD600">
        <f>IF(EmployeeData3[[#This Row],[Department]]="Finance",1,0)</f>
        <v>1</v>
      </c>
      <c r="AE600">
        <f>IF(EmployeeData3[[#This Row],[Department]]="HR",1,0)</f>
        <v>0</v>
      </c>
      <c r="AF600">
        <f>IF(EmployeeData3[[#This Row],[Department]]="IT",1,0)</f>
        <v>0</v>
      </c>
      <c r="AG600">
        <f>IF(EmployeeData3[[#This Row],[Department]]="Marketing",1,0)</f>
        <v>0</v>
      </c>
      <c r="AH600">
        <f>IF(EmployeeData3[[#This Row],[Department]]="Sales",1,0)</f>
        <v>0</v>
      </c>
      <c r="AI600">
        <f>IF(EmployeeData3[[#This Row],[Department]]="Underwriting",1,0)</f>
        <v>0</v>
      </c>
      <c r="AJ600">
        <f>IF(EmployeeData3[[#This Row],[Country]]="Canada",1,0)</f>
        <v>0</v>
      </c>
      <c r="AK600">
        <f>IF(EmployeeData3[[#This Row],[Country]]="Germany",1,0)</f>
        <v>0</v>
      </c>
      <c r="AL600">
        <f>IF(EmployeeData3[[#This Row],[Country]]="Ireland",1,0)</f>
        <v>0</v>
      </c>
      <c r="AM600">
        <f>IF(EmployeeData3[[#This Row],[Country]]="Singapore",1,0)</f>
        <v>0</v>
      </c>
      <c r="AN600">
        <f>IF(EmployeeData3[[#This Row],[Country]]="US",1,0)</f>
        <v>0</v>
      </c>
      <c r="AO600">
        <f>IF(EmployeeData3[[#This Row],[Working Arrangement]]="Office",1,0)</f>
        <v>0</v>
      </c>
      <c r="AP600">
        <f>IF(EmployeeData3[[#This Row],[Working Arrangement]]="Remote",1,0)</f>
        <v>0</v>
      </c>
      <c r="AQ600" t="e">
        <f>'Logistics Regression'!#REF! + SUMPRODUCT(B600:J600, 'Logistics Regression'!#REF!)</f>
        <v>#REF!</v>
      </c>
    </row>
    <row r="601" spans="1:43">
      <c r="A601" t="s">
        <v>652</v>
      </c>
      <c r="B601" t="str">
        <f>VLOOKUP(EmployeeData3[[#This Row],[Employee ID]],GenderData[#All],2,FALSE)</f>
        <v>Male</v>
      </c>
      <c r="C601" t="s">
        <v>48</v>
      </c>
      <c r="D601" t="s">
        <v>49</v>
      </c>
      <c r="E601" t="s">
        <v>23</v>
      </c>
      <c r="F601" t="s">
        <v>36</v>
      </c>
      <c r="G601">
        <v>35</v>
      </c>
      <c r="H601">
        <v>1.1000000000000001</v>
      </c>
      <c r="I601">
        <v>0.3</v>
      </c>
      <c r="J601" s="3">
        <v>1.01</v>
      </c>
      <c r="K601" t="s">
        <v>25</v>
      </c>
      <c r="L601" t="s">
        <v>26</v>
      </c>
      <c r="M601">
        <v>14</v>
      </c>
      <c r="N601">
        <v>67</v>
      </c>
      <c r="O601">
        <v>5</v>
      </c>
      <c r="P601">
        <v>0.3</v>
      </c>
      <c r="Q601" t="s">
        <v>33</v>
      </c>
      <c r="R601" t="s">
        <v>26</v>
      </c>
      <c r="S601">
        <v>21</v>
      </c>
      <c r="T601">
        <v>0</v>
      </c>
      <c r="U601">
        <f>IF(EmployeeData3[[#This Row],[Gender]]="Female",1,0)</f>
        <v>0</v>
      </c>
      <c r="V601">
        <f>IF(EmployeeData3[[#This Row],[Performance Rating]]="Needs Improvement",1,0)</f>
        <v>0</v>
      </c>
      <c r="W601">
        <f>IF(EmployeeData3[[#This Row],[Performance Rating]]="Exceeds Expectations",1,0)</f>
        <v>0</v>
      </c>
      <c r="X601">
        <f>IF(EmployeeData3[[#This Row],[Performance Rating]]="Outstanding",1,0)</f>
        <v>0</v>
      </c>
      <c r="Y601">
        <f>IF(EmployeeData3[[#This Row],[Job Level]]="Entry",1,0)</f>
        <v>0</v>
      </c>
      <c r="Z601">
        <f>IF(EmployeeData3[[#This Row],[Job Level]]="Manager",1,0)</f>
        <v>1</v>
      </c>
      <c r="AA601">
        <f>IF(EmployeeData3[[#This Row],[Job Level]]="Senior",1,0)</f>
        <v>0</v>
      </c>
      <c r="AB601">
        <f>IF(EmployeeData3[[#This Row],[Job Level]]="Senior Manager",1,0)</f>
        <v>0</v>
      </c>
      <c r="AC601">
        <f>IF(EmployeeData3[[#This Row],[Department]]="Claims",1,0)</f>
        <v>0</v>
      </c>
      <c r="AD601">
        <f>IF(EmployeeData3[[#This Row],[Department]]="Finance",1,0)</f>
        <v>0</v>
      </c>
      <c r="AE601">
        <f>IF(EmployeeData3[[#This Row],[Department]]="HR",1,0)</f>
        <v>0</v>
      </c>
      <c r="AF601">
        <f>IF(EmployeeData3[[#This Row],[Department]]="IT",1,0)</f>
        <v>1</v>
      </c>
      <c r="AG601">
        <f>IF(EmployeeData3[[#This Row],[Department]]="Marketing",1,0)</f>
        <v>0</v>
      </c>
      <c r="AH601">
        <f>IF(EmployeeData3[[#This Row],[Department]]="Sales",1,0)</f>
        <v>0</v>
      </c>
      <c r="AI601">
        <f>IF(EmployeeData3[[#This Row],[Department]]="Underwriting",1,0)</f>
        <v>0</v>
      </c>
      <c r="AJ601">
        <f>IF(EmployeeData3[[#This Row],[Country]]="Canada",1,0)</f>
        <v>0</v>
      </c>
      <c r="AK601">
        <f>IF(EmployeeData3[[#This Row],[Country]]="Germany",1,0)</f>
        <v>0</v>
      </c>
      <c r="AL601">
        <f>IF(EmployeeData3[[#This Row],[Country]]="Ireland",1,0)</f>
        <v>0</v>
      </c>
      <c r="AM601">
        <f>IF(EmployeeData3[[#This Row],[Country]]="Singapore",1,0)</f>
        <v>0</v>
      </c>
      <c r="AN601">
        <f>IF(EmployeeData3[[#This Row],[Country]]="US",1,0)</f>
        <v>0</v>
      </c>
      <c r="AO601">
        <f>IF(EmployeeData3[[#This Row],[Working Arrangement]]="Office",1,0)</f>
        <v>0</v>
      </c>
      <c r="AP601">
        <f>IF(EmployeeData3[[#This Row],[Working Arrangement]]="Remote",1,0)</f>
        <v>0</v>
      </c>
      <c r="AQ601" t="e">
        <f>'Logistics Regression'!#REF! + SUMPRODUCT(B601:J601, 'Logistics Regression'!#REF!)</f>
        <v>#REF!</v>
      </c>
    </row>
    <row r="602" spans="1:43">
      <c r="A602" t="s">
        <v>653</v>
      </c>
      <c r="B602" t="str">
        <f>VLOOKUP(EmployeeData3[[#This Row],[Employee ID]],GenderData[#All],2,FALSE)</f>
        <v>Female</v>
      </c>
      <c r="C602" t="s">
        <v>43</v>
      </c>
      <c r="D602" t="s">
        <v>44</v>
      </c>
      <c r="E602" t="s">
        <v>45</v>
      </c>
      <c r="F602" t="s">
        <v>24</v>
      </c>
      <c r="G602">
        <v>45</v>
      </c>
      <c r="H602">
        <v>1.8</v>
      </c>
      <c r="I602">
        <v>1.8</v>
      </c>
      <c r="J602" s="3">
        <v>0.72</v>
      </c>
      <c r="K602" t="s">
        <v>25</v>
      </c>
      <c r="L602" t="s">
        <v>26</v>
      </c>
      <c r="M602">
        <v>12</v>
      </c>
      <c r="N602">
        <v>55</v>
      </c>
      <c r="O602">
        <v>1</v>
      </c>
      <c r="P602">
        <v>1</v>
      </c>
      <c r="Q602" t="s">
        <v>50</v>
      </c>
      <c r="R602" t="s">
        <v>26</v>
      </c>
      <c r="S602">
        <v>27</v>
      </c>
      <c r="T602">
        <v>0</v>
      </c>
      <c r="U602">
        <f>IF(EmployeeData3[[#This Row],[Gender]]="Female",1,0)</f>
        <v>1</v>
      </c>
      <c r="V602">
        <f>IF(EmployeeData3[[#This Row],[Performance Rating]]="Needs Improvement",1,0)</f>
        <v>0</v>
      </c>
      <c r="W602">
        <f>IF(EmployeeData3[[#This Row],[Performance Rating]]="Exceeds Expectations",1,0)</f>
        <v>0</v>
      </c>
      <c r="X602">
        <f>IF(EmployeeData3[[#This Row],[Performance Rating]]="Outstanding",1,0)</f>
        <v>0</v>
      </c>
      <c r="Y602">
        <f>IF(EmployeeData3[[#This Row],[Job Level]]="Entry",1,0)</f>
        <v>0</v>
      </c>
      <c r="Z602">
        <f>IF(EmployeeData3[[#This Row],[Job Level]]="Manager",1,0)</f>
        <v>0</v>
      </c>
      <c r="AA602">
        <f>IF(EmployeeData3[[#This Row],[Job Level]]="Senior",1,0)</f>
        <v>0</v>
      </c>
      <c r="AB602">
        <f>IF(EmployeeData3[[#This Row],[Job Level]]="Senior Manager",1,0)</f>
        <v>0</v>
      </c>
      <c r="AC602">
        <f>IF(EmployeeData3[[#This Row],[Department]]="Claims",1,0)</f>
        <v>0</v>
      </c>
      <c r="AD602">
        <f>IF(EmployeeData3[[#This Row],[Department]]="Finance",1,0)</f>
        <v>1</v>
      </c>
      <c r="AE602">
        <f>IF(EmployeeData3[[#This Row],[Department]]="HR",1,0)</f>
        <v>0</v>
      </c>
      <c r="AF602">
        <f>IF(EmployeeData3[[#This Row],[Department]]="IT",1,0)</f>
        <v>0</v>
      </c>
      <c r="AG602">
        <f>IF(EmployeeData3[[#This Row],[Department]]="Marketing",1,0)</f>
        <v>0</v>
      </c>
      <c r="AH602">
        <f>IF(EmployeeData3[[#This Row],[Department]]="Sales",1,0)</f>
        <v>0</v>
      </c>
      <c r="AI602">
        <f>IF(EmployeeData3[[#This Row],[Department]]="Underwriting",1,0)</f>
        <v>0</v>
      </c>
      <c r="AJ602">
        <f>IF(EmployeeData3[[#This Row],[Country]]="Canada",1,0)</f>
        <v>0</v>
      </c>
      <c r="AK602">
        <f>IF(EmployeeData3[[#This Row],[Country]]="Germany",1,0)</f>
        <v>0</v>
      </c>
      <c r="AL602">
        <f>IF(EmployeeData3[[#This Row],[Country]]="Ireland",1,0)</f>
        <v>0</v>
      </c>
      <c r="AM602">
        <f>IF(EmployeeData3[[#This Row],[Country]]="Singapore",1,0)</f>
        <v>0</v>
      </c>
      <c r="AN602">
        <f>IF(EmployeeData3[[#This Row],[Country]]="US",1,0)</f>
        <v>1</v>
      </c>
      <c r="AO602">
        <f>IF(EmployeeData3[[#This Row],[Working Arrangement]]="Office",1,0)</f>
        <v>1</v>
      </c>
      <c r="AP602">
        <f>IF(EmployeeData3[[#This Row],[Working Arrangement]]="Remote",1,0)</f>
        <v>0</v>
      </c>
      <c r="AQ602" t="e">
        <f>'Logistics Regression'!#REF! + SUMPRODUCT(B602:J602, 'Logistics Regression'!#REF!)</f>
        <v>#REF!</v>
      </c>
    </row>
    <row r="603" spans="1:43">
      <c r="A603" t="s">
        <v>654</v>
      </c>
      <c r="B603" t="str">
        <f>VLOOKUP(EmployeeData3[[#This Row],[Employee ID]],GenderData[#All],2,FALSE)</f>
        <v>Male</v>
      </c>
      <c r="C603" t="s">
        <v>66</v>
      </c>
      <c r="D603" t="s">
        <v>67</v>
      </c>
      <c r="E603" t="s">
        <v>73</v>
      </c>
      <c r="F603" t="s">
        <v>24</v>
      </c>
      <c r="G603">
        <v>36</v>
      </c>
      <c r="H603">
        <v>10.1</v>
      </c>
      <c r="I603">
        <v>1.2</v>
      </c>
      <c r="J603" s="3">
        <v>0.98</v>
      </c>
      <c r="K603" t="s">
        <v>25</v>
      </c>
      <c r="L603" t="s">
        <v>26</v>
      </c>
      <c r="M603">
        <v>25</v>
      </c>
      <c r="N603">
        <v>68</v>
      </c>
      <c r="O603">
        <v>5</v>
      </c>
      <c r="P603">
        <v>2</v>
      </c>
      <c r="Q603" t="s">
        <v>33</v>
      </c>
      <c r="R603" t="s">
        <v>26</v>
      </c>
      <c r="S603">
        <v>36</v>
      </c>
      <c r="T603">
        <v>0</v>
      </c>
      <c r="U603">
        <f>IF(EmployeeData3[[#This Row],[Gender]]="Female",1,0)</f>
        <v>0</v>
      </c>
      <c r="V603">
        <f>IF(EmployeeData3[[#This Row],[Performance Rating]]="Needs Improvement",1,0)</f>
        <v>0</v>
      </c>
      <c r="W603">
        <f>IF(EmployeeData3[[#This Row],[Performance Rating]]="Exceeds Expectations",1,0)</f>
        <v>0</v>
      </c>
      <c r="X603">
        <f>IF(EmployeeData3[[#This Row],[Performance Rating]]="Outstanding",1,0)</f>
        <v>0</v>
      </c>
      <c r="Y603">
        <f>IF(EmployeeData3[[#This Row],[Job Level]]="Entry",1,0)</f>
        <v>0</v>
      </c>
      <c r="Z603">
        <f>IF(EmployeeData3[[#This Row],[Job Level]]="Manager",1,0)</f>
        <v>0</v>
      </c>
      <c r="AA603">
        <f>IF(EmployeeData3[[#This Row],[Job Level]]="Senior",1,0)</f>
        <v>0</v>
      </c>
      <c r="AB603">
        <f>IF(EmployeeData3[[#This Row],[Job Level]]="Senior Manager",1,0)</f>
        <v>0</v>
      </c>
      <c r="AC603">
        <f>IF(EmployeeData3[[#This Row],[Department]]="Claims",1,0)</f>
        <v>0</v>
      </c>
      <c r="AD603">
        <f>IF(EmployeeData3[[#This Row],[Department]]="Finance",1,0)</f>
        <v>0</v>
      </c>
      <c r="AE603">
        <f>IF(EmployeeData3[[#This Row],[Department]]="HR",1,0)</f>
        <v>1</v>
      </c>
      <c r="AF603">
        <f>IF(EmployeeData3[[#This Row],[Department]]="IT",1,0)</f>
        <v>0</v>
      </c>
      <c r="AG603">
        <f>IF(EmployeeData3[[#This Row],[Department]]="Marketing",1,0)</f>
        <v>0</v>
      </c>
      <c r="AH603">
        <f>IF(EmployeeData3[[#This Row],[Department]]="Sales",1,0)</f>
        <v>0</v>
      </c>
      <c r="AI603">
        <f>IF(EmployeeData3[[#This Row],[Department]]="Underwriting",1,0)</f>
        <v>0</v>
      </c>
      <c r="AJ603">
        <f>IF(EmployeeData3[[#This Row],[Country]]="Canada",1,0)</f>
        <v>0</v>
      </c>
      <c r="AK603">
        <f>IF(EmployeeData3[[#This Row],[Country]]="Germany",1,0)</f>
        <v>0</v>
      </c>
      <c r="AL603">
        <f>IF(EmployeeData3[[#This Row],[Country]]="Ireland",1,0)</f>
        <v>1</v>
      </c>
      <c r="AM603">
        <f>IF(EmployeeData3[[#This Row],[Country]]="Singapore",1,0)</f>
        <v>0</v>
      </c>
      <c r="AN603">
        <f>IF(EmployeeData3[[#This Row],[Country]]="US",1,0)</f>
        <v>0</v>
      </c>
      <c r="AO603">
        <f>IF(EmployeeData3[[#This Row],[Working Arrangement]]="Office",1,0)</f>
        <v>0</v>
      </c>
      <c r="AP603">
        <f>IF(EmployeeData3[[#This Row],[Working Arrangement]]="Remote",1,0)</f>
        <v>0</v>
      </c>
      <c r="AQ603" t="e">
        <f>'Logistics Regression'!#REF! + SUMPRODUCT(B603:J603, 'Logistics Regression'!#REF!)</f>
        <v>#REF!</v>
      </c>
    </row>
    <row r="604" spans="1:43">
      <c r="A604" t="s">
        <v>655</v>
      </c>
      <c r="B604" t="str">
        <f>VLOOKUP(EmployeeData3[[#This Row],[Employee ID]],GenderData[#All],2,FALSE)</f>
        <v>Male</v>
      </c>
      <c r="C604" t="s">
        <v>43</v>
      </c>
      <c r="D604" t="s">
        <v>44</v>
      </c>
      <c r="E604" t="s">
        <v>23</v>
      </c>
      <c r="F604" t="s">
        <v>24</v>
      </c>
      <c r="G604">
        <v>35</v>
      </c>
      <c r="H604">
        <v>2.2999999999999998</v>
      </c>
      <c r="I604">
        <v>2.2999999999999998</v>
      </c>
      <c r="J604" s="3">
        <v>1.29</v>
      </c>
      <c r="K604" t="s">
        <v>75</v>
      </c>
      <c r="L604" t="s">
        <v>26</v>
      </c>
      <c r="M604">
        <v>6</v>
      </c>
      <c r="N604">
        <v>79</v>
      </c>
      <c r="O604">
        <v>6</v>
      </c>
      <c r="P604">
        <v>2.2000000000000002</v>
      </c>
      <c r="Q604" t="s">
        <v>50</v>
      </c>
      <c r="R604" t="s">
        <v>26</v>
      </c>
      <c r="S604">
        <v>25</v>
      </c>
      <c r="T604">
        <v>0</v>
      </c>
      <c r="U604">
        <f>IF(EmployeeData3[[#This Row],[Gender]]="Female",1,0)</f>
        <v>0</v>
      </c>
      <c r="V604">
        <f>IF(EmployeeData3[[#This Row],[Performance Rating]]="Needs Improvement",1,0)</f>
        <v>0</v>
      </c>
      <c r="W604">
        <f>IF(EmployeeData3[[#This Row],[Performance Rating]]="Exceeds Expectations",1,0)</f>
        <v>0</v>
      </c>
      <c r="X604">
        <f>IF(EmployeeData3[[#This Row],[Performance Rating]]="Outstanding",1,0)</f>
        <v>1</v>
      </c>
      <c r="Y604">
        <f>IF(EmployeeData3[[#This Row],[Job Level]]="Entry",1,0)</f>
        <v>0</v>
      </c>
      <c r="Z604">
        <f>IF(EmployeeData3[[#This Row],[Job Level]]="Manager",1,0)</f>
        <v>0</v>
      </c>
      <c r="AA604">
        <f>IF(EmployeeData3[[#This Row],[Job Level]]="Senior",1,0)</f>
        <v>0</v>
      </c>
      <c r="AB604">
        <f>IF(EmployeeData3[[#This Row],[Job Level]]="Senior Manager",1,0)</f>
        <v>0</v>
      </c>
      <c r="AC604">
        <f>IF(EmployeeData3[[#This Row],[Department]]="Claims",1,0)</f>
        <v>0</v>
      </c>
      <c r="AD604">
        <f>IF(EmployeeData3[[#This Row],[Department]]="Finance",1,0)</f>
        <v>1</v>
      </c>
      <c r="AE604">
        <f>IF(EmployeeData3[[#This Row],[Department]]="HR",1,0)</f>
        <v>0</v>
      </c>
      <c r="AF604">
        <f>IF(EmployeeData3[[#This Row],[Department]]="IT",1,0)</f>
        <v>0</v>
      </c>
      <c r="AG604">
        <f>IF(EmployeeData3[[#This Row],[Department]]="Marketing",1,0)</f>
        <v>0</v>
      </c>
      <c r="AH604">
        <f>IF(EmployeeData3[[#This Row],[Department]]="Sales",1,0)</f>
        <v>0</v>
      </c>
      <c r="AI604">
        <f>IF(EmployeeData3[[#This Row],[Department]]="Underwriting",1,0)</f>
        <v>0</v>
      </c>
      <c r="AJ604">
        <f>IF(EmployeeData3[[#This Row],[Country]]="Canada",1,0)</f>
        <v>0</v>
      </c>
      <c r="AK604">
        <f>IF(EmployeeData3[[#This Row],[Country]]="Germany",1,0)</f>
        <v>0</v>
      </c>
      <c r="AL604">
        <f>IF(EmployeeData3[[#This Row],[Country]]="Ireland",1,0)</f>
        <v>0</v>
      </c>
      <c r="AM604">
        <f>IF(EmployeeData3[[#This Row],[Country]]="Singapore",1,0)</f>
        <v>0</v>
      </c>
      <c r="AN604">
        <f>IF(EmployeeData3[[#This Row],[Country]]="US",1,0)</f>
        <v>0</v>
      </c>
      <c r="AO604">
        <f>IF(EmployeeData3[[#This Row],[Working Arrangement]]="Office",1,0)</f>
        <v>1</v>
      </c>
      <c r="AP604">
        <f>IF(EmployeeData3[[#This Row],[Working Arrangement]]="Remote",1,0)</f>
        <v>0</v>
      </c>
      <c r="AQ604" t="e">
        <f>'Logistics Regression'!#REF! + SUMPRODUCT(B604:J604, 'Logistics Regression'!#REF!)</f>
        <v>#REF!</v>
      </c>
    </row>
    <row r="605" spans="1:43">
      <c r="A605" t="s">
        <v>656</v>
      </c>
      <c r="B605" t="str">
        <f>VLOOKUP(EmployeeData3[[#This Row],[Employee ID]],GenderData[#All],2,FALSE)</f>
        <v>Female</v>
      </c>
      <c r="C605" t="s">
        <v>48</v>
      </c>
      <c r="D605" t="s">
        <v>49</v>
      </c>
      <c r="E605" t="s">
        <v>31</v>
      </c>
      <c r="F605" t="s">
        <v>24</v>
      </c>
      <c r="G605">
        <v>26</v>
      </c>
      <c r="H605">
        <v>6.9</v>
      </c>
      <c r="I605">
        <v>0.8</v>
      </c>
      <c r="J605" s="3">
        <v>0.94</v>
      </c>
      <c r="K605" t="s">
        <v>25</v>
      </c>
      <c r="L605" t="s">
        <v>38</v>
      </c>
      <c r="M605">
        <v>19</v>
      </c>
      <c r="N605">
        <v>73</v>
      </c>
      <c r="O605">
        <v>2</v>
      </c>
      <c r="P605">
        <v>4.5</v>
      </c>
      <c r="Q605" t="s">
        <v>27</v>
      </c>
      <c r="R605" t="s">
        <v>26</v>
      </c>
      <c r="S605">
        <v>32</v>
      </c>
      <c r="T605">
        <v>0</v>
      </c>
      <c r="U605">
        <f>IF(EmployeeData3[[#This Row],[Gender]]="Female",1,0)</f>
        <v>1</v>
      </c>
      <c r="V605">
        <f>IF(EmployeeData3[[#This Row],[Performance Rating]]="Needs Improvement",1,0)</f>
        <v>0</v>
      </c>
      <c r="W605">
        <f>IF(EmployeeData3[[#This Row],[Performance Rating]]="Exceeds Expectations",1,0)</f>
        <v>0</v>
      </c>
      <c r="X605">
        <f>IF(EmployeeData3[[#This Row],[Performance Rating]]="Outstanding",1,0)</f>
        <v>0</v>
      </c>
      <c r="Y605">
        <f>IF(EmployeeData3[[#This Row],[Job Level]]="Entry",1,0)</f>
        <v>0</v>
      </c>
      <c r="Z605">
        <f>IF(EmployeeData3[[#This Row],[Job Level]]="Manager",1,0)</f>
        <v>0</v>
      </c>
      <c r="AA605">
        <f>IF(EmployeeData3[[#This Row],[Job Level]]="Senior",1,0)</f>
        <v>0</v>
      </c>
      <c r="AB605">
        <f>IF(EmployeeData3[[#This Row],[Job Level]]="Senior Manager",1,0)</f>
        <v>0</v>
      </c>
      <c r="AC605">
        <f>IF(EmployeeData3[[#This Row],[Department]]="Claims",1,0)</f>
        <v>0</v>
      </c>
      <c r="AD605">
        <f>IF(EmployeeData3[[#This Row],[Department]]="Finance",1,0)</f>
        <v>0</v>
      </c>
      <c r="AE605">
        <f>IF(EmployeeData3[[#This Row],[Department]]="HR",1,0)</f>
        <v>0</v>
      </c>
      <c r="AF605">
        <f>IF(EmployeeData3[[#This Row],[Department]]="IT",1,0)</f>
        <v>1</v>
      </c>
      <c r="AG605">
        <f>IF(EmployeeData3[[#This Row],[Department]]="Marketing",1,0)</f>
        <v>0</v>
      </c>
      <c r="AH605">
        <f>IF(EmployeeData3[[#This Row],[Department]]="Sales",1,0)</f>
        <v>0</v>
      </c>
      <c r="AI605">
        <f>IF(EmployeeData3[[#This Row],[Department]]="Underwriting",1,0)</f>
        <v>0</v>
      </c>
      <c r="AJ605">
        <f>IF(EmployeeData3[[#This Row],[Country]]="Canada",1,0)</f>
        <v>0</v>
      </c>
      <c r="AK605">
        <f>IF(EmployeeData3[[#This Row],[Country]]="Germany",1,0)</f>
        <v>1</v>
      </c>
      <c r="AL605">
        <f>IF(EmployeeData3[[#This Row],[Country]]="Ireland",1,0)</f>
        <v>0</v>
      </c>
      <c r="AM605">
        <f>IF(EmployeeData3[[#This Row],[Country]]="Singapore",1,0)</f>
        <v>0</v>
      </c>
      <c r="AN605">
        <f>IF(EmployeeData3[[#This Row],[Country]]="US",1,0)</f>
        <v>0</v>
      </c>
      <c r="AO605">
        <f>IF(EmployeeData3[[#This Row],[Working Arrangement]]="Office",1,0)</f>
        <v>0</v>
      </c>
      <c r="AP605">
        <f>IF(EmployeeData3[[#This Row],[Working Arrangement]]="Remote",1,0)</f>
        <v>1</v>
      </c>
      <c r="AQ605" t="e">
        <f>'Logistics Regression'!#REF! + SUMPRODUCT(B605:J605, 'Logistics Regression'!#REF!)</f>
        <v>#REF!</v>
      </c>
    </row>
    <row r="606" spans="1:43">
      <c r="A606" t="s">
        <v>657</v>
      </c>
      <c r="B606" t="str">
        <f>VLOOKUP(EmployeeData3[[#This Row],[Employee ID]],GenderData[#All],2,FALSE)</f>
        <v>Female</v>
      </c>
      <c r="C606" t="s">
        <v>48</v>
      </c>
      <c r="D606" t="s">
        <v>49</v>
      </c>
      <c r="E606" t="s">
        <v>23</v>
      </c>
      <c r="F606" t="s">
        <v>62</v>
      </c>
      <c r="G606">
        <v>47</v>
      </c>
      <c r="H606">
        <v>4.4000000000000004</v>
      </c>
      <c r="I606">
        <v>3.9</v>
      </c>
      <c r="J606" s="3">
        <v>1.1399999999999999</v>
      </c>
      <c r="K606" t="s">
        <v>53</v>
      </c>
      <c r="L606" t="s">
        <v>26</v>
      </c>
      <c r="M606">
        <v>13</v>
      </c>
      <c r="N606">
        <v>43</v>
      </c>
      <c r="O606">
        <v>7</v>
      </c>
      <c r="P606">
        <v>6.9</v>
      </c>
      <c r="Q606" t="s">
        <v>33</v>
      </c>
      <c r="R606" t="s">
        <v>26</v>
      </c>
      <c r="S606">
        <v>24</v>
      </c>
      <c r="T606">
        <v>0</v>
      </c>
      <c r="U606">
        <f>IF(EmployeeData3[[#This Row],[Gender]]="Female",1,0)</f>
        <v>1</v>
      </c>
      <c r="V606">
        <f>IF(EmployeeData3[[#This Row],[Performance Rating]]="Needs Improvement",1,0)</f>
        <v>1</v>
      </c>
      <c r="W606">
        <f>IF(EmployeeData3[[#This Row],[Performance Rating]]="Exceeds Expectations",1,0)</f>
        <v>0</v>
      </c>
      <c r="X606">
        <f>IF(EmployeeData3[[#This Row],[Performance Rating]]="Outstanding",1,0)</f>
        <v>0</v>
      </c>
      <c r="Y606">
        <f>IF(EmployeeData3[[#This Row],[Job Level]]="Entry",1,0)</f>
        <v>1</v>
      </c>
      <c r="Z606">
        <f>IF(EmployeeData3[[#This Row],[Job Level]]="Manager",1,0)</f>
        <v>0</v>
      </c>
      <c r="AA606">
        <f>IF(EmployeeData3[[#This Row],[Job Level]]="Senior",1,0)</f>
        <v>0</v>
      </c>
      <c r="AB606">
        <f>IF(EmployeeData3[[#This Row],[Job Level]]="Senior Manager",1,0)</f>
        <v>0</v>
      </c>
      <c r="AC606">
        <f>IF(EmployeeData3[[#This Row],[Department]]="Claims",1,0)</f>
        <v>0</v>
      </c>
      <c r="AD606">
        <f>IF(EmployeeData3[[#This Row],[Department]]="Finance",1,0)</f>
        <v>0</v>
      </c>
      <c r="AE606">
        <f>IF(EmployeeData3[[#This Row],[Department]]="HR",1,0)</f>
        <v>0</v>
      </c>
      <c r="AF606">
        <f>IF(EmployeeData3[[#This Row],[Department]]="IT",1,0)</f>
        <v>1</v>
      </c>
      <c r="AG606">
        <f>IF(EmployeeData3[[#This Row],[Department]]="Marketing",1,0)</f>
        <v>0</v>
      </c>
      <c r="AH606">
        <f>IF(EmployeeData3[[#This Row],[Department]]="Sales",1,0)</f>
        <v>0</v>
      </c>
      <c r="AI606">
        <f>IF(EmployeeData3[[#This Row],[Department]]="Underwriting",1,0)</f>
        <v>0</v>
      </c>
      <c r="AJ606">
        <f>IF(EmployeeData3[[#This Row],[Country]]="Canada",1,0)</f>
        <v>0</v>
      </c>
      <c r="AK606">
        <f>IF(EmployeeData3[[#This Row],[Country]]="Germany",1,0)</f>
        <v>0</v>
      </c>
      <c r="AL606">
        <f>IF(EmployeeData3[[#This Row],[Country]]="Ireland",1,0)</f>
        <v>0</v>
      </c>
      <c r="AM606">
        <f>IF(EmployeeData3[[#This Row],[Country]]="Singapore",1,0)</f>
        <v>0</v>
      </c>
      <c r="AN606">
        <f>IF(EmployeeData3[[#This Row],[Country]]="US",1,0)</f>
        <v>0</v>
      </c>
      <c r="AO606">
        <f>IF(EmployeeData3[[#This Row],[Working Arrangement]]="Office",1,0)</f>
        <v>0</v>
      </c>
      <c r="AP606">
        <f>IF(EmployeeData3[[#This Row],[Working Arrangement]]="Remote",1,0)</f>
        <v>0</v>
      </c>
      <c r="AQ606" t="e">
        <f>'Logistics Regression'!#REF! + SUMPRODUCT(B606:J606, 'Logistics Regression'!#REF!)</f>
        <v>#REF!</v>
      </c>
    </row>
    <row r="607" spans="1:43">
      <c r="A607" t="s">
        <v>658</v>
      </c>
      <c r="B607" t="str">
        <f>VLOOKUP(EmployeeData3[[#This Row],[Employee ID]],GenderData[#All],2,FALSE)</f>
        <v>Female</v>
      </c>
      <c r="C607" t="s">
        <v>21</v>
      </c>
      <c r="D607" t="s">
        <v>22</v>
      </c>
      <c r="E607" t="s">
        <v>23</v>
      </c>
      <c r="F607" t="s">
        <v>32</v>
      </c>
      <c r="G607">
        <v>32</v>
      </c>
      <c r="H607">
        <v>5.7</v>
      </c>
      <c r="I607">
        <v>5.7</v>
      </c>
      <c r="J607" s="3">
        <v>1.1200000000000001</v>
      </c>
      <c r="K607" t="s">
        <v>25</v>
      </c>
      <c r="L607" t="s">
        <v>26</v>
      </c>
      <c r="M607">
        <v>9</v>
      </c>
      <c r="N607">
        <v>84</v>
      </c>
      <c r="O607">
        <v>0</v>
      </c>
      <c r="P607">
        <v>2.2000000000000002</v>
      </c>
      <c r="Q607" t="s">
        <v>33</v>
      </c>
      <c r="R607" t="s">
        <v>26</v>
      </c>
      <c r="S607">
        <v>24</v>
      </c>
      <c r="T607">
        <v>0</v>
      </c>
      <c r="U607">
        <f>IF(EmployeeData3[[#This Row],[Gender]]="Female",1,0)</f>
        <v>1</v>
      </c>
      <c r="V607">
        <f>IF(EmployeeData3[[#This Row],[Performance Rating]]="Needs Improvement",1,0)</f>
        <v>0</v>
      </c>
      <c r="W607">
        <f>IF(EmployeeData3[[#This Row],[Performance Rating]]="Exceeds Expectations",1,0)</f>
        <v>0</v>
      </c>
      <c r="X607">
        <f>IF(EmployeeData3[[#This Row],[Performance Rating]]="Outstanding",1,0)</f>
        <v>0</v>
      </c>
      <c r="Y607">
        <f>IF(EmployeeData3[[#This Row],[Job Level]]="Entry",1,0)</f>
        <v>0</v>
      </c>
      <c r="Z607">
        <f>IF(EmployeeData3[[#This Row],[Job Level]]="Manager",1,0)</f>
        <v>0</v>
      </c>
      <c r="AA607">
        <f>IF(EmployeeData3[[#This Row],[Job Level]]="Senior",1,0)</f>
        <v>1</v>
      </c>
      <c r="AB607">
        <f>IF(EmployeeData3[[#This Row],[Job Level]]="Senior Manager",1,0)</f>
        <v>0</v>
      </c>
      <c r="AC607">
        <f>IF(EmployeeData3[[#This Row],[Department]]="Claims",1,0)</f>
        <v>0</v>
      </c>
      <c r="AD607">
        <f>IF(EmployeeData3[[#This Row],[Department]]="Finance",1,0)</f>
        <v>0</v>
      </c>
      <c r="AE607">
        <f>IF(EmployeeData3[[#This Row],[Department]]="HR",1,0)</f>
        <v>0</v>
      </c>
      <c r="AF607">
        <f>IF(EmployeeData3[[#This Row],[Department]]="IT",1,0)</f>
        <v>0</v>
      </c>
      <c r="AG607">
        <f>IF(EmployeeData3[[#This Row],[Department]]="Marketing",1,0)</f>
        <v>0</v>
      </c>
      <c r="AH607">
        <f>IF(EmployeeData3[[#This Row],[Department]]="Sales",1,0)</f>
        <v>1</v>
      </c>
      <c r="AI607">
        <f>IF(EmployeeData3[[#This Row],[Department]]="Underwriting",1,0)</f>
        <v>0</v>
      </c>
      <c r="AJ607">
        <f>IF(EmployeeData3[[#This Row],[Country]]="Canada",1,0)</f>
        <v>0</v>
      </c>
      <c r="AK607">
        <f>IF(EmployeeData3[[#This Row],[Country]]="Germany",1,0)</f>
        <v>0</v>
      </c>
      <c r="AL607">
        <f>IF(EmployeeData3[[#This Row],[Country]]="Ireland",1,0)</f>
        <v>0</v>
      </c>
      <c r="AM607">
        <f>IF(EmployeeData3[[#This Row],[Country]]="Singapore",1,0)</f>
        <v>0</v>
      </c>
      <c r="AN607">
        <f>IF(EmployeeData3[[#This Row],[Country]]="US",1,0)</f>
        <v>0</v>
      </c>
      <c r="AO607">
        <f>IF(EmployeeData3[[#This Row],[Working Arrangement]]="Office",1,0)</f>
        <v>0</v>
      </c>
      <c r="AP607">
        <f>IF(EmployeeData3[[#This Row],[Working Arrangement]]="Remote",1,0)</f>
        <v>0</v>
      </c>
      <c r="AQ607" t="e">
        <f>'Logistics Regression'!#REF! + SUMPRODUCT(B607:J607, 'Logistics Regression'!#REF!)</f>
        <v>#REF!</v>
      </c>
    </row>
    <row r="608" spans="1:43">
      <c r="A608" t="s">
        <v>659</v>
      </c>
      <c r="B608" t="str">
        <f>VLOOKUP(EmployeeData3[[#This Row],[Employee ID]],GenderData[#All],2,FALSE)</f>
        <v>Female</v>
      </c>
      <c r="C608" t="s">
        <v>43</v>
      </c>
      <c r="D608" t="s">
        <v>44</v>
      </c>
      <c r="E608" t="s">
        <v>45</v>
      </c>
      <c r="F608" t="s">
        <v>62</v>
      </c>
      <c r="G608">
        <v>28</v>
      </c>
      <c r="H608">
        <v>5.9</v>
      </c>
      <c r="I608">
        <v>0.6</v>
      </c>
      <c r="J608" s="3">
        <v>1</v>
      </c>
      <c r="K608" t="s">
        <v>75</v>
      </c>
      <c r="L608" t="s">
        <v>38</v>
      </c>
      <c r="M608">
        <v>39</v>
      </c>
      <c r="N608">
        <v>75</v>
      </c>
      <c r="O608">
        <v>4</v>
      </c>
      <c r="P608">
        <v>5</v>
      </c>
      <c r="Q608" t="s">
        <v>33</v>
      </c>
      <c r="R608" t="s">
        <v>26</v>
      </c>
      <c r="S608">
        <v>25</v>
      </c>
      <c r="T608">
        <v>1</v>
      </c>
      <c r="U608">
        <f>IF(EmployeeData3[[#This Row],[Gender]]="Female",1,0)</f>
        <v>1</v>
      </c>
      <c r="V608">
        <f>IF(EmployeeData3[[#This Row],[Performance Rating]]="Needs Improvement",1,0)</f>
        <v>0</v>
      </c>
      <c r="W608">
        <f>IF(EmployeeData3[[#This Row],[Performance Rating]]="Exceeds Expectations",1,0)</f>
        <v>0</v>
      </c>
      <c r="X608">
        <f>IF(EmployeeData3[[#This Row],[Performance Rating]]="Outstanding",1,0)</f>
        <v>1</v>
      </c>
      <c r="Y608">
        <f>IF(EmployeeData3[[#This Row],[Job Level]]="Entry",1,0)</f>
        <v>1</v>
      </c>
      <c r="Z608">
        <f>IF(EmployeeData3[[#This Row],[Job Level]]="Manager",1,0)</f>
        <v>0</v>
      </c>
      <c r="AA608">
        <f>IF(EmployeeData3[[#This Row],[Job Level]]="Senior",1,0)</f>
        <v>0</v>
      </c>
      <c r="AB608">
        <f>IF(EmployeeData3[[#This Row],[Job Level]]="Senior Manager",1,0)</f>
        <v>0</v>
      </c>
      <c r="AC608">
        <f>IF(EmployeeData3[[#This Row],[Department]]="Claims",1,0)</f>
        <v>0</v>
      </c>
      <c r="AD608">
        <f>IF(EmployeeData3[[#This Row],[Department]]="Finance",1,0)</f>
        <v>1</v>
      </c>
      <c r="AE608">
        <f>IF(EmployeeData3[[#This Row],[Department]]="HR",1,0)</f>
        <v>0</v>
      </c>
      <c r="AF608">
        <f>IF(EmployeeData3[[#This Row],[Department]]="IT",1,0)</f>
        <v>0</v>
      </c>
      <c r="AG608">
        <f>IF(EmployeeData3[[#This Row],[Department]]="Marketing",1,0)</f>
        <v>0</v>
      </c>
      <c r="AH608">
        <f>IF(EmployeeData3[[#This Row],[Department]]="Sales",1,0)</f>
        <v>0</v>
      </c>
      <c r="AI608">
        <f>IF(EmployeeData3[[#This Row],[Department]]="Underwriting",1,0)</f>
        <v>0</v>
      </c>
      <c r="AJ608">
        <f>IF(EmployeeData3[[#This Row],[Country]]="Canada",1,0)</f>
        <v>0</v>
      </c>
      <c r="AK608">
        <f>IF(EmployeeData3[[#This Row],[Country]]="Germany",1,0)</f>
        <v>0</v>
      </c>
      <c r="AL608">
        <f>IF(EmployeeData3[[#This Row],[Country]]="Ireland",1,0)</f>
        <v>0</v>
      </c>
      <c r="AM608">
        <f>IF(EmployeeData3[[#This Row],[Country]]="Singapore",1,0)</f>
        <v>0</v>
      </c>
      <c r="AN608">
        <f>IF(EmployeeData3[[#This Row],[Country]]="US",1,0)</f>
        <v>1</v>
      </c>
      <c r="AO608">
        <f>IF(EmployeeData3[[#This Row],[Working Arrangement]]="Office",1,0)</f>
        <v>0</v>
      </c>
      <c r="AP608">
        <f>IF(EmployeeData3[[#This Row],[Working Arrangement]]="Remote",1,0)</f>
        <v>0</v>
      </c>
      <c r="AQ608" t="e">
        <f>'Logistics Regression'!#REF! + SUMPRODUCT(B608:J608, 'Logistics Regression'!#REF!)</f>
        <v>#REF!</v>
      </c>
    </row>
    <row r="609" spans="1:43">
      <c r="A609" t="s">
        <v>660</v>
      </c>
      <c r="B609" t="str">
        <f>VLOOKUP(EmployeeData3[[#This Row],[Employee ID]],GenderData[#All],2,FALSE)</f>
        <v>Male</v>
      </c>
      <c r="C609" t="s">
        <v>21</v>
      </c>
      <c r="D609" t="s">
        <v>22</v>
      </c>
      <c r="E609" t="s">
        <v>23</v>
      </c>
      <c r="F609" t="s">
        <v>36</v>
      </c>
      <c r="G609">
        <v>40</v>
      </c>
      <c r="H609">
        <v>1.8</v>
      </c>
      <c r="I609">
        <v>0.8</v>
      </c>
      <c r="J609" s="3">
        <v>0.84</v>
      </c>
      <c r="K609" t="s">
        <v>75</v>
      </c>
      <c r="L609" t="s">
        <v>38</v>
      </c>
      <c r="M609">
        <v>20</v>
      </c>
      <c r="N609">
        <v>67</v>
      </c>
      <c r="O609">
        <v>1</v>
      </c>
      <c r="P609">
        <v>1.9</v>
      </c>
      <c r="Q609" t="s">
        <v>27</v>
      </c>
      <c r="R609" t="s">
        <v>26</v>
      </c>
      <c r="S609">
        <v>22</v>
      </c>
      <c r="T609">
        <v>0</v>
      </c>
      <c r="U609">
        <f>IF(EmployeeData3[[#This Row],[Gender]]="Female",1,0)</f>
        <v>0</v>
      </c>
      <c r="V609">
        <f>IF(EmployeeData3[[#This Row],[Performance Rating]]="Needs Improvement",1,0)</f>
        <v>0</v>
      </c>
      <c r="W609">
        <f>IF(EmployeeData3[[#This Row],[Performance Rating]]="Exceeds Expectations",1,0)</f>
        <v>0</v>
      </c>
      <c r="X609">
        <f>IF(EmployeeData3[[#This Row],[Performance Rating]]="Outstanding",1,0)</f>
        <v>1</v>
      </c>
      <c r="Y609">
        <f>IF(EmployeeData3[[#This Row],[Job Level]]="Entry",1,0)</f>
        <v>0</v>
      </c>
      <c r="Z609">
        <f>IF(EmployeeData3[[#This Row],[Job Level]]="Manager",1,0)</f>
        <v>1</v>
      </c>
      <c r="AA609">
        <f>IF(EmployeeData3[[#This Row],[Job Level]]="Senior",1,0)</f>
        <v>0</v>
      </c>
      <c r="AB609">
        <f>IF(EmployeeData3[[#This Row],[Job Level]]="Senior Manager",1,0)</f>
        <v>0</v>
      </c>
      <c r="AC609">
        <f>IF(EmployeeData3[[#This Row],[Department]]="Claims",1,0)</f>
        <v>0</v>
      </c>
      <c r="AD609">
        <f>IF(EmployeeData3[[#This Row],[Department]]="Finance",1,0)</f>
        <v>0</v>
      </c>
      <c r="AE609">
        <f>IF(EmployeeData3[[#This Row],[Department]]="HR",1,0)</f>
        <v>0</v>
      </c>
      <c r="AF609">
        <f>IF(EmployeeData3[[#This Row],[Department]]="IT",1,0)</f>
        <v>0</v>
      </c>
      <c r="AG609">
        <f>IF(EmployeeData3[[#This Row],[Department]]="Marketing",1,0)</f>
        <v>0</v>
      </c>
      <c r="AH609">
        <f>IF(EmployeeData3[[#This Row],[Department]]="Sales",1,0)</f>
        <v>1</v>
      </c>
      <c r="AI609">
        <f>IF(EmployeeData3[[#This Row],[Department]]="Underwriting",1,0)</f>
        <v>0</v>
      </c>
      <c r="AJ609">
        <f>IF(EmployeeData3[[#This Row],[Country]]="Canada",1,0)</f>
        <v>0</v>
      </c>
      <c r="AK609">
        <f>IF(EmployeeData3[[#This Row],[Country]]="Germany",1,0)</f>
        <v>0</v>
      </c>
      <c r="AL609">
        <f>IF(EmployeeData3[[#This Row],[Country]]="Ireland",1,0)</f>
        <v>0</v>
      </c>
      <c r="AM609">
        <f>IF(EmployeeData3[[#This Row],[Country]]="Singapore",1,0)</f>
        <v>0</v>
      </c>
      <c r="AN609">
        <f>IF(EmployeeData3[[#This Row],[Country]]="US",1,0)</f>
        <v>0</v>
      </c>
      <c r="AO609">
        <f>IF(EmployeeData3[[#This Row],[Working Arrangement]]="Office",1,0)</f>
        <v>0</v>
      </c>
      <c r="AP609">
        <f>IF(EmployeeData3[[#This Row],[Working Arrangement]]="Remote",1,0)</f>
        <v>1</v>
      </c>
      <c r="AQ609" t="e">
        <f>'Logistics Regression'!#REF! + SUMPRODUCT(B609:J609, 'Logistics Regression'!#REF!)</f>
        <v>#REF!</v>
      </c>
    </row>
    <row r="610" spans="1:43">
      <c r="A610" t="s">
        <v>661</v>
      </c>
      <c r="B610" t="str">
        <f>VLOOKUP(EmployeeData3[[#This Row],[Employee ID]],GenderData[#All],2,FALSE)</f>
        <v>Male</v>
      </c>
      <c r="C610" t="s">
        <v>21</v>
      </c>
      <c r="D610" t="s">
        <v>22</v>
      </c>
      <c r="E610" t="s">
        <v>23</v>
      </c>
      <c r="F610" t="s">
        <v>24</v>
      </c>
      <c r="G610">
        <v>31</v>
      </c>
      <c r="H610">
        <v>6.9</v>
      </c>
      <c r="I610">
        <v>0.5</v>
      </c>
      <c r="J610" s="3">
        <v>0.72</v>
      </c>
      <c r="K610" t="s">
        <v>25</v>
      </c>
      <c r="L610" t="s">
        <v>26</v>
      </c>
      <c r="M610">
        <v>22</v>
      </c>
      <c r="N610">
        <v>77</v>
      </c>
      <c r="O610">
        <v>5</v>
      </c>
      <c r="P610">
        <v>1.2</v>
      </c>
      <c r="Q610" t="s">
        <v>33</v>
      </c>
      <c r="R610" t="s">
        <v>26</v>
      </c>
      <c r="S610">
        <v>4</v>
      </c>
      <c r="T610">
        <v>0</v>
      </c>
      <c r="U610">
        <f>IF(EmployeeData3[[#This Row],[Gender]]="Female",1,0)</f>
        <v>0</v>
      </c>
      <c r="V610">
        <f>IF(EmployeeData3[[#This Row],[Performance Rating]]="Needs Improvement",1,0)</f>
        <v>0</v>
      </c>
      <c r="W610">
        <f>IF(EmployeeData3[[#This Row],[Performance Rating]]="Exceeds Expectations",1,0)</f>
        <v>0</v>
      </c>
      <c r="X610">
        <f>IF(EmployeeData3[[#This Row],[Performance Rating]]="Outstanding",1,0)</f>
        <v>0</v>
      </c>
      <c r="Y610">
        <f>IF(EmployeeData3[[#This Row],[Job Level]]="Entry",1,0)</f>
        <v>0</v>
      </c>
      <c r="Z610">
        <f>IF(EmployeeData3[[#This Row],[Job Level]]="Manager",1,0)</f>
        <v>0</v>
      </c>
      <c r="AA610">
        <f>IF(EmployeeData3[[#This Row],[Job Level]]="Senior",1,0)</f>
        <v>0</v>
      </c>
      <c r="AB610">
        <f>IF(EmployeeData3[[#This Row],[Job Level]]="Senior Manager",1,0)</f>
        <v>0</v>
      </c>
      <c r="AC610">
        <f>IF(EmployeeData3[[#This Row],[Department]]="Claims",1,0)</f>
        <v>0</v>
      </c>
      <c r="AD610">
        <f>IF(EmployeeData3[[#This Row],[Department]]="Finance",1,0)</f>
        <v>0</v>
      </c>
      <c r="AE610">
        <f>IF(EmployeeData3[[#This Row],[Department]]="HR",1,0)</f>
        <v>0</v>
      </c>
      <c r="AF610">
        <f>IF(EmployeeData3[[#This Row],[Department]]="IT",1,0)</f>
        <v>0</v>
      </c>
      <c r="AG610">
        <f>IF(EmployeeData3[[#This Row],[Department]]="Marketing",1,0)</f>
        <v>0</v>
      </c>
      <c r="AH610">
        <f>IF(EmployeeData3[[#This Row],[Department]]="Sales",1,0)</f>
        <v>1</v>
      </c>
      <c r="AI610">
        <f>IF(EmployeeData3[[#This Row],[Department]]="Underwriting",1,0)</f>
        <v>0</v>
      </c>
      <c r="AJ610">
        <f>IF(EmployeeData3[[#This Row],[Country]]="Canada",1,0)</f>
        <v>0</v>
      </c>
      <c r="AK610">
        <f>IF(EmployeeData3[[#This Row],[Country]]="Germany",1,0)</f>
        <v>0</v>
      </c>
      <c r="AL610">
        <f>IF(EmployeeData3[[#This Row],[Country]]="Ireland",1,0)</f>
        <v>0</v>
      </c>
      <c r="AM610">
        <f>IF(EmployeeData3[[#This Row],[Country]]="Singapore",1,0)</f>
        <v>0</v>
      </c>
      <c r="AN610">
        <f>IF(EmployeeData3[[#This Row],[Country]]="US",1,0)</f>
        <v>0</v>
      </c>
      <c r="AO610">
        <f>IF(EmployeeData3[[#This Row],[Working Arrangement]]="Office",1,0)</f>
        <v>0</v>
      </c>
      <c r="AP610">
        <f>IF(EmployeeData3[[#This Row],[Working Arrangement]]="Remote",1,0)</f>
        <v>0</v>
      </c>
      <c r="AQ610" t="e">
        <f>'Logistics Regression'!#REF! + SUMPRODUCT(B610:J610, 'Logistics Regression'!#REF!)</f>
        <v>#REF!</v>
      </c>
    </row>
    <row r="611" spans="1:43">
      <c r="A611" t="s">
        <v>662</v>
      </c>
      <c r="B611" t="str">
        <f>VLOOKUP(EmployeeData3[[#This Row],[Employee ID]],GenderData[#All],2,FALSE)</f>
        <v>Female</v>
      </c>
      <c r="C611" t="s">
        <v>35</v>
      </c>
      <c r="D611" t="s">
        <v>22</v>
      </c>
      <c r="E611" t="s">
        <v>73</v>
      </c>
      <c r="F611" t="s">
        <v>32</v>
      </c>
      <c r="G611">
        <v>33</v>
      </c>
      <c r="H611">
        <v>1.3</v>
      </c>
      <c r="I611">
        <v>1.3</v>
      </c>
      <c r="J611" s="3">
        <v>1.08</v>
      </c>
      <c r="K611" t="s">
        <v>25</v>
      </c>
      <c r="L611" t="s">
        <v>26</v>
      </c>
      <c r="M611">
        <v>26</v>
      </c>
      <c r="N611">
        <v>86</v>
      </c>
      <c r="O611">
        <v>3</v>
      </c>
      <c r="P611">
        <v>4.4000000000000004</v>
      </c>
      <c r="Q611" t="s">
        <v>33</v>
      </c>
      <c r="R611" t="s">
        <v>26</v>
      </c>
      <c r="S611">
        <v>15</v>
      </c>
      <c r="T611">
        <v>0</v>
      </c>
      <c r="U611">
        <f>IF(EmployeeData3[[#This Row],[Gender]]="Female",1,0)</f>
        <v>1</v>
      </c>
      <c r="V611">
        <f>IF(EmployeeData3[[#This Row],[Performance Rating]]="Needs Improvement",1,0)</f>
        <v>0</v>
      </c>
      <c r="W611">
        <f>IF(EmployeeData3[[#This Row],[Performance Rating]]="Exceeds Expectations",1,0)</f>
        <v>0</v>
      </c>
      <c r="X611">
        <f>IF(EmployeeData3[[#This Row],[Performance Rating]]="Outstanding",1,0)</f>
        <v>0</v>
      </c>
      <c r="Y611">
        <f>IF(EmployeeData3[[#This Row],[Job Level]]="Entry",1,0)</f>
        <v>0</v>
      </c>
      <c r="Z611">
        <f>IF(EmployeeData3[[#This Row],[Job Level]]="Manager",1,0)</f>
        <v>0</v>
      </c>
      <c r="AA611">
        <f>IF(EmployeeData3[[#This Row],[Job Level]]="Senior",1,0)</f>
        <v>1</v>
      </c>
      <c r="AB611">
        <f>IF(EmployeeData3[[#This Row],[Job Level]]="Senior Manager",1,0)</f>
        <v>0</v>
      </c>
      <c r="AC611">
        <f>IF(EmployeeData3[[#This Row],[Department]]="Claims",1,0)</f>
        <v>0</v>
      </c>
      <c r="AD611">
        <f>IF(EmployeeData3[[#This Row],[Department]]="Finance",1,0)</f>
        <v>0</v>
      </c>
      <c r="AE611">
        <f>IF(EmployeeData3[[#This Row],[Department]]="HR",1,0)</f>
        <v>0</v>
      </c>
      <c r="AF611">
        <f>IF(EmployeeData3[[#This Row],[Department]]="IT",1,0)</f>
        <v>0</v>
      </c>
      <c r="AG611">
        <f>IF(EmployeeData3[[#This Row],[Department]]="Marketing",1,0)</f>
        <v>1</v>
      </c>
      <c r="AH611">
        <f>IF(EmployeeData3[[#This Row],[Department]]="Sales",1,0)</f>
        <v>0</v>
      </c>
      <c r="AI611">
        <f>IF(EmployeeData3[[#This Row],[Department]]="Underwriting",1,0)</f>
        <v>0</v>
      </c>
      <c r="AJ611">
        <f>IF(EmployeeData3[[#This Row],[Country]]="Canada",1,0)</f>
        <v>0</v>
      </c>
      <c r="AK611">
        <f>IF(EmployeeData3[[#This Row],[Country]]="Germany",1,0)</f>
        <v>0</v>
      </c>
      <c r="AL611">
        <f>IF(EmployeeData3[[#This Row],[Country]]="Ireland",1,0)</f>
        <v>1</v>
      </c>
      <c r="AM611">
        <f>IF(EmployeeData3[[#This Row],[Country]]="Singapore",1,0)</f>
        <v>0</v>
      </c>
      <c r="AN611">
        <f>IF(EmployeeData3[[#This Row],[Country]]="US",1,0)</f>
        <v>0</v>
      </c>
      <c r="AO611">
        <f>IF(EmployeeData3[[#This Row],[Working Arrangement]]="Office",1,0)</f>
        <v>0</v>
      </c>
      <c r="AP611">
        <f>IF(EmployeeData3[[#This Row],[Working Arrangement]]="Remote",1,0)</f>
        <v>0</v>
      </c>
      <c r="AQ611" t="e">
        <f>'Logistics Regression'!#REF! + SUMPRODUCT(B611:J611, 'Logistics Regression'!#REF!)</f>
        <v>#REF!</v>
      </c>
    </row>
    <row r="612" spans="1:43">
      <c r="A612" t="s">
        <v>663</v>
      </c>
      <c r="B612" t="str">
        <f>VLOOKUP(EmployeeData3[[#This Row],[Employee ID]],GenderData[#All],2,FALSE)</f>
        <v>Male</v>
      </c>
      <c r="C612" t="s">
        <v>48</v>
      </c>
      <c r="D612" t="s">
        <v>49</v>
      </c>
      <c r="E612" t="s">
        <v>23</v>
      </c>
      <c r="F612" t="s">
        <v>36</v>
      </c>
      <c r="G612">
        <v>40</v>
      </c>
      <c r="H612">
        <v>2.2000000000000002</v>
      </c>
      <c r="I612">
        <v>2.2000000000000002</v>
      </c>
      <c r="J612" s="3">
        <v>0.85</v>
      </c>
      <c r="K612" t="s">
        <v>37</v>
      </c>
      <c r="L612" t="s">
        <v>38</v>
      </c>
      <c r="M612">
        <v>3</v>
      </c>
      <c r="N612">
        <v>38</v>
      </c>
      <c r="O612">
        <v>6</v>
      </c>
      <c r="P612">
        <v>1.9</v>
      </c>
      <c r="Q612" t="s">
        <v>33</v>
      </c>
      <c r="R612" t="s">
        <v>26</v>
      </c>
      <c r="S612">
        <v>27</v>
      </c>
      <c r="T612">
        <v>0</v>
      </c>
      <c r="U612">
        <f>IF(EmployeeData3[[#This Row],[Gender]]="Female",1,0)</f>
        <v>0</v>
      </c>
      <c r="V612">
        <f>IF(EmployeeData3[[#This Row],[Performance Rating]]="Needs Improvement",1,0)</f>
        <v>0</v>
      </c>
      <c r="W612">
        <f>IF(EmployeeData3[[#This Row],[Performance Rating]]="Exceeds Expectations",1,0)</f>
        <v>1</v>
      </c>
      <c r="X612">
        <f>IF(EmployeeData3[[#This Row],[Performance Rating]]="Outstanding",1,0)</f>
        <v>0</v>
      </c>
      <c r="Y612">
        <f>IF(EmployeeData3[[#This Row],[Job Level]]="Entry",1,0)</f>
        <v>0</v>
      </c>
      <c r="Z612">
        <f>IF(EmployeeData3[[#This Row],[Job Level]]="Manager",1,0)</f>
        <v>1</v>
      </c>
      <c r="AA612">
        <f>IF(EmployeeData3[[#This Row],[Job Level]]="Senior",1,0)</f>
        <v>0</v>
      </c>
      <c r="AB612">
        <f>IF(EmployeeData3[[#This Row],[Job Level]]="Senior Manager",1,0)</f>
        <v>0</v>
      </c>
      <c r="AC612">
        <f>IF(EmployeeData3[[#This Row],[Department]]="Claims",1,0)</f>
        <v>0</v>
      </c>
      <c r="AD612">
        <f>IF(EmployeeData3[[#This Row],[Department]]="Finance",1,0)</f>
        <v>0</v>
      </c>
      <c r="AE612">
        <f>IF(EmployeeData3[[#This Row],[Department]]="HR",1,0)</f>
        <v>0</v>
      </c>
      <c r="AF612">
        <f>IF(EmployeeData3[[#This Row],[Department]]="IT",1,0)</f>
        <v>1</v>
      </c>
      <c r="AG612">
        <f>IF(EmployeeData3[[#This Row],[Department]]="Marketing",1,0)</f>
        <v>0</v>
      </c>
      <c r="AH612">
        <f>IF(EmployeeData3[[#This Row],[Department]]="Sales",1,0)</f>
        <v>0</v>
      </c>
      <c r="AI612">
        <f>IF(EmployeeData3[[#This Row],[Department]]="Underwriting",1,0)</f>
        <v>0</v>
      </c>
      <c r="AJ612">
        <f>IF(EmployeeData3[[#This Row],[Country]]="Canada",1,0)</f>
        <v>0</v>
      </c>
      <c r="AK612">
        <f>IF(EmployeeData3[[#This Row],[Country]]="Germany",1,0)</f>
        <v>0</v>
      </c>
      <c r="AL612">
        <f>IF(EmployeeData3[[#This Row],[Country]]="Ireland",1,0)</f>
        <v>0</v>
      </c>
      <c r="AM612">
        <f>IF(EmployeeData3[[#This Row],[Country]]="Singapore",1,0)</f>
        <v>0</v>
      </c>
      <c r="AN612">
        <f>IF(EmployeeData3[[#This Row],[Country]]="US",1,0)</f>
        <v>0</v>
      </c>
      <c r="AO612">
        <f>IF(EmployeeData3[[#This Row],[Working Arrangement]]="Office",1,0)</f>
        <v>0</v>
      </c>
      <c r="AP612">
        <f>IF(EmployeeData3[[#This Row],[Working Arrangement]]="Remote",1,0)</f>
        <v>0</v>
      </c>
      <c r="AQ612" t="e">
        <f>'Logistics Regression'!#REF! + SUMPRODUCT(B612:J612, 'Logistics Regression'!#REF!)</f>
        <v>#REF!</v>
      </c>
    </row>
    <row r="613" spans="1:43">
      <c r="A613" t="s">
        <v>664</v>
      </c>
      <c r="B613" t="str">
        <f>VLOOKUP(EmployeeData3[[#This Row],[Employee ID]],GenderData[#All],2,FALSE)</f>
        <v>Female</v>
      </c>
      <c r="C613" t="s">
        <v>52</v>
      </c>
      <c r="D613" t="s">
        <v>30</v>
      </c>
      <c r="E613" t="s">
        <v>45</v>
      </c>
      <c r="F613" t="s">
        <v>32</v>
      </c>
      <c r="G613">
        <v>35</v>
      </c>
      <c r="H613">
        <v>5.8</v>
      </c>
      <c r="I613">
        <v>3.5</v>
      </c>
      <c r="J613" s="3">
        <v>0.97</v>
      </c>
      <c r="K613" t="s">
        <v>25</v>
      </c>
      <c r="L613" t="s">
        <v>26</v>
      </c>
      <c r="M613">
        <v>32</v>
      </c>
      <c r="N613">
        <v>70</v>
      </c>
      <c r="O613">
        <v>4</v>
      </c>
      <c r="P613">
        <v>1.4</v>
      </c>
      <c r="Q613" t="s">
        <v>33</v>
      </c>
      <c r="R613" t="s">
        <v>26</v>
      </c>
      <c r="S613">
        <v>21</v>
      </c>
      <c r="T613">
        <v>1</v>
      </c>
      <c r="U613">
        <f>IF(EmployeeData3[[#This Row],[Gender]]="Female",1,0)</f>
        <v>1</v>
      </c>
      <c r="V613">
        <f>IF(EmployeeData3[[#This Row],[Performance Rating]]="Needs Improvement",1,0)</f>
        <v>0</v>
      </c>
      <c r="W613">
        <f>IF(EmployeeData3[[#This Row],[Performance Rating]]="Exceeds Expectations",1,0)</f>
        <v>0</v>
      </c>
      <c r="X613">
        <f>IF(EmployeeData3[[#This Row],[Performance Rating]]="Outstanding",1,0)</f>
        <v>0</v>
      </c>
      <c r="Y613">
        <f>IF(EmployeeData3[[#This Row],[Job Level]]="Entry",1,0)</f>
        <v>0</v>
      </c>
      <c r="Z613">
        <f>IF(EmployeeData3[[#This Row],[Job Level]]="Manager",1,0)</f>
        <v>0</v>
      </c>
      <c r="AA613">
        <f>IF(EmployeeData3[[#This Row],[Job Level]]="Senior",1,0)</f>
        <v>1</v>
      </c>
      <c r="AB613">
        <f>IF(EmployeeData3[[#This Row],[Job Level]]="Senior Manager",1,0)</f>
        <v>0</v>
      </c>
      <c r="AC613">
        <f>IF(EmployeeData3[[#This Row],[Department]]="Claims",1,0)</f>
        <v>0</v>
      </c>
      <c r="AD613">
        <f>IF(EmployeeData3[[#This Row],[Department]]="Finance",1,0)</f>
        <v>0</v>
      </c>
      <c r="AE613">
        <f>IF(EmployeeData3[[#This Row],[Department]]="HR",1,0)</f>
        <v>0</v>
      </c>
      <c r="AF613">
        <f>IF(EmployeeData3[[#This Row],[Department]]="IT",1,0)</f>
        <v>0</v>
      </c>
      <c r="AG613">
        <f>IF(EmployeeData3[[#This Row],[Department]]="Marketing",1,0)</f>
        <v>0</v>
      </c>
      <c r="AH613">
        <f>IF(EmployeeData3[[#This Row],[Department]]="Sales",1,0)</f>
        <v>0</v>
      </c>
      <c r="AI613">
        <f>IF(EmployeeData3[[#This Row],[Department]]="Underwriting",1,0)</f>
        <v>1</v>
      </c>
      <c r="AJ613">
        <f>IF(EmployeeData3[[#This Row],[Country]]="Canada",1,0)</f>
        <v>0</v>
      </c>
      <c r="AK613">
        <f>IF(EmployeeData3[[#This Row],[Country]]="Germany",1,0)</f>
        <v>0</v>
      </c>
      <c r="AL613">
        <f>IF(EmployeeData3[[#This Row],[Country]]="Ireland",1,0)</f>
        <v>0</v>
      </c>
      <c r="AM613">
        <f>IF(EmployeeData3[[#This Row],[Country]]="Singapore",1,0)</f>
        <v>0</v>
      </c>
      <c r="AN613">
        <f>IF(EmployeeData3[[#This Row],[Country]]="US",1,0)</f>
        <v>1</v>
      </c>
      <c r="AO613">
        <f>IF(EmployeeData3[[#This Row],[Working Arrangement]]="Office",1,0)</f>
        <v>0</v>
      </c>
      <c r="AP613">
        <f>IF(EmployeeData3[[#This Row],[Working Arrangement]]="Remote",1,0)</f>
        <v>0</v>
      </c>
      <c r="AQ613" t="e">
        <f>'Logistics Regression'!#REF! + SUMPRODUCT(B613:J613, 'Logistics Regression'!#REF!)</f>
        <v>#REF!</v>
      </c>
    </row>
    <row r="614" spans="1:43">
      <c r="A614" t="s">
        <v>665</v>
      </c>
      <c r="B614" t="str">
        <f>VLOOKUP(EmployeeData3[[#This Row],[Employee ID]],GenderData[#All],2,FALSE)</f>
        <v>Female</v>
      </c>
      <c r="C614" t="s">
        <v>40</v>
      </c>
      <c r="D614" t="s">
        <v>40</v>
      </c>
      <c r="E614" t="s">
        <v>23</v>
      </c>
      <c r="F614" t="s">
        <v>32</v>
      </c>
      <c r="G614">
        <v>59</v>
      </c>
      <c r="H614">
        <v>1.7</v>
      </c>
      <c r="I614">
        <v>1.7</v>
      </c>
      <c r="J614" s="3">
        <v>0.86</v>
      </c>
      <c r="K614" t="s">
        <v>25</v>
      </c>
      <c r="L614" t="s">
        <v>26</v>
      </c>
      <c r="M614">
        <v>1</v>
      </c>
      <c r="N614">
        <v>50</v>
      </c>
      <c r="O614">
        <v>6</v>
      </c>
      <c r="P614">
        <v>1.2</v>
      </c>
      <c r="Q614" t="s">
        <v>33</v>
      </c>
      <c r="R614" t="s">
        <v>26</v>
      </c>
      <c r="S614">
        <v>22</v>
      </c>
      <c r="T614">
        <v>0</v>
      </c>
      <c r="U614">
        <f>IF(EmployeeData3[[#This Row],[Gender]]="Female",1,0)</f>
        <v>1</v>
      </c>
      <c r="V614">
        <f>IF(EmployeeData3[[#This Row],[Performance Rating]]="Needs Improvement",1,0)</f>
        <v>0</v>
      </c>
      <c r="W614">
        <f>IF(EmployeeData3[[#This Row],[Performance Rating]]="Exceeds Expectations",1,0)</f>
        <v>0</v>
      </c>
      <c r="X614">
        <f>IF(EmployeeData3[[#This Row],[Performance Rating]]="Outstanding",1,0)</f>
        <v>0</v>
      </c>
      <c r="Y614">
        <f>IF(EmployeeData3[[#This Row],[Job Level]]="Entry",1,0)</f>
        <v>0</v>
      </c>
      <c r="Z614">
        <f>IF(EmployeeData3[[#This Row],[Job Level]]="Manager",1,0)</f>
        <v>0</v>
      </c>
      <c r="AA614">
        <f>IF(EmployeeData3[[#This Row],[Job Level]]="Senior",1,0)</f>
        <v>1</v>
      </c>
      <c r="AB614">
        <f>IF(EmployeeData3[[#This Row],[Job Level]]="Senior Manager",1,0)</f>
        <v>0</v>
      </c>
      <c r="AC614">
        <f>IF(EmployeeData3[[#This Row],[Department]]="Claims",1,0)</f>
        <v>0</v>
      </c>
      <c r="AD614">
        <f>IF(EmployeeData3[[#This Row],[Department]]="Finance",1,0)</f>
        <v>0</v>
      </c>
      <c r="AE614">
        <f>IF(EmployeeData3[[#This Row],[Department]]="HR",1,0)</f>
        <v>0</v>
      </c>
      <c r="AF614">
        <f>IF(EmployeeData3[[#This Row],[Department]]="IT",1,0)</f>
        <v>0</v>
      </c>
      <c r="AG614">
        <f>IF(EmployeeData3[[#This Row],[Department]]="Marketing",1,0)</f>
        <v>0</v>
      </c>
      <c r="AH614">
        <f>IF(EmployeeData3[[#This Row],[Department]]="Sales",1,0)</f>
        <v>0</v>
      </c>
      <c r="AI614">
        <f>IF(EmployeeData3[[#This Row],[Department]]="Underwriting",1,0)</f>
        <v>0</v>
      </c>
      <c r="AJ614">
        <f>IF(EmployeeData3[[#This Row],[Country]]="Canada",1,0)</f>
        <v>0</v>
      </c>
      <c r="AK614">
        <f>IF(EmployeeData3[[#This Row],[Country]]="Germany",1,0)</f>
        <v>0</v>
      </c>
      <c r="AL614">
        <f>IF(EmployeeData3[[#This Row],[Country]]="Ireland",1,0)</f>
        <v>0</v>
      </c>
      <c r="AM614">
        <f>IF(EmployeeData3[[#This Row],[Country]]="Singapore",1,0)</f>
        <v>0</v>
      </c>
      <c r="AN614">
        <f>IF(EmployeeData3[[#This Row],[Country]]="US",1,0)</f>
        <v>0</v>
      </c>
      <c r="AO614">
        <f>IF(EmployeeData3[[#This Row],[Working Arrangement]]="Office",1,0)</f>
        <v>0</v>
      </c>
      <c r="AP614">
        <f>IF(EmployeeData3[[#This Row],[Working Arrangement]]="Remote",1,0)</f>
        <v>0</v>
      </c>
      <c r="AQ614" t="e">
        <f>'Logistics Regression'!#REF! + SUMPRODUCT(B614:J614, 'Logistics Regression'!#REF!)</f>
        <v>#REF!</v>
      </c>
    </row>
    <row r="615" spans="1:43">
      <c r="A615" t="s">
        <v>666</v>
      </c>
      <c r="B615" t="str">
        <f>VLOOKUP(EmployeeData3[[#This Row],[Employee ID]],GenderData[#All],2,FALSE)</f>
        <v>Female</v>
      </c>
      <c r="C615" t="s">
        <v>48</v>
      </c>
      <c r="D615" t="s">
        <v>49</v>
      </c>
      <c r="E615" t="s">
        <v>23</v>
      </c>
      <c r="F615" t="s">
        <v>24</v>
      </c>
      <c r="G615">
        <v>37</v>
      </c>
      <c r="H615">
        <v>0.6</v>
      </c>
      <c r="I615">
        <v>0.6</v>
      </c>
      <c r="J615" s="3">
        <v>0.95</v>
      </c>
      <c r="K615" t="s">
        <v>37</v>
      </c>
      <c r="L615" t="s">
        <v>26</v>
      </c>
      <c r="M615">
        <v>9</v>
      </c>
      <c r="N615">
        <v>78</v>
      </c>
      <c r="O615">
        <v>5</v>
      </c>
      <c r="P615">
        <v>0.6</v>
      </c>
      <c r="Q615" t="s">
        <v>33</v>
      </c>
      <c r="R615" t="s">
        <v>38</v>
      </c>
      <c r="S615">
        <v>20</v>
      </c>
      <c r="T615">
        <v>0</v>
      </c>
      <c r="U615">
        <f>IF(EmployeeData3[[#This Row],[Gender]]="Female",1,0)</f>
        <v>1</v>
      </c>
      <c r="V615">
        <f>IF(EmployeeData3[[#This Row],[Performance Rating]]="Needs Improvement",1,0)</f>
        <v>0</v>
      </c>
      <c r="W615">
        <f>IF(EmployeeData3[[#This Row],[Performance Rating]]="Exceeds Expectations",1,0)</f>
        <v>1</v>
      </c>
      <c r="X615">
        <f>IF(EmployeeData3[[#This Row],[Performance Rating]]="Outstanding",1,0)</f>
        <v>0</v>
      </c>
      <c r="Y615">
        <f>IF(EmployeeData3[[#This Row],[Job Level]]="Entry",1,0)</f>
        <v>0</v>
      </c>
      <c r="Z615">
        <f>IF(EmployeeData3[[#This Row],[Job Level]]="Manager",1,0)</f>
        <v>0</v>
      </c>
      <c r="AA615">
        <f>IF(EmployeeData3[[#This Row],[Job Level]]="Senior",1,0)</f>
        <v>0</v>
      </c>
      <c r="AB615">
        <f>IF(EmployeeData3[[#This Row],[Job Level]]="Senior Manager",1,0)</f>
        <v>0</v>
      </c>
      <c r="AC615">
        <f>IF(EmployeeData3[[#This Row],[Department]]="Claims",1,0)</f>
        <v>0</v>
      </c>
      <c r="AD615">
        <f>IF(EmployeeData3[[#This Row],[Department]]="Finance",1,0)</f>
        <v>0</v>
      </c>
      <c r="AE615">
        <f>IF(EmployeeData3[[#This Row],[Department]]="HR",1,0)</f>
        <v>0</v>
      </c>
      <c r="AF615">
        <f>IF(EmployeeData3[[#This Row],[Department]]="IT",1,0)</f>
        <v>1</v>
      </c>
      <c r="AG615">
        <f>IF(EmployeeData3[[#This Row],[Department]]="Marketing",1,0)</f>
        <v>0</v>
      </c>
      <c r="AH615">
        <f>IF(EmployeeData3[[#This Row],[Department]]="Sales",1,0)</f>
        <v>0</v>
      </c>
      <c r="AI615">
        <f>IF(EmployeeData3[[#This Row],[Department]]="Underwriting",1,0)</f>
        <v>0</v>
      </c>
      <c r="AJ615">
        <f>IF(EmployeeData3[[#This Row],[Country]]="Canada",1,0)</f>
        <v>0</v>
      </c>
      <c r="AK615">
        <f>IF(EmployeeData3[[#This Row],[Country]]="Germany",1,0)</f>
        <v>0</v>
      </c>
      <c r="AL615">
        <f>IF(EmployeeData3[[#This Row],[Country]]="Ireland",1,0)</f>
        <v>0</v>
      </c>
      <c r="AM615">
        <f>IF(EmployeeData3[[#This Row],[Country]]="Singapore",1,0)</f>
        <v>0</v>
      </c>
      <c r="AN615">
        <f>IF(EmployeeData3[[#This Row],[Country]]="US",1,0)</f>
        <v>0</v>
      </c>
      <c r="AO615">
        <f>IF(EmployeeData3[[#This Row],[Working Arrangement]]="Office",1,0)</f>
        <v>0</v>
      </c>
      <c r="AP615">
        <f>IF(EmployeeData3[[#This Row],[Working Arrangement]]="Remote",1,0)</f>
        <v>0</v>
      </c>
      <c r="AQ615" t="e">
        <f>'Logistics Regression'!#REF! + SUMPRODUCT(B615:J615, 'Logistics Regression'!#REF!)</f>
        <v>#REF!</v>
      </c>
    </row>
    <row r="616" spans="1:43">
      <c r="A616" t="s">
        <v>667</v>
      </c>
      <c r="B616" t="str">
        <f>VLOOKUP(EmployeeData3[[#This Row],[Employee ID]],GenderData[#All],2,FALSE)</f>
        <v>Male</v>
      </c>
      <c r="C616" t="s">
        <v>52</v>
      </c>
      <c r="D616" t="s">
        <v>30</v>
      </c>
      <c r="E616" t="s">
        <v>45</v>
      </c>
      <c r="F616" t="s">
        <v>24</v>
      </c>
      <c r="G616">
        <v>44</v>
      </c>
      <c r="H616">
        <v>5</v>
      </c>
      <c r="I616">
        <v>1.9</v>
      </c>
      <c r="J616" s="3">
        <v>1.06</v>
      </c>
      <c r="K616" t="s">
        <v>37</v>
      </c>
      <c r="L616" t="s">
        <v>38</v>
      </c>
      <c r="M616">
        <v>12</v>
      </c>
      <c r="N616">
        <v>79</v>
      </c>
      <c r="O616">
        <v>9</v>
      </c>
      <c r="P616">
        <v>2.8</v>
      </c>
      <c r="Q616" t="s">
        <v>50</v>
      </c>
      <c r="R616" t="s">
        <v>26</v>
      </c>
      <c r="S616">
        <v>14</v>
      </c>
      <c r="T616">
        <v>0</v>
      </c>
      <c r="U616">
        <f>IF(EmployeeData3[[#This Row],[Gender]]="Female",1,0)</f>
        <v>0</v>
      </c>
      <c r="V616">
        <f>IF(EmployeeData3[[#This Row],[Performance Rating]]="Needs Improvement",1,0)</f>
        <v>0</v>
      </c>
      <c r="W616">
        <f>IF(EmployeeData3[[#This Row],[Performance Rating]]="Exceeds Expectations",1,0)</f>
        <v>1</v>
      </c>
      <c r="X616">
        <f>IF(EmployeeData3[[#This Row],[Performance Rating]]="Outstanding",1,0)</f>
        <v>0</v>
      </c>
      <c r="Y616">
        <f>IF(EmployeeData3[[#This Row],[Job Level]]="Entry",1,0)</f>
        <v>0</v>
      </c>
      <c r="Z616">
        <f>IF(EmployeeData3[[#This Row],[Job Level]]="Manager",1,0)</f>
        <v>0</v>
      </c>
      <c r="AA616">
        <f>IF(EmployeeData3[[#This Row],[Job Level]]="Senior",1,0)</f>
        <v>0</v>
      </c>
      <c r="AB616">
        <f>IF(EmployeeData3[[#This Row],[Job Level]]="Senior Manager",1,0)</f>
        <v>0</v>
      </c>
      <c r="AC616">
        <f>IF(EmployeeData3[[#This Row],[Department]]="Claims",1,0)</f>
        <v>0</v>
      </c>
      <c r="AD616">
        <f>IF(EmployeeData3[[#This Row],[Department]]="Finance",1,0)</f>
        <v>0</v>
      </c>
      <c r="AE616">
        <f>IF(EmployeeData3[[#This Row],[Department]]="HR",1,0)</f>
        <v>0</v>
      </c>
      <c r="AF616">
        <f>IF(EmployeeData3[[#This Row],[Department]]="IT",1,0)</f>
        <v>0</v>
      </c>
      <c r="AG616">
        <f>IF(EmployeeData3[[#This Row],[Department]]="Marketing",1,0)</f>
        <v>0</v>
      </c>
      <c r="AH616">
        <f>IF(EmployeeData3[[#This Row],[Department]]="Sales",1,0)</f>
        <v>0</v>
      </c>
      <c r="AI616">
        <f>IF(EmployeeData3[[#This Row],[Department]]="Underwriting",1,0)</f>
        <v>1</v>
      </c>
      <c r="AJ616">
        <f>IF(EmployeeData3[[#This Row],[Country]]="Canada",1,0)</f>
        <v>0</v>
      </c>
      <c r="AK616">
        <f>IF(EmployeeData3[[#This Row],[Country]]="Germany",1,0)</f>
        <v>0</v>
      </c>
      <c r="AL616">
        <f>IF(EmployeeData3[[#This Row],[Country]]="Ireland",1,0)</f>
        <v>0</v>
      </c>
      <c r="AM616">
        <f>IF(EmployeeData3[[#This Row],[Country]]="Singapore",1,0)</f>
        <v>0</v>
      </c>
      <c r="AN616">
        <f>IF(EmployeeData3[[#This Row],[Country]]="US",1,0)</f>
        <v>1</v>
      </c>
      <c r="AO616">
        <f>IF(EmployeeData3[[#This Row],[Working Arrangement]]="Office",1,0)</f>
        <v>1</v>
      </c>
      <c r="AP616">
        <f>IF(EmployeeData3[[#This Row],[Working Arrangement]]="Remote",1,0)</f>
        <v>0</v>
      </c>
      <c r="AQ616" t="e">
        <f>'Logistics Regression'!#REF! + SUMPRODUCT(B616:J616, 'Logistics Regression'!#REF!)</f>
        <v>#REF!</v>
      </c>
    </row>
    <row r="617" spans="1:43">
      <c r="A617" t="s">
        <v>668</v>
      </c>
      <c r="B617" t="str">
        <f>VLOOKUP(EmployeeData3[[#This Row],[Employee ID]],GenderData[#All],2,FALSE)</f>
        <v>Female</v>
      </c>
      <c r="C617" t="s">
        <v>29</v>
      </c>
      <c r="D617" t="s">
        <v>30</v>
      </c>
      <c r="E617" t="s">
        <v>31</v>
      </c>
      <c r="F617" t="s">
        <v>32</v>
      </c>
      <c r="G617">
        <v>21</v>
      </c>
      <c r="H617">
        <v>0.9</v>
      </c>
      <c r="I617">
        <v>0.9</v>
      </c>
      <c r="J617" s="3">
        <v>1.08</v>
      </c>
      <c r="K617" t="s">
        <v>25</v>
      </c>
      <c r="L617" t="s">
        <v>26</v>
      </c>
      <c r="M617">
        <v>21</v>
      </c>
      <c r="N617">
        <v>80</v>
      </c>
      <c r="O617">
        <v>9</v>
      </c>
      <c r="P617">
        <v>1.7</v>
      </c>
      <c r="Q617" t="s">
        <v>33</v>
      </c>
      <c r="R617" t="s">
        <v>26</v>
      </c>
      <c r="S617">
        <v>18</v>
      </c>
      <c r="T617">
        <v>0</v>
      </c>
      <c r="U617">
        <f>IF(EmployeeData3[[#This Row],[Gender]]="Female",1,0)</f>
        <v>1</v>
      </c>
      <c r="V617">
        <f>IF(EmployeeData3[[#This Row],[Performance Rating]]="Needs Improvement",1,0)</f>
        <v>0</v>
      </c>
      <c r="W617">
        <f>IF(EmployeeData3[[#This Row],[Performance Rating]]="Exceeds Expectations",1,0)</f>
        <v>0</v>
      </c>
      <c r="X617">
        <f>IF(EmployeeData3[[#This Row],[Performance Rating]]="Outstanding",1,0)</f>
        <v>0</v>
      </c>
      <c r="Y617">
        <f>IF(EmployeeData3[[#This Row],[Job Level]]="Entry",1,0)</f>
        <v>0</v>
      </c>
      <c r="Z617">
        <f>IF(EmployeeData3[[#This Row],[Job Level]]="Manager",1,0)</f>
        <v>0</v>
      </c>
      <c r="AA617">
        <f>IF(EmployeeData3[[#This Row],[Job Level]]="Senior",1,0)</f>
        <v>1</v>
      </c>
      <c r="AB617">
        <f>IF(EmployeeData3[[#This Row],[Job Level]]="Senior Manager",1,0)</f>
        <v>0</v>
      </c>
      <c r="AC617">
        <f>IF(EmployeeData3[[#This Row],[Department]]="Claims",1,0)</f>
        <v>1</v>
      </c>
      <c r="AD617">
        <f>IF(EmployeeData3[[#This Row],[Department]]="Finance",1,0)</f>
        <v>0</v>
      </c>
      <c r="AE617">
        <f>IF(EmployeeData3[[#This Row],[Department]]="HR",1,0)</f>
        <v>0</v>
      </c>
      <c r="AF617">
        <f>IF(EmployeeData3[[#This Row],[Department]]="IT",1,0)</f>
        <v>0</v>
      </c>
      <c r="AG617">
        <f>IF(EmployeeData3[[#This Row],[Department]]="Marketing",1,0)</f>
        <v>0</v>
      </c>
      <c r="AH617">
        <f>IF(EmployeeData3[[#This Row],[Department]]="Sales",1,0)</f>
        <v>0</v>
      </c>
      <c r="AI617">
        <f>IF(EmployeeData3[[#This Row],[Department]]="Underwriting",1,0)</f>
        <v>0</v>
      </c>
      <c r="AJ617">
        <f>IF(EmployeeData3[[#This Row],[Country]]="Canada",1,0)</f>
        <v>0</v>
      </c>
      <c r="AK617">
        <f>IF(EmployeeData3[[#This Row],[Country]]="Germany",1,0)</f>
        <v>1</v>
      </c>
      <c r="AL617">
        <f>IF(EmployeeData3[[#This Row],[Country]]="Ireland",1,0)</f>
        <v>0</v>
      </c>
      <c r="AM617">
        <f>IF(EmployeeData3[[#This Row],[Country]]="Singapore",1,0)</f>
        <v>0</v>
      </c>
      <c r="AN617">
        <f>IF(EmployeeData3[[#This Row],[Country]]="US",1,0)</f>
        <v>0</v>
      </c>
      <c r="AO617">
        <f>IF(EmployeeData3[[#This Row],[Working Arrangement]]="Office",1,0)</f>
        <v>0</v>
      </c>
      <c r="AP617">
        <f>IF(EmployeeData3[[#This Row],[Working Arrangement]]="Remote",1,0)</f>
        <v>0</v>
      </c>
      <c r="AQ617" t="e">
        <f>'Logistics Regression'!#REF! + SUMPRODUCT(B617:J617, 'Logistics Regression'!#REF!)</f>
        <v>#REF!</v>
      </c>
    </row>
    <row r="618" spans="1:43">
      <c r="A618" t="s">
        <v>669</v>
      </c>
      <c r="B618" t="str">
        <f>VLOOKUP(EmployeeData3[[#This Row],[Employee ID]],GenderData[#All],2,FALSE)</f>
        <v>Male</v>
      </c>
      <c r="C618" t="s">
        <v>48</v>
      </c>
      <c r="D618" t="s">
        <v>49</v>
      </c>
      <c r="E618" t="s">
        <v>23</v>
      </c>
      <c r="F618" t="s">
        <v>59</v>
      </c>
      <c r="G618">
        <v>30</v>
      </c>
      <c r="H618">
        <v>6.2</v>
      </c>
      <c r="I618">
        <v>0.8</v>
      </c>
      <c r="J618" s="3">
        <v>0.85</v>
      </c>
      <c r="K618" t="s">
        <v>25</v>
      </c>
      <c r="L618" t="s">
        <v>26</v>
      </c>
      <c r="M618">
        <v>18</v>
      </c>
      <c r="N618">
        <v>61</v>
      </c>
      <c r="O618">
        <v>2</v>
      </c>
      <c r="P618">
        <v>5.0999999999999996</v>
      </c>
      <c r="Q618" t="s">
        <v>33</v>
      </c>
      <c r="R618" t="s">
        <v>26</v>
      </c>
      <c r="S618">
        <v>20</v>
      </c>
      <c r="T618">
        <v>0</v>
      </c>
      <c r="U618">
        <f>IF(EmployeeData3[[#This Row],[Gender]]="Female",1,0)</f>
        <v>0</v>
      </c>
      <c r="V618">
        <f>IF(EmployeeData3[[#This Row],[Performance Rating]]="Needs Improvement",1,0)</f>
        <v>0</v>
      </c>
      <c r="W618">
        <f>IF(EmployeeData3[[#This Row],[Performance Rating]]="Exceeds Expectations",1,0)</f>
        <v>0</v>
      </c>
      <c r="X618">
        <f>IF(EmployeeData3[[#This Row],[Performance Rating]]="Outstanding",1,0)</f>
        <v>0</v>
      </c>
      <c r="Y618">
        <f>IF(EmployeeData3[[#This Row],[Job Level]]="Entry",1,0)</f>
        <v>0</v>
      </c>
      <c r="Z618">
        <f>IF(EmployeeData3[[#This Row],[Job Level]]="Manager",1,0)</f>
        <v>0</v>
      </c>
      <c r="AA618">
        <f>IF(EmployeeData3[[#This Row],[Job Level]]="Senior",1,0)</f>
        <v>0</v>
      </c>
      <c r="AB618">
        <f>IF(EmployeeData3[[#This Row],[Job Level]]="Senior Manager",1,0)</f>
        <v>1</v>
      </c>
      <c r="AC618">
        <f>IF(EmployeeData3[[#This Row],[Department]]="Claims",1,0)</f>
        <v>0</v>
      </c>
      <c r="AD618">
        <f>IF(EmployeeData3[[#This Row],[Department]]="Finance",1,0)</f>
        <v>0</v>
      </c>
      <c r="AE618">
        <f>IF(EmployeeData3[[#This Row],[Department]]="HR",1,0)</f>
        <v>0</v>
      </c>
      <c r="AF618">
        <f>IF(EmployeeData3[[#This Row],[Department]]="IT",1,0)</f>
        <v>1</v>
      </c>
      <c r="AG618">
        <f>IF(EmployeeData3[[#This Row],[Department]]="Marketing",1,0)</f>
        <v>0</v>
      </c>
      <c r="AH618">
        <f>IF(EmployeeData3[[#This Row],[Department]]="Sales",1,0)</f>
        <v>0</v>
      </c>
      <c r="AI618">
        <f>IF(EmployeeData3[[#This Row],[Department]]="Underwriting",1,0)</f>
        <v>0</v>
      </c>
      <c r="AJ618">
        <f>IF(EmployeeData3[[#This Row],[Country]]="Canada",1,0)</f>
        <v>0</v>
      </c>
      <c r="AK618">
        <f>IF(EmployeeData3[[#This Row],[Country]]="Germany",1,0)</f>
        <v>0</v>
      </c>
      <c r="AL618">
        <f>IF(EmployeeData3[[#This Row],[Country]]="Ireland",1,0)</f>
        <v>0</v>
      </c>
      <c r="AM618">
        <f>IF(EmployeeData3[[#This Row],[Country]]="Singapore",1,0)</f>
        <v>0</v>
      </c>
      <c r="AN618">
        <f>IF(EmployeeData3[[#This Row],[Country]]="US",1,0)</f>
        <v>0</v>
      </c>
      <c r="AO618">
        <f>IF(EmployeeData3[[#This Row],[Working Arrangement]]="Office",1,0)</f>
        <v>0</v>
      </c>
      <c r="AP618">
        <f>IF(EmployeeData3[[#This Row],[Working Arrangement]]="Remote",1,0)</f>
        <v>0</v>
      </c>
      <c r="AQ618" t="e">
        <f>'Logistics Regression'!#REF! + SUMPRODUCT(B618:J618, 'Logistics Regression'!#REF!)</f>
        <v>#REF!</v>
      </c>
    </row>
    <row r="619" spans="1:43">
      <c r="A619" t="s">
        <v>670</v>
      </c>
      <c r="B619" t="str">
        <f>VLOOKUP(EmployeeData3[[#This Row],[Employee ID]],GenderData[#All],2,FALSE)</f>
        <v>Female</v>
      </c>
      <c r="C619" t="s">
        <v>66</v>
      </c>
      <c r="D619" t="s">
        <v>67</v>
      </c>
      <c r="E619" t="s">
        <v>45</v>
      </c>
      <c r="F619" t="s">
        <v>32</v>
      </c>
      <c r="G619">
        <v>28</v>
      </c>
      <c r="H619">
        <v>3.1</v>
      </c>
      <c r="I619">
        <v>1.8</v>
      </c>
      <c r="J619" s="3">
        <v>1.1499999999999999</v>
      </c>
      <c r="K619" t="s">
        <v>25</v>
      </c>
      <c r="L619" t="s">
        <v>38</v>
      </c>
      <c r="M619">
        <v>14</v>
      </c>
      <c r="N619">
        <v>55</v>
      </c>
      <c r="O619">
        <v>9</v>
      </c>
      <c r="P619">
        <v>8.1999999999999993</v>
      </c>
      <c r="Q619" t="s">
        <v>50</v>
      </c>
      <c r="R619" t="s">
        <v>26</v>
      </c>
      <c r="S619">
        <v>24</v>
      </c>
      <c r="T619">
        <v>0</v>
      </c>
      <c r="U619">
        <f>IF(EmployeeData3[[#This Row],[Gender]]="Female",1,0)</f>
        <v>1</v>
      </c>
      <c r="V619">
        <f>IF(EmployeeData3[[#This Row],[Performance Rating]]="Needs Improvement",1,0)</f>
        <v>0</v>
      </c>
      <c r="W619">
        <f>IF(EmployeeData3[[#This Row],[Performance Rating]]="Exceeds Expectations",1,0)</f>
        <v>0</v>
      </c>
      <c r="X619">
        <f>IF(EmployeeData3[[#This Row],[Performance Rating]]="Outstanding",1,0)</f>
        <v>0</v>
      </c>
      <c r="Y619">
        <f>IF(EmployeeData3[[#This Row],[Job Level]]="Entry",1,0)</f>
        <v>0</v>
      </c>
      <c r="Z619">
        <f>IF(EmployeeData3[[#This Row],[Job Level]]="Manager",1,0)</f>
        <v>0</v>
      </c>
      <c r="AA619">
        <f>IF(EmployeeData3[[#This Row],[Job Level]]="Senior",1,0)</f>
        <v>1</v>
      </c>
      <c r="AB619">
        <f>IF(EmployeeData3[[#This Row],[Job Level]]="Senior Manager",1,0)</f>
        <v>0</v>
      </c>
      <c r="AC619">
        <f>IF(EmployeeData3[[#This Row],[Department]]="Claims",1,0)</f>
        <v>0</v>
      </c>
      <c r="AD619">
        <f>IF(EmployeeData3[[#This Row],[Department]]="Finance",1,0)</f>
        <v>0</v>
      </c>
      <c r="AE619">
        <f>IF(EmployeeData3[[#This Row],[Department]]="HR",1,0)</f>
        <v>1</v>
      </c>
      <c r="AF619">
        <f>IF(EmployeeData3[[#This Row],[Department]]="IT",1,0)</f>
        <v>0</v>
      </c>
      <c r="AG619">
        <f>IF(EmployeeData3[[#This Row],[Department]]="Marketing",1,0)</f>
        <v>0</v>
      </c>
      <c r="AH619">
        <f>IF(EmployeeData3[[#This Row],[Department]]="Sales",1,0)</f>
        <v>0</v>
      </c>
      <c r="AI619">
        <f>IF(EmployeeData3[[#This Row],[Department]]="Underwriting",1,0)</f>
        <v>0</v>
      </c>
      <c r="AJ619">
        <f>IF(EmployeeData3[[#This Row],[Country]]="Canada",1,0)</f>
        <v>0</v>
      </c>
      <c r="AK619">
        <f>IF(EmployeeData3[[#This Row],[Country]]="Germany",1,0)</f>
        <v>0</v>
      </c>
      <c r="AL619">
        <f>IF(EmployeeData3[[#This Row],[Country]]="Ireland",1,0)</f>
        <v>0</v>
      </c>
      <c r="AM619">
        <f>IF(EmployeeData3[[#This Row],[Country]]="Singapore",1,0)</f>
        <v>0</v>
      </c>
      <c r="AN619">
        <f>IF(EmployeeData3[[#This Row],[Country]]="US",1,0)</f>
        <v>1</v>
      </c>
      <c r="AO619">
        <f>IF(EmployeeData3[[#This Row],[Working Arrangement]]="Office",1,0)</f>
        <v>1</v>
      </c>
      <c r="AP619">
        <f>IF(EmployeeData3[[#This Row],[Working Arrangement]]="Remote",1,0)</f>
        <v>0</v>
      </c>
      <c r="AQ619" t="e">
        <f>'Logistics Regression'!#REF! + SUMPRODUCT(B619:J619, 'Logistics Regression'!#REF!)</f>
        <v>#REF!</v>
      </c>
    </row>
    <row r="620" spans="1:43">
      <c r="A620" t="s">
        <v>671</v>
      </c>
      <c r="B620" t="str">
        <f>VLOOKUP(EmployeeData3[[#This Row],[Employee ID]],GenderData[#All],2,FALSE)</f>
        <v>Female</v>
      </c>
      <c r="C620" t="s">
        <v>52</v>
      </c>
      <c r="D620" t="s">
        <v>30</v>
      </c>
      <c r="E620" t="s">
        <v>73</v>
      </c>
      <c r="F620" t="s">
        <v>32</v>
      </c>
      <c r="G620">
        <v>29</v>
      </c>
      <c r="H620">
        <v>5</v>
      </c>
      <c r="I620">
        <v>0.8</v>
      </c>
      <c r="J620" s="3">
        <v>0.96</v>
      </c>
      <c r="K620" t="s">
        <v>25</v>
      </c>
      <c r="L620" t="s">
        <v>26</v>
      </c>
      <c r="M620">
        <v>16</v>
      </c>
      <c r="N620">
        <v>67</v>
      </c>
      <c r="O620">
        <v>6</v>
      </c>
      <c r="P620">
        <v>1.2</v>
      </c>
      <c r="Q620" t="s">
        <v>33</v>
      </c>
      <c r="R620" t="s">
        <v>26</v>
      </c>
      <c r="S620">
        <v>29</v>
      </c>
      <c r="T620">
        <v>0</v>
      </c>
      <c r="U620">
        <f>IF(EmployeeData3[[#This Row],[Gender]]="Female",1,0)</f>
        <v>1</v>
      </c>
      <c r="V620">
        <f>IF(EmployeeData3[[#This Row],[Performance Rating]]="Needs Improvement",1,0)</f>
        <v>0</v>
      </c>
      <c r="W620">
        <f>IF(EmployeeData3[[#This Row],[Performance Rating]]="Exceeds Expectations",1,0)</f>
        <v>0</v>
      </c>
      <c r="X620">
        <f>IF(EmployeeData3[[#This Row],[Performance Rating]]="Outstanding",1,0)</f>
        <v>0</v>
      </c>
      <c r="Y620">
        <f>IF(EmployeeData3[[#This Row],[Job Level]]="Entry",1,0)</f>
        <v>0</v>
      </c>
      <c r="Z620">
        <f>IF(EmployeeData3[[#This Row],[Job Level]]="Manager",1,0)</f>
        <v>0</v>
      </c>
      <c r="AA620">
        <f>IF(EmployeeData3[[#This Row],[Job Level]]="Senior",1,0)</f>
        <v>1</v>
      </c>
      <c r="AB620">
        <f>IF(EmployeeData3[[#This Row],[Job Level]]="Senior Manager",1,0)</f>
        <v>0</v>
      </c>
      <c r="AC620">
        <f>IF(EmployeeData3[[#This Row],[Department]]="Claims",1,0)</f>
        <v>0</v>
      </c>
      <c r="AD620">
        <f>IF(EmployeeData3[[#This Row],[Department]]="Finance",1,0)</f>
        <v>0</v>
      </c>
      <c r="AE620">
        <f>IF(EmployeeData3[[#This Row],[Department]]="HR",1,0)</f>
        <v>0</v>
      </c>
      <c r="AF620">
        <f>IF(EmployeeData3[[#This Row],[Department]]="IT",1,0)</f>
        <v>0</v>
      </c>
      <c r="AG620">
        <f>IF(EmployeeData3[[#This Row],[Department]]="Marketing",1,0)</f>
        <v>0</v>
      </c>
      <c r="AH620">
        <f>IF(EmployeeData3[[#This Row],[Department]]="Sales",1,0)</f>
        <v>0</v>
      </c>
      <c r="AI620">
        <f>IF(EmployeeData3[[#This Row],[Department]]="Underwriting",1,0)</f>
        <v>1</v>
      </c>
      <c r="AJ620">
        <f>IF(EmployeeData3[[#This Row],[Country]]="Canada",1,0)</f>
        <v>0</v>
      </c>
      <c r="AK620">
        <f>IF(EmployeeData3[[#This Row],[Country]]="Germany",1,0)</f>
        <v>0</v>
      </c>
      <c r="AL620">
        <f>IF(EmployeeData3[[#This Row],[Country]]="Ireland",1,0)</f>
        <v>1</v>
      </c>
      <c r="AM620">
        <f>IF(EmployeeData3[[#This Row],[Country]]="Singapore",1,0)</f>
        <v>0</v>
      </c>
      <c r="AN620">
        <f>IF(EmployeeData3[[#This Row],[Country]]="US",1,0)</f>
        <v>0</v>
      </c>
      <c r="AO620">
        <f>IF(EmployeeData3[[#This Row],[Working Arrangement]]="Office",1,0)</f>
        <v>0</v>
      </c>
      <c r="AP620">
        <f>IF(EmployeeData3[[#This Row],[Working Arrangement]]="Remote",1,0)</f>
        <v>0</v>
      </c>
      <c r="AQ620" t="e">
        <f>'Logistics Regression'!#REF! + SUMPRODUCT(B620:J620, 'Logistics Regression'!#REF!)</f>
        <v>#REF!</v>
      </c>
    </row>
    <row r="621" spans="1:43">
      <c r="A621" t="s">
        <v>672</v>
      </c>
      <c r="B621" t="str">
        <f>VLOOKUP(EmployeeData3[[#This Row],[Employee ID]],GenderData[#All],2,FALSE)</f>
        <v>Male</v>
      </c>
      <c r="C621" t="s">
        <v>35</v>
      </c>
      <c r="D621" t="s">
        <v>22</v>
      </c>
      <c r="E621" t="s">
        <v>55</v>
      </c>
      <c r="F621" t="s">
        <v>32</v>
      </c>
      <c r="G621">
        <v>42</v>
      </c>
      <c r="H621">
        <v>4.9000000000000004</v>
      </c>
      <c r="I621">
        <v>2.7</v>
      </c>
      <c r="J621" s="3">
        <v>0.8</v>
      </c>
      <c r="K621" t="s">
        <v>25</v>
      </c>
      <c r="L621" t="s">
        <v>26</v>
      </c>
      <c r="M621">
        <v>7</v>
      </c>
      <c r="N621">
        <v>72</v>
      </c>
      <c r="O621">
        <v>10</v>
      </c>
      <c r="P621">
        <v>0.8</v>
      </c>
      <c r="Q621" t="s">
        <v>33</v>
      </c>
      <c r="R621" t="s">
        <v>38</v>
      </c>
      <c r="S621">
        <v>22</v>
      </c>
      <c r="T621">
        <v>1</v>
      </c>
      <c r="U621">
        <f>IF(EmployeeData3[[#This Row],[Gender]]="Female",1,0)</f>
        <v>0</v>
      </c>
      <c r="V621">
        <f>IF(EmployeeData3[[#This Row],[Performance Rating]]="Needs Improvement",1,0)</f>
        <v>0</v>
      </c>
      <c r="W621">
        <f>IF(EmployeeData3[[#This Row],[Performance Rating]]="Exceeds Expectations",1,0)</f>
        <v>0</v>
      </c>
      <c r="X621">
        <f>IF(EmployeeData3[[#This Row],[Performance Rating]]="Outstanding",1,0)</f>
        <v>0</v>
      </c>
      <c r="Y621">
        <f>IF(EmployeeData3[[#This Row],[Job Level]]="Entry",1,0)</f>
        <v>0</v>
      </c>
      <c r="Z621">
        <f>IF(EmployeeData3[[#This Row],[Job Level]]="Manager",1,0)</f>
        <v>0</v>
      </c>
      <c r="AA621">
        <f>IF(EmployeeData3[[#This Row],[Job Level]]="Senior",1,0)</f>
        <v>1</v>
      </c>
      <c r="AB621">
        <f>IF(EmployeeData3[[#This Row],[Job Level]]="Senior Manager",1,0)</f>
        <v>0</v>
      </c>
      <c r="AC621">
        <f>IF(EmployeeData3[[#This Row],[Department]]="Claims",1,0)</f>
        <v>0</v>
      </c>
      <c r="AD621">
        <f>IF(EmployeeData3[[#This Row],[Department]]="Finance",1,0)</f>
        <v>0</v>
      </c>
      <c r="AE621">
        <f>IF(EmployeeData3[[#This Row],[Department]]="HR",1,0)</f>
        <v>0</v>
      </c>
      <c r="AF621">
        <f>IF(EmployeeData3[[#This Row],[Department]]="IT",1,0)</f>
        <v>0</v>
      </c>
      <c r="AG621">
        <f>IF(EmployeeData3[[#This Row],[Department]]="Marketing",1,0)</f>
        <v>1</v>
      </c>
      <c r="AH621">
        <f>IF(EmployeeData3[[#This Row],[Department]]="Sales",1,0)</f>
        <v>0</v>
      </c>
      <c r="AI621">
        <f>IF(EmployeeData3[[#This Row],[Department]]="Underwriting",1,0)</f>
        <v>0</v>
      </c>
      <c r="AJ621">
        <f>IF(EmployeeData3[[#This Row],[Country]]="Canada",1,0)</f>
        <v>1</v>
      </c>
      <c r="AK621">
        <f>IF(EmployeeData3[[#This Row],[Country]]="Germany",1,0)</f>
        <v>0</v>
      </c>
      <c r="AL621">
        <f>IF(EmployeeData3[[#This Row],[Country]]="Ireland",1,0)</f>
        <v>0</v>
      </c>
      <c r="AM621">
        <f>IF(EmployeeData3[[#This Row],[Country]]="Singapore",1,0)</f>
        <v>0</v>
      </c>
      <c r="AN621">
        <f>IF(EmployeeData3[[#This Row],[Country]]="US",1,0)</f>
        <v>0</v>
      </c>
      <c r="AO621">
        <f>IF(EmployeeData3[[#This Row],[Working Arrangement]]="Office",1,0)</f>
        <v>0</v>
      </c>
      <c r="AP621">
        <f>IF(EmployeeData3[[#This Row],[Working Arrangement]]="Remote",1,0)</f>
        <v>0</v>
      </c>
      <c r="AQ621" t="e">
        <f>'Logistics Regression'!#REF! + SUMPRODUCT(B621:J621, 'Logistics Regression'!#REF!)</f>
        <v>#REF!</v>
      </c>
    </row>
    <row r="622" spans="1:43">
      <c r="A622" t="s">
        <v>673</v>
      </c>
      <c r="B622" t="str">
        <f>VLOOKUP(EmployeeData3[[#This Row],[Employee ID]],GenderData[#All],2,FALSE)</f>
        <v>Male</v>
      </c>
      <c r="C622" t="s">
        <v>43</v>
      </c>
      <c r="D622" t="s">
        <v>44</v>
      </c>
      <c r="E622" t="s">
        <v>23</v>
      </c>
      <c r="F622" t="s">
        <v>24</v>
      </c>
      <c r="G622">
        <v>47</v>
      </c>
      <c r="H622">
        <v>6.5</v>
      </c>
      <c r="I622">
        <v>0.8</v>
      </c>
      <c r="J622" s="3">
        <v>0.94</v>
      </c>
      <c r="K622" t="s">
        <v>53</v>
      </c>
      <c r="L622" t="s">
        <v>38</v>
      </c>
      <c r="M622">
        <v>3</v>
      </c>
      <c r="N622">
        <v>89</v>
      </c>
      <c r="O622">
        <v>2</v>
      </c>
      <c r="P622">
        <v>7.1</v>
      </c>
      <c r="Q622" t="s">
        <v>27</v>
      </c>
      <c r="R622" t="s">
        <v>26</v>
      </c>
      <c r="S622">
        <v>12</v>
      </c>
      <c r="T622">
        <v>0</v>
      </c>
      <c r="U622">
        <f>IF(EmployeeData3[[#This Row],[Gender]]="Female",1,0)</f>
        <v>0</v>
      </c>
      <c r="V622">
        <f>IF(EmployeeData3[[#This Row],[Performance Rating]]="Needs Improvement",1,0)</f>
        <v>1</v>
      </c>
      <c r="W622">
        <f>IF(EmployeeData3[[#This Row],[Performance Rating]]="Exceeds Expectations",1,0)</f>
        <v>0</v>
      </c>
      <c r="X622">
        <f>IF(EmployeeData3[[#This Row],[Performance Rating]]="Outstanding",1,0)</f>
        <v>0</v>
      </c>
      <c r="Y622">
        <f>IF(EmployeeData3[[#This Row],[Job Level]]="Entry",1,0)</f>
        <v>0</v>
      </c>
      <c r="Z622">
        <f>IF(EmployeeData3[[#This Row],[Job Level]]="Manager",1,0)</f>
        <v>0</v>
      </c>
      <c r="AA622">
        <f>IF(EmployeeData3[[#This Row],[Job Level]]="Senior",1,0)</f>
        <v>0</v>
      </c>
      <c r="AB622">
        <f>IF(EmployeeData3[[#This Row],[Job Level]]="Senior Manager",1,0)</f>
        <v>0</v>
      </c>
      <c r="AC622">
        <f>IF(EmployeeData3[[#This Row],[Department]]="Claims",1,0)</f>
        <v>0</v>
      </c>
      <c r="AD622">
        <f>IF(EmployeeData3[[#This Row],[Department]]="Finance",1,0)</f>
        <v>1</v>
      </c>
      <c r="AE622">
        <f>IF(EmployeeData3[[#This Row],[Department]]="HR",1,0)</f>
        <v>0</v>
      </c>
      <c r="AF622">
        <f>IF(EmployeeData3[[#This Row],[Department]]="IT",1,0)</f>
        <v>0</v>
      </c>
      <c r="AG622">
        <f>IF(EmployeeData3[[#This Row],[Department]]="Marketing",1,0)</f>
        <v>0</v>
      </c>
      <c r="AH622">
        <f>IF(EmployeeData3[[#This Row],[Department]]="Sales",1,0)</f>
        <v>0</v>
      </c>
      <c r="AI622">
        <f>IF(EmployeeData3[[#This Row],[Department]]="Underwriting",1,0)</f>
        <v>0</v>
      </c>
      <c r="AJ622">
        <f>IF(EmployeeData3[[#This Row],[Country]]="Canada",1,0)</f>
        <v>0</v>
      </c>
      <c r="AK622">
        <f>IF(EmployeeData3[[#This Row],[Country]]="Germany",1,0)</f>
        <v>0</v>
      </c>
      <c r="AL622">
        <f>IF(EmployeeData3[[#This Row],[Country]]="Ireland",1,0)</f>
        <v>0</v>
      </c>
      <c r="AM622">
        <f>IF(EmployeeData3[[#This Row],[Country]]="Singapore",1,0)</f>
        <v>0</v>
      </c>
      <c r="AN622">
        <f>IF(EmployeeData3[[#This Row],[Country]]="US",1,0)</f>
        <v>0</v>
      </c>
      <c r="AO622">
        <f>IF(EmployeeData3[[#This Row],[Working Arrangement]]="Office",1,0)</f>
        <v>0</v>
      </c>
      <c r="AP622">
        <f>IF(EmployeeData3[[#This Row],[Working Arrangement]]="Remote",1,0)</f>
        <v>1</v>
      </c>
      <c r="AQ622" t="e">
        <f>'Logistics Regression'!#REF! + SUMPRODUCT(B622:J622, 'Logistics Regression'!#REF!)</f>
        <v>#REF!</v>
      </c>
    </row>
    <row r="623" spans="1:43">
      <c r="A623" t="s">
        <v>674</v>
      </c>
      <c r="B623" t="str">
        <f>VLOOKUP(EmployeeData3[[#This Row],[Employee ID]],GenderData[#All],2,FALSE)</f>
        <v>Male</v>
      </c>
      <c r="C623" t="s">
        <v>43</v>
      </c>
      <c r="D623" t="s">
        <v>44</v>
      </c>
      <c r="E623" t="s">
        <v>55</v>
      </c>
      <c r="F623" t="s">
        <v>62</v>
      </c>
      <c r="G623">
        <v>41</v>
      </c>
      <c r="H623">
        <v>6</v>
      </c>
      <c r="I623">
        <v>1.3</v>
      </c>
      <c r="J623" s="3">
        <v>1</v>
      </c>
      <c r="K623" t="s">
        <v>25</v>
      </c>
      <c r="L623" t="s">
        <v>38</v>
      </c>
      <c r="M623">
        <v>23</v>
      </c>
      <c r="N623">
        <v>63</v>
      </c>
      <c r="O623">
        <v>1</v>
      </c>
      <c r="P623">
        <v>3</v>
      </c>
      <c r="Q623" t="s">
        <v>50</v>
      </c>
      <c r="R623" t="s">
        <v>38</v>
      </c>
      <c r="S623">
        <v>7</v>
      </c>
      <c r="T623">
        <v>0</v>
      </c>
      <c r="U623">
        <f>IF(EmployeeData3[[#This Row],[Gender]]="Female",1,0)</f>
        <v>0</v>
      </c>
      <c r="V623">
        <f>IF(EmployeeData3[[#This Row],[Performance Rating]]="Needs Improvement",1,0)</f>
        <v>0</v>
      </c>
      <c r="W623">
        <f>IF(EmployeeData3[[#This Row],[Performance Rating]]="Exceeds Expectations",1,0)</f>
        <v>0</v>
      </c>
      <c r="X623">
        <f>IF(EmployeeData3[[#This Row],[Performance Rating]]="Outstanding",1,0)</f>
        <v>0</v>
      </c>
      <c r="Y623">
        <f>IF(EmployeeData3[[#This Row],[Job Level]]="Entry",1,0)</f>
        <v>1</v>
      </c>
      <c r="Z623">
        <f>IF(EmployeeData3[[#This Row],[Job Level]]="Manager",1,0)</f>
        <v>0</v>
      </c>
      <c r="AA623">
        <f>IF(EmployeeData3[[#This Row],[Job Level]]="Senior",1,0)</f>
        <v>0</v>
      </c>
      <c r="AB623">
        <f>IF(EmployeeData3[[#This Row],[Job Level]]="Senior Manager",1,0)</f>
        <v>0</v>
      </c>
      <c r="AC623">
        <f>IF(EmployeeData3[[#This Row],[Department]]="Claims",1,0)</f>
        <v>0</v>
      </c>
      <c r="AD623">
        <f>IF(EmployeeData3[[#This Row],[Department]]="Finance",1,0)</f>
        <v>1</v>
      </c>
      <c r="AE623">
        <f>IF(EmployeeData3[[#This Row],[Department]]="HR",1,0)</f>
        <v>0</v>
      </c>
      <c r="AF623">
        <f>IF(EmployeeData3[[#This Row],[Department]]="IT",1,0)</f>
        <v>0</v>
      </c>
      <c r="AG623">
        <f>IF(EmployeeData3[[#This Row],[Department]]="Marketing",1,0)</f>
        <v>0</v>
      </c>
      <c r="AH623">
        <f>IF(EmployeeData3[[#This Row],[Department]]="Sales",1,0)</f>
        <v>0</v>
      </c>
      <c r="AI623">
        <f>IF(EmployeeData3[[#This Row],[Department]]="Underwriting",1,0)</f>
        <v>0</v>
      </c>
      <c r="AJ623">
        <f>IF(EmployeeData3[[#This Row],[Country]]="Canada",1,0)</f>
        <v>1</v>
      </c>
      <c r="AK623">
        <f>IF(EmployeeData3[[#This Row],[Country]]="Germany",1,0)</f>
        <v>0</v>
      </c>
      <c r="AL623">
        <f>IF(EmployeeData3[[#This Row],[Country]]="Ireland",1,0)</f>
        <v>0</v>
      </c>
      <c r="AM623">
        <f>IF(EmployeeData3[[#This Row],[Country]]="Singapore",1,0)</f>
        <v>0</v>
      </c>
      <c r="AN623">
        <f>IF(EmployeeData3[[#This Row],[Country]]="US",1,0)</f>
        <v>0</v>
      </c>
      <c r="AO623">
        <f>IF(EmployeeData3[[#This Row],[Working Arrangement]]="Office",1,0)</f>
        <v>1</v>
      </c>
      <c r="AP623">
        <f>IF(EmployeeData3[[#This Row],[Working Arrangement]]="Remote",1,0)</f>
        <v>0</v>
      </c>
      <c r="AQ623" t="e">
        <f>'Logistics Regression'!#REF! + SUMPRODUCT(B623:J623, 'Logistics Regression'!#REF!)</f>
        <v>#REF!</v>
      </c>
    </row>
    <row r="624" spans="1:43">
      <c r="A624" t="s">
        <v>675</v>
      </c>
      <c r="B624" t="str">
        <f>VLOOKUP(EmployeeData3[[#This Row],[Employee ID]],GenderData[#All],2,FALSE)</f>
        <v>Female</v>
      </c>
      <c r="C624" t="s">
        <v>21</v>
      </c>
      <c r="D624" t="s">
        <v>22</v>
      </c>
      <c r="E624" t="s">
        <v>45</v>
      </c>
      <c r="F624" t="s">
        <v>32</v>
      </c>
      <c r="G624">
        <v>36</v>
      </c>
      <c r="H624">
        <v>1.7</v>
      </c>
      <c r="I624">
        <v>1.7</v>
      </c>
      <c r="J624" s="3">
        <v>1.01</v>
      </c>
      <c r="K624" t="s">
        <v>25</v>
      </c>
      <c r="L624" t="s">
        <v>38</v>
      </c>
      <c r="M624">
        <v>22</v>
      </c>
      <c r="N624">
        <v>89</v>
      </c>
      <c r="O624">
        <v>1</v>
      </c>
      <c r="P624">
        <v>2.9</v>
      </c>
      <c r="Q624" t="s">
        <v>33</v>
      </c>
      <c r="R624" t="s">
        <v>26</v>
      </c>
      <c r="S624">
        <v>55</v>
      </c>
      <c r="T624">
        <v>1</v>
      </c>
      <c r="U624">
        <f>IF(EmployeeData3[[#This Row],[Gender]]="Female",1,0)</f>
        <v>1</v>
      </c>
      <c r="V624">
        <f>IF(EmployeeData3[[#This Row],[Performance Rating]]="Needs Improvement",1,0)</f>
        <v>0</v>
      </c>
      <c r="W624">
        <f>IF(EmployeeData3[[#This Row],[Performance Rating]]="Exceeds Expectations",1,0)</f>
        <v>0</v>
      </c>
      <c r="X624">
        <f>IF(EmployeeData3[[#This Row],[Performance Rating]]="Outstanding",1,0)</f>
        <v>0</v>
      </c>
      <c r="Y624">
        <f>IF(EmployeeData3[[#This Row],[Job Level]]="Entry",1,0)</f>
        <v>0</v>
      </c>
      <c r="Z624">
        <f>IF(EmployeeData3[[#This Row],[Job Level]]="Manager",1,0)</f>
        <v>0</v>
      </c>
      <c r="AA624">
        <f>IF(EmployeeData3[[#This Row],[Job Level]]="Senior",1,0)</f>
        <v>1</v>
      </c>
      <c r="AB624">
        <f>IF(EmployeeData3[[#This Row],[Job Level]]="Senior Manager",1,0)</f>
        <v>0</v>
      </c>
      <c r="AC624">
        <f>IF(EmployeeData3[[#This Row],[Department]]="Claims",1,0)</f>
        <v>0</v>
      </c>
      <c r="AD624">
        <f>IF(EmployeeData3[[#This Row],[Department]]="Finance",1,0)</f>
        <v>0</v>
      </c>
      <c r="AE624">
        <f>IF(EmployeeData3[[#This Row],[Department]]="HR",1,0)</f>
        <v>0</v>
      </c>
      <c r="AF624">
        <f>IF(EmployeeData3[[#This Row],[Department]]="IT",1,0)</f>
        <v>0</v>
      </c>
      <c r="AG624">
        <f>IF(EmployeeData3[[#This Row],[Department]]="Marketing",1,0)</f>
        <v>0</v>
      </c>
      <c r="AH624">
        <f>IF(EmployeeData3[[#This Row],[Department]]="Sales",1,0)</f>
        <v>1</v>
      </c>
      <c r="AI624">
        <f>IF(EmployeeData3[[#This Row],[Department]]="Underwriting",1,0)</f>
        <v>0</v>
      </c>
      <c r="AJ624">
        <f>IF(EmployeeData3[[#This Row],[Country]]="Canada",1,0)</f>
        <v>0</v>
      </c>
      <c r="AK624">
        <f>IF(EmployeeData3[[#This Row],[Country]]="Germany",1,0)</f>
        <v>0</v>
      </c>
      <c r="AL624">
        <f>IF(EmployeeData3[[#This Row],[Country]]="Ireland",1,0)</f>
        <v>0</v>
      </c>
      <c r="AM624">
        <f>IF(EmployeeData3[[#This Row],[Country]]="Singapore",1,0)</f>
        <v>0</v>
      </c>
      <c r="AN624">
        <f>IF(EmployeeData3[[#This Row],[Country]]="US",1,0)</f>
        <v>1</v>
      </c>
      <c r="AO624">
        <f>IF(EmployeeData3[[#This Row],[Working Arrangement]]="Office",1,0)</f>
        <v>0</v>
      </c>
      <c r="AP624">
        <f>IF(EmployeeData3[[#This Row],[Working Arrangement]]="Remote",1,0)</f>
        <v>0</v>
      </c>
      <c r="AQ624" t="e">
        <f>'Logistics Regression'!#REF! + SUMPRODUCT(B624:J624, 'Logistics Regression'!#REF!)</f>
        <v>#REF!</v>
      </c>
    </row>
    <row r="625" spans="1:43">
      <c r="A625" t="s">
        <v>676</v>
      </c>
      <c r="B625" t="str">
        <f>VLOOKUP(EmployeeData3[[#This Row],[Employee ID]],GenderData[#All],2,FALSE)</f>
        <v>Female</v>
      </c>
      <c r="C625" t="s">
        <v>21</v>
      </c>
      <c r="D625" t="s">
        <v>22</v>
      </c>
      <c r="E625" t="s">
        <v>55</v>
      </c>
      <c r="F625" t="s">
        <v>59</v>
      </c>
      <c r="G625">
        <v>32</v>
      </c>
      <c r="H625">
        <v>3.3</v>
      </c>
      <c r="I625">
        <v>3.3</v>
      </c>
      <c r="J625" s="3">
        <v>1.1399999999999999</v>
      </c>
      <c r="K625" t="s">
        <v>37</v>
      </c>
      <c r="L625" t="s">
        <v>26</v>
      </c>
      <c r="M625">
        <v>30</v>
      </c>
      <c r="N625">
        <v>57</v>
      </c>
      <c r="O625">
        <v>12</v>
      </c>
      <c r="P625">
        <v>3.4</v>
      </c>
      <c r="Q625" t="s">
        <v>27</v>
      </c>
      <c r="R625" t="s">
        <v>26</v>
      </c>
      <c r="S625">
        <v>10</v>
      </c>
      <c r="T625">
        <v>1</v>
      </c>
      <c r="U625">
        <f>IF(EmployeeData3[[#This Row],[Gender]]="Female",1,0)</f>
        <v>1</v>
      </c>
      <c r="V625">
        <f>IF(EmployeeData3[[#This Row],[Performance Rating]]="Needs Improvement",1,0)</f>
        <v>0</v>
      </c>
      <c r="W625">
        <f>IF(EmployeeData3[[#This Row],[Performance Rating]]="Exceeds Expectations",1,0)</f>
        <v>1</v>
      </c>
      <c r="X625">
        <f>IF(EmployeeData3[[#This Row],[Performance Rating]]="Outstanding",1,0)</f>
        <v>0</v>
      </c>
      <c r="Y625">
        <f>IF(EmployeeData3[[#This Row],[Job Level]]="Entry",1,0)</f>
        <v>0</v>
      </c>
      <c r="Z625">
        <f>IF(EmployeeData3[[#This Row],[Job Level]]="Manager",1,0)</f>
        <v>0</v>
      </c>
      <c r="AA625">
        <f>IF(EmployeeData3[[#This Row],[Job Level]]="Senior",1,0)</f>
        <v>0</v>
      </c>
      <c r="AB625">
        <f>IF(EmployeeData3[[#This Row],[Job Level]]="Senior Manager",1,0)</f>
        <v>1</v>
      </c>
      <c r="AC625">
        <f>IF(EmployeeData3[[#This Row],[Department]]="Claims",1,0)</f>
        <v>0</v>
      </c>
      <c r="AD625">
        <f>IF(EmployeeData3[[#This Row],[Department]]="Finance",1,0)</f>
        <v>0</v>
      </c>
      <c r="AE625">
        <f>IF(EmployeeData3[[#This Row],[Department]]="HR",1,0)</f>
        <v>0</v>
      </c>
      <c r="AF625">
        <f>IF(EmployeeData3[[#This Row],[Department]]="IT",1,0)</f>
        <v>0</v>
      </c>
      <c r="AG625">
        <f>IF(EmployeeData3[[#This Row],[Department]]="Marketing",1,0)</f>
        <v>0</v>
      </c>
      <c r="AH625">
        <f>IF(EmployeeData3[[#This Row],[Department]]="Sales",1,0)</f>
        <v>1</v>
      </c>
      <c r="AI625">
        <f>IF(EmployeeData3[[#This Row],[Department]]="Underwriting",1,0)</f>
        <v>0</v>
      </c>
      <c r="AJ625">
        <f>IF(EmployeeData3[[#This Row],[Country]]="Canada",1,0)</f>
        <v>1</v>
      </c>
      <c r="AK625">
        <f>IF(EmployeeData3[[#This Row],[Country]]="Germany",1,0)</f>
        <v>0</v>
      </c>
      <c r="AL625">
        <f>IF(EmployeeData3[[#This Row],[Country]]="Ireland",1,0)</f>
        <v>0</v>
      </c>
      <c r="AM625">
        <f>IF(EmployeeData3[[#This Row],[Country]]="Singapore",1,0)</f>
        <v>0</v>
      </c>
      <c r="AN625">
        <f>IF(EmployeeData3[[#This Row],[Country]]="US",1,0)</f>
        <v>0</v>
      </c>
      <c r="AO625">
        <f>IF(EmployeeData3[[#This Row],[Working Arrangement]]="Office",1,0)</f>
        <v>0</v>
      </c>
      <c r="AP625">
        <f>IF(EmployeeData3[[#This Row],[Working Arrangement]]="Remote",1,0)</f>
        <v>1</v>
      </c>
      <c r="AQ625" t="e">
        <f>'Logistics Regression'!#REF! + SUMPRODUCT(B625:J625, 'Logistics Regression'!#REF!)</f>
        <v>#REF!</v>
      </c>
    </row>
    <row r="626" spans="1:43">
      <c r="A626" t="s">
        <v>677</v>
      </c>
      <c r="B626" t="str">
        <f>VLOOKUP(EmployeeData3[[#This Row],[Employee ID]],GenderData[#All],2,FALSE)</f>
        <v>Female</v>
      </c>
      <c r="C626" t="s">
        <v>40</v>
      </c>
      <c r="D626" t="s">
        <v>40</v>
      </c>
      <c r="E626" t="s">
        <v>45</v>
      </c>
      <c r="F626" t="s">
        <v>24</v>
      </c>
      <c r="G626">
        <v>48</v>
      </c>
      <c r="H626">
        <v>5</v>
      </c>
      <c r="I626">
        <v>4.8</v>
      </c>
      <c r="J626" s="3">
        <v>0.99</v>
      </c>
      <c r="K626" t="s">
        <v>25</v>
      </c>
      <c r="L626" t="s">
        <v>38</v>
      </c>
      <c r="M626">
        <v>9</v>
      </c>
      <c r="N626">
        <v>78</v>
      </c>
      <c r="O626">
        <v>10</v>
      </c>
      <c r="P626">
        <v>5.7</v>
      </c>
      <c r="Q626" t="s">
        <v>33</v>
      </c>
      <c r="R626" t="s">
        <v>26</v>
      </c>
      <c r="S626">
        <v>18</v>
      </c>
      <c r="T626">
        <v>0</v>
      </c>
      <c r="U626">
        <f>IF(EmployeeData3[[#This Row],[Gender]]="Female",1,0)</f>
        <v>1</v>
      </c>
      <c r="V626">
        <f>IF(EmployeeData3[[#This Row],[Performance Rating]]="Needs Improvement",1,0)</f>
        <v>0</v>
      </c>
      <c r="W626">
        <f>IF(EmployeeData3[[#This Row],[Performance Rating]]="Exceeds Expectations",1,0)</f>
        <v>0</v>
      </c>
      <c r="X626">
        <f>IF(EmployeeData3[[#This Row],[Performance Rating]]="Outstanding",1,0)</f>
        <v>0</v>
      </c>
      <c r="Y626">
        <f>IF(EmployeeData3[[#This Row],[Job Level]]="Entry",1,0)</f>
        <v>0</v>
      </c>
      <c r="Z626">
        <f>IF(EmployeeData3[[#This Row],[Job Level]]="Manager",1,0)</f>
        <v>0</v>
      </c>
      <c r="AA626">
        <f>IF(EmployeeData3[[#This Row],[Job Level]]="Senior",1,0)</f>
        <v>0</v>
      </c>
      <c r="AB626">
        <f>IF(EmployeeData3[[#This Row],[Job Level]]="Senior Manager",1,0)</f>
        <v>0</v>
      </c>
      <c r="AC626">
        <f>IF(EmployeeData3[[#This Row],[Department]]="Claims",1,0)</f>
        <v>0</v>
      </c>
      <c r="AD626">
        <f>IF(EmployeeData3[[#This Row],[Department]]="Finance",1,0)</f>
        <v>0</v>
      </c>
      <c r="AE626">
        <f>IF(EmployeeData3[[#This Row],[Department]]="HR",1,0)</f>
        <v>0</v>
      </c>
      <c r="AF626">
        <f>IF(EmployeeData3[[#This Row],[Department]]="IT",1,0)</f>
        <v>0</v>
      </c>
      <c r="AG626">
        <f>IF(EmployeeData3[[#This Row],[Department]]="Marketing",1,0)</f>
        <v>0</v>
      </c>
      <c r="AH626">
        <f>IF(EmployeeData3[[#This Row],[Department]]="Sales",1,0)</f>
        <v>0</v>
      </c>
      <c r="AI626">
        <f>IF(EmployeeData3[[#This Row],[Department]]="Underwriting",1,0)</f>
        <v>0</v>
      </c>
      <c r="AJ626">
        <f>IF(EmployeeData3[[#This Row],[Country]]="Canada",1,0)</f>
        <v>0</v>
      </c>
      <c r="AK626">
        <f>IF(EmployeeData3[[#This Row],[Country]]="Germany",1,0)</f>
        <v>0</v>
      </c>
      <c r="AL626">
        <f>IF(EmployeeData3[[#This Row],[Country]]="Ireland",1,0)</f>
        <v>0</v>
      </c>
      <c r="AM626">
        <f>IF(EmployeeData3[[#This Row],[Country]]="Singapore",1,0)</f>
        <v>0</v>
      </c>
      <c r="AN626">
        <f>IF(EmployeeData3[[#This Row],[Country]]="US",1,0)</f>
        <v>1</v>
      </c>
      <c r="AO626">
        <f>IF(EmployeeData3[[#This Row],[Working Arrangement]]="Office",1,0)</f>
        <v>0</v>
      </c>
      <c r="AP626">
        <f>IF(EmployeeData3[[#This Row],[Working Arrangement]]="Remote",1,0)</f>
        <v>0</v>
      </c>
      <c r="AQ626" t="e">
        <f>'Logistics Regression'!#REF! + SUMPRODUCT(B626:J626, 'Logistics Regression'!#REF!)</f>
        <v>#REF!</v>
      </c>
    </row>
    <row r="627" spans="1:43">
      <c r="A627" t="s">
        <v>678</v>
      </c>
      <c r="B627" t="str">
        <f>VLOOKUP(EmployeeData3[[#This Row],[Employee ID]],GenderData[#All],2,FALSE)</f>
        <v>Male</v>
      </c>
      <c r="C627" t="s">
        <v>21</v>
      </c>
      <c r="D627" t="s">
        <v>22</v>
      </c>
      <c r="E627" t="s">
        <v>23</v>
      </c>
      <c r="F627" t="s">
        <v>32</v>
      </c>
      <c r="G627">
        <v>57</v>
      </c>
      <c r="H627">
        <v>9.6</v>
      </c>
      <c r="I627">
        <v>2</v>
      </c>
      <c r="J627" s="3">
        <v>0.96</v>
      </c>
      <c r="K627" t="s">
        <v>25</v>
      </c>
      <c r="L627" t="s">
        <v>26</v>
      </c>
      <c r="M627">
        <v>22</v>
      </c>
      <c r="N627">
        <v>66</v>
      </c>
      <c r="O627">
        <v>9</v>
      </c>
      <c r="P627">
        <v>5.7</v>
      </c>
      <c r="Q627" t="s">
        <v>33</v>
      </c>
      <c r="R627" t="s">
        <v>26</v>
      </c>
      <c r="S627">
        <v>30</v>
      </c>
      <c r="T627">
        <v>0</v>
      </c>
      <c r="U627">
        <f>IF(EmployeeData3[[#This Row],[Gender]]="Female",1,0)</f>
        <v>0</v>
      </c>
      <c r="V627">
        <f>IF(EmployeeData3[[#This Row],[Performance Rating]]="Needs Improvement",1,0)</f>
        <v>0</v>
      </c>
      <c r="W627">
        <f>IF(EmployeeData3[[#This Row],[Performance Rating]]="Exceeds Expectations",1,0)</f>
        <v>0</v>
      </c>
      <c r="X627">
        <f>IF(EmployeeData3[[#This Row],[Performance Rating]]="Outstanding",1,0)</f>
        <v>0</v>
      </c>
      <c r="Y627">
        <f>IF(EmployeeData3[[#This Row],[Job Level]]="Entry",1,0)</f>
        <v>0</v>
      </c>
      <c r="Z627">
        <f>IF(EmployeeData3[[#This Row],[Job Level]]="Manager",1,0)</f>
        <v>0</v>
      </c>
      <c r="AA627">
        <f>IF(EmployeeData3[[#This Row],[Job Level]]="Senior",1,0)</f>
        <v>1</v>
      </c>
      <c r="AB627">
        <f>IF(EmployeeData3[[#This Row],[Job Level]]="Senior Manager",1,0)</f>
        <v>0</v>
      </c>
      <c r="AC627">
        <f>IF(EmployeeData3[[#This Row],[Department]]="Claims",1,0)</f>
        <v>0</v>
      </c>
      <c r="AD627">
        <f>IF(EmployeeData3[[#This Row],[Department]]="Finance",1,0)</f>
        <v>0</v>
      </c>
      <c r="AE627">
        <f>IF(EmployeeData3[[#This Row],[Department]]="HR",1,0)</f>
        <v>0</v>
      </c>
      <c r="AF627">
        <f>IF(EmployeeData3[[#This Row],[Department]]="IT",1,0)</f>
        <v>0</v>
      </c>
      <c r="AG627">
        <f>IF(EmployeeData3[[#This Row],[Department]]="Marketing",1,0)</f>
        <v>0</v>
      </c>
      <c r="AH627">
        <f>IF(EmployeeData3[[#This Row],[Department]]="Sales",1,0)</f>
        <v>1</v>
      </c>
      <c r="AI627">
        <f>IF(EmployeeData3[[#This Row],[Department]]="Underwriting",1,0)</f>
        <v>0</v>
      </c>
      <c r="AJ627">
        <f>IF(EmployeeData3[[#This Row],[Country]]="Canada",1,0)</f>
        <v>0</v>
      </c>
      <c r="AK627">
        <f>IF(EmployeeData3[[#This Row],[Country]]="Germany",1,0)</f>
        <v>0</v>
      </c>
      <c r="AL627">
        <f>IF(EmployeeData3[[#This Row],[Country]]="Ireland",1,0)</f>
        <v>0</v>
      </c>
      <c r="AM627">
        <f>IF(EmployeeData3[[#This Row],[Country]]="Singapore",1,0)</f>
        <v>0</v>
      </c>
      <c r="AN627">
        <f>IF(EmployeeData3[[#This Row],[Country]]="US",1,0)</f>
        <v>0</v>
      </c>
      <c r="AO627">
        <f>IF(EmployeeData3[[#This Row],[Working Arrangement]]="Office",1,0)</f>
        <v>0</v>
      </c>
      <c r="AP627">
        <f>IF(EmployeeData3[[#This Row],[Working Arrangement]]="Remote",1,0)</f>
        <v>0</v>
      </c>
      <c r="AQ627" t="e">
        <f>'Logistics Regression'!#REF! + SUMPRODUCT(B627:J627, 'Logistics Regression'!#REF!)</f>
        <v>#REF!</v>
      </c>
    </row>
    <row r="628" spans="1:43">
      <c r="A628" t="s">
        <v>679</v>
      </c>
      <c r="B628" t="str">
        <f>VLOOKUP(EmployeeData3[[#This Row],[Employee ID]],GenderData[#All],2,FALSE)</f>
        <v>Female</v>
      </c>
      <c r="C628" t="s">
        <v>21</v>
      </c>
      <c r="D628" t="s">
        <v>22</v>
      </c>
      <c r="E628" t="s">
        <v>45</v>
      </c>
      <c r="F628" t="s">
        <v>24</v>
      </c>
      <c r="G628">
        <v>39</v>
      </c>
      <c r="H628">
        <v>6</v>
      </c>
      <c r="I628">
        <v>1.2</v>
      </c>
      <c r="J628" s="3">
        <v>0.84</v>
      </c>
      <c r="K628" t="s">
        <v>25</v>
      </c>
      <c r="L628" t="s">
        <v>26</v>
      </c>
      <c r="M628">
        <v>13</v>
      </c>
      <c r="N628">
        <v>69</v>
      </c>
      <c r="O628">
        <v>1</v>
      </c>
      <c r="P628">
        <v>4.2</v>
      </c>
      <c r="Q628" t="s">
        <v>27</v>
      </c>
      <c r="R628" t="s">
        <v>26</v>
      </c>
      <c r="S628">
        <v>28</v>
      </c>
      <c r="T628">
        <v>0</v>
      </c>
      <c r="U628">
        <f>IF(EmployeeData3[[#This Row],[Gender]]="Female",1,0)</f>
        <v>1</v>
      </c>
      <c r="V628">
        <f>IF(EmployeeData3[[#This Row],[Performance Rating]]="Needs Improvement",1,0)</f>
        <v>0</v>
      </c>
      <c r="W628">
        <f>IF(EmployeeData3[[#This Row],[Performance Rating]]="Exceeds Expectations",1,0)</f>
        <v>0</v>
      </c>
      <c r="X628">
        <f>IF(EmployeeData3[[#This Row],[Performance Rating]]="Outstanding",1,0)</f>
        <v>0</v>
      </c>
      <c r="Y628">
        <f>IF(EmployeeData3[[#This Row],[Job Level]]="Entry",1,0)</f>
        <v>0</v>
      </c>
      <c r="Z628">
        <f>IF(EmployeeData3[[#This Row],[Job Level]]="Manager",1,0)</f>
        <v>0</v>
      </c>
      <c r="AA628">
        <f>IF(EmployeeData3[[#This Row],[Job Level]]="Senior",1,0)</f>
        <v>0</v>
      </c>
      <c r="AB628">
        <f>IF(EmployeeData3[[#This Row],[Job Level]]="Senior Manager",1,0)</f>
        <v>0</v>
      </c>
      <c r="AC628">
        <f>IF(EmployeeData3[[#This Row],[Department]]="Claims",1,0)</f>
        <v>0</v>
      </c>
      <c r="AD628">
        <f>IF(EmployeeData3[[#This Row],[Department]]="Finance",1,0)</f>
        <v>0</v>
      </c>
      <c r="AE628">
        <f>IF(EmployeeData3[[#This Row],[Department]]="HR",1,0)</f>
        <v>0</v>
      </c>
      <c r="AF628">
        <f>IF(EmployeeData3[[#This Row],[Department]]="IT",1,0)</f>
        <v>0</v>
      </c>
      <c r="AG628">
        <f>IF(EmployeeData3[[#This Row],[Department]]="Marketing",1,0)</f>
        <v>0</v>
      </c>
      <c r="AH628">
        <f>IF(EmployeeData3[[#This Row],[Department]]="Sales",1,0)</f>
        <v>1</v>
      </c>
      <c r="AI628">
        <f>IF(EmployeeData3[[#This Row],[Department]]="Underwriting",1,0)</f>
        <v>0</v>
      </c>
      <c r="AJ628">
        <f>IF(EmployeeData3[[#This Row],[Country]]="Canada",1,0)</f>
        <v>0</v>
      </c>
      <c r="AK628">
        <f>IF(EmployeeData3[[#This Row],[Country]]="Germany",1,0)</f>
        <v>0</v>
      </c>
      <c r="AL628">
        <f>IF(EmployeeData3[[#This Row],[Country]]="Ireland",1,0)</f>
        <v>0</v>
      </c>
      <c r="AM628">
        <f>IF(EmployeeData3[[#This Row],[Country]]="Singapore",1,0)</f>
        <v>0</v>
      </c>
      <c r="AN628">
        <f>IF(EmployeeData3[[#This Row],[Country]]="US",1,0)</f>
        <v>1</v>
      </c>
      <c r="AO628">
        <f>IF(EmployeeData3[[#This Row],[Working Arrangement]]="Office",1,0)</f>
        <v>0</v>
      </c>
      <c r="AP628">
        <f>IF(EmployeeData3[[#This Row],[Working Arrangement]]="Remote",1,0)</f>
        <v>1</v>
      </c>
      <c r="AQ628" t="e">
        <f>'Logistics Regression'!#REF! + SUMPRODUCT(B628:J628, 'Logistics Regression'!#REF!)</f>
        <v>#REF!</v>
      </c>
    </row>
    <row r="629" spans="1:43">
      <c r="A629" t="s">
        <v>680</v>
      </c>
      <c r="B629" t="str">
        <f>VLOOKUP(EmployeeData3[[#This Row],[Employee ID]],GenderData[#All],2,FALSE)</f>
        <v>Female</v>
      </c>
      <c r="C629" t="s">
        <v>35</v>
      </c>
      <c r="D629" t="s">
        <v>22</v>
      </c>
      <c r="E629" t="s">
        <v>45</v>
      </c>
      <c r="F629" t="s">
        <v>32</v>
      </c>
      <c r="G629">
        <v>46</v>
      </c>
      <c r="H629">
        <v>9.1</v>
      </c>
      <c r="I629">
        <v>3.1</v>
      </c>
      <c r="J629" s="3">
        <v>1.0900000000000001</v>
      </c>
      <c r="K629" t="s">
        <v>25</v>
      </c>
      <c r="L629" t="s">
        <v>38</v>
      </c>
      <c r="M629">
        <v>27</v>
      </c>
      <c r="N629">
        <v>81</v>
      </c>
      <c r="O629">
        <v>9</v>
      </c>
      <c r="P629">
        <v>1</v>
      </c>
      <c r="Q629" t="s">
        <v>33</v>
      </c>
      <c r="R629" t="s">
        <v>26</v>
      </c>
      <c r="S629">
        <v>30</v>
      </c>
      <c r="T629">
        <v>0</v>
      </c>
      <c r="U629">
        <f>IF(EmployeeData3[[#This Row],[Gender]]="Female",1,0)</f>
        <v>1</v>
      </c>
      <c r="V629">
        <f>IF(EmployeeData3[[#This Row],[Performance Rating]]="Needs Improvement",1,0)</f>
        <v>0</v>
      </c>
      <c r="W629">
        <f>IF(EmployeeData3[[#This Row],[Performance Rating]]="Exceeds Expectations",1,0)</f>
        <v>0</v>
      </c>
      <c r="X629">
        <f>IF(EmployeeData3[[#This Row],[Performance Rating]]="Outstanding",1,0)</f>
        <v>0</v>
      </c>
      <c r="Y629">
        <f>IF(EmployeeData3[[#This Row],[Job Level]]="Entry",1,0)</f>
        <v>0</v>
      </c>
      <c r="Z629">
        <f>IF(EmployeeData3[[#This Row],[Job Level]]="Manager",1,0)</f>
        <v>0</v>
      </c>
      <c r="AA629">
        <f>IF(EmployeeData3[[#This Row],[Job Level]]="Senior",1,0)</f>
        <v>1</v>
      </c>
      <c r="AB629">
        <f>IF(EmployeeData3[[#This Row],[Job Level]]="Senior Manager",1,0)</f>
        <v>0</v>
      </c>
      <c r="AC629">
        <f>IF(EmployeeData3[[#This Row],[Department]]="Claims",1,0)</f>
        <v>0</v>
      </c>
      <c r="AD629">
        <f>IF(EmployeeData3[[#This Row],[Department]]="Finance",1,0)</f>
        <v>0</v>
      </c>
      <c r="AE629">
        <f>IF(EmployeeData3[[#This Row],[Department]]="HR",1,0)</f>
        <v>0</v>
      </c>
      <c r="AF629">
        <f>IF(EmployeeData3[[#This Row],[Department]]="IT",1,0)</f>
        <v>0</v>
      </c>
      <c r="AG629">
        <f>IF(EmployeeData3[[#This Row],[Department]]="Marketing",1,0)</f>
        <v>1</v>
      </c>
      <c r="AH629">
        <f>IF(EmployeeData3[[#This Row],[Department]]="Sales",1,0)</f>
        <v>0</v>
      </c>
      <c r="AI629">
        <f>IF(EmployeeData3[[#This Row],[Department]]="Underwriting",1,0)</f>
        <v>0</v>
      </c>
      <c r="AJ629">
        <f>IF(EmployeeData3[[#This Row],[Country]]="Canada",1,0)</f>
        <v>0</v>
      </c>
      <c r="AK629">
        <f>IF(EmployeeData3[[#This Row],[Country]]="Germany",1,0)</f>
        <v>0</v>
      </c>
      <c r="AL629">
        <f>IF(EmployeeData3[[#This Row],[Country]]="Ireland",1,0)</f>
        <v>0</v>
      </c>
      <c r="AM629">
        <f>IF(EmployeeData3[[#This Row],[Country]]="Singapore",1,0)</f>
        <v>0</v>
      </c>
      <c r="AN629">
        <f>IF(EmployeeData3[[#This Row],[Country]]="US",1,0)</f>
        <v>1</v>
      </c>
      <c r="AO629">
        <f>IF(EmployeeData3[[#This Row],[Working Arrangement]]="Office",1,0)</f>
        <v>0</v>
      </c>
      <c r="AP629">
        <f>IF(EmployeeData3[[#This Row],[Working Arrangement]]="Remote",1,0)</f>
        <v>0</v>
      </c>
      <c r="AQ629" t="e">
        <f>'Logistics Regression'!#REF! + SUMPRODUCT(B629:J629, 'Logistics Regression'!#REF!)</f>
        <v>#REF!</v>
      </c>
    </row>
    <row r="630" spans="1:43">
      <c r="A630" t="s">
        <v>681</v>
      </c>
      <c r="B630" t="str">
        <f>VLOOKUP(EmployeeData3[[#This Row],[Employee ID]],GenderData[#All],2,FALSE)</f>
        <v>Female</v>
      </c>
      <c r="C630" t="s">
        <v>48</v>
      </c>
      <c r="D630" t="s">
        <v>49</v>
      </c>
      <c r="E630" t="s">
        <v>45</v>
      </c>
      <c r="F630" t="s">
        <v>62</v>
      </c>
      <c r="G630">
        <v>41</v>
      </c>
      <c r="H630">
        <v>5.0999999999999996</v>
      </c>
      <c r="I630">
        <v>0.9</v>
      </c>
      <c r="J630" s="3">
        <v>1.03</v>
      </c>
      <c r="K630" t="s">
        <v>75</v>
      </c>
      <c r="L630" t="s">
        <v>26</v>
      </c>
      <c r="M630">
        <v>25</v>
      </c>
      <c r="N630">
        <v>53</v>
      </c>
      <c r="O630">
        <v>1</v>
      </c>
      <c r="P630">
        <v>0.4</v>
      </c>
      <c r="Q630" t="s">
        <v>33</v>
      </c>
      <c r="R630" t="s">
        <v>38</v>
      </c>
      <c r="S630">
        <v>19</v>
      </c>
      <c r="T630">
        <v>1</v>
      </c>
      <c r="U630">
        <f>IF(EmployeeData3[[#This Row],[Gender]]="Female",1,0)</f>
        <v>1</v>
      </c>
      <c r="V630">
        <f>IF(EmployeeData3[[#This Row],[Performance Rating]]="Needs Improvement",1,0)</f>
        <v>0</v>
      </c>
      <c r="W630">
        <f>IF(EmployeeData3[[#This Row],[Performance Rating]]="Exceeds Expectations",1,0)</f>
        <v>0</v>
      </c>
      <c r="X630">
        <f>IF(EmployeeData3[[#This Row],[Performance Rating]]="Outstanding",1,0)</f>
        <v>1</v>
      </c>
      <c r="Y630">
        <f>IF(EmployeeData3[[#This Row],[Job Level]]="Entry",1,0)</f>
        <v>1</v>
      </c>
      <c r="Z630">
        <f>IF(EmployeeData3[[#This Row],[Job Level]]="Manager",1,0)</f>
        <v>0</v>
      </c>
      <c r="AA630">
        <f>IF(EmployeeData3[[#This Row],[Job Level]]="Senior",1,0)</f>
        <v>0</v>
      </c>
      <c r="AB630">
        <f>IF(EmployeeData3[[#This Row],[Job Level]]="Senior Manager",1,0)</f>
        <v>0</v>
      </c>
      <c r="AC630">
        <f>IF(EmployeeData3[[#This Row],[Department]]="Claims",1,0)</f>
        <v>0</v>
      </c>
      <c r="AD630">
        <f>IF(EmployeeData3[[#This Row],[Department]]="Finance",1,0)</f>
        <v>0</v>
      </c>
      <c r="AE630">
        <f>IF(EmployeeData3[[#This Row],[Department]]="HR",1,0)</f>
        <v>0</v>
      </c>
      <c r="AF630">
        <f>IF(EmployeeData3[[#This Row],[Department]]="IT",1,0)</f>
        <v>1</v>
      </c>
      <c r="AG630">
        <f>IF(EmployeeData3[[#This Row],[Department]]="Marketing",1,0)</f>
        <v>0</v>
      </c>
      <c r="AH630">
        <f>IF(EmployeeData3[[#This Row],[Department]]="Sales",1,0)</f>
        <v>0</v>
      </c>
      <c r="AI630">
        <f>IF(EmployeeData3[[#This Row],[Department]]="Underwriting",1,0)</f>
        <v>0</v>
      </c>
      <c r="AJ630">
        <f>IF(EmployeeData3[[#This Row],[Country]]="Canada",1,0)</f>
        <v>0</v>
      </c>
      <c r="AK630">
        <f>IF(EmployeeData3[[#This Row],[Country]]="Germany",1,0)</f>
        <v>0</v>
      </c>
      <c r="AL630">
        <f>IF(EmployeeData3[[#This Row],[Country]]="Ireland",1,0)</f>
        <v>0</v>
      </c>
      <c r="AM630">
        <f>IF(EmployeeData3[[#This Row],[Country]]="Singapore",1,0)</f>
        <v>0</v>
      </c>
      <c r="AN630">
        <f>IF(EmployeeData3[[#This Row],[Country]]="US",1,0)</f>
        <v>1</v>
      </c>
      <c r="AO630">
        <f>IF(EmployeeData3[[#This Row],[Working Arrangement]]="Office",1,0)</f>
        <v>0</v>
      </c>
      <c r="AP630">
        <f>IF(EmployeeData3[[#This Row],[Working Arrangement]]="Remote",1,0)</f>
        <v>0</v>
      </c>
      <c r="AQ630" t="e">
        <f>'Logistics Regression'!#REF! + SUMPRODUCT(B630:J630, 'Logistics Regression'!#REF!)</f>
        <v>#REF!</v>
      </c>
    </row>
    <row r="631" spans="1:43">
      <c r="A631" t="s">
        <v>682</v>
      </c>
      <c r="B631" t="str">
        <f>VLOOKUP(EmployeeData3[[#This Row],[Employee ID]],GenderData[#All],2,FALSE)</f>
        <v>Female</v>
      </c>
      <c r="C631" t="s">
        <v>43</v>
      </c>
      <c r="D631" t="s">
        <v>44</v>
      </c>
      <c r="E631" t="s">
        <v>73</v>
      </c>
      <c r="F631" t="s">
        <v>24</v>
      </c>
      <c r="G631">
        <v>45</v>
      </c>
      <c r="H631">
        <v>8</v>
      </c>
      <c r="I631">
        <v>3.6</v>
      </c>
      <c r="J631" s="3">
        <v>0.92</v>
      </c>
      <c r="K631" t="s">
        <v>37</v>
      </c>
      <c r="L631" t="s">
        <v>26</v>
      </c>
      <c r="M631">
        <v>18</v>
      </c>
      <c r="N631">
        <v>61</v>
      </c>
      <c r="O631">
        <v>0</v>
      </c>
      <c r="P631">
        <v>1</v>
      </c>
      <c r="Q631" t="s">
        <v>27</v>
      </c>
      <c r="R631" t="s">
        <v>26</v>
      </c>
      <c r="S631">
        <v>27</v>
      </c>
      <c r="T631">
        <v>0</v>
      </c>
      <c r="U631">
        <f>IF(EmployeeData3[[#This Row],[Gender]]="Female",1,0)</f>
        <v>1</v>
      </c>
      <c r="V631">
        <f>IF(EmployeeData3[[#This Row],[Performance Rating]]="Needs Improvement",1,0)</f>
        <v>0</v>
      </c>
      <c r="W631">
        <f>IF(EmployeeData3[[#This Row],[Performance Rating]]="Exceeds Expectations",1,0)</f>
        <v>1</v>
      </c>
      <c r="X631">
        <f>IF(EmployeeData3[[#This Row],[Performance Rating]]="Outstanding",1,0)</f>
        <v>0</v>
      </c>
      <c r="Y631">
        <f>IF(EmployeeData3[[#This Row],[Job Level]]="Entry",1,0)</f>
        <v>0</v>
      </c>
      <c r="Z631">
        <f>IF(EmployeeData3[[#This Row],[Job Level]]="Manager",1,0)</f>
        <v>0</v>
      </c>
      <c r="AA631">
        <f>IF(EmployeeData3[[#This Row],[Job Level]]="Senior",1,0)</f>
        <v>0</v>
      </c>
      <c r="AB631">
        <f>IF(EmployeeData3[[#This Row],[Job Level]]="Senior Manager",1,0)</f>
        <v>0</v>
      </c>
      <c r="AC631">
        <f>IF(EmployeeData3[[#This Row],[Department]]="Claims",1,0)</f>
        <v>0</v>
      </c>
      <c r="AD631">
        <f>IF(EmployeeData3[[#This Row],[Department]]="Finance",1,0)</f>
        <v>1</v>
      </c>
      <c r="AE631">
        <f>IF(EmployeeData3[[#This Row],[Department]]="HR",1,0)</f>
        <v>0</v>
      </c>
      <c r="AF631">
        <f>IF(EmployeeData3[[#This Row],[Department]]="IT",1,0)</f>
        <v>0</v>
      </c>
      <c r="AG631">
        <f>IF(EmployeeData3[[#This Row],[Department]]="Marketing",1,0)</f>
        <v>0</v>
      </c>
      <c r="AH631">
        <f>IF(EmployeeData3[[#This Row],[Department]]="Sales",1,0)</f>
        <v>0</v>
      </c>
      <c r="AI631">
        <f>IF(EmployeeData3[[#This Row],[Department]]="Underwriting",1,0)</f>
        <v>0</v>
      </c>
      <c r="AJ631">
        <f>IF(EmployeeData3[[#This Row],[Country]]="Canada",1,0)</f>
        <v>0</v>
      </c>
      <c r="AK631">
        <f>IF(EmployeeData3[[#This Row],[Country]]="Germany",1,0)</f>
        <v>0</v>
      </c>
      <c r="AL631">
        <f>IF(EmployeeData3[[#This Row],[Country]]="Ireland",1,0)</f>
        <v>1</v>
      </c>
      <c r="AM631">
        <f>IF(EmployeeData3[[#This Row],[Country]]="Singapore",1,0)</f>
        <v>0</v>
      </c>
      <c r="AN631">
        <f>IF(EmployeeData3[[#This Row],[Country]]="US",1,0)</f>
        <v>0</v>
      </c>
      <c r="AO631">
        <f>IF(EmployeeData3[[#This Row],[Working Arrangement]]="Office",1,0)</f>
        <v>0</v>
      </c>
      <c r="AP631">
        <f>IF(EmployeeData3[[#This Row],[Working Arrangement]]="Remote",1,0)</f>
        <v>1</v>
      </c>
      <c r="AQ631" t="e">
        <f>'Logistics Regression'!#REF! + SUMPRODUCT(B631:J631, 'Logistics Regression'!#REF!)</f>
        <v>#REF!</v>
      </c>
    </row>
    <row r="632" spans="1:43">
      <c r="A632" t="s">
        <v>683</v>
      </c>
      <c r="B632" t="str">
        <f>VLOOKUP(EmployeeData3[[#This Row],[Employee ID]],GenderData[#All],2,FALSE)</f>
        <v>Female</v>
      </c>
      <c r="C632" t="s">
        <v>35</v>
      </c>
      <c r="D632" t="s">
        <v>22</v>
      </c>
      <c r="E632" t="s">
        <v>73</v>
      </c>
      <c r="F632" t="s">
        <v>32</v>
      </c>
      <c r="G632">
        <v>28</v>
      </c>
      <c r="H632">
        <v>4.7</v>
      </c>
      <c r="I632">
        <v>1.1000000000000001</v>
      </c>
      <c r="J632" s="3">
        <v>0.82</v>
      </c>
      <c r="K632" t="s">
        <v>53</v>
      </c>
      <c r="L632" t="s">
        <v>26</v>
      </c>
      <c r="M632">
        <v>13</v>
      </c>
      <c r="N632">
        <v>69</v>
      </c>
      <c r="O632">
        <v>3</v>
      </c>
      <c r="P632">
        <v>0.6</v>
      </c>
      <c r="Q632" t="s">
        <v>27</v>
      </c>
      <c r="R632" t="s">
        <v>26</v>
      </c>
      <c r="S632">
        <v>25</v>
      </c>
      <c r="T632">
        <v>1</v>
      </c>
      <c r="U632">
        <f>IF(EmployeeData3[[#This Row],[Gender]]="Female",1,0)</f>
        <v>1</v>
      </c>
      <c r="V632">
        <f>IF(EmployeeData3[[#This Row],[Performance Rating]]="Needs Improvement",1,0)</f>
        <v>1</v>
      </c>
      <c r="W632">
        <f>IF(EmployeeData3[[#This Row],[Performance Rating]]="Exceeds Expectations",1,0)</f>
        <v>0</v>
      </c>
      <c r="X632">
        <f>IF(EmployeeData3[[#This Row],[Performance Rating]]="Outstanding",1,0)</f>
        <v>0</v>
      </c>
      <c r="Y632">
        <f>IF(EmployeeData3[[#This Row],[Job Level]]="Entry",1,0)</f>
        <v>0</v>
      </c>
      <c r="Z632">
        <f>IF(EmployeeData3[[#This Row],[Job Level]]="Manager",1,0)</f>
        <v>0</v>
      </c>
      <c r="AA632">
        <f>IF(EmployeeData3[[#This Row],[Job Level]]="Senior",1,0)</f>
        <v>1</v>
      </c>
      <c r="AB632">
        <f>IF(EmployeeData3[[#This Row],[Job Level]]="Senior Manager",1,0)</f>
        <v>0</v>
      </c>
      <c r="AC632">
        <f>IF(EmployeeData3[[#This Row],[Department]]="Claims",1,0)</f>
        <v>0</v>
      </c>
      <c r="AD632">
        <f>IF(EmployeeData3[[#This Row],[Department]]="Finance",1,0)</f>
        <v>0</v>
      </c>
      <c r="AE632">
        <f>IF(EmployeeData3[[#This Row],[Department]]="HR",1,0)</f>
        <v>0</v>
      </c>
      <c r="AF632">
        <f>IF(EmployeeData3[[#This Row],[Department]]="IT",1,0)</f>
        <v>0</v>
      </c>
      <c r="AG632">
        <f>IF(EmployeeData3[[#This Row],[Department]]="Marketing",1,0)</f>
        <v>1</v>
      </c>
      <c r="AH632">
        <f>IF(EmployeeData3[[#This Row],[Department]]="Sales",1,0)</f>
        <v>0</v>
      </c>
      <c r="AI632">
        <f>IF(EmployeeData3[[#This Row],[Department]]="Underwriting",1,0)</f>
        <v>0</v>
      </c>
      <c r="AJ632">
        <f>IF(EmployeeData3[[#This Row],[Country]]="Canada",1,0)</f>
        <v>0</v>
      </c>
      <c r="AK632">
        <f>IF(EmployeeData3[[#This Row],[Country]]="Germany",1,0)</f>
        <v>0</v>
      </c>
      <c r="AL632">
        <f>IF(EmployeeData3[[#This Row],[Country]]="Ireland",1,0)</f>
        <v>1</v>
      </c>
      <c r="AM632">
        <f>IF(EmployeeData3[[#This Row],[Country]]="Singapore",1,0)</f>
        <v>0</v>
      </c>
      <c r="AN632">
        <f>IF(EmployeeData3[[#This Row],[Country]]="US",1,0)</f>
        <v>0</v>
      </c>
      <c r="AO632">
        <f>IF(EmployeeData3[[#This Row],[Working Arrangement]]="Office",1,0)</f>
        <v>0</v>
      </c>
      <c r="AP632">
        <f>IF(EmployeeData3[[#This Row],[Working Arrangement]]="Remote",1,0)</f>
        <v>1</v>
      </c>
      <c r="AQ632" t="e">
        <f>'Logistics Regression'!#REF! + SUMPRODUCT(B632:J632, 'Logistics Regression'!#REF!)</f>
        <v>#REF!</v>
      </c>
    </row>
    <row r="633" spans="1:43">
      <c r="A633" t="s">
        <v>684</v>
      </c>
      <c r="B633" t="str">
        <f>VLOOKUP(EmployeeData3[[#This Row],[Employee ID]],GenderData[#All],2,FALSE)</f>
        <v>Female</v>
      </c>
      <c r="C633" t="s">
        <v>29</v>
      </c>
      <c r="D633" t="s">
        <v>30</v>
      </c>
      <c r="E633" t="s">
        <v>23</v>
      </c>
      <c r="F633" t="s">
        <v>24</v>
      </c>
      <c r="G633">
        <v>34</v>
      </c>
      <c r="H633">
        <v>7.7</v>
      </c>
      <c r="I633">
        <v>1.7</v>
      </c>
      <c r="J633" s="3">
        <v>1.1100000000000001</v>
      </c>
      <c r="K633" t="s">
        <v>37</v>
      </c>
      <c r="L633" t="s">
        <v>38</v>
      </c>
      <c r="M633">
        <v>25</v>
      </c>
      <c r="N633">
        <v>100</v>
      </c>
      <c r="O633">
        <v>4</v>
      </c>
      <c r="P633">
        <v>4.5999999999999996</v>
      </c>
      <c r="Q633" t="s">
        <v>33</v>
      </c>
      <c r="R633" t="s">
        <v>26</v>
      </c>
      <c r="S633">
        <v>20</v>
      </c>
      <c r="T633">
        <v>0</v>
      </c>
      <c r="U633">
        <f>IF(EmployeeData3[[#This Row],[Gender]]="Female",1,0)</f>
        <v>1</v>
      </c>
      <c r="V633">
        <f>IF(EmployeeData3[[#This Row],[Performance Rating]]="Needs Improvement",1,0)</f>
        <v>0</v>
      </c>
      <c r="W633">
        <f>IF(EmployeeData3[[#This Row],[Performance Rating]]="Exceeds Expectations",1,0)</f>
        <v>1</v>
      </c>
      <c r="X633">
        <f>IF(EmployeeData3[[#This Row],[Performance Rating]]="Outstanding",1,0)</f>
        <v>0</v>
      </c>
      <c r="Y633">
        <f>IF(EmployeeData3[[#This Row],[Job Level]]="Entry",1,0)</f>
        <v>0</v>
      </c>
      <c r="Z633">
        <f>IF(EmployeeData3[[#This Row],[Job Level]]="Manager",1,0)</f>
        <v>0</v>
      </c>
      <c r="AA633">
        <f>IF(EmployeeData3[[#This Row],[Job Level]]="Senior",1,0)</f>
        <v>0</v>
      </c>
      <c r="AB633">
        <f>IF(EmployeeData3[[#This Row],[Job Level]]="Senior Manager",1,0)</f>
        <v>0</v>
      </c>
      <c r="AC633">
        <f>IF(EmployeeData3[[#This Row],[Department]]="Claims",1,0)</f>
        <v>1</v>
      </c>
      <c r="AD633">
        <f>IF(EmployeeData3[[#This Row],[Department]]="Finance",1,0)</f>
        <v>0</v>
      </c>
      <c r="AE633">
        <f>IF(EmployeeData3[[#This Row],[Department]]="HR",1,0)</f>
        <v>0</v>
      </c>
      <c r="AF633">
        <f>IF(EmployeeData3[[#This Row],[Department]]="IT",1,0)</f>
        <v>0</v>
      </c>
      <c r="AG633">
        <f>IF(EmployeeData3[[#This Row],[Department]]="Marketing",1,0)</f>
        <v>0</v>
      </c>
      <c r="AH633">
        <f>IF(EmployeeData3[[#This Row],[Department]]="Sales",1,0)</f>
        <v>0</v>
      </c>
      <c r="AI633">
        <f>IF(EmployeeData3[[#This Row],[Department]]="Underwriting",1,0)</f>
        <v>0</v>
      </c>
      <c r="AJ633">
        <f>IF(EmployeeData3[[#This Row],[Country]]="Canada",1,0)</f>
        <v>0</v>
      </c>
      <c r="AK633">
        <f>IF(EmployeeData3[[#This Row],[Country]]="Germany",1,0)</f>
        <v>0</v>
      </c>
      <c r="AL633">
        <f>IF(EmployeeData3[[#This Row],[Country]]="Ireland",1,0)</f>
        <v>0</v>
      </c>
      <c r="AM633">
        <f>IF(EmployeeData3[[#This Row],[Country]]="Singapore",1,0)</f>
        <v>0</v>
      </c>
      <c r="AN633">
        <f>IF(EmployeeData3[[#This Row],[Country]]="US",1,0)</f>
        <v>0</v>
      </c>
      <c r="AO633">
        <f>IF(EmployeeData3[[#This Row],[Working Arrangement]]="Office",1,0)</f>
        <v>0</v>
      </c>
      <c r="AP633">
        <f>IF(EmployeeData3[[#This Row],[Working Arrangement]]="Remote",1,0)</f>
        <v>0</v>
      </c>
      <c r="AQ633" t="e">
        <f>'Logistics Regression'!#REF! + SUMPRODUCT(B633:J633, 'Logistics Regression'!#REF!)</f>
        <v>#REF!</v>
      </c>
    </row>
    <row r="634" spans="1:43">
      <c r="A634" t="s">
        <v>685</v>
      </c>
      <c r="B634" t="str">
        <f>VLOOKUP(EmployeeData3[[#This Row],[Employee ID]],GenderData[#All],2,FALSE)</f>
        <v>Male</v>
      </c>
      <c r="C634" t="s">
        <v>21</v>
      </c>
      <c r="D634" t="s">
        <v>22</v>
      </c>
      <c r="E634" t="s">
        <v>23</v>
      </c>
      <c r="F634" t="s">
        <v>32</v>
      </c>
      <c r="G634">
        <v>42</v>
      </c>
      <c r="H634">
        <v>3</v>
      </c>
      <c r="I634">
        <v>3</v>
      </c>
      <c r="J634" s="3">
        <v>0.85</v>
      </c>
      <c r="K634" t="s">
        <v>25</v>
      </c>
      <c r="L634" t="s">
        <v>26</v>
      </c>
      <c r="M634">
        <v>22</v>
      </c>
      <c r="N634">
        <v>57</v>
      </c>
      <c r="O634">
        <v>11</v>
      </c>
      <c r="P634">
        <v>1.6</v>
      </c>
      <c r="Q634" t="s">
        <v>50</v>
      </c>
      <c r="R634" t="s">
        <v>38</v>
      </c>
      <c r="S634">
        <v>27</v>
      </c>
      <c r="T634">
        <v>0</v>
      </c>
      <c r="U634">
        <f>IF(EmployeeData3[[#This Row],[Gender]]="Female",1,0)</f>
        <v>0</v>
      </c>
      <c r="V634">
        <f>IF(EmployeeData3[[#This Row],[Performance Rating]]="Needs Improvement",1,0)</f>
        <v>0</v>
      </c>
      <c r="W634">
        <f>IF(EmployeeData3[[#This Row],[Performance Rating]]="Exceeds Expectations",1,0)</f>
        <v>0</v>
      </c>
      <c r="X634">
        <f>IF(EmployeeData3[[#This Row],[Performance Rating]]="Outstanding",1,0)</f>
        <v>0</v>
      </c>
      <c r="Y634">
        <f>IF(EmployeeData3[[#This Row],[Job Level]]="Entry",1,0)</f>
        <v>0</v>
      </c>
      <c r="Z634">
        <f>IF(EmployeeData3[[#This Row],[Job Level]]="Manager",1,0)</f>
        <v>0</v>
      </c>
      <c r="AA634">
        <f>IF(EmployeeData3[[#This Row],[Job Level]]="Senior",1,0)</f>
        <v>1</v>
      </c>
      <c r="AB634">
        <f>IF(EmployeeData3[[#This Row],[Job Level]]="Senior Manager",1,0)</f>
        <v>0</v>
      </c>
      <c r="AC634">
        <f>IF(EmployeeData3[[#This Row],[Department]]="Claims",1,0)</f>
        <v>0</v>
      </c>
      <c r="AD634">
        <f>IF(EmployeeData3[[#This Row],[Department]]="Finance",1,0)</f>
        <v>0</v>
      </c>
      <c r="AE634">
        <f>IF(EmployeeData3[[#This Row],[Department]]="HR",1,0)</f>
        <v>0</v>
      </c>
      <c r="AF634">
        <f>IF(EmployeeData3[[#This Row],[Department]]="IT",1,0)</f>
        <v>0</v>
      </c>
      <c r="AG634">
        <f>IF(EmployeeData3[[#This Row],[Department]]="Marketing",1,0)</f>
        <v>0</v>
      </c>
      <c r="AH634">
        <f>IF(EmployeeData3[[#This Row],[Department]]="Sales",1,0)</f>
        <v>1</v>
      </c>
      <c r="AI634">
        <f>IF(EmployeeData3[[#This Row],[Department]]="Underwriting",1,0)</f>
        <v>0</v>
      </c>
      <c r="AJ634">
        <f>IF(EmployeeData3[[#This Row],[Country]]="Canada",1,0)</f>
        <v>0</v>
      </c>
      <c r="AK634">
        <f>IF(EmployeeData3[[#This Row],[Country]]="Germany",1,0)</f>
        <v>0</v>
      </c>
      <c r="AL634">
        <f>IF(EmployeeData3[[#This Row],[Country]]="Ireland",1,0)</f>
        <v>0</v>
      </c>
      <c r="AM634">
        <f>IF(EmployeeData3[[#This Row],[Country]]="Singapore",1,0)</f>
        <v>0</v>
      </c>
      <c r="AN634">
        <f>IF(EmployeeData3[[#This Row],[Country]]="US",1,0)</f>
        <v>0</v>
      </c>
      <c r="AO634">
        <f>IF(EmployeeData3[[#This Row],[Working Arrangement]]="Office",1,0)</f>
        <v>1</v>
      </c>
      <c r="AP634">
        <f>IF(EmployeeData3[[#This Row],[Working Arrangement]]="Remote",1,0)</f>
        <v>0</v>
      </c>
      <c r="AQ634" t="e">
        <f>'Logistics Regression'!#REF! + SUMPRODUCT(B634:J634, 'Logistics Regression'!#REF!)</f>
        <v>#REF!</v>
      </c>
    </row>
    <row r="635" spans="1:43">
      <c r="A635" t="s">
        <v>686</v>
      </c>
      <c r="B635" t="str">
        <f>VLOOKUP(EmployeeData3[[#This Row],[Employee ID]],GenderData[#All],2,FALSE)</f>
        <v>Female</v>
      </c>
      <c r="C635" t="s">
        <v>40</v>
      </c>
      <c r="D635" t="s">
        <v>40</v>
      </c>
      <c r="E635" t="s">
        <v>45</v>
      </c>
      <c r="F635" t="s">
        <v>36</v>
      </c>
      <c r="G635">
        <v>49</v>
      </c>
      <c r="H635">
        <v>10.3</v>
      </c>
      <c r="I635">
        <v>0.2</v>
      </c>
      <c r="J635" s="3">
        <v>0.93</v>
      </c>
      <c r="K635" t="s">
        <v>75</v>
      </c>
      <c r="L635" t="s">
        <v>26</v>
      </c>
      <c r="M635">
        <v>10</v>
      </c>
      <c r="N635">
        <v>96</v>
      </c>
      <c r="O635">
        <v>2</v>
      </c>
      <c r="P635">
        <v>4.2</v>
      </c>
      <c r="Q635" t="s">
        <v>33</v>
      </c>
      <c r="R635" t="s">
        <v>38</v>
      </c>
      <c r="S635">
        <v>37</v>
      </c>
      <c r="T635">
        <v>0</v>
      </c>
      <c r="U635">
        <f>IF(EmployeeData3[[#This Row],[Gender]]="Female",1,0)</f>
        <v>1</v>
      </c>
      <c r="V635">
        <f>IF(EmployeeData3[[#This Row],[Performance Rating]]="Needs Improvement",1,0)</f>
        <v>0</v>
      </c>
      <c r="W635">
        <f>IF(EmployeeData3[[#This Row],[Performance Rating]]="Exceeds Expectations",1,0)</f>
        <v>0</v>
      </c>
      <c r="X635">
        <f>IF(EmployeeData3[[#This Row],[Performance Rating]]="Outstanding",1,0)</f>
        <v>1</v>
      </c>
      <c r="Y635">
        <f>IF(EmployeeData3[[#This Row],[Job Level]]="Entry",1,0)</f>
        <v>0</v>
      </c>
      <c r="Z635">
        <f>IF(EmployeeData3[[#This Row],[Job Level]]="Manager",1,0)</f>
        <v>1</v>
      </c>
      <c r="AA635">
        <f>IF(EmployeeData3[[#This Row],[Job Level]]="Senior",1,0)</f>
        <v>0</v>
      </c>
      <c r="AB635">
        <f>IF(EmployeeData3[[#This Row],[Job Level]]="Senior Manager",1,0)</f>
        <v>0</v>
      </c>
      <c r="AC635">
        <f>IF(EmployeeData3[[#This Row],[Department]]="Claims",1,0)</f>
        <v>0</v>
      </c>
      <c r="AD635">
        <f>IF(EmployeeData3[[#This Row],[Department]]="Finance",1,0)</f>
        <v>0</v>
      </c>
      <c r="AE635">
        <f>IF(EmployeeData3[[#This Row],[Department]]="HR",1,0)</f>
        <v>0</v>
      </c>
      <c r="AF635">
        <f>IF(EmployeeData3[[#This Row],[Department]]="IT",1,0)</f>
        <v>0</v>
      </c>
      <c r="AG635">
        <f>IF(EmployeeData3[[#This Row],[Department]]="Marketing",1,0)</f>
        <v>0</v>
      </c>
      <c r="AH635">
        <f>IF(EmployeeData3[[#This Row],[Department]]="Sales",1,0)</f>
        <v>0</v>
      </c>
      <c r="AI635">
        <f>IF(EmployeeData3[[#This Row],[Department]]="Underwriting",1,0)</f>
        <v>0</v>
      </c>
      <c r="AJ635">
        <f>IF(EmployeeData3[[#This Row],[Country]]="Canada",1,0)</f>
        <v>0</v>
      </c>
      <c r="AK635">
        <f>IF(EmployeeData3[[#This Row],[Country]]="Germany",1,0)</f>
        <v>0</v>
      </c>
      <c r="AL635">
        <f>IF(EmployeeData3[[#This Row],[Country]]="Ireland",1,0)</f>
        <v>0</v>
      </c>
      <c r="AM635">
        <f>IF(EmployeeData3[[#This Row],[Country]]="Singapore",1,0)</f>
        <v>0</v>
      </c>
      <c r="AN635">
        <f>IF(EmployeeData3[[#This Row],[Country]]="US",1,0)</f>
        <v>1</v>
      </c>
      <c r="AO635">
        <f>IF(EmployeeData3[[#This Row],[Working Arrangement]]="Office",1,0)</f>
        <v>0</v>
      </c>
      <c r="AP635">
        <f>IF(EmployeeData3[[#This Row],[Working Arrangement]]="Remote",1,0)</f>
        <v>0</v>
      </c>
      <c r="AQ635" t="e">
        <f>'Logistics Regression'!#REF! + SUMPRODUCT(B635:J635, 'Logistics Regression'!#REF!)</f>
        <v>#REF!</v>
      </c>
    </row>
    <row r="636" spans="1:43">
      <c r="A636" t="s">
        <v>687</v>
      </c>
      <c r="B636" t="str">
        <f>VLOOKUP(EmployeeData3[[#This Row],[Employee ID]],GenderData[#All],2,FALSE)</f>
        <v>Female</v>
      </c>
      <c r="C636" t="s">
        <v>48</v>
      </c>
      <c r="D636" t="s">
        <v>49</v>
      </c>
      <c r="E636" t="s">
        <v>45</v>
      </c>
      <c r="F636" t="s">
        <v>36</v>
      </c>
      <c r="G636">
        <v>31</v>
      </c>
      <c r="H636">
        <v>5.5</v>
      </c>
      <c r="I636">
        <v>1.2</v>
      </c>
      <c r="J636" s="3">
        <v>1.02</v>
      </c>
      <c r="K636" t="s">
        <v>25</v>
      </c>
      <c r="L636" t="s">
        <v>26</v>
      </c>
      <c r="M636">
        <v>4</v>
      </c>
      <c r="N636">
        <v>96</v>
      </c>
      <c r="O636">
        <v>19</v>
      </c>
      <c r="P636">
        <v>2.7</v>
      </c>
      <c r="Q636" t="s">
        <v>50</v>
      </c>
      <c r="R636" t="s">
        <v>38</v>
      </c>
      <c r="S636">
        <v>24</v>
      </c>
      <c r="T636">
        <v>0</v>
      </c>
      <c r="U636">
        <f>IF(EmployeeData3[[#This Row],[Gender]]="Female",1,0)</f>
        <v>1</v>
      </c>
      <c r="V636">
        <f>IF(EmployeeData3[[#This Row],[Performance Rating]]="Needs Improvement",1,0)</f>
        <v>0</v>
      </c>
      <c r="W636">
        <f>IF(EmployeeData3[[#This Row],[Performance Rating]]="Exceeds Expectations",1,0)</f>
        <v>0</v>
      </c>
      <c r="X636">
        <f>IF(EmployeeData3[[#This Row],[Performance Rating]]="Outstanding",1,0)</f>
        <v>0</v>
      </c>
      <c r="Y636">
        <f>IF(EmployeeData3[[#This Row],[Job Level]]="Entry",1,0)</f>
        <v>0</v>
      </c>
      <c r="Z636">
        <f>IF(EmployeeData3[[#This Row],[Job Level]]="Manager",1,0)</f>
        <v>1</v>
      </c>
      <c r="AA636">
        <f>IF(EmployeeData3[[#This Row],[Job Level]]="Senior",1,0)</f>
        <v>0</v>
      </c>
      <c r="AB636">
        <f>IF(EmployeeData3[[#This Row],[Job Level]]="Senior Manager",1,0)</f>
        <v>0</v>
      </c>
      <c r="AC636">
        <f>IF(EmployeeData3[[#This Row],[Department]]="Claims",1,0)</f>
        <v>0</v>
      </c>
      <c r="AD636">
        <f>IF(EmployeeData3[[#This Row],[Department]]="Finance",1,0)</f>
        <v>0</v>
      </c>
      <c r="AE636">
        <f>IF(EmployeeData3[[#This Row],[Department]]="HR",1,0)</f>
        <v>0</v>
      </c>
      <c r="AF636">
        <f>IF(EmployeeData3[[#This Row],[Department]]="IT",1,0)</f>
        <v>1</v>
      </c>
      <c r="AG636">
        <f>IF(EmployeeData3[[#This Row],[Department]]="Marketing",1,0)</f>
        <v>0</v>
      </c>
      <c r="AH636">
        <f>IF(EmployeeData3[[#This Row],[Department]]="Sales",1,0)</f>
        <v>0</v>
      </c>
      <c r="AI636">
        <f>IF(EmployeeData3[[#This Row],[Department]]="Underwriting",1,0)</f>
        <v>0</v>
      </c>
      <c r="AJ636">
        <f>IF(EmployeeData3[[#This Row],[Country]]="Canada",1,0)</f>
        <v>0</v>
      </c>
      <c r="AK636">
        <f>IF(EmployeeData3[[#This Row],[Country]]="Germany",1,0)</f>
        <v>0</v>
      </c>
      <c r="AL636">
        <f>IF(EmployeeData3[[#This Row],[Country]]="Ireland",1,0)</f>
        <v>0</v>
      </c>
      <c r="AM636">
        <f>IF(EmployeeData3[[#This Row],[Country]]="Singapore",1,0)</f>
        <v>0</v>
      </c>
      <c r="AN636">
        <f>IF(EmployeeData3[[#This Row],[Country]]="US",1,0)</f>
        <v>1</v>
      </c>
      <c r="AO636">
        <f>IF(EmployeeData3[[#This Row],[Working Arrangement]]="Office",1,0)</f>
        <v>1</v>
      </c>
      <c r="AP636">
        <f>IF(EmployeeData3[[#This Row],[Working Arrangement]]="Remote",1,0)</f>
        <v>0</v>
      </c>
      <c r="AQ636" t="e">
        <f>'Logistics Regression'!#REF! + SUMPRODUCT(B636:J636, 'Logistics Regression'!#REF!)</f>
        <v>#REF!</v>
      </c>
    </row>
    <row r="637" spans="1:43">
      <c r="A637" t="s">
        <v>688</v>
      </c>
      <c r="B637" t="str">
        <f>VLOOKUP(EmployeeData3[[#This Row],[Employee ID]],GenderData[#All],2,FALSE)</f>
        <v>Female</v>
      </c>
      <c r="C637" t="s">
        <v>21</v>
      </c>
      <c r="D637" t="s">
        <v>22</v>
      </c>
      <c r="E637" t="s">
        <v>41</v>
      </c>
      <c r="F637" t="s">
        <v>24</v>
      </c>
      <c r="G637">
        <v>21</v>
      </c>
      <c r="H637">
        <v>1.1000000000000001</v>
      </c>
      <c r="I637">
        <v>1.1000000000000001</v>
      </c>
      <c r="J637" s="3">
        <v>0.85</v>
      </c>
      <c r="K637" t="s">
        <v>25</v>
      </c>
      <c r="L637" t="s">
        <v>38</v>
      </c>
      <c r="M637">
        <v>13</v>
      </c>
      <c r="N637">
        <v>71</v>
      </c>
      <c r="O637">
        <v>5</v>
      </c>
      <c r="P637">
        <v>1.6</v>
      </c>
      <c r="Q637" t="s">
        <v>50</v>
      </c>
      <c r="R637" t="s">
        <v>38</v>
      </c>
      <c r="S637">
        <v>24</v>
      </c>
      <c r="T637">
        <v>0</v>
      </c>
      <c r="U637">
        <f>IF(EmployeeData3[[#This Row],[Gender]]="Female",1,0)</f>
        <v>1</v>
      </c>
      <c r="V637">
        <f>IF(EmployeeData3[[#This Row],[Performance Rating]]="Needs Improvement",1,0)</f>
        <v>0</v>
      </c>
      <c r="W637">
        <f>IF(EmployeeData3[[#This Row],[Performance Rating]]="Exceeds Expectations",1,0)</f>
        <v>0</v>
      </c>
      <c r="X637">
        <f>IF(EmployeeData3[[#This Row],[Performance Rating]]="Outstanding",1,0)</f>
        <v>0</v>
      </c>
      <c r="Y637">
        <f>IF(EmployeeData3[[#This Row],[Job Level]]="Entry",1,0)</f>
        <v>0</v>
      </c>
      <c r="Z637">
        <f>IF(EmployeeData3[[#This Row],[Job Level]]="Manager",1,0)</f>
        <v>0</v>
      </c>
      <c r="AA637">
        <f>IF(EmployeeData3[[#This Row],[Job Level]]="Senior",1,0)</f>
        <v>0</v>
      </c>
      <c r="AB637">
        <f>IF(EmployeeData3[[#This Row],[Job Level]]="Senior Manager",1,0)</f>
        <v>0</v>
      </c>
      <c r="AC637">
        <f>IF(EmployeeData3[[#This Row],[Department]]="Claims",1,0)</f>
        <v>0</v>
      </c>
      <c r="AD637">
        <f>IF(EmployeeData3[[#This Row],[Department]]="Finance",1,0)</f>
        <v>0</v>
      </c>
      <c r="AE637">
        <f>IF(EmployeeData3[[#This Row],[Department]]="HR",1,0)</f>
        <v>0</v>
      </c>
      <c r="AF637">
        <f>IF(EmployeeData3[[#This Row],[Department]]="IT",1,0)</f>
        <v>0</v>
      </c>
      <c r="AG637">
        <f>IF(EmployeeData3[[#This Row],[Department]]="Marketing",1,0)</f>
        <v>0</v>
      </c>
      <c r="AH637">
        <f>IF(EmployeeData3[[#This Row],[Department]]="Sales",1,0)</f>
        <v>1</v>
      </c>
      <c r="AI637">
        <f>IF(EmployeeData3[[#This Row],[Department]]="Underwriting",1,0)</f>
        <v>0</v>
      </c>
      <c r="AJ637">
        <f>IF(EmployeeData3[[#This Row],[Country]]="Canada",1,0)</f>
        <v>0</v>
      </c>
      <c r="AK637">
        <f>IF(EmployeeData3[[#This Row],[Country]]="Germany",1,0)</f>
        <v>0</v>
      </c>
      <c r="AL637">
        <f>IF(EmployeeData3[[#This Row],[Country]]="Ireland",1,0)</f>
        <v>0</v>
      </c>
      <c r="AM637">
        <f>IF(EmployeeData3[[#This Row],[Country]]="Singapore",1,0)</f>
        <v>1</v>
      </c>
      <c r="AN637">
        <f>IF(EmployeeData3[[#This Row],[Country]]="US",1,0)</f>
        <v>0</v>
      </c>
      <c r="AO637">
        <f>IF(EmployeeData3[[#This Row],[Working Arrangement]]="Office",1,0)</f>
        <v>1</v>
      </c>
      <c r="AP637">
        <f>IF(EmployeeData3[[#This Row],[Working Arrangement]]="Remote",1,0)</f>
        <v>0</v>
      </c>
      <c r="AQ637" t="e">
        <f>'Logistics Regression'!#REF! + SUMPRODUCT(B637:J637, 'Logistics Regression'!#REF!)</f>
        <v>#REF!</v>
      </c>
    </row>
    <row r="638" spans="1:43">
      <c r="A638" t="s">
        <v>689</v>
      </c>
      <c r="B638" t="str">
        <f>VLOOKUP(EmployeeData3[[#This Row],[Employee ID]],GenderData[#All],2,FALSE)</f>
        <v>Female</v>
      </c>
      <c r="C638" t="s">
        <v>40</v>
      </c>
      <c r="D638" t="s">
        <v>40</v>
      </c>
      <c r="E638" t="s">
        <v>45</v>
      </c>
      <c r="F638" t="s">
        <v>24</v>
      </c>
      <c r="G638">
        <v>34</v>
      </c>
      <c r="H638">
        <v>5.0999999999999996</v>
      </c>
      <c r="I638">
        <v>3.3</v>
      </c>
      <c r="J638" s="3">
        <v>0.89</v>
      </c>
      <c r="K638" t="s">
        <v>25</v>
      </c>
      <c r="L638" t="s">
        <v>26</v>
      </c>
      <c r="M638">
        <v>30</v>
      </c>
      <c r="N638">
        <v>56</v>
      </c>
      <c r="O638">
        <v>4</v>
      </c>
      <c r="P638">
        <v>1.2</v>
      </c>
      <c r="Q638" t="s">
        <v>33</v>
      </c>
      <c r="R638" t="s">
        <v>26</v>
      </c>
      <c r="S638">
        <v>37</v>
      </c>
      <c r="T638">
        <v>1</v>
      </c>
      <c r="U638">
        <f>IF(EmployeeData3[[#This Row],[Gender]]="Female",1,0)</f>
        <v>1</v>
      </c>
      <c r="V638">
        <f>IF(EmployeeData3[[#This Row],[Performance Rating]]="Needs Improvement",1,0)</f>
        <v>0</v>
      </c>
      <c r="W638">
        <f>IF(EmployeeData3[[#This Row],[Performance Rating]]="Exceeds Expectations",1,0)</f>
        <v>0</v>
      </c>
      <c r="X638">
        <f>IF(EmployeeData3[[#This Row],[Performance Rating]]="Outstanding",1,0)</f>
        <v>0</v>
      </c>
      <c r="Y638">
        <f>IF(EmployeeData3[[#This Row],[Job Level]]="Entry",1,0)</f>
        <v>0</v>
      </c>
      <c r="Z638">
        <f>IF(EmployeeData3[[#This Row],[Job Level]]="Manager",1,0)</f>
        <v>0</v>
      </c>
      <c r="AA638">
        <f>IF(EmployeeData3[[#This Row],[Job Level]]="Senior",1,0)</f>
        <v>0</v>
      </c>
      <c r="AB638">
        <f>IF(EmployeeData3[[#This Row],[Job Level]]="Senior Manager",1,0)</f>
        <v>0</v>
      </c>
      <c r="AC638">
        <f>IF(EmployeeData3[[#This Row],[Department]]="Claims",1,0)</f>
        <v>0</v>
      </c>
      <c r="AD638">
        <f>IF(EmployeeData3[[#This Row],[Department]]="Finance",1,0)</f>
        <v>0</v>
      </c>
      <c r="AE638">
        <f>IF(EmployeeData3[[#This Row],[Department]]="HR",1,0)</f>
        <v>0</v>
      </c>
      <c r="AF638">
        <f>IF(EmployeeData3[[#This Row],[Department]]="IT",1,0)</f>
        <v>0</v>
      </c>
      <c r="AG638">
        <f>IF(EmployeeData3[[#This Row],[Department]]="Marketing",1,0)</f>
        <v>0</v>
      </c>
      <c r="AH638">
        <f>IF(EmployeeData3[[#This Row],[Department]]="Sales",1,0)</f>
        <v>0</v>
      </c>
      <c r="AI638">
        <f>IF(EmployeeData3[[#This Row],[Department]]="Underwriting",1,0)</f>
        <v>0</v>
      </c>
      <c r="AJ638">
        <f>IF(EmployeeData3[[#This Row],[Country]]="Canada",1,0)</f>
        <v>0</v>
      </c>
      <c r="AK638">
        <f>IF(EmployeeData3[[#This Row],[Country]]="Germany",1,0)</f>
        <v>0</v>
      </c>
      <c r="AL638">
        <f>IF(EmployeeData3[[#This Row],[Country]]="Ireland",1,0)</f>
        <v>0</v>
      </c>
      <c r="AM638">
        <f>IF(EmployeeData3[[#This Row],[Country]]="Singapore",1,0)</f>
        <v>0</v>
      </c>
      <c r="AN638">
        <f>IF(EmployeeData3[[#This Row],[Country]]="US",1,0)</f>
        <v>1</v>
      </c>
      <c r="AO638">
        <f>IF(EmployeeData3[[#This Row],[Working Arrangement]]="Office",1,0)</f>
        <v>0</v>
      </c>
      <c r="AP638">
        <f>IF(EmployeeData3[[#This Row],[Working Arrangement]]="Remote",1,0)</f>
        <v>0</v>
      </c>
      <c r="AQ638" t="e">
        <f>'Logistics Regression'!#REF! + SUMPRODUCT(B638:J638, 'Logistics Regression'!#REF!)</f>
        <v>#REF!</v>
      </c>
    </row>
    <row r="639" spans="1:43">
      <c r="A639" t="s">
        <v>690</v>
      </c>
      <c r="B639" t="str">
        <f>VLOOKUP(EmployeeData3[[#This Row],[Employee ID]],GenderData[#All],2,FALSE)</f>
        <v>Female</v>
      </c>
      <c r="C639" t="s">
        <v>43</v>
      </c>
      <c r="D639" t="s">
        <v>44</v>
      </c>
      <c r="E639" t="s">
        <v>23</v>
      </c>
      <c r="F639" t="s">
        <v>24</v>
      </c>
      <c r="G639">
        <v>47</v>
      </c>
      <c r="H639">
        <v>6</v>
      </c>
      <c r="I639">
        <v>2.9</v>
      </c>
      <c r="J639" s="3">
        <v>0.74</v>
      </c>
      <c r="K639" t="s">
        <v>37</v>
      </c>
      <c r="L639" t="s">
        <v>26</v>
      </c>
      <c r="M639">
        <v>26</v>
      </c>
      <c r="N639">
        <v>55</v>
      </c>
      <c r="O639">
        <v>4</v>
      </c>
      <c r="P639">
        <v>1.5</v>
      </c>
      <c r="Q639" t="s">
        <v>27</v>
      </c>
      <c r="R639" t="s">
        <v>38</v>
      </c>
      <c r="S639">
        <v>36</v>
      </c>
      <c r="T639">
        <v>0</v>
      </c>
      <c r="U639">
        <f>IF(EmployeeData3[[#This Row],[Gender]]="Female",1,0)</f>
        <v>1</v>
      </c>
      <c r="V639">
        <f>IF(EmployeeData3[[#This Row],[Performance Rating]]="Needs Improvement",1,0)</f>
        <v>0</v>
      </c>
      <c r="W639">
        <f>IF(EmployeeData3[[#This Row],[Performance Rating]]="Exceeds Expectations",1,0)</f>
        <v>1</v>
      </c>
      <c r="X639">
        <f>IF(EmployeeData3[[#This Row],[Performance Rating]]="Outstanding",1,0)</f>
        <v>0</v>
      </c>
      <c r="Y639">
        <f>IF(EmployeeData3[[#This Row],[Job Level]]="Entry",1,0)</f>
        <v>0</v>
      </c>
      <c r="Z639">
        <f>IF(EmployeeData3[[#This Row],[Job Level]]="Manager",1,0)</f>
        <v>0</v>
      </c>
      <c r="AA639">
        <f>IF(EmployeeData3[[#This Row],[Job Level]]="Senior",1,0)</f>
        <v>0</v>
      </c>
      <c r="AB639">
        <f>IF(EmployeeData3[[#This Row],[Job Level]]="Senior Manager",1,0)</f>
        <v>0</v>
      </c>
      <c r="AC639">
        <f>IF(EmployeeData3[[#This Row],[Department]]="Claims",1,0)</f>
        <v>0</v>
      </c>
      <c r="AD639">
        <f>IF(EmployeeData3[[#This Row],[Department]]="Finance",1,0)</f>
        <v>1</v>
      </c>
      <c r="AE639">
        <f>IF(EmployeeData3[[#This Row],[Department]]="HR",1,0)</f>
        <v>0</v>
      </c>
      <c r="AF639">
        <f>IF(EmployeeData3[[#This Row],[Department]]="IT",1,0)</f>
        <v>0</v>
      </c>
      <c r="AG639">
        <f>IF(EmployeeData3[[#This Row],[Department]]="Marketing",1,0)</f>
        <v>0</v>
      </c>
      <c r="AH639">
        <f>IF(EmployeeData3[[#This Row],[Department]]="Sales",1,0)</f>
        <v>0</v>
      </c>
      <c r="AI639">
        <f>IF(EmployeeData3[[#This Row],[Department]]="Underwriting",1,0)</f>
        <v>0</v>
      </c>
      <c r="AJ639">
        <f>IF(EmployeeData3[[#This Row],[Country]]="Canada",1,0)</f>
        <v>0</v>
      </c>
      <c r="AK639">
        <f>IF(EmployeeData3[[#This Row],[Country]]="Germany",1,0)</f>
        <v>0</v>
      </c>
      <c r="AL639">
        <f>IF(EmployeeData3[[#This Row],[Country]]="Ireland",1,0)</f>
        <v>0</v>
      </c>
      <c r="AM639">
        <f>IF(EmployeeData3[[#This Row],[Country]]="Singapore",1,0)</f>
        <v>0</v>
      </c>
      <c r="AN639">
        <f>IF(EmployeeData3[[#This Row],[Country]]="US",1,0)</f>
        <v>0</v>
      </c>
      <c r="AO639">
        <f>IF(EmployeeData3[[#This Row],[Working Arrangement]]="Office",1,0)</f>
        <v>0</v>
      </c>
      <c r="AP639">
        <f>IF(EmployeeData3[[#This Row],[Working Arrangement]]="Remote",1,0)</f>
        <v>1</v>
      </c>
      <c r="AQ639" t="e">
        <f>'Logistics Regression'!#REF! + SUMPRODUCT(B639:J639, 'Logistics Regression'!#REF!)</f>
        <v>#REF!</v>
      </c>
    </row>
    <row r="640" spans="1:43">
      <c r="A640" t="s">
        <v>691</v>
      </c>
      <c r="B640" t="str">
        <f>VLOOKUP(EmployeeData3[[#This Row],[Employee ID]],GenderData[#All],2,FALSE)</f>
        <v>Male</v>
      </c>
      <c r="C640" t="s">
        <v>43</v>
      </c>
      <c r="D640" t="s">
        <v>44</v>
      </c>
      <c r="E640" t="s">
        <v>45</v>
      </c>
      <c r="F640" t="s">
        <v>59</v>
      </c>
      <c r="G640">
        <v>24</v>
      </c>
      <c r="H640">
        <v>7</v>
      </c>
      <c r="I640">
        <v>1.7</v>
      </c>
      <c r="J640" s="3">
        <v>1.1499999999999999</v>
      </c>
      <c r="K640" t="s">
        <v>25</v>
      </c>
      <c r="L640" t="s">
        <v>38</v>
      </c>
      <c r="M640">
        <v>6</v>
      </c>
      <c r="N640">
        <v>76</v>
      </c>
      <c r="O640">
        <v>1</v>
      </c>
      <c r="P640">
        <v>0.8</v>
      </c>
      <c r="Q640" t="s">
        <v>27</v>
      </c>
      <c r="R640" t="s">
        <v>26</v>
      </c>
      <c r="S640">
        <v>43</v>
      </c>
      <c r="T640">
        <v>0</v>
      </c>
      <c r="U640">
        <f>IF(EmployeeData3[[#This Row],[Gender]]="Female",1,0)</f>
        <v>0</v>
      </c>
      <c r="V640">
        <f>IF(EmployeeData3[[#This Row],[Performance Rating]]="Needs Improvement",1,0)</f>
        <v>0</v>
      </c>
      <c r="W640">
        <f>IF(EmployeeData3[[#This Row],[Performance Rating]]="Exceeds Expectations",1,0)</f>
        <v>0</v>
      </c>
      <c r="X640">
        <f>IF(EmployeeData3[[#This Row],[Performance Rating]]="Outstanding",1,0)</f>
        <v>0</v>
      </c>
      <c r="Y640">
        <f>IF(EmployeeData3[[#This Row],[Job Level]]="Entry",1,0)</f>
        <v>0</v>
      </c>
      <c r="Z640">
        <f>IF(EmployeeData3[[#This Row],[Job Level]]="Manager",1,0)</f>
        <v>0</v>
      </c>
      <c r="AA640">
        <f>IF(EmployeeData3[[#This Row],[Job Level]]="Senior",1,0)</f>
        <v>0</v>
      </c>
      <c r="AB640">
        <f>IF(EmployeeData3[[#This Row],[Job Level]]="Senior Manager",1,0)</f>
        <v>1</v>
      </c>
      <c r="AC640">
        <f>IF(EmployeeData3[[#This Row],[Department]]="Claims",1,0)</f>
        <v>0</v>
      </c>
      <c r="AD640">
        <f>IF(EmployeeData3[[#This Row],[Department]]="Finance",1,0)</f>
        <v>1</v>
      </c>
      <c r="AE640">
        <f>IF(EmployeeData3[[#This Row],[Department]]="HR",1,0)</f>
        <v>0</v>
      </c>
      <c r="AF640">
        <f>IF(EmployeeData3[[#This Row],[Department]]="IT",1,0)</f>
        <v>0</v>
      </c>
      <c r="AG640">
        <f>IF(EmployeeData3[[#This Row],[Department]]="Marketing",1,0)</f>
        <v>0</v>
      </c>
      <c r="AH640">
        <f>IF(EmployeeData3[[#This Row],[Department]]="Sales",1,0)</f>
        <v>0</v>
      </c>
      <c r="AI640">
        <f>IF(EmployeeData3[[#This Row],[Department]]="Underwriting",1,0)</f>
        <v>0</v>
      </c>
      <c r="AJ640">
        <f>IF(EmployeeData3[[#This Row],[Country]]="Canada",1,0)</f>
        <v>0</v>
      </c>
      <c r="AK640">
        <f>IF(EmployeeData3[[#This Row],[Country]]="Germany",1,0)</f>
        <v>0</v>
      </c>
      <c r="AL640">
        <f>IF(EmployeeData3[[#This Row],[Country]]="Ireland",1,0)</f>
        <v>0</v>
      </c>
      <c r="AM640">
        <f>IF(EmployeeData3[[#This Row],[Country]]="Singapore",1,0)</f>
        <v>0</v>
      </c>
      <c r="AN640">
        <f>IF(EmployeeData3[[#This Row],[Country]]="US",1,0)</f>
        <v>1</v>
      </c>
      <c r="AO640">
        <f>IF(EmployeeData3[[#This Row],[Working Arrangement]]="Office",1,0)</f>
        <v>0</v>
      </c>
      <c r="AP640">
        <f>IF(EmployeeData3[[#This Row],[Working Arrangement]]="Remote",1,0)</f>
        <v>1</v>
      </c>
      <c r="AQ640" t="e">
        <f>'Logistics Regression'!#REF! + SUMPRODUCT(B640:J640, 'Logistics Regression'!#REF!)</f>
        <v>#REF!</v>
      </c>
    </row>
    <row r="641" spans="1:43">
      <c r="A641" t="s">
        <v>692</v>
      </c>
      <c r="B641" t="str">
        <f>VLOOKUP(EmployeeData3[[#This Row],[Employee ID]],GenderData[#All],2,FALSE)</f>
        <v>Male</v>
      </c>
      <c r="C641" t="s">
        <v>21</v>
      </c>
      <c r="D641" t="s">
        <v>22</v>
      </c>
      <c r="E641" t="s">
        <v>45</v>
      </c>
      <c r="F641" t="s">
        <v>36</v>
      </c>
      <c r="G641">
        <v>27</v>
      </c>
      <c r="H641">
        <v>12.6</v>
      </c>
      <c r="I641">
        <v>4</v>
      </c>
      <c r="J641" s="3">
        <v>0.95</v>
      </c>
      <c r="K641" t="s">
        <v>37</v>
      </c>
      <c r="L641" t="s">
        <v>26</v>
      </c>
      <c r="M641">
        <v>5</v>
      </c>
      <c r="N641">
        <v>52</v>
      </c>
      <c r="O641">
        <v>3</v>
      </c>
      <c r="P641">
        <v>8.3000000000000007</v>
      </c>
      <c r="Q641" t="s">
        <v>33</v>
      </c>
      <c r="R641" t="s">
        <v>38</v>
      </c>
      <c r="S641">
        <v>3</v>
      </c>
      <c r="T641">
        <v>1</v>
      </c>
      <c r="U641">
        <f>IF(EmployeeData3[[#This Row],[Gender]]="Female",1,0)</f>
        <v>0</v>
      </c>
      <c r="V641">
        <f>IF(EmployeeData3[[#This Row],[Performance Rating]]="Needs Improvement",1,0)</f>
        <v>0</v>
      </c>
      <c r="W641">
        <f>IF(EmployeeData3[[#This Row],[Performance Rating]]="Exceeds Expectations",1,0)</f>
        <v>1</v>
      </c>
      <c r="X641">
        <f>IF(EmployeeData3[[#This Row],[Performance Rating]]="Outstanding",1,0)</f>
        <v>0</v>
      </c>
      <c r="Y641">
        <f>IF(EmployeeData3[[#This Row],[Job Level]]="Entry",1,0)</f>
        <v>0</v>
      </c>
      <c r="Z641">
        <f>IF(EmployeeData3[[#This Row],[Job Level]]="Manager",1,0)</f>
        <v>1</v>
      </c>
      <c r="AA641">
        <f>IF(EmployeeData3[[#This Row],[Job Level]]="Senior",1,0)</f>
        <v>0</v>
      </c>
      <c r="AB641">
        <f>IF(EmployeeData3[[#This Row],[Job Level]]="Senior Manager",1,0)</f>
        <v>0</v>
      </c>
      <c r="AC641">
        <f>IF(EmployeeData3[[#This Row],[Department]]="Claims",1,0)</f>
        <v>0</v>
      </c>
      <c r="AD641">
        <f>IF(EmployeeData3[[#This Row],[Department]]="Finance",1,0)</f>
        <v>0</v>
      </c>
      <c r="AE641">
        <f>IF(EmployeeData3[[#This Row],[Department]]="HR",1,0)</f>
        <v>0</v>
      </c>
      <c r="AF641">
        <f>IF(EmployeeData3[[#This Row],[Department]]="IT",1,0)</f>
        <v>0</v>
      </c>
      <c r="AG641">
        <f>IF(EmployeeData3[[#This Row],[Department]]="Marketing",1,0)</f>
        <v>0</v>
      </c>
      <c r="AH641">
        <f>IF(EmployeeData3[[#This Row],[Department]]="Sales",1,0)</f>
        <v>1</v>
      </c>
      <c r="AI641">
        <f>IF(EmployeeData3[[#This Row],[Department]]="Underwriting",1,0)</f>
        <v>0</v>
      </c>
      <c r="AJ641">
        <f>IF(EmployeeData3[[#This Row],[Country]]="Canada",1,0)</f>
        <v>0</v>
      </c>
      <c r="AK641">
        <f>IF(EmployeeData3[[#This Row],[Country]]="Germany",1,0)</f>
        <v>0</v>
      </c>
      <c r="AL641">
        <f>IF(EmployeeData3[[#This Row],[Country]]="Ireland",1,0)</f>
        <v>0</v>
      </c>
      <c r="AM641">
        <f>IF(EmployeeData3[[#This Row],[Country]]="Singapore",1,0)</f>
        <v>0</v>
      </c>
      <c r="AN641">
        <f>IF(EmployeeData3[[#This Row],[Country]]="US",1,0)</f>
        <v>1</v>
      </c>
      <c r="AO641">
        <f>IF(EmployeeData3[[#This Row],[Working Arrangement]]="Office",1,0)</f>
        <v>0</v>
      </c>
      <c r="AP641">
        <f>IF(EmployeeData3[[#This Row],[Working Arrangement]]="Remote",1,0)</f>
        <v>0</v>
      </c>
      <c r="AQ641" t="e">
        <f>'Logistics Regression'!#REF! + SUMPRODUCT(B641:J641, 'Logistics Regression'!#REF!)</f>
        <v>#REF!</v>
      </c>
    </row>
    <row r="642" spans="1:43">
      <c r="A642" t="s">
        <v>693</v>
      </c>
      <c r="B642" t="str">
        <f>VLOOKUP(EmployeeData3[[#This Row],[Employee ID]],GenderData[#All],2,FALSE)</f>
        <v>Female</v>
      </c>
      <c r="C642" t="s">
        <v>48</v>
      </c>
      <c r="D642" t="s">
        <v>49</v>
      </c>
      <c r="E642" t="s">
        <v>45</v>
      </c>
      <c r="F642" t="s">
        <v>32</v>
      </c>
      <c r="G642">
        <v>39</v>
      </c>
      <c r="H642">
        <v>2.6</v>
      </c>
      <c r="I642">
        <v>0.8</v>
      </c>
      <c r="J642" s="3">
        <v>1.33</v>
      </c>
      <c r="K642" t="s">
        <v>53</v>
      </c>
      <c r="L642" t="s">
        <v>26</v>
      </c>
      <c r="M642">
        <v>27</v>
      </c>
      <c r="N642">
        <v>67</v>
      </c>
      <c r="O642">
        <v>5</v>
      </c>
      <c r="P642">
        <v>2.5</v>
      </c>
      <c r="Q642" t="s">
        <v>33</v>
      </c>
      <c r="R642" t="s">
        <v>26</v>
      </c>
      <c r="S642">
        <v>35</v>
      </c>
      <c r="T642">
        <v>0</v>
      </c>
      <c r="U642">
        <f>IF(EmployeeData3[[#This Row],[Gender]]="Female",1,0)</f>
        <v>1</v>
      </c>
      <c r="V642">
        <f>IF(EmployeeData3[[#This Row],[Performance Rating]]="Needs Improvement",1,0)</f>
        <v>1</v>
      </c>
      <c r="W642">
        <f>IF(EmployeeData3[[#This Row],[Performance Rating]]="Exceeds Expectations",1,0)</f>
        <v>0</v>
      </c>
      <c r="X642">
        <f>IF(EmployeeData3[[#This Row],[Performance Rating]]="Outstanding",1,0)</f>
        <v>0</v>
      </c>
      <c r="Y642">
        <f>IF(EmployeeData3[[#This Row],[Job Level]]="Entry",1,0)</f>
        <v>0</v>
      </c>
      <c r="Z642">
        <f>IF(EmployeeData3[[#This Row],[Job Level]]="Manager",1,0)</f>
        <v>0</v>
      </c>
      <c r="AA642">
        <f>IF(EmployeeData3[[#This Row],[Job Level]]="Senior",1,0)</f>
        <v>1</v>
      </c>
      <c r="AB642">
        <f>IF(EmployeeData3[[#This Row],[Job Level]]="Senior Manager",1,0)</f>
        <v>0</v>
      </c>
      <c r="AC642">
        <f>IF(EmployeeData3[[#This Row],[Department]]="Claims",1,0)</f>
        <v>0</v>
      </c>
      <c r="AD642">
        <f>IF(EmployeeData3[[#This Row],[Department]]="Finance",1,0)</f>
        <v>0</v>
      </c>
      <c r="AE642">
        <f>IF(EmployeeData3[[#This Row],[Department]]="HR",1,0)</f>
        <v>0</v>
      </c>
      <c r="AF642">
        <f>IF(EmployeeData3[[#This Row],[Department]]="IT",1,0)</f>
        <v>1</v>
      </c>
      <c r="AG642">
        <f>IF(EmployeeData3[[#This Row],[Department]]="Marketing",1,0)</f>
        <v>0</v>
      </c>
      <c r="AH642">
        <f>IF(EmployeeData3[[#This Row],[Department]]="Sales",1,0)</f>
        <v>0</v>
      </c>
      <c r="AI642">
        <f>IF(EmployeeData3[[#This Row],[Department]]="Underwriting",1,0)</f>
        <v>0</v>
      </c>
      <c r="AJ642">
        <f>IF(EmployeeData3[[#This Row],[Country]]="Canada",1,0)</f>
        <v>0</v>
      </c>
      <c r="AK642">
        <f>IF(EmployeeData3[[#This Row],[Country]]="Germany",1,0)</f>
        <v>0</v>
      </c>
      <c r="AL642">
        <f>IF(EmployeeData3[[#This Row],[Country]]="Ireland",1,0)</f>
        <v>0</v>
      </c>
      <c r="AM642">
        <f>IF(EmployeeData3[[#This Row],[Country]]="Singapore",1,0)</f>
        <v>0</v>
      </c>
      <c r="AN642">
        <f>IF(EmployeeData3[[#This Row],[Country]]="US",1,0)</f>
        <v>1</v>
      </c>
      <c r="AO642">
        <f>IF(EmployeeData3[[#This Row],[Working Arrangement]]="Office",1,0)</f>
        <v>0</v>
      </c>
      <c r="AP642">
        <f>IF(EmployeeData3[[#This Row],[Working Arrangement]]="Remote",1,0)</f>
        <v>0</v>
      </c>
      <c r="AQ642" t="e">
        <f>'Logistics Regression'!#REF! + SUMPRODUCT(B642:J642, 'Logistics Regression'!#REF!)</f>
        <v>#REF!</v>
      </c>
    </row>
    <row r="643" spans="1:43">
      <c r="A643" t="s">
        <v>694</v>
      </c>
      <c r="B643" t="str">
        <f>VLOOKUP(EmployeeData3[[#This Row],[Employee ID]],GenderData[#All],2,FALSE)</f>
        <v>Female</v>
      </c>
      <c r="C643" t="s">
        <v>66</v>
      </c>
      <c r="D643" t="s">
        <v>67</v>
      </c>
      <c r="E643" t="s">
        <v>45</v>
      </c>
      <c r="F643" t="s">
        <v>36</v>
      </c>
      <c r="G643">
        <v>37</v>
      </c>
      <c r="H643">
        <v>12.7</v>
      </c>
      <c r="I643">
        <v>0.7</v>
      </c>
      <c r="J643" s="3">
        <v>0.91</v>
      </c>
      <c r="K643" t="s">
        <v>37</v>
      </c>
      <c r="L643" t="s">
        <v>26</v>
      </c>
      <c r="M643">
        <v>6</v>
      </c>
      <c r="N643">
        <v>90</v>
      </c>
      <c r="O643">
        <v>9</v>
      </c>
      <c r="P643">
        <v>2.7</v>
      </c>
      <c r="Q643" t="s">
        <v>50</v>
      </c>
      <c r="R643" t="s">
        <v>26</v>
      </c>
      <c r="S643">
        <v>31</v>
      </c>
      <c r="T643">
        <v>0</v>
      </c>
      <c r="U643">
        <f>IF(EmployeeData3[[#This Row],[Gender]]="Female",1,0)</f>
        <v>1</v>
      </c>
      <c r="V643">
        <f>IF(EmployeeData3[[#This Row],[Performance Rating]]="Needs Improvement",1,0)</f>
        <v>0</v>
      </c>
      <c r="W643">
        <f>IF(EmployeeData3[[#This Row],[Performance Rating]]="Exceeds Expectations",1,0)</f>
        <v>1</v>
      </c>
      <c r="X643">
        <f>IF(EmployeeData3[[#This Row],[Performance Rating]]="Outstanding",1,0)</f>
        <v>0</v>
      </c>
      <c r="Y643">
        <f>IF(EmployeeData3[[#This Row],[Job Level]]="Entry",1,0)</f>
        <v>0</v>
      </c>
      <c r="Z643">
        <f>IF(EmployeeData3[[#This Row],[Job Level]]="Manager",1,0)</f>
        <v>1</v>
      </c>
      <c r="AA643">
        <f>IF(EmployeeData3[[#This Row],[Job Level]]="Senior",1,0)</f>
        <v>0</v>
      </c>
      <c r="AB643">
        <f>IF(EmployeeData3[[#This Row],[Job Level]]="Senior Manager",1,0)</f>
        <v>0</v>
      </c>
      <c r="AC643">
        <f>IF(EmployeeData3[[#This Row],[Department]]="Claims",1,0)</f>
        <v>0</v>
      </c>
      <c r="AD643">
        <f>IF(EmployeeData3[[#This Row],[Department]]="Finance",1,0)</f>
        <v>0</v>
      </c>
      <c r="AE643">
        <f>IF(EmployeeData3[[#This Row],[Department]]="HR",1,0)</f>
        <v>1</v>
      </c>
      <c r="AF643">
        <f>IF(EmployeeData3[[#This Row],[Department]]="IT",1,0)</f>
        <v>0</v>
      </c>
      <c r="AG643">
        <f>IF(EmployeeData3[[#This Row],[Department]]="Marketing",1,0)</f>
        <v>0</v>
      </c>
      <c r="AH643">
        <f>IF(EmployeeData3[[#This Row],[Department]]="Sales",1,0)</f>
        <v>0</v>
      </c>
      <c r="AI643">
        <f>IF(EmployeeData3[[#This Row],[Department]]="Underwriting",1,0)</f>
        <v>0</v>
      </c>
      <c r="AJ643">
        <f>IF(EmployeeData3[[#This Row],[Country]]="Canada",1,0)</f>
        <v>0</v>
      </c>
      <c r="AK643">
        <f>IF(EmployeeData3[[#This Row],[Country]]="Germany",1,0)</f>
        <v>0</v>
      </c>
      <c r="AL643">
        <f>IF(EmployeeData3[[#This Row],[Country]]="Ireland",1,0)</f>
        <v>0</v>
      </c>
      <c r="AM643">
        <f>IF(EmployeeData3[[#This Row],[Country]]="Singapore",1,0)</f>
        <v>0</v>
      </c>
      <c r="AN643">
        <f>IF(EmployeeData3[[#This Row],[Country]]="US",1,0)</f>
        <v>1</v>
      </c>
      <c r="AO643">
        <f>IF(EmployeeData3[[#This Row],[Working Arrangement]]="Office",1,0)</f>
        <v>1</v>
      </c>
      <c r="AP643">
        <f>IF(EmployeeData3[[#This Row],[Working Arrangement]]="Remote",1,0)</f>
        <v>0</v>
      </c>
      <c r="AQ643" t="e">
        <f>'Logistics Regression'!#REF! + SUMPRODUCT(B643:J643, 'Logistics Regression'!#REF!)</f>
        <v>#REF!</v>
      </c>
    </row>
    <row r="644" spans="1:43">
      <c r="A644" t="s">
        <v>695</v>
      </c>
      <c r="B644" t="str">
        <f>VLOOKUP(EmployeeData3[[#This Row],[Employee ID]],GenderData[#All],2,FALSE)</f>
        <v>Female</v>
      </c>
      <c r="C644" t="s">
        <v>43</v>
      </c>
      <c r="D644" t="s">
        <v>44</v>
      </c>
      <c r="E644" t="s">
        <v>23</v>
      </c>
      <c r="F644" t="s">
        <v>32</v>
      </c>
      <c r="G644">
        <v>43</v>
      </c>
      <c r="H644">
        <v>3.9</v>
      </c>
      <c r="I644">
        <v>2.7</v>
      </c>
      <c r="J644" s="3">
        <v>0.97</v>
      </c>
      <c r="K644" t="s">
        <v>25</v>
      </c>
      <c r="L644" t="s">
        <v>26</v>
      </c>
      <c r="M644">
        <v>21</v>
      </c>
      <c r="N644">
        <v>65</v>
      </c>
      <c r="O644">
        <v>3</v>
      </c>
      <c r="P644">
        <v>2.6</v>
      </c>
      <c r="Q644" t="s">
        <v>50</v>
      </c>
      <c r="R644" t="s">
        <v>38</v>
      </c>
      <c r="S644">
        <v>13</v>
      </c>
      <c r="T644">
        <v>0</v>
      </c>
      <c r="U644">
        <f>IF(EmployeeData3[[#This Row],[Gender]]="Female",1,0)</f>
        <v>1</v>
      </c>
      <c r="V644">
        <f>IF(EmployeeData3[[#This Row],[Performance Rating]]="Needs Improvement",1,0)</f>
        <v>0</v>
      </c>
      <c r="W644">
        <f>IF(EmployeeData3[[#This Row],[Performance Rating]]="Exceeds Expectations",1,0)</f>
        <v>0</v>
      </c>
      <c r="X644">
        <f>IF(EmployeeData3[[#This Row],[Performance Rating]]="Outstanding",1,0)</f>
        <v>0</v>
      </c>
      <c r="Y644">
        <f>IF(EmployeeData3[[#This Row],[Job Level]]="Entry",1,0)</f>
        <v>0</v>
      </c>
      <c r="Z644">
        <f>IF(EmployeeData3[[#This Row],[Job Level]]="Manager",1,0)</f>
        <v>0</v>
      </c>
      <c r="AA644">
        <f>IF(EmployeeData3[[#This Row],[Job Level]]="Senior",1,0)</f>
        <v>1</v>
      </c>
      <c r="AB644">
        <f>IF(EmployeeData3[[#This Row],[Job Level]]="Senior Manager",1,0)</f>
        <v>0</v>
      </c>
      <c r="AC644">
        <f>IF(EmployeeData3[[#This Row],[Department]]="Claims",1,0)</f>
        <v>0</v>
      </c>
      <c r="AD644">
        <f>IF(EmployeeData3[[#This Row],[Department]]="Finance",1,0)</f>
        <v>1</v>
      </c>
      <c r="AE644">
        <f>IF(EmployeeData3[[#This Row],[Department]]="HR",1,0)</f>
        <v>0</v>
      </c>
      <c r="AF644">
        <f>IF(EmployeeData3[[#This Row],[Department]]="IT",1,0)</f>
        <v>0</v>
      </c>
      <c r="AG644">
        <f>IF(EmployeeData3[[#This Row],[Department]]="Marketing",1,0)</f>
        <v>0</v>
      </c>
      <c r="AH644">
        <f>IF(EmployeeData3[[#This Row],[Department]]="Sales",1,0)</f>
        <v>0</v>
      </c>
      <c r="AI644">
        <f>IF(EmployeeData3[[#This Row],[Department]]="Underwriting",1,0)</f>
        <v>0</v>
      </c>
      <c r="AJ644">
        <f>IF(EmployeeData3[[#This Row],[Country]]="Canada",1,0)</f>
        <v>0</v>
      </c>
      <c r="AK644">
        <f>IF(EmployeeData3[[#This Row],[Country]]="Germany",1,0)</f>
        <v>0</v>
      </c>
      <c r="AL644">
        <f>IF(EmployeeData3[[#This Row],[Country]]="Ireland",1,0)</f>
        <v>0</v>
      </c>
      <c r="AM644">
        <f>IF(EmployeeData3[[#This Row],[Country]]="Singapore",1,0)</f>
        <v>0</v>
      </c>
      <c r="AN644">
        <f>IF(EmployeeData3[[#This Row],[Country]]="US",1,0)</f>
        <v>0</v>
      </c>
      <c r="AO644">
        <f>IF(EmployeeData3[[#This Row],[Working Arrangement]]="Office",1,0)</f>
        <v>1</v>
      </c>
      <c r="AP644">
        <f>IF(EmployeeData3[[#This Row],[Working Arrangement]]="Remote",1,0)</f>
        <v>0</v>
      </c>
      <c r="AQ644" t="e">
        <f>'Logistics Regression'!#REF! + SUMPRODUCT(B644:J644, 'Logistics Regression'!#REF!)</f>
        <v>#REF!</v>
      </c>
    </row>
    <row r="645" spans="1:43">
      <c r="A645" t="s">
        <v>696</v>
      </c>
      <c r="B645" t="str">
        <f>VLOOKUP(EmployeeData3[[#This Row],[Employee ID]],GenderData[#All],2,FALSE)</f>
        <v>Male</v>
      </c>
      <c r="C645" t="s">
        <v>66</v>
      </c>
      <c r="D645" t="s">
        <v>67</v>
      </c>
      <c r="E645" t="s">
        <v>23</v>
      </c>
      <c r="F645" t="s">
        <v>32</v>
      </c>
      <c r="G645">
        <v>27</v>
      </c>
      <c r="H645">
        <v>2.2000000000000002</v>
      </c>
      <c r="I645">
        <v>0.7</v>
      </c>
      <c r="J645" s="3">
        <v>0.91</v>
      </c>
      <c r="K645" t="s">
        <v>37</v>
      </c>
      <c r="L645" t="s">
        <v>26</v>
      </c>
      <c r="M645">
        <v>10</v>
      </c>
      <c r="N645">
        <v>69</v>
      </c>
      <c r="O645">
        <v>5</v>
      </c>
      <c r="P645">
        <v>4.5</v>
      </c>
      <c r="Q645" t="s">
        <v>50</v>
      </c>
      <c r="R645" t="s">
        <v>26</v>
      </c>
      <c r="S645">
        <v>27</v>
      </c>
      <c r="T645">
        <v>0</v>
      </c>
      <c r="U645">
        <f>IF(EmployeeData3[[#This Row],[Gender]]="Female",1,0)</f>
        <v>0</v>
      </c>
      <c r="V645">
        <f>IF(EmployeeData3[[#This Row],[Performance Rating]]="Needs Improvement",1,0)</f>
        <v>0</v>
      </c>
      <c r="W645">
        <f>IF(EmployeeData3[[#This Row],[Performance Rating]]="Exceeds Expectations",1,0)</f>
        <v>1</v>
      </c>
      <c r="X645">
        <f>IF(EmployeeData3[[#This Row],[Performance Rating]]="Outstanding",1,0)</f>
        <v>0</v>
      </c>
      <c r="Y645">
        <f>IF(EmployeeData3[[#This Row],[Job Level]]="Entry",1,0)</f>
        <v>0</v>
      </c>
      <c r="Z645">
        <f>IF(EmployeeData3[[#This Row],[Job Level]]="Manager",1,0)</f>
        <v>0</v>
      </c>
      <c r="AA645">
        <f>IF(EmployeeData3[[#This Row],[Job Level]]="Senior",1,0)</f>
        <v>1</v>
      </c>
      <c r="AB645">
        <f>IF(EmployeeData3[[#This Row],[Job Level]]="Senior Manager",1,0)</f>
        <v>0</v>
      </c>
      <c r="AC645">
        <f>IF(EmployeeData3[[#This Row],[Department]]="Claims",1,0)</f>
        <v>0</v>
      </c>
      <c r="AD645">
        <f>IF(EmployeeData3[[#This Row],[Department]]="Finance",1,0)</f>
        <v>0</v>
      </c>
      <c r="AE645">
        <f>IF(EmployeeData3[[#This Row],[Department]]="HR",1,0)</f>
        <v>1</v>
      </c>
      <c r="AF645">
        <f>IF(EmployeeData3[[#This Row],[Department]]="IT",1,0)</f>
        <v>0</v>
      </c>
      <c r="AG645">
        <f>IF(EmployeeData3[[#This Row],[Department]]="Marketing",1,0)</f>
        <v>0</v>
      </c>
      <c r="AH645">
        <f>IF(EmployeeData3[[#This Row],[Department]]="Sales",1,0)</f>
        <v>0</v>
      </c>
      <c r="AI645">
        <f>IF(EmployeeData3[[#This Row],[Department]]="Underwriting",1,0)</f>
        <v>0</v>
      </c>
      <c r="AJ645">
        <f>IF(EmployeeData3[[#This Row],[Country]]="Canada",1,0)</f>
        <v>0</v>
      </c>
      <c r="AK645">
        <f>IF(EmployeeData3[[#This Row],[Country]]="Germany",1,0)</f>
        <v>0</v>
      </c>
      <c r="AL645">
        <f>IF(EmployeeData3[[#This Row],[Country]]="Ireland",1,0)</f>
        <v>0</v>
      </c>
      <c r="AM645">
        <f>IF(EmployeeData3[[#This Row],[Country]]="Singapore",1,0)</f>
        <v>0</v>
      </c>
      <c r="AN645">
        <f>IF(EmployeeData3[[#This Row],[Country]]="US",1,0)</f>
        <v>0</v>
      </c>
      <c r="AO645">
        <f>IF(EmployeeData3[[#This Row],[Working Arrangement]]="Office",1,0)</f>
        <v>1</v>
      </c>
      <c r="AP645">
        <f>IF(EmployeeData3[[#This Row],[Working Arrangement]]="Remote",1,0)</f>
        <v>0</v>
      </c>
      <c r="AQ645" t="e">
        <f>'Logistics Regression'!#REF! + SUMPRODUCT(B645:J645, 'Logistics Regression'!#REF!)</f>
        <v>#REF!</v>
      </c>
    </row>
    <row r="646" spans="1:43">
      <c r="A646" t="s">
        <v>697</v>
      </c>
      <c r="B646" t="str">
        <f>VLOOKUP(EmployeeData3[[#This Row],[Employee ID]],GenderData[#All],2,FALSE)</f>
        <v>Male</v>
      </c>
      <c r="C646" t="s">
        <v>48</v>
      </c>
      <c r="D646" t="s">
        <v>49</v>
      </c>
      <c r="E646" t="s">
        <v>23</v>
      </c>
      <c r="F646" t="s">
        <v>62</v>
      </c>
      <c r="G646">
        <v>35</v>
      </c>
      <c r="H646">
        <v>2.7</v>
      </c>
      <c r="I646">
        <v>2.7</v>
      </c>
      <c r="J646" s="3">
        <v>0.99</v>
      </c>
      <c r="K646" t="s">
        <v>25</v>
      </c>
      <c r="L646" t="s">
        <v>26</v>
      </c>
      <c r="M646">
        <v>31</v>
      </c>
      <c r="N646">
        <v>48</v>
      </c>
      <c r="O646">
        <v>8</v>
      </c>
      <c r="P646">
        <v>1.3</v>
      </c>
      <c r="Q646" t="s">
        <v>33</v>
      </c>
      <c r="R646" t="s">
        <v>26</v>
      </c>
      <c r="S646">
        <v>37</v>
      </c>
      <c r="T646">
        <v>0</v>
      </c>
      <c r="U646">
        <f>IF(EmployeeData3[[#This Row],[Gender]]="Female",1,0)</f>
        <v>0</v>
      </c>
      <c r="V646">
        <f>IF(EmployeeData3[[#This Row],[Performance Rating]]="Needs Improvement",1,0)</f>
        <v>0</v>
      </c>
      <c r="W646">
        <f>IF(EmployeeData3[[#This Row],[Performance Rating]]="Exceeds Expectations",1,0)</f>
        <v>0</v>
      </c>
      <c r="X646">
        <f>IF(EmployeeData3[[#This Row],[Performance Rating]]="Outstanding",1,0)</f>
        <v>0</v>
      </c>
      <c r="Y646">
        <f>IF(EmployeeData3[[#This Row],[Job Level]]="Entry",1,0)</f>
        <v>1</v>
      </c>
      <c r="Z646">
        <f>IF(EmployeeData3[[#This Row],[Job Level]]="Manager",1,0)</f>
        <v>0</v>
      </c>
      <c r="AA646">
        <f>IF(EmployeeData3[[#This Row],[Job Level]]="Senior",1,0)</f>
        <v>0</v>
      </c>
      <c r="AB646">
        <f>IF(EmployeeData3[[#This Row],[Job Level]]="Senior Manager",1,0)</f>
        <v>0</v>
      </c>
      <c r="AC646">
        <f>IF(EmployeeData3[[#This Row],[Department]]="Claims",1,0)</f>
        <v>0</v>
      </c>
      <c r="AD646">
        <f>IF(EmployeeData3[[#This Row],[Department]]="Finance",1,0)</f>
        <v>0</v>
      </c>
      <c r="AE646">
        <f>IF(EmployeeData3[[#This Row],[Department]]="HR",1,0)</f>
        <v>0</v>
      </c>
      <c r="AF646">
        <f>IF(EmployeeData3[[#This Row],[Department]]="IT",1,0)</f>
        <v>1</v>
      </c>
      <c r="AG646">
        <f>IF(EmployeeData3[[#This Row],[Department]]="Marketing",1,0)</f>
        <v>0</v>
      </c>
      <c r="AH646">
        <f>IF(EmployeeData3[[#This Row],[Department]]="Sales",1,0)</f>
        <v>0</v>
      </c>
      <c r="AI646">
        <f>IF(EmployeeData3[[#This Row],[Department]]="Underwriting",1,0)</f>
        <v>0</v>
      </c>
      <c r="AJ646">
        <f>IF(EmployeeData3[[#This Row],[Country]]="Canada",1,0)</f>
        <v>0</v>
      </c>
      <c r="AK646">
        <f>IF(EmployeeData3[[#This Row],[Country]]="Germany",1,0)</f>
        <v>0</v>
      </c>
      <c r="AL646">
        <f>IF(EmployeeData3[[#This Row],[Country]]="Ireland",1,0)</f>
        <v>0</v>
      </c>
      <c r="AM646">
        <f>IF(EmployeeData3[[#This Row],[Country]]="Singapore",1,0)</f>
        <v>0</v>
      </c>
      <c r="AN646">
        <f>IF(EmployeeData3[[#This Row],[Country]]="US",1,0)</f>
        <v>0</v>
      </c>
      <c r="AO646">
        <f>IF(EmployeeData3[[#This Row],[Working Arrangement]]="Office",1,0)</f>
        <v>0</v>
      </c>
      <c r="AP646">
        <f>IF(EmployeeData3[[#This Row],[Working Arrangement]]="Remote",1,0)</f>
        <v>0</v>
      </c>
      <c r="AQ646" t="e">
        <f>'Logistics Regression'!#REF! + SUMPRODUCT(B646:J646, 'Logistics Regression'!#REF!)</f>
        <v>#REF!</v>
      </c>
    </row>
    <row r="647" spans="1:43">
      <c r="A647" t="s">
        <v>698</v>
      </c>
      <c r="B647" t="str">
        <f>VLOOKUP(EmployeeData3[[#This Row],[Employee ID]],GenderData[#All],2,FALSE)</f>
        <v>Male</v>
      </c>
      <c r="C647" t="s">
        <v>29</v>
      </c>
      <c r="D647" t="s">
        <v>30</v>
      </c>
      <c r="E647" t="s">
        <v>23</v>
      </c>
      <c r="F647" t="s">
        <v>32</v>
      </c>
      <c r="G647">
        <v>49</v>
      </c>
      <c r="H647">
        <v>5.8</v>
      </c>
      <c r="I647">
        <v>1.2</v>
      </c>
      <c r="J647" s="3">
        <v>0.93</v>
      </c>
      <c r="K647" t="s">
        <v>25</v>
      </c>
      <c r="L647" t="s">
        <v>26</v>
      </c>
      <c r="M647">
        <v>9</v>
      </c>
      <c r="N647">
        <v>76</v>
      </c>
      <c r="O647">
        <v>3</v>
      </c>
      <c r="P647">
        <v>5.9</v>
      </c>
      <c r="Q647" t="s">
        <v>50</v>
      </c>
      <c r="R647" t="s">
        <v>38</v>
      </c>
      <c r="S647">
        <v>14</v>
      </c>
      <c r="T647">
        <v>0</v>
      </c>
      <c r="U647">
        <f>IF(EmployeeData3[[#This Row],[Gender]]="Female",1,0)</f>
        <v>0</v>
      </c>
      <c r="V647">
        <f>IF(EmployeeData3[[#This Row],[Performance Rating]]="Needs Improvement",1,0)</f>
        <v>0</v>
      </c>
      <c r="W647">
        <f>IF(EmployeeData3[[#This Row],[Performance Rating]]="Exceeds Expectations",1,0)</f>
        <v>0</v>
      </c>
      <c r="X647">
        <f>IF(EmployeeData3[[#This Row],[Performance Rating]]="Outstanding",1,0)</f>
        <v>0</v>
      </c>
      <c r="Y647">
        <f>IF(EmployeeData3[[#This Row],[Job Level]]="Entry",1,0)</f>
        <v>0</v>
      </c>
      <c r="Z647">
        <f>IF(EmployeeData3[[#This Row],[Job Level]]="Manager",1,0)</f>
        <v>0</v>
      </c>
      <c r="AA647">
        <f>IF(EmployeeData3[[#This Row],[Job Level]]="Senior",1,0)</f>
        <v>1</v>
      </c>
      <c r="AB647">
        <f>IF(EmployeeData3[[#This Row],[Job Level]]="Senior Manager",1,0)</f>
        <v>0</v>
      </c>
      <c r="AC647">
        <f>IF(EmployeeData3[[#This Row],[Department]]="Claims",1,0)</f>
        <v>1</v>
      </c>
      <c r="AD647">
        <f>IF(EmployeeData3[[#This Row],[Department]]="Finance",1,0)</f>
        <v>0</v>
      </c>
      <c r="AE647">
        <f>IF(EmployeeData3[[#This Row],[Department]]="HR",1,0)</f>
        <v>0</v>
      </c>
      <c r="AF647">
        <f>IF(EmployeeData3[[#This Row],[Department]]="IT",1,0)</f>
        <v>0</v>
      </c>
      <c r="AG647">
        <f>IF(EmployeeData3[[#This Row],[Department]]="Marketing",1,0)</f>
        <v>0</v>
      </c>
      <c r="AH647">
        <f>IF(EmployeeData3[[#This Row],[Department]]="Sales",1,0)</f>
        <v>0</v>
      </c>
      <c r="AI647">
        <f>IF(EmployeeData3[[#This Row],[Department]]="Underwriting",1,0)</f>
        <v>0</v>
      </c>
      <c r="AJ647">
        <f>IF(EmployeeData3[[#This Row],[Country]]="Canada",1,0)</f>
        <v>0</v>
      </c>
      <c r="AK647">
        <f>IF(EmployeeData3[[#This Row],[Country]]="Germany",1,0)</f>
        <v>0</v>
      </c>
      <c r="AL647">
        <f>IF(EmployeeData3[[#This Row],[Country]]="Ireland",1,0)</f>
        <v>0</v>
      </c>
      <c r="AM647">
        <f>IF(EmployeeData3[[#This Row],[Country]]="Singapore",1,0)</f>
        <v>0</v>
      </c>
      <c r="AN647">
        <f>IF(EmployeeData3[[#This Row],[Country]]="US",1,0)</f>
        <v>0</v>
      </c>
      <c r="AO647">
        <f>IF(EmployeeData3[[#This Row],[Working Arrangement]]="Office",1,0)</f>
        <v>1</v>
      </c>
      <c r="AP647">
        <f>IF(EmployeeData3[[#This Row],[Working Arrangement]]="Remote",1,0)</f>
        <v>0</v>
      </c>
      <c r="AQ647" t="e">
        <f>'Logistics Regression'!#REF! + SUMPRODUCT(B647:J647, 'Logistics Regression'!#REF!)</f>
        <v>#REF!</v>
      </c>
    </row>
    <row r="648" spans="1:43">
      <c r="A648" t="s">
        <v>699</v>
      </c>
      <c r="B648" t="str">
        <f>VLOOKUP(EmployeeData3[[#This Row],[Employee ID]],GenderData[#All],2,FALSE)</f>
        <v>Female</v>
      </c>
      <c r="C648" t="s">
        <v>40</v>
      </c>
      <c r="D648" t="s">
        <v>40</v>
      </c>
      <c r="E648" t="s">
        <v>23</v>
      </c>
      <c r="F648" t="s">
        <v>24</v>
      </c>
      <c r="G648">
        <v>27</v>
      </c>
      <c r="H648">
        <v>1.9</v>
      </c>
      <c r="I648">
        <v>1.9</v>
      </c>
      <c r="J648" s="3">
        <v>1.07</v>
      </c>
      <c r="K648" t="s">
        <v>75</v>
      </c>
      <c r="L648" t="s">
        <v>26</v>
      </c>
      <c r="M648">
        <v>26</v>
      </c>
      <c r="N648">
        <v>71</v>
      </c>
      <c r="O648">
        <v>9</v>
      </c>
      <c r="P648">
        <v>2.1</v>
      </c>
      <c r="Q648" t="s">
        <v>27</v>
      </c>
      <c r="R648" t="s">
        <v>26</v>
      </c>
      <c r="S648">
        <v>29</v>
      </c>
      <c r="T648">
        <v>0</v>
      </c>
      <c r="U648">
        <f>IF(EmployeeData3[[#This Row],[Gender]]="Female",1,0)</f>
        <v>1</v>
      </c>
      <c r="V648">
        <f>IF(EmployeeData3[[#This Row],[Performance Rating]]="Needs Improvement",1,0)</f>
        <v>0</v>
      </c>
      <c r="W648">
        <f>IF(EmployeeData3[[#This Row],[Performance Rating]]="Exceeds Expectations",1,0)</f>
        <v>0</v>
      </c>
      <c r="X648">
        <f>IF(EmployeeData3[[#This Row],[Performance Rating]]="Outstanding",1,0)</f>
        <v>1</v>
      </c>
      <c r="Y648">
        <f>IF(EmployeeData3[[#This Row],[Job Level]]="Entry",1,0)</f>
        <v>0</v>
      </c>
      <c r="Z648">
        <f>IF(EmployeeData3[[#This Row],[Job Level]]="Manager",1,0)</f>
        <v>0</v>
      </c>
      <c r="AA648">
        <f>IF(EmployeeData3[[#This Row],[Job Level]]="Senior",1,0)</f>
        <v>0</v>
      </c>
      <c r="AB648">
        <f>IF(EmployeeData3[[#This Row],[Job Level]]="Senior Manager",1,0)</f>
        <v>0</v>
      </c>
      <c r="AC648">
        <f>IF(EmployeeData3[[#This Row],[Department]]="Claims",1,0)</f>
        <v>0</v>
      </c>
      <c r="AD648">
        <f>IF(EmployeeData3[[#This Row],[Department]]="Finance",1,0)</f>
        <v>0</v>
      </c>
      <c r="AE648">
        <f>IF(EmployeeData3[[#This Row],[Department]]="HR",1,0)</f>
        <v>0</v>
      </c>
      <c r="AF648">
        <f>IF(EmployeeData3[[#This Row],[Department]]="IT",1,0)</f>
        <v>0</v>
      </c>
      <c r="AG648">
        <f>IF(EmployeeData3[[#This Row],[Department]]="Marketing",1,0)</f>
        <v>0</v>
      </c>
      <c r="AH648">
        <f>IF(EmployeeData3[[#This Row],[Department]]="Sales",1,0)</f>
        <v>0</v>
      </c>
      <c r="AI648">
        <f>IF(EmployeeData3[[#This Row],[Department]]="Underwriting",1,0)</f>
        <v>0</v>
      </c>
      <c r="AJ648">
        <f>IF(EmployeeData3[[#This Row],[Country]]="Canada",1,0)</f>
        <v>0</v>
      </c>
      <c r="AK648">
        <f>IF(EmployeeData3[[#This Row],[Country]]="Germany",1,0)</f>
        <v>0</v>
      </c>
      <c r="AL648">
        <f>IF(EmployeeData3[[#This Row],[Country]]="Ireland",1,0)</f>
        <v>0</v>
      </c>
      <c r="AM648">
        <f>IF(EmployeeData3[[#This Row],[Country]]="Singapore",1,0)</f>
        <v>0</v>
      </c>
      <c r="AN648">
        <f>IF(EmployeeData3[[#This Row],[Country]]="US",1,0)</f>
        <v>0</v>
      </c>
      <c r="AO648">
        <f>IF(EmployeeData3[[#This Row],[Working Arrangement]]="Office",1,0)</f>
        <v>0</v>
      </c>
      <c r="AP648">
        <f>IF(EmployeeData3[[#This Row],[Working Arrangement]]="Remote",1,0)</f>
        <v>1</v>
      </c>
      <c r="AQ648" t="e">
        <f>'Logistics Regression'!#REF! + SUMPRODUCT(B648:J648, 'Logistics Regression'!#REF!)</f>
        <v>#REF!</v>
      </c>
    </row>
    <row r="649" spans="1:43">
      <c r="A649" t="s">
        <v>700</v>
      </c>
      <c r="B649" t="str">
        <f>VLOOKUP(EmployeeData3[[#This Row],[Employee ID]],GenderData[#All],2,FALSE)</f>
        <v>Female</v>
      </c>
      <c r="C649" t="s">
        <v>35</v>
      </c>
      <c r="D649" t="s">
        <v>22</v>
      </c>
      <c r="E649" t="s">
        <v>31</v>
      </c>
      <c r="F649" t="s">
        <v>36</v>
      </c>
      <c r="G649">
        <v>51</v>
      </c>
      <c r="H649">
        <v>3</v>
      </c>
      <c r="I649">
        <v>0.6</v>
      </c>
      <c r="J649" s="3">
        <v>0.84</v>
      </c>
      <c r="K649" t="s">
        <v>75</v>
      </c>
      <c r="L649" t="s">
        <v>26</v>
      </c>
      <c r="M649">
        <v>18</v>
      </c>
      <c r="N649">
        <v>68</v>
      </c>
      <c r="O649">
        <v>7</v>
      </c>
      <c r="P649">
        <v>2</v>
      </c>
      <c r="Q649" t="s">
        <v>33</v>
      </c>
      <c r="R649" t="s">
        <v>26</v>
      </c>
      <c r="S649">
        <v>34</v>
      </c>
      <c r="T649">
        <v>0</v>
      </c>
      <c r="U649">
        <f>IF(EmployeeData3[[#This Row],[Gender]]="Female",1,0)</f>
        <v>1</v>
      </c>
      <c r="V649">
        <f>IF(EmployeeData3[[#This Row],[Performance Rating]]="Needs Improvement",1,0)</f>
        <v>0</v>
      </c>
      <c r="W649">
        <f>IF(EmployeeData3[[#This Row],[Performance Rating]]="Exceeds Expectations",1,0)</f>
        <v>0</v>
      </c>
      <c r="X649">
        <f>IF(EmployeeData3[[#This Row],[Performance Rating]]="Outstanding",1,0)</f>
        <v>1</v>
      </c>
      <c r="Y649">
        <f>IF(EmployeeData3[[#This Row],[Job Level]]="Entry",1,0)</f>
        <v>0</v>
      </c>
      <c r="Z649">
        <f>IF(EmployeeData3[[#This Row],[Job Level]]="Manager",1,0)</f>
        <v>1</v>
      </c>
      <c r="AA649">
        <f>IF(EmployeeData3[[#This Row],[Job Level]]="Senior",1,0)</f>
        <v>0</v>
      </c>
      <c r="AB649">
        <f>IF(EmployeeData3[[#This Row],[Job Level]]="Senior Manager",1,0)</f>
        <v>0</v>
      </c>
      <c r="AC649">
        <f>IF(EmployeeData3[[#This Row],[Department]]="Claims",1,0)</f>
        <v>0</v>
      </c>
      <c r="AD649">
        <f>IF(EmployeeData3[[#This Row],[Department]]="Finance",1,0)</f>
        <v>0</v>
      </c>
      <c r="AE649">
        <f>IF(EmployeeData3[[#This Row],[Department]]="HR",1,0)</f>
        <v>0</v>
      </c>
      <c r="AF649">
        <f>IF(EmployeeData3[[#This Row],[Department]]="IT",1,0)</f>
        <v>0</v>
      </c>
      <c r="AG649">
        <f>IF(EmployeeData3[[#This Row],[Department]]="Marketing",1,0)</f>
        <v>1</v>
      </c>
      <c r="AH649">
        <f>IF(EmployeeData3[[#This Row],[Department]]="Sales",1,0)</f>
        <v>0</v>
      </c>
      <c r="AI649">
        <f>IF(EmployeeData3[[#This Row],[Department]]="Underwriting",1,0)</f>
        <v>0</v>
      </c>
      <c r="AJ649">
        <f>IF(EmployeeData3[[#This Row],[Country]]="Canada",1,0)</f>
        <v>0</v>
      </c>
      <c r="AK649">
        <f>IF(EmployeeData3[[#This Row],[Country]]="Germany",1,0)</f>
        <v>1</v>
      </c>
      <c r="AL649">
        <f>IF(EmployeeData3[[#This Row],[Country]]="Ireland",1,0)</f>
        <v>0</v>
      </c>
      <c r="AM649">
        <f>IF(EmployeeData3[[#This Row],[Country]]="Singapore",1,0)</f>
        <v>0</v>
      </c>
      <c r="AN649">
        <f>IF(EmployeeData3[[#This Row],[Country]]="US",1,0)</f>
        <v>0</v>
      </c>
      <c r="AO649">
        <f>IF(EmployeeData3[[#This Row],[Working Arrangement]]="Office",1,0)</f>
        <v>0</v>
      </c>
      <c r="AP649">
        <f>IF(EmployeeData3[[#This Row],[Working Arrangement]]="Remote",1,0)</f>
        <v>0</v>
      </c>
      <c r="AQ649" t="e">
        <f>'Logistics Regression'!#REF! + SUMPRODUCT(B649:J649, 'Logistics Regression'!#REF!)</f>
        <v>#REF!</v>
      </c>
    </row>
    <row r="650" spans="1:43">
      <c r="A650" t="s">
        <v>701</v>
      </c>
      <c r="B650" t="str">
        <f>VLOOKUP(EmployeeData3[[#This Row],[Employee ID]],GenderData[#All],2,FALSE)</f>
        <v>Male</v>
      </c>
      <c r="C650" t="s">
        <v>52</v>
      </c>
      <c r="D650" t="s">
        <v>30</v>
      </c>
      <c r="E650" t="s">
        <v>23</v>
      </c>
      <c r="F650" t="s">
        <v>32</v>
      </c>
      <c r="G650">
        <v>28</v>
      </c>
      <c r="H650">
        <v>5</v>
      </c>
      <c r="I650">
        <v>5</v>
      </c>
      <c r="J650" s="3">
        <v>0.85</v>
      </c>
      <c r="K650" t="s">
        <v>37</v>
      </c>
      <c r="L650" t="s">
        <v>26</v>
      </c>
      <c r="M650">
        <v>18</v>
      </c>
      <c r="N650">
        <v>61</v>
      </c>
      <c r="O650">
        <v>8</v>
      </c>
      <c r="P650">
        <v>6.5</v>
      </c>
      <c r="Q650" t="s">
        <v>33</v>
      </c>
      <c r="R650" t="s">
        <v>26</v>
      </c>
      <c r="S650">
        <v>11</v>
      </c>
      <c r="T650">
        <v>0</v>
      </c>
      <c r="U650">
        <f>IF(EmployeeData3[[#This Row],[Gender]]="Female",1,0)</f>
        <v>0</v>
      </c>
      <c r="V650">
        <f>IF(EmployeeData3[[#This Row],[Performance Rating]]="Needs Improvement",1,0)</f>
        <v>0</v>
      </c>
      <c r="W650">
        <f>IF(EmployeeData3[[#This Row],[Performance Rating]]="Exceeds Expectations",1,0)</f>
        <v>1</v>
      </c>
      <c r="X650">
        <f>IF(EmployeeData3[[#This Row],[Performance Rating]]="Outstanding",1,0)</f>
        <v>0</v>
      </c>
      <c r="Y650">
        <f>IF(EmployeeData3[[#This Row],[Job Level]]="Entry",1,0)</f>
        <v>0</v>
      </c>
      <c r="Z650">
        <f>IF(EmployeeData3[[#This Row],[Job Level]]="Manager",1,0)</f>
        <v>0</v>
      </c>
      <c r="AA650">
        <f>IF(EmployeeData3[[#This Row],[Job Level]]="Senior",1,0)</f>
        <v>1</v>
      </c>
      <c r="AB650">
        <f>IF(EmployeeData3[[#This Row],[Job Level]]="Senior Manager",1,0)</f>
        <v>0</v>
      </c>
      <c r="AC650">
        <f>IF(EmployeeData3[[#This Row],[Department]]="Claims",1,0)</f>
        <v>0</v>
      </c>
      <c r="AD650">
        <f>IF(EmployeeData3[[#This Row],[Department]]="Finance",1,0)</f>
        <v>0</v>
      </c>
      <c r="AE650">
        <f>IF(EmployeeData3[[#This Row],[Department]]="HR",1,0)</f>
        <v>0</v>
      </c>
      <c r="AF650">
        <f>IF(EmployeeData3[[#This Row],[Department]]="IT",1,0)</f>
        <v>0</v>
      </c>
      <c r="AG650">
        <f>IF(EmployeeData3[[#This Row],[Department]]="Marketing",1,0)</f>
        <v>0</v>
      </c>
      <c r="AH650">
        <f>IF(EmployeeData3[[#This Row],[Department]]="Sales",1,0)</f>
        <v>0</v>
      </c>
      <c r="AI650">
        <f>IF(EmployeeData3[[#This Row],[Department]]="Underwriting",1,0)</f>
        <v>1</v>
      </c>
      <c r="AJ650">
        <f>IF(EmployeeData3[[#This Row],[Country]]="Canada",1,0)</f>
        <v>0</v>
      </c>
      <c r="AK650">
        <f>IF(EmployeeData3[[#This Row],[Country]]="Germany",1,0)</f>
        <v>0</v>
      </c>
      <c r="AL650">
        <f>IF(EmployeeData3[[#This Row],[Country]]="Ireland",1,0)</f>
        <v>0</v>
      </c>
      <c r="AM650">
        <f>IF(EmployeeData3[[#This Row],[Country]]="Singapore",1,0)</f>
        <v>0</v>
      </c>
      <c r="AN650">
        <f>IF(EmployeeData3[[#This Row],[Country]]="US",1,0)</f>
        <v>0</v>
      </c>
      <c r="AO650">
        <f>IF(EmployeeData3[[#This Row],[Working Arrangement]]="Office",1,0)</f>
        <v>0</v>
      </c>
      <c r="AP650">
        <f>IF(EmployeeData3[[#This Row],[Working Arrangement]]="Remote",1,0)</f>
        <v>0</v>
      </c>
      <c r="AQ650" t="e">
        <f>'Logistics Regression'!#REF! + SUMPRODUCT(B650:J650, 'Logistics Regression'!#REF!)</f>
        <v>#REF!</v>
      </c>
    </row>
    <row r="651" spans="1:43">
      <c r="A651" t="s">
        <v>702</v>
      </c>
      <c r="B651" t="str">
        <f>VLOOKUP(EmployeeData3[[#This Row],[Employee ID]],GenderData[#All],2,FALSE)</f>
        <v>Female</v>
      </c>
      <c r="C651" t="s">
        <v>21</v>
      </c>
      <c r="D651" t="s">
        <v>22</v>
      </c>
      <c r="E651" t="s">
        <v>73</v>
      </c>
      <c r="F651" t="s">
        <v>32</v>
      </c>
      <c r="G651">
        <v>46</v>
      </c>
      <c r="H651">
        <v>10.3</v>
      </c>
      <c r="I651">
        <v>2.1</v>
      </c>
      <c r="J651" s="3">
        <v>0.85</v>
      </c>
      <c r="K651" t="s">
        <v>25</v>
      </c>
      <c r="L651" t="s">
        <v>26</v>
      </c>
      <c r="M651">
        <v>1</v>
      </c>
      <c r="N651">
        <v>63</v>
      </c>
      <c r="O651">
        <v>1</v>
      </c>
      <c r="P651">
        <v>1.3</v>
      </c>
      <c r="Q651" t="s">
        <v>50</v>
      </c>
      <c r="R651" t="s">
        <v>26</v>
      </c>
      <c r="S651">
        <v>22</v>
      </c>
      <c r="T651">
        <v>1</v>
      </c>
      <c r="U651">
        <f>IF(EmployeeData3[[#This Row],[Gender]]="Female",1,0)</f>
        <v>1</v>
      </c>
      <c r="V651">
        <f>IF(EmployeeData3[[#This Row],[Performance Rating]]="Needs Improvement",1,0)</f>
        <v>0</v>
      </c>
      <c r="W651">
        <f>IF(EmployeeData3[[#This Row],[Performance Rating]]="Exceeds Expectations",1,0)</f>
        <v>0</v>
      </c>
      <c r="X651">
        <f>IF(EmployeeData3[[#This Row],[Performance Rating]]="Outstanding",1,0)</f>
        <v>0</v>
      </c>
      <c r="Y651">
        <f>IF(EmployeeData3[[#This Row],[Job Level]]="Entry",1,0)</f>
        <v>0</v>
      </c>
      <c r="Z651">
        <f>IF(EmployeeData3[[#This Row],[Job Level]]="Manager",1,0)</f>
        <v>0</v>
      </c>
      <c r="AA651">
        <f>IF(EmployeeData3[[#This Row],[Job Level]]="Senior",1,0)</f>
        <v>1</v>
      </c>
      <c r="AB651">
        <f>IF(EmployeeData3[[#This Row],[Job Level]]="Senior Manager",1,0)</f>
        <v>0</v>
      </c>
      <c r="AC651">
        <f>IF(EmployeeData3[[#This Row],[Department]]="Claims",1,0)</f>
        <v>0</v>
      </c>
      <c r="AD651">
        <f>IF(EmployeeData3[[#This Row],[Department]]="Finance",1,0)</f>
        <v>0</v>
      </c>
      <c r="AE651">
        <f>IF(EmployeeData3[[#This Row],[Department]]="HR",1,0)</f>
        <v>0</v>
      </c>
      <c r="AF651">
        <f>IF(EmployeeData3[[#This Row],[Department]]="IT",1,0)</f>
        <v>0</v>
      </c>
      <c r="AG651">
        <f>IF(EmployeeData3[[#This Row],[Department]]="Marketing",1,0)</f>
        <v>0</v>
      </c>
      <c r="AH651">
        <f>IF(EmployeeData3[[#This Row],[Department]]="Sales",1,0)</f>
        <v>1</v>
      </c>
      <c r="AI651">
        <f>IF(EmployeeData3[[#This Row],[Department]]="Underwriting",1,0)</f>
        <v>0</v>
      </c>
      <c r="AJ651">
        <f>IF(EmployeeData3[[#This Row],[Country]]="Canada",1,0)</f>
        <v>0</v>
      </c>
      <c r="AK651">
        <f>IF(EmployeeData3[[#This Row],[Country]]="Germany",1,0)</f>
        <v>0</v>
      </c>
      <c r="AL651">
        <f>IF(EmployeeData3[[#This Row],[Country]]="Ireland",1,0)</f>
        <v>1</v>
      </c>
      <c r="AM651">
        <f>IF(EmployeeData3[[#This Row],[Country]]="Singapore",1,0)</f>
        <v>0</v>
      </c>
      <c r="AN651">
        <f>IF(EmployeeData3[[#This Row],[Country]]="US",1,0)</f>
        <v>0</v>
      </c>
      <c r="AO651">
        <f>IF(EmployeeData3[[#This Row],[Working Arrangement]]="Office",1,0)</f>
        <v>1</v>
      </c>
      <c r="AP651">
        <f>IF(EmployeeData3[[#This Row],[Working Arrangement]]="Remote",1,0)</f>
        <v>0</v>
      </c>
      <c r="AQ651" t="e">
        <f>'Logistics Regression'!#REF! + SUMPRODUCT(B651:J651, 'Logistics Regression'!#REF!)</f>
        <v>#REF!</v>
      </c>
    </row>
    <row r="652" spans="1:43">
      <c r="A652" t="s">
        <v>703</v>
      </c>
      <c r="B652" t="str">
        <f>VLOOKUP(EmployeeData3[[#This Row],[Employee ID]],GenderData[#All],2,FALSE)</f>
        <v>Female</v>
      </c>
      <c r="C652" t="s">
        <v>48</v>
      </c>
      <c r="D652" t="s">
        <v>49</v>
      </c>
      <c r="E652" t="s">
        <v>23</v>
      </c>
      <c r="F652" t="s">
        <v>62</v>
      </c>
      <c r="G652">
        <v>35</v>
      </c>
      <c r="H652">
        <v>6.9</v>
      </c>
      <c r="I652">
        <v>1.2</v>
      </c>
      <c r="J652" s="3">
        <v>0.78</v>
      </c>
      <c r="K652" t="s">
        <v>25</v>
      </c>
      <c r="L652" t="s">
        <v>26</v>
      </c>
      <c r="M652">
        <v>1</v>
      </c>
      <c r="N652">
        <v>73</v>
      </c>
      <c r="O652">
        <v>3</v>
      </c>
      <c r="P652">
        <v>3.6</v>
      </c>
      <c r="Q652" t="s">
        <v>33</v>
      </c>
      <c r="R652" t="s">
        <v>26</v>
      </c>
      <c r="S652">
        <v>28</v>
      </c>
      <c r="T652">
        <v>0</v>
      </c>
      <c r="U652">
        <f>IF(EmployeeData3[[#This Row],[Gender]]="Female",1,0)</f>
        <v>1</v>
      </c>
      <c r="V652">
        <f>IF(EmployeeData3[[#This Row],[Performance Rating]]="Needs Improvement",1,0)</f>
        <v>0</v>
      </c>
      <c r="W652">
        <f>IF(EmployeeData3[[#This Row],[Performance Rating]]="Exceeds Expectations",1,0)</f>
        <v>0</v>
      </c>
      <c r="X652">
        <f>IF(EmployeeData3[[#This Row],[Performance Rating]]="Outstanding",1,0)</f>
        <v>0</v>
      </c>
      <c r="Y652">
        <f>IF(EmployeeData3[[#This Row],[Job Level]]="Entry",1,0)</f>
        <v>1</v>
      </c>
      <c r="Z652">
        <f>IF(EmployeeData3[[#This Row],[Job Level]]="Manager",1,0)</f>
        <v>0</v>
      </c>
      <c r="AA652">
        <f>IF(EmployeeData3[[#This Row],[Job Level]]="Senior",1,0)</f>
        <v>0</v>
      </c>
      <c r="AB652">
        <f>IF(EmployeeData3[[#This Row],[Job Level]]="Senior Manager",1,0)</f>
        <v>0</v>
      </c>
      <c r="AC652">
        <f>IF(EmployeeData3[[#This Row],[Department]]="Claims",1,0)</f>
        <v>0</v>
      </c>
      <c r="AD652">
        <f>IF(EmployeeData3[[#This Row],[Department]]="Finance",1,0)</f>
        <v>0</v>
      </c>
      <c r="AE652">
        <f>IF(EmployeeData3[[#This Row],[Department]]="HR",1,0)</f>
        <v>0</v>
      </c>
      <c r="AF652">
        <f>IF(EmployeeData3[[#This Row],[Department]]="IT",1,0)</f>
        <v>1</v>
      </c>
      <c r="AG652">
        <f>IF(EmployeeData3[[#This Row],[Department]]="Marketing",1,0)</f>
        <v>0</v>
      </c>
      <c r="AH652">
        <f>IF(EmployeeData3[[#This Row],[Department]]="Sales",1,0)</f>
        <v>0</v>
      </c>
      <c r="AI652">
        <f>IF(EmployeeData3[[#This Row],[Department]]="Underwriting",1,0)</f>
        <v>0</v>
      </c>
      <c r="AJ652">
        <f>IF(EmployeeData3[[#This Row],[Country]]="Canada",1,0)</f>
        <v>0</v>
      </c>
      <c r="AK652">
        <f>IF(EmployeeData3[[#This Row],[Country]]="Germany",1,0)</f>
        <v>0</v>
      </c>
      <c r="AL652">
        <f>IF(EmployeeData3[[#This Row],[Country]]="Ireland",1,0)</f>
        <v>0</v>
      </c>
      <c r="AM652">
        <f>IF(EmployeeData3[[#This Row],[Country]]="Singapore",1,0)</f>
        <v>0</v>
      </c>
      <c r="AN652">
        <f>IF(EmployeeData3[[#This Row],[Country]]="US",1,0)</f>
        <v>0</v>
      </c>
      <c r="AO652">
        <f>IF(EmployeeData3[[#This Row],[Working Arrangement]]="Office",1,0)</f>
        <v>0</v>
      </c>
      <c r="AP652">
        <f>IF(EmployeeData3[[#This Row],[Working Arrangement]]="Remote",1,0)</f>
        <v>0</v>
      </c>
      <c r="AQ652" t="e">
        <f>'Logistics Regression'!#REF! + SUMPRODUCT(B652:J652, 'Logistics Regression'!#REF!)</f>
        <v>#REF!</v>
      </c>
    </row>
    <row r="653" spans="1:43">
      <c r="A653" t="s">
        <v>704</v>
      </c>
      <c r="B653" t="str">
        <f>VLOOKUP(EmployeeData3[[#This Row],[Employee ID]],GenderData[#All],2,FALSE)</f>
        <v>Male</v>
      </c>
      <c r="C653" t="s">
        <v>40</v>
      </c>
      <c r="D653" t="s">
        <v>40</v>
      </c>
      <c r="E653" t="s">
        <v>23</v>
      </c>
      <c r="F653" t="s">
        <v>24</v>
      </c>
      <c r="G653">
        <v>28</v>
      </c>
      <c r="H653">
        <v>4</v>
      </c>
      <c r="I653">
        <v>1.6</v>
      </c>
      <c r="J653" s="3">
        <v>0.93</v>
      </c>
      <c r="K653" t="s">
        <v>25</v>
      </c>
      <c r="L653" t="s">
        <v>26</v>
      </c>
      <c r="M653">
        <v>14</v>
      </c>
      <c r="N653">
        <v>72</v>
      </c>
      <c r="O653">
        <v>3</v>
      </c>
      <c r="P653">
        <v>2.6</v>
      </c>
      <c r="Q653" t="s">
        <v>27</v>
      </c>
      <c r="R653" t="s">
        <v>38</v>
      </c>
      <c r="S653">
        <v>14</v>
      </c>
      <c r="T653">
        <v>0</v>
      </c>
      <c r="U653">
        <f>IF(EmployeeData3[[#This Row],[Gender]]="Female",1,0)</f>
        <v>0</v>
      </c>
      <c r="V653">
        <f>IF(EmployeeData3[[#This Row],[Performance Rating]]="Needs Improvement",1,0)</f>
        <v>0</v>
      </c>
      <c r="W653">
        <f>IF(EmployeeData3[[#This Row],[Performance Rating]]="Exceeds Expectations",1,0)</f>
        <v>0</v>
      </c>
      <c r="X653">
        <f>IF(EmployeeData3[[#This Row],[Performance Rating]]="Outstanding",1,0)</f>
        <v>0</v>
      </c>
      <c r="Y653">
        <f>IF(EmployeeData3[[#This Row],[Job Level]]="Entry",1,0)</f>
        <v>0</v>
      </c>
      <c r="Z653">
        <f>IF(EmployeeData3[[#This Row],[Job Level]]="Manager",1,0)</f>
        <v>0</v>
      </c>
      <c r="AA653">
        <f>IF(EmployeeData3[[#This Row],[Job Level]]="Senior",1,0)</f>
        <v>0</v>
      </c>
      <c r="AB653">
        <f>IF(EmployeeData3[[#This Row],[Job Level]]="Senior Manager",1,0)</f>
        <v>0</v>
      </c>
      <c r="AC653">
        <f>IF(EmployeeData3[[#This Row],[Department]]="Claims",1,0)</f>
        <v>0</v>
      </c>
      <c r="AD653">
        <f>IF(EmployeeData3[[#This Row],[Department]]="Finance",1,0)</f>
        <v>0</v>
      </c>
      <c r="AE653">
        <f>IF(EmployeeData3[[#This Row],[Department]]="HR",1,0)</f>
        <v>0</v>
      </c>
      <c r="AF653">
        <f>IF(EmployeeData3[[#This Row],[Department]]="IT",1,0)</f>
        <v>0</v>
      </c>
      <c r="AG653">
        <f>IF(EmployeeData3[[#This Row],[Department]]="Marketing",1,0)</f>
        <v>0</v>
      </c>
      <c r="AH653">
        <f>IF(EmployeeData3[[#This Row],[Department]]="Sales",1,0)</f>
        <v>0</v>
      </c>
      <c r="AI653">
        <f>IF(EmployeeData3[[#This Row],[Department]]="Underwriting",1,0)</f>
        <v>0</v>
      </c>
      <c r="AJ653">
        <f>IF(EmployeeData3[[#This Row],[Country]]="Canada",1,0)</f>
        <v>0</v>
      </c>
      <c r="AK653">
        <f>IF(EmployeeData3[[#This Row],[Country]]="Germany",1,0)</f>
        <v>0</v>
      </c>
      <c r="AL653">
        <f>IF(EmployeeData3[[#This Row],[Country]]="Ireland",1,0)</f>
        <v>0</v>
      </c>
      <c r="AM653">
        <f>IF(EmployeeData3[[#This Row],[Country]]="Singapore",1,0)</f>
        <v>0</v>
      </c>
      <c r="AN653">
        <f>IF(EmployeeData3[[#This Row],[Country]]="US",1,0)</f>
        <v>0</v>
      </c>
      <c r="AO653">
        <f>IF(EmployeeData3[[#This Row],[Working Arrangement]]="Office",1,0)</f>
        <v>0</v>
      </c>
      <c r="AP653">
        <f>IF(EmployeeData3[[#This Row],[Working Arrangement]]="Remote",1,0)</f>
        <v>1</v>
      </c>
      <c r="AQ653" t="e">
        <f>'Logistics Regression'!#REF! + SUMPRODUCT(B653:J653, 'Logistics Regression'!#REF!)</f>
        <v>#REF!</v>
      </c>
    </row>
    <row r="654" spans="1:43">
      <c r="A654" t="s">
        <v>705</v>
      </c>
      <c r="B654" t="str">
        <f>VLOOKUP(EmployeeData3[[#This Row],[Employee ID]],GenderData[#All],2,FALSE)</f>
        <v>Male</v>
      </c>
      <c r="C654" t="s">
        <v>40</v>
      </c>
      <c r="D654" t="s">
        <v>40</v>
      </c>
      <c r="E654" t="s">
        <v>45</v>
      </c>
      <c r="F654" t="s">
        <v>24</v>
      </c>
      <c r="G654">
        <v>34</v>
      </c>
      <c r="H654">
        <v>5.7</v>
      </c>
      <c r="I654">
        <v>1</v>
      </c>
      <c r="J654" s="3">
        <v>0.95</v>
      </c>
      <c r="K654" t="s">
        <v>25</v>
      </c>
      <c r="L654" t="s">
        <v>38</v>
      </c>
      <c r="M654">
        <v>18</v>
      </c>
      <c r="N654">
        <v>81</v>
      </c>
      <c r="O654">
        <v>0</v>
      </c>
      <c r="P654">
        <v>1.5</v>
      </c>
      <c r="Q654" t="s">
        <v>33</v>
      </c>
      <c r="R654" t="s">
        <v>26</v>
      </c>
      <c r="S654">
        <v>13</v>
      </c>
      <c r="T654">
        <v>0</v>
      </c>
      <c r="U654">
        <f>IF(EmployeeData3[[#This Row],[Gender]]="Female",1,0)</f>
        <v>0</v>
      </c>
      <c r="V654">
        <f>IF(EmployeeData3[[#This Row],[Performance Rating]]="Needs Improvement",1,0)</f>
        <v>0</v>
      </c>
      <c r="W654">
        <f>IF(EmployeeData3[[#This Row],[Performance Rating]]="Exceeds Expectations",1,0)</f>
        <v>0</v>
      </c>
      <c r="X654">
        <f>IF(EmployeeData3[[#This Row],[Performance Rating]]="Outstanding",1,0)</f>
        <v>0</v>
      </c>
      <c r="Y654">
        <f>IF(EmployeeData3[[#This Row],[Job Level]]="Entry",1,0)</f>
        <v>0</v>
      </c>
      <c r="Z654">
        <f>IF(EmployeeData3[[#This Row],[Job Level]]="Manager",1,0)</f>
        <v>0</v>
      </c>
      <c r="AA654">
        <f>IF(EmployeeData3[[#This Row],[Job Level]]="Senior",1,0)</f>
        <v>0</v>
      </c>
      <c r="AB654">
        <f>IF(EmployeeData3[[#This Row],[Job Level]]="Senior Manager",1,0)</f>
        <v>0</v>
      </c>
      <c r="AC654">
        <f>IF(EmployeeData3[[#This Row],[Department]]="Claims",1,0)</f>
        <v>0</v>
      </c>
      <c r="AD654">
        <f>IF(EmployeeData3[[#This Row],[Department]]="Finance",1,0)</f>
        <v>0</v>
      </c>
      <c r="AE654">
        <f>IF(EmployeeData3[[#This Row],[Department]]="HR",1,0)</f>
        <v>0</v>
      </c>
      <c r="AF654">
        <f>IF(EmployeeData3[[#This Row],[Department]]="IT",1,0)</f>
        <v>0</v>
      </c>
      <c r="AG654">
        <f>IF(EmployeeData3[[#This Row],[Department]]="Marketing",1,0)</f>
        <v>0</v>
      </c>
      <c r="AH654">
        <f>IF(EmployeeData3[[#This Row],[Department]]="Sales",1,0)</f>
        <v>0</v>
      </c>
      <c r="AI654">
        <f>IF(EmployeeData3[[#This Row],[Department]]="Underwriting",1,0)</f>
        <v>0</v>
      </c>
      <c r="AJ654">
        <f>IF(EmployeeData3[[#This Row],[Country]]="Canada",1,0)</f>
        <v>0</v>
      </c>
      <c r="AK654">
        <f>IF(EmployeeData3[[#This Row],[Country]]="Germany",1,0)</f>
        <v>0</v>
      </c>
      <c r="AL654">
        <f>IF(EmployeeData3[[#This Row],[Country]]="Ireland",1,0)</f>
        <v>0</v>
      </c>
      <c r="AM654">
        <f>IF(EmployeeData3[[#This Row],[Country]]="Singapore",1,0)</f>
        <v>0</v>
      </c>
      <c r="AN654">
        <f>IF(EmployeeData3[[#This Row],[Country]]="US",1,0)</f>
        <v>1</v>
      </c>
      <c r="AO654">
        <f>IF(EmployeeData3[[#This Row],[Working Arrangement]]="Office",1,0)</f>
        <v>0</v>
      </c>
      <c r="AP654">
        <f>IF(EmployeeData3[[#This Row],[Working Arrangement]]="Remote",1,0)</f>
        <v>0</v>
      </c>
      <c r="AQ654" t="e">
        <f>'Logistics Regression'!#REF! + SUMPRODUCT(B654:J654, 'Logistics Regression'!#REF!)</f>
        <v>#REF!</v>
      </c>
    </row>
    <row r="655" spans="1:43">
      <c r="A655" t="s">
        <v>706</v>
      </c>
      <c r="B655" t="str">
        <f>VLOOKUP(EmployeeData3[[#This Row],[Employee ID]],GenderData[#All],2,FALSE)</f>
        <v>Female</v>
      </c>
      <c r="C655" t="s">
        <v>35</v>
      </c>
      <c r="D655" t="s">
        <v>22</v>
      </c>
      <c r="E655" t="s">
        <v>23</v>
      </c>
      <c r="F655" t="s">
        <v>24</v>
      </c>
      <c r="G655">
        <v>43</v>
      </c>
      <c r="H655">
        <v>4.7</v>
      </c>
      <c r="I655">
        <v>1.7</v>
      </c>
      <c r="J655" s="3">
        <v>0.96</v>
      </c>
      <c r="K655" t="s">
        <v>25</v>
      </c>
      <c r="L655" t="s">
        <v>38</v>
      </c>
      <c r="M655">
        <v>6</v>
      </c>
      <c r="N655">
        <v>80</v>
      </c>
      <c r="O655">
        <v>9</v>
      </c>
      <c r="P655">
        <v>4</v>
      </c>
      <c r="Q655" t="s">
        <v>33</v>
      </c>
      <c r="R655" t="s">
        <v>38</v>
      </c>
      <c r="S655">
        <v>22</v>
      </c>
      <c r="T655">
        <v>0</v>
      </c>
      <c r="U655">
        <f>IF(EmployeeData3[[#This Row],[Gender]]="Female",1,0)</f>
        <v>1</v>
      </c>
      <c r="V655">
        <f>IF(EmployeeData3[[#This Row],[Performance Rating]]="Needs Improvement",1,0)</f>
        <v>0</v>
      </c>
      <c r="W655">
        <f>IF(EmployeeData3[[#This Row],[Performance Rating]]="Exceeds Expectations",1,0)</f>
        <v>0</v>
      </c>
      <c r="X655">
        <f>IF(EmployeeData3[[#This Row],[Performance Rating]]="Outstanding",1,0)</f>
        <v>0</v>
      </c>
      <c r="Y655">
        <f>IF(EmployeeData3[[#This Row],[Job Level]]="Entry",1,0)</f>
        <v>0</v>
      </c>
      <c r="Z655">
        <f>IF(EmployeeData3[[#This Row],[Job Level]]="Manager",1,0)</f>
        <v>0</v>
      </c>
      <c r="AA655">
        <f>IF(EmployeeData3[[#This Row],[Job Level]]="Senior",1,0)</f>
        <v>0</v>
      </c>
      <c r="AB655">
        <f>IF(EmployeeData3[[#This Row],[Job Level]]="Senior Manager",1,0)</f>
        <v>0</v>
      </c>
      <c r="AC655">
        <f>IF(EmployeeData3[[#This Row],[Department]]="Claims",1,0)</f>
        <v>0</v>
      </c>
      <c r="AD655">
        <f>IF(EmployeeData3[[#This Row],[Department]]="Finance",1,0)</f>
        <v>0</v>
      </c>
      <c r="AE655">
        <f>IF(EmployeeData3[[#This Row],[Department]]="HR",1,0)</f>
        <v>0</v>
      </c>
      <c r="AF655">
        <f>IF(EmployeeData3[[#This Row],[Department]]="IT",1,0)</f>
        <v>0</v>
      </c>
      <c r="AG655">
        <f>IF(EmployeeData3[[#This Row],[Department]]="Marketing",1,0)</f>
        <v>1</v>
      </c>
      <c r="AH655">
        <f>IF(EmployeeData3[[#This Row],[Department]]="Sales",1,0)</f>
        <v>0</v>
      </c>
      <c r="AI655">
        <f>IF(EmployeeData3[[#This Row],[Department]]="Underwriting",1,0)</f>
        <v>0</v>
      </c>
      <c r="AJ655">
        <f>IF(EmployeeData3[[#This Row],[Country]]="Canada",1,0)</f>
        <v>0</v>
      </c>
      <c r="AK655">
        <f>IF(EmployeeData3[[#This Row],[Country]]="Germany",1,0)</f>
        <v>0</v>
      </c>
      <c r="AL655">
        <f>IF(EmployeeData3[[#This Row],[Country]]="Ireland",1,0)</f>
        <v>0</v>
      </c>
      <c r="AM655">
        <f>IF(EmployeeData3[[#This Row],[Country]]="Singapore",1,0)</f>
        <v>0</v>
      </c>
      <c r="AN655">
        <f>IF(EmployeeData3[[#This Row],[Country]]="US",1,0)</f>
        <v>0</v>
      </c>
      <c r="AO655">
        <f>IF(EmployeeData3[[#This Row],[Working Arrangement]]="Office",1,0)</f>
        <v>0</v>
      </c>
      <c r="AP655">
        <f>IF(EmployeeData3[[#This Row],[Working Arrangement]]="Remote",1,0)</f>
        <v>0</v>
      </c>
      <c r="AQ655" t="e">
        <f>'Logistics Regression'!#REF! + SUMPRODUCT(B655:J655, 'Logistics Regression'!#REF!)</f>
        <v>#REF!</v>
      </c>
    </row>
    <row r="656" spans="1:43">
      <c r="A656" t="s">
        <v>707</v>
      </c>
      <c r="B656" t="str">
        <f>VLOOKUP(EmployeeData3[[#This Row],[Employee ID]],GenderData[#All],2,FALSE)</f>
        <v>Female</v>
      </c>
      <c r="C656" t="s">
        <v>21</v>
      </c>
      <c r="D656" t="s">
        <v>22</v>
      </c>
      <c r="E656" t="s">
        <v>73</v>
      </c>
      <c r="F656" t="s">
        <v>62</v>
      </c>
      <c r="G656">
        <v>38</v>
      </c>
      <c r="H656">
        <v>1.5</v>
      </c>
      <c r="I656">
        <v>0.6</v>
      </c>
      <c r="J656" s="3">
        <v>1.1100000000000001</v>
      </c>
      <c r="K656" t="s">
        <v>53</v>
      </c>
      <c r="L656" t="s">
        <v>26</v>
      </c>
      <c r="M656">
        <v>6</v>
      </c>
      <c r="N656">
        <v>85</v>
      </c>
      <c r="O656">
        <v>1</v>
      </c>
      <c r="P656">
        <v>0.9</v>
      </c>
      <c r="Q656" t="s">
        <v>33</v>
      </c>
      <c r="R656" t="s">
        <v>26</v>
      </c>
      <c r="S656">
        <v>34</v>
      </c>
      <c r="T656">
        <v>0</v>
      </c>
      <c r="U656">
        <f>IF(EmployeeData3[[#This Row],[Gender]]="Female",1,0)</f>
        <v>1</v>
      </c>
      <c r="V656">
        <f>IF(EmployeeData3[[#This Row],[Performance Rating]]="Needs Improvement",1,0)</f>
        <v>1</v>
      </c>
      <c r="W656">
        <f>IF(EmployeeData3[[#This Row],[Performance Rating]]="Exceeds Expectations",1,0)</f>
        <v>0</v>
      </c>
      <c r="X656">
        <f>IF(EmployeeData3[[#This Row],[Performance Rating]]="Outstanding",1,0)</f>
        <v>0</v>
      </c>
      <c r="Y656">
        <f>IF(EmployeeData3[[#This Row],[Job Level]]="Entry",1,0)</f>
        <v>1</v>
      </c>
      <c r="Z656">
        <f>IF(EmployeeData3[[#This Row],[Job Level]]="Manager",1,0)</f>
        <v>0</v>
      </c>
      <c r="AA656">
        <f>IF(EmployeeData3[[#This Row],[Job Level]]="Senior",1,0)</f>
        <v>0</v>
      </c>
      <c r="AB656">
        <f>IF(EmployeeData3[[#This Row],[Job Level]]="Senior Manager",1,0)</f>
        <v>0</v>
      </c>
      <c r="AC656">
        <f>IF(EmployeeData3[[#This Row],[Department]]="Claims",1,0)</f>
        <v>0</v>
      </c>
      <c r="AD656">
        <f>IF(EmployeeData3[[#This Row],[Department]]="Finance",1,0)</f>
        <v>0</v>
      </c>
      <c r="AE656">
        <f>IF(EmployeeData3[[#This Row],[Department]]="HR",1,0)</f>
        <v>0</v>
      </c>
      <c r="AF656">
        <f>IF(EmployeeData3[[#This Row],[Department]]="IT",1,0)</f>
        <v>0</v>
      </c>
      <c r="AG656">
        <f>IF(EmployeeData3[[#This Row],[Department]]="Marketing",1,0)</f>
        <v>0</v>
      </c>
      <c r="AH656">
        <f>IF(EmployeeData3[[#This Row],[Department]]="Sales",1,0)</f>
        <v>1</v>
      </c>
      <c r="AI656">
        <f>IF(EmployeeData3[[#This Row],[Department]]="Underwriting",1,0)</f>
        <v>0</v>
      </c>
      <c r="AJ656">
        <f>IF(EmployeeData3[[#This Row],[Country]]="Canada",1,0)</f>
        <v>0</v>
      </c>
      <c r="AK656">
        <f>IF(EmployeeData3[[#This Row],[Country]]="Germany",1,0)</f>
        <v>0</v>
      </c>
      <c r="AL656">
        <f>IF(EmployeeData3[[#This Row],[Country]]="Ireland",1,0)</f>
        <v>1</v>
      </c>
      <c r="AM656">
        <f>IF(EmployeeData3[[#This Row],[Country]]="Singapore",1,0)</f>
        <v>0</v>
      </c>
      <c r="AN656">
        <f>IF(EmployeeData3[[#This Row],[Country]]="US",1,0)</f>
        <v>0</v>
      </c>
      <c r="AO656">
        <f>IF(EmployeeData3[[#This Row],[Working Arrangement]]="Office",1,0)</f>
        <v>0</v>
      </c>
      <c r="AP656">
        <f>IF(EmployeeData3[[#This Row],[Working Arrangement]]="Remote",1,0)</f>
        <v>0</v>
      </c>
      <c r="AQ656" t="e">
        <f>'Logistics Regression'!#REF! + SUMPRODUCT(B656:J656, 'Logistics Regression'!#REF!)</f>
        <v>#REF!</v>
      </c>
    </row>
    <row r="657" spans="1:43">
      <c r="A657" t="s">
        <v>708</v>
      </c>
      <c r="B657" t="str">
        <f>VLOOKUP(EmployeeData3[[#This Row],[Employee ID]],GenderData[#All],2,FALSE)</f>
        <v>Female</v>
      </c>
      <c r="C657" t="s">
        <v>48</v>
      </c>
      <c r="D657" t="s">
        <v>49</v>
      </c>
      <c r="E657" t="s">
        <v>23</v>
      </c>
      <c r="F657" t="s">
        <v>36</v>
      </c>
      <c r="G657">
        <v>48</v>
      </c>
      <c r="H657">
        <v>11.4</v>
      </c>
      <c r="I657">
        <v>1.2</v>
      </c>
      <c r="J657" s="3">
        <v>1.19</v>
      </c>
      <c r="K657" t="s">
        <v>37</v>
      </c>
      <c r="L657" t="s">
        <v>38</v>
      </c>
      <c r="M657">
        <v>21</v>
      </c>
      <c r="N657">
        <v>85</v>
      </c>
      <c r="O657">
        <v>11</v>
      </c>
      <c r="P657">
        <v>1.5</v>
      </c>
      <c r="Q657" t="s">
        <v>33</v>
      </c>
      <c r="R657" t="s">
        <v>26</v>
      </c>
      <c r="S657">
        <v>32</v>
      </c>
      <c r="T657">
        <v>0</v>
      </c>
      <c r="U657">
        <f>IF(EmployeeData3[[#This Row],[Gender]]="Female",1,0)</f>
        <v>1</v>
      </c>
      <c r="V657">
        <f>IF(EmployeeData3[[#This Row],[Performance Rating]]="Needs Improvement",1,0)</f>
        <v>0</v>
      </c>
      <c r="W657">
        <f>IF(EmployeeData3[[#This Row],[Performance Rating]]="Exceeds Expectations",1,0)</f>
        <v>1</v>
      </c>
      <c r="X657">
        <f>IF(EmployeeData3[[#This Row],[Performance Rating]]="Outstanding",1,0)</f>
        <v>0</v>
      </c>
      <c r="Y657">
        <f>IF(EmployeeData3[[#This Row],[Job Level]]="Entry",1,0)</f>
        <v>0</v>
      </c>
      <c r="Z657">
        <f>IF(EmployeeData3[[#This Row],[Job Level]]="Manager",1,0)</f>
        <v>1</v>
      </c>
      <c r="AA657">
        <f>IF(EmployeeData3[[#This Row],[Job Level]]="Senior",1,0)</f>
        <v>0</v>
      </c>
      <c r="AB657">
        <f>IF(EmployeeData3[[#This Row],[Job Level]]="Senior Manager",1,0)</f>
        <v>0</v>
      </c>
      <c r="AC657">
        <f>IF(EmployeeData3[[#This Row],[Department]]="Claims",1,0)</f>
        <v>0</v>
      </c>
      <c r="AD657">
        <f>IF(EmployeeData3[[#This Row],[Department]]="Finance",1,0)</f>
        <v>0</v>
      </c>
      <c r="AE657">
        <f>IF(EmployeeData3[[#This Row],[Department]]="HR",1,0)</f>
        <v>0</v>
      </c>
      <c r="AF657">
        <f>IF(EmployeeData3[[#This Row],[Department]]="IT",1,0)</f>
        <v>1</v>
      </c>
      <c r="AG657">
        <f>IF(EmployeeData3[[#This Row],[Department]]="Marketing",1,0)</f>
        <v>0</v>
      </c>
      <c r="AH657">
        <f>IF(EmployeeData3[[#This Row],[Department]]="Sales",1,0)</f>
        <v>0</v>
      </c>
      <c r="AI657">
        <f>IF(EmployeeData3[[#This Row],[Department]]="Underwriting",1,0)</f>
        <v>0</v>
      </c>
      <c r="AJ657">
        <f>IF(EmployeeData3[[#This Row],[Country]]="Canada",1,0)</f>
        <v>0</v>
      </c>
      <c r="AK657">
        <f>IF(EmployeeData3[[#This Row],[Country]]="Germany",1,0)</f>
        <v>0</v>
      </c>
      <c r="AL657">
        <f>IF(EmployeeData3[[#This Row],[Country]]="Ireland",1,0)</f>
        <v>0</v>
      </c>
      <c r="AM657">
        <f>IF(EmployeeData3[[#This Row],[Country]]="Singapore",1,0)</f>
        <v>0</v>
      </c>
      <c r="AN657">
        <f>IF(EmployeeData3[[#This Row],[Country]]="US",1,0)</f>
        <v>0</v>
      </c>
      <c r="AO657">
        <f>IF(EmployeeData3[[#This Row],[Working Arrangement]]="Office",1,0)</f>
        <v>0</v>
      </c>
      <c r="AP657">
        <f>IF(EmployeeData3[[#This Row],[Working Arrangement]]="Remote",1,0)</f>
        <v>0</v>
      </c>
      <c r="AQ657" t="e">
        <f>'Logistics Regression'!#REF! + SUMPRODUCT(B657:J657, 'Logistics Regression'!#REF!)</f>
        <v>#REF!</v>
      </c>
    </row>
    <row r="658" spans="1:43">
      <c r="A658" t="s">
        <v>709</v>
      </c>
      <c r="B658" t="str">
        <f>VLOOKUP(EmployeeData3[[#This Row],[Employee ID]],GenderData[#All],2,FALSE)</f>
        <v>Male</v>
      </c>
      <c r="C658" t="s">
        <v>66</v>
      </c>
      <c r="D658" t="s">
        <v>67</v>
      </c>
      <c r="E658" t="s">
        <v>23</v>
      </c>
      <c r="F658" t="s">
        <v>32</v>
      </c>
      <c r="G658">
        <v>51</v>
      </c>
      <c r="H658">
        <v>10.4</v>
      </c>
      <c r="I658">
        <v>3.9</v>
      </c>
      <c r="J658" s="3">
        <v>1.02</v>
      </c>
      <c r="K658" t="s">
        <v>37</v>
      </c>
      <c r="L658" t="s">
        <v>38</v>
      </c>
      <c r="M658">
        <v>21</v>
      </c>
      <c r="N658">
        <v>76</v>
      </c>
      <c r="O658">
        <v>4</v>
      </c>
      <c r="P658">
        <v>2.9</v>
      </c>
      <c r="Q658" t="s">
        <v>27</v>
      </c>
      <c r="R658" t="s">
        <v>38</v>
      </c>
      <c r="S658">
        <v>14</v>
      </c>
      <c r="T658">
        <v>0</v>
      </c>
      <c r="U658">
        <f>IF(EmployeeData3[[#This Row],[Gender]]="Female",1,0)</f>
        <v>0</v>
      </c>
      <c r="V658">
        <f>IF(EmployeeData3[[#This Row],[Performance Rating]]="Needs Improvement",1,0)</f>
        <v>0</v>
      </c>
      <c r="W658">
        <f>IF(EmployeeData3[[#This Row],[Performance Rating]]="Exceeds Expectations",1,0)</f>
        <v>1</v>
      </c>
      <c r="X658">
        <f>IF(EmployeeData3[[#This Row],[Performance Rating]]="Outstanding",1,0)</f>
        <v>0</v>
      </c>
      <c r="Y658">
        <f>IF(EmployeeData3[[#This Row],[Job Level]]="Entry",1,0)</f>
        <v>0</v>
      </c>
      <c r="Z658">
        <f>IF(EmployeeData3[[#This Row],[Job Level]]="Manager",1,0)</f>
        <v>0</v>
      </c>
      <c r="AA658">
        <f>IF(EmployeeData3[[#This Row],[Job Level]]="Senior",1,0)</f>
        <v>1</v>
      </c>
      <c r="AB658">
        <f>IF(EmployeeData3[[#This Row],[Job Level]]="Senior Manager",1,0)</f>
        <v>0</v>
      </c>
      <c r="AC658">
        <f>IF(EmployeeData3[[#This Row],[Department]]="Claims",1,0)</f>
        <v>0</v>
      </c>
      <c r="AD658">
        <f>IF(EmployeeData3[[#This Row],[Department]]="Finance",1,0)</f>
        <v>0</v>
      </c>
      <c r="AE658">
        <f>IF(EmployeeData3[[#This Row],[Department]]="HR",1,0)</f>
        <v>1</v>
      </c>
      <c r="AF658">
        <f>IF(EmployeeData3[[#This Row],[Department]]="IT",1,0)</f>
        <v>0</v>
      </c>
      <c r="AG658">
        <f>IF(EmployeeData3[[#This Row],[Department]]="Marketing",1,0)</f>
        <v>0</v>
      </c>
      <c r="AH658">
        <f>IF(EmployeeData3[[#This Row],[Department]]="Sales",1,0)</f>
        <v>0</v>
      </c>
      <c r="AI658">
        <f>IF(EmployeeData3[[#This Row],[Department]]="Underwriting",1,0)</f>
        <v>0</v>
      </c>
      <c r="AJ658">
        <f>IF(EmployeeData3[[#This Row],[Country]]="Canada",1,0)</f>
        <v>0</v>
      </c>
      <c r="AK658">
        <f>IF(EmployeeData3[[#This Row],[Country]]="Germany",1,0)</f>
        <v>0</v>
      </c>
      <c r="AL658">
        <f>IF(EmployeeData3[[#This Row],[Country]]="Ireland",1,0)</f>
        <v>0</v>
      </c>
      <c r="AM658">
        <f>IF(EmployeeData3[[#This Row],[Country]]="Singapore",1,0)</f>
        <v>0</v>
      </c>
      <c r="AN658">
        <f>IF(EmployeeData3[[#This Row],[Country]]="US",1,0)</f>
        <v>0</v>
      </c>
      <c r="AO658">
        <f>IF(EmployeeData3[[#This Row],[Working Arrangement]]="Office",1,0)</f>
        <v>0</v>
      </c>
      <c r="AP658">
        <f>IF(EmployeeData3[[#This Row],[Working Arrangement]]="Remote",1,0)</f>
        <v>1</v>
      </c>
      <c r="AQ658" t="e">
        <f>'Logistics Regression'!#REF! + SUMPRODUCT(B658:J658, 'Logistics Regression'!#REF!)</f>
        <v>#REF!</v>
      </c>
    </row>
    <row r="659" spans="1:43">
      <c r="A659" t="s">
        <v>710</v>
      </c>
      <c r="B659" t="str">
        <f>VLOOKUP(EmployeeData3[[#This Row],[Employee ID]],GenderData[#All],2,FALSE)</f>
        <v>Male</v>
      </c>
      <c r="C659" t="s">
        <v>21</v>
      </c>
      <c r="D659" t="s">
        <v>22</v>
      </c>
      <c r="E659" t="s">
        <v>73</v>
      </c>
      <c r="F659" t="s">
        <v>24</v>
      </c>
      <c r="G659">
        <v>27</v>
      </c>
      <c r="H659">
        <v>3.7</v>
      </c>
      <c r="I659">
        <v>2.4</v>
      </c>
      <c r="J659" s="3">
        <v>0.81</v>
      </c>
      <c r="K659" t="s">
        <v>25</v>
      </c>
      <c r="L659" t="s">
        <v>26</v>
      </c>
      <c r="M659">
        <v>15</v>
      </c>
      <c r="N659">
        <v>85</v>
      </c>
      <c r="O659">
        <v>6</v>
      </c>
      <c r="P659">
        <v>7.5</v>
      </c>
      <c r="Q659" t="s">
        <v>33</v>
      </c>
      <c r="R659" t="s">
        <v>26</v>
      </c>
      <c r="S659">
        <v>32</v>
      </c>
      <c r="T659">
        <v>1</v>
      </c>
      <c r="U659">
        <f>IF(EmployeeData3[[#This Row],[Gender]]="Female",1,0)</f>
        <v>0</v>
      </c>
      <c r="V659">
        <f>IF(EmployeeData3[[#This Row],[Performance Rating]]="Needs Improvement",1,0)</f>
        <v>0</v>
      </c>
      <c r="W659">
        <f>IF(EmployeeData3[[#This Row],[Performance Rating]]="Exceeds Expectations",1,0)</f>
        <v>0</v>
      </c>
      <c r="X659">
        <f>IF(EmployeeData3[[#This Row],[Performance Rating]]="Outstanding",1,0)</f>
        <v>0</v>
      </c>
      <c r="Y659">
        <f>IF(EmployeeData3[[#This Row],[Job Level]]="Entry",1,0)</f>
        <v>0</v>
      </c>
      <c r="Z659">
        <f>IF(EmployeeData3[[#This Row],[Job Level]]="Manager",1,0)</f>
        <v>0</v>
      </c>
      <c r="AA659">
        <f>IF(EmployeeData3[[#This Row],[Job Level]]="Senior",1,0)</f>
        <v>0</v>
      </c>
      <c r="AB659">
        <f>IF(EmployeeData3[[#This Row],[Job Level]]="Senior Manager",1,0)</f>
        <v>0</v>
      </c>
      <c r="AC659">
        <f>IF(EmployeeData3[[#This Row],[Department]]="Claims",1,0)</f>
        <v>0</v>
      </c>
      <c r="AD659">
        <f>IF(EmployeeData3[[#This Row],[Department]]="Finance",1,0)</f>
        <v>0</v>
      </c>
      <c r="AE659">
        <f>IF(EmployeeData3[[#This Row],[Department]]="HR",1,0)</f>
        <v>0</v>
      </c>
      <c r="AF659">
        <f>IF(EmployeeData3[[#This Row],[Department]]="IT",1,0)</f>
        <v>0</v>
      </c>
      <c r="AG659">
        <f>IF(EmployeeData3[[#This Row],[Department]]="Marketing",1,0)</f>
        <v>0</v>
      </c>
      <c r="AH659">
        <f>IF(EmployeeData3[[#This Row],[Department]]="Sales",1,0)</f>
        <v>1</v>
      </c>
      <c r="AI659">
        <f>IF(EmployeeData3[[#This Row],[Department]]="Underwriting",1,0)</f>
        <v>0</v>
      </c>
      <c r="AJ659">
        <f>IF(EmployeeData3[[#This Row],[Country]]="Canada",1,0)</f>
        <v>0</v>
      </c>
      <c r="AK659">
        <f>IF(EmployeeData3[[#This Row],[Country]]="Germany",1,0)</f>
        <v>0</v>
      </c>
      <c r="AL659">
        <f>IF(EmployeeData3[[#This Row],[Country]]="Ireland",1,0)</f>
        <v>1</v>
      </c>
      <c r="AM659">
        <f>IF(EmployeeData3[[#This Row],[Country]]="Singapore",1,0)</f>
        <v>0</v>
      </c>
      <c r="AN659">
        <f>IF(EmployeeData3[[#This Row],[Country]]="US",1,0)</f>
        <v>0</v>
      </c>
      <c r="AO659">
        <f>IF(EmployeeData3[[#This Row],[Working Arrangement]]="Office",1,0)</f>
        <v>0</v>
      </c>
      <c r="AP659">
        <f>IF(EmployeeData3[[#This Row],[Working Arrangement]]="Remote",1,0)</f>
        <v>0</v>
      </c>
      <c r="AQ659" t="e">
        <f>'Logistics Regression'!#REF! + SUMPRODUCT(B659:J659, 'Logistics Regression'!#REF!)</f>
        <v>#REF!</v>
      </c>
    </row>
    <row r="660" spans="1:43">
      <c r="A660" t="s">
        <v>711</v>
      </c>
      <c r="B660" t="str">
        <f>VLOOKUP(EmployeeData3[[#This Row],[Employee ID]],GenderData[#All],2,FALSE)</f>
        <v>Female</v>
      </c>
      <c r="C660" t="s">
        <v>40</v>
      </c>
      <c r="D660" t="s">
        <v>40</v>
      </c>
      <c r="E660" t="s">
        <v>23</v>
      </c>
      <c r="F660" t="s">
        <v>24</v>
      </c>
      <c r="G660">
        <v>27</v>
      </c>
      <c r="H660">
        <v>2.8</v>
      </c>
      <c r="I660">
        <v>0.8</v>
      </c>
      <c r="J660" s="3">
        <v>0.94</v>
      </c>
      <c r="K660" t="s">
        <v>25</v>
      </c>
      <c r="L660" t="s">
        <v>38</v>
      </c>
      <c r="M660">
        <v>23</v>
      </c>
      <c r="N660">
        <v>82</v>
      </c>
      <c r="O660">
        <v>3</v>
      </c>
      <c r="P660">
        <v>7.1</v>
      </c>
      <c r="Q660" t="s">
        <v>33</v>
      </c>
      <c r="R660" t="s">
        <v>26</v>
      </c>
      <c r="S660">
        <v>14</v>
      </c>
      <c r="T660">
        <v>0</v>
      </c>
      <c r="U660">
        <f>IF(EmployeeData3[[#This Row],[Gender]]="Female",1,0)</f>
        <v>1</v>
      </c>
      <c r="V660">
        <f>IF(EmployeeData3[[#This Row],[Performance Rating]]="Needs Improvement",1,0)</f>
        <v>0</v>
      </c>
      <c r="W660">
        <f>IF(EmployeeData3[[#This Row],[Performance Rating]]="Exceeds Expectations",1,0)</f>
        <v>0</v>
      </c>
      <c r="X660">
        <f>IF(EmployeeData3[[#This Row],[Performance Rating]]="Outstanding",1,0)</f>
        <v>0</v>
      </c>
      <c r="Y660">
        <f>IF(EmployeeData3[[#This Row],[Job Level]]="Entry",1,0)</f>
        <v>0</v>
      </c>
      <c r="Z660">
        <f>IF(EmployeeData3[[#This Row],[Job Level]]="Manager",1,0)</f>
        <v>0</v>
      </c>
      <c r="AA660">
        <f>IF(EmployeeData3[[#This Row],[Job Level]]="Senior",1,0)</f>
        <v>0</v>
      </c>
      <c r="AB660">
        <f>IF(EmployeeData3[[#This Row],[Job Level]]="Senior Manager",1,0)</f>
        <v>0</v>
      </c>
      <c r="AC660">
        <f>IF(EmployeeData3[[#This Row],[Department]]="Claims",1,0)</f>
        <v>0</v>
      </c>
      <c r="AD660">
        <f>IF(EmployeeData3[[#This Row],[Department]]="Finance",1,0)</f>
        <v>0</v>
      </c>
      <c r="AE660">
        <f>IF(EmployeeData3[[#This Row],[Department]]="HR",1,0)</f>
        <v>0</v>
      </c>
      <c r="AF660">
        <f>IF(EmployeeData3[[#This Row],[Department]]="IT",1,0)</f>
        <v>0</v>
      </c>
      <c r="AG660">
        <f>IF(EmployeeData3[[#This Row],[Department]]="Marketing",1,0)</f>
        <v>0</v>
      </c>
      <c r="AH660">
        <f>IF(EmployeeData3[[#This Row],[Department]]="Sales",1,0)</f>
        <v>0</v>
      </c>
      <c r="AI660">
        <f>IF(EmployeeData3[[#This Row],[Department]]="Underwriting",1,0)</f>
        <v>0</v>
      </c>
      <c r="AJ660">
        <f>IF(EmployeeData3[[#This Row],[Country]]="Canada",1,0)</f>
        <v>0</v>
      </c>
      <c r="AK660">
        <f>IF(EmployeeData3[[#This Row],[Country]]="Germany",1,0)</f>
        <v>0</v>
      </c>
      <c r="AL660">
        <f>IF(EmployeeData3[[#This Row],[Country]]="Ireland",1,0)</f>
        <v>0</v>
      </c>
      <c r="AM660">
        <f>IF(EmployeeData3[[#This Row],[Country]]="Singapore",1,0)</f>
        <v>0</v>
      </c>
      <c r="AN660">
        <f>IF(EmployeeData3[[#This Row],[Country]]="US",1,0)</f>
        <v>0</v>
      </c>
      <c r="AO660">
        <f>IF(EmployeeData3[[#This Row],[Working Arrangement]]="Office",1,0)</f>
        <v>0</v>
      </c>
      <c r="AP660">
        <f>IF(EmployeeData3[[#This Row],[Working Arrangement]]="Remote",1,0)</f>
        <v>0</v>
      </c>
      <c r="AQ660" t="e">
        <f>'Logistics Regression'!#REF! + SUMPRODUCT(B660:J660, 'Logistics Regression'!#REF!)</f>
        <v>#REF!</v>
      </c>
    </row>
    <row r="661" spans="1:43">
      <c r="A661" t="s">
        <v>712</v>
      </c>
      <c r="B661" t="str">
        <f>VLOOKUP(EmployeeData3[[#This Row],[Employee ID]],GenderData[#All],2,FALSE)</f>
        <v>Male</v>
      </c>
      <c r="C661" t="s">
        <v>40</v>
      </c>
      <c r="D661" t="s">
        <v>40</v>
      </c>
      <c r="E661" t="s">
        <v>23</v>
      </c>
      <c r="F661" t="s">
        <v>24</v>
      </c>
      <c r="G661">
        <v>26</v>
      </c>
      <c r="H661">
        <v>1.5</v>
      </c>
      <c r="I661">
        <v>1.5</v>
      </c>
      <c r="J661" s="3">
        <v>0.96</v>
      </c>
      <c r="K661" t="s">
        <v>25</v>
      </c>
      <c r="L661" t="s">
        <v>38</v>
      </c>
      <c r="M661">
        <v>5</v>
      </c>
      <c r="N661">
        <v>93</v>
      </c>
      <c r="O661">
        <v>9</v>
      </c>
      <c r="P661">
        <v>3.6</v>
      </c>
      <c r="Q661" t="s">
        <v>33</v>
      </c>
      <c r="R661" t="s">
        <v>26</v>
      </c>
      <c r="S661">
        <v>5</v>
      </c>
      <c r="T661">
        <v>0</v>
      </c>
      <c r="U661">
        <f>IF(EmployeeData3[[#This Row],[Gender]]="Female",1,0)</f>
        <v>0</v>
      </c>
      <c r="V661">
        <f>IF(EmployeeData3[[#This Row],[Performance Rating]]="Needs Improvement",1,0)</f>
        <v>0</v>
      </c>
      <c r="W661">
        <f>IF(EmployeeData3[[#This Row],[Performance Rating]]="Exceeds Expectations",1,0)</f>
        <v>0</v>
      </c>
      <c r="X661">
        <f>IF(EmployeeData3[[#This Row],[Performance Rating]]="Outstanding",1,0)</f>
        <v>0</v>
      </c>
      <c r="Y661">
        <f>IF(EmployeeData3[[#This Row],[Job Level]]="Entry",1,0)</f>
        <v>0</v>
      </c>
      <c r="Z661">
        <f>IF(EmployeeData3[[#This Row],[Job Level]]="Manager",1,0)</f>
        <v>0</v>
      </c>
      <c r="AA661">
        <f>IF(EmployeeData3[[#This Row],[Job Level]]="Senior",1,0)</f>
        <v>0</v>
      </c>
      <c r="AB661">
        <f>IF(EmployeeData3[[#This Row],[Job Level]]="Senior Manager",1,0)</f>
        <v>0</v>
      </c>
      <c r="AC661">
        <f>IF(EmployeeData3[[#This Row],[Department]]="Claims",1,0)</f>
        <v>0</v>
      </c>
      <c r="AD661">
        <f>IF(EmployeeData3[[#This Row],[Department]]="Finance",1,0)</f>
        <v>0</v>
      </c>
      <c r="AE661">
        <f>IF(EmployeeData3[[#This Row],[Department]]="HR",1,0)</f>
        <v>0</v>
      </c>
      <c r="AF661">
        <f>IF(EmployeeData3[[#This Row],[Department]]="IT",1,0)</f>
        <v>0</v>
      </c>
      <c r="AG661">
        <f>IF(EmployeeData3[[#This Row],[Department]]="Marketing",1,0)</f>
        <v>0</v>
      </c>
      <c r="AH661">
        <f>IF(EmployeeData3[[#This Row],[Department]]="Sales",1,0)</f>
        <v>0</v>
      </c>
      <c r="AI661">
        <f>IF(EmployeeData3[[#This Row],[Department]]="Underwriting",1,0)</f>
        <v>0</v>
      </c>
      <c r="AJ661">
        <f>IF(EmployeeData3[[#This Row],[Country]]="Canada",1,0)</f>
        <v>0</v>
      </c>
      <c r="AK661">
        <f>IF(EmployeeData3[[#This Row],[Country]]="Germany",1,0)</f>
        <v>0</v>
      </c>
      <c r="AL661">
        <f>IF(EmployeeData3[[#This Row],[Country]]="Ireland",1,0)</f>
        <v>0</v>
      </c>
      <c r="AM661">
        <f>IF(EmployeeData3[[#This Row],[Country]]="Singapore",1,0)</f>
        <v>0</v>
      </c>
      <c r="AN661">
        <f>IF(EmployeeData3[[#This Row],[Country]]="US",1,0)</f>
        <v>0</v>
      </c>
      <c r="AO661">
        <f>IF(EmployeeData3[[#This Row],[Working Arrangement]]="Office",1,0)</f>
        <v>0</v>
      </c>
      <c r="AP661">
        <f>IF(EmployeeData3[[#This Row],[Working Arrangement]]="Remote",1,0)</f>
        <v>0</v>
      </c>
      <c r="AQ661" t="e">
        <f>'Logistics Regression'!#REF! + SUMPRODUCT(B661:J661, 'Logistics Regression'!#REF!)</f>
        <v>#REF!</v>
      </c>
    </row>
    <row r="662" spans="1:43">
      <c r="A662" t="s">
        <v>713</v>
      </c>
      <c r="B662" t="str">
        <f>VLOOKUP(EmployeeData3[[#This Row],[Employee ID]],GenderData[#All],2,FALSE)</f>
        <v>Male</v>
      </c>
      <c r="C662" t="s">
        <v>21</v>
      </c>
      <c r="D662" t="s">
        <v>22</v>
      </c>
      <c r="E662" t="s">
        <v>23</v>
      </c>
      <c r="F662" t="s">
        <v>32</v>
      </c>
      <c r="G662">
        <v>30</v>
      </c>
      <c r="H662">
        <v>6</v>
      </c>
      <c r="I662">
        <v>4.9000000000000004</v>
      </c>
      <c r="J662" s="3">
        <v>0.96</v>
      </c>
      <c r="K662" t="s">
        <v>37</v>
      </c>
      <c r="L662" t="s">
        <v>26</v>
      </c>
      <c r="M662">
        <v>13</v>
      </c>
      <c r="N662">
        <v>76</v>
      </c>
      <c r="O662">
        <v>4</v>
      </c>
      <c r="P662">
        <v>2.1</v>
      </c>
      <c r="Q662" t="s">
        <v>33</v>
      </c>
      <c r="R662" t="s">
        <v>26</v>
      </c>
      <c r="S662">
        <v>20</v>
      </c>
      <c r="T662">
        <v>0</v>
      </c>
      <c r="U662">
        <f>IF(EmployeeData3[[#This Row],[Gender]]="Female",1,0)</f>
        <v>0</v>
      </c>
      <c r="V662">
        <f>IF(EmployeeData3[[#This Row],[Performance Rating]]="Needs Improvement",1,0)</f>
        <v>0</v>
      </c>
      <c r="W662">
        <f>IF(EmployeeData3[[#This Row],[Performance Rating]]="Exceeds Expectations",1,0)</f>
        <v>1</v>
      </c>
      <c r="X662">
        <f>IF(EmployeeData3[[#This Row],[Performance Rating]]="Outstanding",1,0)</f>
        <v>0</v>
      </c>
      <c r="Y662">
        <f>IF(EmployeeData3[[#This Row],[Job Level]]="Entry",1,0)</f>
        <v>0</v>
      </c>
      <c r="Z662">
        <f>IF(EmployeeData3[[#This Row],[Job Level]]="Manager",1,0)</f>
        <v>0</v>
      </c>
      <c r="AA662">
        <f>IF(EmployeeData3[[#This Row],[Job Level]]="Senior",1,0)</f>
        <v>1</v>
      </c>
      <c r="AB662">
        <f>IF(EmployeeData3[[#This Row],[Job Level]]="Senior Manager",1,0)</f>
        <v>0</v>
      </c>
      <c r="AC662">
        <f>IF(EmployeeData3[[#This Row],[Department]]="Claims",1,0)</f>
        <v>0</v>
      </c>
      <c r="AD662">
        <f>IF(EmployeeData3[[#This Row],[Department]]="Finance",1,0)</f>
        <v>0</v>
      </c>
      <c r="AE662">
        <f>IF(EmployeeData3[[#This Row],[Department]]="HR",1,0)</f>
        <v>0</v>
      </c>
      <c r="AF662">
        <f>IF(EmployeeData3[[#This Row],[Department]]="IT",1,0)</f>
        <v>0</v>
      </c>
      <c r="AG662">
        <f>IF(EmployeeData3[[#This Row],[Department]]="Marketing",1,0)</f>
        <v>0</v>
      </c>
      <c r="AH662">
        <f>IF(EmployeeData3[[#This Row],[Department]]="Sales",1,0)</f>
        <v>1</v>
      </c>
      <c r="AI662">
        <f>IF(EmployeeData3[[#This Row],[Department]]="Underwriting",1,0)</f>
        <v>0</v>
      </c>
      <c r="AJ662">
        <f>IF(EmployeeData3[[#This Row],[Country]]="Canada",1,0)</f>
        <v>0</v>
      </c>
      <c r="AK662">
        <f>IF(EmployeeData3[[#This Row],[Country]]="Germany",1,0)</f>
        <v>0</v>
      </c>
      <c r="AL662">
        <f>IF(EmployeeData3[[#This Row],[Country]]="Ireland",1,0)</f>
        <v>0</v>
      </c>
      <c r="AM662">
        <f>IF(EmployeeData3[[#This Row],[Country]]="Singapore",1,0)</f>
        <v>0</v>
      </c>
      <c r="AN662">
        <f>IF(EmployeeData3[[#This Row],[Country]]="US",1,0)</f>
        <v>0</v>
      </c>
      <c r="AO662">
        <f>IF(EmployeeData3[[#This Row],[Working Arrangement]]="Office",1,0)</f>
        <v>0</v>
      </c>
      <c r="AP662">
        <f>IF(EmployeeData3[[#This Row],[Working Arrangement]]="Remote",1,0)</f>
        <v>0</v>
      </c>
      <c r="AQ662" t="e">
        <f>'Logistics Regression'!#REF! + SUMPRODUCT(B662:J662, 'Logistics Regression'!#REF!)</f>
        <v>#REF!</v>
      </c>
    </row>
    <row r="663" spans="1:43">
      <c r="A663" t="s">
        <v>714</v>
      </c>
      <c r="B663" t="str">
        <f>VLOOKUP(EmployeeData3[[#This Row],[Employee ID]],GenderData[#All],2,FALSE)</f>
        <v>Female</v>
      </c>
      <c r="C663" t="s">
        <v>29</v>
      </c>
      <c r="D663" t="s">
        <v>30</v>
      </c>
      <c r="E663" t="s">
        <v>45</v>
      </c>
      <c r="F663" t="s">
        <v>32</v>
      </c>
      <c r="G663">
        <v>48</v>
      </c>
      <c r="H663">
        <v>6</v>
      </c>
      <c r="I663">
        <v>1.3</v>
      </c>
      <c r="J663" s="3">
        <v>0.9</v>
      </c>
      <c r="K663" t="s">
        <v>25</v>
      </c>
      <c r="L663" t="s">
        <v>26</v>
      </c>
      <c r="M663">
        <v>31</v>
      </c>
      <c r="N663">
        <v>46</v>
      </c>
      <c r="O663">
        <v>7</v>
      </c>
      <c r="P663">
        <v>0.3</v>
      </c>
      <c r="Q663" t="s">
        <v>33</v>
      </c>
      <c r="R663" t="s">
        <v>26</v>
      </c>
      <c r="S663">
        <v>37</v>
      </c>
      <c r="T663">
        <v>0</v>
      </c>
      <c r="U663">
        <f>IF(EmployeeData3[[#This Row],[Gender]]="Female",1,0)</f>
        <v>1</v>
      </c>
      <c r="V663">
        <f>IF(EmployeeData3[[#This Row],[Performance Rating]]="Needs Improvement",1,0)</f>
        <v>0</v>
      </c>
      <c r="W663">
        <f>IF(EmployeeData3[[#This Row],[Performance Rating]]="Exceeds Expectations",1,0)</f>
        <v>0</v>
      </c>
      <c r="X663">
        <f>IF(EmployeeData3[[#This Row],[Performance Rating]]="Outstanding",1,0)</f>
        <v>0</v>
      </c>
      <c r="Y663">
        <f>IF(EmployeeData3[[#This Row],[Job Level]]="Entry",1,0)</f>
        <v>0</v>
      </c>
      <c r="Z663">
        <f>IF(EmployeeData3[[#This Row],[Job Level]]="Manager",1,0)</f>
        <v>0</v>
      </c>
      <c r="AA663">
        <f>IF(EmployeeData3[[#This Row],[Job Level]]="Senior",1,0)</f>
        <v>1</v>
      </c>
      <c r="AB663">
        <f>IF(EmployeeData3[[#This Row],[Job Level]]="Senior Manager",1,0)</f>
        <v>0</v>
      </c>
      <c r="AC663">
        <f>IF(EmployeeData3[[#This Row],[Department]]="Claims",1,0)</f>
        <v>1</v>
      </c>
      <c r="AD663">
        <f>IF(EmployeeData3[[#This Row],[Department]]="Finance",1,0)</f>
        <v>0</v>
      </c>
      <c r="AE663">
        <f>IF(EmployeeData3[[#This Row],[Department]]="HR",1,0)</f>
        <v>0</v>
      </c>
      <c r="AF663">
        <f>IF(EmployeeData3[[#This Row],[Department]]="IT",1,0)</f>
        <v>0</v>
      </c>
      <c r="AG663">
        <f>IF(EmployeeData3[[#This Row],[Department]]="Marketing",1,0)</f>
        <v>0</v>
      </c>
      <c r="AH663">
        <f>IF(EmployeeData3[[#This Row],[Department]]="Sales",1,0)</f>
        <v>0</v>
      </c>
      <c r="AI663">
        <f>IF(EmployeeData3[[#This Row],[Department]]="Underwriting",1,0)</f>
        <v>0</v>
      </c>
      <c r="AJ663">
        <f>IF(EmployeeData3[[#This Row],[Country]]="Canada",1,0)</f>
        <v>0</v>
      </c>
      <c r="AK663">
        <f>IF(EmployeeData3[[#This Row],[Country]]="Germany",1,0)</f>
        <v>0</v>
      </c>
      <c r="AL663">
        <f>IF(EmployeeData3[[#This Row],[Country]]="Ireland",1,0)</f>
        <v>0</v>
      </c>
      <c r="AM663">
        <f>IF(EmployeeData3[[#This Row],[Country]]="Singapore",1,0)</f>
        <v>0</v>
      </c>
      <c r="AN663">
        <f>IF(EmployeeData3[[#This Row],[Country]]="US",1,0)</f>
        <v>1</v>
      </c>
      <c r="AO663">
        <f>IF(EmployeeData3[[#This Row],[Working Arrangement]]="Office",1,0)</f>
        <v>0</v>
      </c>
      <c r="AP663">
        <f>IF(EmployeeData3[[#This Row],[Working Arrangement]]="Remote",1,0)</f>
        <v>0</v>
      </c>
      <c r="AQ663" t="e">
        <f>'Logistics Regression'!#REF! + SUMPRODUCT(B663:J663, 'Logistics Regression'!#REF!)</f>
        <v>#REF!</v>
      </c>
    </row>
    <row r="664" spans="1:43">
      <c r="A664" t="s">
        <v>715</v>
      </c>
      <c r="B664" t="str">
        <f>VLOOKUP(EmployeeData3[[#This Row],[Employee ID]],GenderData[#All],2,FALSE)</f>
        <v>Male</v>
      </c>
      <c r="C664" t="s">
        <v>40</v>
      </c>
      <c r="D664" t="s">
        <v>40</v>
      </c>
      <c r="E664" t="s">
        <v>23</v>
      </c>
      <c r="F664" t="s">
        <v>36</v>
      </c>
      <c r="G664">
        <v>43</v>
      </c>
      <c r="H664">
        <v>2</v>
      </c>
      <c r="I664">
        <v>0.7</v>
      </c>
      <c r="J664" s="3">
        <v>0.91</v>
      </c>
      <c r="K664" t="s">
        <v>25</v>
      </c>
      <c r="L664" t="s">
        <v>26</v>
      </c>
      <c r="M664">
        <v>17</v>
      </c>
      <c r="N664">
        <v>88</v>
      </c>
      <c r="O664">
        <v>10</v>
      </c>
      <c r="P664">
        <v>5</v>
      </c>
      <c r="Q664" t="s">
        <v>50</v>
      </c>
      <c r="R664" t="s">
        <v>26</v>
      </c>
      <c r="S664">
        <v>32</v>
      </c>
      <c r="T664">
        <v>0</v>
      </c>
      <c r="U664">
        <f>IF(EmployeeData3[[#This Row],[Gender]]="Female",1,0)</f>
        <v>0</v>
      </c>
      <c r="V664">
        <f>IF(EmployeeData3[[#This Row],[Performance Rating]]="Needs Improvement",1,0)</f>
        <v>0</v>
      </c>
      <c r="W664">
        <f>IF(EmployeeData3[[#This Row],[Performance Rating]]="Exceeds Expectations",1,0)</f>
        <v>0</v>
      </c>
      <c r="X664">
        <f>IF(EmployeeData3[[#This Row],[Performance Rating]]="Outstanding",1,0)</f>
        <v>0</v>
      </c>
      <c r="Y664">
        <f>IF(EmployeeData3[[#This Row],[Job Level]]="Entry",1,0)</f>
        <v>0</v>
      </c>
      <c r="Z664">
        <f>IF(EmployeeData3[[#This Row],[Job Level]]="Manager",1,0)</f>
        <v>1</v>
      </c>
      <c r="AA664">
        <f>IF(EmployeeData3[[#This Row],[Job Level]]="Senior",1,0)</f>
        <v>0</v>
      </c>
      <c r="AB664">
        <f>IF(EmployeeData3[[#This Row],[Job Level]]="Senior Manager",1,0)</f>
        <v>0</v>
      </c>
      <c r="AC664">
        <f>IF(EmployeeData3[[#This Row],[Department]]="Claims",1,0)</f>
        <v>0</v>
      </c>
      <c r="AD664">
        <f>IF(EmployeeData3[[#This Row],[Department]]="Finance",1,0)</f>
        <v>0</v>
      </c>
      <c r="AE664">
        <f>IF(EmployeeData3[[#This Row],[Department]]="HR",1,0)</f>
        <v>0</v>
      </c>
      <c r="AF664">
        <f>IF(EmployeeData3[[#This Row],[Department]]="IT",1,0)</f>
        <v>0</v>
      </c>
      <c r="AG664">
        <f>IF(EmployeeData3[[#This Row],[Department]]="Marketing",1,0)</f>
        <v>0</v>
      </c>
      <c r="AH664">
        <f>IF(EmployeeData3[[#This Row],[Department]]="Sales",1,0)</f>
        <v>0</v>
      </c>
      <c r="AI664">
        <f>IF(EmployeeData3[[#This Row],[Department]]="Underwriting",1,0)</f>
        <v>0</v>
      </c>
      <c r="AJ664">
        <f>IF(EmployeeData3[[#This Row],[Country]]="Canada",1,0)</f>
        <v>0</v>
      </c>
      <c r="AK664">
        <f>IF(EmployeeData3[[#This Row],[Country]]="Germany",1,0)</f>
        <v>0</v>
      </c>
      <c r="AL664">
        <f>IF(EmployeeData3[[#This Row],[Country]]="Ireland",1,0)</f>
        <v>0</v>
      </c>
      <c r="AM664">
        <f>IF(EmployeeData3[[#This Row],[Country]]="Singapore",1,0)</f>
        <v>0</v>
      </c>
      <c r="AN664">
        <f>IF(EmployeeData3[[#This Row],[Country]]="US",1,0)</f>
        <v>0</v>
      </c>
      <c r="AO664">
        <f>IF(EmployeeData3[[#This Row],[Working Arrangement]]="Office",1,0)</f>
        <v>1</v>
      </c>
      <c r="AP664">
        <f>IF(EmployeeData3[[#This Row],[Working Arrangement]]="Remote",1,0)</f>
        <v>0</v>
      </c>
      <c r="AQ664" t="e">
        <f>'Logistics Regression'!#REF! + SUMPRODUCT(B664:J664, 'Logistics Regression'!#REF!)</f>
        <v>#REF!</v>
      </c>
    </row>
    <row r="665" spans="1:43">
      <c r="A665" t="s">
        <v>716</v>
      </c>
      <c r="B665" t="str">
        <f>VLOOKUP(EmployeeData3[[#This Row],[Employee ID]],GenderData[#All],2,FALSE)</f>
        <v>Female</v>
      </c>
      <c r="C665" t="s">
        <v>43</v>
      </c>
      <c r="D665" t="s">
        <v>44</v>
      </c>
      <c r="E665" t="s">
        <v>23</v>
      </c>
      <c r="F665" t="s">
        <v>24</v>
      </c>
      <c r="G665">
        <v>33</v>
      </c>
      <c r="H665">
        <v>4.7</v>
      </c>
      <c r="I665">
        <v>3.2</v>
      </c>
      <c r="J665" s="3">
        <v>0.92</v>
      </c>
      <c r="K665" t="s">
        <v>25</v>
      </c>
      <c r="L665" t="s">
        <v>26</v>
      </c>
      <c r="M665">
        <v>17</v>
      </c>
      <c r="N665">
        <v>71</v>
      </c>
      <c r="O665">
        <v>7</v>
      </c>
      <c r="P665">
        <v>5.5</v>
      </c>
      <c r="Q665" t="s">
        <v>33</v>
      </c>
      <c r="R665" t="s">
        <v>26</v>
      </c>
      <c r="S665">
        <v>24</v>
      </c>
      <c r="T665">
        <v>0</v>
      </c>
      <c r="U665">
        <f>IF(EmployeeData3[[#This Row],[Gender]]="Female",1,0)</f>
        <v>1</v>
      </c>
      <c r="V665">
        <f>IF(EmployeeData3[[#This Row],[Performance Rating]]="Needs Improvement",1,0)</f>
        <v>0</v>
      </c>
      <c r="W665">
        <f>IF(EmployeeData3[[#This Row],[Performance Rating]]="Exceeds Expectations",1,0)</f>
        <v>0</v>
      </c>
      <c r="X665">
        <f>IF(EmployeeData3[[#This Row],[Performance Rating]]="Outstanding",1,0)</f>
        <v>0</v>
      </c>
      <c r="Y665">
        <f>IF(EmployeeData3[[#This Row],[Job Level]]="Entry",1,0)</f>
        <v>0</v>
      </c>
      <c r="Z665">
        <f>IF(EmployeeData3[[#This Row],[Job Level]]="Manager",1,0)</f>
        <v>0</v>
      </c>
      <c r="AA665">
        <f>IF(EmployeeData3[[#This Row],[Job Level]]="Senior",1,0)</f>
        <v>0</v>
      </c>
      <c r="AB665">
        <f>IF(EmployeeData3[[#This Row],[Job Level]]="Senior Manager",1,0)</f>
        <v>0</v>
      </c>
      <c r="AC665">
        <f>IF(EmployeeData3[[#This Row],[Department]]="Claims",1,0)</f>
        <v>0</v>
      </c>
      <c r="AD665">
        <f>IF(EmployeeData3[[#This Row],[Department]]="Finance",1,0)</f>
        <v>1</v>
      </c>
      <c r="AE665">
        <f>IF(EmployeeData3[[#This Row],[Department]]="HR",1,0)</f>
        <v>0</v>
      </c>
      <c r="AF665">
        <f>IF(EmployeeData3[[#This Row],[Department]]="IT",1,0)</f>
        <v>0</v>
      </c>
      <c r="AG665">
        <f>IF(EmployeeData3[[#This Row],[Department]]="Marketing",1,0)</f>
        <v>0</v>
      </c>
      <c r="AH665">
        <f>IF(EmployeeData3[[#This Row],[Department]]="Sales",1,0)</f>
        <v>0</v>
      </c>
      <c r="AI665">
        <f>IF(EmployeeData3[[#This Row],[Department]]="Underwriting",1,0)</f>
        <v>0</v>
      </c>
      <c r="AJ665">
        <f>IF(EmployeeData3[[#This Row],[Country]]="Canada",1,0)</f>
        <v>0</v>
      </c>
      <c r="AK665">
        <f>IF(EmployeeData3[[#This Row],[Country]]="Germany",1,0)</f>
        <v>0</v>
      </c>
      <c r="AL665">
        <f>IF(EmployeeData3[[#This Row],[Country]]="Ireland",1,0)</f>
        <v>0</v>
      </c>
      <c r="AM665">
        <f>IF(EmployeeData3[[#This Row],[Country]]="Singapore",1,0)</f>
        <v>0</v>
      </c>
      <c r="AN665">
        <f>IF(EmployeeData3[[#This Row],[Country]]="US",1,0)</f>
        <v>0</v>
      </c>
      <c r="AO665">
        <f>IF(EmployeeData3[[#This Row],[Working Arrangement]]="Office",1,0)</f>
        <v>0</v>
      </c>
      <c r="AP665">
        <f>IF(EmployeeData3[[#This Row],[Working Arrangement]]="Remote",1,0)</f>
        <v>0</v>
      </c>
      <c r="AQ665" t="e">
        <f>'Logistics Regression'!#REF! + SUMPRODUCT(B665:J665, 'Logistics Regression'!#REF!)</f>
        <v>#REF!</v>
      </c>
    </row>
    <row r="666" spans="1:43">
      <c r="A666" t="s">
        <v>717</v>
      </c>
      <c r="B666" t="str">
        <f>VLOOKUP(EmployeeData3[[#This Row],[Employee ID]],GenderData[#All],2,FALSE)</f>
        <v>Male</v>
      </c>
      <c r="C666" t="s">
        <v>48</v>
      </c>
      <c r="D666" t="s">
        <v>49</v>
      </c>
      <c r="E666" t="s">
        <v>31</v>
      </c>
      <c r="F666" t="s">
        <v>59</v>
      </c>
      <c r="G666">
        <v>38</v>
      </c>
      <c r="H666">
        <v>6.8</v>
      </c>
      <c r="I666">
        <v>0.2</v>
      </c>
      <c r="J666" s="3">
        <v>0.94</v>
      </c>
      <c r="K666" t="s">
        <v>25</v>
      </c>
      <c r="L666" t="s">
        <v>26</v>
      </c>
      <c r="M666">
        <v>37</v>
      </c>
      <c r="N666">
        <v>67</v>
      </c>
      <c r="O666">
        <v>3</v>
      </c>
      <c r="P666">
        <v>3.6</v>
      </c>
      <c r="Q666" t="s">
        <v>27</v>
      </c>
      <c r="R666" t="s">
        <v>26</v>
      </c>
      <c r="S666">
        <v>19</v>
      </c>
      <c r="T666">
        <v>0</v>
      </c>
      <c r="U666">
        <f>IF(EmployeeData3[[#This Row],[Gender]]="Female",1,0)</f>
        <v>0</v>
      </c>
      <c r="V666">
        <f>IF(EmployeeData3[[#This Row],[Performance Rating]]="Needs Improvement",1,0)</f>
        <v>0</v>
      </c>
      <c r="W666">
        <f>IF(EmployeeData3[[#This Row],[Performance Rating]]="Exceeds Expectations",1,0)</f>
        <v>0</v>
      </c>
      <c r="X666">
        <f>IF(EmployeeData3[[#This Row],[Performance Rating]]="Outstanding",1,0)</f>
        <v>0</v>
      </c>
      <c r="Y666">
        <f>IF(EmployeeData3[[#This Row],[Job Level]]="Entry",1,0)</f>
        <v>0</v>
      </c>
      <c r="Z666">
        <f>IF(EmployeeData3[[#This Row],[Job Level]]="Manager",1,0)</f>
        <v>0</v>
      </c>
      <c r="AA666">
        <f>IF(EmployeeData3[[#This Row],[Job Level]]="Senior",1,0)</f>
        <v>0</v>
      </c>
      <c r="AB666">
        <f>IF(EmployeeData3[[#This Row],[Job Level]]="Senior Manager",1,0)</f>
        <v>1</v>
      </c>
      <c r="AC666">
        <f>IF(EmployeeData3[[#This Row],[Department]]="Claims",1,0)</f>
        <v>0</v>
      </c>
      <c r="AD666">
        <f>IF(EmployeeData3[[#This Row],[Department]]="Finance",1,0)</f>
        <v>0</v>
      </c>
      <c r="AE666">
        <f>IF(EmployeeData3[[#This Row],[Department]]="HR",1,0)</f>
        <v>0</v>
      </c>
      <c r="AF666">
        <f>IF(EmployeeData3[[#This Row],[Department]]="IT",1,0)</f>
        <v>1</v>
      </c>
      <c r="AG666">
        <f>IF(EmployeeData3[[#This Row],[Department]]="Marketing",1,0)</f>
        <v>0</v>
      </c>
      <c r="AH666">
        <f>IF(EmployeeData3[[#This Row],[Department]]="Sales",1,0)</f>
        <v>0</v>
      </c>
      <c r="AI666">
        <f>IF(EmployeeData3[[#This Row],[Department]]="Underwriting",1,0)</f>
        <v>0</v>
      </c>
      <c r="AJ666">
        <f>IF(EmployeeData3[[#This Row],[Country]]="Canada",1,0)</f>
        <v>0</v>
      </c>
      <c r="AK666">
        <f>IF(EmployeeData3[[#This Row],[Country]]="Germany",1,0)</f>
        <v>1</v>
      </c>
      <c r="AL666">
        <f>IF(EmployeeData3[[#This Row],[Country]]="Ireland",1,0)</f>
        <v>0</v>
      </c>
      <c r="AM666">
        <f>IF(EmployeeData3[[#This Row],[Country]]="Singapore",1,0)</f>
        <v>0</v>
      </c>
      <c r="AN666">
        <f>IF(EmployeeData3[[#This Row],[Country]]="US",1,0)</f>
        <v>0</v>
      </c>
      <c r="AO666">
        <f>IF(EmployeeData3[[#This Row],[Working Arrangement]]="Office",1,0)</f>
        <v>0</v>
      </c>
      <c r="AP666">
        <f>IF(EmployeeData3[[#This Row],[Working Arrangement]]="Remote",1,0)</f>
        <v>1</v>
      </c>
      <c r="AQ666" t="e">
        <f>'Logistics Regression'!#REF! + SUMPRODUCT(B666:J666, 'Logistics Regression'!#REF!)</f>
        <v>#REF!</v>
      </c>
    </row>
    <row r="667" spans="1:43">
      <c r="A667" t="s">
        <v>718</v>
      </c>
      <c r="B667" t="str">
        <f>VLOOKUP(EmployeeData3[[#This Row],[Employee ID]],GenderData[#All],2,FALSE)</f>
        <v>Male</v>
      </c>
      <c r="C667" t="s">
        <v>43</v>
      </c>
      <c r="D667" t="s">
        <v>44</v>
      </c>
      <c r="E667" t="s">
        <v>73</v>
      </c>
      <c r="F667" t="s">
        <v>36</v>
      </c>
      <c r="G667">
        <v>51</v>
      </c>
      <c r="H667">
        <v>2.6</v>
      </c>
      <c r="I667">
        <v>1.6</v>
      </c>
      <c r="J667" s="3">
        <v>1.04</v>
      </c>
      <c r="K667" t="s">
        <v>37</v>
      </c>
      <c r="L667" t="s">
        <v>26</v>
      </c>
      <c r="M667">
        <v>3</v>
      </c>
      <c r="N667">
        <v>75</v>
      </c>
      <c r="O667">
        <v>4</v>
      </c>
      <c r="P667">
        <v>2.2000000000000002</v>
      </c>
      <c r="Q667" t="s">
        <v>33</v>
      </c>
      <c r="R667" t="s">
        <v>38</v>
      </c>
      <c r="S667">
        <v>19</v>
      </c>
      <c r="T667">
        <v>0</v>
      </c>
      <c r="U667">
        <f>IF(EmployeeData3[[#This Row],[Gender]]="Female",1,0)</f>
        <v>0</v>
      </c>
      <c r="V667">
        <f>IF(EmployeeData3[[#This Row],[Performance Rating]]="Needs Improvement",1,0)</f>
        <v>0</v>
      </c>
      <c r="W667">
        <f>IF(EmployeeData3[[#This Row],[Performance Rating]]="Exceeds Expectations",1,0)</f>
        <v>1</v>
      </c>
      <c r="X667">
        <f>IF(EmployeeData3[[#This Row],[Performance Rating]]="Outstanding",1,0)</f>
        <v>0</v>
      </c>
      <c r="Y667">
        <f>IF(EmployeeData3[[#This Row],[Job Level]]="Entry",1,0)</f>
        <v>0</v>
      </c>
      <c r="Z667">
        <f>IF(EmployeeData3[[#This Row],[Job Level]]="Manager",1,0)</f>
        <v>1</v>
      </c>
      <c r="AA667">
        <f>IF(EmployeeData3[[#This Row],[Job Level]]="Senior",1,0)</f>
        <v>0</v>
      </c>
      <c r="AB667">
        <f>IF(EmployeeData3[[#This Row],[Job Level]]="Senior Manager",1,0)</f>
        <v>0</v>
      </c>
      <c r="AC667">
        <f>IF(EmployeeData3[[#This Row],[Department]]="Claims",1,0)</f>
        <v>0</v>
      </c>
      <c r="AD667">
        <f>IF(EmployeeData3[[#This Row],[Department]]="Finance",1,0)</f>
        <v>1</v>
      </c>
      <c r="AE667">
        <f>IF(EmployeeData3[[#This Row],[Department]]="HR",1,0)</f>
        <v>0</v>
      </c>
      <c r="AF667">
        <f>IF(EmployeeData3[[#This Row],[Department]]="IT",1,0)</f>
        <v>0</v>
      </c>
      <c r="AG667">
        <f>IF(EmployeeData3[[#This Row],[Department]]="Marketing",1,0)</f>
        <v>0</v>
      </c>
      <c r="AH667">
        <f>IF(EmployeeData3[[#This Row],[Department]]="Sales",1,0)</f>
        <v>0</v>
      </c>
      <c r="AI667">
        <f>IF(EmployeeData3[[#This Row],[Department]]="Underwriting",1,0)</f>
        <v>0</v>
      </c>
      <c r="AJ667">
        <f>IF(EmployeeData3[[#This Row],[Country]]="Canada",1,0)</f>
        <v>0</v>
      </c>
      <c r="AK667">
        <f>IF(EmployeeData3[[#This Row],[Country]]="Germany",1,0)</f>
        <v>0</v>
      </c>
      <c r="AL667">
        <f>IF(EmployeeData3[[#This Row],[Country]]="Ireland",1,0)</f>
        <v>1</v>
      </c>
      <c r="AM667">
        <f>IF(EmployeeData3[[#This Row],[Country]]="Singapore",1,0)</f>
        <v>0</v>
      </c>
      <c r="AN667">
        <f>IF(EmployeeData3[[#This Row],[Country]]="US",1,0)</f>
        <v>0</v>
      </c>
      <c r="AO667">
        <f>IF(EmployeeData3[[#This Row],[Working Arrangement]]="Office",1,0)</f>
        <v>0</v>
      </c>
      <c r="AP667">
        <f>IF(EmployeeData3[[#This Row],[Working Arrangement]]="Remote",1,0)</f>
        <v>0</v>
      </c>
      <c r="AQ667" t="e">
        <f>'Logistics Regression'!#REF! + SUMPRODUCT(B667:J667, 'Logistics Regression'!#REF!)</f>
        <v>#REF!</v>
      </c>
    </row>
    <row r="668" spans="1:43">
      <c r="A668" t="s">
        <v>719</v>
      </c>
      <c r="B668" t="str">
        <f>VLOOKUP(EmployeeData3[[#This Row],[Employee ID]],GenderData[#All],2,FALSE)</f>
        <v>Female</v>
      </c>
      <c r="C668" t="s">
        <v>43</v>
      </c>
      <c r="D668" t="s">
        <v>44</v>
      </c>
      <c r="E668" t="s">
        <v>23</v>
      </c>
      <c r="F668" t="s">
        <v>24</v>
      </c>
      <c r="G668">
        <v>55</v>
      </c>
      <c r="H668">
        <v>3.4</v>
      </c>
      <c r="I668">
        <v>3.4</v>
      </c>
      <c r="J668" s="3">
        <v>1</v>
      </c>
      <c r="K668" t="s">
        <v>37</v>
      </c>
      <c r="L668" t="s">
        <v>26</v>
      </c>
      <c r="M668">
        <v>23</v>
      </c>
      <c r="N668">
        <v>65</v>
      </c>
      <c r="O668">
        <v>8</v>
      </c>
      <c r="P668">
        <v>4.7</v>
      </c>
      <c r="Q668" t="s">
        <v>50</v>
      </c>
      <c r="R668" t="s">
        <v>38</v>
      </c>
      <c r="S668">
        <v>25</v>
      </c>
      <c r="T668">
        <v>1</v>
      </c>
      <c r="U668">
        <f>IF(EmployeeData3[[#This Row],[Gender]]="Female",1,0)</f>
        <v>1</v>
      </c>
      <c r="V668">
        <f>IF(EmployeeData3[[#This Row],[Performance Rating]]="Needs Improvement",1,0)</f>
        <v>0</v>
      </c>
      <c r="W668">
        <f>IF(EmployeeData3[[#This Row],[Performance Rating]]="Exceeds Expectations",1,0)</f>
        <v>1</v>
      </c>
      <c r="X668">
        <f>IF(EmployeeData3[[#This Row],[Performance Rating]]="Outstanding",1,0)</f>
        <v>0</v>
      </c>
      <c r="Y668">
        <f>IF(EmployeeData3[[#This Row],[Job Level]]="Entry",1,0)</f>
        <v>0</v>
      </c>
      <c r="Z668">
        <f>IF(EmployeeData3[[#This Row],[Job Level]]="Manager",1,0)</f>
        <v>0</v>
      </c>
      <c r="AA668">
        <f>IF(EmployeeData3[[#This Row],[Job Level]]="Senior",1,0)</f>
        <v>0</v>
      </c>
      <c r="AB668">
        <f>IF(EmployeeData3[[#This Row],[Job Level]]="Senior Manager",1,0)</f>
        <v>0</v>
      </c>
      <c r="AC668">
        <f>IF(EmployeeData3[[#This Row],[Department]]="Claims",1,0)</f>
        <v>0</v>
      </c>
      <c r="AD668">
        <f>IF(EmployeeData3[[#This Row],[Department]]="Finance",1,0)</f>
        <v>1</v>
      </c>
      <c r="AE668">
        <f>IF(EmployeeData3[[#This Row],[Department]]="HR",1,0)</f>
        <v>0</v>
      </c>
      <c r="AF668">
        <f>IF(EmployeeData3[[#This Row],[Department]]="IT",1,0)</f>
        <v>0</v>
      </c>
      <c r="AG668">
        <f>IF(EmployeeData3[[#This Row],[Department]]="Marketing",1,0)</f>
        <v>0</v>
      </c>
      <c r="AH668">
        <f>IF(EmployeeData3[[#This Row],[Department]]="Sales",1,0)</f>
        <v>0</v>
      </c>
      <c r="AI668">
        <f>IF(EmployeeData3[[#This Row],[Department]]="Underwriting",1,0)</f>
        <v>0</v>
      </c>
      <c r="AJ668">
        <f>IF(EmployeeData3[[#This Row],[Country]]="Canada",1,0)</f>
        <v>0</v>
      </c>
      <c r="AK668">
        <f>IF(EmployeeData3[[#This Row],[Country]]="Germany",1,0)</f>
        <v>0</v>
      </c>
      <c r="AL668">
        <f>IF(EmployeeData3[[#This Row],[Country]]="Ireland",1,0)</f>
        <v>0</v>
      </c>
      <c r="AM668">
        <f>IF(EmployeeData3[[#This Row],[Country]]="Singapore",1,0)</f>
        <v>0</v>
      </c>
      <c r="AN668">
        <f>IF(EmployeeData3[[#This Row],[Country]]="US",1,0)</f>
        <v>0</v>
      </c>
      <c r="AO668">
        <f>IF(EmployeeData3[[#This Row],[Working Arrangement]]="Office",1,0)</f>
        <v>1</v>
      </c>
      <c r="AP668">
        <f>IF(EmployeeData3[[#This Row],[Working Arrangement]]="Remote",1,0)</f>
        <v>0</v>
      </c>
      <c r="AQ668" t="e">
        <f>'Logistics Regression'!#REF! + SUMPRODUCT(B668:J668, 'Logistics Regression'!#REF!)</f>
        <v>#REF!</v>
      </c>
    </row>
    <row r="669" spans="1:43">
      <c r="A669" t="s">
        <v>720</v>
      </c>
      <c r="B669" t="str">
        <f>VLOOKUP(EmployeeData3[[#This Row],[Employee ID]],GenderData[#All],2,FALSE)</f>
        <v>Male</v>
      </c>
      <c r="C669" t="s">
        <v>43</v>
      </c>
      <c r="D669" t="s">
        <v>44</v>
      </c>
      <c r="E669" t="s">
        <v>23</v>
      </c>
      <c r="F669" t="s">
        <v>36</v>
      </c>
      <c r="G669">
        <v>40</v>
      </c>
      <c r="H669">
        <v>3.4</v>
      </c>
      <c r="I669">
        <v>1.7</v>
      </c>
      <c r="J669" s="3">
        <v>0.89</v>
      </c>
      <c r="K669" t="s">
        <v>25</v>
      </c>
      <c r="L669" t="s">
        <v>38</v>
      </c>
      <c r="M669">
        <v>31</v>
      </c>
      <c r="N669">
        <v>71</v>
      </c>
      <c r="O669">
        <v>4</v>
      </c>
      <c r="P669">
        <v>2.6</v>
      </c>
      <c r="Q669" t="s">
        <v>27</v>
      </c>
      <c r="R669" t="s">
        <v>26</v>
      </c>
      <c r="S669">
        <v>11</v>
      </c>
      <c r="T669">
        <v>0</v>
      </c>
      <c r="U669">
        <f>IF(EmployeeData3[[#This Row],[Gender]]="Female",1,0)</f>
        <v>0</v>
      </c>
      <c r="V669">
        <f>IF(EmployeeData3[[#This Row],[Performance Rating]]="Needs Improvement",1,0)</f>
        <v>0</v>
      </c>
      <c r="W669">
        <f>IF(EmployeeData3[[#This Row],[Performance Rating]]="Exceeds Expectations",1,0)</f>
        <v>0</v>
      </c>
      <c r="X669">
        <f>IF(EmployeeData3[[#This Row],[Performance Rating]]="Outstanding",1,0)</f>
        <v>0</v>
      </c>
      <c r="Y669">
        <f>IF(EmployeeData3[[#This Row],[Job Level]]="Entry",1,0)</f>
        <v>0</v>
      </c>
      <c r="Z669">
        <f>IF(EmployeeData3[[#This Row],[Job Level]]="Manager",1,0)</f>
        <v>1</v>
      </c>
      <c r="AA669">
        <f>IF(EmployeeData3[[#This Row],[Job Level]]="Senior",1,0)</f>
        <v>0</v>
      </c>
      <c r="AB669">
        <f>IF(EmployeeData3[[#This Row],[Job Level]]="Senior Manager",1,0)</f>
        <v>0</v>
      </c>
      <c r="AC669">
        <f>IF(EmployeeData3[[#This Row],[Department]]="Claims",1,0)</f>
        <v>0</v>
      </c>
      <c r="AD669">
        <f>IF(EmployeeData3[[#This Row],[Department]]="Finance",1,0)</f>
        <v>1</v>
      </c>
      <c r="AE669">
        <f>IF(EmployeeData3[[#This Row],[Department]]="HR",1,0)</f>
        <v>0</v>
      </c>
      <c r="AF669">
        <f>IF(EmployeeData3[[#This Row],[Department]]="IT",1,0)</f>
        <v>0</v>
      </c>
      <c r="AG669">
        <f>IF(EmployeeData3[[#This Row],[Department]]="Marketing",1,0)</f>
        <v>0</v>
      </c>
      <c r="AH669">
        <f>IF(EmployeeData3[[#This Row],[Department]]="Sales",1,0)</f>
        <v>0</v>
      </c>
      <c r="AI669">
        <f>IF(EmployeeData3[[#This Row],[Department]]="Underwriting",1,0)</f>
        <v>0</v>
      </c>
      <c r="AJ669">
        <f>IF(EmployeeData3[[#This Row],[Country]]="Canada",1,0)</f>
        <v>0</v>
      </c>
      <c r="AK669">
        <f>IF(EmployeeData3[[#This Row],[Country]]="Germany",1,0)</f>
        <v>0</v>
      </c>
      <c r="AL669">
        <f>IF(EmployeeData3[[#This Row],[Country]]="Ireland",1,0)</f>
        <v>0</v>
      </c>
      <c r="AM669">
        <f>IF(EmployeeData3[[#This Row],[Country]]="Singapore",1,0)</f>
        <v>0</v>
      </c>
      <c r="AN669">
        <f>IF(EmployeeData3[[#This Row],[Country]]="US",1,0)</f>
        <v>0</v>
      </c>
      <c r="AO669">
        <f>IF(EmployeeData3[[#This Row],[Working Arrangement]]="Office",1,0)</f>
        <v>0</v>
      </c>
      <c r="AP669">
        <f>IF(EmployeeData3[[#This Row],[Working Arrangement]]="Remote",1,0)</f>
        <v>1</v>
      </c>
      <c r="AQ669" t="e">
        <f>'Logistics Regression'!#REF! + SUMPRODUCT(B669:J669, 'Logistics Regression'!#REF!)</f>
        <v>#REF!</v>
      </c>
    </row>
    <row r="670" spans="1:43">
      <c r="A670" t="s">
        <v>721</v>
      </c>
      <c r="B670" t="str">
        <f>VLOOKUP(EmployeeData3[[#This Row],[Employee ID]],GenderData[#All],2,FALSE)</f>
        <v>Male</v>
      </c>
      <c r="C670" t="s">
        <v>43</v>
      </c>
      <c r="D670" t="s">
        <v>44</v>
      </c>
      <c r="E670" t="s">
        <v>23</v>
      </c>
      <c r="F670" t="s">
        <v>62</v>
      </c>
      <c r="G670">
        <v>21</v>
      </c>
      <c r="H670">
        <v>2.1</v>
      </c>
      <c r="I670">
        <v>2.1</v>
      </c>
      <c r="J670" s="3">
        <v>1.1000000000000001</v>
      </c>
      <c r="K670" t="s">
        <v>25</v>
      </c>
      <c r="L670" t="s">
        <v>38</v>
      </c>
      <c r="M670">
        <v>13</v>
      </c>
      <c r="N670">
        <v>70</v>
      </c>
      <c r="O670">
        <v>4</v>
      </c>
      <c r="P670">
        <v>2.2999999999999998</v>
      </c>
      <c r="Q670" t="s">
        <v>33</v>
      </c>
      <c r="R670" t="s">
        <v>26</v>
      </c>
      <c r="S670">
        <v>20</v>
      </c>
      <c r="T670">
        <v>1</v>
      </c>
      <c r="U670">
        <f>IF(EmployeeData3[[#This Row],[Gender]]="Female",1,0)</f>
        <v>0</v>
      </c>
      <c r="V670">
        <f>IF(EmployeeData3[[#This Row],[Performance Rating]]="Needs Improvement",1,0)</f>
        <v>0</v>
      </c>
      <c r="W670">
        <f>IF(EmployeeData3[[#This Row],[Performance Rating]]="Exceeds Expectations",1,0)</f>
        <v>0</v>
      </c>
      <c r="X670">
        <f>IF(EmployeeData3[[#This Row],[Performance Rating]]="Outstanding",1,0)</f>
        <v>0</v>
      </c>
      <c r="Y670">
        <f>IF(EmployeeData3[[#This Row],[Job Level]]="Entry",1,0)</f>
        <v>1</v>
      </c>
      <c r="Z670">
        <f>IF(EmployeeData3[[#This Row],[Job Level]]="Manager",1,0)</f>
        <v>0</v>
      </c>
      <c r="AA670">
        <f>IF(EmployeeData3[[#This Row],[Job Level]]="Senior",1,0)</f>
        <v>0</v>
      </c>
      <c r="AB670">
        <f>IF(EmployeeData3[[#This Row],[Job Level]]="Senior Manager",1,0)</f>
        <v>0</v>
      </c>
      <c r="AC670">
        <f>IF(EmployeeData3[[#This Row],[Department]]="Claims",1,0)</f>
        <v>0</v>
      </c>
      <c r="AD670">
        <f>IF(EmployeeData3[[#This Row],[Department]]="Finance",1,0)</f>
        <v>1</v>
      </c>
      <c r="AE670">
        <f>IF(EmployeeData3[[#This Row],[Department]]="HR",1,0)</f>
        <v>0</v>
      </c>
      <c r="AF670">
        <f>IF(EmployeeData3[[#This Row],[Department]]="IT",1,0)</f>
        <v>0</v>
      </c>
      <c r="AG670">
        <f>IF(EmployeeData3[[#This Row],[Department]]="Marketing",1,0)</f>
        <v>0</v>
      </c>
      <c r="AH670">
        <f>IF(EmployeeData3[[#This Row],[Department]]="Sales",1,0)</f>
        <v>0</v>
      </c>
      <c r="AI670">
        <f>IF(EmployeeData3[[#This Row],[Department]]="Underwriting",1,0)</f>
        <v>0</v>
      </c>
      <c r="AJ670">
        <f>IF(EmployeeData3[[#This Row],[Country]]="Canada",1,0)</f>
        <v>0</v>
      </c>
      <c r="AK670">
        <f>IF(EmployeeData3[[#This Row],[Country]]="Germany",1,0)</f>
        <v>0</v>
      </c>
      <c r="AL670">
        <f>IF(EmployeeData3[[#This Row],[Country]]="Ireland",1,0)</f>
        <v>0</v>
      </c>
      <c r="AM670">
        <f>IF(EmployeeData3[[#This Row],[Country]]="Singapore",1,0)</f>
        <v>0</v>
      </c>
      <c r="AN670">
        <f>IF(EmployeeData3[[#This Row],[Country]]="US",1,0)</f>
        <v>0</v>
      </c>
      <c r="AO670">
        <f>IF(EmployeeData3[[#This Row],[Working Arrangement]]="Office",1,0)</f>
        <v>0</v>
      </c>
      <c r="AP670">
        <f>IF(EmployeeData3[[#This Row],[Working Arrangement]]="Remote",1,0)</f>
        <v>0</v>
      </c>
      <c r="AQ670" t="e">
        <f>'Logistics Regression'!#REF! + SUMPRODUCT(B670:J670, 'Logistics Regression'!#REF!)</f>
        <v>#REF!</v>
      </c>
    </row>
    <row r="671" spans="1:43">
      <c r="A671" t="s">
        <v>722</v>
      </c>
      <c r="B671" t="str">
        <f>VLOOKUP(EmployeeData3[[#This Row],[Employee ID]],GenderData[#All],2,FALSE)</f>
        <v>Male</v>
      </c>
      <c r="C671" t="s">
        <v>66</v>
      </c>
      <c r="D671" t="s">
        <v>67</v>
      </c>
      <c r="E671" t="s">
        <v>45</v>
      </c>
      <c r="F671" t="s">
        <v>36</v>
      </c>
      <c r="G671">
        <v>41</v>
      </c>
      <c r="H671">
        <v>3.4</v>
      </c>
      <c r="I671">
        <v>0.7</v>
      </c>
      <c r="J671" s="3">
        <v>0.87</v>
      </c>
      <c r="K671" t="s">
        <v>75</v>
      </c>
      <c r="L671" t="s">
        <v>26</v>
      </c>
      <c r="M671">
        <v>24</v>
      </c>
      <c r="N671">
        <v>82</v>
      </c>
      <c r="O671">
        <v>6</v>
      </c>
      <c r="P671">
        <v>0.6</v>
      </c>
      <c r="Q671" t="s">
        <v>33</v>
      </c>
      <c r="R671" t="s">
        <v>26</v>
      </c>
      <c r="S671">
        <v>21</v>
      </c>
      <c r="T671">
        <v>0</v>
      </c>
      <c r="U671">
        <f>IF(EmployeeData3[[#This Row],[Gender]]="Female",1,0)</f>
        <v>0</v>
      </c>
      <c r="V671">
        <f>IF(EmployeeData3[[#This Row],[Performance Rating]]="Needs Improvement",1,0)</f>
        <v>0</v>
      </c>
      <c r="W671">
        <f>IF(EmployeeData3[[#This Row],[Performance Rating]]="Exceeds Expectations",1,0)</f>
        <v>0</v>
      </c>
      <c r="X671">
        <f>IF(EmployeeData3[[#This Row],[Performance Rating]]="Outstanding",1,0)</f>
        <v>1</v>
      </c>
      <c r="Y671">
        <f>IF(EmployeeData3[[#This Row],[Job Level]]="Entry",1,0)</f>
        <v>0</v>
      </c>
      <c r="Z671">
        <f>IF(EmployeeData3[[#This Row],[Job Level]]="Manager",1,0)</f>
        <v>1</v>
      </c>
      <c r="AA671">
        <f>IF(EmployeeData3[[#This Row],[Job Level]]="Senior",1,0)</f>
        <v>0</v>
      </c>
      <c r="AB671">
        <f>IF(EmployeeData3[[#This Row],[Job Level]]="Senior Manager",1,0)</f>
        <v>0</v>
      </c>
      <c r="AC671">
        <f>IF(EmployeeData3[[#This Row],[Department]]="Claims",1,0)</f>
        <v>0</v>
      </c>
      <c r="AD671">
        <f>IF(EmployeeData3[[#This Row],[Department]]="Finance",1,0)</f>
        <v>0</v>
      </c>
      <c r="AE671">
        <f>IF(EmployeeData3[[#This Row],[Department]]="HR",1,0)</f>
        <v>1</v>
      </c>
      <c r="AF671">
        <f>IF(EmployeeData3[[#This Row],[Department]]="IT",1,0)</f>
        <v>0</v>
      </c>
      <c r="AG671">
        <f>IF(EmployeeData3[[#This Row],[Department]]="Marketing",1,0)</f>
        <v>0</v>
      </c>
      <c r="AH671">
        <f>IF(EmployeeData3[[#This Row],[Department]]="Sales",1,0)</f>
        <v>0</v>
      </c>
      <c r="AI671">
        <f>IF(EmployeeData3[[#This Row],[Department]]="Underwriting",1,0)</f>
        <v>0</v>
      </c>
      <c r="AJ671">
        <f>IF(EmployeeData3[[#This Row],[Country]]="Canada",1,0)</f>
        <v>0</v>
      </c>
      <c r="AK671">
        <f>IF(EmployeeData3[[#This Row],[Country]]="Germany",1,0)</f>
        <v>0</v>
      </c>
      <c r="AL671">
        <f>IF(EmployeeData3[[#This Row],[Country]]="Ireland",1,0)</f>
        <v>0</v>
      </c>
      <c r="AM671">
        <f>IF(EmployeeData3[[#This Row],[Country]]="Singapore",1,0)</f>
        <v>0</v>
      </c>
      <c r="AN671">
        <f>IF(EmployeeData3[[#This Row],[Country]]="US",1,0)</f>
        <v>1</v>
      </c>
      <c r="AO671">
        <f>IF(EmployeeData3[[#This Row],[Working Arrangement]]="Office",1,0)</f>
        <v>0</v>
      </c>
      <c r="AP671">
        <f>IF(EmployeeData3[[#This Row],[Working Arrangement]]="Remote",1,0)</f>
        <v>0</v>
      </c>
      <c r="AQ671" t="e">
        <f>'Logistics Regression'!#REF! + SUMPRODUCT(B671:J671, 'Logistics Regression'!#REF!)</f>
        <v>#REF!</v>
      </c>
    </row>
    <row r="672" spans="1:43">
      <c r="A672" t="s">
        <v>723</v>
      </c>
      <c r="B672" t="str">
        <f>VLOOKUP(EmployeeData3[[#This Row],[Employee ID]],GenderData[#All],2,FALSE)</f>
        <v>Female</v>
      </c>
      <c r="C672" t="s">
        <v>43</v>
      </c>
      <c r="D672" t="s">
        <v>44</v>
      </c>
      <c r="E672" t="s">
        <v>23</v>
      </c>
      <c r="F672" t="s">
        <v>24</v>
      </c>
      <c r="G672">
        <v>46</v>
      </c>
      <c r="H672">
        <v>0.9</v>
      </c>
      <c r="I672">
        <v>0.9</v>
      </c>
      <c r="J672" s="3">
        <v>0.84</v>
      </c>
      <c r="K672" t="s">
        <v>25</v>
      </c>
      <c r="L672" t="s">
        <v>26</v>
      </c>
      <c r="M672">
        <v>7</v>
      </c>
      <c r="N672">
        <v>66</v>
      </c>
      <c r="O672">
        <v>3</v>
      </c>
      <c r="P672">
        <v>4.5</v>
      </c>
      <c r="Q672" t="s">
        <v>33</v>
      </c>
      <c r="R672" t="s">
        <v>26</v>
      </c>
      <c r="S672">
        <v>8</v>
      </c>
      <c r="T672">
        <v>0</v>
      </c>
      <c r="U672">
        <f>IF(EmployeeData3[[#This Row],[Gender]]="Female",1,0)</f>
        <v>1</v>
      </c>
      <c r="V672">
        <f>IF(EmployeeData3[[#This Row],[Performance Rating]]="Needs Improvement",1,0)</f>
        <v>0</v>
      </c>
      <c r="W672">
        <f>IF(EmployeeData3[[#This Row],[Performance Rating]]="Exceeds Expectations",1,0)</f>
        <v>0</v>
      </c>
      <c r="X672">
        <f>IF(EmployeeData3[[#This Row],[Performance Rating]]="Outstanding",1,0)</f>
        <v>0</v>
      </c>
      <c r="Y672">
        <f>IF(EmployeeData3[[#This Row],[Job Level]]="Entry",1,0)</f>
        <v>0</v>
      </c>
      <c r="Z672">
        <f>IF(EmployeeData3[[#This Row],[Job Level]]="Manager",1,0)</f>
        <v>0</v>
      </c>
      <c r="AA672">
        <f>IF(EmployeeData3[[#This Row],[Job Level]]="Senior",1,0)</f>
        <v>0</v>
      </c>
      <c r="AB672">
        <f>IF(EmployeeData3[[#This Row],[Job Level]]="Senior Manager",1,0)</f>
        <v>0</v>
      </c>
      <c r="AC672">
        <f>IF(EmployeeData3[[#This Row],[Department]]="Claims",1,0)</f>
        <v>0</v>
      </c>
      <c r="AD672">
        <f>IF(EmployeeData3[[#This Row],[Department]]="Finance",1,0)</f>
        <v>1</v>
      </c>
      <c r="AE672">
        <f>IF(EmployeeData3[[#This Row],[Department]]="HR",1,0)</f>
        <v>0</v>
      </c>
      <c r="AF672">
        <f>IF(EmployeeData3[[#This Row],[Department]]="IT",1,0)</f>
        <v>0</v>
      </c>
      <c r="AG672">
        <f>IF(EmployeeData3[[#This Row],[Department]]="Marketing",1,0)</f>
        <v>0</v>
      </c>
      <c r="AH672">
        <f>IF(EmployeeData3[[#This Row],[Department]]="Sales",1,0)</f>
        <v>0</v>
      </c>
      <c r="AI672">
        <f>IF(EmployeeData3[[#This Row],[Department]]="Underwriting",1,0)</f>
        <v>0</v>
      </c>
      <c r="AJ672">
        <f>IF(EmployeeData3[[#This Row],[Country]]="Canada",1,0)</f>
        <v>0</v>
      </c>
      <c r="AK672">
        <f>IF(EmployeeData3[[#This Row],[Country]]="Germany",1,0)</f>
        <v>0</v>
      </c>
      <c r="AL672">
        <f>IF(EmployeeData3[[#This Row],[Country]]="Ireland",1,0)</f>
        <v>0</v>
      </c>
      <c r="AM672">
        <f>IF(EmployeeData3[[#This Row],[Country]]="Singapore",1,0)</f>
        <v>0</v>
      </c>
      <c r="AN672">
        <f>IF(EmployeeData3[[#This Row],[Country]]="US",1,0)</f>
        <v>0</v>
      </c>
      <c r="AO672">
        <f>IF(EmployeeData3[[#This Row],[Working Arrangement]]="Office",1,0)</f>
        <v>0</v>
      </c>
      <c r="AP672">
        <f>IF(EmployeeData3[[#This Row],[Working Arrangement]]="Remote",1,0)</f>
        <v>0</v>
      </c>
      <c r="AQ672" t="e">
        <f>'Logistics Regression'!#REF! + SUMPRODUCT(B672:J672, 'Logistics Regression'!#REF!)</f>
        <v>#REF!</v>
      </c>
    </row>
    <row r="673" spans="1:43">
      <c r="A673" t="s">
        <v>724</v>
      </c>
      <c r="B673" t="str">
        <f>VLOOKUP(EmployeeData3[[#This Row],[Employee ID]],GenderData[#All],2,FALSE)</f>
        <v>Male</v>
      </c>
      <c r="C673" t="s">
        <v>29</v>
      </c>
      <c r="D673" t="s">
        <v>30</v>
      </c>
      <c r="E673" t="s">
        <v>31</v>
      </c>
      <c r="F673" t="s">
        <v>36</v>
      </c>
      <c r="G673">
        <v>40</v>
      </c>
      <c r="H673">
        <v>3.2</v>
      </c>
      <c r="I673">
        <v>1.5</v>
      </c>
      <c r="J673" s="3">
        <v>1.02</v>
      </c>
      <c r="K673" t="s">
        <v>37</v>
      </c>
      <c r="L673" t="s">
        <v>26</v>
      </c>
      <c r="M673">
        <v>10</v>
      </c>
      <c r="N673">
        <v>67</v>
      </c>
      <c r="O673">
        <v>4</v>
      </c>
      <c r="P673">
        <v>2.9</v>
      </c>
      <c r="Q673" t="s">
        <v>33</v>
      </c>
      <c r="R673" t="s">
        <v>38</v>
      </c>
      <c r="S673">
        <v>14</v>
      </c>
      <c r="T673">
        <v>0</v>
      </c>
      <c r="U673">
        <f>IF(EmployeeData3[[#This Row],[Gender]]="Female",1,0)</f>
        <v>0</v>
      </c>
      <c r="V673">
        <f>IF(EmployeeData3[[#This Row],[Performance Rating]]="Needs Improvement",1,0)</f>
        <v>0</v>
      </c>
      <c r="W673">
        <f>IF(EmployeeData3[[#This Row],[Performance Rating]]="Exceeds Expectations",1,0)</f>
        <v>1</v>
      </c>
      <c r="X673">
        <f>IF(EmployeeData3[[#This Row],[Performance Rating]]="Outstanding",1,0)</f>
        <v>0</v>
      </c>
      <c r="Y673">
        <f>IF(EmployeeData3[[#This Row],[Job Level]]="Entry",1,0)</f>
        <v>0</v>
      </c>
      <c r="Z673">
        <f>IF(EmployeeData3[[#This Row],[Job Level]]="Manager",1,0)</f>
        <v>1</v>
      </c>
      <c r="AA673">
        <f>IF(EmployeeData3[[#This Row],[Job Level]]="Senior",1,0)</f>
        <v>0</v>
      </c>
      <c r="AB673">
        <f>IF(EmployeeData3[[#This Row],[Job Level]]="Senior Manager",1,0)</f>
        <v>0</v>
      </c>
      <c r="AC673">
        <f>IF(EmployeeData3[[#This Row],[Department]]="Claims",1,0)</f>
        <v>1</v>
      </c>
      <c r="AD673">
        <f>IF(EmployeeData3[[#This Row],[Department]]="Finance",1,0)</f>
        <v>0</v>
      </c>
      <c r="AE673">
        <f>IF(EmployeeData3[[#This Row],[Department]]="HR",1,0)</f>
        <v>0</v>
      </c>
      <c r="AF673">
        <f>IF(EmployeeData3[[#This Row],[Department]]="IT",1,0)</f>
        <v>0</v>
      </c>
      <c r="AG673">
        <f>IF(EmployeeData3[[#This Row],[Department]]="Marketing",1,0)</f>
        <v>0</v>
      </c>
      <c r="AH673">
        <f>IF(EmployeeData3[[#This Row],[Department]]="Sales",1,0)</f>
        <v>0</v>
      </c>
      <c r="AI673">
        <f>IF(EmployeeData3[[#This Row],[Department]]="Underwriting",1,0)</f>
        <v>0</v>
      </c>
      <c r="AJ673">
        <f>IF(EmployeeData3[[#This Row],[Country]]="Canada",1,0)</f>
        <v>0</v>
      </c>
      <c r="AK673">
        <f>IF(EmployeeData3[[#This Row],[Country]]="Germany",1,0)</f>
        <v>1</v>
      </c>
      <c r="AL673">
        <f>IF(EmployeeData3[[#This Row],[Country]]="Ireland",1,0)</f>
        <v>0</v>
      </c>
      <c r="AM673">
        <f>IF(EmployeeData3[[#This Row],[Country]]="Singapore",1,0)</f>
        <v>0</v>
      </c>
      <c r="AN673">
        <f>IF(EmployeeData3[[#This Row],[Country]]="US",1,0)</f>
        <v>0</v>
      </c>
      <c r="AO673">
        <f>IF(EmployeeData3[[#This Row],[Working Arrangement]]="Office",1,0)</f>
        <v>0</v>
      </c>
      <c r="AP673">
        <f>IF(EmployeeData3[[#This Row],[Working Arrangement]]="Remote",1,0)</f>
        <v>0</v>
      </c>
      <c r="AQ673" t="e">
        <f>'Logistics Regression'!#REF! + SUMPRODUCT(B673:J673, 'Logistics Regression'!#REF!)</f>
        <v>#REF!</v>
      </c>
    </row>
    <row r="674" spans="1:43">
      <c r="A674" t="s">
        <v>725</v>
      </c>
      <c r="B674" t="str">
        <f>VLOOKUP(EmployeeData3[[#This Row],[Employee ID]],GenderData[#All],2,FALSE)</f>
        <v>Male</v>
      </c>
      <c r="C674" t="s">
        <v>48</v>
      </c>
      <c r="D674" t="s">
        <v>49</v>
      </c>
      <c r="E674" t="s">
        <v>45</v>
      </c>
      <c r="F674" t="s">
        <v>36</v>
      </c>
      <c r="G674">
        <v>45</v>
      </c>
      <c r="H674">
        <v>3.3</v>
      </c>
      <c r="I674">
        <v>3</v>
      </c>
      <c r="J674" s="3">
        <v>0.9</v>
      </c>
      <c r="K674" t="s">
        <v>37</v>
      </c>
      <c r="L674" t="s">
        <v>26</v>
      </c>
      <c r="M674">
        <v>19</v>
      </c>
      <c r="N674">
        <v>61</v>
      </c>
      <c r="O674">
        <v>5</v>
      </c>
      <c r="P674">
        <v>7</v>
      </c>
      <c r="Q674" t="s">
        <v>33</v>
      </c>
      <c r="R674" t="s">
        <v>38</v>
      </c>
      <c r="S674">
        <v>29</v>
      </c>
      <c r="T674">
        <v>0</v>
      </c>
      <c r="U674">
        <f>IF(EmployeeData3[[#This Row],[Gender]]="Female",1,0)</f>
        <v>0</v>
      </c>
      <c r="V674">
        <f>IF(EmployeeData3[[#This Row],[Performance Rating]]="Needs Improvement",1,0)</f>
        <v>0</v>
      </c>
      <c r="W674">
        <f>IF(EmployeeData3[[#This Row],[Performance Rating]]="Exceeds Expectations",1,0)</f>
        <v>1</v>
      </c>
      <c r="X674">
        <f>IF(EmployeeData3[[#This Row],[Performance Rating]]="Outstanding",1,0)</f>
        <v>0</v>
      </c>
      <c r="Y674">
        <f>IF(EmployeeData3[[#This Row],[Job Level]]="Entry",1,0)</f>
        <v>0</v>
      </c>
      <c r="Z674">
        <f>IF(EmployeeData3[[#This Row],[Job Level]]="Manager",1,0)</f>
        <v>1</v>
      </c>
      <c r="AA674">
        <f>IF(EmployeeData3[[#This Row],[Job Level]]="Senior",1,0)</f>
        <v>0</v>
      </c>
      <c r="AB674">
        <f>IF(EmployeeData3[[#This Row],[Job Level]]="Senior Manager",1,0)</f>
        <v>0</v>
      </c>
      <c r="AC674">
        <f>IF(EmployeeData3[[#This Row],[Department]]="Claims",1,0)</f>
        <v>0</v>
      </c>
      <c r="AD674">
        <f>IF(EmployeeData3[[#This Row],[Department]]="Finance",1,0)</f>
        <v>0</v>
      </c>
      <c r="AE674">
        <f>IF(EmployeeData3[[#This Row],[Department]]="HR",1,0)</f>
        <v>0</v>
      </c>
      <c r="AF674">
        <f>IF(EmployeeData3[[#This Row],[Department]]="IT",1,0)</f>
        <v>1</v>
      </c>
      <c r="AG674">
        <f>IF(EmployeeData3[[#This Row],[Department]]="Marketing",1,0)</f>
        <v>0</v>
      </c>
      <c r="AH674">
        <f>IF(EmployeeData3[[#This Row],[Department]]="Sales",1,0)</f>
        <v>0</v>
      </c>
      <c r="AI674">
        <f>IF(EmployeeData3[[#This Row],[Department]]="Underwriting",1,0)</f>
        <v>0</v>
      </c>
      <c r="AJ674">
        <f>IF(EmployeeData3[[#This Row],[Country]]="Canada",1,0)</f>
        <v>0</v>
      </c>
      <c r="AK674">
        <f>IF(EmployeeData3[[#This Row],[Country]]="Germany",1,0)</f>
        <v>0</v>
      </c>
      <c r="AL674">
        <f>IF(EmployeeData3[[#This Row],[Country]]="Ireland",1,0)</f>
        <v>0</v>
      </c>
      <c r="AM674">
        <f>IF(EmployeeData3[[#This Row],[Country]]="Singapore",1,0)</f>
        <v>0</v>
      </c>
      <c r="AN674">
        <f>IF(EmployeeData3[[#This Row],[Country]]="US",1,0)</f>
        <v>1</v>
      </c>
      <c r="AO674">
        <f>IF(EmployeeData3[[#This Row],[Working Arrangement]]="Office",1,0)</f>
        <v>0</v>
      </c>
      <c r="AP674">
        <f>IF(EmployeeData3[[#This Row],[Working Arrangement]]="Remote",1,0)</f>
        <v>0</v>
      </c>
      <c r="AQ674" t="e">
        <f>'Logistics Regression'!#REF! + SUMPRODUCT(B674:J674, 'Logistics Regression'!#REF!)</f>
        <v>#REF!</v>
      </c>
    </row>
    <row r="675" spans="1:43">
      <c r="A675" t="s">
        <v>726</v>
      </c>
      <c r="B675" t="str">
        <f>VLOOKUP(EmployeeData3[[#This Row],[Employee ID]],GenderData[#All],2,FALSE)</f>
        <v>Female</v>
      </c>
      <c r="C675" t="s">
        <v>40</v>
      </c>
      <c r="D675" t="s">
        <v>40</v>
      </c>
      <c r="E675" t="s">
        <v>23</v>
      </c>
      <c r="F675" t="s">
        <v>36</v>
      </c>
      <c r="G675">
        <v>41</v>
      </c>
      <c r="H675">
        <v>3.7</v>
      </c>
      <c r="I675">
        <v>2.2000000000000002</v>
      </c>
      <c r="J675" s="3">
        <v>0.99</v>
      </c>
      <c r="K675" t="s">
        <v>37</v>
      </c>
      <c r="L675" t="s">
        <v>26</v>
      </c>
      <c r="M675">
        <v>23</v>
      </c>
      <c r="N675">
        <v>75</v>
      </c>
      <c r="O675">
        <v>5</v>
      </c>
      <c r="P675">
        <v>1.6</v>
      </c>
      <c r="Q675" t="s">
        <v>33</v>
      </c>
      <c r="R675" t="s">
        <v>26</v>
      </c>
      <c r="S675">
        <v>24</v>
      </c>
      <c r="T675">
        <v>0</v>
      </c>
      <c r="U675">
        <f>IF(EmployeeData3[[#This Row],[Gender]]="Female",1,0)</f>
        <v>1</v>
      </c>
      <c r="V675">
        <f>IF(EmployeeData3[[#This Row],[Performance Rating]]="Needs Improvement",1,0)</f>
        <v>0</v>
      </c>
      <c r="W675">
        <f>IF(EmployeeData3[[#This Row],[Performance Rating]]="Exceeds Expectations",1,0)</f>
        <v>1</v>
      </c>
      <c r="X675">
        <f>IF(EmployeeData3[[#This Row],[Performance Rating]]="Outstanding",1,0)</f>
        <v>0</v>
      </c>
      <c r="Y675">
        <f>IF(EmployeeData3[[#This Row],[Job Level]]="Entry",1,0)</f>
        <v>0</v>
      </c>
      <c r="Z675">
        <f>IF(EmployeeData3[[#This Row],[Job Level]]="Manager",1,0)</f>
        <v>1</v>
      </c>
      <c r="AA675">
        <f>IF(EmployeeData3[[#This Row],[Job Level]]="Senior",1,0)</f>
        <v>0</v>
      </c>
      <c r="AB675">
        <f>IF(EmployeeData3[[#This Row],[Job Level]]="Senior Manager",1,0)</f>
        <v>0</v>
      </c>
      <c r="AC675">
        <f>IF(EmployeeData3[[#This Row],[Department]]="Claims",1,0)</f>
        <v>0</v>
      </c>
      <c r="AD675">
        <f>IF(EmployeeData3[[#This Row],[Department]]="Finance",1,0)</f>
        <v>0</v>
      </c>
      <c r="AE675">
        <f>IF(EmployeeData3[[#This Row],[Department]]="HR",1,0)</f>
        <v>0</v>
      </c>
      <c r="AF675">
        <f>IF(EmployeeData3[[#This Row],[Department]]="IT",1,0)</f>
        <v>0</v>
      </c>
      <c r="AG675">
        <f>IF(EmployeeData3[[#This Row],[Department]]="Marketing",1,0)</f>
        <v>0</v>
      </c>
      <c r="AH675">
        <f>IF(EmployeeData3[[#This Row],[Department]]="Sales",1,0)</f>
        <v>0</v>
      </c>
      <c r="AI675">
        <f>IF(EmployeeData3[[#This Row],[Department]]="Underwriting",1,0)</f>
        <v>0</v>
      </c>
      <c r="AJ675">
        <f>IF(EmployeeData3[[#This Row],[Country]]="Canada",1,0)</f>
        <v>0</v>
      </c>
      <c r="AK675">
        <f>IF(EmployeeData3[[#This Row],[Country]]="Germany",1,0)</f>
        <v>0</v>
      </c>
      <c r="AL675">
        <f>IF(EmployeeData3[[#This Row],[Country]]="Ireland",1,0)</f>
        <v>0</v>
      </c>
      <c r="AM675">
        <f>IF(EmployeeData3[[#This Row],[Country]]="Singapore",1,0)</f>
        <v>0</v>
      </c>
      <c r="AN675">
        <f>IF(EmployeeData3[[#This Row],[Country]]="US",1,0)</f>
        <v>0</v>
      </c>
      <c r="AO675">
        <f>IF(EmployeeData3[[#This Row],[Working Arrangement]]="Office",1,0)</f>
        <v>0</v>
      </c>
      <c r="AP675">
        <f>IF(EmployeeData3[[#This Row],[Working Arrangement]]="Remote",1,0)</f>
        <v>0</v>
      </c>
      <c r="AQ675" t="e">
        <f>'Logistics Regression'!#REF! + SUMPRODUCT(B675:J675, 'Logistics Regression'!#REF!)</f>
        <v>#REF!</v>
      </c>
    </row>
    <row r="676" spans="1:43">
      <c r="A676" t="s">
        <v>727</v>
      </c>
      <c r="B676" t="str">
        <f>VLOOKUP(EmployeeData3[[#This Row],[Employee ID]],GenderData[#All],2,FALSE)</f>
        <v>Male</v>
      </c>
      <c r="C676" t="s">
        <v>21</v>
      </c>
      <c r="D676" t="s">
        <v>22</v>
      </c>
      <c r="E676" t="s">
        <v>45</v>
      </c>
      <c r="F676" t="s">
        <v>36</v>
      </c>
      <c r="G676">
        <v>27</v>
      </c>
      <c r="H676">
        <v>5.5</v>
      </c>
      <c r="I676">
        <v>5.5</v>
      </c>
      <c r="J676" s="3">
        <v>0.74</v>
      </c>
      <c r="K676" t="s">
        <v>25</v>
      </c>
      <c r="L676" t="s">
        <v>26</v>
      </c>
      <c r="M676">
        <v>26</v>
      </c>
      <c r="N676">
        <v>62</v>
      </c>
      <c r="O676">
        <v>5</v>
      </c>
      <c r="P676">
        <v>1.3</v>
      </c>
      <c r="Q676" t="s">
        <v>33</v>
      </c>
      <c r="R676" t="s">
        <v>38</v>
      </c>
      <c r="S676">
        <v>20</v>
      </c>
      <c r="T676">
        <v>1</v>
      </c>
      <c r="U676">
        <f>IF(EmployeeData3[[#This Row],[Gender]]="Female",1,0)</f>
        <v>0</v>
      </c>
      <c r="V676">
        <f>IF(EmployeeData3[[#This Row],[Performance Rating]]="Needs Improvement",1,0)</f>
        <v>0</v>
      </c>
      <c r="W676">
        <f>IF(EmployeeData3[[#This Row],[Performance Rating]]="Exceeds Expectations",1,0)</f>
        <v>0</v>
      </c>
      <c r="X676">
        <f>IF(EmployeeData3[[#This Row],[Performance Rating]]="Outstanding",1,0)</f>
        <v>0</v>
      </c>
      <c r="Y676">
        <f>IF(EmployeeData3[[#This Row],[Job Level]]="Entry",1,0)</f>
        <v>0</v>
      </c>
      <c r="Z676">
        <f>IF(EmployeeData3[[#This Row],[Job Level]]="Manager",1,0)</f>
        <v>1</v>
      </c>
      <c r="AA676">
        <f>IF(EmployeeData3[[#This Row],[Job Level]]="Senior",1,0)</f>
        <v>0</v>
      </c>
      <c r="AB676">
        <f>IF(EmployeeData3[[#This Row],[Job Level]]="Senior Manager",1,0)</f>
        <v>0</v>
      </c>
      <c r="AC676">
        <f>IF(EmployeeData3[[#This Row],[Department]]="Claims",1,0)</f>
        <v>0</v>
      </c>
      <c r="AD676">
        <f>IF(EmployeeData3[[#This Row],[Department]]="Finance",1,0)</f>
        <v>0</v>
      </c>
      <c r="AE676">
        <f>IF(EmployeeData3[[#This Row],[Department]]="HR",1,0)</f>
        <v>0</v>
      </c>
      <c r="AF676">
        <f>IF(EmployeeData3[[#This Row],[Department]]="IT",1,0)</f>
        <v>0</v>
      </c>
      <c r="AG676">
        <f>IF(EmployeeData3[[#This Row],[Department]]="Marketing",1,0)</f>
        <v>0</v>
      </c>
      <c r="AH676">
        <f>IF(EmployeeData3[[#This Row],[Department]]="Sales",1,0)</f>
        <v>1</v>
      </c>
      <c r="AI676">
        <f>IF(EmployeeData3[[#This Row],[Department]]="Underwriting",1,0)</f>
        <v>0</v>
      </c>
      <c r="AJ676">
        <f>IF(EmployeeData3[[#This Row],[Country]]="Canada",1,0)</f>
        <v>0</v>
      </c>
      <c r="AK676">
        <f>IF(EmployeeData3[[#This Row],[Country]]="Germany",1,0)</f>
        <v>0</v>
      </c>
      <c r="AL676">
        <f>IF(EmployeeData3[[#This Row],[Country]]="Ireland",1,0)</f>
        <v>0</v>
      </c>
      <c r="AM676">
        <f>IF(EmployeeData3[[#This Row],[Country]]="Singapore",1,0)</f>
        <v>0</v>
      </c>
      <c r="AN676">
        <f>IF(EmployeeData3[[#This Row],[Country]]="US",1,0)</f>
        <v>1</v>
      </c>
      <c r="AO676">
        <f>IF(EmployeeData3[[#This Row],[Working Arrangement]]="Office",1,0)</f>
        <v>0</v>
      </c>
      <c r="AP676">
        <f>IF(EmployeeData3[[#This Row],[Working Arrangement]]="Remote",1,0)</f>
        <v>0</v>
      </c>
      <c r="AQ676" t="e">
        <f>'Logistics Regression'!#REF! + SUMPRODUCT(B676:J676, 'Logistics Regression'!#REF!)</f>
        <v>#REF!</v>
      </c>
    </row>
    <row r="677" spans="1:43">
      <c r="A677" t="s">
        <v>728</v>
      </c>
      <c r="B677" t="str">
        <f>VLOOKUP(EmployeeData3[[#This Row],[Employee ID]],GenderData[#All],2,FALSE)</f>
        <v>Male</v>
      </c>
      <c r="C677" t="s">
        <v>29</v>
      </c>
      <c r="D677" t="s">
        <v>30</v>
      </c>
      <c r="E677" t="s">
        <v>23</v>
      </c>
      <c r="F677" t="s">
        <v>24</v>
      </c>
      <c r="G677">
        <v>30</v>
      </c>
      <c r="H677">
        <v>1.4</v>
      </c>
      <c r="I677">
        <v>1.3</v>
      </c>
      <c r="J677" s="3">
        <v>1.1499999999999999</v>
      </c>
      <c r="K677" t="s">
        <v>25</v>
      </c>
      <c r="L677" t="s">
        <v>26</v>
      </c>
      <c r="M677">
        <v>30</v>
      </c>
      <c r="N677">
        <v>73</v>
      </c>
      <c r="O677">
        <v>3</v>
      </c>
      <c r="P677">
        <v>5.5</v>
      </c>
      <c r="Q677" t="s">
        <v>33</v>
      </c>
      <c r="R677" t="s">
        <v>26</v>
      </c>
      <c r="S677">
        <v>13</v>
      </c>
      <c r="T677">
        <v>0</v>
      </c>
      <c r="U677">
        <f>IF(EmployeeData3[[#This Row],[Gender]]="Female",1,0)</f>
        <v>0</v>
      </c>
      <c r="V677">
        <f>IF(EmployeeData3[[#This Row],[Performance Rating]]="Needs Improvement",1,0)</f>
        <v>0</v>
      </c>
      <c r="W677">
        <f>IF(EmployeeData3[[#This Row],[Performance Rating]]="Exceeds Expectations",1,0)</f>
        <v>0</v>
      </c>
      <c r="X677">
        <f>IF(EmployeeData3[[#This Row],[Performance Rating]]="Outstanding",1,0)</f>
        <v>0</v>
      </c>
      <c r="Y677">
        <f>IF(EmployeeData3[[#This Row],[Job Level]]="Entry",1,0)</f>
        <v>0</v>
      </c>
      <c r="Z677">
        <f>IF(EmployeeData3[[#This Row],[Job Level]]="Manager",1,0)</f>
        <v>0</v>
      </c>
      <c r="AA677">
        <f>IF(EmployeeData3[[#This Row],[Job Level]]="Senior",1,0)</f>
        <v>0</v>
      </c>
      <c r="AB677">
        <f>IF(EmployeeData3[[#This Row],[Job Level]]="Senior Manager",1,0)</f>
        <v>0</v>
      </c>
      <c r="AC677">
        <f>IF(EmployeeData3[[#This Row],[Department]]="Claims",1,0)</f>
        <v>1</v>
      </c>
      <c r="AD677">
        <f>IF(EmployeeData3[[#This Row],[Department]]="Finance",1,0)</f>
        <v>0</v>
      </c>
      <c r="AE677">
        <f>IF(EmployeeData3[[#This Row],[Department]]="HR",1,0)</f>
        <v>0</v>
      </c>
      <c r="AF677">
        <f>IF(EmployeeData3[[#This Row],[Department]]="IT",1,0)</f>
        <v>0</v>
      </c>
      <c r="AG677">
        <f>IF(EmployeeData3[[#This Row],[Department]]="Marketing",1,0)</f>
        <v>0</v>
      </c>
      <c r="AH677">
        <f>IF(EmployeeData3[[#This Row],[Department]]="Sales",1,0)</f>
        <v>0</v>
      </c>
      <c r="AI677">
        <f>IF(EmployeeData3[[#This Row],[Department]]="Underwriting",1,0)</f>
        <v>0</v>
      </c>
      <c r="AJ677">
        <f>IF(EmployeeData3[[#This Row],[Country]]="Canada",1,0)</f>
        <v>0</v>
      </c>
      <c r="AK677">
        <f>IF(EmployeeData3[[#This Row],[Country]]="Germany",1,0)</f>
        <v>0</v>
      </c>
      <c r="AL677">
        <f>IF(EmployeeData3[[#This Row],[Country]]="Ireland",1,0)</f>
        <v>0</v>
      </c>
      <c r="AM677">
        <f>IF(EmployeeData3[[#This Row],[Country]]="Singapore",1,0)</f>
        <v>0</v>
      </c>
      <c r="AN677">
        <f>IF(EmployeeData3[[#This Row],[Country]]="US",1,0)</f>
        <v>0</v>
      </c>
      <c r="AO677">
        <f>IF(EmployeeData3[[#This Row],[Working Arrangement]]="Office",1,0)</f>
        <v>0</v>
      </c>
      <c r="AP677">
        <f>IF(EmployeeData3[[#This Row],[Working Arrangement]]="Remote",1,0)</f>
        <v>0</v>
      </c>
      <c r="AQ677" t="e">
        <f>'Logistics Regression'!#REF! + SUMPRODUCT(B677:J677, 'Logistics Regression'!#REF!)</f>
        <v>#REF!</v>
      </c>
    </row>
    <row r="678" spans="1:43">
      <c r="A678" t="s">
        <v>729</v>
      </c>
      <c r="B678" t="str">
        <f>VLOOKUP(EmployeeData3[[#This Row],[Employee ID]],GenderData[#All],2,FALSE)</f>
        <v>Female</v>
      </c>
      <c r="C678" t="s">
        <v>48</v>
      </c>
      <c r="D678" t="s">
        <v>49</v>
      </c>
      <c r="E678" t="s">
        <v>23</v>
      </c>
      <c r="F678" t="s">
        <v>62</v>
      </c>
      <c r="G678">
        <v>35</v>
      </c>
      <c r="H678">
        <v>1.6</v>
      </c>
      <c r="I678">
        <v>1.6</v>
      </c>
      <c r="J678" s="3">
        <v>1.05</v>
      </c>
      <c r="K678" t="s">
        <v>37</v>
      </c>
      <c r="L678" t="s">
        <v>38</v>
      </c>
      <c r="M678">
        <v>15</v>
      </c>
      <c r="N678">
        <v>65</v>
      </c>
      <c r="O678">
        <v>5</v>
      </c>
      <c r="P678">
        <v>6.3</v>
      </c>
      <c r="Q678" t="s">
        <v>33</v>
      </c>
      <c r="R678" t="s">
        <v>26</v>
      </c>
      <c r="S678">
        <v>43</v>
      </c>
      <c r="T678">
        <v>0</v>
      </c>
      <c r="U678">
        <f>IF(EmployeeData3[[#This Row],[Gender]]="Female",1,0)</f>
        <v>1</v>
      </c>
      <c r="V678">
        <f>IF(EmployeeData3[[#This Row],[Performance Rating]]="Needs Improvement",1,0)</f>
        <v>0</v>
      </c>
      <c r="W678">
        <f>IF(EmployeeData3[[#This Row],[Performance Rating]]="Exceeds Expectations",1,0)</f>
        <v>1</v>
      </c>
      <c r="X678">
        <f>IF(EmployeeData3[[#This Row],[Performance Rating]]="Outstanding",1,0)</f>
        <v>0</v>
      </c>
      <c r="Y678">
        <f>IF(EmployeeData3[[#This Row],[Job Level]]="Entry",1,0)</f>
        <v>1</v>
      </c>
      <c r="Z678">
        <f>IF(EmployeeData3[[#This Row],[Job Level]]="Manager",1,0)</f>
        <v>0</v>
      </c>
      <c r="AA678">
        <f>IF(EmployeeData3[[#This Row],[Job Level]]="Senior",1,0)</f>
        <v>0</v>
      </c>
      <c r="AB678">
        <f>IF(EmployeeData3[[#This Row],[Job Level]]="Senior Manager",1,0)</f>
        <v>0</v>
      </c>
      <c r="AC678">
        <f>IF(EmployeeData3[[#This Row],[Department]]="Claims",1,0)</f>
        <v>0</v>
      </c>
      <c r="AD678">
        <f>IF(EmployeeData3[[#This Row],[Department]]="Finance",1,0)</f>
        <v>0</v>
      </c>
      <c r="AE678">
        <f>IF(EmployeeData3[[#This Row],[Department]]="HR",1,0)</f>
        <v>0</v>
      </c>
      <c r="AF678">
        <f>IF(EmployeeData3[[#This Row],[Department]]="IT",1,0)</f>
        <v>1</v>
      </c>
      <c r="AG678">
        <f>IF(EmployeeData3[[#This Row],[Department]]="Marketing",1,0)</f>
        <v>0</v>
      </c>
      <c r="AH678">
        <f>IF(EmployeeData3[[#This Row],[Department]]="Sales",1,0)</f>
        <v>0</v>
      </c>
      <c r="AI678">
        <f>IF(EmployeeData3[[#This Row],[Department]]="Underwriting",1,0)</f>
        <v>0</v>
      </c>
      <c r="AJ678">
        <f>IF(EmployeeData3[[#This Row],[Country]]="Canada",1,0)</f>
        <v>0</v>
      </c>
      <c r="AK678">
        <f>IF(EmployeeData3[[#This Row],[Country]]="Germany",1,0)</f>
        <v>0</v>
      </c>
      <c r="AL678">
        <f>IF(EmployeeData3[[#This Row],[Country]]="Ireland",1,0)</f>
        <v>0</v>
      </c>
      <c r="AM678">
        <f>IF(EmployeeData3[[#This Row],[Country]]="Singapore",1,0)</f>
        <v>0</v>
      </c>
      <c r="AN678">
        <f>IF(EmployeeData3[[#This Row],[Country]]="US",1,0)</f>
        <v>0</v>
      </c>
      <c r="AO678">
        <f>IF(EmployeeData3[[#This Row],[Working Arrangement]]="Office",1,0)</f>
        <v>0</v>
      </c>
      <c r="AP678">
        <f>IF(EmployeeData3[[#This Row],[Working Arrangement]]="Remote",1,0)</f>
        <v>0</v>
      </c>
      <c r="AQ678" t="e">
        <f>'Logistics Regression'!#REF! + SUMPRODUCT(B678:J678, 'Logistics Regression'!#REF!)</f>
        <v>#REF!</v>
      </c>
    </row>
    <row r="679" spans="1:43">
      <c r="A679" t="s">
        <v>730</v>
      </c>
      <c r="B679" t="str">
        <f>VLOOKUP(EmployeeData3[[#This Row],[Employee ID]],GenderData[#All],2,FALSE)</f>
        <v>Female</v>
      </c>
      <c r="C679" t="s">
        <v>21</v>
      </c>
      <c r="D679" t="s">
        <v>22</v>
      </c>
      <c r="E679" t="s">
        <v>23</v>
      </c>
      <c r="F679" t="s">
        <v>24</v>
      </c>
      <c r="G679">
        <v>48</v>
      </c>
      <c r="H679">
        <v>2.1</v>
      </c>
      <c r="I679">
        <v>1.6</v>
      </c>
      <c r="J679" s="3">
        <v>0.83</v>
      </c>
      <c r="K679" t="s">
        <v>25</v>
      </c>
      <c r="L679" t="s">
        <v>26</v>
      </c>
      <c r="M679">
        <v>27</v>
      </c>
      <c r="N679">
        <v>44</v>
      </c>
      <c r="O679">
        <v>11</v>
      </c>
      <c r="P679">
        <v>2.7</v>
      </c>
      <c r="Q679" t="s">
        <v>50</v>
      </c>
      <c r="R679" t="s">
        <v>38</v>
      </c>
      <c r="S679">
        <v>14</v>
      </c>
      <c r="T679">
        <v>1</v>
      </c>
      <c r="U679">
        <f>IF(EmployeeData3[[#This Row],[Gender]]="Female",1,0)</f>
        <v>1</v>
      </c>
      <c r="V679">
        <f>IF(EmployeeData3[[#This Row],[Performance Rating]]="Needs Improvement",1,0)</f>
        <v>0</v>
      </c>
      <c r="W679">
        <f>IF(EmployeeData3[[#This Row],[Performance Rating]]="Exceeds Expectations",1,0)</f>
        <v>0</v>
      </c>
      <c r="X679">
        <f>IF(EmployeeData3[[#This Row],[Performance Rating]]="Outstanding",1,0)</f>
        <v>0</v>
      </c>
      <c r="Y679">
        <f>IF(EmployeeData3[[#This Row],[Job Level]]="Entry",1,0)</f>
        <v>0</v>
      </c>
      <c r="Z679">
        <f>IF(EmployeeData3[[#This Row],[Job Level]]="Manager",1,0)</f>
        <v>0</v>
      </c>
      <c r="AA679">
        <f>IF(EmployeeData3[[#This Row],[Job Level]]="Senior",1,0)</f>
        <v>0</v>
      </c>
      <c r="AB679">
        <f>IF(EmployeeData3[[#This Row],[Job Level]]="Senior Manager",1,0)</f>
        <v>0</v>
      </c>
      <c r="AC679">
        <f>IF(EmployeeData3[[#This Row],[Department]]="Claims",1,0)</f>
        <v>0</v>
      </c>
      <c r="AD679">
        <f>IF(EmployeeData3[[#This Row],[Department]]="Finance",1,0)</f>
        <v>0</v>
      </c>
      <c r="AE679">
        <f>IF(EmployeeData3[[#This Row],[Department]]="HR",1,0)</f>
        <v>0</v>
      </c>
      <c r="AF679">
        <f>IF(EmployeeData3[[#This Row],[Department]]="IT",1,0)</f>
        <v>0</v>
      </c>
      <c r="AG679">
        <f>IF(EmployeeData3[[#This Row],[Department]]="Marketing",1,0)</f>
        <v>0</v>
      </c>
      <c r="AH679">
        <f>IF(EmployeeData3[[#This Row],[Department]]="Sales",1,0)</f>
        <v>1</v>
      </c>
      <c r="AI679">
        <f>IF(EmployeeData3[[#This Row],[Department]]="Underwriting",1,0)</f>
        <v>0</v>
      </c>
      <c r="AJ679">
        <f>IF(EmployeeData3[[#This Row],[Country]]="Canada",1,0)</f>
        <v>0</v>
      </c>
      <c r="AK679">
        <f>IF(EmployeeData3[[#This Row],[Country]]="Germany",1,0)</f>
        <v>0</v>
      </c>
      <c r="AL679">
        <f>IF(EmployeeData3[[#This Row],[Country]]="Ireland",1,0)</f>
        <v>0</v>
      </c>
      <c r="AM679">
        <f>IF(EmployeeData3[[#This Row],[Country]]="Singapore",1,0)</f>
        <v>0</v>
      </c>
      <c r="AN679">
        <f>IF(EmployeeData3[[#This Row],[Country]]="US",1,0)</f>
        <v>0</v>
      </c>
      <c r="AO679">
        <f>IF(EmployeeData3[[#This Row],[Working Arrangement]]="Office",1,0)</f>
        <v>1</v>
      </c>
      <c r="AP679">
        <f>IF(EmployeeData3[[#This Row],[Working Arrangement]]="Remote",1,0)</f>
        <v>0</v>
      </c>
      <c r="AQ679" t="e">
        <f>'Logistics Regression'!#REF! + SUMPRODUCT(B679:J679, 'Logistics Regression'!#REF!)</f>
        <v>#REF!</v>
      </c>
    </row>
    <row r="680" spans="1:43">
      <c r="A680" t="s">
        <v>731</v>
      </c>
      <c r="B680" t="str">
        <f>VLOOKUP(EmployeeData3[[#This Row],[Employee ID]],GenderData[#All],2,FALSE)</f>
        <v>Female</v>
      </c>
      <c r="C680" t="s">
        <v>29</v>
      </c>
      <c r="D680" t="s">
        <v>30</v>
      </c>
      <c r="E680" t="s">
        <v>23</v>
      </c>
      <c r="F680" t="s">
        <v>24</v>
      </c>
      <c r="G680">
        <v>31</v>
      </c>
      <c r="H680">
        <v>1.3</v>
      </c>
      <c r="I680">
        <v>1.3</v>
      </c>
      <c r="J680" s="3">
        <v>0.84</v>
      </c>
      <c r="K680" t="s">
        <v>53</v>
      </c>
      <c r="L680" t="s">
        <v>38</v>
      </c>
      <c r="M680">
        <v>13</v>
      </c>
      <c r="N680">
        <v>80</v>
      </c>
      <c r="O680">
        <v>4</v>
      </c>
      <c r="P680">
        <v>4.8</v>
      </c>
      <c r="Q680" t="s">
        <v>33</v>
      </c>
      <c r="R680" t="s">
        <v>26</v>
      </c>
      <c r="S680">
        <v>27</v>
      </c>
      <c r="T680">
        <v>0</v>
      </c>
      <c r="U680">
        <f>IF(EmployeeData3[[#This Row],[Gender]]="Female",1,0)</f>
        <v>1</v>
      </c>
      <c r="V680">
        <f>IF(EmployeeData3[[#This Row],[Performance Rating]]="Needs Improvement",1,0)</f>
        <v>1</v>
      </c>
      <c r="W680">
        <f>IF(EmployeeData3[[#This Row],[Performance Rating]]="Exceeds Expectations",1,0)</f>
        <v>0</v>
      </c>
      <c r="X680">
        <f>IF(EmployeeData3[[#This Row],[Performance Rating]]="Outstanding",1,0)</f>
        <v>0</v>
      </c>
      <c r="Y680">
        <f>IF(EmployeeData3[[#This Row],[Job Level]]="Entry",1,0)</f>
        <v>0</v>
      </c>
      <c r="Z680">
        <f>IF(EmployeeData3[[#This Row],[Job Level]]="Manager",1,0)</f>
        <v>0</v>
      </c>
      <c r="AA680">
        <f>IF(EmployeeData3[[#This Row],[Job Level]]="Senior",1,0)</f>
        <v>0</v>
      </c>
      <c r="AB680">
        <f>IF(EmployeeData3[[#This Row],[Job Level]]="Senior Manager",1,0)</f>
        <v>0</v>
      </c>
      <c r="AC680">
        <f>IF(EmployeeData3[[#This Row],[Department]]="Claims",1,0)</f>
        <v>1</v>
      </c>
      <c r="AD680">
        <f>IF(EmployeeData3[[#This Row],[Department]]="Finance",1,0)</f>
        <v>0</v>
      </c>
      <c r="AE680">
        <f>IF(EmployeeData3[[#This Row],[Department]]="HR",1,0)</f>
        <v>0</v>
      </c>
      <c r="AF680">
        <f>IF(EmployeeData3[[#This Row],[Department]]="IT",1,0)</f>
        <v>0</v>
      </c>
      <c r="AG680">
        <f>IF(EmployeeData3[[#This Row],[Department]]="Marketing",1,0)</f>
        <v>0</v>
      </c>
      <c r="AH680">
        <f>IF(EmployeeData3[[#This Row],[Department]]="Sales",1,0)</f>
        <v>0</v>
      </c>
      <c r="AI680">
        <f>IF(EmployeeData3[[#This Row],[Department]]="Underwriting",1,0)</f>
        <v>0</v>
      </c>
      <c r="AJ680">
        <f>IF(EmployeeData3[[#This Row],[Country]]="Canada",1,0)</f>
        <v>0</v>
      </c>
      <c r="AK680">
        <f>IF(EmployeeData3[[#This Row],[Country]]="Germany",1,0)</f>
        <v>0</v>
      </c>
      <c r="AL680">
        <f>IF(EmployeeData3[[#This Row],[Country]]="Ireland",1,0)</f>
        <v>0</v>
      </c>
      <c r="AM680">
        <f>IF(EmployeeData3[[#This Row],[Country]]="Singapore",1,0)</f>
        <v>0</v>
      </c>
      <c r="AN680">
        <f>IF(EmployeeData3[[#This Row],[Country]]="US",1,0)</f>
        <v>0</v>
      </c>
      <c r="AO680">
        <f>IF(EmployeeData3[[#This Row],[Working Arrangement]]="Office",1,0)</f>
        <v>0</v>
      </c>
      <c r="AP680">
        <f>IF(EmployeeData3[[#This Row],[Working Arrangement]]="Remote",1,0)</f>
        <v>0</v>
      </c>
      <c r="AQ680" t="e">
        <f>'Logistics Regression'!#REF! + SUMPRODUCT(B680:J680, 'Logistics Regression'!#REF!)</f>
        <v>#REF!</v>
      </c>
    </row>
    <row r="681" spans="1:43">
      <c r="A681" t="s">
        <v>732</v>
      </c>
      <c r="B681" t="str">
        <f>VLOOKUP(EmployeeData3[[#This Row],[Employee ID]],GenderData[#All],2,FALSE)</f>
        <v>Male</v>
      </c>
      <c r="C681" t="s">
        <v>52</v>
      </c>
      <c r="D681" t="s">
        <v>30</v>
      </c>
      <c r="E681" t="s">
        <v>45</v>
      </c>
      <c r="F681" t="s">
        <v>32</v>
      </c>
      <c r="G681">
        <v>42</v>
      </c>
      <c r="H681">
        <v>5.9</v>
      </c>
      <c r="I681">
        <v>1.9</v>
      </c>
      <c r="J681" s="3">
        <v>1.1599999999999999</v>
      </c>
      <c r="K681" t="s">
        <v>25</v>
      </c>
      <c r="L681" t="s">
        <v>26</v>
      </c>
      <c r="M681">
        <v>24</v>
      </c>
      <c r="N681">
        <v>90</v>
      </c>
      <c r="O681">
        <v>5</v>
      </c>
      <c r="P681">
        <v>2.1</v>
      </c>
      <c r="Q681" t="s">
        <v>33</v>
      </c>
      <c r="R681" t="s">
        <v>26</v>
      </c>
      <c r="S681">
        <v>18</v>
      </c>
      <c r="T681">
        <v>0</v>
      </c>
      <c r="U681">
        <f>IF(EmployeeData3[[#This Row],[Gender]]="Female",1,0)</f>
        <v>0</v>
      </c>
      <c r="V681">
        <f>IF(EmployeeData3[[#This Row],[Performance Rating]]="Needs Improvement",1,0)</f>
        <v>0</v>
      </c>
      <c r="W681">
        <f>IF(EmployeeData3[[#This Row],[Performance Rating]]="Exceeds Expectations",1,0)</f>
        <v>0</v>
      </c>
      <c r="X681">
        <f>IF(EmployeeData3[[#This Row],[Performance Rating]]="Outstanding",1,0)</f>
        <v>0</v>
      </c>
      <c r="Y681">
        <f>IF(EmployeeData3[[#This Row],[Job Level]]="Entry",1,0)</f>
        <v>0</v>
      </c>
      <c r="Z681">
        <f>IF(EmployeeData3[[#This Row],[Job Level]]="Manager",1,0)</f>
        <v>0</v>
      </c>
      <c r="AA681">
        <f>IF(EmployeeData3[[#This Row],[Job Level]]="Senior",1,0)</f>
        <v>1</v>
      </c>
      <c r="AB681">
        <f>IF(EmployeeData3[[#This Row],[Job Level]]="Senior Manager",1,0)</f>
        <v>0</v>
      </c>
      <c r="AC681">
        <f>IF(EmployeeData3[[#This Row],[Department]]="Claims",1,0)</f>
        <v>0</v>
      </c>
      <c r="AD681">
        <f>IF(EmployeeData3[[#This Row],[Department]]="Finance",1,0)</f>
        <v>0</v>
      </c>
      <c r="AE681">
        <f>IF(EmployeeData3[[#This Row],[Department]]="HR",1,0)</f>
        <v>0</v>
      </c>
      <c r="AF681">
        <f>IF(EmployeeData3[[#This Row],[Department]]="IT",1,0)</f>
        <v>0</v>
      </c>
      <c r="AG681">
        <f>IF(EmployeeData3[[#This Row],[Department]]="Marketing",1,0)</f>
        <v>0</v>
      </c>
      <c r="AH681">
        <f>IF(EmployeeData3[[#This Row],[Department]]="Sales",1,0)</f>
        <v>0</v>
      </c>
      <c r="AI681">
        <f>IF(EmployeeData3[[#This Row],[Department]]="Underwriting",1,0)</f>
        <v>1</v>
      </c>
      <c r="AJ681">
        <f>IF(EmployeeData3[[#This Row],[Country]]="Canada",1,0)</f>
        <v>0</v>
      </c>
      <c r="AK681">
        <f>IF(EmployeeData3[[#This Row],[Country]]="Germany",1,0)</f>
        <v>0</v>
      </c>
      <c r="AL681">
        <f>IF(EmployeeData3[[#This Row],[Country]]="Ireland",1,0)</f>
        <v>0</v>
      </c>
      <c r="AM681">
        <f>IF(EmployeeData3[[#This Row],[Country]]="Singapore",1,0)</f>
        <v>0</v>
      </c>
      <c r="AN681">
        <f>IF(EmployeeData3[[#This Row],[Country]]="US",1,0)</f>
        <v>1</v>
      </c>
      <c r="AO681">
        <f>IF(EmployeeData3[[#This Row],[Working Arrangement]]="Office",1,0)</f>
        <v>0</v>
      </c>
      <c r="AP681">
        <f>IF(EmployeeData3[[#This Row],[Working Arrangement]]="Remote",1,0)</f>
        <v>0</v>
      </c>
      <c r="AQ681" t="e">
        <f>'Logistics Regression'!#REF! + SUMPRODUCT(B681:J681, 'Logistics Regression'!#REF!)</f>
        <v>#REF!</v>
      </c>
    </row>
    <row r="682" spans="1:43">
      <c r="A682" t="s">
        <v>733</v>
      </c>
      <c r="B682" t="str">
        <f>VLOOKUP(EmployeeData3[[#This Row],[Employee ID]],GenderData[#All],2,FALSE)</f>
        <v>Male</v>
      </c>
      <c r="C682" t="s">
        <v>52</v>
      </c>
      <c r="D682" t="s">
        <v>30</v>
      </c>
      <c r="E682" t="s">
        <v>45</v>
      </c>
      <c r="F682" t="s">
        <v>24</v>
      </c>
      <c r="G682">
        <v>41</v>
      </c>
      <c r="H682">
        <v>2.5</v>
      </c>
      <c r="I682">
        <v>0.9</v>
      </c>
      <c r="J682" s="3">
        <v>0.87</v>
      </c>
      <c r="K682" t="s">
        <v>25</v>
      </c>
      <c r="L682" t="s">
        <v>26</v>
      </c>
      <c r="M682">
        <v>18</v>
      </c>
      <c r="N682">
        <v>55</v>
      </c>
      <c r="O682">
        <v>4</v>
      </c>
      <c r="P682">
        <v>2.2000000000000002</v>
      </c>
      <c r="Q682" t="s">
        <v>33</v>
      </c>
      <c r="R682" t="s">
        <v>26</v>
      </c>
      <c r="S682">
        <v>24</v>
      </c>
      <c r="T682">
        <v>0</v>
      </c>
      <c r="U682">
        <f>IF(EmployeeData3[[#This Row],[Gender]]="Female",1,0)</f>
        <v>0</v>
      </c>
      <c r="V682">
        <f>IF(EmployeeData3[[#This Row],[Performance Rating]]="Needs Improvement",1,0)</f>
        <v>0</v>
      </c>
      <c r="W682">
        <f>IF(EmployeeData3[[#This Row],[Performance Rating]]="Exceeds Expectations",1,0)</f>
        <v>0</v>
      </c>
      <c r="X682">
        <f>IF(EmployeeData3[[#This Row],[Performance Rating]]="Outstanding",1,0)</f>
        <v>0</v>
      </c>
      <c r="Y682">
        <f>IF(EmployeeData3[[#This Row],[Job Level]]="Entry",1,0)</f>
        <v>0</v>
      </c>
      <c r="Z682">
        <f>IF(EmployeeData3[[#This Row],[Job Level]]="Manager",1,0)</f>
        <v>0</v>
      </c>
      <c r="AA682">
        <f>IF(EmployeeData3[[#This Row],[Job Level]]="Senior",1,0)</f>
        <v>0</v>
      </c>
      <c r="AB682">
        <f>IF(EmployeeData3[[#This Row],[Job Level]]="Senior Manager",1,0)</f>
        <v>0</v>
      </c>
      <c r="AC682">
        <f>IF(EmployeeData3[[#This Row],[Department]]="Claims",1,0)</f>
        <v>0</v>
      </c>
      <c r="AD682">
        <f>IF(EmployeeData3[[#This Row],[Department]]="Finance",1,0)</f>
        <v>0</v>
      </c>
      <c r="AE682">
        <f>IF(EmployeeData3[[#This Row],[Department]]="HR",1,0)</f>
        <v>0</v>
      </c>
      <c r="AF682">
        <f>IF(EmployeeData3[[#This Row],[Department]]="IT",1,0)</f>
        <v>0</v>
      </c>
      <c r="AG682">
        <f>IF(EmployeeData3[[#This Row],[Department]]="Marketing",1,0)</f>
        <v>0</v>
      </c>
      <c r="AH682">
        <f>IF(EmployeeData3[[#This Row],[Department]]="Sales",1,0)</f>
        <v>0</v>
      </c>
      <c r="AI682">
        <f>IF(EmployeeData3[[#This Row],[Department]]="Underwriting",1,0)</f>
        <v>1</v>
      </c>
      <c r="AJ682">
        <f>IF(EmployeeData3[[#This Row],[Country]]="Canada",1,0)</f>
        <v>0</v>
      </c>
      <c r="AK682">
        <f>IF(EmployeeData3[[#This Row],[Country]]="Germany",1,0)</f>
        <v>0</v>
      </c>
      <c r="AL682">
        <f>IF(EmployeeData3[[#This Row],[Country]]="Ireland",1,0)</f>
        <v>0</v>
      </c>
      <c r="AM682">
        <f>IF(EmployeeData3[[#This Row],[Country]]="Singapore",1,0)</f>
        <v>0</v>
      </c>
      <c r="AN682">
        <f>IF(EmployeeData3[[#This Row],[Country]]="US",1,0)</f>
        <v>1</v>
      </c>
      <c r="AO682">
        <f>IF(EmployeeData3[[#This Row],[Working Arrangement]]="Office",1,0)</f>
        <v>0</v>
      </c>
      <c r="AP682">
        <f>IF(EmployeeData3[[#This Row],[Working Arrangement]]="Remote",1,0)</f>
        <v>0</v>
      </c>
      <c r="AQ682" t="e">
        <f>'Logistics Regression'!#REF! + SUMPRODUCT(B682:J682, 'Logistics Regression'!#REF!)</f>
        <v>#REF!</v>
      </c>
    </row>
    <row r="683" spans="1:43">
      <c r="A683" t="s">
        <v>734</v>
      </c>
      <c r="B683" t="str">
        <f>VLOOKUP(EmployeeData3[[#This Row],[Employee ID]],GenderData[#All],2,FALSE)</f>
        <v>Female</v>
      </c>
      <c r="C683" t="s">
        <v>43</v>
      </c>
      <c r="D683" t="s">
        <v>44</v>
      </c>
      <c r="E683" t="s">
        <v>23</v>
      </c>
      <c r="F683" t="s">
        <v>59</v>
      </c>
      <c r="G683">
        <v>52</v>
      </c>
      <c r="H683">
        <v>3.8</v>
      </c>
      <c r="I683">
        <v>3.7</v>
      </c>
      <c r="J683" s="3">
        <v>0.96</v>
      </c>
      <c r="K683" t="s">
        <v>37</v>
      </c>
      <c r="L683" t="s">
        <v>26</v>
      </c>
      <c r="M683">
        <v>20</v>
      </c>
      <c r="N683">
        <v>88</v>
      </c>
      <c r="O683">
        <v>11</v>
      </c>
      <c r="P683">
        <v>3.6</v>
      </c>
      <c r="Q683" t="s">
        <v>33</v>
      </c>
      <c r="R683" t="s">
        <v>26</v>
      </c>
      <c r="S683">
        <v>29</v>
      </c>
      <c r="T683">
        <v>0</v>
      </c>
      <c r="U683">
        <f>IF(EmployeeData3[[#This Row],[Gender]]="Female",1,0)</f>
        <v>1</v>
      </c>
      <c r="V683">
        <f>IF(EmployeeData3[[#This Row],[Performance Rating]]="Needs Improvement",1,0)</f>
        <v>0</v>
      </c>
      <c r="W683">
        <f>IF(EmployeeData3[[#This Row],[Performance Rating]]="Exceeds Expectations",1,0)</f>
        <v>1</v>
      </c>
      <c r="X683">
        <f>IF(EmployeeData3[[#This Row],[Performance Rating]]="Outstanding",1,0)</f>
        <v>0</v>
      </c>
      <c r="Y683">
        <f>IF(EmployeeData3[[#This Row],[Job Level]]="Entry",1,0)</f>
        <v>0</v>
      </c>
      <c r="Z683">
        <f>IF(EmployeeData3[[#This Row],[Job Level]]="Manager",1,0)</f>
        <v>0</v>
      </c>
      <c r="AA683">
        <f>IF(EmployeeData3[[#This Row],[Job Level]]="Senior",1,0)</f>
        <v>0</v>
      </c>
      <c r="AB683">
        <f>IF(EmployeeData3[[#This Row],[Job Level]]="Senior Manager",1,0)</f>
        <v>1</v>
      </c>
      <c r="AC683">
        <f>IF(EmployeeData3[[#This Row],[Department]]="Claims",1,0)</f>
        <v>0</v>
      </c>
      <c r="AD683">
        <f>IF(EmployeeData3[[#This Row],[Department]]="Finance",1,0)</f>
        <v>1</v>
      </c>
      <c r="AE683">
        <f>IF(EmployeeData3[[#This Row],[Department]]="HR",1,0)</f>
        <v>0</v>
      </c>
      <c r="AF683">
        <f>IF(EmployeeData3[[#This Row],[Department]]="IT",1,0)</f>
        <v>0</v>
      </c>
      <c r="AG683">
        <f>IF(EmployeeData3[[#This Row],[Department]]="Marketing",1,0)</f>
        <v>0</v>
      </c>
      <c r="AH683">
        <f>IF(EmployeeData3[[#This Row],[Department]]="Sales",1,0)</f>
        <v>0</v>
      </c>
      <c r="AI683">
        <f>IF(EmployeeData3[[#This Row],[Department]]="Underwriting",1,0)</f>
        <v>0</v>
      </c>
      <c r="AJ683">
        <f>IF(EmployeeData3[[#This Row],[Country]]="Canada",1,0)</f>
        <v>0</v>
      </c>
      <c r="AK683">
        <f>IF(EmployeeData3[[#This Row],[Country]]="Germany",1,0)</f>
        <v>0</v>
      </c>
      <c r="AL683">
        <f>IF(EmployeeData3[[#This Row],[Country]]="Ireland",1,0)</f>
        <v>0</v>
      </c>
      <c r="AM683">
        <f>IF(EmployeeData3[[#This Row],[Country]]="Singapore",1,0)</f>
        <v>0</v>
      </c>
      <c r="AN683">
        <f>IF(EmployeeData3[[#This Row],[Country]]="US",1,0)</f>
        <v>0</v>
      </c>
      <c r="AO683">
        <f>IF(EmployeeData3[[#This Row],[Working Arrangement]]="Office",1,0)</f>
        <v>0</v>
      </c>
      <c r="AP683">
        <f>IF(EmployeeData3[[#This Row],[Working Arrangement]]="Remote",1,0)</f>
        <v>0</v>
      </c>
      <c r="AQ683" t="e">
        <f>'Logistics Regression'!#REF! + SUMPRODUCT(B683:J683, 'Logistics Regression'!#REF!)</f>
        <v>#REF!</v>
      </c>
    </row>
    <row r="684" spans="1:43">
      <c r="A684" t="s">
        <v>735</v>
      </c>
      <c r="B684" t="str">
        <f>VLOOKUP(EmployeeData3[[#This Row],[Employee ID]],GenderData[#All],2,FALSE)</f>
        <v>Male</v>
      </c>
      <c r="C684" t="s">
        <v>43</v>
      </c>
      <c r="D684" t="s">
        <v>44</v>
      </c>
      <c r="E684" t="s">
        <v>41</v>
      </c>
      <c r="F684" t="s">
        <v>32</v>
      </c>
      <c r="G684">
        <v>38</v>
      </c>
      <c r="H684">
        <v>2</v>
      </c>
      <c r="I684">
        <v>1.1000000000000001</v>
      </c>
      <c r="J684" s="3">
        <v>0.73</v>
      </c>
      <c r="K684" t="s">
        <v>37</v>
      </c>
      <c r="L684" t="s">
        <v>26</v>
      </c>
      <c r="M684">
        <v>20</v>
      </c>
      <c r="N684">
        <v>70</v>
      </c>
      <c r="O684">
        <v>4</v>
      </c>
      <c r="P684">
        <v>2.1</v>
      </c>
      <c r="Q684" t="s">
        <v>33</v>
      </c>
      <c r="R684" t="s">
        <v>26</v>
      </c>
      <c r="S684">
        <v>8</v>
      </c>
      <c r="T684">
        <v>0</v>
      </c>
      <c r="U684">
        <f>IF(EmployeeData3[[#This Row],[Gender]]="Female",1,0)</f>
        <v>0</v>
      </c>
      <c r="V684">
        <f>IF(EmployeeData3[[#This Row],[Performance Rating]]="Needs Improvement",1,0)</f>
        <v>0</v>
      </c>
      <c r="W684">
        <f>IF(EmployeeData3[[#This Row],[Performance Rating]]="Exceeds Expectations",1,0)</f>
        <v>1</v>
      </c>
      <c r="X684">
        <f>IF(EmployeeData3[[#This Row],[Performance Rating]]="Outstanding",1,0)</f>
        <v>0</v>
      </c>
      <c r="Y684">
        <f>IF(EmployeeData3[[#This Row],[Job Level]]="Entry",1,0)</f>
        <v>0</v>
      </c>
      <c r="Z684">
        <f>IF(EmployeeData3[[#This Row],[Job Level]]="Manager",1,0)</f>
        <v>0</v>
      </c>
      <c r="AA684">
        <f>IF(EmployeeData3[[#This Row],[Job Level]]="Senior",1,0)</f>
        <v>1</v>
      </c>
      <c r="AB684">
        <f>IF(EmployeeData3[[#This Row],[Job Level]]="Senior Manager",1,0)</f>
        <v>0</v>
      </c>
      <c r="AC684">
        <f>IF(EmployeeData3[[#This Row],[Department]]="Claims",1,0)</f>
        <v>0</v>
      </c>
      <c r="AD684">
        <f>IF(EmployeeData3[[#This Row],[Department]]="Finance",1,0)</f>
        <v>1</v>
      </c>
      <c r="AE684">
        <f>IF(EmployeeData3[[#This Row],[Department]]="HR",1,0)</f>
        <v>0</v>
      </c>
      <c r="AF684">
        <f>IF(EmployeeData3[[#This Row],[Department]]="IT",1,0)</f>
        <v>0</v>
      </c>
      <c r="AG684">
        <f>IF(EmployeeData3[[#This Row],[Department]]="Marketing",1,0)</f>
        <v>0</v>
      </c>
      <c r="AH684">
        <f>IF(EmployeeData3[[#This Row],[Department]]="Sales",1,0)</f>
        <v>0</v>
      </c>
      <c r="AI684">
        <f>IF(EmployeeData3[[#This Row],[Department]]="Underwriting",1,0)</f>
        <v>0</v>
      </c>
      <c r="AJ684">
        <f>IF(EmployeeData3[[#This Row],[Country]]="Canada",1,0)</f>
        <v>0</v>
      </c>
      <c r="AK684">
        <f>IF(EmployeeData3[[#This Row],[Country]]="Germany",1,0)</f>
        <v>0</v>
      </c>
      <c r="AL684">
        <f>IF(EmployeeData3[[#This Row],[Country]]="Ireland",1,0)</f>
        <v>0</v>
      </c>
      <c r="AM684">
        <f>IF(EmployeeData3[[#This Row],[Country]]="Singapore",1,0)</f>
        <v>1</v>
      </c>
      <c r="AN684">
        <f>IF(EmployeeData3[[#This Row],[Country]]="US",1,0)</f>
        <v>0</v>
      </c>
      <c r="AO684">
        <f>IF(EmployeeData3[[#This Row],[Working Arrangement]]="Office",1,0)</f>
        <v>0</v>
      </c>
      <c r="AP684">
        <f>IF(EmployeeData3[[#This Row],[Working Arrangement]]="Remote",1,0)</f>
        <v>0</v>
      </c>
      <c r="AQ684" t="e">
        <f>'Logistics Regression'!#REF! + SUMPRODUCT(B684:J684, 'Logistics Regression'!#REF!)</f>
        <v>#REF!</v>
      </c>
    </row>
    <row r="685" spans="1:43">
      <c r="A685" t="s">
        <v>736</v>
      </c>
      <c r="B685" t="str">
        <f>VLOOKUP(EmployeeData3[[#This Row],[Employee ID]],GenderData[#All],2,FALSE)</f>
        <v>Male</v>
      </c>
      <c r="C685" t="s">
        <v>40</v>
      </c>
      <c r="D685" t="s">
        <v>40</v>
      </c>
      <c r="E685" t="s">
        <v>23</v>
      </c>
      <c r="F685" t="s">
        <v>36</v>
      </c>
      <c r="G685">
        <v>22</v>
      </c>
      <c r="H685">
        <v>3</v>
      </c>
      <c r="I685">
        <v>1</v>
      </c>
      <c r="J685" s="3">
        <v>0.96</v>
      </c>
      <c r="K685" t="s">
        <v>37</v>
      </c>
      <c r="L685" t="s">
        <v>26</v>
      </c>
      <c r="M685">
        <v>2</v>
      </c>
      <c r="N685">
        <v>72</v>
      </c>
      <c r="O685">
        <v>2</v>
      </c>
      <c r="P685">
        <v>3.2</v>
      </c>
      <c r="Q685" t="s">
        <v>50</v>
      </c>
      <c r="R685" t="s">
        <v>26</v>
      </c>
      <c r="S685">
        <v>24</v>
      </c>
      <c r="T685">
        <v>0</v>
      </c>
      <c r="U685">
        <f>IF(EmployeeData3[[#This Row],[Gender]]="Female",1,0)</f>
        <v>0</v>
      </c>
      <c r="V685">
        <f>IF(EmployeeData3[[#This Row],[Performance Rating]]="Needs Improvement",1,0)</f>
        <v>0</v>
      </c>
      <c r="W685">
        <f>IF(EmployeeData3[[#This Row],[Performance Rating]]="Exceeds Expectations",1,0)</f>
        <v>1</v>
      </c>
      <c r="X685">
        <f>IF(EmployeeData3[[#This Row],[Performance Rating]]="Outstanding",1,0)</f>
        <v>0</v>
      </c>
      <c r="Y685">
        <f>IF(EmployeeData3[[#This Row],[Job Level]]="Entry",1,0)</f>
        <v>0</v>
      </c>
      <c r="Z685">
        <f>IF(EmployeeData3[[#This Row],[Job Level]]="Manager",1,0)</f>
        <v>1</v>
      </c>
      <c r="AA685">
        <f>IF(EmployeeData3[[#This Row],[Job Level]]="Senior",1,0)</f>
        <v>0</v>
      </c>
      <c r="AB685">
        <f>IF(EmployeeData3[[#This Row],[Job Level]]="Senior Manager",1,0)</f>
        <v>0</v>
      </c>
      <c r="AC685">
        <f>IF(EmployeeData3[[#This Row],[Department]]="Claims",1,0)</f>
        <v>0</v>
      </c>
      <c r="AD685">
        <f>IF(EmployeeData3[[#This Row],[Department]]="Finance",1,0)</f>
        <v>0</v>
      </c>
      <c r="AE685">
        <f>IF(EmployeeData3[[#This Row],[Department]]="HR",1,0)</f>
        <v>0</v>
      </c>
      <c r="AF685">
        <f>IF(EmployeeData3[[#This Row],[Department]]="IT",1,0)</f>
        <v>0</v>
      </c>
      <c r="AG685">
        <f>IF(EmployeeData3[[#This Row],[Department]]="Marketing",1,0)</f>
        <v>0</v>
      </c>
      <c r="AH685">
        <f>IF(EmployeeData3[[#This Row],[Department]]="Sales",1,0)</f>
        <v>0</v>
      </c>
      <c r="AI685">
        <f>IF(EmployeeData3[[#This Row],[Department]]="Underwriting",1,0)</f>
        <v>0</v>
      </c>
      <c r="AJ685">
        <f>IF(EmployeeData3[[#This Row],[Country]]="Canada",1,0)</f>
        <v>0</v>
      </c>
      <c r="AK685">
        <f>IF(EmployeeData3[[#This Row],[Country]]="Germany",1,0)</f>
        <v>0</v>
      </c>
      <c r="AL685">
        <f>IF(EmployeeData3[[#This Row],[Country]]="Ireland",1,0)</f>
        <v>0</v>
      </c>
      <c r="AM685">
        <f>IF(EmployeeData3[[#This Row],[Country]]="Singapore",1,0)</f>
        <v>0</v>
      </c>
      <c r="AN685">
        <f>IF(EmployeeData3[[#This Row],[Country]]="US",1,0)</f>
        <v>0</v>
      </c>
      <c r="AO685">
        <f>IF(EmployeeData3[[#This Row],[Working Arrangement]]="Office",1,0)</f>
        <v>1</v>
      </c>
      <c r="AP685">
        <f>IF(EmployeeData3[[#This Row],[Working Arrangement]]="Remote",1,0)</f>
        <v>0</v>
      </c>
      <c r="AQ685" t="e">
        <f>'Logistics Regression'!#REF! + SUMPRODUCT(B685:J685, 'Logistics Regression'!#REF!)</f>
        <v>#REF!</v>
      </c>
    </row>
    <row r="686" spans="1:43">
      <c r="A686" t="s">
        <v>737</v>
      </c>
      <c r="B686" t="str">
        <f>VLOOKUP(EmployeeData3[[#This Row],[Employee ID]],GenderData[#All],2,FALSE)</f>
        <v>Female</v>
      </c>
      <c r="C686" t="s">
        <v>29</v>
      </c>
      <c r="D686" t="s">
        <v>30</v>
      </c>
      <c r="E686" t="s">
        <v>23</v>
      </c>
      <c r="F686" t="s">
        <v>24</v>
      </c>
      <c r="G686">
        <v>44</v>
      </c>
      <c r="H686">
        <v>4.8</v>
      </c>
      <c r="I686">
        <v>0.4</v>
      </c>
      <c r="J686" s="3">
        <v>1.01</v>
      </c>
      <c r="K686" t="s">
        <v>37</v>
      </c>
      <c r="L686" t="s">
        <v>26</v>
      </c>
      <c r="M686">
        <v>6</v>
      </c>
      <c r="N686">
        <v>67</v>
      </c>
      <c r="O686">
        <v>7</v>
      </c>
      <c r="P686">
        <v>2.9</v>
      </c>
      <c r="Q686" t="s">
        <v>27</v>
      </c>
      <c r="R686" t="s">
        <v>26</v>
      </c>
      <c r="S686">
        <v>38</v>
      </c>
      <c r="T686">
        <v>0</v>
      </c>
      <c r="U686">
        <f>IF(EmployeeData3[[#This Row],[Gender]]="Female",1,0)</f>
        <v>1</v>
      </c>
      <c r="V686">
        <f>IF(EmployeeData3[[#This Row],[Performance Rating]]="Needs Improvement",1,0)</f>
        <v>0</v>
      </c>
      <c r="W686">
        <f>IF(EmployeeData3[[#This Row],[Performance Rating]]="Exceeds Expectations",1,0)</f>
        <v>1</v>
      </c>
      <c r="X686">
        <f>IF(EmployeeData3[[#This Row],[Performance Rating]]="Outstanding",1,0)</f>
        <v>0</v>
      </c>
      <c r="Y686">
        <f>IF(EmployeeData3[[#This Row],[Job Level]]="Entry",1,0)</f>
        <v>0</v>
      </c>
      <c r="Z686">
        <f>IF(EmployeeData3[[#This Row],[Job Level]]="Manager",1,0)</f>
        <v>0</v>
      </c>
      <c r="AA686">
        <f>IF(EmployeeData3[[#This Row],[Job Level]]="Senior",1,0)</f>
        <v>0</v>
      </c>
      <c r="AB686">
        <f>IF(EmployeeData3[[#This Row],[Job Level]]="Senior Manager",1,0)</f>
        <v>0</v>
      </c>
      <c r="AC686">
        <f>IF(EmployeeData3[[#This Row],[Department]]="Claims",1,0)</f>
        <v>1</v>
      </c>
      <c r="AD686">
        <f>IF(EmployeeData3[[#This Row],[Department]]="Finance",1,0)</f>
        <v>0</v>
      </c>
      <c r="AE686">
        <f>IF(EmployeeData3[[#This Row],[Department]]="HR",1,0)</f>
        <v>0</v>
      </c>
      <c r="AF686">
        <f>IF(EmployeeData3[[#This Row],[Department]]="IT",1,0)</f>
        <v>0</v>
      </c>
      <c r="AG686">
        <f>IF(EmployeeData3[[#This Row],[Department]]="Marketing",1,0)</f>
        <v>0</v>
      </c>
      <c r="AH686">
        <f>IF(EmployeeData3[[#This Row],[Department]]="Sales",1,0)</f>
        <v>0</v>
      </c>
      <c r="AI686">
        <f>IF(EmployeeData3[[#This Row],[Department]]="Underwriting",1,0)</f>
        <v>0</v>
      </c>
      <c r="AJ686">
        <f>IF(EmployeeData3[[#This Row],[Country]]="Canada",1,0)</f>
        <v>0</v>
      </c>
      <c r="AK686">
        <f>IF(EmployeeData3[[#This Row],[Country]]="Germany",1,0)</f>
        <v>0</v>
      </c>
      <c r="AL686">
        <f>IF(EmployeeData3[[#This Row],[Country]]="Ireland",1,0)</f>
        <v>0</v>
      </c>
      <c r="AM686">
        <f>IF(EmployeeData3[[#This Row],[Country]]="Singapore",1,0)</f>
        <v>0</v>
      </c>
      <c r="AN686">
        <f>IF(EmployeeData3[[#This Row],[Country]]="US",1,0)</f>
        <v>0</v>
      </c>
      <c r="AO686">
        <f>IF(EmployeeData3[[#This Row],[Working Arrangement]]="Office",1,0)</f>
        <v>0</v>
      </c>
      <c r="AP686">
        <f>IF(EmployeeData3[[#This Row],[Working Arrangement]]="Remote",1,0)</f>
        <v>1</v>
      </c>
      <c r="AQ686" t="e">
        <f>'Logistics Regression'!#REF! + SUMPRODUCT(B686:J686, 'Logistics Regression'!#REF!)</f>
        <v>#REF!</v>
      </c>
    </row>
    <row r="687" spans="1:43">
      <c r="A687" t="s">
        <v>738</v>
      </c>
      <c r="B687" t="str">
        <f>VLOOKUP(EmployeeData3[[#This Row],[Employee ID]],GenderData[#All],2,FALSE)</f>
        <v>Male</v>
      </c>
      <c r="C687" t="s">
        <v>40</v>
      </c>
      <c r="D687" t="s">
        <v>40</v>
      </c>
      <c r="E687" t="s">
        <v>23</v>
      </c>
      <c r="F687" t="s">
        <v>36</v>
      </c>
      <c r="G687">
        <v>57</v>
      </c>
      <c r="H687">
        <v>5</v>
      </c>
      <c r="I687">
        <v>1.2</v>
      </c>
      <c r="J687" s="3">
        <v>1.18</v>
      </c>
      <c r="K687" t="s">
        <v>25</v>
      </c>
      <c r="L687" t="s">
        <v>26</v>
      </c>
      <c r="M687">
        <v>17</v>
      </c>
      <c r="N687">
        <v>55</v>
      </c>
      <c r="O687">
        <v>3</v>
      </c>
      <c r="P687">
        <v>1</v>
      </c>
      <c r="Q687" t="s">
        <v>50</v>
      </c>
      <c r="R687" t="s">
        <v>38</v>
      </c>
      <c r="S687">
        <v>45</v>
      </c>
      <c r="T687">
        <v>0</v>
      </c>
      <c r="U687">
        <f>IF(EmployeeData3[[#This Row],[Gender]]="Female",1,0)</f>
        <v>0</v>
      </c>
      <c r="V687">
        <f>IF(EmployeeData3[[#This Row],[Performance Rating]]="Needs Improvement",1,0)</f>
        <v>0</v>
      </c>
      <c r="W687">
        <f>IF(EmployeeData3[[#This Row],[Performance Rating]]="Exceeds Expectations",1,0)</f>
        <v>0</v>
      </c>
      <c r="X687">
        <f>IF(EmployeeData3[[#This Row],[Performance Rating]]="Outstanding",1,0)</f>
        <v>0</v>
      </c>
      <c r="Y687">
        <f>IF(EmployeeData3[[#This Row],[Job Level]]="Entry",1,0)</f>
        <v>0</v>
      </c>
      <c r="Z687">
        <f>IF(EmployeeData3[[#This Row],[Job Level]]="Manager",1,0)</f>
        <v>1</v>
      </c>
      <c r="AA687">
        <f>IF(EmployeeData3[[#This Row],[Job Level]]="Senior",1,0)</f>
        <v>0</v>
      </c>
      <c r="AB687">
        <f>IF(EmployeeData3[[#This Row],[Job Level]]="Senior Manager",1,0)</f>
        <v>0</v>
      </c>
      <c r="AC687">
        <f>IF(EmployeeData3[[#This Row],[Department]]="Claims",1,0)</f>
        <v>0</v>
      </c>
      <c r="AD687">
        <f>IF(EmployeeData3[[#This Row],[Department]]="Finance",1,0)</f>
        <v>0</v>
      </c>
      <c r="AE687">
        <f>IF(EmployeeData3[[#This Row],[Department]]="HR",1,0)</f>
        <v>0</v>
      </c>
      <c r="AF687">
        <f>IF(EmployeeData3[[#This Row],[Department]]="IT",1,0)</f>
        <v>0</v>
      </c>
      <c r="AG687">
        <f>IF(EmployeeData3[[#This Row],[Department]]="Marketing",1,0)</f>
        <v>0</v>
      </c>
      <c r="AH687">
        <f>IF(EmployeeData3[[#This Row],[Department]]="Sales",1,0)</f>
        <v>0</v>
      </c>
      <c r="AI687">
        <f>IF(EmployeeData3[[#This Row],[Department]]="Underwriting",1,0)</f>
        <v>0</v>
      </c>
      <c r="AJ687">
        <f>IF(EmployeeData3[[#This Row],[Country]]="Canada",1,0)</f>
        <v>0</v>
      </c>
      <c r="AK687">
        <f>IF(EmployeeData3[[#This Row],[Country]]="Germany",1,0)</f>
        <v>0</v>
      </c>
      <c r="AL687">
        <f>IF(EmployeeData3[[#This Row],[Country]]="Ireland",1,0)</f>
        <v>0</v>
      </c>
      <c r="AM687">
        <f>IF(EmployeeData3[[#This Row],[Country]]="Singapore",1,0)</f>
        <v>0</v>
      </c>
      <c r="AN687">
        <f>IF(EmployeeData3[[#This Row],[Country]]="US",1,0)</f>
        <v>0</v>
      </c>
      <c r="AO687">
        <f>IF(EmployeeData3[[#This Row],[Working Arrangement]]="Office",1,0)</f>
        <v>1</v>
      </c>
      <c r="AP687">
        <f>IF(EmployeeData3[[#This Row],[Working Arrangement]]="Remote",1,0)</f>
        <v>0</v>
      </c>
      <c r="AQ687" t="e">
        <f>'Logistics Regression'!#REF! + SUMPRODUCT(B687:J687, 'Logistics Regression'!#REF!)</f>
        <v>#REF!</v>
      </c>
    </row>
    <row r="688" spans="1:43">
      <c r="A688" t="s">
        <v>739</v>
      </c>
      <c r="B688" t="str">
        <f>VLOOKUP(EmployeeData3[[#This Row],[Employee ID]],GenderData[#All],2,FALSE)</f>
        <v>Male</v>
      </c>
      <c r="C688" t="s">
        <v>40</v>
      </c>
      <c r="D688" t="s">
        <v>40</v>
      </c>
      <c r="E688" t="s">
        <v>45</v>
      </c>
      <c r="F688" t="s">
        <v>36</v>
      </c>
      <c r="G688">
        <v>44</v>
      </c>
      <c r="H688">
        <v>1.7</v>
      </c>
      <c r="I688">
        <v>1.1000000000000001</v>
      </c>
      <c r="J688" s="3">
        <v>0.81</v>
      </c>
      <c r="K688" t="s">
        <v>25</v>
      </c>
      <c r="L688" t="s">
        <v>26</v>
      </c>
      <c r="M688">
        <v>1</v>
      </c>
      <c r="N688">
        <v>79</v>
      </c>
      <c r="O688">
        <v>7</v>
      </c>
      <c r="P688">
        <v>3.2</v>
      </c>
      <c r="Q688" t="s">
        <v>50</v>
      </c>
      <c r="R688" t="s">
        <v>26</v>
      </c>
      <c r="S688">
        <v>22</v>
      </c>
      <c r="T688">
        <v>0</v>
      </c>
      <c r="U688">
        <f>IF(EmployeeData3[[#This Row],[Gender]]="Female",1,0)</f>
        <v>0</v>
      </c>
      <c r="V688">
        <f>IF(EmployeeData3[[#This Row],[Performance Rating]]="Needs Improvement",1,0)</f>
        <v>0</v>
      </c>
      <c r="W688">
        <f>IF(EmployeeData3[[#This Row],[Performance Rating]]="Exceeds Expectations",1,0)</f>
        <v>0</v>
      </c>
      <c r="X688">
        <f>IF(EmployeeData3[[#This Row],[Performance Rating]]="Outstanding",1,0)</f>
        <v>0</v>
      </c>
      <c r="Y688">
        <f>IF(EmployeeData3[[#This Row],[Job Level]]="Entry",1,0)</f>
        <v>0</v>
      </c>
      <c r="Z688">
        <f>IF(EmployeeData3[[#This Row],[Job Level]]="Manager",1,0)</f>
        <v>1</v>
      </c>
      <c r="AA688">
        <f>IF(EmployeeData3[[#This Row],[Job Level]]="Senior",1,0)</f>
        <v>0</v>
      </c>
      <c r="AB688">
        <f>IF(EmployeeData3[[#This Row],[Job Level]]="Senior Manager",1,0)</f>
        <v>0</v>
      </c>
      <c r="AC688">
        <f>IF(EmployeeData3[[#This Row],[Department]]="Claims",1,0)</f>
        <v>0</v>
      </c>
      <c r="AD688">
        <f>IF(EmployeeData3[[#This Row],[Department]]="Finance",1,0)</f>
        <v>0</v>
      </c>
      <c r="AE688">
        <f>IF(EmployeeData3[[#This Row],[Department]]="HR",1,0)</f>
        <v>0</v>
      </c>
      <c r="AF688">
        <f>IF(EmployeeData3[[#This Row],[Department]]="IT",1,0)</f>
        <v>0</v>
      </c>
      <c r="AG688">
        <f>IF(EmployeeData3[[#This Row],[Department]]="Marketing",1,0)</f>
        <v>0</v>
      </c>
      <c r="AH688">
        <f>IF(EmployeeData3[[#This Row],[Department]]="Sales",1,0)</f>
        <v>0</v>
      </c>
      <c r="AI688">
        <f>IF(EmployeeData3[[#This Row],[Department]]="Underwriting",1,0)</f>
        <v>0</v>
      </c>
      <c r="AJ688">
        <f>IF(EmployeeData3[[#This Row],[Country]]="Canada",1,0)</f>
        <v>0</v>
      </c>
      <c r="AK688">
        <f>IF(EmployeeData3[[#This Row],[Country]]="Germany",1,0)</f>
        <v>0</v>
      </c>
      <c r="AL688">
        <f>IF(EmployeeData3[[#This Row],[Country]]="Ireland",1,0)</f>
        <v>0</v>
      </c>
      <c r="AM688">
        <f>IF(EmployeeData3[[#This Row],[Country]]="Singapore",1,0)</f>
        <v>0</v>
      </c>
      <c r="AN688">
        <f>IF(EmployeeData3[[#This Row],[Country]]="US",1,0)</f>
        <v>1</v>
      </c>
      <c r="AO688">
        <f>IF(EmployeeData3[[#This Row],[Working Arrangement]]="Office",1,0)</f>
        <v>1</v>
      </c>
      <c r="AP688">
        <f>IF(EmployeeData3[[#This Row],[Working Arrangement]]="Remote",1,0)</f>
        <v>0</v>
      </c>
      <c r="AQ688" t="e">
        <f>'Logistics Regression'!#REF! + SUMPRODUCT(B688:J688, 'Logistics Regression'!#REF!)</f>
        <v>#REF!</v>
      </c>
    </row>
    <row r="689" spans="1:43">
      <c r="A689" t="s">
        <v>740</v>
      </c>
      <c r="B689" t="str">
        <f>VLOOKUP(EmployeeData3[[#This Row],[Employee ID]],GenderData[#All],2,FALSE)</f>
        <v>Female</v>
      </c>
      <c r="C689" t="s">
        <v>66</v>
      </c>
      <c r="D689" t="s">
        <v>67</v>
      </c>
      <c r="E689" t="s">
        <v>41</v>
      </c>
      <c r="F689" t="s">
        <v>24</v>
      </c>
      <c r="G689">
        <v>31</v>
      </c>
      <c r="H689">
        <v>3.7</v>
      </c>
      <c r="I689">
        <v>0.2</v>
      </c>
      <c r="J689" s="3">
        <v>0.85</v>
      </c>
      <c r="K689" t="s">
        <v>37</v>
      </c>
      <c r="L689" t="s">
        <v>26</v>
      </c>
      <c r="M689">
        <v>23</v>
      </c>
      <c r="N689">
        <v>58</v>
      </c>
      <c r="O689">
        <v>3</v>
      </c>
      <c r="P689">
        <v>1</v>
      </c>
      <c r="Q689" t="s">
        <v>33</v>
      </c>
      <c r="R689" t="s">
        <v>38</v>
      </c>
      <c r="S689">
        <v>25</v>
      </c>
      <c r="T689">
        <v>1</v>
      </c>
      <c r="U689">
        <f>IF(EmployeeData3[[#This Row],[Gender]]="Female",1,0)</f>
        <v>1</v>
      </c>
      <c r="V689">
        <f>IF(EmployeeData3[[#This Row],[Performance Rating]]="Needs Improvement",1,0)</f>
        <v>0</v>
      </c>
      <c r="W689">
        <f>IF(EmployeeData3[[#This Row],[Performance Rating]]="Exceeds Expectations",1,0)</f>
        <v>1</v>
      </c>
      <c r="X689">
        <f>IF(EmployeeData3[[#This Row],[Performance Rating]]="Outstanding",1,0)</f>
        <v>0</v>
      </c>
      <c r="Y689">
        <f>IF(EmployeeData3[[#This Row],[Job Level]]="Entry",1,0)</f>
        <v>0</v>
      </c>
      <c r="Z689">
        <f>IF(EmployeeData3[[#This Row],[Job Level]]="Manager",1,0)</f>
        <v>0</v>
      </c>
      <c r="AA689">
        <f>IF(EmployeeData3[[#This Row],[Job Level]]="Senior",1,0)</f>
        <v>0</v>
      </c>
      <c r="AB689">
        <f>IF(EmployeeData3[[#This Row],[Job Level]]="Senior Manager",1,0)</f>
        <v>0</v>
      </c>
      <c r="AC689">
        <f>IF(EmployeeData3[[#This Row],[Department]]="Claims",1,0)</f>
        <v>0</v>
      </c>
      <c r="AD689">
        <f>IF(EmployeeData3[[#This Row],[Department]]="Finance",1,0)</f>
        <v>0</v>
      </c>
      <c r="AE689">
        <f>IF(EmployeeData3[[#This Row],[Department]]="HR",1,0)</f>
        <v>1</v>
      </c>
      <c r="AF689">
        <f>IF(EmployeeData3[[#This Row],[Department]]="IT",1,0)</f>
        <v>0</v>
      </c>
      <c r="AG689">
        <f>IF(EmployeeData3[[#This Row],[Department]]="Marketing",1,0)</f>
        <v>0</v>
      </c>
      <c r="AH689">
        <f>IF(EmployeeData3[[#This Row],[Department]]="Sales",1,0)</f>
        <v>0</v>
      </c>
      <c r="AI689">
        <f>IF(EmployeeData3[[#This Row],[Department]]="Underwriting",1,0)</f>
        <v>0</v>
      </c>
      <c r="AJ689">
        <f>IF(EmployeeData3[[#This Row],[Country]]="Canada",1,0)</f>
        <v>0</v>
      </c>
      <c r="AK689">
        <f>IF(EmployeeData3[[#This Row],[Country]]="Germany",1,0)</f>
        <v>0</v>
      </c>
      <c r="AL689">
        <f>IF(EmployeeData3[[#This Row],[Country]]="Ireland",1,0)</f>
        <v>0</v>
      </c>
      <c r="AM689">
        <f>IF(EmployeeData3[[#This Row],[Country]]="Singapore",1,0)</f>
        <v>1</v>
      </c>
      <c r="AN689">
        <f>IF(EmployeeData3[[#This Row],[Country]]="US",1,0)</f>
        <v>0</v>
      </c>
      <c r="AO689">
        <f>IF(EmployeeData3[[#This Row],[Working Arrangement]]="Office",1,0)</f>
        <v>0</v>
      </c>
      <c r="AP689">
        <f>IF(EmployeeData3[[#This Row],[Working Arrangement]]="Remote",1,0)</f>
        <v>0</v>
      </c>
      <c r="AQ689" t="e">
        <f>'Logistics Regression'!#REF! + SUMPRODUCT(B689:J689, 'Logistics Regression'!#REF!)</f>
        <v>#REF!</v>
      </c>
    </row>
    <row r="690" spans="1:43">
      <c r="A690" t="s">
        <v>741</v>
      </c>
      <c r="B690" t="str">
        <f>VLOOKUP(EmployeeData3[[#This Row],[Employee ID]],GenderData[#All],2,FALSE)</f>
        <v>Male</v>
      </c>
      <c r="C690" t="s">
        <v>52</v>
      </c>
      <c r="D690" t="s">
        <v>30</v>
      </c>
      <c r="E690" t="s">
        <v>45</v>
      </c>
      <c r="F690" t="s">
        <v>32</v>
      </c>
      <c r="G690">
        <v>28</v>
      </c>
      <c r="H690">
        <v>2</v>
      </c>
      <c r="I690">
        <v>1.7</v>
      </c>
      <c r="J690" s="3">
        <v>1.03</v>
      </c>
      <c r="K690" t="s">
        <v>25</v>
      </c>
      <c r="L690" t="s">
        <v>26</v>
      </c>
      <c r="M690">
        <v>24</v>
      </c>
      <c r="N690">
        <v>63</v>
      </c>
      <c r="O690">
        <v>2</v>
      </c>
      <c r="P690">
        <v>4.5999999999999996</v>
      </c>
      <c r="Q690" t="s">
        <v>33</v>
      </c>
      <c r="R690" t="s">
        <v>38</v>
      </c>
      <c r="S690">
        <v>51</v>
      </c>
      <c r="T690">
        <v>0</v>
      </c>
      <c r="U690">
        <f>IF(EmployeeData3[[#This Row],[Gender]]="Female",1,0)</f>
        <v>0</v>
      </c>
      <c r="V690">
        <f>IF(EmployeeData3[[#This Row],[Performance Rating]]="Needs Improvement",1,0)</f>
        <v>0</v>
      </c>
      <c r="W690">
        <f>IF(EmployeeData3[[#This Row],[Performance Rating]]="Exceeds Expectations",1,0)</f>
        <v>0</v>
      </c>
      <c r="X690">
        <f>IF(EmployeeData3[[#This Row],[Performance Rating]]="Outstanding",1,0)</f>
        <v>0</v>
      </c>
      <c r="Y690">
        <f>IF(EmployeeData3[[#This Row],[Job Level]]="Entry",1,0)</f>
        <v>0</v>
      </c>
      <c r="Z690">
        <f>IF(EmployeeData3[[#This Row],[Job Level]]="Manager",1,0)</f>
        <v>0</v>
      </c>
      <c r="AA690">
        <f>IF(EmployeeData3[[#This Row],[Job Level]]="Senior",1,0)</f>
        <v>1</v>
      </c>
      <c r="AB690">
        <f>IF(EmployeeData3[[#This Row],[Job Level]]="Senior Manager",1,0)</f>
        <v>0</v>
      </c>
      <c r="AC690">
        <f>IF(EmployeeData3[[#This Row],[Department]]="Claims",1,0)</f>
        <v>0</v>
      </c>
      <c r="AD690">
        <f>IF(EmployeeData3[[#This Row],[Department]]="Finance",1,0)</f>
        <v>0</v>
      </c>
      <c r="AE690">
        <f>IF(EmployeeData3[[#This Row],[Department]]="HR",1,0)</f>
        <v>0</v>
      </c>
      <c r="AF690">
        <f>IF(EmployeeData3[[#This Row],[Department]]="IT",1,0)</f>
        <v>0</v>
      </c>
      <c r="AG690">
        <f>IF(EmployeeData3[[#This Row],[Department]]="Marketing",1,0)</f>
        <v>0</v>
      </c>
      <c r="AH690">
        <f>IF(EmployeeData3[[#This Row],[Department]]="Sales",1,0)</f>
        <v>0</v>
      </c>
      <c r="AI690">
        <f>IF(EmployeeData3[[#This Row],[Department]]="Underwriting",1,0)</f>
        <v>1</v>
      </c>
      <c r="AJ690">
        <f>IF(EmployeeData3[[#This Row],[Country]]="Canada",1,0)</f>
        <v>0</v>
      </c>
      <c r="AK690">
        <f>IF(EmployeeData3[[#This Row],[Country]]="Germany",1,0)</f>
        <v>0</v>
      </c>
      <c r="AL690">
        <f>IF(EmployeeData3[[#This Row],[Country]]="Ireland",1,0)</f>
        <v>0</v>
      </c>
      <c r="AM690">
        <f>IF(EmployeeData3[[#This Row],[Country]]="Singapore",1,0)</f>
        <v>0</v>
      </c>
      <c r="AN690">
        <f>IF(EmployeeData3[[#This Row],[Country]]="US",1,0)</f>
        <v>1</v>
      </c>
      <c r="AO690">
        <f>IF(EmployeeData3[[#This Row],[Working Arrangement]]="Office",1,0)</f>
        <v>0</v>
      </c>
      <c r="AP690">
        <f>IF(EmployeeData3[[#This Row],[Working Arrangement]]="Remote",1,0)</f>
        <v>0</v>
      </c>
      <c r="AQ690" t="e">
        <f>'Logistics Regression'!#REF! + SUMPRODUCT(B690:J690, 'Logistics Regression'!#REF!)</f>
        <v>#REF!</v>
      </c>
    </row>
    <row r="691" spans="1:43">
      <c r="A691" t="s">
        <v>742</v>
      </c>
      <c r="B691" t="str">
        <f>VLOOKUP(EmployeeData3[[#This Row],[Employee ID]],GenderData[#All],2,FALSE)</f>
        <v>Male</v>
      </c>
      <c r="C691" t="s">
        <v>43</v>
      </c>
      <c r="D691" t="s">
        <v>44</v>
      </c>
      <c r="E691" t="s">
        <v>41</v>
      </c>
      <c r="F691" t="s">
        <v>32</v>
      </c>
      <c r="G691">
        <v>29</v>
      </c>
      <c r="H691">
        <v>3.6</v>
      </c>
      <c r="I691">
        <v>3.6</v>
      </c>
      <c r="J691" s="3">
        <v>1.1000000000000001</v>
      </c>
      <c r="K691" t="s">
        <v>75</v>
      </c>
      <c r="L691" t="s">
        <v>38</v>
      </c>
      <c r="M691">
        <v>19</v>
      </c>
      <c r="N691">
        <v>86</v>
      </c>
      <c r="O691">
        <v>4</v>
      </c>
      <c r="P691">
        <v>5.5</v>
      </c>
      <c r="Q691" t="s">
        <v>50</v>
      </c>
      <c r="R691" t="s">
        <v>26</v>
      </c>
      <c r="S691">
        <v>38</v>
      </c>
      <c r="T691">
        <v>0</v>
      </c>
      <c r="U691">
        <f>IF(EmployeeData3[[#This Row],[Gender]]="Female",1,0)</f>
        <v>0</v>
      </c>
      <c r="V691">
        <f>IF(EmployeeData3[[#This Row],[Performance Rating]]="Needs Improvement",1,0)</f>
        <v>0</v>
      </c>
      <c r="W691">
        <f>IF(EmployeeData3[[#This Row],[Performance Rating]]="Exceeds Expectations",1,0)</f>
        <v>0</v>
      </c>
      <c r="X691">
        <f>IF(EmployeeData3[[#This Row],[Performance Rating]]="Outstanding",1,0)</f>
        <v>1</v>
      </c>
      <c r="Y691">
        <f>IF(EmployeeData3[[#This Row],[Job Level]]="Entry",1,0)</f>
        <v>0</v>
      </c>
      <c r="Z691">
        <f>IF(EmployeeData3[[#This Row],[Job Level]]="Manager",1,0)</f>
        <v>0</v>
      </c>
      <c r="AA691">
        <f>IF(EmployeeData3[[#This Row],[Job Level]]="Senior",1,0)</f>
        <v>1</v>
      </c>
      <c r="AB691">
        <f>IF(EmployeeData3[[#This Row],[Job Level]]="Senior Manager",1,0)</f>
        <v>0</v>
      </c>
      <c r="AC691">
        <f>IF(EmployeeData3[[#This Row],[Department]]="Claims",1,0)</f>
        <v>0</v>
      </c>
      <c r="AD691">
        <f>IF(EmployeeData3[[#This Row],[Department]]="Finance",1,0)</f>
        <v>1</v>
      </c>
      <c r="AE691">
        <f>IF(EmployeeData3[[#This Row],[Department]]="HR",1,0)</f>
        <v>0</v>
      </c>
      <c r="AF691">
        <f>IF(EmployeeData3[[#This Row],[Department]]="IT",1,0)</f>
        <v>0</v>
      </c>
      <c r="AG691">
        <f>IF(EmployeeData3[[#This Row],[Department]]="Marketing",1,0)</f>
        <v>0</v>
      </c>
      <c r="AH691">
        <f>IF(EmployeeData3[[#This Row],[Department]]="Sales",1,0)</f>
        <v>0</v>
      </c>
      <c r="AI691">
        <f>IF(EmployeeData3[[#This Row],[Department]]="Underwriting",1,0)</f>
        <v>0</v>
      </c>
      <c r="AJ691">
        <f>IF(EmployeeData3[[#This Row],[Country]]="Canada",1,0)</f>
        <v>0</v>
      </c>
      <c r="AK691">
        <f>IF(EmployeeData3[[#This Row],[Country]]="Germany",1,0)</f>
        <v>0</v>
      </c>
      <c r="AL691">
        <f>IF(EmployeeData3[[#This Row],[Country]]="Ireland",1,0)</f>
        <v>0</v>
      </c>
      <c r="AM691">
        <f>IF(EmployeeData3[[#This Row],[Country]]="Singapore",1,0)</f>
        <v>1</v>
      </c>
      <c r="AN691">
        <f>IF(EmployeeData3[[#This Row],[Country]]="US",1,0)</f>
        <v>0</v>
      </c>
      <c r="AO691">
        <f>IF(EmployeeData3[[#This Row],[Working Arrangement]]="Office",1,0)</f>
        <v>1</v>
      </c>
      <c r="AP691">
        <f>IF(EmployeeData3[[#This Row],[Working Arrangement]]="Remote",1,0)</f>
        <v>0</v>
      </c>
      <c r="AQ691" t="e">
        <f>'Logistics Regression'!#REF! + SUMPRODUCT(B691:J691, 'Logistics Regression'!#REF!)</f>
        <v>#REF!</v>
      </c>
    </row>
    <row r="692" spans="1:43">
      <c r="A692" t="s">
        <v>743</v>
      </c>
      <c r="B692" t="str">
        <f>VLOOKUP(EmployeeData3[[#This Row],[Employee ID]],GenderData[#All],2,FALSE)</f>
        <v>Female</v>
      </c>
      <c r="C692" t="s">
        <v>66</v>
      </c>
      <c r="D692" t="s">
        <v>67</v>
      </c>
      <c r="E692" t="s">
        <v>23</v>
      </c>
      <c r="F692" t="s">
        <v>24</v>
      </c>
      <c r="G692">
        <v>56</v>
      </c>
      <c r="H692">
        <v>2.4</v>
      </c>
      <c r="I692">
        <v>0.4</v>
      </c>
      <c r="J692" s="3">
        <v>0.81</v>
      </c>
      <c r="K692" t="s">
        <v>37</v>
      </c>
      <c r="L692" t="s">
        <v>26</v>
      </c>
      <c r="M692">
        <v>6</v>
      </c>
      <c r="N692">
        <v>44</v>
      </c>
      <c r="O692">
        <v>1</v>
      </c>
      <c r="P692">
        <v>2.4</v>
      </c>
      <c r="Q692" t="s">
        <v>27</v>
      </c>
      <c r="R692" t="s">
        <v>26</v>
      </c>
      <c r="S692">
        <v>17</v>
      </c>
      <c r="T692">
        <v>0</v>
      </c>
      <c r="U692">
        <f>IF(EmployeeData3[[#This Row],[Gender]]="Female",1,0)</f>
        <v>1</v>
      </c>
      <c r="V692">
        <f>IF(EmployeeData3[[#This Row],[Performance Rating]]="Needs Improvement",1,0)</f>
        <v>0</v>
      </c>
      <c r="W692">
        <f>IF(EmployeeData3[[#This Row],[Performance Rating]]="Exceeds Expectations",1,0)</f>
        <v>1</v>
      </c>
      <c r="X692">
        <f>IF(EmployeeData3[[#This Row],[Performance Rating]]="Outstanding",1,0)</f>
        <v>0</v>
      </c>
      <c r="Y692">
        <f>IF(EmployeeData3[[#This Row],[Job Level]]="Entry",1,0)</f>
        <v>0</v>
      </c>
      <c r="Z692">
        <f>IF(EmployeeData3[[#This Row],[Job Level]]="Manager",1,0)</f>
        <v>0</v>
      </c>
      <c r="AA692">
        <f>IF(EmployeeData3[[#This Row],[Job Level]]="Senior",1,0)</f>
        <v>0</v>
      </c>
      <c r="AB692">
        <f>IF(EmployeeData3[[#This Row],[Job Level]]="Senior Manager",1,0)</f>
        <v>0</v>
      </c>
      <c r="AC692">
        <f>IF(EmployeeData3[[#This Row],[Department]]="Claims",1,0)</f>
        <v>0</v>
      </c>
      <c r="AD692">
        <f>IF(EmployeeData3[[#This Row],[Department]]="Finance",1,0)</f>
        <v>0</v>
      </c>
      <c r="AE692">
        <f>IF(EmployeeData3[[#This Row],[Department]]="HR",1,0)</f>
        <v>1</v>
      </c>
      <c r="AF692">
        <f>IF(EmployeeData3[[#This Row],[Department]]="IT",1,0)</f>
        <v>0</v>
      </c>
      <c r="AG692">
        <f>IF(EmployeeData3[[#This Row],[Department]]="Marketing",1,0)</f>
        <v>0</v>
      </c>
      <c r="AH692">
        <f>IF(EmployeeData3[[#This Row],[Department]]="Sales",1,0)</f>
        <v>0</v>
      </c>
      <c r="AI692">
        <f>IF(EmployeeData3[[#This Row],[Department]]="Underwriting",1,0)</f>
        <v>0</v>
      </c>
      <c r="AJ692">
        <f>IF(EmployeeData3[[#This Row],[Country]]="Canada",1,0)</f>
        <v>0</v>
      </c>
      <c r="AK692">
        <f>IF(EmployeeData3[[#This Row],[Country]]="Germany",1,0)</f>
        <v>0</v>
      </c>
      <c r="AL692">
        <f>IF(EmployeeData3[[#This Row],[Country]]="Ireland",1,0)</f>
        <v>0</v>
      </c>
      <c r="AM692">
        <f>IF(EmployeeData3[[#This Row],[Country]]="Singapore",1,0)</f>
        <v>0</v>
      </c>
      <c r="AN692">
        <f>IF(EmployeeData3[[#This Row],[Country]]="US",1,0)</f>
        <v>0</v>
      </c>
      <c r="AO692">
        <f>IF(EmployeeData3[[#This Row],[Working Arrangement]]="Office",1,0)</f>
        <v>0</v>
      </c>
      <c r="AP692">
        <f>IF(EmployeeData3[[#This Row],[Working Arrangement]]="Remote",1,0)</f>
        <v>1</v>
      </c>
      <c r="AQ692" t="e">
        <f>'Logistics Regression'!#REF! + SUMPRODUCT(B692:J692, 'Logistics Regression'!#REF!)</f>
        <v>#REF!</v>
      </c>
    </row>
    <row r="693" spans="1:43">
      <c r="A693" t="s">
        <v>744</v>
      </c>
      <c r="B693" t="str">
        <f>VLOOKUP(EmployeeData3[[#This Row],[Employee ID]],GenderData[#All],2,FALSE)</f>
        <v>Male</v>
      </c>
      <c r="C693" t="s">
        <v>21</v>
      </c>
      <c r="D693" t="s">
        <v>22</v>
      </c>
      <c r="E693" t="s">
        <v>23</v>
      </c>
      <c r="F693" t="s">
        <v>24</v>
      </c>
      <c r="G693">
        <v>35</v>
      </c>
      <c r="H693">
        <v>11.9</v>
      </c>
      <c r="I693">
        <v>2</v>
      </c>
      <c r="J693" s="3">
        <v>1.08</v>
      </c>
      <c r="K693" t="s">
        <v>53</v>
      </c>
      <c r="L693" t="s">
        <v>26</v>
      </c>
      <c r="M693">
        <v>28</v>
      </c>
      <c r="N693">
        <v>50</v>
      </c>
      <c r="O693">
        <v>6</v>
      </c>
      <c r="P693">
        <v>7.5</v>
      </c>
      <c r="Q693" t="s">
        <v>27</v>
      </c>
      <c r="R693" t="s">
        <v>38</v>
      </c>
      <c r="S693">
        <v>17</v>
      </c>
      <c r="T693">
        <v>0</v>
      </c>
      <c r="U693">
        <f>IF(EmployeeData3[[#This Row],[Gender]]="Female",1,0)</f>
        <v>0</v>
      </c>
      <c r="V693">
        <f>IF(EmployeeData3[[#This Row],[Performance Rating]]="Needs Improvement",1,0)</f>
        <v>1</v>
      </c>
      <c r="W693">
        <f>IF(EmployeeData3[[#This Row],[Performance Rating]]="Exceeds Expectations",1,0)</f>
        <v>0</v>
      </c>
      <c r="X693">
        <f>IF(EmployeeData3[[#This Row],[Performance Rating]]="Outstanding",1,0)</f>
        <v>0</v>
      </c>
      <c r="Y693">
        <f>IF(EmployeeData3[[#This Row],[Job Level]]="Entry",1,0)</f>
        <v>0</v>
      </c>
      <c r="Z693">
        <f>IF(EmployeeData3[[#This Row],[Job Level]]="Manager",1,0)</f>
        <v>0</v>
      </c>
      <c r="AA693">
        <f>IF(EmployeeData3[[#This Row],[Job Level]]="Senior",1,0)</f>
        <v>0</v>
      </c>
      <c r="AB693">
        <f>IF(EmployeeData3[[#This Row],[Job Level]]="Senior Manager",1,0)</f>
        <v>0</v>
      </c>
      <c r="AC693">
        <f>IF(EmployeeData3[[#This Row],[Department]]="Claims",1,0)</f>
        <v>0</v>
      </c>
      <c r="AD693">
        <f>IF(EmployeeData3[[#This Row],[Department]]="Finance",1,0)</f>
        <v>0</v>
      </c>
      <c r="AE693">
        <f>IF(EmployeeData3[[#This Row],[Department]]="HR",1,0)</f>
        <v>0</v>
      </c>
      <c r="AF693">
        <f>IF(EmployeeData3[[#This Row],[Department]]="IT",1,0)</f>
        <v>0</v>
      </c>
      <c r="AG693">
        <f>IF(EmployeeData3[[#This Row],[Department]]="Marketing",1,0)</f>
        <v>0</v>
      </c>
      <c r="AH693">
        <f>IF(EmployeeData3[[#This Row],[Department]]="Sales",1,0)</f>
        <v>1</v>
      </c>
      <c r="AI693">
        <f>IF(EmployeeData3[[#This Row],[Department]]="Underwriting",1,0)</f>
        <v>0</v>
      </c>
      <c r="AJ693">
        <f>IF(EmployeeData3[[#This Row],[Country]]="Canada",1,0)</f>
        <v>0</v>
      </c>
      <c r="AK693">
        <f>IF(EmployeeData3[[#This Row],[Country]]="Germany",1,0)</f>
        <v>0</v>
      </c>
      <c r="AL693">
        <f>IF(EmployeeData3[[#This Row],[Country]]="Ireland",1,0)</f>
        <v>0</v>
      </c>
      <c r="AM693">
        <f>IF(EmployeeData3[[#This Row],[Country]]="Singapore",1,0)</f>
        <v>0</v>
      </c>
      <c r="AN693">
        <f>IF(EmployeeData3[[#This Row],[Country]]="US",1,0)</f>
        <v>0</v>
      </c>
      <c r="AO693">
        <f>IF(EmployeeData3[[#This Row],[Working Arrangement]]="Office",1,0)</f>
        <v>0</v>
      </c>
      <c r="AP693">
        <f>IF(EmployeeData3[[#This Row],[Working Arrangement]]="Remote",1,0)</f>
        <v>1</v>
      </c>
      <c r="AQ693" t="e">
        <f>'Logistics Regression'!#REF! + SUMPRODUCT(B693:J693, 'Logistics Regression'!#REF!)</f>
        <v>#REF!</v>
      </c>
    </row>
    <row r="694" spans="1:43">
      <c r="A694" t="s">
        <v>745</v>
      </c>
      <c r="B694" t="str">
        <f>VLOOKUP(EmployeeData3[[#This Row],[Employee ID]],GenderData[#All],2,FALSE)</f>
        <v>Female</v>
      </c>
      <c r="C694" t="s">
        <v>21</v>
      </c>
      <c r="D694" t="s">
        <v>22</v>
      </c>
      <c r="E694" t="s">
        <v>45</v>
      </c>
      <c r="F694" t="s">
        <v>24</v>
      </c>
      <c r="G694">
        <v>32</v>
      </c>
      <c r="H694">
        <v>6.8</v>
      </c>
      <c r="I694">
        <v>1.6</v>
      </c>
      <c r="J694" s="3">
        <v>1</v>
      </c>
      <c r="K694" t="s">
        <v>37</v>
      </c>
      <c r="L694" t="s">
        <v>26</v>
      </c>
      <c r="M694">
        <v>34</v>
      </c>
      <c r="N694">
        <v>68</v>
      </c>
      <c r="O694">
        <v>8</v>
      </c>
      <c r="P694">
        <v>6.2</v>
      </c>
      <c r="Q694" t="s">
        <v>33</v>
      </c>
      <c r="R694" t="s">
        <v>26</v>
      </c>
      <c r="S694">
        <v>35</v>
      </c>
      <c r="T694">
        <v>0</v>
      </c>
      <c r="U694">
        <f>IF(EmployeeData3[[#This Row],[Gender]]="Female",1,0)</f>
        <v>1</v>
      </c>
      <c r="V694">
        <f>IF(EmployeeData3[[#This Row],[Performance Rating]]="Needs Improvement",1,0)</f>
        <v>0</v>
      </c>
      <c r="W694">
        <f>IF(EmployeeData3[[#This Row],[Performance Rating]]="Exceeds Expectations",1,0)</f>
        <v>1</v>
      </c>
      <c r="X694">
        <f>IF(EmployeeData3[[#This Row],[Performance Rating]]="Outstanding",1,0)</f>
        <v>0</v>
      </c>
      <c r="Y694">
        <f>IF(EmployeeData3[[#This Row],[Job Level]]="Entry",1,0)</f>
        <v>0</v>
      </c>
      <c r="Z694">
        <f>IF(EmployeeData3[[#This Row],[Job Level]]="Manager",1,0)</f>
        <v>0</v>
      </c>
      <c r="AA694">
        <f>IF(EmployeeData3[[#This Row],[Job Level]]="Senior",1,0)</f>
        <v>0</v>
      </c>
      <c r="AB694">
        <f>IF(EmployeeData3[[#This Row],[Job Level]]="Senior Manager",1,0)</f>
        <v>0</v>
      </c>
      <c r="AC694">
        <f>IF(EmployeeData3[[#This Row],[Department]]="Claims",1,0)</f>
        <v>0</v>
      </c>
      <c r="AD694">
        <f>IF(EmployeeData3[[#This Row],[Department]]="Finance",1,0)</f>
        <v>0</v>
      </c>
      <c r="AE694">
        <f>IF(EmployeeData3[[#This Row],[Department]]="HR",1,0)</f>
        <v>0</v>
      </c>
      <c r="AF694">
        <f>IF(EmployeeData3[[#This Row],[Department]]="IT",1,0)</f>
        <v>0</v>
      </c>
      <c r="AG694">
        <f>IF(EmployeeData3[[#This Row],[Department]]="Marketing",1,0)</f>
        <v>0</v>
      </c>
      <c r="AH694">
        <f>IF(EmployeeData3[[#This Row],[Department]]="Sales",1,0)</f>
        <v>1</v>
      </c>
      <c r="AI694">
        <f>IF(EmployeeData3[[#This Row],[Department]]="Underwriting",1,0)</f>
        <v>0</v>
      </c>
      <c r="AJ694">
        <f>IF(EmployeeData3[[#This Row],[Country]]="Canada",1,0)</f>
        <v>0</v>
      </c>
      <c r="AK694">
        <f>IF(EmployeeData3[[#This Row],[Country]]="Germany",1,0)</f>
        <v>0</v>
      </c>
      <c r="AL694">
        <f>IF(EmployeeData3[[#This Row],[Country]]="Ireland",1,0)</f>
        <v>0</v>
      </c>
      <c r="AM694">
        <f>IF(EmployeeData3[[#This Row],[Country]]="Singapore",1,0)</f>
        <v>0</v>
      </c>
      <c r="AN694">
        <f>IF(EmployeeData3[[#This Row],[Country]]="US",1,0)</f>
        <v>1</v>
      </c>
      <c r="AO694">
        <f>IF(EmployeeData3[[#This Row],[Working Arrangement]]="Office",1,0)</f>
        <v>0</v>
      </c>
      <c r="AP694">
        <f>IF(EmployeeData3[[#This Row],[Working Arrangement]]="Remote",1,0)</f>
        <v>0</v>
      </c>
      <c r="AQ694" t="e">
        <f>'Logistics Regression'!#REF! + SUMPRODUCT(B694:J694, 'Logistics Regression'!#REF!)</f>
        <v>#REF!</v>
      </c>
    </row>
    <row r="695" spans="1:43">
      <c r="A695" t="s">
        <v>746</v>
      </c>
      <c r="B695" t="str">
        <f>VLOOKUP(EmployeeData3[[#This Row],[Employee ID]],GenderData[#All],2,FALSE)</f>
        <v>Female</v>
      </c>
      <c r="C695" t="s">
        <v>43</v>
      </c>
      <c r="D695" t="s">
        <v>44</v>
      </c>
      <c r="E695" t="s">
        <v>45</v>
      </c>
      <c r="F695" t="s">
        <v>24</v>
      </c>
      <c r="G695">
        <v>37</v>
      </c>
      <c r="H695">
        <v>5.2</v>
      </c>
      <c r="I695">
        <v>3.4</v>
      </c>
      <c r="J695" s="3">
        <v>1.08</v>
      </c>
      <c r="K695" t="s">
        <v>25</v>
      </c>
      <c r="L695" t="s">
        <v>26</v>
      </c>
      <c r="M695">
        <v>17</v>
      </c>
      <c r="N695">
        <v>73</v>
      </c>
      <c r="O695">
        <v>15</v>
      </c>
      <c r="P695">
        <v>3.2</v>
      </c>
      <c r="Q695" t="s">
        <v>33</v>
      </c>
      <c r="R695" t="s">
        <v>26</v>
      </c>
      <c r="S695">
        <v>12</v>
      </c>
      <c r="T695">
        <v>0</v>
      </c>
      <c r="U695">
        <f>IF(EmployeeData3[[#This Row],[Gender]]="Female",1,0)</f>
        <v>1</v>
      </c>
      <c r="V695">
        <f>IF(EmployeeData3[[#This Row],[Performance Rating]]="Needs Improvement",1,0)</f>
        <v>0</v>
      </c>
      <c r="W695">
        <f>IF(EmployeeData3[[#This Row],[Performance Rating]]="Exceeds Expectations",1,0)</f>
        <v>0</v>
      </c>
      <c r="X695">
        <f>IF(EmployeeData3[[#This Row],[Performance Rating]]="Outstanding",1,0)</f>
        <v>0</v>
      </c>
      <c r="Y695">
        <f>IF(EmployeeData3[[#This Row],[Job Level]]="Entry",1,0)</f>
        <v>0</v>
      </c>
      <c r="Z695">
        <f>IF(EmployeeData3[[#This Row],[Job Level]]="Manager",1,0)</f>
        <v>0</v>
      </c>
      <c r="AA695">
        <f>IF(EmployeeData3[[#This Row],[Job Level]]="Senior",1,0)</f>
        <v>0</v>
      </c>
      <c r="AB695">
        <f>IF(EmployeeData3[[#This Row],[Job Level]]="Senior Manager",1,0)</f>
        <v>0</v>
      </c>
      <c r="AC695">
        <f>IF(EmployeeData3[[#This Row],[Department]]="Claims",1,0)</f>
        <v>0</v>
      </c>
      <c r="AD695">
        <f>IF(EmployeeData3[[#This Row],[Department]]="Finance",1,0)</f>
        <v>1</v>
      </c>
      <c r="AE695">
        <f>IF(EmployeeData3[[#This Row],[Department]]="HR",1,0)</f>
        <v>0</v>
      </c>
      <c r="AF695">
        <f>IF(EmployeeData3[[#This Row],[Department]]="IT",1,0)</f>
        <v>0</v>
      </c>
      <c r="AG695">
        <f>IF(EmployeeData3[[#This Row],[Department]]="Marketing",1,0)</f>
        <v>0</v>
      </c>
      <c r="AH695">
        <f>IF(EmployeeData3[[#This Row],[Department]]="Sales",1,0)</f>
        <v>0</v>
      </c>
      <c r="AI695">
        <f>IF(EmployeeData3[[#This Row],[Department]]="Underwriting",1,0)</f>
        <v>0</v>
      </c>
      <c r="AJ695">
        <f>IF(EmployeeData3[[#This Row],[Country]]="Canada",1,0)</f>
        <v>0</v>
      </c>
      <c r="AK695">
        <f>IF(EmployeeData3[[#This Row],[Country]]="Germany",1,0)</f>
        <v>0</v>
      </c>
      <c r="AL695">
        <f>IF(EmployeeData3[[#This Row],[Country]]="Ireland",1,0)</f>
        <v>0</v>
      </c>
      <c r="AM695">
        <f>IF(EmployeeData3[[#This Row],[Country]]="Singapore",1,0)</f>
        <v>0</v>
      </c>
      <c r="AN695">
        <f>IF(EmployeeData3[[#This Row],[Country]]="US",1,0)</f>
        <v>1</v>
      </c>
      <c r="AO695">
        <f>IF(EmployeeData3[[#This Row],[Working Arrangement]]="Office",1,0)</f>
        <v>0</v>
      </c>
      <c r="AP695">
        <f>IF(EmployeeData3[[#This Row],[Working Arrangement]]="Remote",1,0)</f>
        <v>0</v>
      </c>
      <c r="AQ695" t="e">
        <f>'Logistics Regression'!#REF! + SUMPRODUCT(B695:J695, 'Logistics Regression'!#REF!)</f>
        <v>#REF!</v>
      </c>
    </row>
    <row r="696" spans="1:43">
      <c r="A696" t="s">
        <v>747</v>
      </c>
      <c r="B696" t="str">
        <f>VLOOKUP(EmployeeData3[[#This Row],[Employee ID]],GenderData[#All],2,FALSE)</f>
        <v>Male</v>
      </c>
      <c r="C696" t="s">
        <v>48</v>
      </c>
      <c r="D696" t="s">
        <v>49</v>
      </c>
      <c r="E696" t="s">
        <v>23</v>
      </c>
      <c r="F696" t="s">
        <v>24</v>
      </c>
      <c r="G696">
        <v>35</v>
      </c>
      <c r="H696">
        <v>3.2</v>
      </c>
      <c r="I696">
        <v>3.2</v>
      </c>
      <c r="J696" s="3">
        <v>1.02</v>
      </c>
      <c r="K696" t="s">
        <v>25</v>
      </c>
      <c r="L696" t="s">
        <v>26</v>
      </c>
      <c r="M696">
        <v>21</v>
      </c>
      <c r="N696">
        <v>75</v>
      </c>
      <c r="O696">
        <v>3</v>
      </c>
      <c r="P696">
        <v>2.2000000000000002</v>
      </c>
      <c r="Q696" t="s">
        <v>33</v>
      </c>
      <c r="R696" t="s">
        <v>38</v>
      </c>
      <c r="S696">
        <v>37</v>
      </c>
      <c r="T696">
        <v>1</v>
      </c>
      <c r="U696">
        <f>IF(EmployeeData3[[#This Row],[Gender]]="Female",1,0)</f>
        <v>0</v>
      </c>
      <c r="V696">
        <f>IF(EmployeeData3[[#This Row],[Performance Rating]]="Needs Improvement",1,0)</f>
        <v>0</v>
      </c>
      <c r="W696">
        <f>IF(EmployeeData3[[#This Row],[Performance Rating]]="Exceeds Expectations",1,0)</f>
        <v>0</v>
      </c>
      <c r="X696">
        <f>IF(EmployeeData3[[#This Row],[Performance Rating]]="Outstanding",1,0)</f>
        <v>0</v>
      </c>
      <c r="Y696">
        <f>IF(EmployeeData3[[#This Row],[Job Level]]="Entry",1,0)</f>
        <v>0</v>
      </c>
      <c r="Z696">
        <f>IF(EmployeeData3[[#This Row],[Job Level]]="Manager",1,0)</f>
        <v>0</v>
      </c>
      <c r="AA696">
        <f>IF(EmployeeData3[[#This Row],[Job Level]]="Senior",1,0)</f>
        <v>0</v>
      </c>
      <c r="AB696">
        <f>IF(EmployeeData3[[#This Row],[Job Level]]="Senior Manager",1,0)</f>
        <v>0</v>
      </c>
      <c r="AC696">
        <f>IF(EmployeeData3[[#This Row],[Department]]="Claims",1,0)</f>
        <v>0</v>
      </c>
      <c r="AD696">
        <f>IF(EmployeeData3[[#This Row],[Department]]="Finance",1,0)</f>
        <v>0</v>
      </c>
      <c r="AE696">
        <f>IF(EmployeeData3[[#This Row],[Department]]="HR",1,0)</f>
        <v>0</v>
      </c>
      <c r="AF696">
        <f>IF(EmployeeData3[[#This Row],[Department]]="IT",1,0)</f>
        <v>1</v>
      </c>
      <c r="AG696">
        <f>IF(EmployeeData3[[#This Row],[Department]]="Marketing",1,0)</f>
        <v>0</v>
      </c>
      <c r="AH696">
        <f>IF(EmployeeData3[[#This Row],[Department]]="Sales",1,0)</f>
        <v>0</v>
      </c>
      <c r="AI696">
        <f>IF(EmployeeData3[[#This Row],[Department]]="Underwriting",1,0)</f>
        <v>0</v>
      </c>
      <c r="AJ696">
        <f>IF(EmployeeData3[[#This Row],[Country]]="Canada",1,0)</f>
        <v>0</v>
      </c>
      <c r="AK696">
        <f>IF(EmployeeData3[[#This Row],[Country]]="Germany",1,0)</f>
        <v>0</v>
      </c>
      <c r="AL696">
        <f>IF(EmployeeData3[[#This Row],[Country]]="Ireland",1,0)</f>
        <v>0</v>
      </c>
      <c r="AM696">
        <f>IF(EmployeeData3[[#This Row],[Country]]="Singapore",1,0)</f>
        <v>0</v>
      </c>
      <c r="AN696">
        <f>IF(EmployeeData3[[#This Row],[Country]]="US",1,0)</f>
        <v>0</v>
      </c>
      <c r="AO696">
        <f>IF(EmployeeData3[[#This Row],[Working Arrangement]]="Office",1,0)</f>
        <v>0</v>
      </c>
      <c r="AP696">
        <f>IF(EmployeeData3[[#This Row],[Working Arrangement]]="Remote",1,0)</f>
        <v>0</v>
      </c>
      <c r="AQ696" t="e">
        <f>'Logistics Regression'!#REF! + SUMPRODUCT(B696:J696, 'Logistics Regression'!#REF!)</f>
        <v>#REF!</v>
      </c>
    </row>
    <row r="697" spans="1:43">
      <c r="A697" t="s">
        <v>748</v>
      </c>
      <c r="B697" t="str">
        <f>VLOOKUP(EmployeeData3[[#This Row],[Employee ID]],GenderData[#All],2,FALSE)</f>
        <v>Female</v>
      </c>
      <c r="C697" t="s">
        <v>40</v>
      </c>
      <c r="D697" t="s">
        <v>40</v>
      </c>
      <c r="E697" t="s">
        <v>31</v>
      </c>
      <c r="F697" t="s">
        <v>62</v>
      </c>
      <c r="G697">
        <v>52</v>
      </c>
      <c r="H697">
        <v>6.9</v>
      </c>
      <c r="I697">
        <v>6.9</v>
      </c>
      <c r="J697" s="3">
        <v>0.78</v>
      </c>
      <c r="K697" t="s">
        <v>37</v>
      </c>
      <c r="L697" t="s">
        <v>26</v>
      </c>
      <c r="M697">
        <v>18</v>
      </c>
      <c r="N697">
        <v>60</v>
      </c>
      <c r="O697">
        <v>2</v>
      </c>
      <c r="P697">
        <v>5.2</v>
      </c>
      <c r="Q697" t="s">
        <v>33</v>
      </c>
      <c r="R697" t="s">
        <v>26</v>
      </c>
      <c r="S697">
        <v>28</v>
      </c>
      <c r="T697">
        <v>0</v>
      </c>
      <c r="U697">
        <f>IF(EmployeeData3[[#This Row],[Gender]]="Female",1,0)</f>
        <v>1</v>
      </c>
      <c r="V697">
        <f>IF(EmployeeData3[[#This Row],[Performance Rating]]="Needs Improvement",1,0)</f>
        <v>0</v>
      </c>
      <c r="W697">
        <f>IF(EmployeeData3[[#This Row],[Performance Rating]]="Exceeds Expectations",1,0)</f>
        <v>1</v>
      </c>
      <c r="X697">
        <f>IF(EmployeeData3[[#This Row],[Performance Rating]]="Outstanding",1,0)</f>
        <v>0</v>
      </c>
      <c r="Y697">
        <f>IF(EmployeeData3[[#This Row],[Job Level]]="Entry",1,0)</f>
        <v>1</v>
      </c>
      <c r="Z697">
        <f>IF(EmployeeData3[[#This Row],[Job Level]]="Manager",1,0)</f>
        <v>0</v>
      </c>
      <c r="AA697">
        <f>IF(EmployeeData3[[#This Row],[Job Level]]="Senior",1,0)</f>
        <v>0</v>
      </c>
      <c r="AB697">
        <f>IF(EmployeeData3[[#This Row],[Job Level]]="Senior Manager",1,0)</f>
        <v>0</v>
      </c>
      <c r="AC697">
        <f>IF(EmployeeData3[[#This Row],[Department]]="Claims",1,0)</f>
        <v>0</v>
      </c>
      <c r="AD697">
        <f>IF(EmployeeData3[[#This Row],[Department]]="Finance",1,0)</f>
        <v>0</v>
      </c>
      <c r="AE697">
        <f>IF(EmployeeData3[[#This Row],[Department]]="HR",1,0)</f>
        <v>0</v>
      </c>
      <c r="AF697">
        <f>IF(EmployeeData3[[#This Row],[Department]]="IT",1,0)</f>
        <v>0</v>
      </c>
      <c r="AG697">
        <f>IF(EmployeeData3[[#This Row],[Department]]="Marketing",1,0)</f>
        <v>0</v>
      </c>
      <c r="AH697">
        <f>IF(EmployeeData3[[#This Row],[Department]]="Sales",1,0)</f>
        <v>0</v>
      </c>
      <c r="AI697">
        <f>IF(EmployeeData3[[#This Row],[Department]]="Underwriting",1,0)</f>
        <v>0</v>
      </c>
      <c r="AJ697">
        <f>IF(EmployeeData3[[#This Row],[Country]]="Canada",1,0)</f>
        <v>0</v>
      </c>
      <c r="AK697">
        <f>IF(EmployeeData3[[#This Row],[Country]]="Germany",1,0)</f>
        <v>1</v>
      </c>
      <c r="AL697">
        <f>IF(EmployeeData3[[#This Row],[Country]]="Ireland",1,0)</f>
        <v>0</v>
      </c>
      <c r="AM697">
        <f>IF(EmployeeData3[[#This Row],[Country]]="Singapore",1,0)</f>
        <v>0</v>
      </c>
      <c r="AN697">
        <f>IF(EmployeeData3[[#This Row],[Country]]="US",1,0)</f>
        <v>0</v>
      </c>
      <c r="AO697">
        <f>IF(EmployeeData3[[#This Row],[Working Arrangement]]="Office",1,0)</f>
        <v>0</v>
      </c>
      <c r="AP697">
        <f>IF(EmployeeData3[[#This Row],[Working Arrangement]]="Remote",1,0)</f>
        <v>0</v>
      </c>
      <c r="AQ697" t="e">
        <f>'Logistics Regression'!#REF! + SUMPRODUCT(B697:J697, 'Logistics Regression'!#REF!)</f>
        <v>#REF!</v>
      </c>
    </row>
    <row r="698" spans="1:43">
      <c r="A698" t="s">
        <v>749</v>
      </c>
      <c r="B698" t="str">
        <f>VLOOKUP(EmployeeData3[[#This Row],[Employee ID]],GenderData[#All],2,FALSE)</f>
        <v>Male</v>
      </c>
      <c r="C698" t="s">
        <v>66</v>
      </c>
      <c r="D698" t="s">
        <v>67</v>
      </c>
      <c r="E698" t="s">
        <v>23</v>
      </c>
      <c r="F698" t="s">
        <v>62</v>
      </c>
      <c r="G698">
        <v>29</v>
      </c>
      <c r="H698">
        <v>3.8</v>
      </c>
      <c r="I698">
        <v>2.5</v>
      </c>
      <c r="J698" s="3">
        <v>1</v>
      </c>
      <c r="K698" t="s">
        <v>37</v>
      </c>
      <c r="L698" t="s">
        <v>26</v>
      </c>
      <c r="M698">
        <v>21</v>
      </c>
      <c r="N698">
        <v>100</v>
      </c>
      <c r="O698">
        <v>8</v>
      </c>
      <c r="P698">
        <v>7.6</v>
      </c>
      <c r="Q698" t="s">
        <v>33</v>
      </c>
      <c r="R698" t="s">
        <v>38</v>
      </c>
      <c r="S698">
        <v>30</v>
      </c>
      <c r="T698">
        <v>0</v>
      </c>
      <c r="U698">
        <f>IF(EmployeeData3[[#This Row],[Gender]]="Female",1,0)</f>
        <v>0</v>
      </c>
      <c r="V698">
        <f>IF(EmployeeData3[[#This Row],[Performance Rating]]="Needs Improvement",1,0)</f>
        <v>0</v>
      </c>
      <c r="W698">
        <f>IF(EmployeeData3[[#This Row],[Performance Rating]]="Exceeds Expectations",1,0)</f>
        <v>1</v>
      </c>
      <c r="X698">
        <f>IF(EmployeeData3[[#This Row],[Performance Rating]]="Outstanding",1,0)</f>
        <v>0</v>
      </c>
      <c r="Y698">
        <f>IF(EmployeeData3[[#This Row],[Job Level]]="Entry",1,0)</f>
        <v>1</v>
      </c>
      <c r="Z698">
        <f>IF(EmployeeData3[[#This Row],[Job Level]]="Manager",1,0)</f>
        <v>0</v>
      </c>
      <c r="AA698">
        <f>IF(EmployeeData3[[#This Row],[Job Level]]="Senior",1,0)</f>
        <v>0</v>
      </c>
      <c r="AB698">
        <f>IF(EmployeeData3[[#This Row],[Job Level]]="Senior Manager",1,0)</f>
        <v>0</v>
      </c>
      <c r="AC698">
        <f>IF(EmployeeData3[[#This Row],[Department]]="Claims",1,0)</f>
        <v>0</v>
      </c>
      <c r="AD698">
        <f>IF(EmployeeData3[[#This Row],[Department]]="Finance",1,0)</f>
        <v>0</v>
      </c>
      <c r="AE698">
        <f>IF(EmployeeData3[[#This Row],[Department]]="HR",1,0)</f>
        <v>1</v>
      </c>
      <c r="AF698">
        <f>IF(EmployeeData3[[#This Row],[Department]]="IT",1,0)</f>
        <v>0</v>
      </c>
      <c r="AG698">
        <f>IF(EmployeeData3[[#This Row],[Department]]="Marketing",1,0)</f>
        <v>0</v>
      </c>
      <c r="AH698">
        <f>IF(EmployeeData3[[#This Row],[Department]]="Sales",1,0)</f>
        <v>0</v>
      </c>
      <c r="AI698">
        <f>IF(EmployeeData3[[#This Row],[Department]]="Underwriting",1,0)</f>
        <v>0</v>
      </c>
      <c r="AJ698">
        <f>IF(EmployeeData3[[#This Row],[Country]]="Canada",1,0)</f>
        <v>0</v>
      </c>
      <c r="AK698">
        <f>IF(EmployeeData3[[#This Row],[Country]]="Germany",1,0)</f>
        <v>0</v>
      </c>
      <c r="AL698">
        <f>IF(EmployeeData3[[#This Row],[Country]]="Ireland",1,0)</f>
        <v>0</v>
      </c>
      <c r="AM698">
        <f>IF(EmployeeData3[[#This Row],[Country]]="Singapore",1,0)</f>
        <v>0</v>
      </c>
      <c r="AN698">
        <f>IF(EmployeeData3[[#This Row],[Country]]="US",1,0)</f>
        <v>0</v>
      </c>
      <c r="AO698">
        <f>IF(EmployeeData3[[#This Row],[Working Arrangement]]="Office",1,0)</f>
        <v>0</v>
      </c>
      <c r="AP698">
        <f>IF(EmployeeData3[[#This Row],[Working Arrangement]]="Remote",1,0)</f>
        <v>0</v>
      </c>
      <c r="AQ698" t="e">
        <f>'Logistics Regression'!#REF! + SUMPRODUCT(B698:J698, 'Logistics Regression'!#REF!)</f>
        <v>#REF!</v>
      </c>
    </row>
    <row r="699" spans="1:43">
      <c r="A699" t="s">
        <v>750</v>
      </c>
      <c r="B699" t="str">
        <f>VLOOKUP(EmployeeData3[[#This Row],[Employee ID]],GenderData[#All],2,FALSE)</f>
        <v>Male</v>
      </c>
      <c r="C699" t="s">
        <v>40</v>
      </c>
      <c r="D699" t="s">
        <v>40</v>
      </c>
      <c r="E699" t="s">
        <v>23</v>
      </c>
      <c r="F699" t="s">
        <v>24</v>
      </c>
      <c r="G699">
        <v>49</v>
      </c>
      <c r="H699">
        <v>11.1</v>
      </c>
      <c r="I699">
        <v>0.9</v>
      </c>
      <c r="J699" s="3">
        <v>1.1000000000000001</v>
      </c>
      <c r="K699" t="s">
        <v>25</v>
      </c>
      <c r="L699" t="s">
        <v>26</v>
      </c>
      <c r="M699">
        <v>15</v>
      </c>
      <c r="N699">
        <v>69</v>
      </c>
      <c r="O699">
        <v>8</v>
      </c>
      <c r="P699">
        <v>3.4</v>
      </c>
      <c r="Q699" t="s">
        <v>27</v>
      </c>
      <c r="R699" t="s">
        <v>26</v>
      </c>
      <c r="S699">
        <v>21</v>
      </c>
      <c r="T699">
        <v>0</v>
      </c>
      <c r="U699">
        <f>IF(EmployeeData3[[#This Row],[Gender]]="Female",1,0)</f>
        <v>0</v>
      </c>
      <c r="V699">
        <f>IF(EmployeeData3[[#This Row],[Performance Rating]]="Needs Improvement",1,0)</f>
        <v>0</v>
      </c>
      <c r="W699">
        <f>IF(EmployeeData3[[#This Row],[Performance Rating]]="Exceeds Expectations",1,0)</f>
        <v>0</v>
      </c>
      <c r="X699">
        <f>IF(EmployeeData3[[#This Row],[Performance Rating]]="Outstanding",1,0)</f>
        <v>0</v>
      </c>
      <c r="Y699">
        <f>IF(EmployeeData3[[#This Row],[Job Level]]="Entry",1,0)</f>
        <v>0</v>
      </c>
      <c r="Z699">
        <f>IF(EmployeeData3[[#This Row],[Job Level]]="Manager",1,0)</f>
        <v>0</v>
      </c>
      <c r="AA699">
        <f>IF(EmployeeData3[[#This Row],[Job Level]]="Senior",1,0)</f>
        <v>0</v>
      </c>
      <c r="AB699">
        <f>IF(EmployeeData3[[#This Row],[Job Level]]="Senior Manager",1,0)</f>
        <v>0</v>
      </c>
      <c r="AC699">
        <f>IF(EmployeeData3[[#This Row],[Department]]="Claims",1,0)</f>
        <v>0</v>
      </c>
      <c r="AD699">
        <f>IF(EmployeeData3[[#This Row],[Department]]="Finance",1,0)</f>
        <v>0</v>
      </c>
      <c r="AE699">
        <f>IF(EmployeeData3[[#This Row],[Department]]="HR",1,0)</f>
        <v>0</v>
      </c>
      <c r="AF699">
        <f>IF(EmployeeData3[[#This Row],[Department]]="IT",1,0)</f>
        <v>0</v>
      </c>
      <c r="AG699">
        <f>IF(EmployeeData3[[#This Row],[Department]]="Marketing",1,0)</f>
        <v>0</v>
      </c>
      <c r="AH699">
        <f>IF(EmployeeData3[[#This Row],[Department]]="Sales",1,0)</f>
        <v>0</v>
      </c>
      <c r="AI699">
        <f>IF(EmployeeData3[[#This Row],[Department]]="Underwriting",1,0)</f>
        <v>0</v>
      </c>
      <c r="AJ699">
        <f>IF(EmployeeData3[[#This Row],[Country]]="Canada",1,0)</f>
        <v>0</v>
      </c>
      <c r="AK699">
        <f>IF(EmployeeData3[[#This Row],[Country]]="Germany",1,0)</f>
        <v>0</v>
      </c>
      <c r="AL699">
        <f>IF(EmployeeData3[[#This Row],[Country]]="Ireland",1,0)</f>
        <v>0</v>
      </c>
      <c r="AM699">
        <f>IF(EmployeeData3[[#This Row],[Country]]="Singapore",1,0)</f>
        <v>0</v>
      </c>
      <c r="AN699">
        <f>IF(EmployeeData3[[#This Row],[Country]]="US",1,0)</f>
        <v>0</v>
      </c>
      <c r="AO699">
        <f>IF(EmployeeData3[[#This Row],[Working Arrangement]]="Office",1,0)</f>
        <v>0</v>
      </c>
      <c r="AP699">
        <f>IF(EmployeeData3[[#This Row],[Working Arrangement]]="Remote",1,0)</f>
        <v>1</v>
      </c>
      <c r="AQ699" t="e">
        <f>'Logistics Regression'!#REF! + SUMPRODUCT(B699:J699, 'Logistics Regression'!#REF!)</f>
        <v>#REF!</v>
      </c>
    </row>
    <row r="700" spans="1:43">
      <c r="A700" t="s">
        <v>751</v>
      </c>
      <c r="B700" t="str">
        <f>VLOOKUP(EmployeeData3[[#This Row],[Employee ID]],GenderData[#All],2,FALSE)</f>
        <v>Female</v>
      </c>
      <c r="C700" t="s">
        <v>43</v>
      </c>
      <c r="D700" t="s">
        <v>44</v>
      </c>
      <c r="E700" t="s">
        <v>45</v>
      </c>
      <c r="F700" t="s">
        <v>59</v>
      </c>
      <c r="G700">
        <v>39</v>
      </c>
      <c r="H700">
        <v>7.3</v>
      </c>
      <c r="I700">
        <v>1.2</v>
      </c>
      <c r="J700" s="3">
        <v>0.89</v>
      </c>
      <c r="K700" t="s">
        <v>25</v>
      </c>
      <c r="L700" t="s">
        <v>38</v>
      </c>
      <c r="M700">
        <v>16</v>
      </c>
      <c r="N700">
        <v>69</v>
      </c>
      <c r="O700">
        <v>8</v>
      </c>
      <c r="P700">
        <v>1.8</v>
      </c>
      <c r="Q700" t="s">
        <v>27</v>
      </c>
      <c r="R700" t="s">
        <v>38</v>
      </c>
      <c r="S700">
        <v>16</v>
      </c>
      <c r="T700">
        <v>0</v>
      </c>
      <c r="U700">
        <f>IF(EmployeeData3[[#This Row],[Gender]]="Female",1,0)</f>
        <v>1</v>
      </c>
      <c r="V700">
        <f>IF(EmployeeData3[[#This Row],[Performance Rating]]="Needs Improvement",1,0)</f>
        <v>0</v>
      </c>
      <c r="W700">
        <f>IF(EmployeeData3[[#This Row],[Performance Rating]]="Exceeds Expectations",1,0)</f>
        <v>0</v>
      </c>
      <c r="X700">
        <f>IF(EmployeeData3[[#This Row],[Performance Rating]]="Outstanding",1,0)</f>
        <v>0</v>
      </c>
      <c r="Y700">
        <f>IF(EmployeeData3[[#This Row],[Job Level]]="Entry",1,0)</f>
        <v>0</v>
      </c>
      <c r="Z700">
        <f>IF(EmployeeData3[[#This Row],[Job Level]]="Manager",1,0)</f>
        <v>0</v>
      </c>
      <c r="AA700">
        <f>IF(EmployeeData3[[#This Row],[Job Level]]="Senior",1,0)</f>
        <v>0</v>
      </c>
      <c r="AB700">
        <f>IF(EmployeeData3[[#This Row],[Job Level]]="Senior Manager",1,0)</f>
        <v>1</v>
      </c>
      <c r="AC700">
        <f>IF(EmployeeData3[[#This Row],[Department]]="Claims",1,0)</f>
        <v>0</v>
      </c>
      <c r="AD700">
        <f>IF(EmployeeData3[[#This Row],[Department]]="Finance",1,0)</f>
        <v>1</v>
      </c>
      <c r="AE700">
        <f>IF(EmployeeData3[[#This Row],[Department]]="HR",1,0)</f>
        <v>0</v>
      </c>
      <c r="AF700">
        <f>IF(EmployeeData3[[#This Row],[Department]]="IT",1,0)</f>
        <v>0</v>
      </c>
      <c r="AG700">
        <f>IF(EmployeeData3[[#This Row],[Department]]="Marketing",1,0)</f>
        <v>0</v>
      </c>
      <c r="AH700">
        <f>IF(EmployeeData3[[#This Row],[Department]]="Sales",1,0)</f>
        <v>0</v>
      </c>
      <c r="AI700">
        <f>IF(EmployeeData3[[#This Row],[Department]]="Underwriting",1,0)</f>
        <v>0</v>
      </c>
      <c r="AJ700">
        <f>IF(EmployeeData3[[#This Row],[Country]]="Canada",1,0)</f>
        <v>0</v>
      </c>
      <c r="AK700">
        <f>IF(EmployeeData3[[#This Row],[Country]]="Germany",1,0)</f>
        <v>0</v>
      </c>
      <c r="AL700">
        <f>IF(EmployeeData3[[#This Row],[Country]]="Ireland",1,0)</f>
        <v>0</v>
      </c>
      <c r="AM700">
        <f>IF(EmployeeData3[[#This Row],[Country]]="Singapore",1,0)</f>
        <v>0</v>
      </c>
      <c r="AN700">
        <f>IF(EmployeeData3[[#This Row],[Country]]="US",1,0)</f>
        <v>1</v>
      </c>
      <c r="AO700">
        <f>IF(EmployeeData3[[#This Row],[Working Arrangement]]="Office",1,0)</f>
        <v>0</v>
      </c>
      <c r="AP700">
        <f>IF(EmployeeData3[[#This Row],[Working Arrangement]]="Remote",1,0)</f>
        <v>1</v>
      </c>
      <c r="AQ700" t="e">
        <f>'Logistics Regression'!#REF! + SUMPRODUCT(B700:J700, 'Logistics Regression'!#REF!)</f>
        <v>#REF!</v>
      </c>
    </row>
    <row r="701" spans="1:43">
      <c r="A701" t="s">
        <v>752</v>
      </c>
      <c r="B701" t="str">
        <f>VLOOKUP(EmployeeData3[[#This Row],[Employee ID]],GenderData[#All],2,FALSE)</f>
        <v>Female</v>
      </c>
      <c r="C701" t="s">
        <v>21</v>
      </c>
      <c r="D701" t="s">
        <v>22</v>
      </c>
      <c r="E701" t="s">
        <v>45</v>
      </c>
      <c r="F701" t="s">
        <v>32</v>
      </c>
      <c r="G701">
        <v>49</v>
      </c>
      <c r="H701">
        <v>3</v>
      </c>
      <c r="I701">
        <v>1.3</v>
      </c>
      <c r="J701" s="3">
        <v>0.97</v>
      </c>
      <c r="K701" t="s">
        <v>25</v>
      </c>
      <c r="L701" t="s">
        <v>26</v>
      </c>
      <c r="M701">
        <v>24</v>
      </c>
      <c r="N701">
        <v>62</v>
      </c>
      <c r="O701">
        <v>15</v>
      </c>
      <c r="P701">
        <v>4.3</v>
      </c>
      <c r="Q701" t="s">
        <v>27</v>
      </c>
      <c r="R701" t="s">
        <v>26</v>
      </c>
      <c r="S701">
        <v>42</v>
      </c>
      <c r="T701">
        <v>0</v>
      </c>
      <c r="U701">
        <f>IF(EmployeeData3[[#This Row],[Gender]]="Female",1,0)</f>
        <v>1</v>
      </c>
      <c r="V701">
        <f>IF(EmployeeData3[[#This Row],[Performance Rating]]="Needs Improvement",1,0)</f>
        <v>0</v>
      </c>
      <c r="W701">
        <f>IF(EmployeeData3[[#This Row],[Performance Rating]]="Exceeds Expectations",1,0)</f>
        <v>0</v>
      </c>
      <c r="X701">
        <f>IF(EmployeeData3[[#This Row],[Performance Rating]]="Outstanding",1,0)</f>
        <v>0</v>
      </c>
      <c r="Y701">
        <f>IF(EmployeeData3[[#This Row],[Job Level]]="Entry",1,0)</f>
        <v>0</v>
      </c>
      <c r="Z701">
        <f>IF(EmployeeData3[[#This Row],[Job Level]]="Manager",1,0)</f>
        <v>0</v>
      </c>
      <c r="AA701">
        <f>IF(EmployeeData3[[#This Row],[Job Level]]="Senior",1,0)</f>
        <v>1</v>
      </c>
      <c r="AB701">
        <f>IF(EmployeeData3[[#This Row],[Job Level]]="Senior Manager",1,0)</f>
        <v>0</v>
      </c>
      <c r="AC701">
        <f>IF(EmployeeData3[[#This Row],[Department]]="Claims",1,0)</f>
        <v>0</v>
      </c>
      <c r="AD701">
        <f>IF(EmployeeData3[[#This Row],[Department]]="Finance",1,0)</f>
        <v>0</v>
      </c>
      <c r="AE701">
        <f>IF(EmployeeData3[[#This Row],[Department]]="HR",1,0)</f>
        <v>0</v>
      </c>
      <c r="AF701">
        <f>IF(EmployeeData3[[#This Row],[Department]]="IT",1,0)</f>
        <v>0</v>
      </c>
      <c r="AG701">
        <f>IF(EmployeeData3[[#This Row],[Department]]="Marketing",1,0)</f>
        <v>0</v>
      </c>
      <c r="AH701">
        <f>IF(EmployeeData3[[#This Row],[Department]]="Sales",1,0)</f>
        <v>1</v>
      </c>
      <c r="AI701">
        <f>IF(EmployeeData3[[#This Row],[Department]]="Underwriting",1,0)</f>
        <v>0</v>
      </c>
      <c r="AJ701">
        <f>IF(EmployeeData3[[#This Row],[Country]]="Canada",1,0)</f>
        <v>0</v>
      </c>
      <c r="AK701">
        <f>IF(EmployeeData3[[#This Row],[Country]]="Germany",1,0)</f>
        <v>0</v>
      </c>
      <c r="AL701">
        <f>IF(EmployeeData3[[#This Row],[Country]]="Ireland",1,0)</f>
        <v>0</v>
      </c>
      <c r="AM701">
        <f>IF(EmployeeData3[[#This Row],[Country]]="Singapore",1,0)</f>
        <v>0</v>
      </c>
      <c r="AN701">
        <f>IF(EmployeeData3[[#This Row],[Country]]="US",1,0)</f>
        <v>1</v>
      </c>
      <c r="AO701">
        <f>IF(EmployeeData3[[#This Row],[Working Arrangement]]="Office",1,0)</f>
        <v>0</v>
      </c>
      <c r="AP701">
        <f>IF(EmployeeData3[[#This Row],[Working Arrangement]]="Remote",1,0)</f>
        <v>1</v>
      </c>
      <c r="AQ701" t="e">
        <f>'Logistics Regression'!#REF! + SUMPRODUCT(B701:J701, 'Logistics Regression'!#REF!)</f>
        <v>#REF!</v>
      </c>
    </row>
    <row r="702" spans="1:43">
      <c r="A702" t="s">
        <v>753</v>
      </c>
      <c r="B702" t="str">
        <f>VLOOKUP(EmployeeData3[[#This Row],[Employee ID]],GenderData[#All],2,FALSE)</f>
        <v>Female</v>
      </c>
      <c r="C702" t="s">
        <v>40</v>
      </c>
      <c r="D702" t="s">
        <v>40</v>
      </c>
      <c r="E702" t="s">
        <v>23</v>
      </c>
      <c r="F702" t="s">
        <v>59</v>
      </c>
      <c r="G702">
        <v>52</v>
      </c>
      <c r="H702">
        <v>10.3</v>
      </c>
      <c r="I702">
        <v>1.1000000000000001</v>
      </c>
      <c r="J702" s="3">
        <v>0.95</v>
      </c>
      <c r="K702" t="s">
        <v>25</v>
      </c>
      <c r="L702" t="s">
        <v>38</v>
      </c>
      <c r="M702">
        <v>37</v>
      </c>
      <c r="N702">
        <v>74</v>
      </c>
      <c r="O702">
        <v>4</v>
      </c>
      <c r="P702">
        <v>2.7</v>
      </c>
      <c r="Q702" t="s">
        <v>33</v>
      </c>
      <c r="R702" t="s">
        <v>38</v>
      </c>
      <c r="S702">
        <v>21</v>
      </c>
      <c r="T702">
        <v>0</v>
      </c>
      <c r="U702">
        <f>IF(EmployeeData3[[#This Row],[Gender]]="Female",1,0)</f>
        <v>1</v>
      </c>
      <c r="V702">
        <f>IF(EmployeeData3[[#This Row],[Performance Rating]]="Needs Improvement",1,0)</f>
        <v>0</v>
      </c>
      <c r="W702">
        <f>IF(EmployeeData3[[#This Row],[Performance Rating]]="Exceeds Expectations",1,0)</f>
        <v>0</v>
      </c>
      <c r="X702">
        <f>IF(EmployeeData3[[#This Row],[Performance Rating]]="Outstanding",1,0)</f>
        <v>0</v>
      </c>
      <c r="Y702">
        <f>IF(EmployeeData3[[#This Row],[Job Level]]="Entry",1,0)</f>
        <v>0</v>
      </c>
      <c r="Z702">
        <f>IF(EmployeeData3[[#This Row],[Job Level]]="Manager",1,0)</f>
        <v>0</v>
      </c>
      <c r="AA702">
        <f>IF(EmployeeData3[[#This Row],[Job Level]]="Senior",1,0)</f>
        <v>0</v>
      </c>
      <c r="AB702">
        <f>IF(EmployeeData3[[#This Row],[Job Level]]="Senior Manager",1,0)</f>
        <v>1</v>
      </c>
      <c r="AC702">
        <f>IF(EmployeeData3[[#This Row],[Department]]="Claims",1,0)</f>
        <v>0</v>
      </c>
      <c r="AD702">
        <f>IF(EmployeeData3[[#This Row],[Department]]="Finance",1,0)</f>
        <v>0</v>
      </c>
      <c r="AE702">
        <f>IF(EmployeeData3[[#This Row],[Department]]="HR",1,0)</f>
        <v>0</v>
      </c>
      <c r="AF702">
        <f>IF(EmployeeData3[[#This Row],[Department]]="IT",1,0)</f>
        <v>0</v>
      </c>
      <c r="AG702">
        <f>IF(EmployeeData3[[#This Row],[Department]]="Marketing",1,0)</f>
        <v>0</v>
      </c>
      <c r="AH702">
        <f>IF(EmployeeData3[[#This Row],[Department]]="Sales",1,0)</f>
        <v>0</v>
      </c>
      <c r="AI702">
        <f>IF(EmployeeData3[[#This Row],[Department]]="Underwriting",1,0)</f>
        <v>0</v>
      </c>
      <c r="AJ702">
        <f>IF(EmployeeData3[[#This Row],[Country]]="Canada",1,0)</f>
        <v>0</v>
      </c>
      <c r="AK702">
        <f>IF(EmployeeData3[[#This Row],[Country]]="Germany",1,0)</f>
        <v>0</v>
      </c>
      <c r="AL702">
        <f>IF(EmployeeData3[[#This Row],[Country]]="Ireland",1,0)</f>
        <v>0</v>
      </c>
      <c r="AM702">
        <f>IF(EmployeeData3[[#This Row],[Country]]="Singapore",1,0)</f>
        <v>0</v>
      </c>
      <c r="AN702">
        <f>IF(EmployeeData3[[#This Row],[Country]]="US",1,0)</f>
        <v>0</v>
      </c>
      <c r="AO702">
        <f>IF(EmployeeData3[[#This Row],[Working Arrangement]]="Office",1,0)</f>
        <v>0</v>
      </c>
      <c r="AP702">
        <f>IF(EmployeeData3[[#This Row],[Working Arrangement]]="Remote",1,0)</f>
        <v>0</v>
      </c>
      <c r="AQ702" t="e">
        <f>'Logistics Regression'!#REF! + SUMPRODUCT(B702:J702, 'Logistics Regression'!#REF!)</f>
        <v>#REF!</v>
      </c>
    </row>
    <row r="703" spans="1:43">
      <c r="A703" t="s">
        <v>754</v>
      </c>
      <c r="B703" t="str">
        <f>VLOOKUP(EmployeeData3[[#This Row],[Employee ID]],GenderData[#All],2,FALSE)</f>
        <v>Male</v>
      </c>
      <c r="C703" t="s">
        <v>48</v>
      </c>
      <c r="D703" t="s">
        <v>49</v>
      </c>
      <c r="E703" t="s">
        <v>23</v>
      </c>
      <c r="F703" t="s">
        <v>24</v>
      </c>
      <c r="G703">
        <v>39</v>
      </c>
      <c r="H703">
        <v>3.2</v>
      </c>
      <c r="I703">
        <v>3.2</v>
      </c>
      <c r="J703" s="3">
        <v>0.72</v>
      </c>
      <c r="K703" t="s">
        <v>25</v>
      </c>
      <c r="L703" t="s">
        <v>38</v>
      </c>
      <c r="M703">
        <v>3</v>
      </c>
      <c r="N703">
        <v>76</v>
      </c>
      <c r="O703">
        <v>18</v>
      </c>
      <c r="P703">
        <v>1.2</v>
      </c>
      <c r="Q703" t="s">
        <v>33</v>
      </c>
      <c r="R703" t="s">
        <v>26</v>
      </c>
      <c r="S703">
        <v>19</v>
      </c>
      <c r="T703">
        <v>0</v>
      </c>
      <c r="U703">
        <f>IF(EmployeeData3[[#This Row],[Gender]]="Female",1,0)</f>
        <v>0</v>
      </c>
      <c r="V703">
        <f>IF(EmployeeData3[[#This Row],[Performance Rating]]="Needs Improvement",1,0)</f>
        <v>0</v>
      </c>
      <c r="W703">
        <f>IF(EmployeeData3[[#This Row],[Performance Rating]]="Exceeds Expectations",1,0)</f>
        <v>0</v>
      </c>
      <c r="X703">
        <f>IF(EmployeeData3[[#This Row],[Performance Rating]]="Outstanding",1,0)</f>
        <v>0</v>
      </c>
      <c r="Y703">
        <f>IF(EmployeeData3[[#This Row],[Job Level]]="Entry",1,0)</f>
        <v>0</v>
      </c>
      <c r="Z703">
        <f>IF(EmployeeData3[[#This Row],[Job Level]]="Manager",1,0)</f>
        <v>0</v>
      </c>
      <c r="AA703">
        <f>IF(EmployeeData3[[#This Row],[Job Level]]="Senior",1,0)</f>
        <v>0</v>
      </c>
      <c r="AB703">
        <f>IF(EmployeeData3[[#This Row],[Job Level]]="Senior Manager",1,0)</f>
        <v>0</v>
      </c>
      <c r="AC703">
        <f>IF(EmployeeData3[[#This Row],[Department]]="Claims",1,0)</f>
        <v>0</v>
      </c>
      <c r="AD703">
        <f>IF(EmployeeData3[[#This Row],[Department]]="Finance",1,0)</f>
        <v>0</v>
      </c>
      <c r="AE703">
        <f>IF(EmployeeData3[[#This Row],[Department]]="HR",1,0)</f>
        <v>0</v>
      </c>
      <c r="AF703">
        <f>IF(EmployeeData3[[#This Row],[Department]]="IT",1,0)</f>
        <v>1</v>
      </c>
      <c r="AG703">
        <f>IF(EmployeeData3[[#This Row],[Department]]="Marketing",1,0)</f>
        <v>0</v>
      </c>
      <c r="AH703">
        <f>IF(EmployeeData3[[#This Row],[Department]]="Sales",1,0)</f>
        <v>0</v>
      </c>
      <c r="AI703">
        <f>IF(EmployeeData3[[#This Row],[Department]]="Underwriting",1,0)</f>
        <v>0</v>
      </c>
      <c r="AJ703">
        <f>IF(EmployeeData3[[#This Row],[Country]]="Canada",1,0)</f>
        <v>0</v>
      </c>
      <c r="AK703">
        <f>IF(EmployeeData3[[#This Row],[Country]]="Germany",1,0)</f>
        <v>0</v>
      </c>
      <c r="AL703">
        <f>IF(EmployeeData3[[#This Row],[Country]]="Ireland",1,0)</f>
        <v>0</v>
      </c>
      <c r="AM703">
        <f>IF(EmployeeData3[[#This Row],[Country]]="Singapore",1,0)</f>
        <v>0</v>
      </c>
      <c r="AN703">
        <f>IF(EmployeeData3[[#This Row],[Country]]="US",1,0)</f>
        <v>0</v>
      </c>
      <c r="AO703">
        <f>IF(EmployeeData3[[#This Row],[Working Arrangement]]="Office",1,0)</f>
        <v>0</v>
      </c>
      <c r="AP703">
        <f>IF(EmployeeData3[[#This Row],[Working Arrangement]]="Remote",1,0)</f>
        <v>0</v>
      </c>
      <c r="AQ703" t="e">
        <f>'Logistics Regression'!#REF! + SUMPRODUCT(B703:J703, 'Logistics Regression'!#REF!)</f>
        <v>#REF!</v>
      </c>
    </row>
    <row r="704" spans="1:43">
      <c r="A704" t="s">
        <v>755</v>
      </c>
      <c r="B704" t="str">
        <f>VLOOKUP(EmployeeData3[[#This Row],[Employee ID]],GenderData[#All],2,FALSE)</f>
        <v>Female</v>
      </c>
      <c r="C704" t="s">
        <v>66</v>
      </c>
      <c r="D704" t="s">
        <v>67</v>
      </c>
      <c r="E704" t="s">
        <v>45</v>
      </c>
      <c r="F704" t="s">
        <v>24</v>
      </c>
      <c r="G704">
        <v>35</v>
      </c>
      <c r="H704">
        <v>12.3</v>
      </c>
      <c r="I704">
        <v>3.4</v>
      </c>
      <c r="J704" s="3">
        <v>1.1599999999999999</v>
      </c>
      <c r="K704" t="s">
        <v>25</v>
      </c>
      <c r="L704" t="s">
        <v>26</v>
      </c>
      <c r="M704">
        <v>15</v>
      </c>
      <c r="N704">
        <v>83</v>
      </c>
      <c r="O704">
        <v>3</v>
      </c>
      <c r="P704">
        <v>1.9</v>
      </c>
      <c r="Q704" t="s">
        <v>33</v>
      </c>
      <c r="R704" t="s">
        <v>26</v>
      </c>
      <c r="S704">
        <v>23</v>
      </c>
      <c r="T704">
        <v>0</v>
      </c>
      <c r="U704">
        <f>IF(EmployeeData3[[#This Row],[Gender]]="Female",1,0)</f>
        <v>1</v>
      </c>
      <c r="V704">
        <f>IF(EmployeeData3[[#This Row],[Performance Rating]]="Needs Improvement",1,0)</f>
        <v>0</v>
      </c>
      <c r="W704">
        <f>IF(EmployeeData3[[#This Row],[Performance Rating]]="Exceeds Expectations",1,0)</f>
        <v>0</v>
      </c>
      <c r="X704">
        <f>IF(EmployeeData3[[#This Row],[Performance Rating]]="Outstanding",1,0)</f>
        <v>0</v>
      </c>
      <c r="Y704">
        <f>IF(EmployeeData3[[#This Row],[Job Level]]="Entry",1,0)</f>
        <v>0</v>
      </c>
      <c r="Z704">
        <f>IF(EmployeeData3[[#This Row],[Job Level]]="Manager",1,0)</f>
        <v>0</v>
      </c>
      <c r="AA704">
        <f>IF(EmployeeData3[[#This Row],[Job Level]]="Senior",1,0)</f>
        <v>0</v>
      </c>
      <c r="AB704">
        <f>IF(EmployeeData3[[#This Row],[Job Level]]="Senior Manager",1,0)</f>
        <v>0</v>
      </c>
      <c r="AC704">
        <f>IF(EmployeeData3[[#This Row],[Department]]="Claims",1,0)</f>
        <v>0</v>
      </c>
      <c r="AD704">
        <f>IF(EmployeeData3[[#This Row],[Department]]="Finance",1,0)</f>
        <v>0</v>
      </c>
      <c r="AE704">
        <f>IF(EmployeeData3[[#This Row],[Department]]="HR",1,0)</f>
        <v>1</v>
      </c>
      <c r="AF704">
        <f>IF(EmployeeData3[[#This Row],[Department]]="IT",1,0)</f>
        <v>0</v>
      </c>
      <c r="AG704">
        <f>IF(EmployeeData3[[#This Row],[Department]]="Marketing",1,0)</f>
        <v>0</v>
      </c>
      <c r="AH704">
        <f>IF(EmployeeData3[[#This Row],[Department]]="Sales",1,0)</f>
        <v>0</v>
      </c>
      <c r="AI704">
        <f>IF(EmployeeData3[[#This Row],[Department]]="Underwriting",1,0)</f>
        <v>0</v>
      </c>
      <c r="AJ704">
        <f>IF(EmployeeData3[[#This Row],[Country]]="Canada",1,0)</f>
        <v>0</v>
      </c>
      <c r="AK704">
        <f>IF(EmployeeData3[[#This Row],[Country]]="Germany",1,0)</f>
        <v>0</v>
      </c>
      <c r="AL704">
        <f>IF(EmployeeData3[[#This Row],[Country]]="Ireland",1,0)</f>
        <v>0</v>
      </c>
      <c r="AM704">
        <f>IF(EmployeeData3[[#This Row],[Country]]="Singapore",1,0)</f>
        <v>0</v>
      </c>
      <c r="AN704">
        <f>IF(EmployeeData3[[#This Row],[Country]]="US",1,0)</f>
        <v>1</v>
      </c>
      <c r="AO704">
        <f>IF(EmployeeData3[[#This Row],[Working Arrangement]]="Office",1,0)</f>
        <v>0</v>
      </c>
      <c r="AP704">
        <f>IF(EmployeeData3[[#This Row],[Working Arrangement]]="Remote",1,0)</f>
        <v>0</v>
      </c>
      <c r="AQ704" t="e">
        <f>'Logistics Regression'!#REF! + SUMPRODUCT(B704:J704, 'Logistics Regression'!#REF!)</f>
        <v>#REF!</v>
      </c>
    </row>
    <row r="705" spans="1:43">
      <c r="A705" t="s">
        <v>756</v>
      </c>
      <c r="B705" t="str">
        <f>VLOOKUP(EmployeeData3[[#This Row],[Employee ID]],GenderData[#All],2,FALSE)</f>
        <v>Female</v>
      </c>
      <c r="C705" t="s">
        <v>48</v>
      </c>
      <c r="D705" t="s">
        <v>49</v>
      </c>
      <c r="E705" t="s">
        <v>45</v>
      </c>
      <c r="F705" t="s">
        <v>24</v>
      </c>
      <c r="G705">
        <v>39</v>
      </c>
      <c r="H705">
        <v>10.7</v>
      </c>
      <c r="I705">
        <v>3</v>
      </c>
      <c r="J705" s="3">
        <v>0.87</v>
      </c>
      <c r="K705" t="s">
        <v>25</v>
      </c>
      <c r="L705" t="s">
        <v>38</v>
      </c>
      <c r="M705">
        <v>5</v>
      </c>
      <c r="N705">
        <v>54</v>
      </c>
      <c r="O705">
        <v>2</v>
      </c>
      <c r="P705">
        <v>5.5</v>
      </c>
      <c r="Q705" t="s">
        <v>33</v>
      </c>
      <c r="R705" t="s">
        <v>26</v>
      </c>
      <c r="S705">
        <v>26</v>
      </c>
      <c r="T705">
        <v>0</v>
      </c>
      <c r="U705">
        <f>IF(EmployeeData3[[#This Row],[Gender]]="Female",1,0)</f>
        <v>1</v>
      </c>
      <c r="V705">
        <f>IF(EmployeeData3[[#This Row],[Performance Rating]]="Needs Improvement",1,0)</f>
        <v>0</v>
      </c>
      <c r="W705">
        <f>IF(EmployeeData3[[#This Row],[Performance Rating]]="Exceeds Expectations",1,0)</f>
        <v>0</v>
      </c>
      <c r="X705">
        <f>IF(EmployeeData3[[#This Row],[Performance Rating]]="Outstanding",1,0)</f>
        <v>0</v>
      </c>
      <c r="Y705">
        <f>IF(EmployeeData3[[#This Row],[Job Level]]="Entry",1,0)</f>
        <v>0</v>
      </c>
      <c r="Z705">
        <f>IF(EmployeeData3[[#This Row],[Job Level]]="Manager",1,0)</f>
        <v>0</v>
      </c>
      <c r="AA705">
        <f>IF(EmployeeData3[[#This Row],[Job Level]]="Senior",1,0)</f>
        <v>0</v>
      </c>
      <c r="AB705">
        <f>IF(EmployeeData3[[#This Row],[Job Level]]="Senior Manager",1,0)</f>
        <v>0</v>
      </c>
      <c r="AC705">
        <f>IF(EmployeeData3[[#This Row],[Department]]="Claims",1,0)</f>
        <v>0</v>
      </c>
      <c r="AD705">
        <f>IF(EmployeeData3[[#This Row],[Department]]="Finance",1,0)</f>
        <v>0</v>
      </c>
      <c r="AE705">
        <f>IF(EmployeeData3[[#This Row],[Department]]="HR",1,0)</f>
        <v>0</v>
      </c>
      <c r="AF705">
        <f>IF(EmployeeData3[[#This Row],[Department]]="IT",1,0)</f>
        <v>1</v>
      </c>
      <c r="AG705">
        <f>IF(EmployeeData3[[#This Row],[Department]]="Marketing",1,0)</f>
        <v>0</v>
      </c>
      <c r="AH705">
        <f>IF(EmployeeData3[[#This Row],[Department]]="Sales",1,0)</f>
        <v>0</v>
      </c>
      <c r="AI705">
        <f>IF(EmployeeData3[[#This Row],[Department]]="Underwriting",1,0)</f>
        <v>0</v>
      </c>
      <c r="AJ705">
        <f>IF(EmployeeData3[[#This Row],[Country]]="Canada",1,0)</f>
        <v>0</v>
      </c>
      <c r="AK705">
        <f>IF(EmployeeData3[[#This Row],[Country]]="Germany",1,0)</f>
        <v>0</v>
      </c>
      <c r="AL705">
        <f>IF(EmployeeData3[[#This Row],[Country]]="Ireland",1,0)</f>
        <v>0</v>
      </c>
      <c r="AM705">
        <f>IF(EmployeeData3[[#This Row],[Country]]="Singapore",1,0)</f>
        <v>0</v>
      </c>
      <c r="AN705">
        <f>IF(EmployeeData3[[#This Row],[Country]]="US",1,0)</f>
        <v>1</v>
      </c>
      <c r="AO705">
        <f>IF(EmployeeData3[[#This Row],[Working Arrangement]]="Office",1,0)</f>
        <v>0</v>
      </c>
      <c r="AP705">
        <f>IF(EmployeeData3[[#This Row],[Working Arrangement]]="Remote",1,0)</f>
        <v>0</v>
      </c>
      <c r="AQ705" t="e">
        <f>'Logistics Regression'!#REF! + SUMPRODUCT(B705:J705, 'Logistics Regression'!#REF!)</f>
        <v>#REF!</v>
      </c>
    </row>
    <row r="706" spans="1:43">
      <c r="A706" t="s">
        <v>757</v>
      </c>
      <c r="B706" t="str">
        <f>VLOOKUP(EmployeeData3[[#This Row],[Employee ID]],GenderData[#All],2,FALSE)</f>
        <v>Male</v>
      </c>
      <c r="C706" t="s">
        <v>48</v>
      </c>
      <c r="D706" t="s">
        <v>49</v>
      </c>
      <c r="E706" t="s">
        <v>55</v>
      </c>
      <c r="F706" t="s">
        <v>24</v>
      </c>
      <c r="G706">
        <v>37</v>
      </c>
      <c r="H706">
        <v>4.8</v>
      </c>
      <c r="I706">
        <v>0.7</v>
      </c>
      <c r="J706" s="3">
        <v>0.99</v>
      </c>
      <c r="K706" t="s">
        <v>37</v>
      </c>
      <c r="L706" t="s">
        <v>26</v>
      </c>
      <c r="M706">
        <v>30</v>
      </c>
      <c r="N706">
        <v>65</v>
      </c>
      <c r="O706">
        <v>2</v>
      </c>
      <c r="P706">
        <v>2.4</v>
      </c>
      <c r="Q706" t="s">
        <v>33</v>
      </c>
      <c r="R706" t="s">
        <v>26</v>
      </c>
      <c r="S706">
        <v>12</v>
      </c>
      <c r="T706">
        <v>0</v>
      </c>
      <c r="U706">
        <f>IF(EmployeeData3[[#This Row],[Gender]]="Female",1,0)</f>
        <v>0</v>
      </c>
      <c r="V706">
        <f>IF(EmployeeData3[[#This Row],[Performance Rating]]="Needs Improvement",1,0)</f>
        <v>0</v>
      </c>
      <c r="W706">
        <f>IF(EmployeeData3[[#This Row],[Performance Rating]]="Exceeds Expectations",1,0)</f>
        <v>1</v>
      </c>
      <c r="X706">
        <f>IF(EmployeeData3[[#This Row],[Performance Rating]]="Outstanding",1,0)</f>
        <v>0</v>
      </c>
      <c r="Y706">
        <f>IF(EmployeeData3[[#This Row],[Job Level]]="Entry",1,0)</f>
        <v>0</v>
      </c>
      <c r="Z706">
        <f>IF(EmployeeData3[[#This Row],[Job Level]]="Manager",1,0)</f>
        <v>0</v>
      </c>
      <c r="AA706">
        <f>IF(EmployeeData3[[#This Row],[Job Level]]="Senior",1,0)</f>
        <v>0</v>
      </c>
      <c r="AB706">
        <f>IF(EmployeeData3[[#This Row],[Job Level]]="Senior Manager",1,0)</f>
        <v>0</v>
      </c>
      <c r="AC706">
        <f>IF(EmployeeData3[[#This Row],[Department]]="Claims",1,0)</f>
        <v>0</v>
      </c>
      <c r="AD706">
        <f>IF(EmployeeData3[[#This Row],[Department]]="Finance",1,0)</f>
        <v>0</v>
      </c>
      <c r="AE706">
        <f>IF(EmployeeData3[[#This Row],[Department]]="HR",1,0)</f>
        <v>0</v>
      </c>
      <c r="AF706">
        <f>IF(EmployeeData3[[#This Row],[Department]]="IT",1,0)</f>
        <v>1</v>
      </c>
      <c r="AG706">
        <f>IF(EmployeeData3[[#This Row],[Department]]="Marketing",1,0)</f>
        <v>0</v>
      </c>
      <c r="AH706">
        <f>IF(EmployeeData3[[#This Row],[Department]]="Sales",1,0)</f>
        <v>0</v>
      </c>
      <c r="AI706">
        <f>IF(EmployeeData3[[#This Row],[Department]]="Underwriting",1,0)</f>
        <v>0</v>
      </c>
      <c r="AJ706">
        <f>IF(EmployeeData3[[#This Row],[Country]]="Canada",1,0)</f>
        <v>1</v>
      </c>
      <c r="AK706">
        <f>IF(EmployeeData3[[#This Row],[Country]]="Germany",1,0)</f>
        <v>0</v>
      </c>
      <c r="AL706">
        <f>IF(EmployeeData3[[#This Row],[Country]]="Ireland",1,0)</f>
        <v>0</v>
      </c>
      <c r="AM706">
        <f>IF(EmployeeData3[[#This Row],[Country]]="Singapore",1,0)</f>
        <v>0</v>
      </c>
      <c r="AN706">
        <f>IF(EmployeeData3[[#This Row],[Country]]="US",1,0)</f>
        <v>0</v>
      </c>
      <c r="AO706">
        <f>IF(EmployeeData3[[#This Row],[Working Arrangement]]="Office",1,0)</f>
        <v>0</v>
      </c>
      <c r="AP706">
        <f>IF(EmployeeData3[[#This Row],[Working Arrangement]]="Remote",1,0)</f>
        <v>0</v>
      </c>
      <c r="AQ706" t="e">
        <f>'Logistics Regression'!#REF! + SUMPRODUCT(B706:J706, 'Logistics Regression'!#REF!)</f>
        <v>#REF!</v>
      </c>
    </row>
    <row r="707" spans="1:43">
      <c r="A707" t="s">
        <v>758</v>
      </c>
      <c r="B707" t="str">
        <f>VLOOKUP(EmployeeData3[[#This Row],[Employee ID]],GenderData[#All],2,FALSE)</f>
        <v>Female</v>
      </c>
      <c r="C707" t="s">
        <v>29</v>
      </c>
      <c r="D707" t="s">
        <v>30</v>
      </c>
      <c r="E707" t="s">
        <v>55</v>
      </c>
      <c r="F707" t="s">
        <v>62</v>
      </c>
      <c r="G707">
        <v>23</v>
      </c>
      <c r="H707">
        <v>1</v>
      </c>
      <c r="I707">
        <v>1</v>
      </c>
      <c r="J707" s="3">
        <v>1.03</v>
      </c>
      <c r="K707" t="s">
        <v>25</v>
      </c>
      <c r="L707" t="s">
        <v>26</v>
      </c>
      <c r="M707">
        <v>11</v>
      </c>
      <c r="N707">
        <v>77</v>
      </c>
      <c r="O707">
        <v>2</v>
      </c>
      <c r="P707">
        <v>1.7</v>
      </c>
      <c r="Q707" t="s">
        <v>33</v>
      </c>
      <c r="R707" t="s">
        <v>38</v>
      </c>
      <c r="S707">
        <v>17</v>
      </c>
      <c r="T707">
        <v>1</v>
      </c>
      <c r="U707">
        <f>IF(EmployeeData3[[#This Row],[Gender]]="Female",1,0)</f>
        <v>1</v>
      </c>
      <c r="V707">
        <f>IF(EmployeeData3[[#This Row],[Performance Rating]]="Needs Improvement",1,0)</f>
        <v>0</v>
      </c>
      <c r="W707">
        <f>IF(EmployeeData3[[#This Row],[Performance Rating]]="Exceeds Expectations",1,0)</f>
        <v>0</v>
      </c>
      <c r="X707">
        <f>IF(EmployeeData3[[#This Row],[Performance Rating]]="Outstanding",1,0)</f>
        <v>0</v>
      </c>
      <c r="Y707">
        <f>IF(EmployeeData3[[#This Row],[Job Level]]="Entry",1,0)</f>
        <v>1</v>
      </c>
      <c r="Z707">
        <f>IF(EmployeeData3[[#This Row],[Job Level]]="Manager",1,0)</f>
        <v>0</v>
      </c>
      <c r="AA707">
        <f>IF(EmployeeData3[[#This Row],[Job Level]]="Senior",1,0)</f>
        <v>0</v>
      </c>
      <c r="AB707">
        <f>IF(EmployeeData3[[#This Row],[Job Level]]="Senior Manager",1,0)</f>
        <v>0</v>
      </c>
      <c r="AC707">
        <f>IF(EmployeeData3[[#This Row],[Department]]="Claims",1,0)</f>
        <v>1</v>
      </c>
      <c r="AD707">
        <f>IF(EmployeeData3[[#This Row],[Department]]="Finance",1,0)</f>
        <v>0</v>
      </c>
      <c r="AE707">
        <f>IF(EmployeeData3[[#This Row],[Department]]="HR",1,0)</f>
        <v>0</v>
      </c>
      <c r="AF707">
        <f>IF(EmployeeData3[[#This Row],[Department]]="IT",1,0)</f>
        <v>0</v>
      </c>
      <c r="AG707">
        <f>IF(EmployeeData3[[#This Row],[Department]]="Marketing",1,0)</f>
        <v>0</v>
      </c>
      <c r="AH707">
        <f>IF(EmployeeData3[[#This Row],[Department]]="Sales",1,0)</f>
        <v>0</v>
      </c>
      <c r="AI707">
        <f>IF(EmployeeData3[[#This Row],[Department]]="Underwriting",1,0)</f>
        <v>0</v>
      </c>
      <c r="AJ707">
        <f>IF(EmployeeData3[[#This Row],[Country]]="Canada",1,0)</f>
        <v>1</v>
      </c>
      <c r="AK707">
        <f>IF(EmployeeData3[[#This Row],[Country]]="Germany",1,0)</f>
        <v>0</v>
      </c>
      <c r="AL707">
        <f>IF(EmployeeData3[[#This Row],[Country]]="Ireland",1,0)</f>
        <v>0</v>
      </c>
      <c r="AM707">
        <f>IF(EmployeeData3[[#This Row],[Country]]="Singapore",1,0)</f>
        <v>0</v>
      </c>
      <c r="AN707">
        <f>IF(EmployeeData3[[#This Row],[Country]]="US",1,0)</f>
        <v>0</v>
      </c>
      <c r="AO707">
        <f>IF(EmployeeData3[[#This Row],[Working Arrangement]]="Office",1,0)</f>
        <v>0</v>
      </c>
      <c r="AP707">
        <f>IF(EmployeeData3[[#This Row],[Working Arrangement]]="Remote",1,0)</f>
        <v>0</v>
      </c>
      <c r="AQ707" t="e">
        <f>'Logistics Regression'!#REF! + SUMPRODUCT(B707:J707, 'Logistics Regression'!#REF!)</f>
        <v>#REF!</v>
      </c>
    </row>
    <row r="708" spans="1:43">
      <c r="A708" t="s">
        <v>759</v>
      </c>
      <c r="B708" t="str">
        <f>VLOOKUP(EmployeeData3[[#This Row],[Employee ID]],GenderData[#All],2,FALSE)</f>
        <v>Male</v>
      </c>
      <c r="C708" t="s">
        <v>66</v>
      </c>
      <c r="D708" t="s">
        <v>67</v>
      </c>
      <c r="E708" t="s">
        <v>23</v>
      </c>
      <c r="F708" t="s">
        <v>32</v>
      </c>
      <c r="G708">
        <v>52</v>
      </c>
      <c r="H708">
        <v>4.5999999999999996</v>
      </c>
      <c r="I708">
        <v>4.5999999999999996</v>
      </c>
      <c r="J708" s="3">
        <v>1.1200000000000001</v>
      </c>
      <c r="K708" t="s">
        <v>25</v>
      </c>
      <c r="L708" t="s">
        <v>26</v>
      </c>
      <c r="M708">
        <v>3</v>
      </c>
      <c r="N708">
        <v>76</v>
      </c>
      <c r="O708">
        <v>16</v>
      </c>
      <c r="P708">
        <v>6.4</v>
      </c>
      <c r="Q708" t="s">
        <v>33</v>
      </c>
      <c r="R708" t="s">
        <v>26</v>
      </c>
      <c r="S708">
        <v>17</v>
      </c>
      <c r="T708">
        <v>0</v>
      </c>
      <c r="U708">
        <f>IF(EmployeeData3[[#This Row],[Gender]]="Female",1,0)</f>
        <v>0</v>
      </c>
      <c r="V708">
        <f>IF(EmployeeData3[[#This Row],[Performance Rating]]="Needs Improvement",1,0)</f>
        <v>0</v>
      </c>
      <c r="W708">
        <f>IF(EmployeeData3[[#This Row],[Performance Rating]]="Exceeds Expectations",1,0)</f>
        <v>0</v>
      </c>
      <c r="X708">
        <f>IF(EmployeeData3[[#This Row],[Performance Rating]]="Outstanding",1,0)</f>
        <v>0</v>
      </c>
      <c r="Y708">
        <f>IF(EmployeeData3[[#This Row],[Job Level]]="Entry",1,0)</f>
        <v>0</v>
      </c>
      <c r="Z708">
        <f>IF(EmployeeData3[[#This Row],[Job Level]]="Manager",1,0)</f>
        <v>0</v>
      </c>
      <c r="AA708">
        <f>IF(EmployeeData3[[#This Row],[Job Level]]="Senior",1,0)</f>
        <v>1</v>
      </c>
      <c r="AB708">
        <f>IF(EmployeeData3[[#This Row],[Job Level]]="Senior Manager",1,0)</f>
        <v>0</v>
      </c>
      <c r="AC708">
        <f>IF(EmployeeData3[[#This Row],[Department]]="Claims",1,0)</f>
        <v>0</v>
      </c>
      <c r="AD708">
        <f>IF(EmployeeData3[[#This Row],[Department]]="Finance",1,0)</f>
        <v>0</v>
      </c>
      <c r="AE708">
        <f>IF(EmployeeData3[[#This Row],[Department]]="HR",1,0)</f>
        <v>1</v>
      </c>
      <c r="AF708">
        <f>IF(EmployeeData3[[#This Row],[Department]]="IT",1,0)</f>
        <v>0</v>
      </c>
      <c r="AG708">
        <f>IF(EmployeeData3[[#This Row],[Department]]="Marketing",1,0)</f>
        <v>0</v>
      </c>
      <c r="AH708">
        <f>IF(EmployeeData3[[#This Row],[Department]]="Sales",1,0)</f>
        <v>0</v>
      </c>
      <c r="AI708">
        <f>IF(EmployeeData3[[#This Row],[Department]]="Underwriting",1,0)</f>
        <v>0</v>
      </c>
      <c r="AJ708">
        <f>IF(EmployeeData3[[#This Row],[Country]]="Canada",1,0)</f>
        <v>0</v>
      </c>
      <c r="AK708">
        <f>IF(EmployeeData3[[#This Row],[Country]]="Germany",1,0)</f>
        <v>0</v>
      </c>
      <c r="AL708">
        <f>IF(EmployeeData3[[#This Row],[Country]]="Ireland",1,0)</f>
        <v>0</v>
      </c>
      <c r="AM708">
        <f>IF(EmployeeData3[[#This Row],[Country]]="Singapore",1,0)</f>
        <v>0</v>
      </c>
      <c r="AN708">
        <f>IF(EmployeeData3[[#This Row],[Country]]="US",1,0)</f>
        <v>0</v>
      </c>
      <c r="AO708">
        <f>IF(EmployeeData3[[#This Row],[Working Arrangement]]="Office",1,0)</f>
        <v>0</v>
      </c>
      <c r="AP708">
        <f>IF(EmployeeData3[[#This Row],[Working Arrangement]]="Remote",1,0)</f>
        <v>0</v>
      </c>
      <c r="AQ708" t="e">
        <f>'Logistics Regression'!#REF! + SUMPRODUCT(B708:J708, 'Logistics Regression'!#REF!)</f>
        <v>#REF!</v>
      </c>
    </row>
    <row r="709" spans="1:43">
      <c r="A709" t="s">
        <v>760</v>
      </c>
      <c r="B709" t="str">
        <f>VLOOKUP(EmployeeData3[[#This Row],[Employee ID]],GenderData[#All],2,FALSE)</f>
        <v>Male</v>
      </c>
      <c r="C709" t="s">
        <v>52</v>
      </c>
      <c r="D709" t="s">
        <v>30</v>
      </c>
      <c r="E709" t="s">
        <v>41</v>
      </c>
      <c r="F709" t="s">
        <v>24</v>
      </c>
      <c r="G709">
        <v>40</v>
      </c>
      <c r="H709">
        <v>1.5</v>
      </c>
      <c r="I709">
        <v>1.5</v>
      </c>
      <c r="J709" s="3">
        <v>1.08</v>
      </c>
      <c r="K709" t="s">
        <v>37</v>
      </c>
      <c r="L709" t="s">
        <v>26</v>
      </c>
      <c r="M709">
        <v>22</v>
      </c>
      <c r="N709">
        <v>72</v>
      </c>
      <c r="O709">
        <v>10</v>
      </c>
      <c r="P709">
        <v>5.4</v>
      </c>
      <c r="Q709" t="s">
        <v>33</v>
      </c>
      <c r="R709" t="s">
        <v>38</v>
      </c>
      <c r="S709">
        <v>34</v>
      </c>
      <c r="T709">
        <v>0</v>
      </c>
      <c r="U709">
        <f>IF(EmployeeData3[[#This Row],[Gender]]="Female",1,0)</f>
        <v>0</v>
      </c>
      <c r="V709">
        <f>IF(EmployeeData3[[#This Row],[Performance Rating]]="Needs Improvement",1,0)</f>
        <v>0</v>
      </c>
      <c r="W709">
        <f>IF(EmployeeData3[[#This Row],[Performance Rating]]="Exceeds Expectations",1,0)</f>
        <v>1</v>
      </c>
      <c r="X709">
        <f>IF(EmployeeData3[[#This Row],[Performance Rating]]="Outstanding",1,0)</f>
        <v>0</v>
      </c>
      <c r="Y709">
        <f>IF(EmployeeData3[[#This Row],[Job Level]]="Entry",1,0)</f>
        <v>0</v>
      </c>
      <c r="Z709">
        <f>IF(EmployeeData3[[#This Row],[Job Level]]="Manager",1,0)</f>
        <v>0</v>
      </c>
      <c r="AA709">
        <f>IF(EmployeeData3[[#This Row],[Job Level]]="Senior",1,0)</f>
        <v>0</v>
      </c>
      <c r="AB709">
        <f>IF(EmployeeData3[[#This Row],[Job Level]]="Senior Manager",1,0)</f>
        <v>0</v>
      </c>
      <c r="AC709">
        <f>IF(EmployeeData3[[#This Row],[Department]]="Claims",1,0)</f>
        <v>0</v>
      </c>
      <c r="AD709">
        <f>IF(EmployeeData3[[#This Row],[Department]]="Finance",1,0)</f>
        <v>0</v>
      </c>
      <c r="AE709">
        <f>IF(EmployeeData3[[#This Row],[Department]]="HR",1,0)</f>
        <v>0</v>
      </c>
      <c r="AF709">
        <f>IF(EmployeeData3[[#This Row],[Department]]="IT",1,0)</f>
        <v>0</v>
      </c>
      <c r="AG709">
        <f>IF(EmployeeData3[[#This Row],[Department]]="Marketing",1,0)</f>
        <v>0</v>
      </c>
      <c r="AH709">
        <f>IF(EmployeeData3[[#This Row],[Department]]="Sales",1,0)</f>
        <v>0</v>
      </c>
      <c r="AI709">
        <f>IF(EmployeeData3[[#This Row],[Department]]="Underwriting",1,0)</f>
        <v>1</v>
      </c>
      <c r="AJ709">
        <f>IF(EmployeeData3[[#This Row],[Country]]="Canada",1,0)</f>
        <v>0</v>
      </c>
      <c r="AK709">
        <f>IF(EmployeeData3[[#This Row],[Country]]="Germany",1,0)</f>
        <v>0</v>
      </c>
      <c r="AL709">
        <f>IF(EmployeeData3[[#This Row],[Country]]="Ireland",1,0)</f>
        <v>0</v>
      </c>
      <c r="AM709">
        <f>IF(EmployeeData3[[#This Row],[Country]]="Singapore",1,0)</f>
        <v>1</v>
      </c>
      <c r="AN709">
        <f>IF(EmployeeData3[[#This Row],[Country]]="US",1,0)</f>
        <v>0</v>
      </c>
      <c r="AO709">
        <f>IF(EmployeeData3[[#This Row],[Working Arrangement]]="Office",1,0)</f>
        <v>0</v>
      </c>
      <c r="AP709">
        <f>IF(EmployeeData3[[#This Row],[Working Arrangement]]="Remote",1,0)</f>
        <v>0</v>
      </c>
      <c r="AQ709" t="e">
        <f>'Logistics Regression'!#REF! + SUMPRODUCT(B709:J709, 'Logistics Regression'!#REF!)</f>
        <v>#REF!</v>
      </c>
    </row>
    <row r="710" spans="1:43">
      <c r="A710" t="s">
        <v>761</v>
      </c>
      <c r="B710" t="str">
        <f>VLOOKUP(EmployeeData3[[#This Row],[Employee ID]],GenderData[#All],2,FALSE)</f>
        <v>Female</v>
      </c>
      <c r="C710" t="s">
        <v>43</v>
      </c>
      <c r="D710" t="s">
        <v>44</v>
      </c>
      <c r="E710" t="s">
        <v>31</v>
      </c>
      <c r="F710" t="s">
        <v>32</v>
      </c>
      <c r="G710">
        <v>28</v>
      </c>
      <c r="H710">
        <v>2.4</v>
      </c>
      <c r="I710">
        <v>1.2</v>
      </c>
      <c r="J710" s="3">
        <v>1.01</v>
      </c>
      <c r="K710" t="s">
        <v>37</v>
      </c>
      <c r="L710" t="s">
        <v>26</v>
      </c>
      <c r="M710">
        <v>32</v>
      </c>
      <c r="N710">
        <v>75</v>
      </c>
      <c r="O710">
        <v>15</v>
      </c>
      <c r="P710">
        <v>2</v>
      </c>
      <c r="Q710" t="s">
        <v>33</v>
      </c>
      <c r="R710" t="s">
        <v>26</v>
      </c>
      <c r="S710">
        <v>13</v>
      </c>
      <c r="T710">
        <v>0</v>
      </c>
      <c r="U710">
        <f>IF(EmployeeData3[[#This Row],[Gender]]="Female",1,0)</f>
        <v>1</v>
      </c>
      <c r="V710">
        <f>IF(EmployeeData3[[#This Row],[Performance Rating]]="Needs Improvement",1,0)</f>
        <v>0</v>
      </c>
      <c r="W710">
        <f>IF(EmployeeData3[[#This Row],[Performance Rating]]="Exceeds Expectations",1,0)</f>
        <v>1</v>
      </c>
      <c r="X710">
        <f>IF(EmployeeData3[[#This Row],[Performance Rating]]="Outstanding",1,0)</f>
        <v>0</v>
      </c>
      <c r="Y710">
        <f>IF(EmployeeData3[[#This Row],[Job Level]]="Entry",1,0)</f>
        <v>0</v>
      </c>
      <c r="Z710">
        <f>IF(EmployeeData3[[#This Row],[Job Level]]="Manager",1,0)</f>
        <v>0</v>
      </c>
      <c r="AA710">
        <f>IF(EmployeeData3[[#This Row],[Job Level]]="Senior",1,0)</f>
        <v>1</v>
      </c>
      <c r="AB710">
        <f>IF(EmployeeData3[[#This Row],[Job Level]]="Senior Manager",1,0)</f>
        <v>0</v>
      </c>
      <c r="AC710">
        <f>IF(EmployeeData3[[#This Row],[Department]]="Claims",1,0)</f>
        <v>0</v>
      </c>
      <c r="AD710">
        <f>IF(EmployeeData3[[#This Row],[Department]]="Finance",1,0)</f>
        <v>1</v>
      </c>
      <c r="AE710">
        <f>IF(EmployeeData3[[#This Row],[Department]]="HR",1,0)</f>
        <v>0</v>
      </c>
      <c r="AF710">
        <f>IF(EmployeeData3[[#This Row],[Department]]="IT",1,0)</f>
        <v>0</v>
      </c>
      <c r="AG710">
        <f>IF(EmployeeData3[[#This Row],[Department]]="Marketing",1,0)</f>
        <v>0</v>
      </c>
      <c r="AH710">
        <f>IF(EmployeeData3[[#This Row],[Department]]="Sales",1,0)</f>
        <v>0</v>
      </c>
      <c r="AI710">
        <f>IF(EmployeeData3[[#This Row],[Department]]="Underwriting",1,0)</f>
        <v>0</v>
      </c>
      <c r="AJ710">
        <f>IF(EmployeeData3[[#This Row],[Country]]="Canada",1,0)</f>
        <v>0</v>
      </c>
      <c r="AK710">
        <f>IF(EmployeeData3[[#This Row],[Country]]="Germany",1,0)</f>
        <v>1</v>
      </c>
      <c r="AL710">
        <f>IF(EmployeeData3[[#This Row],[Country]]="Ireland",1,0)</f>
        <v>0</v>
      </c>
      <c r="AM710">
        <f>IF(EmployeeData3[[#This Row],[Country]]="Singapore",1,0)</f>
        <v>0</v>
      </c>
      <c r="AN710">
        <f>IF(EmployeeData3[[#This Row],[Country]]="US",1,0)</f>
        <v>0</v>
      </c>
      <c r="AO710">
        <f>IF(EmployeeData3[[#This Row],[Working Arrangement]]="Office",1,0)</f>
        <v>0</v>
      </c>
      <c r="AP710">
        <f>IF(EmployeeData3[[#This Row],[Working Arrangement]]="Remote",1,0)</f>
        <v>0</v>
      </c>
      <c r="AQ710" t="e">
        <f>'Logistics Regression'!#REF! + SUMPRODUCT(B710:J710, 'Logistics Regression'!#REF!)</f>
        <v>#REF!</v>
      </c>
    </row>
    <row r="711" spans="1:43">
      <c r="A711" t="s">
        <v>762</v>
      </c>
      <c r="B711" t="str">
        <f>VLOOKUP(EmployeeData3[[#This Row],[Employee ID]],GenderData[#All],2,FALSE)</f>
        <v>Female</v>
      </c>
      <c r="C711" t="s">
        <v>35</v>
      </c>
      <c r="D711" t="s">
        <v>22</v>
      </c>
      <c r="E711" t="s">
        <v>23</v>
      </c>
      <c r="F711" t="s">
        <v>32</v>
      </c>
      <c r="G711">
        <v>21</v>
      </c>
      <c r="H711">
        <v>2.6</v>
      </c>
      <c r="I711">
        <v>2.6</v>
      </c>
      <c r="J711" s="3">
        <v>0.86</v>
      </c>
      <c r="K711" t="s">
        <v>75</v>
      </c>
      <c r="L711" t="s">
        <v>26</v>
      </c>
      <c r="M711">
        <v>22</v>
      </c>
      <c r="N711">
        <v>57</v>
      </c>
      <c r="O711">
        <v>1</v>
      </c>
      <c r="P711">
        <v>8.6999999999999993</v>
      </c>
      <c r="Q711" t="s">
        <v>33</v>
      </c>
      <c r="R711" t="s">
        <v>38</v>
      </c>
      <c r="S711">
        <v>3</v>
      </c>
      <c r="T711">
        <v>0</v>
      </c>
      <c r="U711">
        <f>IF(EmployeeData3[[#This Row],[Gender]]="Female",1,0)</f>
        <v>1</v>
      </c>
      <c r="V711">
        <f>IF(EmployeeData3[[#This Row],[Performance Rating]]="Needs Improvement",1,0)</f>
        <v>0</v>
      </c>
      <c r="W711">
        <f>IF(EmployeeData3[[#This Row],[Performance Rating]]="Exceeds Expectations",1,0)</f>
        <v>0</v>
      </c>
      <c r="X711">
        <f>IF(EmployeeData3[[#This Row],[Performance Rating]]="Outstanding",1,0)</f>
        <v>1</v>
      </c>
      <c r="Y711">
        <f>IF(EmployeeData3[[#This Row],[Job Level]]="Entry",1,0)</f>
        <v>0</v>
      </c>
      <c r="Z711">
        <f>IF(EmployeeData3[[#This Row],[Job Level]]="Manager",1,0)</f>
        <v>0</v>
      </c>
      <c r="AA711">
        <f>IF(EmployeeData3[[#This Row],[Job Level]]="Senior",1,0)</f>
        <v>1</v>
      </c>
      <c r="AB711">
        <f>IF(EmployeeData3[[#This Row],[Job Level]]="Senior Manager",1,0)</f>
        <v>0</v>
      </c>
      <c r="AC711">
        <f>IF(EmployeeData3[[#This Row],[Department]]="Claims",1,0)</f>
        <v>0</v>
      </c>
      <c r="AD711">
        <f>IF(EmployeeData3[[#This Row],[Department]]="Finance",1,0)</f>
        <v>0</v>
      </c>
      <c r="AE711">
        <f>IF(EmployeeData3[[#This Row],[Department]]="HR",1,0)</f>
        <v>0</v>
      </c>
      <c r="AF711">
        <f>IF(EmployeeData3[[#This Row],[Department]]="IT",1,0)</f>
        <v>0</v>
      </c>
      <c r="AG711">
        <f>IF(EmployeeData3[[#This Row],[Department]]="Marketing",1,0)</f>
        <v>1</v>
      </c>
      <c r="AH711">
        <f>IF(EmployeeData3[[#This Row],[Department]]="Sales",1,0)</f>
        <v>0</v>
      </c>
      <c r="AI711">
        <f>IF(EmployeeData3[[#This Row],[Department]]="Underwriting",1,0)</f>
        <v>0</v>
      </c>
      <c r="AJ711">
        <f>IF(EmployeeData3[[#This Row],[Country]]="Canada",1,0)</f>
        <v>0</v>
      </c>
      <c r="AK711">
        <f>IF(EmployeeData3[[#This Row],[Country]]="Germany",1,0)</f>
        <v>0</v>
      </c>
      <c r="AL711">
        <f>IF(EmployeeData3[[#This Row],[Country]]="Ireland",1,0)</f>
        <v>0</v>
      </c>
      <c r="AM711">
        <f>IF(EmployeeData3[[#This Row],[Country]]="Singapore",1,0)</f>
        <v>0</v>
      </c>
      <c r="AN711">
        <f>IF(EmployeeData3[[#This Row],[Country]]="US",1,0)</f>
        <v>0</v>
      </c>
      <c r="AO711">
        <f>IF(EmployeeData3[[#This Row],[Working Arrangement]]="Office",1,0)</f>
        <v>0</v>
      </c>
      <c r="AP711">
        <f>IF(EmployeeData3[[#This Row],[Working Arrangement]]="Remote",1,0)</f>
        <v>0</v>
      </c>
      <c r="AQ711" t="e">
        <f>'Logistics Regression'!#REF! + SUMPRODUCT(B711:J711, 'Logistics Regression'!#REF!)</f>
        <v>#REF!</v>
      </c>
    </row>
    <row r="712" spans="1:43">
      <c r="A712" t="s">
        <v>763</v>
      </c>
      <c r="B712" t="str">
        <f>VLOOKUP(EmployeeData3[[#This Row],[Employee ID]],GenderData[#All],2,FALSE)</f>
        <v>Male</v>
      </c>
      <c r="C712" t="s">
        <v>52</v>
      </c>
      <c r="D712" t="s">
        <v>30</v>
      </c>
      <c r="E712" t="s">
        <v>23</v>
      </c>
      <c r="F712" t="s">
        <v>24</v>
      </c>
      <c r="G712">
        <v>21</v>
      </c>
      <c r="H712">
        <v>1.5</v>
      </c>
      <c r="I712">
        <v>1.1000000000000001</v>
      </c>
      <c r="J712" s="3">
        <v>1.05</v>
      </c>
      <c r="K712" t="s">
        <v>25</v>
      </c>
      <c r="L712" t="s">
        <v>38</v>
      </c>
      <c r="M712">
        <v>18</v>
      </c>
      <c r="N712">
        <v>96</v>
      </c>
      <c r="O712">
        <v>1</v>
      </c>
      <c r="P712">
        <v>2.5</v>
      </c>
      <c r="Q712" t="s">
        <v>50</v>
      </c>
      <c r="R712" t="s">
        <v>26</v>
      </c>
      <c r="S712">
        <v>0</v>
      </c>
      <c r="T712">
        <v>0</v>
      </c>
      <c r="U712">
        <f>IF(EmployeeData3[[#This Row],[Gender]]="Female",1,0)</f>
        <v>0</v>
      </c>
      <c r="V712">
        <f>IF(EmployeeData3[[#This Row],[Performance Rating]]="Needs Improvement",1,0)</f>
        <v>0</v>
      </c>
      <c r="W712">
        <f>IF(EmployeeData3[[#This Row],[Performance Rating]]="Exceeds Expectations",1,0)</f>
        <v>0</v>
      </c>
      <c r="X712">
        <f>IF(EmployeeData3[[#This Row],[Performance Rating]]="Outstanding",1,0)</f>
        <v>0</v>
      </c>
      <c r="Y712">
        <f>IF(EmployeeData3[[#This Row],[Job Level]]="Entry",1,0)</f>
        <v>0</v>
      </c>
      <c r="Z712">
        <f>IF(EmployeeData3[[#This Row],[Job Level]]="Manager",1,0)</f>
        <v>0</v>
      </c>
      <c r="AA712">
        <f>IF(EmployeeData3[[#This Row],[Job Level]]="Senior",1,0)</f>
        <v>0</v>
      </c>
      <c r="AB712">
        <f>IF(EmployeeData3[[#This Row],[Job Level]]="Senior Manager",1,0)</f>
        <v>0</v>
      </c>
      <c r="AC712">
        <f>IF(EmployeeData3[[#This Row],[Department]]="Claims",1,0)</f>
        <v>0</v>
      </c>
      <c r="AD712">
        <f>IF(EmployeeData3[[#This Row],[Department]]="Finance",1,0)</f>
        <v>0</v>
      </c>
      <c r="AE712">
        <f>IF(EmployeeData3[[#This Row],[Department]]="HR",1,0)</f>
        <v>0</v>
      </c>
      <c r="AF712">
        <f>IF(EmployeeData3[[#This Row],[Department]]="IT",1,0)</f>
        <v>0</v>
      </c>
      <c r="AG712">
        <f>IF(EmployeeData3[[#This Row],[Department]]="Marketing",1,0)</f>
        <v>0</v>
      </c>
      <c r="AH712">
        <f>IF(EmployeeData3[[#This Row],[Department]]="Sales",1,0)</f>
        <v>0</v>
      </c>
      <c r="AI712">
        <f>IF(EmployeeData3[[#This Row],[Department]]="Underwriting",1,0)</f>
        <v>1</v>
      </c>
      <c r="AJ712">
        <f>IF(EmployeeData3[[#This Row],[Country]]="Canada",1,0)</f>
        <v>0</v>
      </c>
      <c r="AK712">
        <f>IF(EmployeeData3[[#This Row],[Country]]="Germany",1,0)</f>
        <v>0</v>
      </c>
      <c r="AL712">
        <f>IF(EmployeeData3[[#This Row],[Country]]="Ireland",1,0)</f>
        <v>0</v>
      </c>
      <c r="AM712">
        <f>IF(EmployeeData3[[#This Row],[Country]]="Singapore",1,0)</f>
        <v>0</v>
      </c>
      <c r="AN712">
        <f>IF(EmployeeData3[[#This Row],[Country]]="US",1,0)</f>
        <v>0</v>
      </c>
      <c r="AO712">
        <f>IF(EmployeeData3[[#This Row],[Working Arrangement]]="Office",1,0)</f>
        <v>1</v>
      </c>
      <c r="AP712">
        <f>IF(EmployeeData3[[#This Row],[Working Arrangement]]="Remote",1,0)</f>
        <v>0</v>
      </c>
      <c r="AQ712" t="e">
        <f>'Logistics Regression'!#REF! + SUMPRODUCT(B712:J712, 'Logistics Regression'!#REF!)</f>
        <v>#REF!</v>
      </c>
    </row>
    <row r="713" spans="1:43">
      <c r="A713" t="s">
        <v>764</v>
      </c>
      <c r="B713" t="str">
        <f>VLOOKUP(EmployeeData3[[#This Row],[Employee ID]],GenderData[#All],2,FALSE)</f>
        <v>Male</v>
      </c>
      <c r="C713" t="s">
        <v>40</v>
      </c>
      <c r="D713" t="s">
        <v>40</v>
      </c>
      <c r="E713" t="s">
        <v>23</v>
      </c>
      <c r="F713" t="s">
        <v>62</v>
      </c>
      <c r="G713">
        <v>45</v>
      </c>
      <c r="H713">
        <v>4.5999999999999996</v>
      </c>
      <c r="I713">
        <v>0.9</v>
      </c>
      <c r="J713" s="3">
        <v>0.87</v>
      </c>
      <c r="K713" t="s">
        <v>25</v>
      </c>
      <c r="L713" t="s">
        <v>26</v>
      </c>
      <c r="M713">
        <v>20</v>
      </c>
      <c r="N713">
        <v>79</v>
      </c>
      <c r="O713">
        <v>3</v>
      </c>
      <c r="P713">
        <v>3.4</v>
      </c>
      <c r="Q713" t="s">
        <v>50</v>
      </c>
      <c r="R713" t="s">
        <v>26</v>
      </c>
      <c r="S713">
        <v>6</v>
      </c>
      <c r="T713">
        <v>0</v>
      </c>
      <c r="U713">
        <f>IF(EmployeeData3[[#This Row],[Gender]]="Female",1,0)</f>
        <v>0</v>
      </c>
      <c r="V713">
        <f>IF(EmployeeData3[[#This Row],[Performance Rating]]="Needs Improvement",1,0)</f>
        <v>0</v>
      </c>
      <c r="W713">
        <f>IF(EmployeeData3[[#This Row],[Performance Rating]]="Exceeds Expectations",1,0)</f>
        <v>0</v>
      </c>
      <c r="X713">
        <f>IF(EmployeeData3[[#This Row],[Performance Rating]]="Outstanding",1,0)</f>
        <v>0</v>
      </c>
      <c r="Y713">
        <f>IF(EmployeeData3[[#This Row],[Job Level]]="Entry",1,0)</f>
        <v>1</v>
      </c>
      <c r="Z713">
        <f>IF(EmployeeData3[[#This Row],[Job Level]]="Manager",1,0)</f>
        <v>0</v>
      </c>
      <c r="AA713">
        <f>IF(EmployeeData3[[#This Row],[Job Level]]="Senior",1,0)</f>
        <v>0</v>
      </c>
      <c r="AB713">
        <f>IF(EmployeeData3[[#This Row],[Job Level]]="Senior Manager",1,0)</f>
        <v>0</v>
      </c>
      <c r="AC713">
        <f>IF(EmployeeData3[[#This Row],[Department]]="Claims",1,0)</f>
        <v>0</v>
      </c>
      <c r="AD713">
        <f>IF(EmployeeData3[[#This Row],[Department]]="Finance",1,0)</f>
        <v>0</v>
      </c>
      <c r="AE713">
        <f>IF(EmployeeData3[[#This Row],[Department]]="HR",1,0)</f>
        <v>0</v>
      </c>
      <c r="AF713">
        <f>IF(EmployeeData3[[#This Row],[Department]]="IT",1,0)</f>
        <v>0</v>
      </c>
      <c r="AG713">
        <f>IF(EmployeeData3[[#This Row],[Department]]="Marketing",1,0)</f>
        <v>0</v>
      </c>
      <c r="AH713">
        <f>IF(EmployeeData3[[#This Row],[Department]]="Sales",1,0)</f>
        <v>0</v>
      </c>
      <c r="AI713">
        <f>IF(EmployeeData3[[#This Row],[Department]]="Underwriting",1,0)</f>
        <v>0</v>
      </c>
      <c r="AJ713">
        <f>IF(EmployeeData3[[#This Row],[Country]]="Canada",1,0)</f>
        <v>0</v>
      </c>
      <c r="AK713">
        <f>IF(EmployeeData3[[#This Row],[Country]]="Germany",1,0)</f>
        <v>0</v>
      </c>
      <c r="AL713">
        <f>IF(EmployeeData3[[#This Row],[Country]]="Ireland",1,0)</f>
        <v>0</v>
      </c>
      <c r="AM713">
        <f>IF(EmployeeData3[[#This Row],[Country]]="Singapore",1,0)</f>
        <v>0</v>
      </c>
      <c r="AN713">
        <f>IF(EmployeeData3[[#This Row],[Country]]="US",1,0)</f>
        <v>0</v>
      </c>
      <c r="AO713">
        <f>IF(EmployeeData3[[#This Row],[Working Arrangement]]="Office",1,0)</f>
        <v>1</v>
      </c>
      <c r="AP713">
        <f>IF(EmployeeData3[[#This Row],[Working Arrangement]]="Remote",1,0)</f>
        <v>0</v>
      </c>
      <c r="AQ713" t="e">
        <f>'Logistics Regression'!#REF! + SUMPRODUCT(B713:J713, 'Logistics Regression'!#REF!)</f>
        <v>#REF!</v>
      </c>
    </row>
    <row r="714" spans="1:43">
      <c r="A714" t="s">
        <v>765</v>
      </c>
      <c r="B714" t="str">
        <f>VLOOKUP(EmployeeData3[[#This Row],[Employee ID]],GenderData[#All],2,FALSE)</f>
        <v>Male</v>
      </c>
      <c r="C714" t="s">
        <v>21</v>
      </c>
      <c r="D714" t="s">
        <v>22</v>
      </c>
      <c r="E714" t="s">
        <v>23</v>
      </c>
      <c r="F714" t="s">
        <v>32</v>
      </c>
      <c r="G714">
        <v>32</v>
      </c>
      <c r="H714">
        <v>2.2000000000000002</v>
      </c>
      <c r="I714">
        <v>0.8</v>
      </c>
      <c r="J714" s="3">
        <v>1.1200000000000001</v>
      </c>
      <c r="K714" t="s">
        <v>25</v>
      </c>
      <c r="L714" t="s">
        <v>26</v>
      </c>
      <c r="M714">
        <v>29</v>
      </c>
      <c r="N714">
        <v>52</v>
      </c>
      <c r="O714">
        <v>3</v>
      </c>
      <c r="P714">
        <v>2.9</v>
      </c>
      <c r="Q714" t="s">
        <v>33</v>
      </c>
      <c r="R714" t="s">
        <v>26</v>
      </c>
      <c r="S714">
        <v>40</v>
      </c>
      <c r="T714">
        <v>1</v>
      </c>
      <c r="U714">
        <f>IF(EmployeeData3[[#This Row],[Gender]]="Female",1,0)</f>
        <v>0</v>
      </c>
      <c r="V714">
        <f>IF(EmployeeData3[[#This Row],[Performance Rating]]="Needs Improvement",1,0)</f>
        <v>0</v>
      </c>
      <c r="W714">
        <f>IF(EmployeeData3[[#This Row],[Performance Rating]]="Exceeds Expectations",1,0)</f>
        <v>0</v>
      </c>
      <c r="X714">
        <f>IF(EmployeeData3[[#This Row],[Performance Rating]]="Outstanding",1,0)</f>
        <v>0</v>
      </c>
      <c r="Y714">
        <f>IF(EmployeeData3[[#This Row],[Job Level]]="Entry",1,0)</f>
        <v>0</v>
      </c>
      <c r="Z714">
        <f>IF(EmployeeData3[[#This Row],[Job Level]]="Manager",1,0)</f>
        <v>0</v>
      </c>
      <c r="AA714">
        <f>IF(EmployeeData3[[#This Row],[Job Level]]="Senior",1,0)</f>
        <v>1</v>
      </c>
      <c r="AB714">
        <f>IF(EmployeeData3[[#This Row],[Job Level]]="Senior Manager",1,0)</f>
        <v>0</v>
      </c>
      <c r="AC714">
        <f>IF(EmployeeData3[[#This Row],[Department]]="Claims",1,0)</f>
        <v>0</v>
      </c>
      <c r="AD714">
        <f>IF(EmployeeData3[[#This Row],[Department]]="Finance",1,0)</f>
        <v>0</v>
      </c>
      <c r="AE714">
        <f>IF(EmployeeData3[[#This Row],[Department]]="HR",1,0)</f>
        <v>0</v>
      </c>
      <c r="AF714">
        <f>IF(EmployeeData3[[#This Row],[Department]]="IT",1,0)</f>
        <v>0</v>
      </c>
      <c r="AG714">
        <f>IF(EmployeeData3[[#This Row],[Department]]="Marketing",1,0)</f>
        <v>0</v>
      </c>
      <c r="AH714">
        <f>IF(EmployeeData3[[#This Row],[Department]]="Sales",1,0)</f>
        <v>1</v>
      </c>
      <c r="AI714">
        <f>IF(EmployeeData3[[#This Row],[Department]]="Underwriting",1,0)</f>
        <v>0</v>
      </c>
      <c r="AJ714">
        <f>IF(EmployeeData3[[#This Row],[Country]]="Canada",1,0)</f>
        <v>0</v>
      </c>
      <c r="AK714">
        <f>IF(EmployeeData3[[#This Row],[Country]]="Germany",1,0)</f>
        <v>0</v>
      </c>
      <c r="AL714">
        <f>IF(EmployeeData3[[#This Row],[Country]]="Ireland",1,0)</f>
        <v>0</v>
      </c>
      <c r="AM714">
        <f>IF(EmployeeData3[[#This Row],[Country]]="Singapore",1,0)</f>
        <v>0</v>
      </c>
      <c r="AN714">
        <f>IF(EmployeeData3[[#This Row],[Country]]="US",1,0)</f>
        <v>0</v>
      </c>
      <c r="AO714">
        <f>IF(EmployeeData3[[#This Row],[Working Arrangement]]="Office",1,0)</f>
        <v>0</v>
      </c>
      <c r="AP714">
        <f>IF(EmployeeData3[[#This Row],[Working Arrangement]]="Remote",1,0)</f>
        <v>0</v>
      </c>
      <c r="AQ714" t="e">
        <f>'Logistics Regression'!#REF! + SUMPRODUCT(B714:J714, 'Logistics Regression'!#REF!)</f>
        <v>#REF!</v>
      </c>
    </row>
    <row r="715" spans="1:43">
      <c r="A715" t="s">
        <v>766</v>
      </c>
      <c r="B715" t="str">
        <f>VLOOKUP(EmployeeData3[[#This Row],[Employee ID]],GenderData[#All],2,FALSE)</f>
        <v>Female</v>
      </c>
      <c r="C715" t="s">
        <v>21</v>
      </c>
      <c r="D715" t="s">
        <v>22</v>
      </c>
      <c r="E715" t="s">
        <v>31</v>
      </c>
      <c r="F715" t="s">
        <v>24</v>
      </c>
      <c r="G715">
        <v>34</v>
      </c>
      <c r="H715">
        <v>3.3</v>
      </c>
      <c r="I715">
        <v>1.9</v>
      </c>
      <c r="J715" s="3">
        <v>0.88</v>
      </c>
      <c r="K715" t="s">
        <v>25</v>
      </c>
      <c r="L715" t="s">
        <v>26</v>
      </c>
      <c r="M715">
        <v>8</v>
      </c>
      <c r="N715">
        <v>54</v>
      </c>
      <c r="O715">
        <v>5</v>
      </c>
      <c r="P715">
        <v>1.4</v>
      </c>
      <c r="Q715" t="s">
        <v>33</v>
      </c>
      <c r="R715" t="s">
        <v>38</v>
      </c>
      <c r="S715">
        <v>24</v>
      </c>
      <c r="T715">
        <v>0</v>
      </c>
      <c r="U715">
        <f>IF(EmployeeData3[[#This Row],[Gender]]="Female",1,0)</f>
        <v>1</v>
      </c>
      <c r="V715">
        <f>IF(EmployeeData3[[#This Row],[Performance Rating]]="Needs Improvement",1,0)</f>
        <v>0</v>
      </c>
      <c r="W715">
        <f>IF(EmployeeData3[[#This Row],[Performance Rating]]="Exceeds Expectations",1,0)</f>
        <v>0</v>
      </c>
      <c r="X715">
        <f>IF(EmployeeData3[[#This Row],[Performance Rating]]="Outstanding",1,0)</f>
        <v>0</v>
      </c>
      <c r="Y715">
        <f>IF(EmployeeData3[[#This Row],[Job Level]]="Entry",1,0)</f>
        <v>0</v>
      </c>
      <c r="Z715">
        <f>IF(EmployeeData3[[#This Row],[Job Level]]="Manager",1,0)</f>
        <v>0</v>
      </c>
      <c r="AA715">
        <f>IF(EmployeeData3[[#This Row],[Job Level]]="Senior",1,0)</f>
        <v>0</v>
      </c>
      <c r="AB715">
        <f>IF(EmployeeData3[[#This Row],[Job Level]]="Senior Manager",1,0)</f>
        <v>0</v>
      </c>
      <c r="AC715">
        <f>IF(EmployeeData3[[#This Row],[Department]]="Claims",1,0)</f>
        <v>0</v>
      </c>
      <c r="AD715">
        <f>IF(EmployeeData3[[#This Row],[Department]]="Finance",1,0)</f>
        <v>0</v>
      </c>
      <c r="AE715">
        <f>IF(EmployeeData3[[#This Row],[Department]]="HR",1,0)</f>
        <v>0</v>
      </c>
      <c r="AF715">
        <f>IF(EmployeeData3[[#This Row],[Department]]="IT",1,0)</f>
        <v>0</v>
      </c>
      <c r="AG715">
        <f>IF(EmployeeData3[[#This Row],[Department]]="Marketing",1,0)</f>
        <v>0</v>
      </c>
      <c r="AH715">
        <f>IF(EmployeeData3[[#This Row],[Department]]="Sales",1,0)</f>
        <v>1</v>
      </c>
      <c r="AI715">
        <f>IF(EmployeeData3[[#This Row],[Department]]="Underwriting",1,0)</f>
        <v>0</v>
      </c>
      <c r="AJ715">
        <f>IF(EmployeeData3[[#This Row],[Country]]="Canada",1,0)</f>
        <v>0</v>
      </c>
      <c r="AK715">
        <f>IF(EmployeeData3[[#This Row],[Country]]="Germany",1,0)</f>
        <v>1</v>
      </c>
      <c r="AL715">
        <f>IF(EmployeeData3[[#This Row],[Country]]="Ireland",1,0)</f>
        <v>0</v>
      </c>
      <c r="AM715">
        <f>IF(EmployeeData3[[#This Row],[Country]]="Singapore",1,0)</f>
        <v>0</v>
      </c>
      <c r="AN715">
        <f>IF(EmployeeData3[[#This Row],[Country]]="US",1,0)</f>
        <v>0</v>
      </c>
      <c r="AO715">
        <f>IF(EmployeeData3[[#This Row],[Working Arrangement]]="Office",1,0)</f>
        <v>0</v>
      </c>
      <c r="AP715">
        <f>IF(EmployeeData3[[#This Row],[Working Arrangement]]="Remote",1,0)</f>
        <v>0</v>
      </c>
      <c r="AQ715" t="e">
        <f>'Logistics Regression'!#REF! + SUMPRODUCT(B715:J715, 'Logistics Regression'!#REF!)</f>
        <v>#REF!</v>
      </c>
    </row>
    <row r="716" spans="1:43">
      <c r="A716" t="s">
        <v>767</v>
      </c>
      <c r="B716" t="str">
        <f>VLOOKUP(EmployeeData3[[#This Row],[Employee ID]],GenderData[#All],2,FALSE)</f>
        <v>Female</v>
      </c>
      <c r="C716" t="s">
        <v>66</v>
      </c>
      <c r="D716" t="s">
        <v>67</v>
      </c>
      <c r="E716" t="s">
        <v>55</v>
      </c>
      <c r="F716" t="s">
        <v>62</v>
      </c>
      <c r="G716">
        <v>42</v>
      </c>
      <c r="H716">
        <v>2.6</v>
      </c>
      <c r="I716">
        <v>2.5</v>
      </c>
      <c r="J716" s="3">
        <v>1.1499999999999999</v>
      </c>
      <c r="K716" t="s">
        <v>25</v>
      </c>
      <c r="L716" t="s">
        <v>26</v>
      </c>
      <c r="M716">
        <v>15</v>
      </c>
      <c r="N716">
        <v>59</v>
      </c>
      <c r="O716">
        <v>5</v>
      </c>
      <c r="P716">
        <v>2.4</v>
      </c>
      <c r="Q716" t="s">
        <v>33</v>
      </c>
      <c r="R716" t="s">
        <v>26</v>
      </c>
      <c r="S716">
        <v>30</v>
      </c>
      <c r="T716">
        <v>1</v>
      </c>
      <c r="U716">
        <f>IF(EmployeeData3[[#This Row],[Gender]]="Female",1,0)</f>
        <v>1</v>
      </c>
      <c r="V716">
        <f>IF(EmployeeData3[[#This Row],[Performance Rating]]="Needs Improvement",1,0)</f>
        <v>0</v>
      </c>
      <c r="W716">
        <f>IF(EmployeeData3[[#This Row],[Performance Rating]]="Exceeds Expectations",1,0)</f>
        <v>0</v>
      </c>
      <c r="X716">
        <f>IF(EmployeeData3[[#This Row],[Performance Rating]]="Outstanding",1,0)</f>
        <v>0</v>
      </c>
      <c r="Y716">
        <f>IF(EmployeeData3[[#This Row],[Job Level]]="Entry",1,0)</f>
        <v>1</v>
      </c>
      <c r="Z716">
        <f>IF(EmployeeData3[[#This Row],[Job Level]]="Manager",1,0)</f>
        <v>0</v>
      </c>
      <c r="AA716">
        <f>IF(EmployeeData3[[#This Row],[Job Level]]="Senior",1,0)</f>
        <v>0</v>
      </c>
      <c r="AB716">
        <f>IF(EmployeeData3[[#This Row],[Job Level]]="Senior Manager",1,0)</f>
        <v>0</v>
      </c>
      <c r="AC716">
        <f>IF(EmployeeData3[[#This Row],[Department]]="Claims",1,0)</f>
        <v>0</v>
      </c>
      <c r="AD716">
        <f>IF(EmployeeData3[[#This Row],[Department]]="Finance",1,0)</f>
        <v>0</v>
      </c>
      <c r="AE716">
        <f>IF(EmployeeData3[[#This Row],[Department]]="HR",1,0)</f>
        <v>1</v>
      </c>
      <c r="AF716">
        <f>IF(EmployeeData3[[#This Row],[Department]]="IT",1,0)</f>
        <v>0</v>
      </c>
      <c r="AG716">
        <f>IF(EmployeeData3[[#This Row],[Department]]="Marketing",1,0)</f>
        <v>0</v>
      </c>
      <c r="AH716">
        <f>IF(EmployeeData3[[#This Row],[Department]]="Sales",1,0)</f>
        <v>0</v>
      </c>
      <c r="AI716">
        <f>IF(EmployeeData3[[#This Row],[Department]]="Underwriting",1,0)</f>
        <v>0</v>
      </c>
      <c r="AJ716">
        <f>IF(EmployeeData3[[#This Row],[Country]]="Canada",1,0)</f>
        <v>1</v>
      </c>
      <c r="AK716">
        <f>IF(EmployeeData3[[#This Row],[Country]]="Germany",1,0)</f>
        <v>0</v>
      </c>
      <c r="AL716">
        <f>IF(EmployeeData3[[#This Row],[Country]]="Ireland",1,0)</f>
        <v>0</v>
      </c>
      <c r="AM716">
        <f>IF(EmployeeData3[[#This Row],[Country]]="Singapore",1,0)</f>
        <v>0</v>
      </c>
      <c r="AN716">
        <f>IF(EmployeeData3[[#This Row],[Country]]="US",1,0)</f>
        <v>0</v>
      </c>
      <c r="AO716">
        <f>IF(EmployeeData3[[#This Row],[Working Arrangement]]="Office",1,0)</f>
        <v>0</v>
      </c>
      <c r="AP716">
        <f>IF(EmployeeData3[[#This Row],[Working Arrangement]]="Remote",1,0)</f>
        <v>0</v>
      </c>
      <c r="AQ716" t="e">
        <f>'Logistics Regression'!#REF! + SUMPRODUCT(B716:J716, 'Logistics Regression'!#REF!)</f>
        <v>#REF!</v>
      </c>
    </row>
    <row r="717" spans="1:43">
      <c r="A717" t="s">
        <v>768</v>
      </c>
      <c r="B717" t="str">
        <f>VLOOKUP(EmployeeData3[[#This Row],[Employee ID]],GenderData[#All],2,FALSE)</f>
        <v>Female</v>
      </c>
      <c r="C717" t="s">
        <v>29</v>
      </c>
      <c r="D717" t="s">
        <v>30</v>
      </c>
      <c r="E717" t="s">
        <v>31</v>
      </c>
      <c r="F717" t="s">
        <v>59</v>
      </c>
      <c r="G717">
        <v>33</v>
      </c>
      <c r="H717">
        <v>5.5</v>
      </c>
      <c r="I717">
        <v>4.2</v>
      </c>
      <c r="J717" s="3">
        <v>1</v>
      </c>
      <c r="K717" t="s">
        <v>25</v>
      </c>
      <c r="L717" t="s">
        <v>26</v>
      </c>
      <c r="M717">
        <v>12</v>
      </c>
      <c r="N717">
        <v>77</v>
      </c>
      <c r="O717">
        <v>2</v>
      </c>
      <c r="P717">
        <v>2.6</v>
      </c>
      <c r="Q717" t="s">
        <v>50</v>
      </c>
      <c r="R717" t="s">
        <v>26</v>
      </c>
      <c r="S717">
        <v>30</v>
      </c>
      <c r="T717">
        <v>0</v>
      </c>
      <c r="U717">
        <f>IF(EmployeeData3[[#This Row],[Gender]]="Female",1,0)</f>
        <v>1</v>
      </c>
      <c r="V717">
        <f>IF(EmployeeData3[[#This Row],[Performance Rating]]="Needs Improvement",1,0)</f>
        <v>0</v>
      </c>
      <c r="W717">
        <f>IF(EmployeeData3[[#This Row],[Performance Rating]]="Exceeds Expectations",1,0)</f>
        <v>0</v>
      </c>
      <c r="X717">
        <f>IF(EmployeeData3[[#This Row],[Performance Rating]]="Outstanding",1,0)</f>
        <v>0</v>
      </c>
      <c r="Y717">
        <f>IF(EmployeeData3[[#This Row],[Job Level]]="Entry",1,0)</f>
        <v>0</v>
      </c>
      <c r="Z717">
        <f>IF(EmployeeData3[[#This Row],[Job Level]]="Manager",1,0)</f>
        <v>0</v>
      </c>
      <c r="AA717">
        <f>IF(EmployeeData3[[#This Row],[Job Level]]="Senior",1,0)</f>
        <v>0</v>
      </c>
      <c r="AB717">
        <f>IF(EmployeeData3[[#This Row],[Job Level]]="Senior Manager",1,0)</f>
        <v>1</v>
      </c>
      <c r="AC717">
        <f>IF(EmployeeData3[[#This Row],[Department]]="Claims",1,0)</f>
        <v>1</v>
      </c>
      <c r="AD717">
        <f>IF(EmployeeData3[[#This Row],[Department]]="Finance",1,0)</f>
        <v>0</v>
      </c>
      <c r="AE717">
        <f>IF(EmployeeData3[[#This Row],[Department]]="HR",1,0)</f>
        <v>0</v>
      </c>
      <c r="AF717">
        <f>IF(EmployeeData3[[#This Row],[Department]]="IT",1,0)</f>
        <v>0</v>
      </c>
      <c r="AG717">
        <f>IF(EmployeeData3[[#This Row],[Department]]="Marketing",1,0)</f>
        <v>0</v>
      </c>
      <c r="AH717">
        <f>IF(EmployeeData3[[#This Row],[Department]]="Sales",1,0)</f>
        <v>0</v>
      </c>
      <c r="AI717">
        <f>IF(EmployeeData3[[#This Row],[Department]]="Underwriting",1,0)</f>
        <v>0</v>
      </c>
      <c r="AJ717">
        <f>IF(EmployeeData3[[#This Row],[Country]]="Canada",1,0)</f>
        <v>0</v>
      </c>
      <c r="AK717">
        <f>IF(EmployeeData3[[#This Row],[Country]]="Germany",1,0)</f>
        <v>1</v>
      </c>
      <c r="AL717">
        <f>IF(EmployeeData3[[#This Row],[Country]]="Ireland",1,0)</f>
        <v>0</v>
      </c>
      <c r="AM717">
        <f>IF(EmployeeData3[[#This Row],[Country]]="Singapore",1,0)</f>
        <v>0</v>
      </c>
      <c r="AN717">
        <f>IF(EmployeeData3[[#This Row],[Country]]="US",1,0)</f>
        <v>0</v>
      </c>
      <c r="AO717">
        <f>IF(EmployeeData3[[#This Row],[Working Arrangement]]="Office",1,0)</f>
        <v>1</v>
      </c>
      <c r="AP717">
        <f>IF(EmployeeData3[[#This Row],[Working Arrangement]]="Remote",1,0)</f>
        <v>0</v>
      </c>
      <c r="AQ717" t="e">
        <f>'Logistics Regression'!#REF! + SUMPRODUCT(B717:J717, 'Logistics Regression'!#REF!)</f>
        <v>#REF!</v>
      </c>
    </row>
    <row r="718" spans="1:43">
      <c r="A718" t="s">
        <v>769</v>
      </c>
      <c r="B718" t="str">
        <f>VLOOKUP(EmployeeData3[[#This Row],[Employee ID]],GenderData[#All],2,FALSE)</f>
        <v>Male</v>
      </c>
      <c r="C718" t="s">
        <v>52</v>
      </c>
      <c r="D718" t="s">
        <v>30</v>
      </c>
      <c r="E718" t="s">
        <v>23</v>
      </c>
      <c r="F718" t="s">
        <v>62</v>
      </c>
      <c r="G718">
        <v>43</v>
      </c>
      <c r="H718">
        <v>5.2</v>
      </c>
      <c r="I718">
        <v>3.1</v>
      </c>
      <c r="J718" s="3">
        <v>1.0900000000000001</v>
      </c>
      <c r="K718" t="s">
        <v>25</v>
      </c>
      <c r="L718" t="s">
        <v>26</v>
      </c>
      <c r="M718">
        <v>5</v>
      </c>
      <c r="N718">
        <v>54</v>
      </c>
      <c r="O718">
        <v>3</v>
      </c>
      <c r="P718">
        <v>0.5</v>
      </c>
      <c r="Q718" t="s">
        <v>33</v>
      </c>
      <c r="R718" t="s">
        <v>26</v>
      </c>
      <c r="S718">
        <v>25</v>
      </c>
      <c r="T718">
        <v>0</v>
      </c>
      <c r="U718">
        <f>IF(EmployeeData3[[#This Row],[Gender]]="Female",1,0)</f>
        <v>0</v>
      </c>
      <c r="V718">
        <f>IF(EmployeeData3[[#This Row],[Performance Rating]]="Needs Improvement",1,0)</f>
        <v>0</v>
      </c>
      <c r="W718">
        <f>IF(EmployeeData3[[#This Row],[Performance Rating]]="Exceeds Expectations",1,0)</f>
        <v>0</v>
      </c>
      <c r="X718">
        <f>IF(EmployeeData3[[#This Row],[Performance Rating]]="Outstanding",1,0)</f>
        <v>0</v>
      </c>
      <c r="Y718">
        <f>IF(EmployeeData3[[#This Row],[Job Level]]="Entry",1,0)</f>
        <v>1</v>
      </c>
      <c r="Z718">
        <f>IF(EmployeeData3[[#This Row],[Job Level]]="Manager",1,0)</f>
        <v>0</v>
      </c>
      <c r="AA718">
        <f>IF(EmployeeData3[[#This Row],[Job Level]]="Senior",1,0)</f>
        <v>0</v>
      </c>
      <c r="AB718">
        <f>IF(EmployeeData3[[#This Row],[Job Level]]="Senior Manager",1,0)</f>
        <v>0</v>
      </c>
      <c r="AC718">
        <f>IF(EmployeeData3[[#This Row],[Department]]="Claims",1,0)</f>
        <v>0</v>
      </c>
      <c r="AD718">
        <f>IF(EmployeeData3[[#This Row],[Department]]="Finance",1,0)</f>
        <v>0</v>
      </c>
      <c r="AE718">
        <f>IF(EmployeeData3[[#This Row],[Department]]="HR",1,0)</f>
        <v>0</v>
      </c>
      <c r="AF718">
        <f>IF(EmployeeData3[[#This Row],[Department]]="IT",1,0)</f>
        <v>0</v>
      </c>
      <c r="AG718">
        <f>IF(EmployeeData3[[#This Row],[Department]]="Marketing",1,0)</f>
        <v>0</v>
      </c>
      <c r="AH718">
        <f>IF(EmployeeData3[[#This Row],[Department]]="Sales",1,0)</f>
        <v>0</v>
      </c>
      <c r="AI718">
        <f>IF(EmployeeData3[[#This Row],[Department]]="Underwriting",1,0)</f>
        <v>1</v>
      </c>
      <c r="AJ718">
        <f>IF(EmployeeData3[[#This Row],[Country]]="Canada",1,0)</f>
        <v>0</v>
      </c>
      <c r="AK718">
        <f>IF(EmployeeData3[[#This Row],[Country]]="Germany",1,0)</f>
        <v>0</v>
      </c>
      <c r="AL718">
        <f>IF(EmployeeData3[[#This Row],[Country]]="Ireland",1,0)</f>
        <v>0</v>
      </c>
      <c r="AM718">
        <f>IF(EmployeeData3[[#This Row],[Country]]="Singapore",1,0)</f>
        <v>0</v>
      </c>
      <c r="AN718">
        <f>IF(EmployeeData3[[#This Row],[Country]]="US",1,0)</f>
        <v>0</v>
      </c>
      <c r="AO718">
        <f>IF(EmployeeData3[[#This Row],[Working Arrangement]]="Office",1,0)</f>
        <v>0</v>
      </c>
      <c r="AP718">
        <f>IF(EmployeeData3[[#This Row],[Working Arrangement]]="Remote",1,0)</f>
        <v>0</v>
      </c>
      <c r="AQ718" t="e">
        <f>'Logistics Regression'!#REF! + SUMPRODUCT(B718:J718, 'Logistics Regression'!#REF!)</f>
        <v>#REF!</v>
      </c>
    </row>
    <row r="719" spans="1:43">
      <c r="A719" t="s">
        <v>770</v>
      </c>
      <c r="B719" t="str">
        <f>VLOOKUP(EmployeeData3[[#This Row],[Employee ID]],GenderData[#All],2,FALSE)</f>
        <v>Female</v>
      </c>
      <c r="C719" t="s">
        <v>29</v>
      </c>
      <c r="D719" t="s">
        <v>30</v>
      </c>
      <c r="E719" t="s">
        <v>45</v>
      </c>
      <c r="F719" t="s">
        <v>32</v>
      </c>
      <c r="G719">
        <v>39</v>
      </c>
      <c r="H719">
        <v>3.1</v>
      </c>
      <c r="I719">
        <v>3.1</v>
      </c>
      <c r="J719" s="3">
        <v>0.99</v>
      </c>
      <c r="K719" t="s">
        <v>25</v>
      </c>
      <c r="L719" t="s">
        <v>26</v>
      </c>
      <c r="M719">
        <v>13</v>
      </c>
      <c r="N719">
        <v>65</v>
      </c>
      <c r="O719">
        <v>4</v>
      </c>
      <c r="P719">
        <v>3.3</v>
      </c>
      <c r="Q719" t="s">
        <v>33</v>
      </c>
      <c r="R719" t="s">
        <v>26</v>
      </c>
      <c r="S719">
        <v>23</v>
      </c>
      <c r="T719">
        <v>0</v>
      </c>
      <c r="U719">
        <f>IF(EmployeeData3[[#This Row],[Gender]]="Female",1,0)</f>
        <v>1</v>
      </c>
      <c r="V719">
        <f>IF(EmployeeData3[[#This Row],[Performance Rating]]="Needs Improvement",1,0)</f>
        <v>0</v>
      </c>
      <c r="W719">
        <f>IF(EmployeeData3[[#This Row],[Performance Rating]]="Exceeds Expectations",1,0)</f>
        <v>0</v>
      </c>
      <c r="X719">
        <f>IF(EmployeeData3[[#This Row],[Performance Rating]]="Outstanding",1,0)</f>
        <v>0</v>
      </c>
      <c r="Y719">
        <f>IF(EmployeeData3[[#This Row],[Job Level]]="Entry",1,0)</f>
        <v>0</v>
      </c>
      <c r="Z719">
        <f>IF(EmployeeData3[[#This Row],[Job Level]]="Manager",1,0)</f>
        <v>0</v>
      </c>
      <c r="AA719">
        <f>IF(EmployeeData3[[#This Row],[Job Level]]="Senior",1,0)</f>
        <v>1</v>
      </c>
      <c r="AB719">
        <f>IF(EmployeeData3[[#This Row],[Job Level]]="Senior Manager",1,0)</f>
        <v>0</v>
      </c>
      <c r="AC719">
        <f>IF(EmployeeData3[[#This Row],[Department]]="Claims",1,0)</f>
        <v>1</v>
      </c>
      <c r="AD719">
        <f>IF(EmployeeData3[[#This Row],[Department]]="Finance",1,0)</f>
        <v>0</v>
      </c>
      <c r="AE719">
        <f>IF(EmployeeData3[[#This Row],[Department]]="HR",1,0)</f>
        <v>0</v>
      </c>
      <c r="AF719">
        <f>IF(EmployeeData3[[#This Row],[Department]]="IT",1,0)</f>
        <v>0</v>
      </c>
      <c r="AG719">
        <f>IF(EmployeeData3[[#This Row],[Department]]="Marketing",1,0)</f>
        <v>0</v>
      </c>
      <c r="AH719">
        <f>IF(EmployeeData3[[#This Row],[Department]]="Sales",1,0)</f>
        <v>0</v>
      </c>
      <c r="AI719">
        <f>IF(EmployeeData3[[#This Row],[Department]]="Underwriting",1,0)</f>
        <v>0</v>
      </c>
      <c r="AJ719">
        <f>IF(EmployeeData3[[#This Row],[Country]]="Canada",1,0)</f>
        <v>0</v>
      </c>
      <c r="AK719">
        <f>IF(EmployeeData3[[#This Row],[Country]]="Germany",1,0)</f>
        <v>0</v>
      </c>
      <c r="AL719">
        <f>IF(EmployeeData3[[#This Row],[Country]]="Ireland",1,0)</f>
        <v>0</v>
      </c>
      <c r="AM719">
        <f>IF(EmployeeData3[[#This Row],[Country]]="Singapore",1,0)</f>
        <v>0</v>
      </c>
      <c r="AN719">
        <f>IF(EmployeeData3[[#This Row],[Country]]="US",1,0)</f>
        <v>1</v>
      </c>
      <c r="AO719">
        <f>IF(EmployeeData3[[#This Row],[Working Arrangement]]="Office",1,0)</f>
        <v>0</v>
      </c>
      <c r="AP719">
        <f>IF(EmployeeData3[[#This Row],[Working Arrangement]]="Remote",1,0)</f>
        <v>0</v>
      </c>
      <c r="AQ719" t="e">
        <f>'Logistics Regression'!#REF! + SUMPRODUCT(B719:J719, 'Logistics Regression'!#REF!)</f>
        <v>#REF!</v>
      </c>
    </row>
    <row r="720" spans="1:43">
      <c r="A720" t="s">
        <v>771</v>
      </c>
      <c r="B720" t="str">
        <f>VLOOKUP(EmployeeData3[[#This Row],[Employee ID]],GenderData[#All],2,FALSE)</f>
        <v>Female</v>
      </c>
      <c r="C720" t="s">
        <v>48</v>
      </c>
      <c r="D720" t="s">
        <v>49</v>
      </c>
      <c r="E720" t="s">
        <v>23</v>
      </c>
      <c r="F720" t="s">
        <v>59</v>
      </c>
      <c r="G720">
        <v>37</v>
      </c>
      <c r="H720">
        <v>5.7</v>
      </c>
      <c r="I720">
        <v>5.2</v>
      </c>
      <c r="J720" s="3">
        <v>0.75</v>
      </c>
      <c r="K720" t="s">
        <v>37</v>
      </c>
      <c r="L720" t="s">
        <v>38</v>
      </c>
      <c r="M720">
        <v>26</v>
      </c>
      <c r="N720">
        <v>70</v>
      </c>
      <c r="O720">
        <v>1</v>
      </c>
      <c r="P720">
        <v>4.9000000000000004</v>
      </c>
      <c r="Q720" t="s">
        <v>27</v>
      </c>
      <c r="R720" t="s">
        <v>26</v>
      </c>
      <c r="S720">
        <v>37</v>
      </c>
      <c r="T720">
        <v>0</v>
      </c>
      <c r="U720">
        <f>IF(EmployeeData3[[#This Row],[Gender]]="Female",1,0)</f>
        <v>1</v>
      </c>
      <c r="V720">
        <f>IF(EmployeeData3[[#This Row],[Performance Rating]]="Needs Improvement",1,0)</f>
        <v>0</v>
      </c>
      <c r="W720">
        <f>IF(EmployeeData3[[#This Row],[Performance Rating]]="Exceeds Expectations",1,0)</f>
        <v>1</v>
      </c>
      <c r="X720">
        <f>IF(EmployeeData3[[#This Row],[Performance Rating]]="Outstanding",1,0)</f>
        <v>0</v>
      </c>
      <c r="Y720">
        <f>IF(EmployeeData3[[#This Row],[Job Level]]="Entry",1,0)</f>
        <v>0</v>
      </c>
      <c r="Z720">
        <f>IF(EmployeeData3[[#This Row],[Job Level]]="Manager",1,0)</f>
        <v>0</v>
      </c>
      <c r="AA720">
        <f>IF(EmployeeData3[[#This Row],[Job Level]]="Senior",1,0)</f>
        <v>0</v>
      </c>
      <c r="AB720">
        <f>IF(EmployeeData3[[#This Row],[Job Level]]="Senior Manager",1,0)</f>
        <v>1</v>
      </c>
      <c r="AC720">
        <f>IF(EmployeeData3[[#This Row],[Department]]="Claims",1,0)</f>
        <v>0</v>
      </c>
      <c r="AD720">
        <f>IF(EmployeeData3[[#This Row],[Department]]="Finance",1,0)</f>
        <v>0</v>
      </c>
      <c r="AE720">
        <f>IF(EmployeeData3[[#This Row],[Department]]="HR",1,0)</f>
        <v>0</v>
      </c>
      <c r="AF720">
        <f>IF(EmployeeData3[[#This Row],[Department]]="IT",1,0)</f>
        <v>1</v>
      </c>
      <c r="AG720">
        <f>IF(EmployeeData3[[#This Row],[Department]]="Marketing",1,0)</f>
        <v>0</v>
      </c>
      <c r="AH720">
        <f>IF(EmployeeData3[[#This Row],[Department]]="Sales",1,0)</f>
        <v>0</v>
      </c>
      <c r="AI720">
        <f>IF(EmployeeData3[[#This Row],[Department]]="Underwriting",1,0)</f>
        <v>0</v>
      </c>
      <c r="AJ720">
        <f>IF(EmployeeData3[[#This Row],[Country]]="Canada",1,0)</f>
        <v>0</v>
      </c>
      <c r="AK720">
        <f>IF(EmployeeData3[[#This Row],[Country]]="Germany",1,0)</f>
        <v>0</v>
      </c>
      <c r="AL720">
        <f>IF(EmployeeData3[[#This Row],[Country]]="Ireland",1,0)</f>
        <v>0</v>
      </c>
      <c r="AM720">
        <f>IF(EmployeeData3[[#This Row],[Country]]="Singapore",1,0)</f>
        <v>0</v>
      </c>
      <c r="AN720">
        <f>IF(EmployeeData3[[#This Row],[Country]]="US",1,0)</f>
        <v>0</v>
      </c>
      <c r="AO720">
        <f>IF(EmployeeData3[[#This Row],[Working Arrangement]]="Office",1,0)</f>
        <v>0</v>
      </c>
      <c r="AP720">
        <f>IF(EmployeeData3[[#This Row],[Working Arrangement]]="Remote",1,0)</f>
        <v>1</v>
      </c>
      <c r="AQ720" t="e">
        <f>'Logistics Regression'!#REF! + SUMPRODUCT(B720:J720, 'Logistics Regression'!#REF!)</f>
        <v>#REF!</v>
      </c>
    </row>
    <row r="721" spans="1:43">
      <c r="A721" t="s">
        <v>772</v>
      </c>
      <c r="B721" t="str">
        <f>VLOOKUP(EmployeeData3[[#This Row],[Employee ID]],GenderData[#All],2,FALSE)</f>
        <v>Female</v>
      </c>
      <c r="C721" t="s">
        <v>35</v>
      </c>
      <c r="D721" t="s">
        <v>22</v>
      </c>
      <c r="E721" t="s">
        <v>23</v>
      </c>
      <c r="F721" t="s">
        <v>24</v>
      </c>
      <c r="G721">
        <v>24</v>
      </c>
      <c r="H721">
        <v>8.6</v>
      </c>
      <c r="I721">
        <v>0.8</v>
      </c>
      <c r="J721" s="3">
        <v>0.87</v>
      </c>
      <c r="K721" t="s">
        <v>25</v>
      </c>
      <c r="L721" t="s">
        <v>26</v>
      </c>
      <c r="M721">
        <v>21</v>
      </c>
      <c r="N721">
        <v>66</v>
      </c>
      <c r="O721">
        <v>4</v>
      </c>
      <c r="P721">
        <v>1</v>
      </c>
      <c r="Q721" t="s">
        <v>27</v>
      </c>
      <c r="R721" t="s">
        <v>26</v>
      </c>
      <c r="S721">
        <v>26</v>
      </c>
      <c r="T721">
        <v>0</v>
      </c>
      <c r="U721">
        <f>IF(EmployeeData3[[#This Row],[Gender]]="Female",1,0)</f>
        <v>1</v>
      </c>
      <c r="V721">
        <f>IF(EmployeeData3[[#This Row],[Performance Rating]]="Needs Improvement",1,0)</f>
        <v>0</v>
      </c>
      <c r="W721">
        <f>IF(EmployeeData3[[#This Row],[Performance Rating]]="Exceeds Expectations",1,0)</f>
        <v>0</v>
      </c>
      <c r="X721">
        <f>IF(EmployeeData3[[#This Row],[Performance Rating]]="Outstanding",1,0)</f>
        <v>0</v>
      </c>
      <c r="Y721">
        <f>IF(EmployeeData3[[#This Row],[Job Level]]="Entry",1,0)</f>
        <v>0</v>
      </c>
      <c r="Z721">
        <f>IF(EmployeeData3[[#This Row],[Job Level]]="Manager",1,0)</f>
        <v>0</v>
      </c>
      <c r="AA721">
        <f>IF(EmployeeData3[[#This Row],[Job Level]]="Senior",1,0)</f>
        <v>0</v>
      </c>
      <c r="AB721">
        <f>IF(EmployeeData3[[#This Row],[Job Level]]="Senior Manager",1,0)</f>
        <v>0</v>
      </c>
      <c r="AC721">
        <f>IF(EmployeeData3[[#This Row],[Department]]="Claims",1,0)</f>
        <v>0</v>
      </c>
      <c r="AD721">
        <f>IF(EmployeeData3[[#This Row],[Department]]="Finance",1,0)</f>
        <v>0</v>
      </c>
      <c r="AE721">
        <f>IF(EmployeeData3[[#This Row],[Department]]="HR",1,0)</f>
        <v>0</v>
      </c>
      <c r="AF721">
        <f>IF(EmployeeData3[[#This Row],[Department]]="IT",1,0)</f>
        <v>0</v>
      </c>
      <c r="AG721">
        <f>IF(EmployeeData3[[#This Row],[Department]]="Marketing",1,0)</f>
        <v>1</v>
      </c>
      <c r="AH721">
        <f>IF(EmployeeData3[[#This Row],[Department]]="Sales",1,0)</f>
        <v>0</v>
      </c>
      <c r="AI721">
        <f>IF(EmployeeData3[[#This Row],[Department]]="Underwriting",1,0)</f>
        <v>0</v>
      </c>
      <c r="AJ721">
        <f>IF(EmployeeData3[[#This Row],[Country]]="Canada",1,0)</f>
        <v>0</v>
      </c>
      <c r="AK721">
        <f>IF(EmployeeData3[[#This Row],[Country]]="Germany",1,0)</f>
        <v>0</v>
      </c>
      <c r="AL721">
        <f>IF(EmployeeData3[[#This Row],[Country]]="Ireland",1,0)</f>
        <v>0</v>
      </c>
      <c r="AM721">
        <f>IF(EmployeeData3[[#This Row],[Country]]="Singapore",1,0)</f>
        <v>0</v>
      </c>
      <c r="AN721">
        <f>IF(EmployeeData3[[#This Row],[Country]]="US",1,0)</f>
        <v>0</v>
      </c>
      <c r="AO721">
        <f>IF(EmployeeData3[[#This Row],[Working Arrangement]]="Office",1,0)</f>
        <v>0</v>
      </c>
      <c r="AP721">
        <f>IF(EmployeeData3[[#This Row],[Working Arrangement]]="Remote",1,0)</f>
        <v>1</v>
      </c>
      <c r="AQ721" t="e">
        <f>'Logistics Regression'!#REF! + SUMPRODUCT(B721:J721, 'Logistics Regression'!#REF!)</f>
        <v>#REF!</v>
      </c>
    </row>
    <row r="722" spans="1:43">
      <c r="A722" t="s">
        <v>773</v>
      </c>
      <c r="B722" t="str">
        <f>VLOOKUP(EmployeeData3[[#This Row],[Employee ID]],GenderData[#All],2,FALSE)</f>
        <v>Male</v>
      </c>
      <c r="C722" t="s">
        <v>29</v>
      </c>
      <c r="D722" t="s">
        <v>30</v>
      </c>
      <c r="E722" t="s">
        <v>45</v>
      </c>
      <c r="F722" t="s">
        <v>24</v>
      </c>
      <c r="G722">
        <v>31</v>
      </c>
      <c r="H722">
        <v>0.5</v>
      </c>
      <c r="I722">
        <v>0.4</v>
      </c>
      <c r="J722" s="3">
        <v>1.08</v>
      </c>
      <c r="K722" t="s">
        <v>37</v>
      </c>
      <c r="L722" t="s">
        <v>26</v>
      </c>
      <c r="M722">
        <v>22</v>
      </c>
      <c r="N722">
        <v>75</v>
      </c>
      <c r="O722">
        <v>2</v>
      </c>
      <c r="P722">
        <v>4.4000000000000004</v>
      </c>
      <c r="Q722" t="s">
        <v>33</v>
      </c>
      <c r="R722" t="s">
        <v>38</v>
      </c>
      <c r="S722">
        <v>41</v>
      </c>
      <c r="T722">
        <v>0</v>
      </c>
      <c r="U722">
        <f>IF(EmployeeData3[[#This Row],[Gender]]="Female",1,0)</f>
        <v>0</v>
      </c>
      <c r="V722">
        <f>IF(EmployeeData3[[#This Row],[Performance Rating]]="Needs Improvement",1,0)</f>
        <v>0</v>
      </c>
      <c r="W722">
        <f>IF(EmployeeData3[[#This Row],[Performance Rating]]="Exceeds Expectations",1,0)</f>
        <v>1</v>
      </c>
      <c r="X722">
        <f>IF(EmployeeData3[[#This Row],[Performance Rating]]="Outstanding",1,0)</f>
        <v>0</v>
      </c>
      <c r="Y722">
        <f>IF(EmployeeData3[[#This Row],[Job Level]]="Entry",1,0)</f>
        <v>0</v>
      </c>
      <c r="Z722">
        <f>IF(EmployeeData3[[#This Row],[Job Level]]="Manager",1,0)</f>
        <v>0</v>
      </c>
      <c r="AA722">
        <f>IF(EmployeeData3[[#This Row],[Job Level]]="Senior",1,0)</f>
        <v>0</v>
      </c>
      <c r="AB722">
        <f>IF(EmployeeData3[[#This Row],[Job Level]]="Senior Manager",1,0)</f>
        <v>0</v>
      </c>
      <c r="AC722">
        <f>IF(EmployeeData3[[#This Row],[Department]]="Claims",1,0)</f>
        <v>1</v>
      </c>
      <c r="AD722">
        <f>IF(EmployeeData3[[#This Row],[Department]]="Finance",1,0)</f>
        <v>0</v>
      </c>
      <c r="AE722">
        <f>IF(EmployeeData3[[#This Row],[Department]]="HR",1,0)</f>
        <v>0</v>
      </c>
      <c r="AF722">
        <f>IF(EmployeeData3[[#This Row],[Department]]="IT",1,0)</f>
        <v>0</v>
      </c>
      <c r="AG722">
        <f>IF(EmployeeData3[[#This Row],[Department]]="Marketing",1,0)</f>
        <v>0</v>
      </c>
      <c r="AH722">
        <f>IF(EmployeeData3[[#This Row],[Department]]="Sales",1,0)</f>
        <v>0</v>
      </c>
      <c r="AI722">
        <f>IF(EmployeeData3[[#This Row],[Department]]="Underwriting",1,0)</f>
        <v>0</v>
      </c>
      <c r="AJ722">
        <f>IF(EmployeeData3[[#This Row],[Country]]="Canada",1,0)</f>
        <v>0</v>
      </c>
      <c r="AK722">
        <f>IF(EmployeeData3[[#This Row],[Country]]="Germany",1,0)</f>
        <v>0</v>
      </c>
      <c r="AL722">
        <f>IF(EmployeeData3[[#This Row],[Country]]="Ireland",1,0)</f>
        <v>0</v>
      </c>
      <c r="AM722">
        <f>IF(EmployeeData3[[#This Row],[Country]]="Singapore",1,0)</f>
        <v>0</v>
      </c>
      <c r="AN722">
        <f>IF(EmployeeData3[[#This Row],[Country]]="US",1,0)</f>
        <v>1</v>
      </c>
      <c r="AO722">
        <f>IF(EmployeeData3[[#This Row],[Working Arrangement]]="Office",1,0)</f>
        <v>0</v>
      </c>
      <c r="AP722">
        <f>IF(EmployeeData3[[#This Row],[Working Arrangement]]="Remote",1,0)</f>
        <v>0</v>
      </c>
      <c r="AQ722" t="e">
        <f>'Logistics Regression'!#REF! + SUMPRODUCT(B722:J722, 'Logistics Regression'!#REF!)</f>
        <v>#REF!</v>
      </c>
    </row>
    <row r="723" spans="1:43">
      <c r="A723" t="s">
        <v>774</v>
      </c>
      <c r="B723" t="str">
        <f>VLOOKUP(EmployeeData3[[#This Row],[Employee ID]],GenderData[#All],2,FALSE)</f>
        <v>Female</v>
      </c>
      <c r="C723" t="s">
        <v>43</v>
      </c>
      <c r="D723" t="s">
        <v>44</v>
      </c>
      <c r="E723" t="s">
        <v>23</v>
      </c>
      <c r="F723" t="s">
        <v>24</v>
      </c>
      <c r="G723">
        <v>43</v>
      </c>
      <c r="H723">
        <v>2.5</v>
      </c>
      <c r="I723">
        <v>2.5</v>
      </c>
      <c r="J723" s="3">
        <v>0.98</v>
      </c>
      <c r="K723" t="s">
        <v>25</v>
      </c>
      <c r="L723" t="s">
        <v>26</v>
      </c>
      <c r="M723">
        <v>17</v>
      </c>
      <c r="N723">
        <v>59</v>
      </c>
      <c r="O723">
        <v>4</v>
      </c>
      <c r="P723">
        <v>5.7</v>
      </c>
      <c r="Q723" t="s">
        <v>33</v>
      </c>
      <c r="R723" t="s">
        <v>26</v>
      </c>
      <c r="S723">
        <v>31</v>
      </c>
      <c r="T723">
        <v>0</v>
      </c>
      <c r="U723">
        <f>IF(EmployeeData3[[#This Row],[Gender]]="Female",1,0)</f>
        <v>1</v>
      </c>
      <c r="V723">
        <f>IF(EmployeeData3[[#This Row],[Performance Rating]]="Needs Improvement",1,0)</f>
        <v>0</v>
      </c>
      <c r="W723">
        <f>IF(EmployeeData3[[#This Row],[Performance Rating]]="Exceeds Expectations",1,0)</f>
        <v>0</v>
      </c>
      <c r="X723">
        <f>IF(EmployeeData3[[#This Row],[Performance Rating]]="Outstanding",1,0)</f>
        <v>0</v>
      </c>
      <c r="Y723">
        <f>IF(EmployeeData3[[#This Row],[Job Level]]="Entry",1,0)</f>
        <v>0</v>
      </c>
      <c r="Z723">
        <f>IF(EmployeeData3[[#This Row],[Job Level]]="Manager",1,0)</f>
        <v>0</v>
      </c>
      <c r="AA723">
        <f>IF(EmployeeData3[[#This Row],[Job Level]]="Senior",1,0)</f>
        <v>0</v>
      </c>
      <c r="AB723">
        <f>IF(EmployeeData3[[#This Row],[Job Level]]="Senior Manager",1,0)</f>
        <v>0</v>
      </c>
      <c r="AC723">
        <f>IF(EmployeeData3[[#This Row],[Department]]="Claims",1,0)</f>
        <v>0</v>
      </c>
      <c r="AD723">
        <f>IF(EmployeeData3[[#This Row],[Department]]="Finance",1,0)</f>
        <v>1</v>
      </c>
      <c r="AE723">
        <f>IF(EmployeeData3[[#This Row],[Department]]="HR",1,0)</f>
        <v>0</v>
      </c>
      <c r="AF723">
        <f>IF(EmployeeData3[[#This Row],[Department]]="IT",1,0)</f>
        <v>0</v>
      </c>
      <c r="AG723">
        <f>IF(EmployeeData3[[#This Row],[Department]]="Marketing",1,0)</f>
        <v>0</v>
      </c>
      <c r="AH723">
        <f>IF(EmployeeData3[[#This Row],[Department]]="Sales",1,0)</f>
        <v>0</v>
      </c>
      <c r="AI723">
        <f>IF(EmployeeData3[[#This Row],[Department]]="Underwriting",1,0)</f>
        <v>0</v>
      </c>
      <c r="AJ723">
        <f>IF(EmployeeData3[[#This Row],[Country]]="Canada",1,0)</f>
        <v>0</v>
      </c>
      <c r="AK723">
        <f>IF(EmployeeData3[[#This Row],[Country]]="Germany",1,0)</f>
        <v>0</v>
      </c>
      <c r="AL723">
        <f>IF(EmployeeData3[[#This Row],[Country]]="Ireland",1,0)</f>
        <v>0</v>
      </c>
      <c r="AM723">
        <f>IF(EmployeeData3[[#This Row],[Country]]="Singapore",1,0)</f>
        <v>0</v>
      </c>
      <c r="AN723">
        <f>IF(EmployeeData3[[#This Row],[Country]]="US",1,0)</f>
        <v>0</v>
      </c>
      <c r="AO723">
        <f>IF(EmployeeData3[[#This Row],[Working Arrangement]]="Office",1,0)</f>
        <v>0</v>
      </c>
      <c r="AP723">
        <f>IF(EmployeeData3[[#This Row],[Working Arrangement]]="Remote",1,0)</f>
        <v>0</v>
      </c>
      <c r="AQ723" t="e">
        <f>'Logistics Regression'!#REF! + SUMPRODUCT(B723:J723, 'Logistics Regression'!#REF!)</f>
        <v>#REF!</v>
      </c>
    </row>
    <row r="724" spans="1:43">
      <c r="A724" t="s">
        <v>775</v>
      </c>
      <c r="B724" t="str">
        <f>VLOOKUP(EmployeeData3[[#This Row],[Employee ID]],GenderData[#All],2,FALSE)</f>
        <v>Female</v>
      </c>
      <c r="C724" t="s">
        <v>48</v>
      </c>
      <c r="D724" t="s">
        <v>49</v>
      </c>
      <c r="E724" t="s">
        <v>45</v>
      </c>
      <c r="F724" t="s">
        <v>24</v>
      </c>
      <c r="G724">
        <v>32</v>
      </c>
      <c r="H724">
        <v>1.8</v>
      </c>
      <c r="I724">
        <v>1.8</v>
      </c>
      <c r="J724" s="3">
        <v>1.1299999999999999</v>
      </c>
      <c r="K724" t="s">
        <v>25</v>
      </c>
      <c r="L724" t="s">
        <v>38</v>
      </c>
      <c r="M724">
        <v>21</v>
      </c>
      <c r="N724">
        <v>84</v>
      </c>
      <c r="O724">
        <v>2</v>
      </c>
      <c r="P724">
        <v>0.2</v>
      </c>
      <c r="Q724" t="s">
        <v>27</v>
      </c>
      <c r="R724" t="s">
        <v>26</v>
      </c>
      <c r="S724">
        <v>17</v>
      </c>
      <c r="T724">
        <v>0</v>
      </c>
      <c r="U724">
        <f>IF(EmployeeData3[[#This Row],[Gender]]="Female",1,0)</f>
        <v>1</v>
      </c>
      <c r="V724">
        <f>IF(EmployeeData3[[#This Row],[Performance Rating]]="Needs Improvement",1,0)</f>
        <v>0</v>
      </c>
      <c r="W724">
        <f>IF(EmployeeData3[[#This Row],[Performance Rating]]="Exceeds Expectations",1,0)</f>
        <v>0</v>
      </c>
      <c r="X724">
        <f>IF(EmployeeData3[[#This Row],[Performance Rating]]="Outstanding",1,0)</f>
        <v>0</v>
      </c>
      <c r="Y724">
        <f>IF(EmployeeData3[[#This Row],[Job Level]]="Entry",1,0)</f>
        <v>0</v>
      </c>
      <c r="Z724">
        <f>IF(EmployeeData3[[#This Row],[Job Level]]="Manager",1,0)</f>
        <v>0</v>
      </c>
      <c r="AA724">
        <f>IF(EmployeeData3[[#This Row],[Job Level]]="Senior",1,0)</f>
        <v>0</v>
      </c>
      <c r="AB724">
        <f>IF(EmployeeData3[[#This Row],[Job Level]]="Senior Manager",1,0)</f>
        <v>0</v>
      </c>
      <c r="AC724">
        <f>IF(EmployeeData3[[#This Row],[Department]]="Claims",1,0)</f>
        <v>0</v>
      </c>
      <c r="AD724">
        <f>IF(EmployeeData3[[#This Row],[Department]]="Finance",1,0)</f>
        <v>0</v>
      </c>
      <c r="AE724">
        <f>IF(EmployeeData3[[#This Row],[Department]]="HR",1,0)</f>
        <v>0</v>
      </c>
      <c r="AF724">
        <f>IF(EmployeeData3[[#This Row],[Department]]="IT",1,0)</f>
        <v>1</v>
      </c>
      <c r="AG724">
        <f>IF(EmployeeData3[[#This Row],[Department]]="Marketing",1,0)</f>
        <v>0</v>
      </c>
      <c r="AH724">
        <f>IF(EmployeeData3[[#This Row],[Department]]="Sales",1,0)</f>
        <v>0</v>
      </c>
      <c r="AI724">
        <f>IF(EmployeeData3[[#This Row],[Department]]="Underwriting",1,0)</f>
        <v>0</v>
      </c>
      <c r="AJ724">
        <f>IF(EmployeeData3[[#This Row],[Country]]="Canada",1,0)</f>
        <v>0</v>
      </c>
      <c r="AK724">
        <f>IF(EmployeeData3[[#This Row],[Country]]="Germany",1,0)</f>
        <v>0</v>
      </c>
      <c r="AL724">
        <f>IF(EmployeeData3[[#This Row],[Country]]="Ireland",1,0)</f>
        <v>0</v>
      </c>
      <c r="AM724">
        <f>IF(EmployeeData3[[#This Row],[Country]]="Singapore",1,0)</f>
        <v>0</v>
      </c>
      <c r="AN724">
        <f>IF(EmployeeData3[[#This Row],[Country]]="US",1,0)</f>
        <v>1</v>
      </c>
      <c r="AO724">
        <f>IF(EmployeeData3[[#This Row],[Working Arrangement]]="Office",1,0)</f>
        <v>0</v>
      </c>
      <c r="AP724">
        <f>IF(EmployeeData3[[#This Row],[Working Arrangement]]="Remote",1,0)</f>
        <v>1</v>
      </c>
      <c r="AQ724" t="e">
        <f>'Logistics Regression'!#REF! + SUMPRODUCT(B724:J724, 'Logistics Regression'!#REF!)</f>
        <v>#REF!</v>
      </c>
    </row>
    <row r="725" spans="1:43">
      <c r="A725" t="s">
        <v>776</v>
      </c>
      <c r="B725" t="str">
        <f>VLOOKUP(EmployeeData3[[#This Row],[Employee ID]],GenderData[#All],2,FALSE)</f>
        <v>Male</v>
      </c>
      <c r="C725" t="s">
        <v>35</v>
      </c>
      <c r="D725" t="s">
        <v>22</v>
      </c>
      <c r="E725" t="s">
        <v>45</v>
      </c>
      <c r="F725" t="s">
        <v>62</v>
      </c>
      <c r="G725">
        <v>49</v>
      </c>
      <c r="H725">
        <v>2.2999999999999998</v>
      </c>
      <c r="I725">
        <v>2.2999999999999998</v>
      </c>
      <c r="J725" s="3">
        <v>1.01</v>
      </c>
      <c r="K725" t="s">
        <v>25</v>
      </c>
      <c r="L725" t="s">
        <v>26</v>
      </c>
      <c r="M725">
        <v>9</v>
      </c>
      <c r="N725">
        <v>65</v>
      </c>
      <c r="O725">
        <v>9</v>
      </c>
      <c r="P725">
        <v>2.4</v>
      </c>
      <c r="Q725" t="s">
        <v>33</v>
      </c>
      <c r="R725" t="s">
        <v>26</v>
      </c>
      <c r="S725">
        <v>18</v>
      </c>
      <c r="T725">
        <v>0</v>
      </c>
      <c r="U725">
        <f>IF(EmployeeData3[[#This Row],[Gender]]="Female",1,0)</f>
        <v>0</v>
      </c>
      <c r="V725">
        <f>IF(EmployeeData3[[#This Row],[Performance Rating]]="Needs Improvement",1,0)</f>
        <v>0</v>
      </c>
      <c r="W725">
        <f>IF(EmployeeData3[[#This Row],[Performance Rating]]="Exceeds Expectations",1,0)</f>
        <v>0</v>
      </c>
      <c r="X725">
        <f>IF(EmployeeData3[[#This Row],[Performance Rating]]="Outstanding",1,0)</f>
        <v>0</v>
      </c>
      <c r="Y725">
        <f>IF(EmployeeData3[[#This Row],[Job Level]]="Entry",1,0)</f>
        <v>1</v>
      </c>
      <c r="Z725">
        <f>IF(EmployeeData3[[#This Row],[Job Level]]="Manager",1,0)</f>
        <v>0</v>
      </c>
      <c r="AA725">
        <f>IF(EmployeeData3[[#This Row],[Job Level]]="Senior",1,0)</f>
        <v>0</v>
      </c>
      <c r="AB725">
        <f>IF(EmployeeData3[[#This Row],[Job Level]]="Senior Manager",1,0)</f>
        <v>0</v>
      </c>
      <c r="AC725">
        <f>IF(EmployeeData3[[#This Row],[Department]]="Claims",1,0)</f>
        <v>0</v>
      </c>
      <c r="AD725">
        <f>IF(EmployeeData3[[#This Row],[Department]]="Finance",1,0)</f>
        <v>0</v>
      </c>
      <c r="AE725">
        <f>IF(EmployeeData3[[#This Row],[Department]]="HR",1,0)</f>
        <v>0</v>
      </c>
      <c r="AF725">
        <f>IF(EmployeeData3[[#This Row],[Department]]="IT",1,0)</f>
        <v>0</v>
      </c>
      <c r="AG725">
        <f>IF(EmployeeData3[[#This Row],[Department]]="Marketing",1,0)</f>
        <v>1</v>
      </c>
      <c r="AH725">
        <f>IF(EmployeeData3[[#This Row],[Department]]="Sales",1,0)</f>
        <v>0</v>
      </c>
      <c r="AI725">
        <f>IF(EmployeeData3[[#This Row],[Department]]="Underwriting",1,0)</f>
        <v>0</v>
      </c>
      <c r="AJ725">
        <f>IF(EmployeeData3[[#This Row],[Country]]="Canada",1,0)</f>
        <v>0</v>
      </c>
      <c r="AK725">
        <f>IF(EmployeeData3[[#This Row],[Country]]="Germany",1,0)</f>
        <v>0</v>
      </c>
      <c r="AL725">
        <f>IF(EmployeeData3[[#This Row],[Country]]="Ireland",1,0)</f>
        <v>0</v>
      </c>
      <c r="AM725">
        <f>IF(EmployeeData3[[#This Row],[Country]]="Singapore",1,0)</f>
        <v>0</v>
      </c>
      <c r="AN725">
        <f>IF(EmployeeData3[[#This Row],[Country]]="US",1,0)</f>
        <v>1</v>
      </c>
      <c r="AO725">
        <f>IF(EmployeeData3[[#This Row],[Working Arrangement]]="Office",1,0)</f>
        <v>0</v>
      </c>
      <c r="AP725">
        <f>IF(EmployeeData3[[#This Row],[Working Arrangement]]="Remote",1,0)</f>
        <v>0</v>
      </c>
      <c r="AQ725" t="e">
        <f>'Logistics Regression'!#REF! + SUMPRODUCT(B725:J725, 'Logistics Regression'!#REF!)</f>
        <v>#REF!</v>
      </c>
    </row>
    <row r="726" spans="1:43">
      <c r="A726" t="s">
        <v>777</v>
      </c>
      <c r="B726" t="str">
        <f>VLOOKUP(EmployeeData3[[#This Row],[Employee ID]],GenderData[#All],2,FALSE)</f>
        <v>Male</v>
      </c>
      <c r="C726" t="s">
        <v>40</v>
      </c>
      <c r="D726" t="s">
        <v>40</v>
      </c>
      <c r="E726" t="s">
        <v>31</v>
      </c>
      <c r="F726" t="s">
        <v>32</v>
      </c>
      <c r="G726">
        <v>59</v>
      </c>
      <c r="H726">
        <v>0.4</v>
      </c>
      <c r="I726">
        <v>0.4</v>
      </c>
      <c r="J726" s="3">
        <v>0.87</v>
      </c>
      <c r="K726" t="s">
        <v>25</v>
      </c>
      <c r="L726" t="s">
        <v>26</v>
      </c>
      <c r="M726">
        <v>13</v>
      </c>
      <c r="N726">
        <v>63</v>
      </c>
      <c r="O726">
        <v>6</v>
      </c>
      <c r="P726">
        <v>8.6</v>
      </c>
      <c r="Q726" t="s">
        <v>33</v>
      </c>
      <c r="R726" t="s">
        <v>26</v>
      </c>
      <c r="S726">
        <v>15</v>
      </c>
      <c r="T726">
        <v>0</v>
      </c>
      <c r="U726">
        <f>IF(EmployeeData3[[#This Row],[Gender]]="Female",1,0)</f>
        <v>0</v>
      </c>
      <c r="V726">
        <f>IF(EmployeeData3[[#This Row],[Performance Rating]]="Needs Improvement",1,0)</f>
        <v>0</v>
      </c>
      <c r="W726">
        <f>IF(EmployeeData3[[#This Row],[Performance Rating]]="Exceeds Expectations",1,0)</f>
        <v>0</v>
      </c>
      <c r="X726">
        <f>IF(EmployeeData3[[#This Row],[Performance Rating]]="Outstanding",1,0)</f>
        <v>0</v>
      </c>
      <c r="Y726">
        <f>IF(EmployeeData3[[#This Row],[Job Level]]="Entry",1,0)</f>
        <v>0</v>
      </c>
      <c r="Z726">
        <f>IF(EmployeeData3[[#This Row],[Job Level]]="Manager",1,0)</f>
        <v>0</v>
      </c>
      <c r="AA726">
        <f>IF(EmployeeData3[[#This Row],[Job Level]]="Senior",1,0)</f>
        <v>1</v>
      </c>
      <c r="AB726">
        <f>IF(EmployeeData3[[#This Row],[Job Level]]="Senior Manager",1,0)</f>
        <v>0</v>
      </c>
      <c r="AC726">
        <f>IF(EmployeeData3[[#This Row],[Department]]="Claims",1,0)</f>
        <v>0</v>
      </c>
      <c r="AD726">
        <f>IF(EmployeeData3[[#This Row],[Department]]="Finance",1,0)</f>
        <v>0</v>
      </c>
      <c r="AE726">
        <f>IF(EmployeeData3[[#This Row],[Department]]="HR",1,0)</f>
        <v>0</v>
      </c>
      <c r="AF726">
        <f>IF(EmployeeData3[[#This Row],[Department]]="IT",1,0)</f>
        <v>0</v>
      </c>
      <c r="AG726">
        <f>IF(EmployeeData3[[#This Row],[Department]]="Marketing",1,0)</f>
        <v>0</v>
      </c>
      <c r="AH726">
        <f>IF(EmployeeData3[[#This Row],[Department]]="Sales",1,0)</f>
        <v>0</v>
      </c>
      <c r="AI726">
        <f>IF(EmployeeData3[[#This Row],[Department]]="Underwriting",1,0)</f>
        <v>0</v>
      </c>
      <c r="AJ726">
        <f>IF(EmployeeData3[[#This Row],[Country]]="Canada",1,0)</f>
        <v>0</v>
      </c>
      <c r="AK726">
        <f>IF(EmployeeData3[[#This Row],[Country]]="Germany",1,0)</f>
        <v>1</v>
      </c>
      <c r="AL726">
        <f>IF(EmployeeData3[[#This Row],[Country]]="Ireland",1,0)</f>
        <v>0</v>
      </c>
      <c r="AM726">
        <f>IF(EmployeeData3[[#This Row],[Country]]="Singapore",1,0)</f>
        <v>0</v>
      </c>
      <c r="AN726">
        <f>IF(EmployeeData3[[#This Row],[Country]]="US",1,0)</f>
        <v>0</v>
      </c>
      <c r="AO726">
        <f>IF(EmployeeData3[[#This Row],[Working Arrangement]]="Office",1,0)</f>
        <v>0</v>
      </c>
      <c r="AP726">
        <f>IF(EmployeeData3[[#This Row],[Working Arrangement]]="Remote",1,0)</f>
        <v>0</v>
      </c>
      <c r="AQ726" t="e">
        <f>'Logistics Regression'!#REF! + SUMPRODUCT(B726:J726, 'Logistics Regression'!#REF!)</f>
        <v>#REF!</v>
      </c>
    </row>
    <row r="727" spans="1:43">
      <c r="A727" t="s">
        <v>778</v>
      </c>
      <c r="B727" t="str">
        <f>VLOOKUP(EmployeeData3[[#This Row],[Employee ID]],GenderData[#All],2,FALSE)</f>
        <v>Male</v>
      </c>
      <c r="C727" t="s">
        <v>52</v>
      </c>
      <c r="D727" t="s">
        <v>30</v>
      </c>
      <c r="E727" t="s">
        <v>23</v>
      </c>
      <c r="F727" t="s">
        <v>62</v>
      </c>
      <c r="G727">
        <v>44</v>
      </c>
      <c r="H727">
        <v>0.4</v>
      </c>
      <c r="I727">
        <v>0.4</v>
      </c>
      <c r="J727" s="3">
        <v>0.94</v>
      </c>
      <c r="K727" t="s">
        <v>53</v>
      </c>
      <c r="L727" t="s">
        <v>38</v>
      </c>
      <c r="M727">
        <v>18</v>
      </c>
      <c r="N727">
        <v>80</v>
      </c>
      <c r="O727">
        <v>6</v>
      </c>
      <c r="P727">
        <v>3.3</v>
      </c>
      <c r="Q727" t="s">
        <v>27</v>
      </c>
      <c r="R727" t="s">
        <v>26</v>
      </c>
      <c r="S727">
        <v>39</v>
      </c>
      <c r="T727">
        <v>0</v>
      </c>
      <c r="U727">
        <f>IF(EmployeeData3[[#This Row],[Gender]]="Female",1,0)</f>
        <v>0</v>
      </c>
      <c r="V727">
        <f>IF(EmployeeData3[[#This Row],[Performance Rating]]="Needs Improvement",1,0)</f>
        <v>1</v>
      </c>
      <c r="W727">
        <f>IF(EmployeeData3[[#This Row],[Performance Rating]]="Exceeds Expectations",1,0)</f>
        <v>0</v>
      </c>
      <c r="X727">
        <f>IF(EmployeeData3[[#This Row],[Performance Rating]]="Outstanding",1,0)</f>
        <v>0</v>
      </c>
      <c r="Y727">
        <f>IF(EmployeeData3[[#This Row],[Job Level]]="Entry",1,0)</f>
        <v>1</v>
      </c>
      <c r="Z727">
        <f>IF(EmployeeData3[[#This Row],[Job Level]]="Manager",1,0)</f>
        <v>0</v>
      </c>
      <c r="AA727">
        <f>IF(EmployeeData3[[#This Row],[Job Level]]="Senior",1,0)</f>
        <v>0</v>
      </c>
      <c r="AB727">
        <f>IF(EmployeeData3[[#This Row],[Job Level]]="Senior Manager",1,0)</f>
        <v>0</v>
      </c>
      <c r="AC727">
        <f>IF(EmployeeData3[[#This Row],[Department]]="Claims",1,0)</f>
        <v>0</v>
      </c>
      <c r="AD727">
        <f>IF(EmployeeData3[[#This Row],[Department]]="Finance",1,0)</f>
        <v>0</v>
      </c>
      <c r="AE727">
        <f>IF(EmployeeData3[[#This Row],[Department]]="HR",1,0)</f>
        <v>0</v>
      </c>
      <c r="AF727">
        <f>IF(EmployeeData3[[#This Row],[Department]]="IT",1,0)</f>
        <v>0</v>
      </c>
      <c r="AG727">
        <f>IF(EmployeeData3[[#This Row],[Department]]="Marketing",1,0)</f>
        <v>0</v>
      </c>
      <c r="AH727">
        <f>IF(EmployeeData3[[#This Row],[Department]]="Sales",1,0)</f>
        <v>0</v>
      </c>
      <c r="AI727">
        <f>IF(EmployeeData3[[#This Row],[Department]]="Underwriting",1,0)</f>
        <v>1</v>
      </c>
      <c r="AJ727">
        <f>IF(EmployeeData3[[#This Row],[Country]]="Canada",1,0)</f>
        <v>0</v>
      </c>
      <c r="AK727">
        <f>IF(EmployeeData3[[#This Row],[Country]]="Germany",1,0)</f>
        <v>0</v>
      </c>
      <c r="AL727">
        <f>IF(EmployeeData3[[#This Row],[Country]]="Ireland",1,0)</f>
        <v>0</v>
      </c>
      <c r="AM727">
        <f>IF(EmployeeData3[[#This Row],[Country]]="Singapore",1,0)</f>
        <v>0</v>
      </c>
      <c r="AN727">
        <f>IF(EmployeeData3[[#This Row],[Country]]="US",1,0)</f>
        <v>0</v>
      </c>
      <c r="AO727">
        <f>IF(EmployeeData3[[#This Row],[Working Arrangement]]="Office",1,0)</f>
        <v>0</v>
      </c>
      <c r="AP727">
        <f>IF(EmployeeData3[[#This Row],[Working Arrangement]]="Remote",1,0)</f>
        <v>1</v>
      </c>
      <c r="AQ727" t="e">
        <f>'Logistics Regression'!#REF! + SUMPRODUCT(B727:J727, 'Logistics Regression'!#REF!)</f>
        <v>#REF!</v>
      </c>
    </row>
    <row r="728" spans="1:43">
      <c r="A728" t="s">
        <v>779</v>
      </c>
      <c r="B728" t="str">
        <f>VLOOKUP(EmployeeData3[[#This Row],[Employee ID]],GenderData[#All],2,FALSE)</f>
        <v>Male</v>
      </c>
      <c r="C728" t="s">
        <v>48</v>
      </c>
      <c r="D728" t="s">
        <v>49</v>
      </c>
      <c r="E728" t="s">
        <v>55</v>
      </c>
      <c r="F728" t="s">
        <v>24</v>
      </c>
      <c r="G728">
        <v>51</v>
      </c>
      <c r="H728">
        <v>2.7</v>
      </c>
      <c r="I728">
        <v>2.7</v>
      </c>
      <c r="J728" s="3">
        <v>1.02</v>
      </c>
      <c r="K728" t="s">
        <v>37</v>
      </c>
      <c r="L728" t="s">
        <v>26</v>
      </c>
      <c r="M728">
        <v>18</v>
      </c>
      <c r="N728">
        <v>73</v>
      </c>
      <c r="O728">
        <v>7</v>
      </c>
      <c r="P728">
        <v>0.4</v>
      </c>
      <c r="Q728" t="s">
        <v>33</v>
      </c>
      <c r="R728" t="s">
        <v>26</v>
      </c>
      <c r="S728">
        <v>19</v>
      </c>
      <c r="T728">
        <v>0</v>
      </c>
      <c r="U728">
        <f>IF(EmployeeData3[[#This Row],[Gender]]="Female",1,0)</f>
        <v>0</v>
      </c>
      <c r="V728">
        <f>IF(EmployeeData3[[#This Row],[Performance Rating]]="Needs Improvement",1,0)</f>
        <v>0</v>
      </c>
      <c r="W728">
        <f>IF(EmployeeData3[[#This Row],[Performance Rating]]="Exceeds Expectations",1,0)</f>
        <v>1</v>
      </c>
      <c r="X728">
        <f>IF(EmployeeData3[[#This Row],[Performance Rating]]="Outstanding",1,0)</f>
        <v>0</v>
      </c>
      <c r="Y728">
        <f>IF(EmployeeData3[[#This Row],[Job Level]]="Entry",1,0)</f>
        <v>0</v>
      </c>
      <c r="Z728">
        <f>IF(EmployeeData3[[#This Row],[Job Level]]="Manager",1,0)</f>
        <v>0</v>
      </c>
      <c r="AA728">
        <f>IF(EmployeeData3[[#This Row],[Job Level]]="Senior",1,0)</f>
        <v>0</v>
      </c>
      <c r="AB728">
        <f>IF(EmployeeData3[[#This Row],[Job Level]]="Senior Manager",1,0)</f>
        <v>0</v>
      </c>
      <c r="AC728">
        <f>IF(EmployeeData3[[#This Row],[Department]]="Claims",1,0)</f>
        <v>0</v>
      </c>
      <c r="AD728">
        <f>IF(EmployeeData3[[#This Row],[Department]]="Finance",1,0)</f>
        <v>0</v>
      </c>
      <c r="AE728">
        <f>IF(EmployeeData3[[#This Row],[Department]]="HR",1,0)</f>
        <v>0</v>
      </c>
      <c r="AF728">
        <f>IF(EmployeeData3[[#This Row],[Department]]="IT",1,0)</f>
        <v>1</v>
      </c>
      <c r="AG728">
        <f>IF(EmployeeData3[[#This Row],[Department]]="Marketing",1,0)</f>
        <v>0</v>
      </c>
      <c r="AH728">
        <f>IF(EmployeeData3[[#This Row],[Department]]="Sales",1,0)</f>
        <v>0</v>
      </c>
      <c r="AI728">
        <f>IF(EmployeeData3[[#This Row],[Department]]="Underwriting",1,0)</f>
        <v>0</v>
      </c>
      <c r="AJ728">
        <f>IF(EmployeeData3[[#This Row],[Country]]="Canada",1,0)</f>
        <v>1</v>
      </c>
      <c r="AK728">
        <f>IF(EmployeeData3[[#This Row],[Country]]="Germany",1,0)</f>
        <v>0</v>
      </c>
      <c r="AL728">
        <f>IF(EmployeeData3[[#This Row],[Country]]="Ireland",1,0)</f>
        <v>0</v>
      </c>
      <c r="AM728">
        <f>IF(EmployeeData3[[#This Row],[Country]]="Singapore",1,0)</f>
        <v>0</v>
      </c>
      <c r="AN728">
        <f>IF(EmployeeData3[[#This Row],[Country]]="US",1,0)</f>
        <v>0</v>
      </c>
      <c r="AO728">
        <f>IF(EmployeeData3[[#This Row],[Working Arrangement]]="Office",1,0)</f>
        <v>0</v>
      </c>
      <c r="AP728">
        <f>IF(EmployeeData3[[#This Row],[Working Arrangement]]="Remote",1,0)</f>
        <v>0</v>
      </c>
      <c r="AQ728" t="e">
        <f>'Logistics Regression'!#REF! + SUMPRODUCT(B728:J728, 'Logistics Regression'!#REF!)</f>
        <v>#REF!</v>
      </c>
    </row>
    <row r="729" spans="1:43">
      <c r="A729" t="s">
        <v>780</v>
      </c>
      <c r="B729" t="str">
        <f>VLOOKUP(EmployeeData3[[#This Row],[Employee ID]],GenderData[#All],2,FALSE)</f>
        <v>Female</v>
      </c>
      <c r="C729" t="s">
        <v>52</v>
      </c>
      <c r="D729" t="s">
        <v>30</v>
      </c>
      <c r="E729" t="s">
        <v>41</v>
      </c>
      <c r="F729" t="s">
        <v>59</v>
      </c>
      <c r="G729">
        <v>44</v>
      </c>
      <c r="H729">
        <v>2.6</v>
      </c>
      <c r="I729">
        <v>2.2000000000000002</v>
      </c>
      <c r="J729" s="3">
        <v>0.75</v>
      </c>
      <c r="K729" t="s">
        <v>37</v>
      </c>
      <c r="L729" t="s">
        <v>26</v>
      </c>
      <c r="M729">
        <v>19</v>
      </c>
      <c r="N729">
        <v>67</v>
      </c>
      <c r="O729">
        <v>6</v>
      </c>
      <c r="P729">
        <v>0.9</v>
      </c>
      <c r="Q729" t="s">
        <v>27</v>
      </c>
      <c r="R729" t="s">
        <v>26</v>
      </c>
      <c r="S729">
        <v>14</v>
      </c>
      <c r="T729">
        <v>0</v>
      </c>
      <c r="U729">
        <f>IF(EmployeeData3[[#This Row],[Gender]]="Female",1,0)</f>
        <v>1</v>
      </c>
      <c r="V729">
        <f>IF(EmployeeData3[[#This Row],[Performance Rating]]="Needs Improvement",1,0)</f>
        <v>0</v>
      </c>
      <c r="W729">
        <f>IF(EmployeeData3[[#This Row],[Performance Rating]]="Exceeds Expectations",1,0)</f>
        <v>1</v>
      </c>
      <c r="X729">
        <f>IF(EmployeeData3[[#This Row],[Performance Rating]]="Outstanding",1,0)</f>
        <v>0</v>
      </c>
      <c r="Y729">
        <f>IF(EmployeeData3[[#This Row],[Job Level]]="Entry",1,0)</f>
        <v>0</v>
      </c>
      <c r="Z729">
        <f>IF(EmployeeData3[[#This Row],[Job Level]]="Manager",1,0)</f>
        <v>0</v>
      </c>
      <c r="AA729">
        <f>IF(EmployeeData3[[#This Row],[Job Level]]="Senior",1,0)</f>
        <v>0</v>
      </c>
      <c r="AB729">
        <f>IF(EmployeeData3[[#This Row],[Job Level]]="Senior Manager",1,0)</f>
        <v>1</v>
      </c>
      <c r="AC729">
        <f>IF(EmployeeData3[[#This Row],[Department]]="Claims",1,0)</f>
        <v>0</v>
      </c>
      <c r="AD729">
        <f>IF(EmployeeData3[[#This Row],[Department]]="Finance",1,0)</f>
        <v>0</v>
      </c>
      <c r="AE729">
        <f>IF(EmployeeData3[[#This Row],[Department]]="HR",1,0)</f>
        <v>0</v>
      </c>
      <c r="AF729">
        <f>IF(EmployeeData3[[#This Row],[Department]]="IT",1,0)</f>
        <v>0</v>
      </c>
      <c r="AG729">
        <f>IF(EmployeeData3[[#This Row],[Department]]="Marketing",1,0)</f>
        <v>0</v>
      </c>
      <c r="AH729">
        <f>IF(EmployeeData3[[#This Row],[Department]]="Sales",1,0)</f>
        <v>0</v>
      </c>
      <c r="AI729">
        <f>IF(EmployeeData3[[#This Row],[Department]]="Underwriting",1,0)</f>
        <v>1</v>
      </c>
      <c r="AJ729">
        <f>IF(EmployeeData3[[#This Row],[Country]]="Canada",1,0)</f>
        <v>0</v>
      </c>
      <c r="AK729">
        <f>IF(EmployeeData3[[#This Row],[Country]]="Germany",1,0)</f>
        <v>0</v>
      </c>
      <c r="AL729">
        <f>IF(EmployeeData3[[#This Row],[Country]]="Ireland",1,0)</f>
        <v>0</v>
      </c>
      <c r="AM729">
        <f>IF(EmployeeData3[[#This Row],[Country]]="Singapore",1,0)</f>
        <v>1</v>
      </c>
      <c r="AN729">
        <f>IF(EmployeeData3[[#This Row],[Country]]="US",1,0)</f>
        <v>0</v>
      </c>
      <c r="AO729">
        <f>IF(EmployeeData3[[#This Row],[Working Arrangement]]="Office",1,0)</f>
        <v>0</v>
      </c>
      <c r="AP729">
        <f>IF(EmployeeData3[[#This Row],[Working Arrangement]]="Remote",1,0)</f>
        <v>1</v>
      </c>
      <c r="AQ729" t="e">
        <f>'Logistics Regression'!#REF! + SUMPRODUCT(B729:J729, 'Logistics Regression'!#REF!)</f>
        <v>#REF!</v>
      </c>
    </row>
    <row r="730" spans="1:43">
      <c r="A730" t="s">
        <v>781</v>
      </c>
      <c r="B730" t="str">
        <f>VLOOKUP(EmployeeData3[[#This Row],[Employee ID]],GenderData[#All],2,FALSE)</f>
        <v>Male</v>
      </c>
      <c r="C730" t="s">
        <v>43</v>
      </c>
      <c r="D730" t="s">
        <v>44</v>
      </c>
      <c r="E730" t="s">
        <v>31</v>
      </c>
      <c r="F730" t="s">
        <v>36</v>
      </c>
      <c r="G730">
        <v>33</v>
      </c>
      <c r="H730">
        <v>9.4</v>
      </c>
      <c r="I730">
        <v>2</v>
      </c>
      <c r="J730" s="3">
        <v>1.21</v>
      </c>
      <c r="K730" t="s">
        <v>25</v>
      </c>
      <c r="L730" t="s">
        <v>26</v>
      </c>
      <c r="M730">
        <v>15</v>
      </c>
      <c r="N730">
        <v>63</v>
      </c>
      <c r="O730">
        <v>9</v>
      </c>
      <c r="P730">
        <v>3.4</v>
      </c>
      <c r="Q730" t="s">
        <v>50</v>
      </c>
      <c r="R730" t="s">
        <v>26</v>
      </c>
      <c r="S730">
        <v>28</v>
      </c>
      <c r="T730">
        <v>0</v>
      </c>
      <c r="U730">
        <f>IF(EmployeeData3[[#This Row],[Gender]]="Female",1,0)</f>
        <v>0</v>
      </c>
      <c r="V730">
        <f>IF(EmployeeData3[[#This Row],[Performance Rating]]="Needs Improvement",1,0)</f>
        <v>0</v>
      </c>
      <c r="W730">
        <f>IF(EmployeeData3[[#This Row],[Performance Rating]]="Exceeds Expectations",1,0)</f>
        <v>0</v>
      </c>
      <c r="X730">
        <f>IF(EmployeeData3[[#This Row],[Performance Rating]]="Outstanding",1,0)</f>
        <v>0</v>
      </c>
      <c r="Y730">
        <f>IF(EmployeeData3[[#This Row],[Job Level]]="Entry",1,0)</f>
        <v>0</v>
      </c>
      <c r="Z730">
        <f>IF(EmployeeData3[[#This Row],[Job Level]]="Manager",1,0)</f>
        <v>1</v>
      </c>
      <c r="AA730">
        <f>IF(EmployeeData3[[#This Row],[Job Level]]="Senior",1,0)</f>
        <v>0</v>
      </c>
      <c r="AB730">
        <f>IF(EmployeeData3[[#This Row],[Job Level]]="Senior Manager",1,0)</f>
        <v>0</v>
      </c>
      <c r="AC730">
        <f>IF(EmployeeData3[[#This Row],[Department]]="Claims",1,0)</f>
        <v>0</v>
      </c>
      <c r="AD730">
        <f>IF(EmployeeData3[[#This Row],[Department]]="Finance",1,0)</f>
        <v>1</v>
      </c>
      <c r="AE730">
        <f>IF(EmployeeData3[[#This Row],[Department]]="HR",1,0)</f>
        <v>0</v>
      </c>
      <c r="AF730">
        <f>IF(EmployeeData3[[#This Row],[Department]]="IT",1,0)</f>
        <v>0</v>
      </c>
      <c r="AG730">
        <f>IF(EmployeeData3[[#This Row],[Department]]="Marketing",1,0)</f>
        <v>0</v>
      </c>
      <c r="AH730">
        <f>IF(EmployeeData3[[#This Row],[Department]]="Sales",1,0)</f>
        <v>0</v>
      </c>
      <c r="AI730">
        <f>IF(EmployeeData3[[#This Row],[Department]]="Underwriting",1,0)</f>
        <v>0</v>
      </c>
      <c r="AJ730">
        <f>IF(EmployeeData3[[#This Row],[Country]]="Canada",1,0)</f>
        <v>0</v>
      </c>
      <c r="AK730">
        <f>IF(EmployeeData3[[#This Row],[Country]]="Germany",1,0)</f>
        <v>1</v>
      </c>
      <c r="AL730">
        <f>IF(EmployeeData3[[#This Row],[Country]]="Ireland",1,0)</f>
        <v>0</v>
      </c>
      <c r="AM730">
        <f>IF(EmployeeData3[[#This Row],[Country]]="Singapore",1,0)</f>
        <v>0</v>
      </c>
      <c r="AN730">
        <f>IF(EmployeeData3[[#This Row],[Country]]="US",1,0)</f>
        <v>0</v>
      </c>
      <c r="AO730">
        <f>IF(EmployeeData3[[#This Row],[Working Arrangement]]="Office",1,0)</f>
        <v>1</v>
      </c>
      <c r="AP730">
        <f>IF(EmployeeData3[[#This Row],[Working Arrangement]]="Remote",1,0)</f>
        <v>0</v>
      </c>
      <c r="AQ730" t="e">
        <f>'Logistics Regression'!#REF! + SUMPRODUCT(B730:J730, 'Logistics Regression'!#REF!)</f>
        <v>#REF!</v>
      </c>
    </row>
    <row r="731" spans="1:43">
      <c r="A731" t="s">
        <v>782</v>
      </c>
      <c r="B731" t="str">
        <f>VLOOKUP(EmployeeData3[[#This Row],[Employee ID]],GenderData[#All],2,FALSE)</f>
        <v>Female</v>
      </c>
      <c r="C731" t="s">
        <v>43</v>
      </c>
      <c r="D731" t="s">
        <v>44</v>
      </c>
      <c r="E731" t="s">
        <v>55</v>
      </c>
      <c r="F731" t="s">
        <v>32</v>
      </c>
      <c r="G731">
        <v>40</v>
      </c>
      <c r="H731">
        <v>4.3</v>
      </c>
      <c r="I731">
        <v>4.3</v>
      </c>
      <c r="J731" s="3">
        <v>1.06</v>
      </c>
      <c r="K731" t="s">
        <v>53</v>
      </c>
      <c r="L731" t="s">
        <v>26</v>
      </c>
      <c r="M731">
        <v>13</v>
      </c>
      <c r="N731">
        <v>65</v>
      </c>
      <c r="O731">
        <v>5</v>
      </c>
      <c r="P731">
        <v>4.2</v>
      </c>
      <c r="Q731" t="s">
        <v>33</v>
      </c>
      <c r="R731" t="s">
        <v>26</v>
      </c>
      <c r="S731">
        <v>23</v>
      </c>
      <c r="T731">
        <v>0</v>
      </c>
      <c r="U731">
        <f>IF(EmployeeData3[[#This Row],[Gender]]="Female",1,0)</f>
        <v>1</v>
      </c>
      <c r="V731">
        <f>IF(EmployeeData3[[#This Row],[Performance Rating]]="Needs Improvement",1,0)</f>
        <v>1</v>
      </c>
      <c r="W731">
        <f>IF(EmployeeData3[[#This Row],[Performance Rating]]="Exceeds Expectations",1,0)</f>
        <v>0</v>
      </c>
      <c r="X731">
        <f>IF(EmployeeData3[[#This Row],[Performance Rating]]="Outstanding",1,0)</f>
        <v>0</v>
      </c>
      <c r="Y731">
        <f>IF(EmployeeData3[[#This Row],[Job Level]]="Entry",1,0)</f>
        <v>0</v>
      </c>
      <c r="Z731">
        <f>IF(EmployeeData3[[#This Row],[Job Level]]="Manager",1,0)</f>
        <v>0</v>
      </c>
      <c r="AA731">
        <f>IF(EmployeeData3[[#This Row],[Job Level]]="Senior",1,0)</f>
        <v>1</v>
      </c>
      <c r="AB731">
        <f>IF(EmployeeData3[[#This Row],[Job Level]]="Senior Manager",1,0)</f>
        <v>0</v>
      </c>
      <c r="AC731">
        <f>IF(EmployeeData3[[#This Row],[Department]]="Claims",1,0)</f>
        <v>0</v>
      </c>
      <c r="AD731">
        <f>IF(EmployeeData3[[#This Row],[Department]]="Finance",1,0)</f>
        <v>1</v>
      </c>
      <c r="AE731">
        <f>IF(EmployeeData3[[#This Row],[Department]]="HR",1,0)</f>
        <v>0</v>
      </c>
      <c r="AF731">
        <f>IF(EmployeeData3[[#This Row],[Department]]="IT",1,0)</f>
        <v>0</v>
      </c>
      <c r="AG731">
        <f>IF(EmployeeData3[[#This Row],[Department]]="Marketing",1,0)</f>
        <v>0</v>
      </c>
      <c r="AH731">
        <f>IF(EmployeeData3[[#This Row],[Department]]="Sales",1,0)</f>
        <v>0</v>
      </c>
      <c r="AI731">
        <f>IF(EmployeeData3[[#This Row],[Department]]="Underwriting",1,0)</f>
        <v>0</v>
      </c>
      <c r="AJ731">
        <f>IF(EmployeeData3[[#This Row],[Country]]="Canada",1,0)</f>
        <v>1</v>
      </c>
      <c r="AK731">
        <f>IF(EmployeeData3[[#This Row],[Country]]="Germany",1,0)</f>
        <v>0</v>
      </c>
      <c r="AL731">
        <f>IF(EmployeeData3[[#This Row],[Country]]="Ireland",1,0)</f>
        <v>0</v>
      </c>
      <c r="AM731">
        <f>IF(EmployeeData3[[#This Row],[Country]]="Singapore",1,0)</f>
        <v>0</v>
      </c>
      <c r="AN731">
        <f>IF(EmployeeData3[[#This Row],[Country]]="US",1,0)</f>
        <v>0</v>
      </c>
      <c r="AO731">
        <f>IF(EmployeeData3[[#This Row],[Working Arrangement]]="Office",1,0)</f>
        <v>0</v>
      </c>
      <c r="AP731">
        <f>IF(EmployeeData3[[#This Row],[Working Arrangement]]="Remote",1,0)</f>
        <v>0</v>
      </c>
      <c r="AQ731" t="e">
        <f>'Logistics Regression'!#REF! + SUMPRODUCT(B731:J731, 'Logistics Regression'!#REF!)</f>
        <v>#REF!</v>
      </c>
    </row>
    <row r="732" spans="1:43">
      <c r="A732" t="s">
        <v>783</v>
      </c>
      <c r="B732" t="str">
        <f>VLOOKUP(EmployeeData3[[#This Row],[Employee ID]],GenderData[#All],2,FALSE)</f>
        <v>Male</v>
      </c>
      <c r="C732" t="s">
        <v>43</v>
      </c>
      <c r="D732" t="s">
        <v>44</v>
      </c>
      <c r="E732" t="s">
        <v>45</v>
      </c>
      <c r="F732" t="s">
        <v>24</v>
      </c>
      <c r="G732">
        <v>56</v>
      </c>
      <c r="H732">
        <v>5.6</v>
      </c>
      <c r="I732">
        <v>4.9000000000000004</v>
      </c>
      <c r="J732" s="3">
        <v>1.18</v>
      </c>
      <c r="K732" t="s">
        <v>75</v>
      </c>
      <c r="L732" t="s">
        <v>26</v>
      </c>
      <c r="M732">
        <v>44</v>
      </c>
      <c r="N732">
        <v>65</v>
      </c>
      <c r="O732">
        <v>7</v>
      </c>
      <c r="P732">
        <v>2.8</v>
      </c>
      <c r="Q732" t="s">
        <v>27</v>
      </c>
      <c r="R732" t="s">
        <v>26</v>
      </c>
      <c r="S732">
        <v>28</v>
      </c>
      <c r="T732">
        <v>0</v>
      </c>
      <c r="U732">
        <f>IF(EmployeeData3[[#This Row],[Gender]]="Female",1,0)</f>
        <v>0</v>
      </c>
      <c r="V732">
        <f>IF(EmployeeData3[[#This Row],[Performance Rating]]="Needs Improvement",1,0)</f>
        <v>0</v>
      </c>
      <c r="W732">
        <f>IF(EmployeeData3[[#This Row],[Performance Rating]]="Exceeds Expectations",1,0)</f>
        <v>0</v>
      </c>
      <c r="X732">
        <f>IF(EmployeeData3[[#This Row],[Performance Rating]]="Outstanding",1,0)</f>
        <v>1</v>
      </c>
      <c r="Y732">
        <f>IF(EmployeeData3[[#This Row],[Job Level]]="Entry",1,0)</f>
        <v>0</v>
      </c>
      <c r="Z732">
        <f>IF(EmployeeData3[[#This Row],[Job Level]]="Manager",1,0)</f>
        <v>0</v>
      </c>
      <c r="AA732">
        <f>IF(EmployeeData3[[#This Row],[Job Level]]="Senior",1,0)</f>
        <v>0</v>
      </c>
      <c r="AB732">
        <f>IF(EmployeeData3[[#This Row],[Job Level]]="Senior Manager",1,0)</f>
        <v>0</v>
      </c>
      <c r="AC732">
        <f>IF(EmployeeData3[[#This Row],[Department]]="Claims",1,0)</f>
        <v>0</v>
      </c>
      <c r="AD732">
        <f>IF(EmployeeData3[[#This Row],[Department]]="Finance",1,0)</f>
        <v>1</v>
      </c>
      <c r="AE732">
        <f>IF(EmployeeData3[[#This Row],[Department]]="HR",1,0)</f>
        <v>0</v>
      </c>
      <c r="AF732">
        <f>IF(EmployeeData3[[#This Row],[Department]]="IT",1,0)</f>
        <v>0</v>
      </c>
      <c r="AG732">
        <f>IF(EmployeeData3[[#This Row],[Department]]="Marketing",1,0)</f>
        <v>0</v>
      </c>
      <c r="AH732">
        <f>IF(EmployeeData3[[#This Row],[Department]]="Sales",1,0)</f>
        <v>0</v>
      </c>
      <c r="AI732">
        <f>IF(EmployeeData3[[#This Row],[Department]]="Underwriting",1,0)</f>
        <v>0</v>
      </c>
      <c r="AJ732">
        <f>IF(EmployeeData3[[#This Row],[Country]]="Canada",1,0)</f>
        <v>0</v>
      </c>
      <c r="AK732">
        <f>IF(EmployeeData3[[#This Row],[Country]]="Germany",1,0)</f>
        <v>0</v>
      </c>
      <c r="AL732">
        <f>IF(EmployeeData3[[#This Row],[Country]]="Ireland",1,0)</f>
        <v>0</v>
      </c>
      <c r="AM732">
        <f>IF(EmployeeData3[[#This Row],[Country]]="Singapore",1,0)</f>
        <v>0</v>
      </c>
      <c r="AN732">
        <f>IF(EmployeeData3[[#This Row],[Country]]="US",1,0)</f>
        <v>1</v>
      </c>
      <c r="AO732">
        <f>IF(EmployeeData3[[#This Row],[Working Arrangement]]="Office",1,0)</f>
        <v>0</v>
      </c>
      <c r="AP732">
        <f>IF(EmployeeData3[[#This Row],[Working Arrangement]]="Remote",1,0)</f>
        <v>1</v>
      </c>
      <c r="AQ732" t="e">
        <f>'Logistics Regression'!#REF! + SUMPRODUCT(B732:J732, 'Logistics Regression'!#REF!)</f>
        <v>#REF!</v>
      </c>
    </row>
    <row r="733" spans="1:43">
      <c r="A733" t="s">
        <v>784</v>
      </c>
      <c r="B733" t="str">
        <f>VLOOKUP(EmployeeData3[[#This Row],[Employee ID]],GenderData[#All],2,FALSE)</f>
        <v>Male</v>
      </c>
      <c r="C733" t="s">
        <v>52</v>
      </c>
      <c r="D733" t="s">
        <v>30</v>
      </c>
      <c r="E733" t="s">
        <v>23</v>
      </c>
      <c r="F733" t="s">
        <v>32</v>
      </c>
      <c r="G733">
        <v>33</v>
      </c>
      <c r="H733">
        <v>18</v>
      </c>
      <c r="I733">
        <v>3.6</v>
      </c>
      <c r="J733" s="3">
        <v>0.81</v>
      </c>
      <c r="K733" t="s">
        <v>25</v>
      </c>
      <c r="L733" t="s">
        <v>38</v>
      </c>
      <c r="M733">
        <v>24</v>
      </c>
      <c r="N733">
        <v>52</v>
      </c>
      <c r="O733">
        <v>6</v>
      </c>
      <c r="P733">
        <v>3.2</v>
      </c>
      <c r="Q733" t="s">
        <v>50</v>
      </c>
      <c r="R733" t="s">
        <v>38</v>
      </c>
      <c r="S733">
        <v>47</v>
      </c>
      <c r="T733">
        <v>0</v>
      </c>
      <c r="U733">
        <f>IF(EmployeeData3[[#This Row],[Gender]]="Female",1,0)</f>
        <v>0</v>
      </c>
      <c r="V733">
        <f>IF(EmployeeData3[[#This Row],[Performance Rating]]="Needs Improvement",1,0)</f>
        <v>0</v>
      </c>
      <c r="W733">
        <f>IF(EmployeeData3[[#This Row],[Performance Rating]]="Exceeds Expectations",1,0)</f>
        <v>0</v>
      </c>
      <c r="X733">
        <f>IF(EmployeeData3[[#This Row],[Performance Rating]]="Outstanding",1,0)</f>
        <v>0</v>
      </c>
      <c r="Y733">
        <f>IF(EmployeeData3[[#This Row],[Job Level]]="Entry",1,0)</f>
        <v>0</v>
      </c>
      <c r="Z733">
        <f>IF(EmployeeData3[[#This Row],[Job Level]]="Manager",1,0)</f>
        <v>0</v>
      </c>
      <c r="AA733">
        <f>IF(EmployeeData3[[#This Row],[Job Level]]="Senior",1,0)</f>
        <v>1</v>
      </c>
      <c r="AB733">
        <f>IF(EmployeeData3[[#This Row],[Job Level]]="Senior Manager",1,0)</f>
        <v>0</v>
      </c>
      <c r="AC733">
        <f>IF(EmployeeData3[[#This Row],[Department]]="Claims",1,0)</f>
        <v>0</v>
      </c>
      <c r="AD733">
        <f>IF(EmployeeData3[[#This Row],[Department]]="Finance",1,0)</f>
        <v>0</v>
      </c>
      <c r="AE733">
        <f>IF(EmployeeData3[[#This Row],[Department]]="HR",1,0)</f>
        <v>0</v>
      </c>
      <c r="AF733">
        <f>IF(EmployeeData3[[#This Row],[Department]]="IT",1,0)</f>
        <v>0</v>
      </c>
      <c r="AG733">
        <f>IF(EmployeeData3[[#This Row],[Department]]="Marketing",1,0)</f>
        <v>0</v>
      </c>
      <c r="AH733">
        <f>IF(EmployeeData3[[#This Row],[Department]]="Sales",1,0)</f>
        <v>0</v>
      </c>
      <c r="AI733">
        <f>IF(EmployeeData3[[#This Row],[Department]]="Underwriting",1,0)</f>
        <v>1</v>
      </c>
      <c r="AJ733">
        <f>IF(EmployeeData3[[#This Row],[Country]]="Canada",1,0)</f>
        <v>0</v>
      </c>
      <c r="AK733">
        <f>IF(EmployeeData3[[#This Row],[Country]]="Germany",1,0)</f>
        <v>0</v>
      </c>
      <c r="AL733">
        <f>IF(EmployeeData3[[#This Row],[Country]]="Ireland",1,0)</f>
        <v>0</v>
      </c>
      <c r="AM733">
        <f>IF(EmployeeData3[[#This Row],[Country]]="Singapore",1,0)</f>
        <v>0</v>
      </c>
      <c r="AN733">
        <f>IF(EmployeeData3[[#This Row],[Country]]="US",1,0)</f>
        <v>0</v>
      </c>
      <c r="AO733">
        <f>IF(EmployeeData3[[#This Row],[Working Arrangement]]="Office",1,0)</f>
        <v>1</v>
      </c>
      <c r="AP733">
        <f>IF(EmployeeData3[[#This Row],[Working Arrangement]]="Remote",1,0)</f>
        <v>0</v>
      </c>
      <c r="AQ733" t="e">
        <f>'Logistics Regression'!#REF! + SUMPRODUCT(B733:J733, 'Logistics Regression'!#REF!)</f>
        <v>#REF!</v>
      </c>
    </row>
    <row r="734" spans="1:43">
      <c r="A734" t="s">
        <v>785</v>
      </c>
      <c r="B734" t="str">
        <f>VLOOKUP(EmployeeData3[[#This Row],[Employee ID]],GenderData[#All],2,FALSE)</f>
        <v>Female</v>
      </c>
      <c r="C734" t="s">
        <v>40</v>
      </c>
      <c r="D734" t="s">
        <v>40</v>
      </c>
      <c r="E734" t="s">
        <v>55</v>
      </c>
      <c r="F734" t="s">
        <v>32</v>
      </c>
      <c r="G734">
        <v>29</v>
      </c>
      <c r="H734">
        <v>0.5</v>
      </c>
      <c r="I734">
        <v>0.5</v>
      </c>
      <c r="J734" s="3">
        <v>1.1200000000000001</v>
      </c>
      <c r="K734" t="s">
        <v>25</v>
      </c>
      <c r="L734" t="s">
        <v>26</v>
      </c>
      <c r="M734">
        <v>20</v>
      </c>
      <c r="N734">
        <v>66</v>
      </c>
      <c r="O734">
        <v>6</v>
      </c>
      <c r="P734">
        <v>2.9</v>
      </c>
      <c r="Q734" t="s">
        <v>33</v>
      </c>
      <c r="R734" t="s">
        <v>38</v>
      </c>
      <c r="S734">
        <v>35</v>
      </c>
      <c r="T734">
        <v>1</v>
      </c>
      <c r="U734">
        <f>IF(EmployeeData3[[#This Row],[Gender]]="Female",1,0)</f>
        <v>1</v>
      </c>
      <c r="V734">
        <f>IF(EmployeeData3[[#This Row],[Performance Rating]]="Needs Improvement",1,0)</f>
        <v>0</v>
      </c>
      <c r="W734">
        <f>IF(EmployeeData3[[#This Row],[Performance Rating]]="Exceeds Expectations",1,0)</f>
        <v>0</v>
      </c>
      <c r="X734">
        <f>IF(EmployeeData3[[#This Row],[Performance Rating]]="Outstanding",1,0)</f>
        <v>0</v>
      </c>
      <c r="Y734">
        <f>IF(EmployeeData3[[#This Row],[Job Level]]="Entry",1,0)</f>
        <v>0</v>
      </c>
      <c r="Z734">
        <f>IF(EmployeeData3[[#This Row],[Job Level]]="Manager",1,0)</f>
        <v>0</v>
      </c>
      <c r="AA734">
        <f>IF(EmployeeData3[[#This Row],[Job Level]]="Senior",1,0)</f>
        <v>1</v>
      </c>
      <c r="AB734">
        <f>IF(EmployeeData3[[#This Row],[Job Level]]="Senior Manager",1,0)</f>
        <v>0</v>
      </c>
      <c r="AC734">
        <f>IF(EmployeeData3[[#This Row],[Department]]="Claims",1,0)</f>
        <v>0</v>
      </c>
      <c r="AD734">
        <f>IF(EmployeeData3[[#This Row],[Department]]="Finance",1,0)</f>
        <v>0</v>
      </c>
      <c r="AE734">
        <f>IF(EmployeeData3[[#This Row],[Department]]="HR",1,0)</f>
        <v>0</v>
      </c>
      <c r="AF734">
        <f>IF(EmployeeData3[[#This Row],[Department]]="IT",1,0)</f>
        <v>0</v>
      </c>
      <c r="AG734">
        <f>IF(EmployeeData3[[#This Row],[Department]]="Marketing",1,0)</f>
        <v>0</v>
      </c>
      <c r="AH734">
        <f>IF(EmployeeData3[[#This Row],[Department]]="Sales",1,0)</f>
        <v>0</v>
      </c>
      <c r="AI734">
        <f>IF(EmployeeData3[[#This Row],[Department]]="Underwriting",1,0)</f>
        <v>0</v>
      </c>
      <c r="AJ734">
        <f>IF(EmployeeData3[[#This Row],[Country]]="Canada",1,0)</f>
        <v>1</v>
      </c>
      <c r="AK734">
        <f>IF(EmployeeData3[[#This Row],[Country]]="Germany",1,0)</f>
        <v>0</v>
      </c>
      <c r="AL734">
        <f>IF(EmployeeData3[[#This Row],[Country]]="Ireland",1,0)</f>
        <v>0</v>
      </c>
      <c r="AM734">
        <f>IF(EmployeeData3[[#This Row],[Country]]="Singapore",1,0)</f>
        <v>0</v>
      </c>
      <c r="AN734">
        <f>IF(EmployeeData3[[#This Row],[Country]]="US",1,0)</f>
        <v>0</v>
      </c>
      <c r="AO734">
        <f>IF(EmployeeData3[[#This Row],[Working Arrangement]]="Office",1,0)</f>
        <v>0</v>
      </c>
      <c r="AP734">
        <f>IF(EmployeeData3[[#This Row],[Working Arrangement]]="Remote",1,0)</f>
        <v>0</v>
      </c>
      <c r="AQ734" t="e">
        <f>'Logistics Regression'!#REF! + SUMPRODUCT(B734:J734, 'Logistics Regression'!#REF!)</f>
        <v>#REF!</v>
      </c>
    </row>
    <row r="735" spans="1:43">
      <c r="A735" t="s">
        <v>786</v>
      </c>
      <c r="B735" t="str">
        <f>VLOOKUP(EmployeeData3[[#This Row],[Employee ID]],GenderData[#All],2,FALSE)</f>
        <v>Male</v>
      </c>
      <c r="C735" t="s">
        <v>40</v>
      </c>
      <c r="D735" t="s">
        <v>40</v>
      </c>
      <c r="E735" t="s">
        <v>55</v>
      </c>
      <c r="F735" t="s">
        <v>24</v>
      </c>
      <c r="G735">
        <v>28</v>
      </c>
      <c r="H735">
        <v>11.2</v>
      </c>
      <c r="I735">
        <v>2.1</v>
      </c>
      <c r="J735" s="3">
        <v>1.21</v>
      </c>
      <c r="K735" t="s">
        <v>25</v>
      </c>
      <c r="L735" t="s">
        <v>38</v>
      </c>
      <c r="M735">
        <v>14</v>
      </c>
      <c r="N735">
        <v>82</v>
      </c>
      <c r="O735">
        <v>1</v>
      </c>
      <c r="P735">
        <v>1.6</v>
      </c>
      <c r="Q735" t="s">
        <v>50</v>
      </c>
      <c r="R735" t="s">
        <v>38</v>
      </c>
      <c r="S735">
        <v>24</v>
      </c>
      <c r="T735">
        <v>0</v>
      </c>
      <c r="U735">
        <f>IF(EmployeeData3[[#This Row],[Gender]]="Female",1,0)</f>
        <v>0</v>
      </c>
      <c r="V735">
        <f>IF(EmployeeData3[[#This Row],[Performance Rating]]="Needs Improvement",1,0)</f>
        <v>0</v>
      </c>
      <c r="W735">
        <f>IF(EmployeeData3[[#This Row],[Performance Rating]]="Exceeds Expectations",1,0)</f>
        <v>0</v>
      </c>
      <c r="X735">
        <f>IF(EmployeeData3[[#This Row],[Performance Rating]]="Outstanding",1,0)</f>
        <v>0</v>
      </c>
      <c r="Y735">
        <f>IF(EmployeeData3[[#This Row],[Job Level]]="Entry",1,0)</f>
        <v>0</v>
      </c>
      <c r="Z735">
        <f>IF(EmployeeData3[[#This Row],[Job Level]]="Manager",1,0)</f>
        <v>0</v>
      </c>
      <c r="AA735">
        <f>IF(EmployeeData3[[#This Row],[Job Level]]="Senior",1,0)</f>
        <v>0</v>
      </c>
      <c r="AB735">
        <f>IF(EmployeeData3[[#This Row],[Job Level]]="Senior Manager",1,0)</f>
        <v>0</v>
      </c>
      <c r="AC735">
        <f>IF(EmployeeData3[[#This Row],[Department]]="Claims",1,0)</f>
        <v>0</v>
      </c>
      <c r="AD735">
        <f>IF(EmployeeData3[[#This Row],[Department]]="Finance",1,0)</f>
        <v>0</v>
      </c>
      <c r="AE735">
        <f>IF(EmployeeData3[[#This Row],[Department]]="HR",1,0)</f>
        <v>0</v>
      </c>
      <c r="AF735">
        <f>IF(EmployeeData3[[#This Row],[Department]]="IT",1,0)</f>
        <v>0</v>
      </c>
      <c r="AG735">
        <f>IF(EmployeeData3[[#This Row],[Department]]="Marketing",1,0)</f>
        <v>0</v>
      </c>
      <c r="AH735">
        <f>IF(EmployeeData3[[#This Row],[Department]]="Sales",1,0)</f>
        <v>0</v>
      </c>
      <c r="AI735">
        <f>IF(EmployeeData3[[#This Row],[Department]]="Underwriting",1,0)</f>
        <v>0</v>
      </c>
      <c r="AJ735">
        <f>IF(EmployeeData3[[#This Row],[Country]]="Canada",1,0)</f>
        <v>1</v>
      </c>
      <c r="AK735">
        <f>IF(EmployeeData3[[#This Row],[Country]]="Germany",1,0)</f>
        <v>0</v>
      </c>
      <c r="AL735">
        <f>IF(EmployeeData3[[#This Row],[Country]]="Ireland",1,0)</f>
        <v>0</v>
      </c>
      <c r="AM735">
        <f>IF(EmployeeData3[[#This Row],[Country]]="Singapore",1,0)</f>
        <v>0</v>
      </c>
      <c r="AN735">
        <f>IF(EmployeeData3[[#This Row],[Country]]="US",1,0)</f>
        <v>0</v>
      </c>
      <c r="AO735">
        <f>IF(EmployeeData3[[#This Row],[Working Arrangement]]="Office",1,0)</f>
        <v>1</v>
      </c>
      <c r="AP735">
        <f>IF(EmployeeData3[[#This Row],[Working Arrangement]]="Remote",1,0)</f>
        <v>0</v>
      </c>
      <c r="AQ735" t="e">
        <f>'Logistics Regression'!#REF! + SUMPRODUCT(B735:J735, 'Logistics Regression'!#REF!)</f>
        <v>#REF!</v>
      </c>
    </row>
    <row r="736" spans="1:43">
      <c r="A736" t="s">
        <v>787</v>
      </c>
      <c r="B736" t="str">
        <f>VLOOKUP(EmployeeData3[[#This Row],[Employee ID]],GenderData[#All],2,FALSE)</f>
        <v>Female</v>
      </c>
      <c r="C736" t="s">
        <v>21</v>
      </c>
      <c r="D736" t="s">
        <v>22</v>
      </c>
      <c r="E736" t="s">
        <v>45</v>
      </c>
      <c r="F736" t="s">
        <v>24</v>
      </c>
      <c r="G736">
        <v>36</v>
      </c>
      <c r="H736">
        <v>3.8</v>
      </c>
      <c r="I736">
        <v>1.6</v>
      </c>
      <c r="J736" s="3">
        <v>0.84</v>
      </c>
      <c r="K736" t="s">
        <v>37</v>
      </c>
      <c r="L736" t="s">
        <v>26</v>
      </c>
      <c r="M736">
        <v>12</v>
      </c>
      <c r="N736">
        <v>52</v>
      </c>
      <c r="O736">
        <v>2</v>
      </c>
      <c r="P736">
        <v>2.9</v>
      </c>
      <c r="Q736" t="s">
        <v>33</v>
      </c>
      <c r="R736" t="s">
        <v>26</v>
      </c>
      <c r="S736">
        <v>7</v>
      </c>
      <c r="T736">
        <v>1</v>
      </c>
      <c r="U736">
        <f>IF(EmployeeData3[[#This Row],[Gender]]="Female",1,0)</f>
        <v>1</v>
      </c>
      <c r="V736">
        <f>IF(EmployeeData3[[#This Row],[Performance Rating]]="Needs Improvement",1,0)</f>
        <v>0</v>
      </c>
      <c r="W736">
        <f>IF(EmployeeData3[[#This Row],[Performance Rating]]="Exceeds Expectations",1,0)</f>
        <v>1</v>
      </c>
      <c r="X736">
        <f>IF(EmployeeData3[[#This Row],[Performance Rating]]="Outstanding",1,0)</f>
        <v>0</v>
      </c>
      <c r="Y736">
        <f>IF(EmployeeData3[[#This Row],[Job Level]]="Entry",1,0)</f>
        <v>0</v>
      </c>
      <c r="Z736">
        <f>IF(EmployeeData3[[#This Row],[Job Level]]="Manager",1,0)</f>
        <v>0</v>
      </c>
      <c r="AA736">
        <f>IF(EmployeeData3[[#This Row],[Job Level]]="Senior",1,0)</f>
        <v>0</v>
      </c>
      <c r="AB736">
        <f>IF(EmployeeData3[[#This Row],[Job Level]]="Senior Manager",1,0)</f>
        <v>0</v>
      </c>
      <c r="AC736">
        <f>IF(EmployeeData3[[#This Row],[Department]]="Claims",1,0)</f>
        <v>0</v>
      </c>
      <c r="AD736">
        <f>IF(EmployeeData3[[#This Row],[Department]]="Finance",1,0)</f>
        <v>0</v>
      </c>
      <c r="AE736">
        <f>IF(EmployeeData3[[#This Row],[Department]]="HR",1,0)</f>
        <v>0</v>
      </c>
      <c r="AF736">
        <f>IF(EmployeeData3[[#This Row],[Department]]="IT",1,0)</f>
        <v>0</v>
      </c>
      <c r="AG736">
        <f>IF(EmployeeData3[[#This Row],[Department]]="Marketing",1,0)</f>
        <v>0</v>
      </c>
      <c r="AH736">
        <f>IF(EmployeeData3[[#This Row],[Department]]="Sales",1,0)</f>
        <v>1</v>
      </c>
      <c r="AI736">
        <f>IF(EmployeeData3[[#This Row],[Department]]="Underwriting",1,0)</f>
        <v>0</v>
      </c>
      <c r="AJ736">
        <f>IF(EmployeeData3[[#This Row],[Country]]="Canada",1,0)</f>
        <v>0</v>
      </c>
      <c r="AK736">
        <f>IF(EmployeeData3[[#This Row],[Country]]="Germany",1,0)</f>
        <v>0</v>
      </c>
      <c r="AL736">
        <f>IF(EmployeeData3[[#This Row],[Country]]="Ireland",1,0)</f>
        <v>0</v>
      </c>
      <c r="AM736">
        <f>IF(EmployeeData3[[#This Row],[Country]]="Singapore",1,0)</f>
        <v>0</v>
      </c>
      <c r="AN736">
        <f>IF(EmployeeData3[[#This Row],[Country]]="US",1,0)</f>
        <v>1</v>
      </c>
      <c r="AO736">
        <f>IF(EmployeeData3[[#This Row],[Working Arrangement]]="Office",1,0)</f>
        <v>0</v>
      </c>
      <c r="AP736">
        <f>IF(EmployeeData3[[#This Row],[Working Arrangement]]="Remote",1,0)</f>
        <v>0</v>
      </c>
      <c r="AQ736" t="e">
        <f>'Logistics Regression'!#REF! + SUMPRODUCT(B736:J736, 'Logistics Regression'!#REF!)</f>
        <v>#REF!</v>
      </c>
    </row>
    <row r="737" spans="1:43">
      <c r="A737" t="s">
        <v>788</v>
      </c>
      <c r="B737" t="str">
        <f>VLOOKUP(EmployeeData3[[#This Row],[Employee ID]],GenderData[#All],2,FALSE)</f>
        <v>Male</v>
      </c>
      <c r="C737" t="s">
        <v>52</v>
      </c>
      <c r="D737" t="s">
        <v>30</v>
      </c>
      <c r="E737" t="s">
        <v>55</v>
      </c>
      <c r="F737" t="s">
        <v>36</v>
      </c>
      <c r="G737">
        <v>29</v>
      </c>
      <c r="H737">
        <v>2.8</v>
      </c>
      <c r="I737">
        <v>2.4</v>
      </c>
      <c r="J737" s="3">
        <v>1.1100000000000001</v>
      </c>
      <c r="K737" t="s">
        <v>25</v>
      </c>
      <c r="L737" t="s">
        <v>38</v>
      </c>
      <c r="M737">
        <v>15</v>
      </c>
      <c r="N737">
        <v>91</v>
      </c>
      <c r="O737">
        <v>5</v>
      </c>
      <c r="P737">
        <v>0.7</v>
      </c>
      <c r="Q737" t="s">
        <v>33</v>
      </c>
      <c r="R737" t="s">
        <v>26</v>
      </c>
      <c r="S737">
        <v>18</v>
      </c>
      <c r="T737">
        <v>0</v>
      </c>
      <c r="U737">
        <f>IF(EmployeeData3[[#This Row],[Gender]]="Female",1,0)</f>
        <v>0</v>
      </c>
      <c r="V737">
        <f>IF(EmployeeData3[[#This Row],[Performance Rating]]="Needs Improvement",1,0)</f>
        <v>0</v>
      </c>
      <c r="W737">
        <f>IF(EmployeeData3[[#This Row],[Performance Rating]]="Exceeds Expectations",1,0)</f>
        <v>0</v>
      </c>
      <c r="X737">
        <f>IF(EmployeeData3[[#This Row],[Performance Rating]]="Outstanding",1,0)</f>
        <v>0</v>
      </c>
      <c r="Y737">
        <f>IF(EmployeeData3[[#This Row],[Job Level]]="Entry",1,0)</f>
        <v>0</v>
      </c>
      <c r="Z737">
        <f>IF(EmployeeData3[[#This Row],[Job Level]]="Manager",1,0)</f>
        <v>1</v>
      </c>
      <c r="AA737">
        <f>IF(EmployeeData3[[#This Row],[Job Level]]="Senior",1,0)</f>
        <v>0</v>
      </c>
      <c r="AB737">
        <f>IF(EmployeeData3[[#This Row],[Job Level]]="Senior Manager",1,0)</f>
        <v>0</v>
      </c>
      <c r="AC737">
        <f>IF(EmployeeData3[[#This Row],[Department]]="Claims",1,0)</f>
        <v>0</v>
      </c>
      <c r="AD737">
        <f>IF(EmployeeData3[[#This Row],[Department]]="Finance",1,0)</f>
        <v>0</v>
      </c>
      <c r="AE737">
        <f>IF(EmployeeData3[[#This Row],[Department]]="HR",1,0)</f>
        <v>0</v>
      </c>
      <c r="AF737">
        <f>IF(EmployeeData3[[#This Row],[Department]]="IT",1,0)</f>
        <v>0</v>
      </c>
      <c r="AG737">
        <f>IF(EmployeeData3[[#This Row],[Department]]="Marketing",1,0)</f>
        <v>0</v>
      </c>
      <c r="AH737">
        <f>IF(EmployeeData3[[#This Row],[Department]]="Sales",1,0)</f>
        <v>0</v>
      </c>
      <c r="AI737">
        <f>IF(EmployeeData3[[#This Row],[Department]]="Underwriting",1,0)</f>
        <v>1</v>
      </c>
      <c r="AJ737">
        <f>IF(EmployeeData3[[#This Row],[Country]]="Canada",1,0)</f>
        <v>1</v>
      </c>
      <c r="AK737">
        <f>IF(EmployeeData3[[#This Row],[Country]]="Germany",1,0)</f>
        <v>0</v>
      </c>
      <c r="AL737">
        <f>IF(EmployeeData3[[#This Row],[Country]]="Ireland",1,0)</f>
        <v>0</v>
      </c>
      <c r="AM737">
        <f>IF(EmployeeData3[[#This Row],[Country]]="Singapore",1,0)</f>
        <v>0</v>
      </c>
      <c r="AN737">
        <f>IF(EmployeeData3[[#This Row],[Country]]="US",1,0)</f>
        <v>0</v>
      </c>
      <c r="AO737">
        <f>IF(EmployeeData3[[#This Row],[Working Arrangement]]="Office",1,0)</f>
        <v>0</v>
      </c>
      <c r="AP737">
        <f>IF(EmployeeData3[[#This Row],[Working Arrangement]]="Remote",1,0)</f>
        <v>0</v>
      </c>
      <c r="AQ737" t="e">
        <f>'Logistics Regression'!#REF! + SUMPRODUCT(B737:J737, 'Logistics Regression'!#REF!)</f>
        <v>#REF!</v>
      </c>
    </row>
    <row r="738" spans="1:43">
      <c r="A738" t="s">
        <v>789</v>
      </c>
      <c r="B738" t="str">
        <f>VLOOKUP(EmployeeData3[[#This Row],[Employee ID]],GenderData[#All],2,FALSE)</f>
        <v>Male</v>
      </c>
      <c r="C738" t="s">
        <v>21</v>
      </c>
      <c r="D738" t="s">
        <v>22</v>
      </c>
      <c r="E738" t="s">
        <v>23</v>
      </c>
      <c r="F738" t="s">
        <v>24</v>
      </c>
      <c r="G738">
        <v>53</v>
      </c>
      <c r="H738">
        <v>2.5</v>
      </c>
      <c r="I738">
        <v>1.3</v>
      </c>
      <c r="J738" s="3">
        <v>1.04</v>
      </c>
      <c r="K738" t="s">
        <v>25</v>
      </c>
      <c r="L738" t="s">
        <v>26</v>
      </c>
      <c r="M738">
        <v>19</v>
      </c>
      <c r="N738">
        <v>87</v>
      </c>
      <c r="O738">
        <v>2</v>
      </c>
      <c r="P738">
        <v>2.1</v>
      </c>
      <c r="Q738" t="s">
        <v>50</v>
      </c>
      <c r="R738" t="s">
        <v>26</v>
      </c>
      <c r="S738">
        <v>33</v>
      </c>
      <c r="T738">
        <v>0</v>
      </c>
      <c r="U738">
        <f>IF(EmployeeData3[[#This Row],[Gender]]="Female",1,0)</f>
        <v>0</v>
      </c>
      <c r="V738">
        <f>IF(EmployeeData3[[#This Row],[Performance Rating]]="Needs Improvement",1,0)</f>
        <v>0</v>
      </c>
      <c r="W738">
        <f>IF(EmployeeData3[[#This Row],[Performance Rating]]="Exceeds Expectations",1,0)</f>
        <v>0</v>
      </c>
      <c r="X738">
        <f>IF(EmployeeData3[[#This Row],[Performance Rating]]="Outstanding",1,0)</f>
        <v>0</v>
      </c>
      <c r="Y738">
        <f>IF(EmployeeData3[[#This Row],[Job Level]]="Entry",1,0)</f>
        <v>0</v>
      </c>
      <c r="Z738">
        <f>IF(EmployeeData3[[#This Row],[Job Level]]="Manager",1,0)</f>
        <v>0</v>
      </c>
      <c r="AA738">
        <f>IF(EmployeeData3[[#This Row],[Job Level]]="Senior",1,0)</f>
        <v>0</v>
      </c>
      <c r="AB738">
        <f>IF(EmployeeData3[[#This Row],[Job Level]]="Senior Manager",1,0)</f>
        <v>0</v>
      </c>
      <c r="AC738">
        <f>IF(EmployeeData3[[#This Row],[Department]]="Claims",1,0)</f>
        <v>0</v>
      </c>
      <c r="AD738">
        <f>IF(EmployeeData3[[#This Row],[Department]]="Finance",1,0)</f>
        <v>0</v>
      </c>
      <c r="AE738">
        <f>IF(EmployeeData3[[#This Row],[Department]]="HR",1,0)</f>
        <v>0</v>
      </c>
      <c r="AF738">
        <f>IF(EmployeeData3[[#This Row],[Department]]="IT",1,0)</f>
        <v>0</v>
      </c>
      <c r="AG738">
        <f>IF(EmployeeData3[[#This Row],[Department]]="Marketing",1,0)</f>
        <v>0</v>
      </c>
      <c r="AH738">
        <f>IF(EmployeeData3[[#This Row],[Department]]="Sales",1,0)</f>
        <v>1</v>
      </c>
      <c r="AI738">
        <f>IF(EmployeeData3[[#This Row],[Department]]="Underwriting",1,0)</f>
        <v>0</v>
      </c>
      <c r="AJ738">
        <f>IF(EmployeeData3[[#This Row],[Country]]="Canada",1,0)</f>
        <v>0</v>
      </c>
      <c r="AK738">
        <f>IF(EmployeeData3[[#This Row],[Country]]="Germany",1,0)</f>
        <v>0</v>
      </c>
      <c r="AL738">
        <f>IF(EmployeeData3[[#This Row],[Country]]="Ireland",1,0)</f>
        <v>0</v>
      </c>
      <c r="AM738">
        <f>IF(EmployeeData3[[#This Row],[Country]]="Singapore",1,0)</f>
        <v>0</v>
      </c>
      <c r="AN738">
        <f>IF(EmployeeData3[[#This Row],[Country]]="US",1,0)</f>
        <v>0</v>
      </c>
      <c r="AO738">
        <f>IF(EmployeeData3[[#This Row],[Working Arrangement]]="Office",1,0)</f>
        <v>1</v>
      </c>
      <c r="AP738">
        <f>IF(EmployeeData3[[#This Row],[Working Arrangement]]="Remote",1,0)</f>
        <v>0</v>
      </c>
      <c r="AQ738" t="e">
        <f>'Logistics Regression'!#REF! + SUMPRODUCT(B738:J738, 'Logistics Regression'!#REF!)</f>
        <v>#REF!</v>
      </c>
    </row>
    <row r="739" spans="1:43">
      <c r="A739" t="s">
        <v>790</v>
      </c>
      <c r="B739" t="str">
        <f>VLOOKUP(EmployeeData3[[#This Row],[Employee ID]],GenderData[#All],2,FALSE)</f>
        <v>Female</v>
      </c>
      <c r="C739" t="s">
        <v>52</v>
      </c>
      <c r="D739" t="s">
        <v>30</v>
      </c>
      <c r="E739" t="s">
        <v>23</v>
      </c>
      <c r="F739" t="s">
        <v>24</v>
      </c>
      <c r="G739">
        <v>40</v>
      </c>
      <c r="H739">
        <v>4.9000000000000004</v>
      </c>
      <c r="I739">
        <v>0.6</v>
      </c>
      <c r="J739" s="3">
        <v>0.86</v>
      </c>
      <c r="K739" t="s">
        <v>25</v>
      </c>
      <c r="L739" t="s">
        <v>26</v>
      </c>
      <c r="M739">
        <v>1</v>
      </c>
      <c r="N739">
        <v>52</v>
      </c>
      <c r="O739">
        <v>4</v>
      </c>
      <c r="P739">
        <v>4</v>
      </c>
      <c r="Q739" t="s">
        <v>33</v>
      </c>
      <c r="R739" t="s">
        <v>26</v>
      </c>
      <c r="S739">
        <v>10</v>
      </c>
      <c r="T739">
        <v>0</v>
      </c>
      <c r="U739">
        <f>IF(EmployeeData3[[#This Row],[Gender]]="Female",1,0)</f>
        <v>1</v>
      </c>
      <c r="V739">
        <f>IF(EmployeeData3[[#This Row],[Performance Rating]]="Needs Improvement",1,0)</f>
        <v>0</v>
      </c>
      <c r="W739">
        <f>IF(EmployeeData3[[#This Row],[Performance Rating]]="Exceeds Expectations",1,0)</f>
        <v>0</v>
      </c>
      <c r="X739">
        <f>IF(EmployeeData3[[#This Row],[Performance Rating]]="Outstanding",1,0)</f>
        <v>0</v>
      </c>
      <c r="Y739">
        <f>IF(EmployeeData3[[#This Row],[Job Level]]="Entry",1,0)</f>
        <v>0</v>
      </c>
      <c r="Z739">
        <f>IF(EmployeeData3[[#This Row],[Job Level]]="Manager",1,0)</f>
        <v>0</v>
      </c>
      <c r="AA739">
        <f>IF(EmployeeData3[[#This Row],[Job Level]]="Senior",1,0)</f>
        <v>0</v>
      </c>
      <c r="AB739">
        <f>IF(EmployeeData3[[#This Row],[Job Level]]="Senior Manager",1,0)</f>
        <v>0</v>
      </c>
      <c r="AC739">
        <f>IF(EmployeeData3[[#This Row],[Department]]="Claims",1,0)</f>
        <v>0</v>
      </c>
      <c r="AD739">
        <f>IF(EmployeeData3[[#This Row],[Department]]="Finance",1,0)</f>
        <v>0</v>
      </c>
      <c r="AE739">
        <f>IF(EmployeeData3[[#This Row],[Department]]="HR",1,0)</f>
        <v>0</v>
      </c>
      <c r="AF739">
        <f>IF(EmployeeData3[[#This Row],[Department]]="IT",1,0)</f>
        <v>0</v>
      </c>
      <c r="AG739">
        <f>IF(EmployeeData3[[#This Row],[Department]]="Marketing",1,0)</f>
        <v>0</v>
      </c>
      <c r="AH739">
        <f>IF(EmployeeData3[[#This Row],[Department]]="Sales",1,0)</f>
        <v>0</v>
      </c>
      <c r="AI739">
        <f>IF(EmployeeData3[[#This Row],[Department]]="Underwriting",1,0)</f>
        <v>1</v>
      </c>
      <c r="AJ739">
        <f>IF(EmployeeData3[[#This Row],[Country]]="Canada",1,0)</f>
        <v>0</v>
      </c>
      <c r="AK739">
        <f>IF(EmployeeData3[[#This Row],[Country]]="Germany",1,0)</f>
        <v>0</v>
      </c>
      <c r="AL739">
        <f>IF(EmployeeData3[[#This Row],[Country]]="Ireland",1,0)</f>
        <v>0</v>
      </c>
      <c r="AM739">
        <f>IF(EmployeeData3[[#This Row],[Country]]="Singapore",1,0)</f>
        <v>0</v>
      </c>
      <c r="AN739">
        <f>IF(EmployeeData3[[#This Row],[Country]]="US",1,0)</f>
        <v>0</v>
      </c>
      <c r="AO739">
        <f>IF(EmployeeData3[[#This Row],[Working Arrangement]]="Office",1,0)</f>
        <v>0</v>
      </c>
      <c r="AP739">
        <f>IF(EmployeeData3[[#This Row],[Working Arrangement]]="Remote",1,0)</f>
        <v>0</v>
      </c>
      <c r="AQ739" t="e">
        <f>'Logistics Regression'!#REF! + SUMPRODUCT(B739:J739, 'Logistics Regression'!#REF!)</f>
        <v>#REF!</v>
      </c>
    </row>
    <row r="740" spans="1:43">
      <c r="A740" t="s">
        <v>791</v>
      </c>
      <c r="B740" t="str">
        <f>VLOOKUP(EmployeeData3[[#This Row],[Employee ID]],GenderData[#All],2,FALSE)</f>
        <v>Female</v>
      </c>
      <c r="C740" t="s">
        <v>21</v>
      </c>
      <c r="D740" t="s">
        <v>22</v>
      </c>
      <c r="E740" t="s">
        <v>45</v>
      </c>
      <c r="F740" t="s">
        <v>24</v>
      </c>
      <c r="G740">
        <v>47</v>
      </c>
      <c r="H740">
        <v>2.8</v>
      </c>
      <c r="I740">
        <v>2</v>
      </c>
      <c r="J740" s="3">
        <v>1</v>
      </c>
      <c r="K740" t="s">
        <v>25</v>
      </c>
      <c r="L740" t="s">
        <v>38</v>
      </c>
      <c r="M740">
        <v>2</v>
      </c>
      <c r="N740">
        <v>93</v>
      </c>
      <c r="O740">
        <v>3</v>
      </c>
      <c r="P740">
        <v>1.3</v>
      </c>
      <c r="Q740" t="s">
        <v>33</v>
      </c>
      <c r="R740" t="s">
        <v>26</v>
      </c>
      <c r="S740">
        <v>50</v>
      </c>
      <c r="T740">
        <v>0</v>
      </c>
      <c r="U740">
        <f>IF(EmployeeData3[[#This Row],[Gender]]="Female",1,0)</f>
        <v>1</v>
      </c>
      <c r="V740">
        <f>IF(EmployeeData3[[#This Row],[Performance Rating]]="Needs Improvement",1,0)</f>
        <v>0</v>
      </c>
      <c r="W740">
        <f>IF(EmployeeData3[[#This Row],[Performance Rating]]="Exceeds Expectations",1,0)</f>
        <v>0</v>
      </c>
      <c r="X740">
        <f>IF(EmployeeData3[[#This Row],[Performance Rating]]="Outstanding",1,0)</f>
        <v>0</v>
      </c>
      <c r="Y740">
        <f>IF(EmployeeData3[[#This Row],[Job Level]]="Entry",1,0)</f>
        <v>0</v>
      </c>
      <c r="Z740">
        <f>IF(EmployeeData3[[#This Row],[Job Level]]="Manager",1,0)</f>
        <v>0</v>
      </c>
      <c r="AA740">
        <f>IF(EmployeeData3[[#This Row],[Job Level]]="Senior",1,0)</f>
        <v>0</v>
      </c>
      <c r="AB740">
        <f>IF(EmployeeData3[[#This Row],[Job Level]]="Senior Manager",1,0)</f>
        <v>0</v>
      </c>
      <c r="AC740">
        <f>IF(EmployeeData3[[#This Row],[Department]]="Claims",1,0)</f>
        <v>0</v>
      </c>
      <c r="AD740">
        <f>IF(EmployeeData3[[#This Row],[Department]]="Finance",1,0)</f>
        <v>0</v>
      </c>
      <c r="AE740">
        <f>IF(EmployeeData3[[#This Row],[Department]]="HR",1,0)</f>
        <v>0</v>
      </c>
      <c r="AF740">
        <f>IF(EmployeeData3[[#This Row],[Department]]="IT",1,0)</f>
        <v>0</v>
      </c>
      <c r="AG740">
        <f>IF(EmployeeData3[[#This Row],[Department]]="Marketing",1,0)</f>
        <v>0</v>
      </c>
      <c r="AH740">
        <f>IF(EmployeeData3[[#This Row],[Department]]="Sales",1,0)</f>
        <v>1</v>
      </c>
      <c r="AI740">
        <f>IF(EmployeeData3[[#This Row],[Department]]="Underwriting",1,0)</f>
        <v>0</v>
      </c>
      <c r="AJ740">
        <f>IF(EmployeeData3[[#This Row],[Country]]="Canada",1,0)</f>
        <v>0</v>
      </c>
      <c r="AK740">
        <f>IF(EmployeeData3[[#This Row],[Country]]="Germany",1,0)</f>
        <v>0</v>
      </c>
      <c r="AL740">
        <f>IF(EmployeeData3[[#This Row],[Country]]="Ireland",1,0)</f>
        <v>0</v>
      </c>
      <c r="AM740">
        <f>IF(EmployeeData3[[#This Row],[Country]]="Singapore",1,0)</f>
        <v>0</v>
      </c>
      <c r="AN740">
        <f>IF(EmployeeData3[[#This Row],[Country]]="US",1,0)</f>
        <v>1</v>
      </c>
      <c r="AO740">
        <f>IF(EmployeeData3[[#This Row],[Working Arrangement]]="Office",1,0)</f>
        <v>0</v>
      </c>
      <c r="AP740">
        <f>IF(EmployeeData3[[#This Row],[Working Arrangement]]="Remote",1,0)</f>
        <v>0</v>
      </c>
      <c r="AQ740" t="e">
        <f>'Logistics Regression'!#REF! + SUMPRODUCT(B740:J740, 'Logistics Regression'!#REF!)</f>
        <v>#REF!</v>
      </c>
    </row>
    <row r="741" spans="1:43">
      <c r="A741" t="s">
        <v>792</v>
      </c>
      <c r="B741" t="str">
        <f>VLOOKUP(EmployeeData3[[#This Row],[Employee ID]],GenderData[#All],2,FALSE)</f>
        <v>Female</v>
      </c>
      <c r="C741" t="s">
        <v>21</v>
      </c>
      <c r="D741" t="s">
        <v>22</v>
      </c>
      <c r="E741" t="s">
        <v>23</v>
      </c>
      <c r="F741" t="s">
        <v>24</v>
      </c>
      <c r="G741">
        <v>35</v>
      </c>
      <c r="H741">
        <v>1.5</v>
      </c>
      <c r="I741">
        <v>1.5</v>
      </c>
      <c r="J741" s="3">
        <v>1.1200000000000001</v>
      </c>
      <c r="K741" t="s">
        <v>25</v>
      </c>
      <c r="L741" t="s">
        <v>38</v>
      </c>
      <c r="M741">
        <v>10</v>
      </c>
      <c r="N741">
        <v>75</v>
      </c>
      <c r="O741">
        <v>3</v>
      </c>
      <c r="P741">
        <v>2.2000000000000002</v>
      </c>
      <c r="Q741" t="s">
        <v>33</v>
      </c>
      <c r="R741" t="s">
        <v>26</v>
      </c>
      <c r="S741">
        <v>24</v>
      </c>
      <c r="T741">
        <v>0</v>
      </c>
      <c r="U741">
        <f>IF(EmployeeData3[[#This Row],[Gender]]="Female",1,0)</f>
        <v>1</v>
      </c>
      <c r="V741">
        <f>IF(EmployeeData3[[#This Row],[Performance Rating]]="Needs Improvement",1,0)</f>
        <v>0</v>
      </c>
      <c r="W741">
        <f>IF(EmployeeData3[[#This Row],[Performance Rating]]="Exceeds Expectations",1,0)</f>
        <v>0</v>
      </c>
      <c r="X741">
        <f>IF(EmployeeData3[[#This Row],[Performance Rating]]="Outstanding",1,0)</f>
        <v>0</v>
      </c>
      <c r="Y741">
        <f>IF(EmployeeData3[[#This Row],[Job Level]]="Entry",1,0)</f>
        <v>0</v>
      </c>
      <c r="Z741">
        <f>IF(EmployeeData3[[#This Row],[Job Level]]="Manager",1,0)</f>
        <v>0</v>
      </c>
      <c r="AA741">
        <f>IF(EmployeeData3[[#This Row],[Job Level]]="Senior",1,0)</f>
        <v>0</v>
      </c>
      <c r="AB741">
        <f>IF(EmployeeData3[[#This Row],[Job Level]]="Senior Manager",1,0)</f>
        <v>0</v>
      </c>
      <c r="AC741">
        <f>IF(EmployeeData3[[#This Row],[Department]]="Claims",1,0)</f>
        <v>0</v>
      </c>
      <c r="AD741">
        <f>IF(EmployeeData3[[#This Row],[Department]]="Finance",1,0)</f>
        <v>0</v>
      </c>
      <c r="AE741">
        <f>IF(EmployeeData3[[#This Row],[Department]]="HR",1,0)</f>
        <v>0</v>
      </c>
      <c r="AF741">
        <f>IF(EmployeeData3[[#This Row],[Department]]="IT",1,0)</f>
        <v>0</v>
      </c>
      <c r="AG741">
        <f>IF(EmployeeData3[[#This Row],[Department]]="Marketing",1,0)</f>
        <v>0</v>
      </c>
      <c r="AH741">
        <f>IF(EmployeeData3[[#This Row],[Department]]="Sales",1,0)</f>
        <v>1</v>
      </c>
      <c r="AI741">
        <f>IF(EmployeeData3[[#This Row],[Department]]="Underwriting",1,0)</f>
        <v>0</v>
      </c>
      <c r="AJ741">
        <f>IF(EmployeeData3[[#This Row],[Country]]="Canada",1,0)</f>
        <v>0</v>
      </c>
      <c r="AK741">
        <f>IF(EmployeeData3[[#This Row],[Country]]="Germany",1,0)</f>
        <v>0</v>
      </c>
      <c r="AL741">
        <f>IF(EmployeeData3[[#This Row],[Country]]="Ireland",1,0)</f>
        <v>0</v>
      </c>
      <c r="AM741">
        <f>IF(EmployeeData3[[#This Row],[Country]]="Singapore",1,0)</f>
        <v>0</v>
      </c>
      <c r="AN741">
        <f>IF(EmployeeData3[[#This Row],[Country]]="US",1,0)</f>
        <v>0</v>
      </c>
      <c r="AO741">
        <f>IF(EmployeeData3[[#This Row],[Working Arrangement]]="Office",1,0)</f>
        <v>0</v>
      </c>
      <c r="AP741">
        <f>IF(EmployeeData3[[#This Row],[Working Arrangement]]="Remote",1,0)</f>
        <v>0</v>
      </c>
      <c r="AQ741" t="e">
        <f>'Logistics Regression'!#REF! + SUMPRODUCT(B741:J741, 'Logistics Regression'!#REF!)</f>
        <v>#REF!</v>
      </c>
    </row>
    <row r="742" spans="1:43">
      <c r="A742" t="s">
        <v>793</v>
      </c>
      <c r="B742" t="str">
        <f>VLOOKUP(EmployeeData3[[#This Row],[Employee ID]],GenderData[#All],2,FALSE)</f>
        <v>Female</v>
      </c>
      <c r="C742" t="s">
        <v>21</v>
      </c>
      <c r="D742" t="s">
        <v>22</v>
      </c>
      <c r="E742" t="s">
        <v>23</v>
      </c>
      <c r="F742" t="s">
        <v>36</v>
      </c>
      <c r="G742">
        <v>28</v>
      </c>
      <c r="H742">
        <v>2.6</v>
      </c>
      <c r="I742">
        <v>2.6</v>
      </c>
      <c r="J742" s="3">
        <v>0.88</v>
      </c>
      <c r="K742" t="s">
        <v>37</v>
      </c>
      <c r="L742" t="s">
        <v>26</v>
      </c>
      <c r="M742">
        <v>18</v>
      </c>
      <c r="N742">
        <v>72</v>
      </c>
      <c r="O742">
        <v>5</v>
      </c>
      <c r="P742">
        <v>3</v>
      </c>
      <c r="Q742" t="s">
        <v>33</v>
      </c>
      <c r="R742" t="s">
        <v>26</v>
      </c>
      <c r="S742">
        <v>25</v>
      </c>
      <c r="T742">
        <v>0</v>
      </c>
      <c r="U742">
        <f>IF(EmployeeData3[[#This Row],[Gender]]="Female",1,0)</f>
        <v>1</v>
      </c>
      <c r="V742">
        <f>IF(EmployeeData3[[#This Row],[Performance Rating]]="Needs Improvement",1,0)</f>
        <v>0</v>
      </c>
      <c r="W742">
        <f>IF(EmployeeData3[[#This Row],[Performance Rating]]="Exceeds Expectations",1,0)</f>
        <v>1</v>
      </c>
      <c r="X742">
        <f>IF(EmployeeData3[[#This Row],[Performance Rating]]="Outstanding",1,0)</f>
        <v>0</v>
      </c>
      <c r="Y742">
        <f>IF(EmployeeData3[[#This Row],[Job Level]]="Entry",1,0)</f>
        <v>0</v>
      </c>
      <c r="Z742">
        <f>IF(EmployeeData3[[#This Row],[Job Level]]="Manager",1,0)</f>
        <v>1</v>
      </c>
      <c r="AA742">
        <f>IF(EmployeeData3[[#This Row],[Job Level]]="Senior",1,0)</f>
        <v>0</v>
      </c>
      <c r="AB742">
        <f>IF(EmployeeData3[[#This Row],[Job Level]]="Senior Manager",1,0)</f>
        <v>0</v>
      </c>
      <c r="AC742">
        <f>IF(EmployeeData3[[#This Row],[Department]]="Claims",1,0)</f>
        <v>0</v>
      </c>
      <c r="AD742">
        <f>IF(EmployeeData3[[#This Row],[Department]]="Finance",1,0)</f>
        <v>0</v>
      </c>
      <c r="AE742">
        <f>IF(EmployeeData3[[#This Row],[Department]]="HR",1,0)</f>
        <v>0</v>
      </c>
      <c r="AF742">
        <f>IF(EmployeeData3[[#This Row],[Department]]="IT",1,0)</f>
        <v>0</v>
      </c>
      <c r="AG742">
        <f>IF(EmployeeData3[[#This Row],[Department]]="Marketing",1,0)</f>
        <v>0</v>
      </c>
      <c r="AH742">
        <f>IF(EmployeeData3[[#This Row],[Department]]="Sales",1,0)</f>
        <v>1</v>
      </c>
      <c r="AI742">
        <f>IF(EmployeeData3[[#This Row],[Department]]="Underwriting",1,0)</f>
        <v>0</v>
      </c>
      <c r="AJ742">
        <f>IF(EmployeeData3[[#This Row],[Country]]="Canada",1,0)</f>
        <v>0</v>
      </c>
      <c r="AK742">
        <f>IF(EmployeeData3[[#This Row],[Country]]="Germany",1,0)</f>
        <v>0</v>
      </c>
      <c r="AL742">
        <f>IF(EmployeeData3[[#This Row],[Country]]="Ireland",1,0)</f>
        <v>0</v>
      </c>
      <c r="AM742">
        <f>IF(EmployeeData3[[#This Row],[Country]]="Singapore",1,0)</f>
        <v>0</v>
      </c>
      <c r="AN742">
        <f>IF(EmployeeData3[[#This Row],[Country]]="US",1,0)</f>
        <v>0</v>
      </c>
      <c r="AO742">
        <f>IF(EmployeeData3[[#This Row],[Working Arrangement]]="Office",1,0)</f>
        <v>0</v>
      </c>
      <c r="AP742">
        <f>IF(EmployeeData3[[#This Row],[Working Arrangement]]="Remote",1,0)</f>
        <v>0</v>
      </c>
      <c r="AQ742" t="e">
        <f>'Logistics Regression'!#REF! + SUMPRODUCT(B742:J742, 'Logistics Regression'!#REF!)</f>
        <v>#REF!</v>
      </c>
    </row>
    <row r="743" spans="1:43">
      <c r="A743" t="s">
        <v>794</v>
      </c>
      <c r="B743" t="str">
        <f>VLOOKUP(EmployeeData3[[#This Row],[Employee ID]],GenderData[#All],2,FALSE)</f>
        <v>Male</v>
      </c>
      <c r="C743" t="s">
        <v>66</v>
      </c>
      <c r="D743" t="s">
        <v>67</v>
      </c>
      <c r="E743" t="s">
        <v>23</v>
      </c>
      <c r="F743" t="s">
        <v>32</v>
      </c>
      <c r="G743">
        <v>26</v>
      </c>
      <c r="H743">
        <v>5</v>
      </c>
      <c r="I743">
        <v>1</v>
      </c>
      <c r="J743" s="3">
        <v>1.1599999999999999</v>
      </c>
      <c r="K743" t="s">
        <v>25</v>
      </c>
      <c r="L743" t="s">
        <v>38</v>
      </c>
      <c r="M743">
        <v>14</v>
      </c>
      <c r="N743">
        <v>71</v>
      </c>
      <c r="O743">
        <v>3</v>
      </c>
      <c r="P743">
        <v>8.3000000000000007</v>
      </c>
      <c r="Q743" t="s">
        <v>27</v>
      </c>
      <c r="R743" t="s">
        <v>38</v>
      </c>
      <c r="S743">
        <v>16</v>
      </c>
      <c r="T743">
        <v>0</v>
      </c>
      <c r="U743">
        <f>IF(EmployeeData3[[#This Row],[Gender]]="Female",1,0)</f>
        <v>0</v>
      </c>
      <c r="V743">
        <f>IF(EmployeeData3[[#This Row],[Performance Rating]]="Needs Improvement",1,0)</f>
        <v>0</v>
      </c>
      <c r="W743">
        <f>IF(EmployeeData3[[#This Row],[Performance Rating]]="Exceeds Expectations",1,0)</f>
        <v>0</v>
      </c>
      <c r="X743">
        <f>IF(EmployeeData3[[#This Row],[Performance Rating]]="Outstanding",1,0)</f>
        <v>0</v>
      </c>
      <c r="Y743">
        <f>IF(EmployeeData3[[#This Row],[Job Level]]="Entry",1,0)</f>
        <v>0</v>
      </c>
      <c r="Z743">
        <f>IF(EmployeeData3[[#This Row],[Job Level]]="Manager",1,0)</f>
        <v>0</v>
      </c>
      <c r="AA743">
        <f>IF(EmployeeData3[[#This Row],[Job Level]]="Senior",1,0)</f>
        <v>1</v>
      </c>
      <c r="AB743">
        <f>IF(EmployeeData3[[#This Row],[Job Level]]="Senior Manager",1,0)</f>
        <v>0</v>
      </c>
      <c r="AC743">
        <f>IF(EmployeeData3[[#This Row],[Department]]="Claims",1,0)</f>
        <v>0</v>
      </c>
      <c r="AD743">
        <f>IF(EmployeeData3[[#This Row],[Department]]="Finance",1,0)</f>
        <v>0</v>
      </c>
      <c r="AE743">
        <f>IF(EmployeeData3[[#This Row],[Department]]="HR",1,0)</f>
        <v>1</v>
      </c>
      <c r="AF743">
        <f>IF(EmployeeData3[[#This Row],[Department]]="IT",1,0)</f>
        <v>0</v>
      </c>
      <c r="AG743">
        <f>IF(EmployeeData3[[#This Row],[Department]]="Marketing",1,0)</f>
        <v>0</v>
      </c>
      <c r="AH743">
        <f>IF(EmployeeData3[[#This Row],[Department]]="Sales",1,0)</f>
        <v>0</v>
      </c>
      <c r="AI743">
        <f>IF(EmployeeData3[[#This Row],[Department]]="Underwriting",1,0)</f>
        <v>0</v>
      </c>
      <c r="AJ743">
        <f>IF(EmployeeData3[[#This Row],[Country]]="Canada",1,0)</f>
        <v>0</v>
      </c>
      <c r="AK743">
        <f>IF(EmployeeData3[[#This Row],[Country]]="Germany",1,0)</f>
        <v>0</v>
      </c>
      <c r="AL743">
        <f>IF(EmployeeData3[[#This Row],[Country]]="Ireland",1,0)</f>
        <v>0</v>
      </c>
      <c r="AM743">
        <f>IF(EmployeeData3[[#This Row],[Country]]="Singapore",1,0)</f>
        <v>0</v>
      </c>
      <c r="AN743">
        <f>IF(EmployeeData3[[#This Row],[Country]]="US",1,0)</f>
        <v>0</v>
      </c>
      <c r="AO743">
        <f>IF(EmployeeData3[[#This Row],[Working Arrangement]]="Office",1,0)</f>
        <v>0</v>
      </c>
      <c r="AP743">
        <f>IF(EmployeeData3[[#This Row],[Working Arrangement]]="Remote",1,0)</f>
        <v>1</v>
      </c>
      <c r="AQ743" t="e">
        <f>'Logistics Regression'!#REF! + SUMPRODUCT(B743:J743, 'Logistics Regression'!#REF!)</f>
        <v>#REF!</v>
      </c>
    </row>
    <row r="744" spans="1:43">
      <c r="A744" t="s">
        <v>795</v>
      </c>
      <c r="B744" t="str">
        <f>VLOOKUP(EmployeeData3[[#This Row],[Employee ID]],GenderData[#All],2,FALSE)</f>
        <v>Female</v>
      </c>
      <c r="C744" t="s">
        <v>35</v>
      </c>
      <c r="D744" t="s">
        <v>22</v>
      </c>
      <c r="E744" t="s">
        <v>23</v>
      </c>
      <c r="F744" t="s">
        <v>32</v>
      </c>
      <c r="G744">
        <v>30</v>
      </c>
      <c r="H744">
        <v>6.2</v>
      </c>
      <c r="I744">
        <v>2.1</v>
      </c>
      <c r="J744" s="3">
        <v>0.81</v>
      </c>
      <c r="K744" t="s">
        <v>25</v>
      </c>
      <c r="L744" t="s">
        <v>38</v>
      </c>
      <c r="M744">
        <v>29</v>
      </c>
      <c r="N744">
        <v>79</v>
      </c>
      <c r="O744">
        <v>11</v>
      </c>
      <c r="P744">
        <v>5.4</v>
      </c>
      <c r="Q744" t="s">
        <v>33</v>
      </c>
      <c r="R744" t="s">
        <v>38</v>
      </c>
      <c r="S744">
        <v>30</v>
      </c>
      <c r="T744">
        <v>0</v>
      </c>
      <c r="U744">
        <f>IF(EmployeeData3[[#This Row],[Gender]]="Female",1,0)</f>
        <v>1</v>
      </c>
      <c r="V744">
        <f>IF(EmployeeData3[[#This Row],[Performance Rating]]="Needs Improvement",1,0)</f>
        <v>0</v>
      </c>
      <c r="W744">
        <f>IF(EmployeeData3[[#This Row],[Performance Rating]]="Exceeds Expectations",1,0)</f>
        <v>0</v>
      </c>
      <c r="X744">
        <f>IF(EmployeeData3[[#This Row],[Performance Rating]]="Outstanding",1,0)</f>
        <v>0</v>
      </c>
      <c r="Y744">
        <f>IF(EmployeeData3[[#This Row],[Job Level]]="Entry",1,0)</f>
        <v>0</v>
      </c>
      <c r="Z744">
        <f>IF(EmployeeData3[[#This Row],[Job Level]]="Manager",1,0)</f>
        <v>0</v>
      </c>
      <c r="AA744">
        <f>IF(EmployeeData3[[#This Row],[Job Level]]="Senior",1,0)</f>
        <v>1</v>
      </c>
      <c r="AB744">
        <f>IF(EmployeeData3[[#This Row],[Job Level]]="Senior Manager",1,0)</f>
        <v>0</v>
      </c>
      <c r="AC744">
        <f>IF(EmployeeData3[[#This Row],[Department]]="Claims",1,0)</f>
        <v>0</v>
      </c>
      <c r="AD744">
        <f>IF(EmployeeData3[[#This Row],[Department]]="Finance",1,0)</f>
        <v>0</v>
      </c>
      <c r="AE744">
        <f>IF(EmployeeData3[[#This Row],[Department]]="HR",1,0)</f>
        <v>0</v>
      </c>
      <c r="AF744">
        <f>IF(EmployeeData3[[#This Row],[Department]]="IT",1,0)</f>
        <v>0</v>
      </c>
      <c r="AG744">
        <f>IF(EmployeeData3[[#This Row],[Department]]="Marketing",1,0)</f>
        <v>1</v>
      </c>
      <c r="AH744">
        <f>IF(EmployeeData3[[#This Row],[Department]]="Sales",1,0)</f>
        <v>0</v>
      </c>
      <c r="AI744">
        <f>IF(EmployeeData3[[#This Row],[Department]]="Underwriting",1,0)</f>
        <v>0</v>
      </c>
      <c r="AJ744">
        <f>IF(EmployeeData3[[#This Row],[Country]]="Canada",1,0)</f>
        <v>0</v>
      </c>
      <c r="AK744">
        <f>IF(EmployeeData3[[#This Row],[Country]]="Germany",1,0)</f>
        <v>0</v>
      </c>
      <c r="AL744">
        <f>IF(EmployeeData3[[#This Row],[Country]]="Ireland",1,0)</f>
        <v>0</v>
      </c>
      <c r="AM744">
        <f>IF(EmployeeData3[[#This Row],[Country]]="Singapore",1,0)</f>
        <v>0</v>
      </c>
      <c r="AN744">
        <f>IF(EmployeeData3[[#This Row],[Country]]="US",1,0)</f>
        <v>0</v>
      </c>
      <c r="AO744">
        <f>IF(EmployeeData3[[#This Row],[Working Arrangement]]="Office",1,0)</f>
        <v>0</v>
      </c>
      <c r="AP744">
        <f>IF(EmployeeData3[[#This Row],[Working Arrangement]]="Remote",1,0)</f>
        <v>0</v>
      </c>
      <c r="AQ744" t="e">
        <f>'Logistics Regression'!#REF! + SUMPRODUCT(B744:J744, 'Logistics Regression'!#REF!)</f>
        <v>#REF!</v>
      </c>
    </row>
    <row r="745" spans="1:43">
      <c r="A745" t="s">
        <v>796</v>
      </c>
      <c r="B745" t="str">
        <f>VLOOKUP(EmployeeData3[[#This Row],[Employee ID]],GenderData[#All],2,FALSE)</f>
        <v>Female</v>
      </c>
      <c r="C745" t="s">
        <v>21</v>
      </c>
      <c r="D745" t="s">
        <v>22</v>
      </c>
      <c r="E745" t="s">
        <v>31</v>
      </c>
      <c r="F745" t="s">
        <v>62</v>
      </c>
      <c r="G745">
        <v>41</v>
      </c>
      <c r="H745">
        <v>12</v>
      </c>
      <c r="I745">
        <v>3.1</v>
      </c>
      <c r="J745" s="3">
        <v>0.86</v>
      </c>
      <c r="K745" t="s">
        <v>25</v>
      </c>
      <c r="L745" t="s">
        <v>26</v>
      </c>
      <c r="M745">
        <v>3</v>
      </c>
      <c r="N745">
        <v>69</v>
      </c>
      <c r="O745">
        <v>1</v>
      </c>
      <c r="P745">
        <v>0.6</v>
      </c>
      <c r="Q745" t="s">
        <v>33</v>
      </c>
      <c r="R745" t="s">
        <v>38</v>
      </c>
      <c r="S745">
        <v>10</v>
      </c>
      <c r="T745">
        <v>0</v>
      </c>
      <c r="U745">
        <f>IF(EmployeeData3[[#This Row],[Gender]]="Female",1,0)</f>
        <v>1</v>
      </c>
      <c r="V745">
        <f>IF(EmployeeData3[[#This Row],[Performance Rating]]="Needs Improvement",1,0)</f>
        <v>0</v>
      </c>
      <c r="W745">
        <f>IF(EmployeeData3[[#This Row],[Performance Rating]]="Exceeds Expectations",1,0)</f>
        <v>0</v>
      </c>
      <c r="X745">
        <f>IF(EmployeeData3[[#This Row],[Performance Rating]]="Outstanding",1,0)</f>
        <v>0</v>
      </c>
      <c r="Y745">
        <f>IF(EmployeeData3[[#This Row],[Job Level]]="Entry",1,0)</f>
        <v>1</v>
      </c>
      <c r="Z745">
        <f>IF(EmployeeData3[[#This Row],[Job Level]]="Manager",1,0)</f>
        <v>0</v>
      </c>
      <c r="AA745">
        <f>IF(EmployeeData3[[#This Row],[Job Level]]="Senior",1,0)</f>
        <v>0</v>
      </c>
      <c r="AB745">
        <f>IF(EmployeeData3[[#This Row],[Job Level]]="Senior Manager",1,0)</f>
        <v>0</v>
      </c>
      <c r="AC745">
        <f>IF(EmployeeData3[[#This Row],[Department]]="Claims",1,0)</f>
        <v>0</v>
      </c>
      <c r="AD745">
        <f>IF(EmployeeData3[[#This Row],[Department]]="Finance",1,0)</f>
        <v>0</v>
      </c>
      <c r="AE745">
        <f>IF(EmployeeData3[[#This Row],[Department]]="HR",1,0)</f>
        <v>0</v>
      </c>
      <c r="AF745">
        <f>IF(EmployeeData3[[#This Row],[Department]]="IT",1,0)</f>
        <v>0</v>
      </c>
      <c r="AG745">
        <f>IF(EmployeeData3[[#This Row],[Department]]="Marketing",1,0)</f>
        <v>0</v>
      </c>
      <c r="AH745">
        <f>IF(EmployeeData3[[#This Row],[Department]]="Sales",1,0)</f>
        <v>1</v>
      </c>
      <c r="AI745">
        <f>IF(EmployeeData3[[#This Row],[Department]]="Underwriting",1,0)</f>
        <v>0</v>
      </c>
      <c r="AJ745">
        <f>IF(EmployeeData3[[#This Row],[Country]]="Canada",1,0)</f>
        <v>0</v>
      </c>
      <c r="AK745">
        <f>IF(EmployeeData3[[#This Row],[Country]]="Germany",1,0)</f>
        <v>1</v>
      </c>
      <c r="AL745">
        <f>IF(EmployeeData3[[#This Row],[Country]]="Ireland",1,0)</f>
        <v>0</v>
      </c>
      <c r="AM745">
        <f>IF(EmployeeData3[[#This Row],[Country]]="Singapore",1,0)</f>
        <v>0</v>
      </c>
      <c r="AN745">
        <f>IF(EmployeeData3[[#This Row],[Country]]="US",1,0)</f>
        <v>0</v>
      </c>
      <c r="AO745">
        <f>IF(EmployeeData3[[#This Row],[Working Arrangement]]="Office",1,0)</f>
        <v>0</v>
      </c>
      <c r="AP745">
        <f>IF(EmployeeData3[[#This Row],[Working Arrangement]]="Remote",1,0)</f>
        <v>0</v>
      </c>
      <c r="AQ745" t="e">
        <f>'Logistics Regression'!#REF! + SUMPRODUCT(B745:J745, 'Logistics Regression'!#REF!)</f>
        <v>#REF!</v>
      </c>
    </row>
    <row r="746" spans="1:43">
      <c r="A746" t="s">
        <v>797</v>
      </c>
      <c r="B746" t="str">
        <f>VLOOKUP(EmployeeData3[[#This Row],[Employee ID]],GenderData[#All],2,FALSE)</f>
        <v>Female</v>
      </c>
      <c r="C746" t="s">
        <v>43</v>
      </c>
      <c r="D746" t="s">
        <v>44</v>
      </c>
      <c r="E746" t="s">
        <v>45</v>
      </c>
      <c r="F746" t="s">
        <v>24</v>
      </c>
      <c r="G746">
        <v>43</v>
      </c>
      <c r="H746">
        <v>4.2</v>
      </c>
      <c r="I746">
        <v>3</v>
      </c>
      <c r="J746" s="3">
        <v>0.97</v>
      </c>
      <c r="K746" t="s">
        <v>37</v>
      </c>
      <c r="L746" t="s">
        <v>26</v>
      </c>
      <c r="M746">
        <v>9</v>
      </c>
      <c r="N746">
        <v>62</v>
      </c>
      <c r="O746">
        <v>7</v>
      </c>
      <c r="P746">
        <v>9.6</v>
      </c>
      <c r="Q746" t="s">
        <v>50</v>
      </c>
      <c r="R746" t="s">
        <v>38</v>
      </c>
      <c r="S746">
        <v>50</v>
      </c>
      <c r="T746">
        <v>0</v>
      </c>
      <c r="U746">
        <f>IF(EmployeeData3[[#This Row],[Gender]]="Female",1,0)</f>
        <v>1</v>
      </c>
      <c r="V746">
        <f>IF(EmployeeData3[[#This Row],[Performance Rating]]="Needs Improvement",1,0)</f>
        <v>0</v>
      </c>
      <c r="W746">
        <f>IF(EmployeeData3[[#This Row],[Performance Rating]]="Exceeds Expectations",1,0)</f>
        <v>1</v>
      </c>
      <c r="X746">
        <f>IF(EmployeeData3[[#This Row],[Performance Rating]]="Outstanding",1,0)</f>
        <v>0</v>
      </c>
      <c r="Y746">
        <f>IF(EmployeeData3[[#This Row],[Job Level]]="Entry",1,0)</f>
        <v>0</v>
      </c>
      <c r="Z746">
        <f>IF(EmployeeData3[[#This Row],[Job Level]]="Manager",1,0)</f>
        <v>0</v>
      </c>
      <c r="AA746">
        <f>IF(EmployeeData3[[#This Row],[Job Level]]="Senior",1,0)</f>
        <v>0</v>
      </c>
      <c r="AB746">
        <f>IF(EmployeeData3[[#This Row],[Job Level]]="Senior Manager",1,0)</f>
        <v>0</v>
      </c>
      <c r="AC746">
        <f>IF(EmployeeData3[[#This Row],[Department]]="Claims",1,0)</f>
        <v>0</v>
      </c>
      <c r="AD746">
        <f>IF(EmployeeData3[[#This Row],[Department]]="Finance",1,0)</f>
        <v>1</v>
      </c>
      <c r="AE746">
        <f>IF(EmployeeData3[[#This Row],[Department]]="HR",1,0)</f>
        <v>0</v>
      </c>
      <c r="AF746">
        <f>IF(EmployeeData3[[#This Row],[Department]]="IT",1,0)</f>
        <v>0</v>
      </c>
      <c r="AG746">
        <f>IF(EmployeeData3[[#This Row],[Department]]="Marketing",1,0)</f>
        <v>0</v>
      </c>
      <c r="AH746">
        <f>IF(EmployeeData3[[#This Row],[Department]]="Sales",1,0)</f>
        <v>0</v>
      </c>
      <c r="AI746">
        <f>IF(EmployeeData3[[#This Row],[Department]]="Underwriting",1,0)</f>
        <v>0</v>
      </c>
      <c r="AJ746">
        <f>IF(EmployeeData3[[#This Row],[Country]]="Canada",1,0)</f>
        <v>0</v>
      </c>
      <c r="AK746">
        <f>IF(EmployeeData3[[#This Row],[Country]]="Germany",1,0)</f>
        <v>0</v>
      </c>
      <c r="AL746">
        <f>IF(EmployeeData3[[#This Row],[Country]]="Ireland",1,0)</f>
        <v>0</v>
      </c>
      <c r="AM746">
        <f>IF(EmployeeData3[[#This Row],[Country]]="Singapore",1,0)</f>
        <v>0</v>
      </c>
      <c r="AN746">
        <f>IF(EmployeeData3[[#This Row],[Country]]="US",1,0)</f>
        <v>1</v>
      </c>
      <c r="AO746">
        <f>IF(EmployeeData3[[#This Row],[Working Arrangement]]="Office",1,0)</f>
        <v>1</v>
      </c>
      <c r="AP746">
        <f>IF(EmployeeData3[[#This Row],[Working Arrangement]]="Remote",1,0)</f>
        <v>0</v>
      </c>
      <c r="AQ746" t="e">
        <f>'Logistics Regression'!#REF! + SUMPRODUCT(B746:J746, 'Logistics Regression'!#REF!)</f>
        <v>#REF!</v>
      </c>
    </row>
    <row r="747" spans="1:43">
      <c r="A747" t="s">
        <v>798</v>
      </c>
      <c r="B747" t="str">
        <f>VLOOKUP(EmployeeData3[[#This Row],[Employee ID]],GenderData[#All],2,FALSE)</f>
        <v>Male</v>
      </c>
      <c r="C747" t="s">
        <v>29</v>
      </c>
      <c r="D747" t="s">
        <v>30</v>
      </c>
      <c r="E747" t="s">
        <v>23</v>
      </c>
      <c r="F747" t="s">
        <v>24</v>
      </c>
      <c r="G747">
        <v>43</v>
      </c>
      <c r="H747">
        <v>8.9</v>
      </c>
      <c r="I747">
        <v>6.3</v>
      </c>
      <c r="J747" s="3">
        <v>1.04</v>
      </c>
      <c r="K747" t="s">
        <v>37</v>
      </c>
      <c r="L747" t="s">
        <v>26</v>
      </c>
      <c r="M747">
        <v>30</v>
      </c>
      <c r="N747">
        <v>51</v>
      </c>
      <c r="O747">
        <v>8</v>
      </c>
      <c r="P747">
        <v>6.7</v>
      </c>
      <c r="Q747" t="s">
        <v>27</v>
      </c>
      <c r="R747" t="s">
        <v>26</v>
      </c>
      <c r="S747">
        <v>40</v>
      </c>
      <c r="T747">
        <v>1</v>
      </c>
      <c r="U747">
        <f>IF(EmployeeData3[[#This Row],[Gender]]="Female",1,0)</f>
        <v>0</v>
      </c>
      <c r="V747">
        <f>IF(EmployeeData3[[#This Row],[Performance Rating]]="Needs Improvement",1,0)</f>
        <v>0</v>
      </c>
      <c r="W747">
        <f>IF(EmployeeData3[[#This Row],[Performance Rating]]="Exceeds Expectations",1,0)</f>
        <v>1</v>
      </c>
      <c r="X747">
        <f>IF(EmployeeData3[[#This Row],[Performance Rating]]="Outstanding",1,0)</f>
        <v>0</v>
      </c>
      <c r="Y747">
        <f>IF(EmployeeData3[[#This Row],[Job Level]]="Entry",1,0)</f>
        <v>0</v>
      </c>
      <c r="Z747">
        <f>IF(EmployeeData3[[#This Row],[Job Level]]="Manager",1,0)</f>
        <v>0</v>
      </c>
      <c r="AA747">
        <f>IF(EmployeeData3[[#This Row],[Job Level]]="Senior",1,0)</f>
        <v>0</v>
      </c>
      <c r="AB747">
        <f>IF(EmployeeData3[[#This Row],[Job Level]]="Senior Manager",1,0)</f>
        <v>0</v>
      </c>
      <c r="AC747">
        <f>IF(EmployeeData3[[#This Row],[Department]]="Claims",1,0)</f>
        <v>1</v>
      </c>
      <c r="AD747">
        <f>IF(EmployeeData3[[#This Row],[Department]]="Finance",1,0)</f>
        <v>0</v>
      </c>
      <c r="AE747">
        <f>IF(EmployeeData3[[#This Row],[Department]]="HR",1,0)</f>
        <v>0</v>
      </c>
      <c r="AF747">
        <f>IF(EmployeeData3[[#This Row],[Department]]="IT",1,0)</f>
        <v>0</v>
      </c>
      <c r="AG747">
        <f>IF(EmployeeData3[[#This Row],[Department]]="Marketing",1,0)</f>
        <v>0</v>
      </c>
      <c r="AH747">
        <f>IF(EmployeeData3[[#This Row],[Department]]="Sales",1,0)</f>
        <v>0</v>
      </c>
      <c r="AI747">
        <f>IF(EmployeeData3[[#This Row],[Department]]="Underwriting",1,0)</f>
        <v>0</v>
      </c>
      <c r="AJ747">
        <f>IF(EmployeeData3[[#This Row],[Country]]="Canada",1,0)</f>
        <v>0</v>
      </c>
      <c r="AK747">
        <f>IF(EmployeeData3[[#This Row],[Country]]="Germany",1,0)</f>
        <v>0</v>
      </c>
      <c r="AL747">
        <f>IF(EmployeeData3[[#This Row],[Country]]="Ireland",1,0)</f>
        <v>0</v>
      </c>
      <c r="AM747">
        <f>IF(EmployeeData3[[#This Row],[Country]]="Singapore",1,0)</f>
        <v>0</v>
      </c>
      <c r="AN747">
        <f>IF(EmployeeData3[[#This Row],[Country]]="US",1,0)</f>
        <v>0</v>
      </c>
      <c r="AO747">
        <f>IF(EmployeeData3[[#This Row],[Working Arrangement]]="Office",1,0)</f>
        <v>0</v>
      </c>
      <c r="AP747">
        <f>IF(EmployeeData3[[#This Row],[Working Arrangement]]="Remote",1,0)</f>
        <v>1</v>
      </c>
      <c r="AQ747" t="e">
        <f>'Logistics Regression'!#REF! + SUMPRODUCT(B747:J747, 'Logistics Regression'!#REF!)</f>
        <v>#REF!</v>
      </c>
    </row>
    <row r="748" spans="1:43">
      <c r="A748" t="s">
        <v>799</v>
      </c>
      <c r="B748" t="str">
        <f>VLOOKUP(EmployeeData3[[#This Row],[Employee ID]],GenderData[#All],2,FALSE)</f>
        <v>Female</v>
      </c>
      <c r="C748" t="s">
        <v>21</v>
      </c>
      <c r="D748" t="s">
        <v>22</v>
      </c>
      <c r="E748" t="s">
        <v>23</v>
      </c>
      <c r="F748" t="s">
        <v>62</v>
      </c>
      <c r="G748">
        <v>25</v>
      </c>
      <c r="H748">
        <v>3.4</v>
      </c>
      <c r="I748">
        <v>1.6</v>
      </c>
      <c r="J748" s="3">
        <v>0.88</v>
      </c>
      <c r="K748" t="s">
        <v>25</v>
      </c>
      <c r="L748" t="s">
        <v>26</v>
      </c>
      <c r="M748">
        <v>17</v>
      </c>
      <c r="N748">
        <v>49</v>
      </c>
      <c r="O748">
        <v>12</v>
      </c>
      <c r="P748">
        <v>3.2</v>
      </c>
      <c r="Q748" t="s">
        <v>50</v>
      </c>
      <c r="R748" t="s">
        <v>26</v>
      </c>
      <c r="S748">
        <v>36</v>
      </c>
      <c r="T748">
        <v>0</v>
      </c>
      <c r="U748">
        <f>IF(EmployeeData3[[#This Row],[Gender]]="Female",1,0)</f>
        <v>1</v>
      </c>
      <c r="V748">
        <f>IF(EmployeeData3[[#This Row],[Performance Rating]]="Needs Improvement",1,0)</f>
        <v>0</v>
      </c>
      <c r="W748">
        <f>IF(EmployeeData3[[#This Row],[Performance Rating]]="Exceeds Expectations",1,0)</f>
        <v>0</v>
      </c>
      <c r="X748">
        <f>IF(EmployeeData3[[#This Row],[Performance Rating]]="Outstanding",1,0)</f>
        <v>0</v>
      </c>
      <c r="Y748">
        <f>IF(EmployeeData3[[#This Row],[Job Level]]="Entry",1,0)</f>
        <v>1</v>
      </c>
      <c r="Z748">
        <f>IF(EmployeeData3[[#This Row],[Job Level]]="Manager",1,0)</f>
        <v>0</v>
      </c>
      <c r="AA748">
        <f>IF(EmployeeData3[[#This Row],[Job Level]]="Senior",1,0)</f>
        <v>0</v>
      </c>
      <c r="AB748">
        <f>IF(EmployeeData3[[#This Row],[Job Level]]="Senior Manager",1,0)</f>
        <v>0</v>
      </c>
      <c r="AC748">
        <f>IF(EmployeeData3[[#This Row],[Department]]="Claims",1,0)</f>
        <v>0</v>
      </c>
      <c r="AD748">
        <f>IF(EmployeeData3[[#This Row],[Department]]="Finance",1,0)</f>
        <v>0</v>
      </c>
      <c r="AE748">
        <f>IF(EmployeeData3[[#This Row],[Department]]="HR",1,0)</f>
        <v>0</v>
      </c>
      <c r="AF748">
        <f>IF(EmployeeData3[[#This Row],[Department]]="IT",1,0)</f>
        <v>0</v>
      </c>
      <c r="AG748">
        <f>IF(EmployeeData3[[#This Row],[Department]]="Marketing",1,0)</f>
        <v>0</v>
      </c>
      <c r="AH748">
        <f>IF(EmployeeData3[[#This Row],[Department]]="Sales",1,0)</f>
        <v>1</v>
      </c>
      <c r="AI748">
        <f>IF(EmployeeData3[[#This Row],[Department]]="Underwriting",1,0)</f>
        <v>0</v>
      </c>
      <c r="AJ748">
        <f>IF(EmployeeData3[[#This Row],[Country]]="Canada",1,0)</f>
        <v>0</v>
      </c>
      <c r="AK748">
        <f>IF(EmployeeData3[[#This Row],[Country]]="Germany",1,0)</f>
        <v>0</v>
      </c>
      <c r="AL748">
        <f>IF(EmployeeData3[[#This Row],[Country]]="Ireland",1,0)</f>
        <v>0</v>
      </c>
      <c r="AM748">
        <f>IF(EmployeeData3[[#This Row],[Country]]="Singapore",1,0)</f>
        <v>0</v>
      </c>
      <c r="AN748">
        <f>IF(EmployeeData3[[#This Row],[Country]]="US",1,0)</f>
        <v>0</v>
      </c>
      <c r="AO748">
        <f>IF(EmployeeData3[[#This Row],[Working Arrangement]]="Office",1,0)</f>
        <v>1</v>
      </c>
      <c r="AP748">
        <f>IF(EmployeeData3[[#This Row],[Working Arrangement]]="Remote",1,0)</f>
        <v>0</v>
      </c>
      <c r="AQ748" t="e">
        <f>'Logistics Regression'!#REF! + SUMPRODUCT(B748:J748, 'Logistics Regression'!#REF!)</f>
        <v>#REF!</v>
      </c>
    </row>
    <row r="749" spans="1:43">
      <c r="A749" t="s">
        <v>800</v>
      </c>
      <c r="B749" t="str">
        <f>VLOOKUP(EmployeeData3[[#This Row],[Employee ID]],GenderData[#All],2,FALSE)</f>
        <v>Female</v>
      </c>
      <c r="C749" t="s">
        <v>40</v>
      </c>
      <c r="D749" t="s">
        <v>40</v>
      </c>
      <c r="E749" t="s">
        <v>23</v>
      </c>
      <c r="F749" t="s">
        <v>24</v>
      </c>
      <c r="G749">
        <v>38</v>
      </c>
      <c r="H749">
        <v>3.7</v>
      </c>
      <c r="I749">
        <v>0.9</v>
      </c>
      <c r="J749" s="3">
        <v>1.07</v>
      </c>
      <c r="K749" t="s">
        <v>25</v>
      </c>
      <c r="L749" t="s">
        <v>26</v>
      </c>
      <c r="M749">
        <v>24</v>
      </c>
      <c r="N749">
        <v>74</v>
      </c>
      <c r="O749">
        <v>5</v>
      </c>
      <c r="P749">
        <v>4.8</v>
      </c>
      <c r="Q749" t="s">
        <v>33</v>
      </c>
      <c r="R749" t="s">
        <v>38</v>
      </c>
      <c r="S749">
        <v>7</v>
      </c>
      <c r="T749">
        <v>0</v>
      </c>
      <c r="U749">
        <f>IF(EmployeeData3[[#This Row],[Gender]]="Female",1,0)</f>
        <v>1</v>
      </c>
      <c r="V749">
        <f>IF(EmployeeData3[[#This Row],[Performance Rating]]="Needs Improvement",1,0)</f>
        <v>0</v>
      </c>
      <c r="W749">
        <f>IF(EmployeeData3[[#This Row],[Performance Rating]]="Exceeds Expectations",1,0)</f>
        <v>0</v>
      </c>
      <c r="X749">
        <f>IF(EmployeeData3[[#This Row],[Performance Rating]]="Outstanding",1,0)</f>
        <v>0</v>
      </c>
      <c r="Y749">
        <f>IF(EmployeeData3[[#This Row],[Job Level]]="Entry",1,0)</f>
        <v>0</v>
      </c>
      <c r="Z749">
        <f>IF(EmployeeData3[[#This Row],[Job Level]]="Manager",1,0)</f>
        <v>0</v>
      </c>
      <c r="AA749">
        <f>IF(EmployeeData3[[#This Row],[Job Level]]="Senior",1,0)</f>
        <v>0</v>
      </c>
      <c r="AB749">
        <f>IF(EmployeeData3[[#This Row],[Job Level]]="Senior Manager",1,0)</f>
        <v>0</v>
      </c>
      <c r="AC749">
        <f>IF(EmployeeData3[[#This Row],[Department]]="Claims",1,0)</f>
        <v>0</v>
      </c>
      <c r="AD749">
        <f>IF(EmployeeData3[[#This Row],[Department]]="Finance",1,0)</f>
        <v>0</v>
      </c>
      <c r="AE749">
        <f>IF(EmployeeData3[[#This Row],[Department]]="HR",1,0)</f>
        <v>0</v>
      </c>
      <c r="AF749">
        <f>IF(EmployeeData3[[#This Row],[Department]]="IT",1,0)</f>
        <v>0</v>
      </c>
      <c r="AG749">
        <f>IF(EmployeeData3[[#This Row],[Department]]="Marketing",1,0)</f>
        <v>0</v>
      </c>
      <c r="AH749">
        <f>IF(EmployeeData3[[#This Row],[Department]]="Sales",1,0)</f>
        <v>0</v>
      </c>
      <c r="AI749">
        <f>IF(EmployeeData3[[#This Row],[Department]]="Underwriting",1,0)</f>
        <v>0</v>
      </c>
      <c r="AJ749">
        <f>IF(EmployeeData3[[#This Row],[Country]]="Canada",1,0)</f>
        <v>0</v>
      </c>
      <c r="AK749">
        <f>IF(EmployeeData3[[#This Row],[Country]]="Germany",1,0)</f>
        <v>0</v>
      </c>
      <c r="AL749">
        <f>IF(EmployeeData3[[#This Row],[Country]]="Ireland",1,0)</f>
        <v>0</v>
      </c>
      <c r="AM749">
        <f>IF(EmployeeData3[[#This Row],[Country]]="Singapore",1,0)</f>
        <v>0</v>
      </c>
      <c r="AN749">
        <f>IF(EmployeeData3[[#This Row],[Country]]="US",1,0)</f>
        <v>0</v>
      </c>
      <c r="AO749">
        <f>IF(EmployeeData3[[#This Row],[Working Arrangement]]="Office",1,0)</f>
        <v>0</v>
      </c>
      <c r="AP749">
        <f>IF(EmployeeData3[[#This Row],[Working Arrangement]]="Remote",1,0)</f>
        <v>0</v>
      </c>
      <c r="AQ749" t="e">
        <f>'Logistics Regression'!#REF! + SUMPRODUCT(B749:J749, 'Logistics Regression'!#REF!)</f>
        <v>#REF!</v>
      </c>
    </row>
    <row r="750" spans="1:43">
      <c r="A750" t="s">
        <v>801</v>
      </c>
      <c r="B750" t="str">
        <f>VLOOKUP(EmployeeData3[[#This Row],[Employee ID]],GenderData[#All],2,FALSE)</f>
        <v>Male</v>
      </c>
      <c r="C750" t="s">
        <v>29</v>
      </c>
      <c r="D750" t="s">
        <v>30</v>
      </c>
      <c r="E750" t="s">
        <v>23</v>
      </c>
      <c r="F750" t="s">
        <v>32</v>
      </c>
      <c r="G750">
        <v>29</v>
      </c>
      <c r="H750">
        <v>3.6</v>
      </c>
      <c r="I750">
        <v>2.2000000000000002</v>
      </c>
      <c r="J750" s="3">
        <v>1.03</v>
      </c>
      <c r="K750" t="s">
        <v>25</v>
      </c>
      <c r="L750" t="s">
        <v>26</v>
      </c>
      <c r="M750">
        <v>34</v>
      </c>
      <c r="N750">
        <v>75</v>
      </c>
      <c r="O750">
        <v>7</v>
      </c>
      <c r="P750">
        <v>1.5</v>
      </c>
      <c r="Q750" t="s">
        <v>33</v>
      </c>
      <c r="R750" t="s">
        <v>38</v>
      </c>
      <c r="S750">
        <v>26</v>
      </c>
      <c r="T750">
        <v>0</v>
      </c>
      <c r="U750">
        <f>IF(EmployeeData3[[#This Row],[Gender]]="Female",1,0)</f>
        <v>0</v>
      </c>
      <c r="V750">
        <f>IF(EmployeeData3[[#This Row],[Performance Rating]]="Needs Improvement",1,0)</f>
        <v>0</v>
      </c>
      <c r="W750">
        <f>IF(EmployeeData3[[#This Row],[Performance Rating]]="Exceeds Expectations",1,0)</f>
        <v>0</v>
      </c>
      <c r="X750">
        <f>IF(EmployeeData3[[#This Row],[Performance Rating]]="Outstanding",1,0)</f>
        <v>0</v>
      </c>
      <c r="Y750">
        <f>IF(EmployeeData3[[#This Row],[Job Level]]="Entry",1,0)</f>
        <v>0</v>
      </c>
      <c r="Z750">
        <f>IF(EmployeeData3[[#This Row],[Job Level]]="Manager",1,0)</f>
        <v>0</v>
      </c>
      <c r="AA750">
        <f>IF(EmployeeData3[[#This Row],[Job Level]]="Senior",1,0)</f>
        <v>1</v>
      </c>
      <c r="AB750">
        <f>IF(EmployeeData3[[#This Row],[Job Level]]="Senior Manager",1,0)</f>
        <v>0</v>
      </c>
      <c r="AC750">
        <f>IF(EmployeeData3[[#This Row],[Department]]="Claims",1,0)</f>
        <v>1</v>
      </c>
      <c r="AD750">
        <f>IF(EmployeeData3[[#This Row],[Department]]="Finance",1,0)</f>
        <v>0</v>
      </c>
      <c r="AE750">
        <f>IF(EmployeeData3[[#This Row],[Department]]="HR",1,0)</f>
        <v>0</v>
      </c>
      <c r="AF750">
        <f>IF(EmployeeData3[[#This Row],[Department]]="IT",1,0)</f>
        <v>0</v>
      </c>
      <c r="AG750">
        <f>IF(EmployeeData3[[#This Row],[Department]]="Marketing",1,0)</f>
        <v>0</v>
      </c>
      <c r="AH750">
        <f>IF(EmployeeData3[[#This Row],[Department]]="Sales",1,0)</f>
        <v>0</v>
      </c>
      <c r="AI750">
        <f>IF(EmployeeData3[[#This Row],[Department]]="Underwriting",1,0)</f>
        <v>0</v>
      </c>
      <c r="AJ750">
        <f>IF(EmployeeData3[[#This Row],[Country]]="Canada",1,0)</f>
        <v>0</v>
      </c>
      <c r="AK750">
        <f>IF(EmployeeData3[[#This Row],[Country]]="Germany",1,0)</f>
        <v>0</v>
      </c>
      <c r="AL750">
        <f>IF(EmployeeData3[[#This Row],[Country]]="Ireland",1,0)</f>
        <v>0</v>
      </c>
      <c r="AM750">
        <f>IF(EmployeeData3[[#This Row],[Country]]="Singapore",1,0)</f>
        <v>0</v>
      </c>
      <c r="AN750">
        <f>IF(EmployeeData3[[#This Row],[Country]]="US",1,0)</f>
        <v>0</v>
      </c>
      <c r="AO750">
        <f>IF(EmployeeData3[[#This Row],[Working Arrangement]]="Office",1,0)</f>
        <v>0</v>
      </c>
      <c r="AP750">
        <f>IF(EmployeeData3[[#This Row],[Working Arrangement]]="Remote",1,0)</f>
        <v>0</v>
      </c>
      <c r="AQ750" t="e">
        <f>'Logistics Regression'!#REF! + SUMPRODUCT(B750:J750, 'Logistics Regression'!#REF!)</f>
        <v>#REF!</v>
      </c>
    </row>
    <row r="751" spans="1:43">
      <c r="A751" t="s">
        <v>802</v>
      </c>
      <c r="B751" t="str">
        <f>VLOOKUP(EmployeeData3[[#This Row],[Employee ID]],GenderData[#All],2,FALSE)</f>
        <v>Female</v>
      </c>
      <c r="C751" t="s">
        <v>40</v>
      </c>
      <c r="D751" t="s">
        <v>40</v>
      </c>
      <c r="E751" t="s">
        <v>23</v>
      </c>
      <c r="F751" t="s">
        <v>24</v>
      </c>
      <c r="G751">
        <v>42</v>
      </c>
      <c r="H751">
        <v>4.5999999999999996</v>
      </c>
      <c r="I751">
        <v>1.7</v>
      </c>
      <c r="J751" s="3">
        <v>1.04</v>
      </c>
      <c r="K751" t="s">
        <v>25</v>
      </c>
      <c r="L751" t="s">
        <v>26</v>
      </c>
      <c r="M751">
        <v>10</v>
      </c>
      <c r="N751">
        <v>80</v>
      </c>
      <c r="O751">
        <v>11</v>
      </c>
      <c r="P751">
        <v>2.6</v>
      </c>
      <c r="Q751" t="s">
        <v>50</v>
      </c>
      <c r="R751" t="s">
        <v>38</v>
      </c>
      <c r="S751">
        <v>39</v>
      </c>
      <c r="T751">
        <v>0</v>
      </c>
      <c r="U751">
        <f>IF(EmployeeData3[[#This Row],[Gender]]="Female",1,0)</f>
        <v>1</v>
      </c>
      <c r="V751">
        <f>IF(EmployeeData3[[#This Row],[Performance Rating]]="Needs Improvement",1,0)</f>
        <v>0</v>
      </c>
      <c r="W751">
        <f>IF(EmployeeData3[[#This Row],[Performance Rating]]="Exceeds Expectations",1,0)</f>
        <v>0</v>
      </c>
      <c r="X751">
        <f>IF(EmployeeData3[[#This Row],[Performance Rating]]="Outstanding",1,0)</f>
        <v>0</v>
      </c>
      <c r="Y751">
        <f>IF(EmployeeData3[[#This Row],[Job Level]]="Entry",1,0)</f>
        <v>0</v>
      </c>
      <c r="Z751">
        <f>IF(EmployeeData3[[#This Row],[Job Level]]="Manager",1,0)</f>
        <v>0</v>
      </c>
      <c r="AA751">
        <f>IF(EmployeeData3[[#This Row],[Job Level]]="Senior",1,0)</f>
        <v>0</v>
      </c>
      <c r="AB751">
        <f>IF(EmployeeData3[[#This Row],[Job Level]]="Senior Manager",1,0)</f>
        <v>0</v>
      </c>
      <c r="AC751">
        <f>IF(EmployeeData3[[#This Row],[Department]]="Claims",1,0)</f>
        <v>0</v>
      </c>
      <c r="AD751">
        <f>IF(EmployeeData3[[#This Row],[Department]]="Finance",1,0)</f>
        <v>0</v>
      </c>
      <c r="AE751">
        <f>IF(EmployeeData3[[#This Row],[Department]]="HR",1,0)</f>
        <v>0</v>
      </c>
      <c r="AF751">
        <f>IF(EmployeeData3[[#This Row],[Department]]="IT",1,0)</f>
        <v>0</v>
      </c>
      <c r="AG751">
        <f>IF(EmployeeData3[[#This Row],[Department]]="Marketing",1,0)</f>
        <v>0</v>
      </c>
      <c r="AH751">
        <f>IF(EmployeeData3[[#This Row],[Department]]="Sales",1,0)</f>
        <v>0</v>
      </c>
      <c r="AI751">
        <f>IF(EmployeeData3[[#This Row],[Department]]="Underwriting",1,0)</f>
        <v>0</v>
      </c>
      <c r="AJ751">
        <f>IF(EmployeeData3[[#This Row],[Country]]="Canada",1,0)</f>
        <v>0</v>
      </c>
      <c r="AK751">
        <f>IF(EmployeeData3[[#This Row],[Country]]="Germany",1,0)</f>
        <v>0</v>
      </c>
      <c r="AL751">
        <f>IF(EmployeeData3[[#This Row],[Country]]="Ireland",1,0)</f>
        <v>0</v>
      </c>
      <c r="AM751">
        <f>IF(EmployeeData3[[#This Row],[Country]]="Singapore",1,0)</f>
        <v>0</v>
      </c>
      <c r="AN751">
        <f>IF(EmployeeData3[[#This Row],[Country]]="US",1,0)</f>
        <v>0</v>
      </c>
      <c r="AO751">
        <f>IF(EmployeeData3[[#This Row],[Working Arrangement]]="Office",1,0)</f>
        <v>1</v>
      </c>
      <c r="AP751">
        <f>IF(EmployeeData3[[#This Row],[Working Arrangement]]="Remote",1,0)</f>
        <v>0</v>
      </c>
      <c r="AQ751" t="e">
        <f>'Logistics Regression'!#REF! + SUMPRODUCT(B751:J751, 'Logistics Regression'!#REF!)</f>
        <v>#REF!</v>
      </c>
    </row>
    <row r="752" spans="1:43">
      <c r="A752" t="s">
        <v>803</v>
      </c>
      <c r="B752" t="str">
        <f>VLOOKUP(EmployeeData3[[#This Row],[Employee ID]],GenderData[#All],2,FALSE)</f>
        <v>Male</v>
      </c>
      <c r="C752" t="s">
        <v>48</v>
      </c>
      <c r="D752" t="s">
        <v>49</v>
      </c>
      <c r="E752" t="s">
        <v>73</v>
      </c>
      <c r="F752" t="s">
        <v>32</v>
      </c>
      <c r="G752">
        <v>42</v>
      </c>
      <c r="H752">
        <v>7</v>
      </c>
      <c r="I752">
        <v>1.4</v>
      </c>
      <c r="J752" s="3">
        <v>0.99</v>
      </c>
      <c r="K752" t="s">
        <v>53</v>
      </c>
      <c r="L752" t="s">
        <v>38</v>
      </c>
      <c r="M752">
        <v>15</v>
      </c>
      <c r="N752">
        <v>76</v>
      </c>
      <c r="O752">
        <v>3</v>
      </c>
      <c r="P752">
        <v>1.4</v>
      </c>
      <c r="Q752" t="s">
        <v>33</v>
      </c>
      <c r="R752" t="s">
        <v>26</v>
      </c>
      <c r="S752">
        <v>31</v>
      </c>
      <c r="T752">
        <v>0</v>
      </c>
      <c r="U752">
        <f>IF(EmployeeData3[[#This Row],[Gender]]="Female",1,0)</f>
        <v>0</v>
      </c>
      <c r="V752">
        <f>IF(EmployeeData3[[#This Row],[Performance Rating]]="Needs Improvement",1,0)</f>
        <v>1</v>
      </c>
      <c r="W752">
        <f>IF(EmployeeData3[[#This Row],[Performance Rating]]="Exceeds Expectations",1,0)</f>
        <v>0</v>
      </c>
      <c r="X752">
        <f>IF(EmployeeData3[[#This Row],[Performance Rating]]="Outstanding",1,0)</f>
        <v>0</v>
      </c>
      <c r="Y752">
        <f>IF(EmployeeData3[[#This Row],[Job Level]]="Entry",1,0)</f>
        <v>0</v>
      </c>
      <c r="Z752">
        <f>IF(EmployeeData3[[#This Row],[Job Level]]="Manager",1,0)</f>
        <v>0</v>
      </c>
      <c r="AA752">
        <f>IF(EmployeeData3[[#This Row],[Job Level]]="Senior",1,0)</f>
        <v>1</v>
      </c>
      <c r="AB752">
        <f>IF(EmployeeData3[[#This Row],[Job Level]]="Senior Manager",1,0)</f>
        <v>0</v>
      </c>
      <c r="AC752">
        <f>IF(EmployeeData3[[#This Row],[Department]]="Claims",1,0)</f>
        <v>0</v>
      </c>
      <c r="AD752">
        <f>IF(EmployeeData3[[#This Row],[Department]]="Finance",1,0)</f>
        <v>0</v>
      </c>
      <c r="AE752">
        <f>IF(EmployeeData3[[#This Row],[Department]]="HR",1,0)</f>
        <v>0</v>
      </c>
      <c r="AF752">
        <f>IF(EmployeeData3[[#This Row],[Department]]="IT",1,0)</f>
        <v>1</v>
      </c>
      <c r="AG752">
        <f>IF(EmployeeData3[[#This Row],[Department]]="Marketing",1,0)</f>
        <v>0</v>
      </c>
      <c r="AH752">
        <f>IF(EmployeeData3[[#This Row],[Department]]="Sales",1,0)</f>
        <v>0</v>
      </c>
      <c r="AI752">
        <f>IF(EmployeeData3[[#This Row],[Department]]="Underwriting",1,0)</f>
        <v>0</v>
      </c>
      <c r="AJ752">
        <f>IF(EmployeeData3[[#This Row],[Country]]="Canada",1,0)</f>
        <v>0</v>
      </c>
      <c r="AK752">
        <f>IF(EmployeeData3[[#This Row],[Country]]="Germany",1,0)</f>
        <v>0</v>
      </c>
      <c r="AL752">
        <f>IF(EmployeeData3[[#This Row],[Country]]="Ireland",1,0)</f>
        <v>1</v>
      </c>
      <c r="AM752">
        <f>IF(EmployeeData3[[#This Row],[Country]]="Singapore",1,0)</f>
        <v>0</v>
      </c>
      <c r="AN752">
        <f>IF(EmployeeData3[[#This Row],[Country]]="US",1,0)</f>
        <v>0</v>
      </c>
      <c r="AO752">
        <f>IF(EmployeeData3[[#This Row],[Working Arrangement]]="Office",1,0)</f>
        <v>0</v>
      </c>
      <c r="AP752">
        <f>IF(EmployeeData3[[#This Row],[Working Arrangement]]="Remote",1,0)</f>
        <v>0</v>
      </c>
      <c r="AQ752" t="e">
        <f>'Logistics Regression'!#REF! + SUMPRODUCT(B752:J752, 'Logistics Regression'!#REF!)</f>
        <v>#REF!</v>
      </c>
    </row>
    <row r="753" spans="1:43">
      <c r="A753" t="s">
        <v>804</v>
      </c>
      <c r="B753" t="str">
        <f>VLOOKUP(EmployeeData3[[#This Row],[Employee ID]],GenderData[#All],2,FALSE)</f>
        <v>Male</v>
      </c>
      <c r="C753" t="s">
        <v>29</v>
      </c>
      <c r="D753" t="s">
        <v>30</v>
      </c>
      <c r="E753" t="s">
        <v>23</v>
      </c>
      <c r="F753" t="s">
        <v>24</v>
      </c>
      <c r="G753">
        <v>27</v>
      </c>
      <c r="H753">
        <v>2.8</v>
      </c>
      <c r="I753">
        <v>1.2</v>
      </c>
      <c r="J753" s="3">
        <v>1.1200000000000001</v>
      </c>
      <c r="K753" t="s">
        <v>37</v>
      </c>
      <c r="L753" t="s">
        <v>26</v>
      </c>
      <c r="M753">
        <v>14</v>
      </c>
      <c r="N753">
        <v>58</v>
      </c>
      <c r="O753">
        <v>5</v>
      </c>
      <c r="P753">
        <v>4.2</v>
      </c>
      <c r="Q753" t="s">
        <v>33</v>
      </c>
      <c r="R753" t="s">
        <v>26</v>
      </c>
      <c r="S753">
        <v>12</v>
      </c>
      <c r="T753">
        <v>0</v>
      </c>
      <c r="U753">
        <f>IF(EmployeeData3[[#This Row],[Gender]]="Female",1,0)</f>
        <v>0</v>
      </c>
      <c r="V753">
        <f>IF(EmployeeData3[[#This Row],[Performance Rating]]="Needs Improvement",1,0)</f>
        <v>0</v>
      </c>
      <c r="W753">
        <f>IF(EmployeeData3[[#This Row],[Performance Rating]]="Exceeds Expectations",1,0)</f>
        <v>1</v>
      </c>
      <c r="X753">
        <f>IF(EmployeeData3[[#This Row],[Performance Rating]]="Outstanding",1,0)</f>
        <v>0</v>
      </c>
      <c r="Y753">
        <f>IF(EmployeeData3[[#This Row],[Job Level]]="Entry",1,0)</f>
        <v>0</v>
      </c>
      <c r="Z753">
        <f>IF(EmployeeData3[[#This Row],[Job Level]]="Manager",1,0)</f>
        <v>0</v>
      </c>
      <c r="AA753">
        <f>IF(EmployeeData3[[#This Row],[Job Level]]="Senior",1,0)</f>
        <v>0</v>
      </c>
      <c r="AB753">
        <f>IF(EmployeeData3[[#This Row],[Job Level]]="Senior Manager",1,0)</f>
        <v>0</v>
      </c>
      <c r="AC753">
        <f>IF(EmployeeData3[[#This Row],[Department]]="Claims",1,0)</f>
        <v>1</v>
      </c>
      <c r="AD753">
        <f>IF(EmployeeData3[[#This Row],[Department]]="Finance",1,0)</f>
        <v>0</v>
      </c>
      <c r="AE753">
        <f>IF(EmployeeData3[[#This Row],[Department]]="HR",1,0)</f>
        <v>0</v>
      </c>
      <c r="AF753">
        <f>IF(EmployeeData3[[#This Row],[Department]]="IT",1,0)</f>
        <v>0</v>
      </c>
      <c r="AG753">
        <f>IF(EmployeeData3[[#This Row],[Department]]="Marketing",1,0)</f>
        <v>0</v>
      </c>
      <c r="AH753">
        <f>IF(EmployeeData3[[#This Row],[Department]]="Sales",1,0)</f>
        <v>0</v>
      </c>
      <c r="AI753">
        <f>IF(EmployeeData3[[#This Row],[Department]]="Underwriting",1,0)</f>
        <v>0</v>
      </c>
      <c r="AJ753">
        <f>IF(EmployeeData3[[#This Row],[Country]]="Canada",1,0)</f>
        <v>0</v>
      </c>
      <c r="AK753">
        <f>IF(EmployeeData3[[#This Row],[Country]]="Germany",1,0)</f>
        <v>0</v>
      </c>
      <c r="AL753">
        <f>IF(EmployeeData3[[#This Row],[Country]]="Ireland",1,0)</f>
        <v>0</v>
      </c>
      <c r="AM753">
        <f>IF(EmployeeData3[[#This Row],[Country]]="Singapore",1,0)</f>
        <v>0</v>
      </c>
      <c r="AN753">
        <f>IF(EmployeeData3[[#This Row],[Country]]="US",1,0)</f>
        <v>0</v>
      </c>
      <c r="AO753">
        <f>IF(EmployeeData3[[#This Row],[Working Arrangement]]="Office",1,0)</f>
        <v>0</v>
      </c>
      <c r="AP753">
        <f>IF(EmployeeData3[[#This Row],[Working Arrangement]]="Remote",1,0)</f>
        <v>0</v>
      </c>
      <c r="AQ753" t="e">
        <f>'Logistics Regression'!#REF! + SUMPRODUCT(B753:J753, 'Logistics Regression'!#REF!)</f>
        <v>#REF!</v>
      </c>
    </row>
    <row r="754" spans="1:43">
      <c r="A754" t="s">
        <v>805</v>
      </c>
      <c r="B754" t="str">
        <f>VLOOKUP(EmployeeData3[[#This Row],[Employee ID]],GenderData[#All],2,FALSE)</f>
        <v>Male</v>
      </c>
      <c r="C754" t="s">
        <v>40</v>
      </c>
      <c r="D754" t="s">
        <v>40</v>
      </c>
      <c r="E754" t="s">
        <v>45</v>
      </c>
      <c r="F754" t="s">
        <v>62</v>
      </c>
      <c r="G754">
        <v>47</v>
      </c>
      <c r="H754">
        <v>1.9</v>
      </c>
      <c r="I754">
        <v>1.9</v>
      </c>
      <c r="J754" s="3">
        <v>1.03</v>
      </c>
      <c r="K754" t="s">
        <v>25</v>
      </c>
      <c r="L754" t="s">
        <v>26</v>
      </c>
      <c r="M754">
        <v>1</v>
      </c>
      <c r="N754">
        <v>64</v>
      </c>
      <c r="O754">
        <v>4</v>
      </c>
      <c r="P754">
        <v>11.6</v>
      </c>
      <c r="Q754" t="s">
        <v>33</v>
      </c>
      <c r="R754" t="s">
        <v>26</v>
      </c>
      <c r="S754">
        <v>16</v>
      </c>
      <c r="T754">
        <v>0</v>
      </c>
      <c r="U754">
        <f>IF(EmployeeData3[[#This Row],[Gender]]="Female",1,0)</f>
        <v>0</v>
      </c>
      <c r="V754">
        <f>IF(EmployeeData3[[#This Row],[Performance Rating]]="Needs Improvement",1,0)</f>
        <v>0</v>
      </c>
      <c r="W754">
        <f>IF(EmployeeData3[[#This Row],[Performance Rating]]="Exceeds Expectations",1,0)</f>
        <v>0</v>
      </c>
      <c r="X754">
        <f>IF(EmployeeData3[[#This Row],[Performance Rating]]="Outstanding",1,0)</f>
        <v>0</v>
      </c>
      <c r="Y754">
        <f>IF(EmployeeData3[[#This Row],[Job Level]]="Entry",1,0)</f>
        <v>1</v>
      </c>
      <c r="Z754">
        <f>IF(EmployeeData3[[#This Row],[Job Level]]="Manager",1,0)</f>
        <v>0</v>
      </c>
      <c r="AA754">
        <f>IF(EmployeeData3[[#This Row],[Job Level]]="Senior",1,0)</f>
        <v>0</v>
      </c>
      <c r="AB754">
        <f>IF(EmployeeData3[[#This Row],[Job Level]]="Senior Manager",1,0)</f>
        <v>0</v>
      </c>
      <c r="AC754">
        <f>IF(EmployeeData3[[#This Row],[Department]]="Claims",1,0)</f>
        <v>0</v>
      </c>
      <c r="AD754">
        <f>IF(EmployeeData3[[#This Row],[Department]]="Finance",1,0)</f>
        <v>0</v>
      </c>
      <c r="AE754">
        <f>IF(EmployeeData3[[#This Row],[Department]]="HR",1,0)</f>
        <v>0</v>
      </c>
      <c r="AF754">
        <f>IF(EmployeeData3[[#This Row],[Department]]="IT",1,0)</f>
        <v>0</v>
      </c>
      <c r="AG754">
        <f>IF(EmployeeData3[[#This Row],[Department]]="Marketing",1,0)</f>
        <v>0</v>
      </c>
      <c r="AH754">
        <f>IF(EmployeeData3[[#This Row],[Department]]="Sales",1,0)</f>
        <v>0</v>
      </c>
      <c r="AI754">
        <f>IF(EmployeeData3[[#This Row],[Department]]="Underwriting",1,0)</f>
        <v>0</v>
      </c>
      <c r="AJ754">
        <f>IF(EmployeeData3[[#This Row],[Country]]="Canada",1,0)</f>
        <v>0</v>
      </c>
      <c r="AK754">
        <f>IF(EmployeeData3[[#This Row],[Country]]="Germany",1,0)</f>
        <v>0</v>
      </c>
      <c r="AL754">
        <f>IF(EmployeeData3[[#This Row],[Country]]="Ireland",1,0)</f>
        <v>0</v>
      </c>
      <c r="AM754">
        <f>IF(EmployeeData3[[#This Row],[Country]]="Singapore",1,0)</f>
        <v>0</v>
      </c>
      <c r="AN754">
        <f>IF(EmployeeData3[[#This Row],[Country]]="US",1,0)</f>
        <v>1</v>
      </c>
      <c r="AO754">
        <f>IF(EmployeeData3[[#This Row],[Working Arrangement]]="Office",1,0)</f>
        <v>0</v>
      </c>
      <c r="AP754">
        <f>IF(EmployeeData3[[#This Row],[Working Arrangement]]="Remote",1,0)</f>
        <v>0</v>
      </c>
      <c r="AQ754" t="e">
        <f>'Logistics Regression'!#REF! + SUMPRODUCT(B754:J754, 'Logistics Regression'!#REF!)</f>
        <v>#REF!</v>
      </c>
    </row>
    <row r="755" spans="1:43">
      <c r="A755" t="s">
        <v>806</v>
      </c>
      <c r="B755" t="str">
        <f>VLOOKUP(EmployeeData3[[#This Row],[Employee ID]],GenderData[#All],2,FALSE)</f>
        <v>Female</v>
      </c>
      <c r="C755" t="s">
        <v>66</v>
      </c>
      <c r="D755" t="s">
        <v>67</v>
      </c>
      <c r="E755" t="s">
        <v>31</v>
      </c>
      <c r="F755" t="s">
        <v>24</v>
      </c>
      <c r="G755">
        <v>59</v>
      </c>
      <c r="H755">
        <v>7.3</v>
      </c>
      <c r="I755">
        <v>1.1000000000000001</v>
      </c>
      <c r="J755" s="3">
        <v>1.23</v>
      </c>
      <c r="K755" t="s">
        <v>37</v>
      </c>
      <c r="L755" t="s">
        <v>26</v>
      </c>
      <c r="M755">
        <v>13</v>
      </c>
      <c r="N755">
        <v>86</v>
      </c>
      <c r="O755">
        <v>7</v>
      </c>
      <c r="P755">
        <v>2</v>
      </c>
      <c r="Q755" t="s">
        <v>33</v>
      </c>
      <c r="R755" t="s">
        <v>38</v>
      </c>
      <c r="S755">
        <v>19</v>
      </c>
      <c r="T755">
        <v>1</v>
      </c>
      <c r="U755">
        <f>IF(EmployeeData3[[#This Row],[Gender]]="Female",1,0)</f>
        <v>1</v>
      </c>
      <c r="V755">
        <f>IF(EmployeeData3[[#This Row],[Performance Rating]]="Needs Improvement",1,0)</f>
        <v>0</v>
      </c>
      <c r="W755">
        <f>IF(EmployeeData3[[#This Row],[Performance Rating]]="Exceeds Expectations",1,0)</f>
        <v>1</v>
      </c>
      <c r="X755">
        <f>IF(EmployeeData3[[#This Row],[Performance Rating]]="Outstanding",1,0)</f>
        <v>0</v>
      </c>
      <c r="Y755">
        <f>IF(EmployeeData3[[#This Row],[Job Level]]="Entry",1,0)</f>
        <v>0</v>
      </c>
      <c r="Z755">
        <f>IF(EmployeeData3[[#This Row],[Job Level]]="Manager",1,0)</f>
        <v>0</v>
      </c>
      <c r="AA755">
        <f>IF(EmployeeData3[[#This Row],[Job Level]]="Senior",1,0)</f>
        <v>0</v>
      </c>
      <c r="AB755">
        <f>IF(EmployeeData3[[#This Row],[Job Level]]="Senior Manager",1,0)</f>
        <v>0</v>
      </c>
      <c r="AC755">
        <f>IF(EmployeeData3[[#This Row],[Department]]="Claims",1,0)</f>
        <v>0</v>
      </c>
      <c r="AD755">
        <f>IF(EmployeeData3[[#This Row],[Department]]="Finance",1,0)</f>
        <v>0</v>
      </c>
      <c r="AE755">
        <f>IF(EmployeeData3[[#This Row],[Department]]="HR",1,0)</f>
        <v>1</v>
      </c>
      <c r="AF755">
        <f>IF(EmployeeData3[[#This Row],[Department]]="IT",1,0)</f>
        <v>0</v>
      </c>
      <c r="AG755">
        <f>IF(EmployeeData3[[#This Row],[Department]]="Marketing",1,0)</f>
        <v>0</v>
      </c>
      <c r="AH755">
        <f>IF(EmployeeData3[[#This Row],[Department]]="Sales",1,0)</f>
        <v>0</v>
      </c>
      <c r="AI755">
        <f>IF(EmployeeData3[[#This Row],[Department]]="Underwriting",1,0)</f>
        <v>0</v>
      </c>
      <c r="AJ755">
        <f>IF(EmployeeData3[[#This Row],[Country]]="Canada",1,0)</f>
        <v>0</v>
      </c>
      <c r="AK755">
        <f>IF(EmployeeData3[[#This Row],[Country]]="Germany",1,0)</f>
        <v>1</v>
      </c>
      <c r="AL755">
        <f>IF(EmployeeData3[[#This Row],[Country]]="Ireland",1,0)</f>
        <v>0</v>
      </c>
      <c r="AM755">
        <f>IF(EmployeeData3[[#This Row],[Country]]="Singapore",1,0)</f>
        <v>0</v>
      </c>
      <c r="AN755">
        <f>IF(EmployeeData3[[#This Row],[Country]]="US",1,0)</f>
        <v>0</v>
      </c>
      <c r="AO755">
        <f>IF(EmployeeData3[[#This Row],[Working Arrangement]]="Office",1,0)</f>
        <v>0</v>
      </c>
      <c r="AP755">
        <f>IF(EmployeeData3[[#This Row],[Working Arrangement]]="Remote",1,0)</f>
        <v>0</v>
      </c>
      <c r="AQ755" t="e">
        <f>'Logistics Regression'!#REF! + SUMPRODUCT(B755:J755, 'Logistics Regression'!#REF!)</f>
        <v>#REF!</v>
      </c>
    </row>
    <row r="756" spans="1:43">
      <c r="A756" t="s">
        <v>807</v>
      </c>
      <c r="B756" t="str">
        <f>VLOOKUP(EmployeeData3[[#This Row],[Employee ID]],GenderData[#All],2,FALSE)</f>
        <v>Male</v>
      </c>
      <c r="C756" t="s">
        <v>48</v>
      </c>
      <c r="D756" t="s">
        <v>49</v>
      </c>
      <c r="E756" t="s">
        <v>41</v>
      </c>
      <c r="F756" t="s">
        <v>59</v>
      </c>
      <c r="G756">
        <v>46</v>
      </c>
      <c r="H756">
        <v>7</v>
      </c>
      <c r="I756">
        <v>3.6</v>
      </c>
      <c r="J756" s="3">
        <v>0.94</v>
      </c>
      <c r="K756" t="s">
        <v>37</v>
      </c>
      <c r="L756" t="s">
        <v>38</v>
      </c>
      <c r="M756">
        <v>24</v>
      </c>
      <c r="N756">
        <v>68</v>
      </c>
      <c r="O756">
        <v>1</v>
      </c>
      <c r="P756">
        <v>2.4</v>
      </c>
      <c r="Q756" t="s">
        <v>27</v>
      </c>
      <c r="R756" t="s">
        <v>26</v>
      </c>
      <c r="S756">
        <v>17</v>
      </c>
      <c r="T756">
        <v>0</v>
      </c>
      <c r="U756">
        <f>IF(EmployeeData3[[#This Row],[Gender]]="Female",1,0)</f>
        <v>0</v>
      </c>
      <c r="V756">
        <f>IF(EmployeeData3[[#This Row],[Performance Rating]]="Needs Improvement",1,0)</f>
        <v>0</v>
      </c>
      <c r="W756">
        <f>IF(EmployeeData3[[#This Row],[Performance Rating]]="Exceeds Expectations",1,0)</f>
        <v>1</v>
      </c>
      <c r="X756">
        <f>IF(EmployeeData3[[#This Row],[Performance Rating]]="Outstanding",1,0)</f>
        <v>0</v>
      </c>
      <c r="Y756">
        <f>IF(EmployeeData3[[#This Row],[Job Level]]="Entry",1,0)</f>
        <v>0</v>
      </c>
      <c r="Z756">
        <f>IF(EmployeeData3[[#This Row],[Job Level]]="Manager",1,0)</f>
        <v>0</v>
      </c>
      <c r="AA756">
        <f>IF(EmployeeData3[[#This Row],[Job Level]]="Senior",1,0)</f>
        <v>0</v>
      </c>
      <c r="AB756">
        <f>IF(EmployeeData3[[#This Row],[Job Level]]="Senior Manager",1,0)</f>
        <v>1</v>
      </c>
      <c r="AC756">
        <f>IF(EmployeeData3[[#This Row],[Department]]="Claims",1,0)</f>
        <v>0</v>
      </c>
      <c r="AD756">
        <f>IF(EmployeeData3[[#This Row],[Department]]="Finance",1,0)</f>
        <v>0</v>
      </c>
      <c r="AE756">
        <f>IF(EmployeeData3[[#This Row],[Department]]="HR",1,0)</f>
        <v>0</v>
      </c>
      <c r="AF756">
        <f>IF(EmployeeData3[[#This Row],[Department]]="IT",1,0)</f>
        <v>1</v>
      </c>
      <c r="AG756">
        <f>IF(EmployeeData3[[#This Row],[Department]]="Marketing",1,0)</f>
        <v>0</v>
      </c>
      <c r="AH756">
        <f>IF(EmployeeData3[[#This Row],[Department]]="Sales",1,0)</f>
        <v>0</v>
      </c>
      <c r="AI756">
        <f>IF(EmployeeData3[[#This Row],[Department]]="Underwriting",1,0)</f>
        <v>0</v>
      </c>
      <c r="AJ756">
        <f>IF(EmployeeData3[[#This Row],[Country]]="Canada",1,0)</f>
        <v>0</v>
      </c>
      <c r="AK756">
        <f>IF(EmployeeData3[[#This Row],[Country]]="Germany",1,0)</f>
        <v>0</v>
      </c>
      <c r="AL756">
        <f>IF(EmployeeData3[[#This Row],[Country]]="Ireland",1,0)</f>
        <v>0</v>
      </c>
      <c r="AM756">
        <f>IF(EmployeeData3[[#This Row],[Country]]="Singapore",1,0)</f>
        <v>1</v>
      </c>
      <c r="AN756">
        <f>IF(EmployeeData3[[#This Row],[Country]]="US",1,0)</f>
        <v>0</v>
      </c>
      <c r="AO756">
        <f>IF(EmployeeData3[[#This Row],[Working Arrangement]]="Office",1,0)</f>
        <v>0</v>
      </c>
      <c r="AP756">
        <f>IF(EmployeeData3[[#This Row],[Working Arrangement]]="Remote",1,0)</f>
        <v>1</v>
      </c>
      <c r="AQ756" t="e">
        <f>'Logistics Regression'!#REF! + SUMPRODUCT(B756:J756, 'Logistics Regression'!#REF!)</f>
        <v>#REF!</v>
      </c>
    </row>
    <row r="757" spans="1:43">
      <c r="A757" t="s">
        <v>808</v>
      </c>
      <c r="B757" t="str">
        <f>VLOOKUP(EmployeeData3[[#This Row],[Employee ID]],GenderData[#All],2,FALSE)</f>
        <v>Female</v>
      </c>
      <c r="C757" t="s">
        <v>52</v>
      </c>
      <c r="D757" t="s">
        <v>30</v>
      </c>
      <c r="E757" t="s">
        <v>23</v>
      </c>
      <c r="F757" t="s">
        <v>36</v>
      </c>
      <c r="G757">
        <v>37</v>
      </c>
      <c r="H757">
        <v>9.8000000000000007</v>
      </c>
      <c r="I757">
        <v>3.5</v>
      </c>
      <c r="J757" s="3">
        <v>1.24</v>
      </c>
      <c r="K757" t="s">
        <v>37</v>
      </c>
      <c r="L757" t="s">
        <v>26</v>
      </c>
      <c r="M757">
        <v>21</v>
      </c>
      <c r="N757">
        <v>71</v>
      </c>
      <c r="O757">
        <v>11</v>
      </c>
      <c r="P757">
        <v>2.7</v>
      </c>
      <c r="Q757" t="s">
        <v>27</v>
      </c>
      <c r="R757" t="s">
        <v>38</v>
      </c>
      <c r="S757">
        <v>42</v>
      </c>
      <c r="T757">
        <v>0</v>
      </c>
      <c r="U757">
        <f>IF(EmployeeData3[[#This Row],[Gender]]="Female",1,0)</f>
        <v>1</v>
      </c>
      <c r="V757">
        <f>IF(EmployeeData3[[#This Row],[Performance Rating]]="Needs Improvement",1,0)</f>
        <v>0</v>
      </c>
      <c r="W757">
        <f>IF(EmployeeData3[[#This Row],[Performance Rating]]="Exceeds Expectations",1,0)</f>
        <v>1</v>
      </c>
      <c r="X757">
        <f>IF(EmployeeData3[[#This Row],[Performance Rating]]="Outstanding",1,0)</f>
        <v>0</v>
      </c>
      <c r="Y757">
        <f>IF(EmployeeData3[[#This Row],[Job Level]]="Entry",1,0)</f>
        <v>0</v>
      </c>
      <c r="Z757">
        <f>IF(EmployeeData3[[#This Row],[Job Level]]="Manager",1,0)</f>
        <v>1</v>
      </c>
      <c r="AA757">
        <f>IF(EmployeeData3[[#This Row],[Job Level]]="Senior",1,0)</f>
        <v>0</v>
      </c>
      <c r="AB757">
        <f>IF(EmployeeData3[[#This Row],[Job Level]]="Senior Manager",1,0)</f>
        <v>0</v>
      </c>
      <c r="AC757">
        <f>IF(EmployeeData3[[#This Row],[Department]]="Claims",1,0)</f>
        <v>0</v>
      </c>
      <c r="AD757">
        <f>IF(EmployeeData3[[#This Row],[Department]]="Finance",1,0)</f>
        <v>0</v>
      </c>
      <c r="AE757">
        <f>IF(EmployeeData3[[#This Row],[Department]]="HR",1,0)</f>
        <v>0</v>
      </c>
      <c r="AF757">
        <f>IF(EmployeeData3[[#This Row],[Department]]="IT",1,0)</f>
        <v>0</v>
      </c>
      <c r="AG757">
        <f>IF(EmployeeData3[[#This Row],[Department]]="Marketing",1,0)</f>
        <v>0</v>
      </c>
      <c r="AH757">
        <f>IF(EmployeeData3[[#This Row],[Department]]="Sales",1,0)</f>
        <v>0</v>
      </c>
      <c r="AI757">
        <f>IF(EmployeeData3[[#This Row],[Department]]="Underwriting",1,0)</f>
        <v>1</v>
      </c>
      <c r="AJ757">
        <f>IF(EmployeeData3[[#This Row],[Country]]="Canada",1,0)</f>
        <v>0</v>
      </c>
      <c r="AK757">
        <f>IF(EmployeeData3[[#This Row],[Country]]="Germany",1,0)</f>
        <v>0</v>
      </c>
      <c r="AL757">
        <f>IF(EmployeeData3[[#This Row],[Country]]="Ireland",1,0)</f>
        <v>0</v>
      </c>
      <c r="AM757">
        <f>IF(EmployeeData3[[#This Row],[Country]]="Singapore",1,0)</f>
        <v>0</v>
      </c>
      <c r="AN757">
        <f>IF(EmployeeData3[[#This Row],[Country]]="US",1,0)</f>
        <v>0</v>
      </c>
      <c r="AO757">
        <f>IF(EmployeeData3[[#This Row],[Working Arrangement]]="Office",1,0)</f>
        <v>0</v>
      </c>
      <c r="AP757">
        <f>IF(EmployeeData3[[#This Row],[Working Arrangement]]="Remote",1,0)</f>
        <v>1</v>
      </c>
      <c r="AQ757" t="e">
        <f>'Logistics Regression'!#REF! + SUMPRODUCT(B757:J757, 'Logistics Regression'!#REF!)</f>
        <v>#REF!</v>
      </c>
    </row>
    <row r="758" spans="1:43">
      <c r="A758" t="s">
        <v>809</v>
      </c>
      <c r="B758" t="str">
        <f>VLOOKUP(EmployeeData3[[#This Row],[Employee ID]],GenderData[#All],2,FALSE)</f>
        <v>Female</v>
      </c>
      <c r="C758" t="s">
        <v>40</v>
      </c>
      <c r="D758" t="s">
        <v>40</v>
      </c>
      <c r="E758" t="s">
        <v>45</v>
      </c>
      <c r="F758" t="s">
        <v>59</v>
      </c>
      <c r="G758">
        <v>35</v>
      </c>
      <c r="H758">
        <v>2.4</v>
      </c>
      <c r="I758">
        <v>2.4</v>
      </c>
      <c r="J758" s="3">
        <v>1.02</v>
      </c>
      <c r="K758" t="s">
        <v>25</v>
      </c>
      <c r="L758" t="s">
        <v>26</v>
      </c>
      <c r="M758">
        <v>22</v>
      </c>
      <c r="N758">
        <v>59</v>
      </c>
      <c r="O758">
        <v>5</v>
      </c>
      <c r="P758">
        <v>2.1</v>
      </c>
      <c r="Q758" t="s">
        <v>33</v>
      </c>
      <c r="R758" t="s">
        <v>38</v>
      </c>
      <c r="S758">
        <v>1</v>
      </c>
      <c r="T758">
        <v>0</v>
      </c>
      <c r="U758">
        <f>IF(EmployeeData3[[#This Row],[Gender]]="Female",1,0)</f>
        <v>1</v>
      </c>
      <c r="V758">
        <f>IF(EmployeeData3[[#This Row],[Performance Rating]]="Needs Improvement",1,0)</f>
        <v>0</v>
      </c>
      <c r="W758">
        <f>IF(EmployeeData3[[#This Row],[Performance Rating]]="Exceeds Expectations",1,0)</f>
        <v>0</v>
      </c>
      <c r="X758">
        <f>IF(EmployeeData3[[#This Row],[Performance Rating]]="Outstanding",1,0)</f>
        <v>0</v>
      </c>
      <c r="Y758">
        <f>IF(EmployeeData3[[#This Row],[Job Level]]="Entry",1,0)</f>
        <v>0</v>
      </c>
      <c r="Z758">
        <f>IF(EmployeeData3[[#This Row],[Job Level]]="Manager",1,0)</f>
        <v>0</v>
      </c>
      <c r="AA758">
        <f>IF(EmployeeData3[[#This Row],[Job Level]]="Senior",1,0)</f>
        <v>0</v>
      </c>
      <c r="AB758">
        <f>IF(EmployeeData3[[#This Row],[Job Level]]="Senior Manager",1,0)</f>
        <v>1</v>
      </c>
      <c r="AC758">
        <f>IF(EmployeeData3[[#This Row],[Department]]="Claims",1,0)</f>
        <v>0</v>
      </c>
      <c r="AD758">
        <f>IF(EmployeeData3[[#This Row],[Department]]="Finance",1,0)</f>
        <v>0</v>
      </c>
      <c r="AE758">
        <f>IF(EmployeeData3[[#This Row],[Department]]="HR",1,0)</f>
        <v>0</v>
      </c>
      <c r="AF758">
        <f>IF(EmployeeData3[[#This Row],[Department]]="IT",1,0)</f>
        <v>0</v>
      </c>
      <c r="AG758">
        <f>IF(EmployeeData3[[#This Row],[Department]]="Marketing",1,0)</f>
        <v>0</v>
      </c>
      <c r="AH758">
        <f>IF(EmployeeData3[[#This Row],[Department]]="Sales",1,0)</f>
        <v>0</v>
      </c>
      <c r="AI758">
        <f>IF(EmployeeData3[[#This Row],[Department]]="Underwriting",1,0)</f>
        <v>0</v>
      </c>
      <c r="AJ758">
        <f>IF(EmployeeData3[[#This Row],[Country]]="Canada",1,0)</f>
        <v>0</v>
      </c>
      <c r="AK758">
        <f>IF(EmployeeData3[[#This Row],[Country]]="Germany",1,0)</f>
        <v>0</v>
      </c>
      <c r="AL758">
        <f>IF(EmployeeData3[[#This Row],[Country]]="Ireland",1,0)</f>
        <v>0</v>
      </c>
      <c r="AM758">
        <f>IF(EmployeeData3[[#This Row],[Country]]="Singapore",1,0)</f>
        <v>0</v>
      </c>
      <c r="AN758">
        <f>IF(EmployeeData3[[#This Row],[Country]]="US",1,0)</f>
        <v>1</v>
      </c>
      <c r="AO758">
        <f>IF(EmployeeData3[[#This Row],[Working Arrangement]]="Office",1,0)</f>
        <v>0</v>
      </c>
      <c r="AP758">
        <f>IF(EmployeeData3[[#This Row],[Working Arrangement]]="Remote",1,0)</f>
        <v>0</v>
      </c>
      <c r="AQ758" t="e">
        <f>'Logistics Regression'!#REF! + SUMPRODUCT(B758:J758, 'Logistics Regression'!#REF!)</f>
        <v>#REF!</v>
      </c>
    </row>
    <row r="759" spans="1:43">
      <c r="A759" t="s">
        <v>810</v>
      </c>
      <c r="B759" t="str">
        <f>VLOOKUP(EmployeeData3[[#This Row],[Employee ID]],GenderData[#All],2,FALSE)</f>
        <v>Female</v>
      </c>
      <c r="C759" t="s">
        <v>40</v>
      </c>
      <c r="D759" t="s">
        <v>40</v>
      </c>
      <c r="E759" t="s">
        <v>23</v>
      </c>
      <c r="F759" t="s">
        <v>24</v>
      </c>
      <c r="G759">
        <v>36</v>
      </c>
      <c r="H759">
        <v>3.3</v>
      </c>
      <c r="I759">
        <v>0.8</v>
      </c>
      <c r="J759" s="3">
        <v>0.84</v>
      </c>
      <c r="K759" t="s">
        <v>25</v>
      </c>
      <c r="L759" t="s">
        <v>38</v>
      </c>
      <c r="M759">
        <v>13</v>
      </c>
      <c r="N759">
        <v>76</v>
      </c>
      <c r="O759">
        <v>4</v>
      </c>
      <c r="P759">
        <v>4</v>
      </c>
      <c r="Q759" t="s">
        <v>33</v>
      </c>
      <c r="R759" t="s">
        <v>26</v>
      </c>
      <c r="S759">
        <v>32</v>
      </c>
      <c r="T759">
        <v>0</v>
      </c>
      <c r="U759">
        <f>IF(EmployeeData3[[#This Row],[Gender]]="Female",1,0)</f>
        <v>1</v>
      </c>
      <c r="V759">
        <f>IF(EmployeeData3[[#This Row],[Performance Rating]]="Needs Improvement",1,0)</f>
        <v>0</v>
      </c>
      <c r="W759">
        <f>IF(EmployeeData3[[#This Row],[Performance Rating]]="Exceeds Expectations",1,0)</f>
        <v>0</v>
      </c>
      <c r="X759">
        <f>IF(EmployeeData3[[#This Row],[Performance Rating]]="Outstanding",1,0)</f>
        <v>0</v>
      </c>
      <c r="Y759">
        <f>IF(EmployeeData3[[#This Row],[Job Level]]="Entry",1,0)</f>
        <v>0</v>
      </c>
      <c r="Z759">
        <f>IF(EmployeeData3[[#This Row],[Job Level]]="Manager",1,0)</f>
        <v>0</v>
      </c>
      <c r="AA759">
        <f>IF(EmployeeData3[[#This Row],[Job Level]]="Senior",1,0)</f>
        <v>0</v>
      </c>
      <c r="AB759">
        <f>IF(EmployeeData3[[#This Row],[Job Level]]="Senior Manager",1,0)</f>
        <v>0</v>
      </c>
      <c r="AC759">
        <f>IF(EmployeeData3[[#This Row],[Department]]="Claims",1,0)</f>
        <v>0</v>
      </c>
      <c r="AD759">
        <f>IF(EmployeeData3[[#This Row],[Department]]="Finance",1,0)</f>
        <v>0</v>
      </c>
      <c r="AE759">
        <f>IF(EmployeeData3[[#This Row],[Department]]="HR",1,0)</f>
        <v>0</v>
      </c>
      <c r="AF759">
        <f>IF(EmployeeData3[[#This Row],[Department]]="IT",1,0)</f>
        <v>0</v>
      </c>
      <c r="AG759">
        <f>IF(EmployeeData3[[#This Row],[Department]]="Marketing",1,0)</f>
        <v>0</v>
      </c>
      <c r="AH759">
        <f>IF(EmployeeData3[[#This Row],[Department]]="Sales",1,0)</f>
        <v>0</v>
      </c>
      <c r="AI759">
        <f>IF(EmployeeData3[[#This Row],[Department]]="Underwriting",1,0)</f>
        <v>0</v>
      </c>
      <c r="AJ759">
        <f>IF(EmployeeData3[[#This Row],[Country]]="Canada",1,0)</f>
        <v>0</v>
      </c>
      <c r="AK759">
        <f>IF(EmployeeData3[[#This Row],[Country]]="Germany",1,0)</f>
        <v>0</v>
      </c>
      <c r="AL759">
        <f>IF(EmployeeData3[[#This Row],[Country]]="Ireland",1,0)</f>
        <v>0</v>
      </c>
      <c r="AM759">
        <f>IF(EmployeeData3[[#This Row],[Country]]="Singapore",1,0)</f>
        <v>0</v>
      </c>
      <c r="AN759">
        <f>IF(EmployeeData3[[#This Row],[Country]]="US",1,0)</f>
        <v>0</v>
      </c>
      <c r="AO759">
        <f>IF(EmployeeData3[[#This Row],[Working Arrangement]]="Office",1,0)</f>
        <v>0</v>
      </c>
      <c r="AP759">
        <f>IF(EmployeeData3[[#This Row],[Working Arrangement]]="Remote",1,0)</f>
        <v>0</v>
      </c>
      <c r="AQ759" t="e">
        <f>'Logistics Regression'!#REF! + SUMPRODUCT(B759:J759, 'Logistics Regression'!#REF!)</f>
        <v>#REF!</v>
      </c>
    </row>
    <row r="760" spans="1:43">
      <c r="A760" t="s">
        <v>811</v>
      </c>
      <c r="B760" t="str">
        <f>VLOOKUP(EmployeeData3[[#This Row],[Employee ID]],GenderData[#All],2,FALSE)</f>
        <v>Male</v>
      </c>
      <c r="C760" t="s">
        <v>29</v>
      </c>
      <c r="D760" t="s">
        <v>30</v>
      </c>
      <c r="E760" t="s">
        <v>45</v>
      </c>
      <c r="F760" t="s">
        <v>62</v>
      </c>
      <c r="G760">
        <v>31</v>
      </c>
      <c r="H760">
        <v>7.5</v>
      </c>
      <c r="I760">
        <v>2.5</v>
      </c>
      <c r="J760" s="3">
        <v>1.1599999999999999</v>
      </c>
      <c r="K760" t="s">
        <v>75</v>
      </c>
      <c r="L760" t="s">
        <v>26</v>
      </c>
      <c r="M760">
        <v>10</v>
      </c>
      <c r="N760">
        <v>67</v>
      </c>
      <c r="O760">
        <v>4</v>
      </c>
      <c r="P760">
        <v>5.6</v>
      </c>
      <c r="Q760" t="s">
        <v>33</v>
      </c>
      <c r="R760" t="s">
        <v>26</v>
      </c>
      <c r="S760">
        <v>8</v>
      </c>
      <c r="T760">
        <v>0</v>
      </c>
      <c r="U760">
        <f>IF(EmployeeData3[[#This Row],[Gender]]="Female",1,0)</f>
        <v>0</v>
      </c>
      <c r="V760">
        <f>IF(EmployeeData3[[#This Row],[Performance Rating]]="Needs Improvement",1,0)</f>
        <v>0</v>
      </c>
      <c r="W760">
        <f>IF(EmployeeData3[[#This Row],[Performance Rating]]="Exceeds Expectations",1,0)</f>
        <v>0</v>
      </c>
      <c r="X760">
        <f>IF(EmployeeData3[[#This Row],[Performance Rating]]="Outstanding",1,0)</f>
        <v>1</v>
      </c>
      <c r="Y760">
        <f>IF(EmployeeData3[[#This Row],[Job Level]]="Entry",1,0)</f>
        <v>1</v>
      </c>
      <c r="Z760">
        <f>IF(EmployeeData3[[#This Row],[Job Level]]="Manager",1,0)</f>
        <v>0</v>
      </c>
      <c r="AA760">
        <f>IF(EmployeeData3[[#This Row],[Job Level]]="Senior",1,0)</f>
        <v>0</v>
      </c>
      <c r="AB760">
        <f>IF(EmployeeData3[[#This Row],[Job Level]]="Senior Manager",1,0)</f>
        <v>0</v>
      </c>
      <c r="AC760">
        <f>IF(EmployeeData3[[#This Row],[Department]]="Claims",1,0)</f>
        <v>1</v>
      </c>
      <c r="AD760">
        <f>IF(EmployeeData3[[#This Row],[Department]]="Finance",1,0)</f>
        <v>0</v>
      </c>
      <c r="AE760">
        <f>IF(EmployeeData3[[#This Row],[Department]]="HR",1,0)</f>
        <v>0</v>
      </c>
      <c r="AF760">
        <f>IF(EmployeeData3[[#This Row],[Department]]="IT",1,0)</f>
        <v>0</v>
      </c>
      <c r="AG760">
        <f>IF(EmployeeData3[[#This Row],[Department]]="Marketing",1,0)</f>
        <v>0</v>
      </c>
      <c r="AH760">
        <f>IF(EmployeeData3[[#This Row],[Department]]="Sales",1,0)</f>
        <v>0</v>
      </c>
      <c r="AI760">
        <f>IF(EmployeeData3[[#This Row],[Department]]="Underwriting",1,0)</f>
        <v>0</v>
      </c>
      <c r="AJ760">
        <f>IF(EmployeeData3[[#This Row],[Country]]="Canada",1,0)</f>
        <v>0</v>
      </c>
      <c r="AK760">
        <f>IF(EmployeeData3[[#This Row],[Country]]="Germany",1,0)</f>
        <v>0</v>
      </c>
      <c r="AL760">
        <f>IF(EmployeeData3[[#This Row],[Country]]="Ireland",1,0)</f>
        <v>0</v>
      </c>
      <c r="AM760">
        <f>IF(EmployeeData3[[#This Row],[Country]]="Singapore",1,0)</f>
        <v>0</v>
      </c>
      <c r="AN760">
        <f>IF(EmployeeData3[[#This Row],[Country]]="US",1,0)</f>
        <v>1</v>
      </c>
      <c r="AO760">
        <f>IF(EmployeeData3[[#This Row],[Working Arrangement]]="Office",1,0)</f>
        <v>0</v>
      </c>
      <c r="AP760">
        <f>IF(EmployeeData3[[#This Row],[Working Arrangement]]="Remote",1,0)</f>
        <v>0</v>
      </c>
      <c r="AQ760" t="e">
        <f>'Logistics Regression'!#REF! + SUMPRODUCT(B760:J760, 'Logistics Regression'!#REF!)</f>
        <v>#REF!</v>
      </c>
    </row>
    <row r="761" spans="1:43">
      <c r="A761" t="s">
        <v>812</v>
      </c>
      <c r="B761" t="str">
        <f>VLOOKUP(EmployeeData3[[#This Row],[Employee ID]],GenderData[#All],2,FALSE)</f>
        <v>Female</v>
      </c>
      <c r="C761" t="s">
        <v>52</v>
      </c>
      <c r="D761" t="s">
        <v>30</v>
      </c>
      <c r="E761" t="s">
        <v>23</v>
      </c>
      <c r="F761" t="s">
        <v>32</v>
      </c>
      <c r="G761">
        <v>40</v>
      </c>
      <c r="H761">
        <v>2.7</v>
      </c>
      <c r="I761">
        <v>2.7</v>
      </c>
      <c r="J761" s="3">
        <v>1.03</v>
      </c>
      <c r="K761" t="s">
        <v>37</v>
      </c>
      <c r="L761" t="s">
        <v>26</v>
      </c>
      <c r="M761">
        <v>27</v>
      </c>
      <c r="N761">
        <v>81</v>
      </c>
      <c r="O761">
        <v>9</v>
      </c>
      <c r="P761">
        <v>1.7</v>
      </c>
      <c r="Q761" t="s">
        <v>33</v>
      </c>
      <c r="R761" t="s">
        <v>26</v>
      </c>
      <c r="S761">
        <v>12</v>
      </c>
      <c r="T761">
        <v>0</v>
      </c>
      <c r="U761">
        <f>IF(EmployeeData3[[#This Row],[Gender]]="Female",1,0)</f>
        <v>1</v>
      </c>
      <c r="V761">
        <f>IF(EmployeeData3[[#This Row],[Performance Rating]]="Needs Improvement",1,0)</f>
        <v>0</v>
      </c>
      <c r="W761">
        <f>IF(EmployeeData3[[#This Row],[Performance Rating]]="Exceeds Expectations",1,0)</f>
        <v>1</v>
      </c>
      <c r="X761">
        <f>IF(EmployeeData3[[#This Row],[Performance Rating]]="Outstanding",1,0)</f>
        <v>0</v>
      </c>
      <c r="Y761">
        <f>IF(EmployeeData3[[#This Row],[Job Level]]="Entry",1,0)</f>
        <v>0</v>
      </c>
      <c r="Z761">
        <f>IF(EmployeeData3[[#This Row],[Job Level]]="Manager",1,0)</f>
        <v>0</v>
      </c>
      <c r="AA761">
        <f>IF(EmployeeData3[[#This Row],[Job Level]]="Senior",1,0)</f>
        <v>1</v>
      </c>
      <c r="AB761">
        <f>IF(EmployeeData3[[#This Row],[Job Level]]="Senior Manager",1,0)</f>
        <v>0</v>
      </c>
      <c r="AC761">
        <f>IF(EmployeeData3[[#This Row],[Department]]="Claims",1,0)</f>
        <v>0</v>
      </c>
      <c r="AD761">
        <f>IF(EmployeeData3[[#This Row],[Department]]="Finance",1,0)</f>
        <v>0</v>
      </c>
      <c r="AE761">
        <f>IF(EmployeeData3[[#This Row],[Department]]="HR",1,0)</f>
        <v>0</v>
      </c>
      <c r="AF761">
        <f>IF(EmployeeData3[[#This Row],[Department]]="IT",1,0)</f>
        <v>0</v>
      </c>
      <c r="AG761">
        <f>IF(EmployeeData3[[#This Row],[Department]]="Marketing",1,0)</f>
        <v>0</v>
      </c>
      <c r="AH761">
        <f>IF(EmployeeData3[[#This Row],[Department]]="Sales",1,0)</f>
        <v>0</v>
      </c>
      <c r="AI761">
        <f>IF(EmployeeData3[[#This Row],[Department]]="Underwriting",1,0)</f>
        <v>1</v>
      </c>
      <c r="AJ761">
        <f>IF(EmployeeData3[[#This Row],[Country]]="Canada",1,0)</f>
        <v>0</v>
      </c>
      <c r="AK761">
        <f>IF(EmployeeData3[[#This Row],[Country]]="Germany",1,0)</f>
        <v>0</v>
      </c>
      <c r="AL761">
        <f>IF(EmployeeData3[[#This Row],[Country]]="Ireland",1,0)</f>
        <v>0</v>
      </c>
      <c r="AM761">
        <f>IF(EmployeeData3[[#This Row],[Country]]="Singapore",1,0)</f>
        <v>0</v>
      </c>
      <c r="AN761">
        <f>IF(EmployeeData3[[#This Row],[Country]]="US",1,0)</f>
        <v>0</v>
      </c>
      <c r="AO761">
        <f>IF(EmployeeData3[[#This Row],[Working Arrangement]]="Office",1,0)</f>
        <v>0</v>
      </c>
      <c r="AP761">
        <f>IF(EmployeeData3[[#This Row],[Working Arrangement]]="Remote",1,0)</f>
        <v>0</v>
      </c>
      <c r="AQ761" t="e">
        <f>'Logistics Regression'!#REF! + SUMPRODUCT(B761:J761, 'Logistics Regression'!#REF!)</f>
        <v>#REF!</v>
      </c>
    </row>
    <row r="762" spans="1:43">
      <c r="A762" t="s">
        <v>813</v>
      </c>
      <c r="B762" t="str">
        <f>VLOOKUP(EmployeeData3[[#This Row],[Employee ID]],GenderData[#All],2,FALSE)</f>
        <v>Female</v>
      </c>
      <c r="C762" t="s">
        <v>43</v>
      </c>
      <c r="D762" t="s">
        <v>44</v>
      </c>
      <c r="E762" t="s">
        <v>31</v>
      </c>
      <c r="F762" t="s">
        <v>24</v>
      </c>
      <c r="G762">
        <v>28</v>
      </c>
      <c r="H762">
        <v>6.1</v>
      </c>
      <c r="I762">
        <v>3.8</v>
      </c>
      <c r="J762" s="3">
        <v>1.08</v>
      </c>
      <c r="K762" t="s">
        <v>37</v>
      </c>
      <c r="L762" t="s">
        <v>26</v>
      </c>
      <c r="M762">
        <v>12</v>
      </c>
      <c r="N762">
        <v>78</v>
      </c>
      <c r="O762">
        <v>6</v>
      </c>
      <c r="P762">
        <v>2.7</v>
      </c>
      <c r="Q762" t="s">
        <v>33</v>
      </c>
      <c r="R762" t="s">
        <v>26</v>
      </c>
      <c r="S762">
        <v>0</v>
      </c>
      <c r="T762">
        <v>0</v>
      </c>
      <c r="U762">
        <f>IF(EmployeeData3[[#This Row],[Gender]]="Female",1,0)</f>
        <v>1</v>
      </c>
      <c r="V762">
        <f>IF(EmployeeData3[[#This Row],[Performance Rating]]="Needs Improvement",1,0)</f>
        <v>0</v>
      </c>
      <c r="W762">
        <f>IF(EmployeeData3[[#This Row],[Performance Rating]]="Exceeds Expectations",1,0)</f>
        <v>1</v>
      </c>
      <c r="X762">
        <f>IF(EmployeeData3[[#This Row],[Performance Rating]]="Outstanding",1,0)</f>
        <v>0</v>
      </c>
      <c r="Y762">
        <f>IF(EmployeeData3[[#This Row],[Job Level]]="Entry",1,0)</f>
        <v>0</v>
      </c>
      <c r="Z762">
        <f>IF(EmployeeData3[[#This Row],[Job Level]]="Manager",1,0)</f>
        <v>0</v>
      </c>
      <c r="AA762">
        <f>IF(EmployeeData3[[#This Row],[Job Level]]="Senior",1,0)</f>
        <v>0</v>
      </c>
      <c r="AB762">
        <f>IF(EmployeeData3[[#This Row],[Job Level]]="Senior Manager",1,0)</f>
        <v>0</v>
      </c>
      <c r="AC762">
        <f>IF(EmployeeData3[[#This Row],[Department]]="Claims",1,0)</f>
        <v>0</v>
      </c>
      <c r="AD762">
        <f>IF(EmployeeData3[[#This Row],[Department]]="Finance",1,0)</f>
        <v>1</v>
      </c>
      <c r="AE762">
        <f>IF(EmployeeData3[[#This Row],[Department]]="HR",1,0)</f>
        <v>0</v>
      </c>
      <c r="AF762">
        <f>IF(EmployeeData3[[#This Row],[Department]]="IT",1,0)</f>
        <v>0</v>
      </c>
      <c r="AG762">
        <f>IF(EmployeeData3[[#This Row],[Department]]="Marketing",1,0)</f>
        <v>0</v>
      </c>
      <c r="AH762">
        <f>IF(EmployeeData3[[#This Row],[Department]]="Sales",1,0)</f>
        <v>0</v>
      </c>
      <c r="AI762">
        <f>IF(EmployeeData3[[#This Row],[Department]]="Underwriting",1,0)</f>
        <v>0</v>
      </c>
      <c r="AJ762">
        <f>IF(EmployeeData3[[#This Row],[Country]]="Canada",1,0)</f>
        <v>0</v>
      </c>
      <c r="AK762">
        <f>IF(EmployeeData3[[#This Row],[Country]]="Germany",1,0)</f>
        <v>1</v>
      </c>
      <c r="AL762">
        <f>IF(EmployeeData3[[#This Row],[Country]]="Ireland",1,0)</f>
        <v>0</v>
      </c>
      <c r="AM762">
        <f>IF(EmployeeData3[[#This Row],[Country]]="Singapore",1,0)</f>
        <v>0</v>
      </c>
      <c r="AN762">
        <f>IF(EmployeeData3[[#This Row],[Country]]="US",1,0)</f>
        <v>0</v>
      </c>
      <c r="AO762">
        <f>IF(EmployeeData3[[#This Row],[Working Arrangement]]="Office",1,0)</f>
        <v>0</v>
      </c>
      <c r="AP762">
        <f>IF(EmployeeData3[[#This Row],[Working Arrangement]]="Remote",1,0)</f>
        <v>0</v>
      </c>
      <c r="AQ762" t="e">
        <f>'Logistics Regression'!#REF! + SUMPRODUCT(B762:J762, 'Logistics Regression'!#REF!)</f>
        <v>#REF!</v>
      </c>
    </row>
    <row r="763" spans="1:43">
      <c r="A763" t="s">
        <v>814</v>
      </c>
      <c r="B763" t="str">
        <f>VLOOKUP(EmployeeData3[[#This Row],[Employee ID]],GenderData[#All],2,FALSE)</f>
        <v>Female</v>
      </c>
      <c r="C763" t="s">
        <v>66</v>
      </c>
      <c r="D763" t="s">
        <v>67</v>
      </c>
      <c r="E763" t="s">
        <v>23</v>
      </c>
      <c r="F763" t="s">
        <v>36</v>
      </c>
      <c r="G763">
        <v>21</v>
      </c>
      <c r="H763">
        <v>3.4</v>
      </c>
      <c r="I763">
        <v>3.4</v>
      </c>
      <c r="J763" s="3">
        <v>1.1299999999999999</v>
      </c>
      <c r="K763" t="s">
        <v>53</v>
      </c>
      <c r="L763" t="s">
        <v>38</v>
      </c>
      <c r="M763">
        <v>19</v>
      </c>
      <c r="N763">
        <v>68</v>
      </c>
      <c r="O763">
        <v>4</v>
      </c>
      <c r="P763">
        <v>4.4000000000000004</v>
      </c>
      <c r="Q763" t="s">
        <v>27</v>
      </c>
      <c r="R763" t="s">
        <v>26</v>
      </c>
      <c r="S763">
        <v>17</v>
      </c>
      <c r="T763">
        <v>0</v>
      </c>
      <c r="U763">
        <f>IF(EmployeeData3[[#This Row],[Gender]]="Female",1,0)</f>
        <v>1</v>
      </c>
      <c r="V763">
        <f>IF(EmployeeData3[[#This Row],[Performance Rating]]="Needs Improvement",1,0)</f>
        <v>1</v>
      </c>
      <c r="W763">
        <f>IF(EmployeeData3[[#This Row],[Performance Rating]]="Exceeds Expectations",1,0)</f>
        <v>0</v>
      </c>
      <c r="X763">
        <f>IF(EmployeeData3[[#This Row],[Performance Rating]]="Outstanding",1,0)</f>
        <v>0</v>
      </c>
      <c r="Y763">
        <f>IF(EmployeeData3[[#This Row],[Job Level]]="Entry",1,0)</f>
        <v>0</v>
      </c>
      <c r="Z763">
        <f>IF(EmployeeData3[[#This Row],[Job Level]]="Manager",1,0)</f>
        <v>1</v>
      </c>
      <c r="AA763">
        <f>IF(EmployeeData3[[#This Row],[Job Level]]="Senior",1,0)</f>
        <v>0</v>
      </c>
      <c r="AB763">
        <f>IF(EmployeeData3[[#This Row],[Job Level]]="Senior Manager",1,0)</f>
        <v>0</v>
      </c>
      <c r="AC763">
        <f>IF(EmployeeData3[[#This Row],[Department]]="Claims",1,0)</f>
        <v>0</v>
      </c>
      <c r="AD763">
        <f>IF(EmployeeData3[[#This Row],[Department]]="Finance",1,0)</f>
        <v>0</v>
      </c>
      <c r="AE763">
        <f>IF(EmployeeData3[[#This Row],[Department]]="HR",1,0)</f>
        <v>1</v>
      </c>
      <c r="AF763">
        <f>IF(EmployeeData3[[#This Row],[Department]]="IT",1,0)</f>
        <v>0</v>
      </c>
      <c r="AG763">
        <f>IF(EmployeeData3[[#This Row],[Department]]="Marketing",1,0)</f>
        <v>0</v>
      </c>
      <c r="AH763">
        <f>IF(EmployeeData3[[#This Row],[Department]]="Sales",1,0)</f>
        <v>0</v>
      </c>
      <c r="AI763">
        <f>IF(EmployeeData3[[#This Row],[Department]]="Underwriting",1,0)</f>
        <v>0</v>
      </c>
      <c r="AJ763">
        <f>IF(EmployeeData3[[#This Row],[Country]]="Canada",1,0)</f>
        <v>0</v>
      </c>
      <c r="AK763">
        <f>IF(EmployeeData3[[#This Row],[Country]]="Germany",1,0)</f>
        <v>0</v>
      </c>
      <c r="AL763">
        <f>IF(EmployeeData3[[#This Row],[Country]]="Ireland",1,0)</f>
        <v>0</v>
      </c>
      <c r="AM763">
        <f>IF(EmployeeData3[[#This Row],[Country]]="Singapore",1,0)</f>
        <v>0</v>
      </c>
      <c r="AN763">
        <f>IF(EmployeeData3[[#This Row],[Country]]="US",1,0)</f>
        <v>0</v>
      </c>
      <c r="AO763">
        <f>IF(EmployeeData3[[#This Row],[Working Arrangement]]="Office",1,0)</f>
        <v>0</v>
      </c>
      <c r="AP763">
        <f>IF(EmployeeData3[[#This Row],[Working Arrangement]]="Remote",1,0)</f>
        <v>1</v>
      </c>
      <c r="AQ763" t="e">
        <f>'Logistics Regression'!#REF! + SUMPRODUCT(B763:J763, 'Logistics Regression'!#REF!)</f>
        <v>#REF!</v>
      </c>
    </row>
    <row r="764" spans="1:43">
      <c r="A764" t="s">
        <v>815</v>
      </c>
      <c r="B764" t="str">
        <f>VLOOKUP(EmployeeData3[[#This Row],[Employee ID]],GenderData[#All],2,FALSE)</f>
        <v>Male</v>
      </c>
      <c r="C764" t="s">
        <v>43</v>
      </c>
      <c r="D764" t="s">
        <v>44</v>
      </c>
      <c r="E764" t="s">
        <v>45</v>
      </c>
      <c r="F764" t="s">
        <v>62</v>
      </c>
      <c r="G764">
        <v>40</v>
      </c>
      <c r="H764">
        <v>4.9000000000000004</v>
      </c>
      <c r="I764">
        <v>2.1</v>
      </c>
      <c r="J764" s="3">
        <v>1.03</v>
      </c>
      <c r="K764" t="s">
        <v>25</v>
      </c>
      <c r="L764" t="s">
        <v>26</v>
      </c>
      <c r="M764">
        <v>17</v>
      </c>
      <c r="N764">
        <v>70</v>
      </c>
      <c r="O764">
        <v>4</v>
      </c>
      <c r="P764">
        <v>1.3</v>
      </c>
      <c r="Q764" t="s">
        <v>33</v>
      </c>
      <c r="R764" t="s">
        <v>38</v>
      </c>
      <c r="S764">
        <v>42</v>
      </c>
      <c r="T764">
        <v>0</v>
      </c>
      <c r="U764">
        <f>IF(EmployeeData3[[#This Row],[Gender]]="Female",1,0)</f>
        <v>0</v>
      </c>
      <c r="V764">
        <f>IF(EmployeeData3[[#This Row],[Performance Rating]]="Needs Improvement",1,0)</f>
        <v>0</v>
      </c>
      <c r="W764">
        <f>IF(EmployeeData3[[#This Row],[Performance Rating]]="Exceeds Expectations",1,0)</f>
        <v>0</v>
      </c>
      <c r="X764">
        <f>IF(EmployeeData3[[#This Row],[Performance Rating]]="Outstanding",1,0)</f>
        <v>0</v>
      </c>
      <c r="Y764">
        <f>IF(EmployeeData3[[#This Row],[Job Level]]="Entry",1,0)</f>
        <v>1</v>
      </c>
      <c r="Z764">
        <f>IF(EmployeeData3[[#This Row],[Job Level]]="Manager",1,0)</f>
        <v>0</v>
      </c>
      <c r="AA764">
        <f>IF(EmployeeData3[[#This Row],[Job Level]]="Senior",1,0)</f>
        <v>0</v>
      </c>
      <c r="AB764">
        <f>IF(EmployeeData3[[#This Row],[Job Level]]="Senior Manager",1,0)</f>
        <v>0</v>
      </c>
      <c r="AC764">
        <f>IF(EmployeeData3[[#This Row],[Department]]="Claims",1,0)</f>
        <v>0</v>
      </c>
      <c r="AD764">
        <f>IF(EmployeeData3[[#This Row],[Department]]="Finance",1,0)</f>
        <v>1</v>
      </c>
      <c r="AE764">
        <f>IF(EmployeeData3[[#This Row],[Department]]="HR",1,0)</f>
        <v>0</v>
      </c>
      <c r="AF764">
        <f>IF(EmployeeData3[[#This Row],[Department]]="IT",1,0)</f>
        <v>0</v>
      </c>
      <c r="AG764">
        <f>IF(EmployeeData3[[#This Row],[Department]]="Marketing",1,0)</f>
        <v>0</v>
      </c>
      <c r="AH764">
        <f>IF(EmployeeData3[[#This Row],[Department]]="Sales",1,0)</f>
        <v>0</v>
      </c>
      <c r="AI764">
        <f>IF(EmployeeData3[[#This Row],[Department]]="Underwriting",1,0)</f>
        <v>0</v>
      </c>
      <c r="AJ764">
        <f>IF(EmployeeData3[[#This Row],[Country]]="Canada",1,0)</f>
        <v>0</v>
      </c>
      <c r="AK764">
        <f>IF(EmployeeData3[[#This Row],[Country]]="Germany",1,0)</f>
        <v>0</v>
      </c>
      <c r="AL764">
        <f>IF(EmployeeData3[[#This Row],[Country]]="Ireland",1,0)</f>
        <v>0</v>
      </c>
      <c r="AM764">
        <f>IF(EmployeeData3[[#This Row],[Country]]="Singapore",1,0)</f>
        <v>0</v>
      </c>
      <c r="AN764">
        <f>IF(EmployeeData3[[#This Row],[Country]]="US",1,0)</f>
        <v>1</v>
      </c>
      <c r="AO764">
        <f>IF(EmployeeData3[[#This Row],[Working Arrangement]]="Office",1,0)</f>
        <v>0</v>
      </c>
      <c r="AP764">
        <f>IF(EmployeeData3[[#This Row],[Working Arrangement]]="Remote",1,0)</f>
        <v>0</v>
      </c>
      <c r="AQ764" t="e">
        <f>'Logistics Regression'!#REF! + SUMPRODUCT(B764:J764, 'Logistics Regression'!#REF!)</f>
        <v>#REF!</v>
      </c>
    </row>
    <row r="765" spans="1:43">
      <c r="A765" t="s">
        <v>816</v>
      </c>
      <c r="B765" t="str">
        <f>VLOOKUP(EmployeeData3[[#This Row],[Employee ID]],GenderData[#All],2,FALSE)</f>
        <v>Male</v>
      </c>
      <c r="C765" t="s">
        <v>35</v>
      </c>
      <c r="D765" t="s">
        <v>22</v>
      </c>
      <c r="E765" t="s">
        <v>45</v>
      </c>
      <c r="F765" t="s">
        <v>24</v>
      </c>
      <c r="G765">
        <v>38</v>
      </c>
      <c r="H765">
        <v>1.5</v>
      </c>
      <c r="I765">
        <v>1.5</v>
      </c>
      <c r="J765" s="3">
        <v>0.96</v>
      </c>
      <c r="K765" t="s">
        <v>37</v>
      </c>
      <c r="L765" t="s">
        <v>26</v>
      </c>
      <c r="M765">
        <v>29</v>
      </c>
      <c r="N765">
        <v>61</v>
      </c>
      <c r="O765">
        <v>4</v>
      </c>
      <c r="P765">
        <v>0.9</v>
      </c>
      <c r="Q765" t="s">
        <v>33</v>
      </c>
      <c r="R765" t="s">
        <v>26</v>
      </c>
      <c r="S765">
        <v>27</v>
      </c>
      <c r="T765">
        <v>0</v>
      </c>
      <c r="U765">
        <f>IF(EmployeeData3[[#This Row],[Gender]]="Female",1,0)</f>
        <v>0</v>
      </c>
      <c r="V765">
        <f>IF(EmployeeData3[[#This Row],[Performance Rating]]="Needs Improvement",1,0)</f>
        <v>0</v>
      </c>
      <c r="W765">
        <f>IF(EmployeeData3[[#This Row],[Performance Rating]]="Exceeds Expectations",1,0)</f>
        <v>1</v>
      </c>
      <c r="X765">
        <f>IF(EmployeeData3[[#This Row],[Performance Rating]]="Outstanding",1,0)</f>
        <v>0</v>
      </c>
      <c r="Y765">
        <f>IF(EmployeeData3[[#This Row],[Job Level]]="Entry",1,0)</f>
        <v>0</v>
      </c>
      <c r="Z765">
        <f>IF(EmployeeData3[[#This Row],[Job Level]]="Manager",1,0)</f>
        <v>0</v>
      </c>
      <c r="AA765">
        <f>IF(EmployeeData3[[#This Row],[Job Level]]="Senior",1,0)</f>
        <v>0</v>
      </c>
      <c r="AB765">
        <f>IF(EmployeeData3[[#This Row],[Job Level]]="Senior Manager",1,0)</f>
        <v>0</v>
      </c>
      <c r="AC765">
        <f>IF(EmployeeData3[[#This Row],[Department]]="Claims",1,0)</f>
        <v>0</v>
      </c>
      <c r="AD765">
        <f>IF(EmployeeData3[[#This Row],[Department]]="Finance",1,0)</f>
        <v>0</v>
      </c>
      <c r="AE765">
        <f>IF(EmployeeData3[[#This Row],[Department]]="HR",1,0)</f>
        <v>0</v>
      </c>
      <c r="AF765">
        <f>IF(EmployeeData3[[#This Row],[Department]]="IT",1,0)</f>
        <v>0</v>
      </c>
      <c r="AG765">
        <f>IF(EmployeeData3[[#This Row],[Department]]="Marketing",1,0)</f>
        <v>1</v>
      </c>
      <c r="AH765">
        <f>IF(EmployeeData3[[#This Row],[Department]]="Sales",1,0)</f>
        <v>0</v>
      </c>
      <c r="AI765">
        <f>IF(EmployeeData3[[#This Row],[Department]]="Underwriting",1,0)</f>
        <v>0</v>
      </c>
      <c r="AJ765">
        <f>IF(EmployeeData3[[#This Row],[Country]]="Canada",1,0)</f>
        <v>0</v>
      </c>
      <c r="AK765">
        <f>IF(EmployeeData3[[#This Row],[Country]]="Germany",1,0)</f>
        <v>0</v>
      </c>
      <c r="AL765">
        <f>IF(EmployeeData3[[#This Row],[Country]]="Ireland",1,0)</f>
        <v>0</v>
      </c>
      <c r="AM765">
        <f>IF(EmployeeData3[[#This Row],[Country]]="Singapore",1,0)</f>
        <v>0</v>
      </c>
      <c r="AN765">
        <f>IF(EmployeeData3[[#This Row],[Country]]="US",1,0)</f>
        <v>1</v>
      </c>
      <c r="AO765">
        <f>IF(EmployeeData3[[#This Row],[Working Arrangement]]="Office",1,0)</f>
        <v>0</v>
      </c>
      <c r="AP765">
        <f>IF(EmployeeData3[[#This Row],[Working Arrangement]]="Remote",1,0)</f>
        <v>0</v>
      </c>
      <c r="AQ765" t="e">
        <f>'Logistics Regression'!#REF! + SUMPRODUCT(B765:J765, 'Logistics Regression'!#REF!)</f>
        <v>#REF!</v>
      </c>
    </row>
    <row r="766" spans="1:43">
      <c r="A766" t="s">
        <v>817</v>
      </c>
      <c r="B766" t="str">
        <f>VLOOKUP(EmployeeData3[[#This Row],[Employee ID]],GenderData[#All],2,FALSE)</f>
        <v>Male</v>
      </c>
      <c r="C766" t="s">
        <v>48</v>
      </c>
      <c r="D766" t="s">
        <v>49</v>
      </c>
      <c r="E766" t="s">
        <v>41</v>
      </c>
      <c r="F766" t="s">
        <v>24</v>
      </c>
      <c r="G766">
        <v>33</v>
      </c>
      <c r="H766">
        <v>4.2</v>
      </c>
      <c r="I766">
        <v>4.2</v>
      </c>
      <c r="J766" s="3">
        <v>1.08</v>
      </c>
      <c r="K766" t="s">
        <v>53</v>
      </c>
      <c r="L766" t="s">
        <v>26</v>
      </c>
      <c r="M766">
        <v>25</v>
      </c>
      <c r="N766">
        <v>48</v>
      </c>
      <c r="O766">
        <v>7</v>
      </c>
      <c r="P766">
        <v>1.7</v>
      </c>
      <c r="Q766" t="s">
        <v>33</v>
      </c>
      <c r="R766" t="s">
        <v>38</v>
      </c>
      <c r="S766">
        <v>10</v>
      </c>
      <c r="T766">
        <v>1</v>
      </c>
      <c r="U766">
        <f>IF(EmployeeData3[[#This Row],[Gender]]="Female",1,0)</f>
        <v>0</v>
      </c>
      <c r="V766">
        <f>IF(EmployeeData3[[#This Row],[Performance Rating]]="Needs Improvement",1,0)</f>
        <v>1</v>
      </c>
      <c r="W766">
        <f>IF(EmployeeData3[[#This Row],[Performance Rating]]="Exceeds Expectations",1,0)</f>
        <v>0</v>
      </c>
      <c r="X766">
        <f>IF(EmployeeData3[[#This Row],[Performance Rating]]="Outstanding",1,0)</f>
        <v>0</v>
      </c>
      <c r="Y766">
        <f>IF(EmployeeData3[[#This Row],[Job Level]]="Entry",1,0)</f>
        <v>0</v>
      </c>
      <c r="Z766">
        <f>IF(EmployeeData3[[#This Row],[Job Level]]="Manager",1,0)</f>
        <v>0</v>
      </c>
      <c r="AA766">
        <f>IF(EmployeeData3[[#This Row],[Job Level]]="Senior",1,0)</f>
        <v>0</v>
      </c>
      <c r="AB766">
        <f>IF(EmployeeData3[[#This Row],[Job Level]]="Senior Manager",1,0)</f>
        <v>0</v>
      </c>
      <c r="AC766">
        <f>IF(EmployeeData3[[#This Row],[Department]]="Claims",1,0)</f>
        <v>0</v>
      </c>
      <c r="AD766">
        <f>IF(EmployeeData3[[#This Row],[Department]]="Finance",1,0)</f>
        <v>0</v>
      </c>
      <c r="AE766">
        <f>IF(EmployeeData3[[#This Row],[Department]]="HR",1,0)</f>
        <v>0</v>
      </c>
      <c r="AF766">
        <f>IF(EmployeeData3[[#This Row],[Department]]="IT",1,0)</f>
        <v>1</v>
      </c>
      <c r="AG766">
        <f>IF(EmployeeData3[[#This Row],[Department]]="Marketing",1,0)</f>
        <v>0</v>
      </c>
      <c r="AH766">
        <f>IF(EmployeeData3[[#This Row],[Department]]="Sales",1,0)</f>
        <v>0</v>
      </c>
      <c r="AI766">
        <f>IF(EmployeeData3[[#This Row],[Department]]="Underwriting",1,0)</f>
        <v>0</v>
      </c>
      <c r="AJ766">
        <f>IF(EmployeeData3[[#This Row],[Country]]="Canada",1,0)</f>
        <v>0</v>
      </c>
      <c r="AK766">
        <f>IF(EmployeeData3[[#This Row],[Country]]="Germany",1,0)</f>
        <v>0</v>
      </c>
      <c r="AL766">
        <f>IF(EmployeeData3[[#This Row],[Country]]="Ireland",1,0)</f>
        <v>0</v>
      </c>
      <c r="AM766">
        <f>IF(EmployeeData3[[#This Row],[Country]]="Singapore",1,0)</f>
        <v>1</v>
      </c>
      <c r="AN766">
        <f>IF(EmployeeData3[[#This Row],[Country]]="US",1,0)</f>
        <v>0</v>
      </c>
      <c r="AO766">
        <f>IF(EmployeeData3[[#This Row],[Working Arrangement]]="Office",1,0)</f>
        <v>0</v>
      </c>
      <c r="AP766">
        <f>IF(EmployeeData3[[#This Row],[Working Arrangement]]="Remote",1,0)</f>
        <v>0</v>
      </c>
      <c r="AQ766" t="e">
        <f>'Logistics Regression'!#REF! + SUMPRODUCT(B766:J766, 'Logistics Regression'!#REF!)</f>
        <v>#REF!</v>
      </c>
    </row>
    <row r="767" spans="1:43">
      <c r="A767" t="s">
        <v>818</v>
      </c>
      <c r="B767" t="str">
        <f>VLOOKUP(EmployeeData3[[#This Row],[Employee ID]],GenderData[#All],2,FALSE)</f>
        <v>Female</v>
      </c>
      <c r="C767" t="s">
        <v>40</v>
      </c>
      <c r="D767" t="s">
        <v>40</v>
      </c>
      <c r="E767" t="s">
        <v>45</v>
      </c>
      <c r="F767" t="s">
        <v>24</v>
      </c>
      <c r="G767">
        <v>26</v>
      </c>
      <c r="H767">
        <v>8.5</v>
      </c>
      <c r="I767">
        <v>2.6</v>
      </c>
      <c r="J767" s="3">
        <v>1</v>
      </c>
      <c r="K767" t="s">
        <v>25</v>
      </c>
      <c r="L767" t="s">
        <v>38</v>
      </c>
      <c r="M767">
        <v>4</v>
      </c>
      <c r="N767">
        <v>67</v>
      </c>
      <c r="O767">
        <v>3</v>
      </c>
      <c r="P767">
        <v>4.5</v>
      </c>
      <c r="Q767" t="s">
        <v>33</v>
      </c>
      <c r="R767" t="s">
        <v>26</v>
      </c>
      <c r="S767">
        <v>36</v>
      </c>
      <c r="T767">
        <v>0</v>
      </c>
      <c r="U767">
        <f>IF(EmployeeData3[[#This Row],[Gender]]="Female",1,0)</f>
        <v>1</v>
      </c>
      <c r="V767">
        <f>IF(EmployeeData3[[#This Row],[Performance Rating]]="Needs Improvement",1,0)</f>
        <v>0</v>
      </c>
      <c r="W767">
        <f>IF(EmployeeData3[[#This Row],[Performance Rating]]="Exceeds Expectations",1,0)</f>
        <v>0</v>
      </c>
      <c r="X767">
        <f>IF(EmployeeData3[[#This Row],[Performance Rating]]="Outstanding",1,0)</f>
        <v>0</v>
      </c>
      <c r="Y767">
        <f>IF(EmployeeData3[[#This Row],[Job Level]]="Entry",1,0)</f>
        <v>0</v>
      </c>
      <c r="Z767">
        <f>IF(EmployeeData3[[#This Row],[Job Level]]="Manager",1,0)</f>
        <v>0</v>
      </c>
      <c r="AA767">
        <f>IF(EmployeeData3[[#This Row],[Job Level]]="Senior",1,0)</f>
        <v>0</v>
      </c>
      <c r="AB767">
        <f>IF(EmployeeData3[[#This Row],[Job Level]]="Senior Manager",1,0)</f>
        <v>0</v>
      </c>
      <c r="AC767">
        <f>IF(EmployeeData3[[#This Row],[Department]]="Claims",1,0)</f>
        <v>0</v>
      </c>
      <c r="AD767">
        <f>IF(EmployeeData3[[#This Row],[Department]]="Finance",1,0)</f>
        <v>0</v>
      </c>
      <c r="AE767">
        <f>IF(EmployeeData3[[#This Row],[Department]]="HR",1,0)</f>
        <v>0</v>
      </c>
      <c r="AF767">
        <f>IF(EmployeeData3[[#This Row],[Department]]="IT",1,0)</f>
        <v>0</v>
      </c>
      <c r="AG767">
        <f>IF(EmployeeData3[[#This Row],[Department]]="Marketing",1,0)</f>
        <v>0</v>
      </c>
      <c r="AH767">
        <f>IF(EmployeeData3[[#This Row],[Department]]="Sales",1,0)</f>
        <v>0</v>
      </c>
      <c r="AI767">
        <f>IF(EmployeeData3[[#This Row],[Department]]="Underwriting",1,0)</f>
        <v>0</v>
      </c>
      <c r="AJ767">
        <f>IF(EmployeeData3[[#This Row],[Country]]="Canada",1,0)</f>
        <v>0</v>
      </c>
      <c r="AK767">
        <f>IF(EmployeeData3[[#This Row],[Country]]="Germany",1,0)</f>
        <v>0</v>
      </c>
      <c r="AL767">
        <f>IF(EmployeeData3[[#This Row],[Country]]="Ireland",1,0)</f>
        <v>0</v>
      </c>
      <c r="AM767">
        <f>IF(EmployeeData3[[#This Row],[Country]]="Singapore",1,0)</f>
        <v>0</v>
      </c>
      <c r="AN767">
        <f>IF(EmployeeData3[[#This Row],[Country]]="US",1,0)</f>
        <v>1</v>
      </c>
      <c r="AO767">
        <f>IF(EmployeeData3[[#This Row],[Working Arrangement]]="Office",1,0)</f>
        <v>0</v>
      </c>
      <c r="AP767">
        <f>IF(EmployeeData3[[#This Row],[Working Arrangement]]="Remote",1,0)</f>
        <v>0</v>
      </c>
      <c r="AQ767" t="e">
        <f>'Logistics Regression'!#REF! + SUMPRODUCT(B767:J767, 'Logistics Regression'!#REF!)</f>
        <v>#REF!</v>
      </c>
    </row>
    <row r="768" spans="1:43">
      <c r="A768" t="s">
        <v>819</v>
      </c>
      <c r="B768" t="str">
        <f>VLOOKUP(EmployeeData3[[#This Row],[Employee ID]],GenderData[#All],2,FALSE)</f>
        <v>Male</v>
      </c>
      <c r="C768" t="s">
        <v>52</v>
      </c>
      <c r="D768" t="s">
        <v>30</v>
      </c>
      <c r="E768" t="s">
        <v>23</v>
      </c>
      <c r="F768" t="s">
        <v>32</v>
      </c>
      <c r="G768">
        <v>41</v>
      </c>
      <c r="H768">
        <v>6.6</v>
      </c>
      <c r="I768">
        <v>2.6</v>
      </c>
      <c r="J768" s="3">
        <v>1.1299999999999999</v>
      </c>
      <c r="K768" t="s">
        <v>25</v>
      </c>
      <c r="L768" t="s">
        <v>38</v>
      </c>
      <c r="M768">
        <v>5</v>
      </c>
      <c r="N768">
        <v>79</v>
      </c>
      <c r="O768">
        <v>7</v>
      </c>
      <c r="P768">
        <v>1.2</v>
      </c>
      <c r="Q768" t="s">
        <v>50</v>
      </c>
      <c r="R768" t="s">
        <v>38</v>
      </c>
      <c r="S768">
        <v>39</v>
      </c>
      <c r="T768">
        <v>0</v>
      </c>
      <c r="U768">
        <f>IF(EmployeeData3[[#This Row],[Gender]]="Female",1,0)</f>
        <v>0</v>
      </c>
      <c r="V768">
        <f>IF(EmployeeData3[[#This Row],[Performance Rating]]="Needs Improvement",1,0)</f>
        <v>0</v>
      </c>
      <c r="W768">
        <f>IF(EmployeeData3[[#This Row],[Performance Rating]]="Exceeds Expectations",1,0)</f>
        <v>0</v>
      </c>
      <c r="X768">
        <f>IF(EmployeeData3[[#This Row],[Performance Rating]]="Outstanding",1,0)</f>
        <v>0</v>
      </c>
      <c r="Y768">
        <f>IF(EmployeeData3[[#This Row],[Job Level]]="Entry",1,0)</f>
        <v>0</v>
      </c>
      <c r="Z768">
        <f>IF(EmployeeData3[[#This Row],[Job Level]]="Manager",1,0)</f>
        <v>0</v>
      </c>
      <c r="AA768">
        <f>IF(EmployeeData3[[#This Row],[Job Level]]="Senior",1,0)</f>
        <v>1</v>
      </c>
      <c r="AB768">
        <f>IF(EmployeeData3[[#This Row],[Job Level]]="Senior Manager",1,0)</f>
        <v>0</v>
      </c>
      <c r="AC768">
        <f>IF(EmployeeData3[[#This Row],[Department]]="Claims",1,0)</f>
        <v>0</v>
      </c>
      <c r="AD768">
        <f>IF(EmployeeData3[[#This Row],[Department]]="Finance",1,0)</f>
        <v>0</v>
      </c>
      <c r="AE768">
        <f>IF(EmployeeData3[[#This Row],[Department]]="HR",1,0)</f>
        <v>0</v>
      </c>
      <c r="AF768">
        <f>IF(EmployeeData3[[#This Row],[Department]]="IT",1,0)</f>
        <v>0</v>
      </c>
      <c r="AG768">
        <f>IF(EmployeeData3[[#This Row],[Department]]="Marketing",1,0)</f>
        <v>0</v>
      </c>
      <c r="AH768">
        <f>IF(EmployeeData3[[#This Row],[Department]]="Sales",1,0)</f>
        <v>0</v>
      </c>
      <c r="AI768">
        <f>IF(EmployeeData3[[#This Row],[Department]]="Underwriting",1,0)</f>
        <v>1</v>
      </c>
      <c r="AJ768">
        <f>IF(EmployeeData3[[#This Row],[Country]]="Canada",1,0)</f>
        <v>0</v>
      </c>
      <c r="AK768">
        <f>IF(EmployeeData3[[#This Row],[Country]]="Germany",1,0)</f>
        <v>0</v>
      </c>
      <c r="AL768">
        <f>IF(EmployeeData3[[#This Row],[Country]]="Ireland",1,0)</f>
        <v>0</v>
      </c>
      <c r="AM768">
        <f>IF(EmployeeData3[[#This Row],[Country]]="Singapore",1,0)</f>
        <v>0</v>
      </c>
      <c r="AN768">
        <f>IF(EmployeeData3[[#This Row],[Country]]="US",1,0)</f>
        <v>0</v>
      </c>
      <c r="AO768">
        <f>IF(EmployeeData3[[#This Row],[Working Arrangement]]="Office",1,0)</f>
        <v>1</v>
      </c>
      <c r="AP768">
        <f>IF(EmployeeData3[[#This Row],[Working Arrangement]]="Remote",1,0)</f>
        <v>0</v>
      </c>
      <c r="AQ768" t="e">
        <f>'Logistics Regression'!#REF! + SUMPRODUCT(B768:J768, 'Logistics Regression'!#REF!)</f>
        <v>#REF!</v>
      </c>
    </row>
    <row r="769" spans="1:43">
      <c r="A769" t="s">
        <v>820</v>
      </c>
      <c r="B769" t="str">
        <f>VLOOKUP(EmployeeData3[[#This Row],[Employee ID]],GenderData[#All],2,FALSE)</f>
        <v>Female</v>
      </c>
      <c r="C769" t="s">
        <v>52</v>
      </c>
      <c r="D769" t="s">
        <v>30</v>
      </c>
      <c r="E769" t="s">
        <v>23</v>
      </c>
      <c r="F769" t="s">
        <v>24</v>
      </c>
      <c r="G769">
        <v>29</v>
      </c>
      <c r="H769">
        <v>1.8</v>
      </c>
      <c r="I769">
        <v>1.8</v>
      </c>
      <c r="J769" s="3">
        <v>0.8</v>
      </c>
      <c r="K769" t="s">
        <v>53</v>
      </c>
      <c r="L769" t="s">
        <v>26</v>
      </c>
      <c r="M769">
        <v>21</v>
      </c>
      <c r="N769">
        <v>71</v>
      </c>
      <c r="O769">
        <v>2</v>
      </c>
      <c r="P769">
        <v>1.8</v>
      </c>
      <c r="Q769" t="s">
        <v>33</v>
      </c>
      <c r="R769" t="s">
        <v>26</v>
      </c>
      <c r="S769">
        <v>25</v>
      </c>
      <c r="T769">
        <v>0</v>
      </c>
      <c r="U769">
        <f>IF(EmployeeData3[[#This Row],[Gender]]="Female",1,0)</f>
        <v>1</v>
      </c>
      <c r="V769">
        <f>IF(EmployeeData3[[#This Row],[Performance Rating]]="Needs Improvement",1,0)</f>
        <v>1</v>
      </c>
      <c r="W769">
        <f>IF(EmployeeData3[[#This Row],[Performance Rating]]="Exceeds Expectations",1,0)</f>
        <v>0</v>
      </c>
      <c r="X769">
        <f>IF(EmployeeData3[[#This Row],[Performance Rating]]="Outstanding",1,0)</f>
        <v>0</v>
      </c>
      <c r="Y769">
        <f>IF(EmployeeData3[[#This Row],[Job Level]]="Entry",1,0)</f>
        <v>0</v>
      </c>
      <c r="Z769">
        <f>IF(EmployeeData3[[#This Row],[Job Level]]="Manager",1,0)</f>
        <v>0</v>
      </c>
      <c r="AA769">
        <f>IF(EmployeeData3[[#This Row],[Job Level]]="Senior",1,0)</f>
        <v>0</v>
      </c>
      <c r="AB769">
        <f>IF(EmployeeData3[[#This Row],[Job Level]]="Senior Manager",1,0)</f>
        <v>0</v>
      </c>
      <c r="AC769">
        <f>IF(EmployeeData3[[#This Row],[Department]]="Claims",1,0)</f>
        <v>0</v>
      </c>
      <c r="AD769">
        <f>IF(EmployeeData3[[#This Row],[Department]]="Finance",1,0)</f>
        <v>0</v>
      </c>
      <c r="AE769">
        <f>IF(EmployeeData3[[#This Row],[Department]]="HR",1,0)</f>
        <v>0</v>
      </c>
      <c r="AF769">
        <f>IF(EmployeeData3[[#This Row],[Department]]="IT",1,0)</f>
        <v>0</v>
      </c>
      <c r="AG769">
        <f>IF(EmployeeData3[[#This Row],[Department]]="Marketing",1,0)</f>
        <v>0</v>
      </c>
      <c r="AH769">
        <f>IF(EmployeeData3[[#This Row],[Department]]="Sales",1,0)</f>
        <v>0</v>
      </c>
      <c r="AI769">
        <f>IF(EmployeeData3[[#This Row],[Department]]="Underwriting",1,0)</f>
        <v>1</v>
      </c>
      <c r="AJ769">
        <f>IF(EmployeeData3[[#This Row],[Country]]="Canada",1,0)</f>
        <v>0</v>
      </c>
      <c r="AK769">
        <f>IF(EmployeeData3[[#This Row],[Country]]="Germany",1,0)</f>
        <v>0</v>
      </c>
      <c r="AL769">
        <f>IF(EmployeeData3[[#This Row],[Country]]="Ireland",1,0)</f>
        <v>0</v>
      </c>
      <c r="AM769">
        <f>IF(EmployeeData3[[#This Row],[Country]]="Singapore",1,0)</f>
        <v>0</v>
      </c>
      <c r="AN769">
        <f>IF(EmployeeData3[[#This Row],[Country]]="US",1,0)</f>
        <v>0</v>
      </c>
      <c r="AO769">
        <f>IF(EmployeeData3[[#This Row],[Working Arrangement]]="Office",1,0)</f>
        <v>0</v>
      </c>
      <c r="AP769">
        <f>IF(EmployeeData3[[#This Row],[Working Arrangement]]="Remote",1,0)</f>
        <v>0</v>
      </c>
      <c r="AQ769" t="e">
        <f>'Logistics Regression'!#REF! + SUMPRODUCT(B769:J769, 'Logistics Regression'!#REF!)</f>
        <v>#REF!</v>
      </c>
    </row>
    <row r="770" spans="1:43">
      <c r="A770" t="s">
        <v>821</v>
      </c>
      <c r="B770" t="str">
        <f>VLOOKUP(EmployeeData3[[#This Row],[Employee ID]],GenderData[#All],2,FALSE)</f>
        <v>Male</v>
      </c>
      <c r="C770" t="s">
        <v>66</v>
      </c>
      <c r="D770" t="s">
        <v>67</v>
      </c>
      <c r="E770" t="s">
        <v>23</v>
      </c>
      <c r="F770" t="s">
        <v>24</v>
      </c>
      <c r="G770">
        <v>37</v>
      </c>
      <c r="H770">
        <v>11.4</v>
      </c>
      <c r="I770">
        <v>1.6</v>
      </c>
      <c r="J770" s="3">
        <v>1.0900000000000001</v>
      </c>
      <c r="K770" t="s">
        <v>25</v>
      </c>
      <c r="L770" t="s">
        <v>38</v>
      </c>
      <c r="M770">
        <v>15</v>
      </c>
      <c r="N770">
        <v>79</v>
      </c>
      <c r="O770">
        <v>2</v>
      </c>
      <c r="P770">
        <v>2.7</v>
      </c>
      <c r="Q770" t="s">
        <v>33</v>
      </c>
      <c r="R770" t="s">
        <v>26</v>
      </c>
      <c r="S770">
        <v>48</v>
      </c>
      <c r="T770">
        <v>0</v>
      </c>
      <c r="U770">
        <f>IF(EmployeeData3[[#This Row],[Gender]]="Female",1,0)</f>
        <v>0</v>
      </c>
      <c r="V770">
        <f>IF(EmployeeData3[[#This Row],[Performance Rating]]="Needs Improvement",1,0)</f>
        <v>0</v>
      </c>
      <c r="W770">
        <f>IF(EmployeeData3[[#This Row],[Performance Rating]]="Exceeds Expectations",1,0)</f>
        <v>0</v>
      </c>
      <c r="X770">
        <f>IF(EmployeeData3[[#This Row],[Performance Rating]]="Outstanding",1,0)</f>
        <v>0</v>
      </c>
      <c r="Y770">
        <f>IF(EmployeeData3[[#This Row],[Job Level]]="Entry",1,0)</f>
        <v>0</v>
      </c>
      <c r="Z770">
        <f>IF(EmployeeData3[[#This Row],[Job Level]]="Manager",1,0)</f>
        <v>0</v>
      </c>
      <c r="AA770">
        <f>IF(EmployeeData3[[#This Row],[Job Level]]="Senior",1,0)</f>
        <v>0</v>
      </c>
      <c r="AB770">
        <f>IF(EmployeeData3[[#This Row],[Job Level]]="Senior Manager",1,0)</f>
        <v>0</v>
      </c>
      <c r="AC770">
        <f>IF(EmployeeData3[[#This Row],[Department]]="Claims",1,0)</f>
        <v>0</v>
      </c>
      <c r="AD770">
        <f>IF(EmployeeData3[[#This Row],[Department]]="Finance",1,0)</f>
        <v>0</v>
      </c>
      <c r="AE770">
        <f>IF(EmployeeData3[[#This Row],[Department]]="HR",1,0)</f>
        <v>1</v>
      </c>
      <c r="AF770">
        <f>IF(EmployeeData3[[#This Row],[Department]]="IT",1,0)</f>
        <v>0</v>
      </c>
      <c r="AG770">
        <f>IF(EmployeeData3[[#This Row],[Department]]="Marketing",1,0)</f>
        <v>0</v>
      </c>
      <c r="AH770">
        <f>IF(EmployeeData3[[#This Row],[Department]]="Sales",1,0)</f>
        <v>0</v>
      </c>
      <c r="AI770">
        <f>IF(EmployeeData3[[#This Row],[Department]]="Underwriting",1,0)</f>
        <v>0</v>
      </c>
      <c r="AJ770">
        <f>IF(EmployeeData3[[#This Row],[Country]]="Canada",1,0)</f>
        <v>0</v>
      </c>
      <c r="AK770">
        <f>IF(EmployeeData3[[#This Row],[Country]]="Germany",1,0)</f>
        <v>0</v>
      </c>
      <c r="AL770">
        <f>IF(EmployeeData3[[#This Row],[Country]]="Ireland",1,0)</f>
        <v>0</v>
      </c>
      <c r="AM770">
        <f>IF(EmployeeData3[[#This Row],[Country]]="Singapore",1,0)</f>
        <v>0</v>
      </c>
      <c r="AN770">
        <f>IF(EmployeeData3[[#This Row],[Country]]="US",1,0)</f>
        <v>0</v>
      </c>
      <c r="AO770">
        <f>IF(EmployeeData3[[#This Row],[Working Arrangement]]="Office",1,0)</f>
        <v>0</v>
      </c>
      <c r="AP770">
        <f>IF(EmployeeData3[[#This Row],[Working Arrangement]]="Remote",1,0)</f>
        <v>0</v>
      </c>
      <c r="AQ770" t="e">
        <f>'Logistics Regression'!#REF! + SUMPRODUCT(B770:J770, 'Logistics Regression'!#REF!)</f>
        <v>#REF!</v>
      </c>
    </row>
    <row r="771" spans="1:43">
      <c r="A771" t="s">
        <v>822</v>
      </c>
      <c r="B771" t="str">
        <f>VLOOKUP(EmployeeData3[[#This Row],[Employee ID]],GenderData[#All],2,FALSE)</f>
        <v>Male</v>
      </c>
      <c r="C771" t="s">
        <v>52</v>
      </c>
      <c r="D771" t="s">
        <v>30</v>
      </c>
      <c r="E771" t="s">
        <v>55</v>
      </c>
      <c r="F771" t="s">
        <v>24</v>
      </c>
      <c r="G771">
        <v>54</v>
      </c>
      <c r="H771">
        <v>8.1999999999999993</v>
      </c>
      <c r="I771">
        <v>0.2</v>
      </c>
      <c r="J771" s="3">
        <v>0.93</v>
      </c>
      <c r="K771" t="s">
        <v>25</v>
      </c>
      <c r="L771" t="s">
        <v>26</v>
      </c>
      <c r="M771">
        <v>12</v>
      </c>
      <c r="N771">
        <v>68</v>
      </c>
      <c r="O771">
        <v>4</v>
      </c>
      <c r="P771">
        <v>3</v>
      </c>
      <c r="Q771" t="s">
        <v>33</v>
      </c>
      <c r="R771" t="s">
        <v>26</v>
      </c>
      <c r="S771">
        <v>34</v>
      </c>
      <c r="T771">
        <v>0</v>
      </c>
      <c r="U771">
        <f>IF(EmployeeData3[[#This Row],[Gender]]="Female",1,0)</f>
        <v>0</v>
      </c>
      <c r="V771">
        <f>IF(EmployeeData3[[#This Row],[Performance Rating]]="Needs Improvement",1,0)</f>
        <v>0</v>
      </c>
      <c r="W771">
        <f>IF(EmployeeData3[[#This Row],[Performance Rating]]="Exceeds Expectations",1,0)</f>
        <v>0</v>
      </c>
      <c r="X771">
        <f>IF(EmployeeData3[[#This Row],[Performance Rating]]="Outstanding",1,0)</f>
        <v>0</v>
      </c>
      <c r="Y771">
        <f>IF(EmployeeData3[[#This Row],[Job Level]]="Entry",1,0)</f>
        <v>0</v>
      </c>
      <c r="Z771">
        <f>IF(EmployeeData3[[#This Row],[Job Level]]="Manager",1,0)</f>
        <v>0</v>
      </c>
      <c r="AA771">
        <f>IF(EmployeeData3[[#This Row],[Job Level]]="Senior",1,0)</f>
        <v>0</v>
      </c>
      <c r="AB771">
        <f>IF(EmployeeData3[[#This Row],[Job Level]]="Senior Manager",1,0)</f>
        <v>0</v>
      </c>
      <c r="AC771">
        <f>IF(EmployeeData3[[#This Row],[Department]]="Claims",1,0)</f>
        <v>0</v>
      </c>
      <c r="AD771">
        <f>IF(EmployeeData3[[#This Row],[Department]]="Finance",1,0)</f>
        <v>0</v>
      </c>
      <c r="AE771">
        <f>IF(EmployeeData3[[#This Row],[Department]]="HR",1,0)</f>
        <v>0</v>
      </c>
      <c r="AF771">
        <f>IF(EmployeeData3[[#This Row],[Department]]="IT",1,0)</f>
        <v>0</v>
      </c>
      <c r="AG771">
        <f>IF(EmployeeData3[[#This Row],[Department]]="Marketing",1,0)</f>
        <v>0</v>
      </c>
      <c r="AH771">
        <f>IF(EmployeeData3[[#This Row],[Department]]="Sales",1,0)</f>
        <v>0</v>
      </c>
      <c r="AI771">
        <f>IF(EmployeeData3[[#This Row],[Department]]="Underwriting",1,0)</f>
        <v>1</v>
      </c>
      <c r="AJ771">
        <f>IF(EmployeeData3[[#This Row],[Country]]="Canada",1,0)</f>
        <v>1</v>
      </c>
      <c r="AK771">
        <f>IF(EmployeeData3[[#This Row],[Country]]="Germany",1,0)</f>
        <v>0</v>
      </c>
      <c r="AL771">
        <f>IF(EmployeeData3[[#This Row],[Country]]="Ireland",1,0)</f>
        <v>0</v>
      </c>
      <c r="AM771">
        <f>IF(EmployeeData3[[#This Row],[Country]]="Singapore",1,0)</f>
        <v>0</v>
      </c>
      <c r="AN771">
        <f>IF(EmployeeData3[[#This Row],[Country]]="US",1,0)</f>
        <v>0</v>
      </c>
      <c r="AO771">
        <f>IF(EmployeeData3[[#This Row],[Working Arrangement]]="Office",1,0)</f>
        <v>0</v>
      </c>
      <c r="AP771">
        <f>IF(EmployeeData3[[#This Row],[Working Arrangement]]="Remote",1,0)</f>
        <v>0</v>
      </c>
      <c r="AQ771" t="e">
        <f>'Logistics Regression'!#REF! + SUMPRODUCT(B771:J771, 'Logistics Regression'!#REF!)</f>
        <v>#REF!</v>
      </c>
    </row>
    <row r="772" spans="1:43">
      <c r="A772" t="s">
        <v>823</v>
      </c>
      <c r="B772" t="str">
        <f>VLOOKUP(EmployeeData3[[#This Row],[Employee ID]],GenderData[#All],2,FALSE)</f>
        <v>Female</v>
      </c>
      <c r="C772" t="s">
        <v>48</v>
      </c>
      <c r="D772" t="s">
        <v>49</v>
      </c>
      <c r="E772" t="s">
        <v>45</v>
      </c>
      <c r="F772" t="s">
        <v>24</v>
      </c>
      <c r="G772">
        <v>44</v>
      </c>
      <c r="H772">
        <v>1.5</v>
      </c>
      <c r="I772">
        <v>1.5</v>
      </c>
      <c r="J772" s="3">
        <v>1.19</v>
      </c>
      <c r="K772" t="s">
        <v>25</v>
      </c>
      <c r="L772" t="s">
        <v>26</v>
      </c>
      <c r="M772">
        <v>25</v>
      </c>
      <c r="N772">
        <v>79</v>
      </c>
      <c r="O772">
        <v>4</v>
      </c>
      <c r="P772">
        <v>2.4</v>
      </c>
      <c r="Q772" t="s">
        <v>33</v>
      </c>
      <c r="R772" t="s">
        <v>38</v>
      </c>
      <c r="S772">
        <v>32</v>
      </c>
      <c r="T772">
        <v>1</v>
      </c>
      <c r="U772">
        <f>IF(EmployeeData3[[#This Row],[Gender]]="Female",1,0)</f>
        <v>1</v>
      </c>
      <c r="V772">
        <f>IF(EmployeeData3[[#This Row],[Performance Rating]]="Needs Improvement",1,0)</f>
        <v>0</v>
      </c>
      <c r="W772">
        <f>IF(EmployeeData3[[#This Row],[Performance Rating]]="Exceeds Expectations",1,0)</f>
        <v>0</v>
      </c>
      <c r="X772">
        <f>IF(EmployeeData3[[#This Row],[Performance Rating]]="Outstanding",1,0)</f>
        <v>0</v>
      </c>
      <c r="Y772">
        <f>IF(EmployeeData3[[#This Row],[Job Level]]="Entry",1,0)</f>
        <v>0</v>
      </c>
      <c r="Z772">
        <f>IF(EmployeeData3[[#This Row],[Job Level]]="Manager",1,0)</f>
        <v>0</v>
      </c>
      <c r="AA772">
        <f>IF(EmployeeData3[[#This Row],[Job Level]]="Senior",1,0)</f>
        <v>0</v>
      </c>
      <c r="AB772">
        <f>IF(EmployeeData3[[#This Row],[Job Level]]="Senior Manager",1,0)</f>
        <v>0</v>
      </c>
      <c r="AC772">
        <f>IF(EmployeeData3[[#This Row],[Department]]="Claims",1,0)</f>
        <v>0</v>
      </c>
      <c r="AD772">
        <f>IF(EmployeeData3[[#This Row],[Department]]="Finance",1,0)</f>
        <v>0</v>
      </c>
      <c r="AE772">
        <f>IF(EmployeeData3[[#This Row],[Department]]="HR",1,0)</f>
        <v>0</v>
      </c>
      <c r="AF772">
        <f>IF(EmployeeData3[[#This Row],[Department]]="IT",1,0)</f>
        <v>1</v>
      </c>
      <c r="AG772">
        <f>IF(EmployeeData3[[#This Row],[Department]]="Marketing",1,0)</f>
        <v>0</v>
      </c>
      <c r="AH772">
        <f>IF(EmployeeData3[[#This Row],[Department]]="Sales",1,0)</f>
        <v>0</v>
      </c>
      <c r="AI772">
        <f>IF(EmployeeData3[[#This Row],[Department]]="Underwriting",1,0)</f>
        <v>0</v>
      </c>
      <c r="AJ772">
        <f>IF(EmployeeData3[[#This Row],[Country]]="Canada",1,0)</f>
        <v>0</v>
      </c>
      <c r="AK772">
        <f>IF(EmployeeData3[[#This Row],[Country]]="Germany",1,0)</f>
        <v>0</v>
      </c>
      <c r="AL772">
        <f>IF(EmployeeData3[[#This Row],[Country]]="Ireland",1,0)</f>
        <v>0</v>
      </c>
      <c r="AM772">
        <f>IF(EmployeeData3[[#This Row],[Country]]="Singapore",1,0)</f>
        <v>0</v>
      </c>
      <c r="AN772">
        <f>IF(EmployeeData3[[#This Row],[Country]]="US",1,0)</f>
        <v>1</v>
      </c>
      <c r="AO772">
        <f>IF(EmployeeData3[[#This Row],[Working Arrangement]]="Office",1,0)</f>
        <v>0</v>
      </c>
      <c r="AP772">
        <f>IF(EmployeeData3[[#This Row],[Working Arrangement]]="Remote",1,0)</f>
        <v>0</v>
      </c>
      <c r="AQ772" t="e">
        <f>'Logistics Regression'!#REF! + SUMPRODUCT(B772:J772, 'Logistics Regression'!#REF!)</f>
        <v>#REF!</v>
      </c>
    </row>
    <row r="773" spans="1:43">
      <c r="A773" t="s">
        <v>824</v>
      </c>
      <c r="B773" t="str">
        <f>VLOOKUP(EmployeeData3[[#This Row],[Employee ID]],GenderData[#All],2,FALSE)</f>
        <v>Male</v>
      </c>
      <c r="C773" t="s">
        <v>52</v>
      </c>
      <c r="D773" t="s">
        <v>30</v>
      </c>
      <c r="E773" t="s">
        <v>45</v>
      </c>
      <c r="F773" t="s">
        <v>32</v>
      </c>
      <c r="G773">
        <v>26</v>
      </c>
      <c r="H773">
        <v>2.6</v>
      </c>
      <c r="I773">
        <v>1.9</v>
      </c>
      <c r="J773" s="3">
        <v>1.1000000000000001</v>
      </c>
      <c r="K773" t="s">
        <v>25</v>
      </c>
      <c r="L773" t="s">
        <v>26</v>
      </c>
      <c r="M773">
        <v>18</v>
      </c>
      <c r="N773">
        <v>73</v>
      </c>
      <c r="O773">
        <v>2</v>
      </c>
      <c r="P773">
        <v>2.7</v>
      </c>
      <c r="Q773" t="s">
        <v>33</v>
      </c>
      <c r="R773" t="s">
        <v>26</v>
      </c>
      <c r="S773">
        <v>14</v>
      </c>
      <c r="T773">
        <v>0</v>
      </c>
      <c r="U773">
        <f>IF(EmployeeData3[[#This Row],[Gender]]="Female",1,0)</f>
        <v>0</v>
      </c>
      <c r="V773">
        <f>IF(EmployeeData3[[#This Row],[Performance Rating]]="Needs Improvement",1,0)</f>
        <v>0</v>
      </c>
      <c r="W773">
        <f>IF(EmployeeData3[[#This Row],[Performance Rating]]="Exceeds Expectations",1,0)</f>
        <v>0</v>
      </c>
      <c r="X773">
        <f>IF(EmployeeData3[[#This Row],[Performance Rating]]="Outstanding",1,0)</f>
        <v>0</v>
      </c>
      <c r="Y773">
        <f>IF(EmployeeData3[[#This Row],[Job Level]]="Entry",1,0)</f>
        <v>0</v>
      </c>
      <c r="Z773">
        <f>IF(EmployeeData3[[#This Row],[Job Level]]="Manager",1,0)</f>
        <v>0</v>
      </c>
      <c r="AA773">
        <f>IF(EmployeeData3[[#This Row],[Job Level]]="Senior",1,0)</f>
        <v>1</v>
      </c>
      <c r="AB773">
        <f>IF(EmployeeData3[[#This Row],[Job Level]]="Senior Manager",1,0)</f>
        <v>0</v>
      </c>
      <c r="AC773">
        <f>IF(EmployeeData3[[#This Row],[Department]]="Claims",1,0)</f>
        <v>0</v>
      </c>
      <c r="AD773">
        <f>IF(EmployeeData3[[#This Row],[Department]]="Finance",1,0)</f>
        <v>0</v>
      </c>
      <c r="AE773">
        <f>IF(EmployeeData3[[#This Row],[Department]]="HR",1,0)</f>
        <v>0</v>
      </c>
      <c r="AF773">
        <f>IF(EmployeeData3[[#This Row],[Department]]="IT",1,0)</f>
        <v>0</v>
      </c>
      <c r="AG773">
        <f>IF(EmployeeData3[[#This Row],[Department]]="Marketing",1,0)</f>
        <v>0</v>
      </c>
      <c r="AH773">
        <f>IF(EmployeeData3[[#This Row],[Department]]="Sales",1,0)</f>
        <v>0</v>
      </c>
      <c r="AI773">
        <f>IF(EmployeeData3[[#This Row],[Department]]="Underwriting",1,0)</f>
        <v>1</v>
      </c>
      <c r="AJ773">
        <f>IF(EmployeeData3[[#This Row],[Country]]="Canada",1,0)</f>
        <v>0</v>
      </c>
      <c r="AK773">
        <f>IF(EmployeeData3[[#This Row],[Country]]="Germany",1,0)</f>
        <v>0</v>
      </c>
      <c r="AL773">
        <f>IF(EmployeeData3[[#This Row],[Country]]="Ireland",1,0)</f>
        <v>0</v>
      </c>
      <c r="AM773">
        <f>IF(EmployeeData3[[#This Row],[Country]]="Singapore",1,0)</f>
        <v>0</v>
      </c>
      <c r="AN773">
        <f>IF(EmployeeData3[[#This Row],[Country]]="US",1,0)</f>
        <v>1</v>
      </c>
      <c r="AO773">
        <f>IF(EmployeeData3[[#This Row],[Working Arrangement]]="Office",1,0)</f>
        <v>0</v>
      </c>
      <c r="AP773">
        <f>IF(EmployeeData3[[#This Row],[Working Arrangement]]="Remote",1,0)</f>
        <v>0</v>
      </c>
      <c r="AQ773" t="e">
        <f>'Logistics Regression'!#REF! + SUMPRODUCT(B773:J773, 'Logistics Regression'!#REF!)</f>
        <v>#REF!</v>
      </c>
    </row>
    <row r="774" spans="1:43">
      <c r="A774" t="s">
        <v>825</v>
      </c>
      <c r="B774" t="str">
        <f>VLOOKUP(EmployeeData3[[#This Row],[Employee ID]],GenderData[#All],2,FALSE)</f>
        <v>Male</v>
      </c>
      <c r="C774" t="s">
        <v>48</v>
      </c>
      <c r="D774" t="s">
        <v>49</v>
      </c>
      <c r="E774" t="s">
        <v>23</v>
      </c>
      <c r="F774" t="s">
        <v>36</v>
      </c>
      <c r="G774">
        <v>27</v>
      </c>
      <c r="H774">
        <v>1.6</v>
      </c>
      <c r="I774">
        <v>1.6</v>
      </c>
      <c r="J774" s="3">
        <v>1.07</v>
      </c>
      <c r="K774" t="s">
        <v>25</v>
      </c>
      <c r="L774" t="s">
        <v>26</v>
      </c>
      <c r="M774">
        <v>16</v>
      </c>
      <c r="N774">
        <v>80</v>
      </c>
      <c r="O774">
        <v>2</v>
      </c>
      <c r="P774">
        <v>0.7</v>
      </c>
      <c r="Q774" t="s">
        <v>27</v>
      </c>
      <c r="R774" t="s">
        <v>26</v>
      </c>
      <c r="S774">
        <v>32</v>
      </c>
      <c r="T774">
        <v>1</v>
      </c>
      <c r="U774">
        <f>IF(EmployeeData3[[#This Row],[Gender]]="Female",1,0)</f>
        <v>0</v>
      </c>
      <c r="V774">
        <f>IF(EmployeeData3[[#This Row],[Performance Rating]]="Needs Improvement",1,0)</f>
        <v>0</v>
      </c>
      <c r="W774">
        <f>IF(EmployeeData3[[#This Row],[Performance Rating]]="Exceeds Expectations",1,0)</f>
        <v>0</v>
      </c>
      <c r="X774">
        <f>IF(EmployeeData3[[#This Row],[Performance Rating]]="Outstanding",1,0)</f>
        <v>0</v>
      </c>
      <c r="Y774">
        <f>IF(EmployeeData3[[#This Row],[Job Level]]="Entry",1,0)</f>
        <v>0</v>
      </c>
      <c r="Z774">
        <f>IF(EmployeeData3[[#This Row],[Job Level]]="Manager",1,0)</f>
        <v>1</v>
      </c>
      <c r="AA774">
        <f>IF(EmployeeData3[[#This Row],[Job Level]]="Senior",1,0)</f>
        <v>0</v>
      </c>
      <c r="AB774">
        <f>IF(EmployeeData3[[#This Row],[Job Level]]="Senior Manager",1,0)</f>
        <v>0</v>
      </c>
      <c r="AC774">
        <f>IF(EmployeeData3[[#This Row],[Department]]="Claims",1,0)</f>
        <v>0</v>
      </c>
      <c r="AD774">
        <f>IF(EmployeeData3[[#This Row],[Department]]="Finance",1,0)</f>
        <v>0</v>
      </c>
      <c r="AE774">
        <f>IF(EmployeeData3[[#This Row],[Department]]="HR",1,0)</f>
        <v>0</v>
      </c>
      <c r="AF774">
        <f>IF(EmployeeData3[[#This Row],[Department]]="IT",1,0)</f>
        <v>1</v>
      </c>
      <c r="AG774">
        <f>IF(EmployeeData3[[#This Row],[Department]]="Marketing",1,0)</f>
        <v>0</v>
      </c>
      <c r="AH774">
        <f>IF(EmployeeData3[[#This Row],[Department]]="Sales",1,0)</f>
        <v>0</v>
      </c>
      <c r="AI774">
        <f>IF(EmployeeData3[[#This Row],[Department]]="Underwriting",1,0)</f>
        <v>0</v>
      </c>
      <c r="AJ774">
        <f>IF(EmployeeData3[[#This Row],[Country]]="Canada",1,0)</f>
        <v>0</v>
      </c>
      <c r="AK774">
        <f>IF(EmployeeData3[[#This Row],[Country]]="Germany",1,0)</f>
        <v>0</v>
      </c>
      <c r="AL774">
        <f>IF(EmployeeData3[[#This Row],[Country]]="Ireland",1,0)</f>
        <v>0</v>
      </c>
      <c r="AM774">
        <f>IF(EmployeeData3[[#This Row],[Country]]="Singapore",1,0)</f>
        <v>0</v>
      </c>
      <c r="AN774">
        <f>IF(EmployeeData3[[#This Row],[Country]]="US",1,0)</f>
        <v>0</v>
      </c>
      <c r="AO774">
        <f>IF(EmployeeData3[[#This Row],[Working Arrangement]]="Office",1,0)</f>
        <v>0</v>
      </c>
      <c r="AP774">
        <f>IF(EmployeeData3[[#This Row],[Working Arrangement]]="Remote",1,0)</f>
        <v>1</v>
      </c>
      <c r="AQ774" t="e">
        <f>'Logistics Regression'!#REF! + SUMPRODUCT(B774:J774, 'Logistics Regression'!#REF!)</f>
        <v>#REF!</v>
      </c>
    </row>
    <row r="775" spans="1:43">
      <c r="A775" t="s">
        <v>826</v>
      </c>
      <c r="B775" t="str">
        <f>VLOOKUP(EmployeeData3[[#This Row],[Employee ID]],GenderData[#All],2,FALSE)</f>
        <v>Male</v>
      </c>
      <c r="C775" t="s">
        <v>21</v>
      </c>
      <c r="D775" t="s">
        <v>22</v>
      </c>
      <c r="E775" t="s">
        <v>55</v>
      </c>
      <c r="F775" t="s">
        <v>59</v>
      </c>
      <c r="G775">
        <v>39</v>
      </c>
      <c r="H775">
        <v>5</v>
      </c>
      <c r="I775">
        <v>3</v>
      </c>
      <c r="J775" s="3">
        <v>0.99</v>
      </c>
      <c r="K775" t="s">
        <v>25</v>
      </c>
      <c r="L775" t="s">
        <v>38</v>
      </c>
      <c r="M775">
        <v>23</v>
      </c>
      <c r="N775">
        <v>56</v>
      </c>
      <c r="O775">
        <v>2</v>
      </c>
      <c r="P775">
        <v>1.6</v>
      </c>
      <c r="Q775" t="s">
        <v>27</v>
      </c>
      <c r="R775" t="s">
        <v>26</v>
      </c>
      <c r="S775">
        <v>27</v>
      </c>
      <c r="T775">
        <v>0</v>
      </c>
      <c r="U775">
        <f>IF(EmployeeData3[[#This Row],[Gender]]="Female",1,0)</f>
        <v>0</v>
      </c>
      <c r="V775">
        <f>IF(EmployeeData3[[#This Row],[Performance Rating]]="Needs Improvement",1,0)</f>
        <v>0</v>
      </c>
      <c r="W775">
        <f>IF(EmployeeData3[[#This Row],[Performance Rating]]="Exceeds Expectations",1,0)</f>
        <v>0</v>
      </c>
      <c r="X775">
        <f>IF(EmployeeData3[[#This Row],[Performance Rating]]="Outstanding",1,0)</f>
        <v>0</v>
      </c>
      <c r="Y775">
        <f>IF(EmployeeData3[[#This Row],[Job Level]]="Entry",1,0)</f>
        <v>0</v>
      </c>
      <c r="Z775">
        <f>IF(EmployeeData3[[#This Row],[Job Level]]="Manager",1,0)</f>
        <v>0</v>
      </c>
      <c r="AA775">
        <f>IF(EmployeeData3[[#This Row],[Job Level]]="Senior",1,0)</f>
        <v>0</v>
      </c>
      <c r="AB775">
        <f>IF(EmployeeData3[[#This Row],[Job Level]]="Senior Manager",1,0)</f>
        <v>1</v>
      </c>
      <c r="AC775">
        <f>IF(EmployeeData3[[#This Row],[Department]]="Claims",1,0)</f>
        <v>0</v>
      </c>
      <c r="AD775">
        <f>IF(EmployeeData3[[#This Row],[Department]]="Finance",1,0)</f>
        <v>0</v>
      </c>
      <c r="AE775">
        <f>IF(EmployeeData3[[#This Row],[Department]]="HR",1,0)</f>
        <v>0</v>
      </c>
      <c r="AF775">
        <f>IF(EmployeeData3[[#This Row],[Department]]="IT",1,0)</f>
        <v>0</v>
      </c>
      <c r="AG775">
        <f>IF(EmployeeData3[[#This Row],[Department]]="Marketing",1,0)</f>
        <v>0</v>
      </c>
      <c r="AH775">
        <f>IF(EmployeeData3[[#This Row],[Department]]="Sales",1,0)</f>
        <v>1</v>
      </c>
      <c r="AI775">
        <f>IF(EmployeeData3[[#This Row],[Department]]="Underwriting",1,0)</f>
        <v>0</v>
      </c>
      <c r="AJ775">
        <f>IF(EmployeeData3[[#This Row],[Country]]="Canada",1,0)</f>
        <v>1</v>
      </c>
      <c r="AK775">
        <f>IF(EmployeeData3[[#This Row],[Country]]="Germany",1,0)</f>
        <v>0</v>
      </c>
      <c r="AL775">
        <f>IF(EmployeeData3[[#This Row],[Country]]="Ireland",1,0)</f>
        <v>0</v>
      </c>
      <c r="AM775">
        <f>IF(EmployeeData3[[#This Row],[Country]]="Singapore",1,0)</f>
        <v>0</v>
      </c>
      <c r="AN775">
        <f>IF(EmployeeData3[[#This Row],[Country]]="US",1,0)</f>
        <v>0</v>
      </c>
      <c r="AO775">
        <f>IF(EmployeeData3[[#This Row],[Working Arrangement]]="Office",1,0)</f>
        <v>0</v>
      </c>
      <c r="AP775">
        <f>IF(EmployeeData3[[#This Row],[Working Arrangement]]="Remote",1,0)</f>
        <v>1</v>
      </c>
      <c r="AQ775" t="e">
        <f>'Logistics Regression'!#REF! + SUMPRODUCT(B775:J775, 'Logistics Regression'!#REF!)</f>
        <v>#REF!</v>
      </c>
    </row>
    <row r="776" spans="1:43">
      <c r="A776" t="s">
        <v>827</v>
      </c>
      <c r="B776" t="str">
        <f>VLOOKUP(EmployeeData3[[#This Row],[Employee ID]],GenderData[#All],2,FALSE)</f>
        <v>Male</v>
      </c>
      <c r="C776" t="s">
        <v>52</v>
      </c>
      <c r="D776" t="s">
        <v>30</v>
      </c>
      <c r="E776" t="s">
        <v>45</v>
      </c>
      <c r="F776" t="s">
        <v>32</v>
      </c>
      <c r="G776">
        <v>26</v>
      </c>
      <c r="H776">
        <v>2.5</v>
      </c>
      <c r="I776">
        <v>0.2</v>
      </c>
      <c r="J776" s="3">
        <v>0.85</v>
      </c>
      <c r="K776" t="s">
        <v>37</v>
      </c>
      <c r="L776" t="s">
        <v>38</v>
      </c>
      <c r="M776">
        <v>13</v>
      </c>
      <c r="N776">
        <v>25</v>
      </c>
      <c r="O776">
        <v>13</v>
      </c>
      <c r="P776">
        <v>4.8</v>
      </c>
      <c r="Q776" t="s">
        <v>33</v>
      </c>
      <c r="R776" t="s">
        <v>26</v>
      </c>
      <c r="S776">
        <v>30</v>
      </c>
      <c r="T776">
        <v>0</v>
      </c>
      <c r="U776">
        <f>IF(EmployeeData3[[#This Row],[Gender]]="Female",1,0)</f>
        <v>0</v>
      </c>
      <c r="V776">
        <f>IF(EmployeeData3[[#This Row],[Performance Rating]]="Needs Improvement",1,0)</f>
        <v>0</v>
      </c>
      <c r="W776">
        <f>IF(EmployeeData3[[#This Row],[Performance Rating]]="Exceeds Expectations",1,0)</f>
        <v>1</v>
      </c>
      <c r="X776">
        <f>IF(EmployeeData3[[#This Row],[Performance Rating]]="Outstanding",1,0)</f>
        <v>0</v>
      </c>
      <c r="Y776">
        <f>IF(EmployeeData3[[#This Row],[Job Level]]="Entry",1,0)</f>
        <v>0</v>
      </c>
      <c r="Z776">
        <f>IF(EmployeeData3[[#This Row],[Job Level]]="Manager",1,0)</f>
        <v>0</v>
      </c>
      <c r="AA776">
        <f>IF(EmployeeData3[[#This Row],[Job Level]]="Senior",1,0)</f>
        <v>1</v>
      </c>
      <c r="AB776">
        <f>IF(EmployeeData3[[#This Row],[Job Level]]="Senior Manager",1,0)</f>
        <v>0</v>
      </c>
      <c r="AC776">
        <f>IF(EmployeeData3[[#This Row],[Department]]="Claims",1,0)</f>
        <v>0</v>
      </c>
      <c r="AD776">
        <f>IF(EmployeeData3[[#This Row],[Department]]="Finance",1,0)</f>
        <v>0</v>
      </c>
      <c r="AE776">
        <f>IF(EmployeeData3[[#This Row],[Department]]="HR",1,0)</f>
        <v>0</v>
      </c>
      <c r="AF776">
        <f>IF(EmployeeData3[[#This Row],[Department]]="IT",1,0)</f>
        <v>0</v>
      </c>
      <c r="AG776">
        <f>IF(EmployeeData3[[#This Row],[Department]]="Marketing",1,0)</f>
        <v>0</v>
      </c>
      <c r="AH776">
        <f>IF(EmployeeData3[[#This Row],[Department]]="Sales",1,0)</f>
        <v>0</v>
      </c>
      <c r="AI776">
        <f>IF(EmployeeData3[[#This Row],[Department]]="Underwriting",1,0)</f>
        <v>1</v>
      </c>
      <c r="AJ776">
        <f>IF(EmployeeData3[[#This Row],[Country]]="Canada",1,0)</f>
        <v>0</v>
      </c>
      <c r="AK776">
        <f>IF(EmployeeData3[[#This Row],[Country]]="Germany",1,0)</f>
        <v>0</v>
      </c>
      <c r="AL776">
        <f>IF(EmployeeData3[[#This Row],[Country]]="Ireland",1,0)</f>
        <v>0</v>
      </c>
      <c r="AM776">
        <f>IF(EmployeeData3[[#This Row],[Country]]="Singapore",1,0)</f>
        <v>0</v>
      </c>
      <c r="AN776">
        <f>IF(EmployeeData3[[#This Row],[Country]]="US",1,0)</f>
        <v>1</v>
      </c>
      <c r="AO776">
        <f>IF(EmployeeData3[[#This Row],[Working Arrangement]]="Office",1,0)</f>
        <v>0</v>
      </c>
      <c r="AP776">
        <f>IF(EmployeeData3[[#This Row],[Working Arrangement]]="Remote",1,0)</f>
        <v>0</v>
      </c>
      <c r="AQ776" t="e">
        <f>'Logistics Regression'!#REF! + SUMPRODUCT(B776:J776, 'Logistics Regression'!#REF!)</f>
        <v>#REF!</v>
      </c>
    </row>
    <row r="777" spans="1:43">
      <c r="A777" t="s">
        <v>828</v>
      </c>
      <c r="B777" t="str">
        <f>VLOOKUP(EmployeeData3[[#This Row],[Employee ID]],GenderData[#All],2,FALSE)</f>
        <v>Male</v>
      </c>
      <c r="C777" t="s">
        <v>43</v>
      </c>
      <c r="D777" t="s">
        <v>44</v>
      </c>
      <c r="E777" t="s">
        <v>41</v>
      </c>
      <c r="F777" t="s">
        <v>24</v>
      </c>
      <c r="G777">
        <v>21</v>
      </c>
      <c r="H777">
        <v>0.6</v>
      </c>
      <c r="I777">
        <v>0.6</v>
      </c>
      <c r="J777" s="3">
        <v>1.22</v>
      </c>
      <c r="K777" t="s">
        <v>25</v>
      </c>
      <c r="L777" t="s">
        <v>38</v>
      </c>
      <c r="M777">
        <v>30</v>
      </c>
      <c r="N777">
        <v>76</v>
      </c>
      <c r="O777">
        <v>2</v>
      </c>
      <c r="P777">
        <v>1.5</v>
      </c>
      <c r="Q777" t="s">
        <v>50</v>
      </c>
      <c r="R777" t="s">
        <v>26</v>
      </c>
      <c r="S777">
        <v>16</v>
      </c>
      <c r="T777">
        <v>0</v>
      </c>
      <c r="U777">
        <f>IF(EmployeeData3[[#This Row],[Gender]]="Female",1,0)</f>
        <v>0</v>
      </c>
      <c r="V777">
        <f>IF(EmployeeData3[[#This Row],[Performance Rating]]="Needs Improvement",1,0)</f>
        <v>0</v>
      </c>
      <c r="W777">
        <f>IF(EmployeeData3[[#This Row],[Performance Rating]]="Exceeds Expectations",1,0)</f>
        <v>0</v>
      </c>
      <c r="X777">
        <f>IF(EmployeeData3[[#This Row],[Performance Rating]]="Outstanding",1,0)</f>
        <v>0</v>
      </c>
      <c r="Y777">
        <f>IF(EmployeeData3[[#This Row],[Job Level]]="Entry",1,0)</f>
        <v>0</v>
      </c>
      <c r="Z777">
        <f>IF(EmployeeData3[[#This Row],[Job Level]]="Manager",1,0)</f>
        <v>0</v>
      </c>
      <c r="AA777">
        <f>IF(EmployeeData3[[#This Row],[Job Level]]="Senior",1,0)</f>
        <v>0</v>
      </c>
      <c r="AB777">
        <f>IF(EmployeeData3[[#This Row],[Job Level]]="Senior Manager",1,0)</f>
        <v>0</v>
      </c>
      <c r="AC777">
        <f>IF(EmployeeData3[[#This Row],[Department]]="Claims",1,0)</f>
        <v>0</v>
      </c>
      <c r="AD777">
        <f>IF(EmployeeData3[[#This Row],[Department]]="Finance",1,0)</f>
        <v>1</v>
      </c>
      <c r="AE777">
        <f>IF(EmployeeData3[[#This Row],[Department]]="HR",1,0)</f>
        <v>0</v>
      </c>
      <c r="AF777">
        <f>IF(EmployeeData3[[#This Row],[Department]]="IT",1,0)</f>
        <v>0</v>
      </c>
      <c r="AG777">
        <f>IF(EmployeeData3[[#This Row],[Department]]="Marketing",1,0)</f>
        <v>0</v>
      </c>
      <c r="AH777">
        <f>IF(EmployeeData3[[#This Row],[Department]]="Sales",1,0)</f>
        <v>0</v>
      </c>
      <c r="AI777">
        <f>IF(EmployeeData3[[#This Row],[Department]]="Underwriting",1,0)</f>
        <v>0</v>
      </c>
      <c r="AJ777">
        <f>IF(EmployeeData3[[#This Row],[Country]]="Canada",1,0)</f>
        <v>0</v>
      </c>
      <c r="AK777">
        <f>IF(EmployeeData3[[#This Row],[Country]]="Germany",1,0)</f>
        <v>0</v>
      </c>
      <c r="AL777">
        <f>IF(EmployeeData3[[#This Row],[Country]]="Ireland",1,0)</f>
        <v>0</v>
      </c>
      <c r="AM777">
        <f>IF(EmployeeData3[[#This Row],[Country]]="Singapore",1,0)</f>
        <v>1</v>
      </c>
      <c r="AN777">
        <f>IF(EmployeeData3[[#This Row],[Country]]="US",1,0)</f>
        <v>0</v>
      </c>
      <c r="AO777">
        <f>IF(EmployeeData3[[#This Row],[Working Arrangement]]="Office",1,0)</f>
        <v>1</v>
      </c>
      <c r="AP777">
        <f>IF(EmployeeData3[[#This Row],[Working Arrangement]]="Remote",1,0)</f>
        <v>0</v>
      </c>
      <c r="AQ777" t="e">
        <f>'Logistics Regression'!#REF! + SUMPRODUCT(B777:J777, 'Logistics Regression'!#REF!)</f>
        <v>#REF!</v>
      </c>
    </row>
    <row r="778" spans="1:43">
      <c r="A778" t="s">
        <v>829</v>
      </c>
      <c r="B778" t="str">
        <f>VLOOKUP(EmployeeData3[[#This Row],[Employee ID]],GenderData[#All],2,FALSE)</f>
        <v>Male</v>
      </c>
      <c r="C778" t="s">
        <v>43</v>
      </c>
      <c r="D778" t="s">
        <v>44</v>
      </c>
      <c r="E778" t="s">
        <v>45</v>
      </c>
      <c r="F778" t="s">
        <v>32</v>
      </c>
      <c r="G778">
        <v>43</v>
      </c>
      <c r="H778">
        <v>3.7</v>
      </c>
      <c r="I778">
        <v>2</v>
      </c>
      <c r="J778" s="3">
        <v>1.21</v>
      </c>
      <c r="K778" t="s">
        <v>25</v>
      </c>
      <c r="L778" t="s">
        <v>26</v>
      </c>
      <c r="M778">
        <v>9</v>
      </c>
      <c r="N778">
        <v>55</v>
      </c>
      <c r="O778">
        <v>5</v>
      </c>
      <c r="P778">
        <v>3.1</v>
      </c>
      <c r="Q778" t="s">
        <v>27</v>
      </c>
      <c r="R778" t="s">
        <v>38</v>
      </c>
      <c r="S778">
        <v>26</v>
      </c>
      <c r="T778">
        <v>0</v>
      </c>
      <c r="U778">
        <f>IF(EmployeeData3[[#This Row],[Gender]]="Female",1,0)</f>
        <v>0</v>
      </c>
      <c r="V778">
        <f>IF(EmployeeData3[[#This Row],[Performance Rating]]="Needs Improvement",1,0)</f>
        <v>0</v>
      </c>
      <c r="W778">
        <f>IF(EmployeeData3[[#This Row],[Performance Rating]]="Exceeds Expectations",1,0)</f>
        <v>0</v>
      </c>
      <c r="X778">
        <f>IF(EmployeeData3[[#This Row],[Performance Rating]]="Outstanding",1,0)</f>
        <v>0</v>
      </c>
      <c r="Y778">
        <f>IF(EmployeeData3[[#This Row],[Job Level]]="Entry",1,0)</f>
        <v>0</v>
      </c>
      <c r="Z778">
        <f>IF(EmployeeData3[[#This Row],[Job Level]]="Manager",1,0)</f>
        <v>0</v>
      </c>
      <c r="AA778">
        <f>IF(EmployeeData3[[#This Row],[Job Level]]="Senior",1,0)</f>
        <v>1</v>
      </c>
      <c r="AB778">
        <f>IF(EmployeeData3[[#This Row],[Job Level]]="Senior Manager",1,0)</f>
        <v>0</v>
      </c>
      <c r="AC778">
        <f>IF(EmployeeData3[[#This Row],[Department]]="Claims",1,0)</f>
        <v>0</v>
      </c>
      <c r="AD778">
        <f>IF(EmployeeData3[[#This Row],[Department]]="Finance",1,0)</f>
        <v>1</v>
      </c>
      <c r="AE778">
        <f>IF(EmployeeData3[[#This Row],[Department]]="HR",1,0)</f>
        <v>0</v>
      </c>
      <c r="AF778">
        <f>IF(EmployeeData3[[#This Row],[Department]]="IT",1,0)</f>
        <v>0</v>
      </c>
      <c r="AG778">
        <f>IF(EmployeeData3[[#This Row],[Department]]="Marketing",1,0)</f>
        <v>0</v>
      </c>
      <c r="AH778">
        <f>IF(EmployeeData3[[#This Row],[Department]]="Sales",1,0)</f>
        <v>0</v>
      </c>
      <c r="AI778">
        <f>IF(EmployeeData3[[#This Row],[Department]]="Underwriting",1,0)</f>
        <v>0</v>
      </c>
      <c r="AJ778">
        <f>IF(EmployeeData3[[#This Row],[Country]]="Canada",1,0)</f>
        <v>0</v>
      </c>
      <c r="AK778">
        <f>IF(EmployeeData3[[#This Row],[Country]]="Germany",1,0)</f>
        <v>0</v>
      </c>
      <c r="AL778">
        <f>IF(EmployeeData3[[#This Row],[Country]]="Ireland",1,0)</f>
        <v>0</v>
      </c>
      <c r="AM778">
        <f>IF(EmployeeData3[[#This Row],[Country]]="Singapore",1,0)</f>
        <v>0</v>
      </c>
      <c r="AN778">
        <f>IF(EmployeeData3[[#This Row],[Country]]="US",1,0)</f>
        <v>1</v>
      </c>
      <c r="AO778">
        <f>IF(EmployeeData3[[#This Row],[Working Arrangement]]="Office",1,0)</f>
        <v>0</v>
      </c>
      <c r="AP778">
        <f>IF(EmployeeData3[[#This Row],[Working Arrangement]]="Remote",1,0)</f>
        <v>1</v>
      </c>
      <c r="AQ778" t="e">
        <f>'Logistics Regression'!#REF! + SUMPRODUCT(B778:J778, 'Logistics Regression'!#REF!)</f>
        <v>#REF!</v>
      </c>
    </row>
    <row r="779" spans="1:43">
      <c r="A779" t="s">
        <v>830</v>
      </c>
      <c r="B779" t="str">
        <f>VLOOKUP(EmployeeData3[[#This Row],[Employee ID]],GenderData[#All],2,FALSE)</f>
        <v>Male</v>
      </c>
      <c r="C779" t="s">
        <v>35</v>
      </c>
      <c r="D779" t="s">
        <v>22</v>
      </c>
      <c r="E779" t="s">
        <v>23</v>
      </c>
      <c r="F779" t="s">
        <v>24</v>
      </c>
      <c r="G779">
        <v>41</v>
      </c>
      <c r="H779">
        <v>7.2</v>
      </c>
      <c r="I779">
        <v>1.6</v>
      </c>
      <c r="J779" s="3">
        <v>1.02</v>
      </c>
      <c r="K779" t="s">
        <v>37</v>
      </c>
      <c r="L779" t="s">
        <v>26</v>
      </c>
      <c r="M779">
        <v>22</v>
      </c>
      <c r="N779">
        <v>69</v>
      </c>
      <c r="O779">
        <v>2</v>
      </c>
      <c r="P779">
        <v>2.9</v>
      </c>
      <c r="Q779" t="s">
        <v>33</v>
      </c>
      <c r="R779" t="s">
        <v>26</v>
      </c>
      <c r="S779">
        <v>14</v>
      </c>
      <c r="T779">
        <v>0</v>
      </c>
      <c r="U779">
        <f>IF(EmployeeData3[[#This Row],[Gender]]="Female",1,0)</f>
        <v>0</v>
      </c>
      <c r="V779">
        <f>IF(EmployeeData3[[#This Row],[Performance Rating]]="Needs Improvement",1,0)</f>
        <v>0</v>
      </c>
      <c r="W779">
        <f>IF(EmployeeData3[[#This Row],[Performance Rating]]="Exceeds Expectations",1,0)</f>
        <v>1</v>
      </c>
      <c r="X779">
        <f>IF(EmployeeData3[[#This Row],[Performance Rating]]="Outstanding",1,0)</f>
        <v>0</v>
      </c>
      <c r="Y779">
        <f>IF(EmployeeData3[[#This Row],[Job Level]]="Entry",1,0)</f>
        <v>0</v>
      </c>
      <c r="Z779">
        <f>IF(EmployeeData3[[#This Row],[Job Level]]="Manager",1,0)</f>
        <v>0</v>
      </c>
      <c r="AA779">
        <f>IF(EmployeeData3[[#This Row],[Job Level]]="Senior",1,0)</f>
        <v>0</v>
      </c>
      <c r="AB779">
        <f>IF(EmployeeData3[[#This Row],[Job Level]]="Senior Manager",1,0)</f>
        <v>0</v>
      </c>
      <c r="AC779">
        <f>IF(EmployeeData3[[#This Row],[Department]]="Claims",1,0)</f>
        <v>0</v>
      </c>
      <c r="AD779">
        <f>IF(EmployeeData3[[#This Row],[Department]]="Finance",1,0)</f>
        <v>0</v>
      </c>
      <c r="AE779">
        <f>IF(EmployeeData3[[#This Row],[Department]]="HR",1,0)</f>
        <v>0</v>
      </c>
      <c r="AF779">
        <f>IF(EmployeeData3[[#This Row],[Department]]="IT",1,0)</f>
        <v>0</v>
      </c>
      <c r="AG779">
        <f>IF(EmployeeData3[[#This Row],[Department]]="Marketing",1,0)</f>
        <v>1</v>
      </c>
      <c r="AH779">
        <f>IF(EmployeeData3[[#This Row],[Department]]="Sales",1,0)</f>
        <v>0</v>
      </c>
      <c r="AI779">
        <f>IF(EmployeeData3[[#This Row],[Department]]="Underwriting",1,0)</f>
        <v>0</v>
      </c>
      <c r="AJ779">
        <f>IF(EmployeeData3[[#This Row],[Country]]="Canada",1,0)</f>
        <v>0</v>
      </c>
      <c r="AK779">
        <f>IF(EmployeeData3[[#This Row],[Country]]="Germany",1,0)</f>
        <v>0</v>
      </c>
      <c r="AL779">
        <f>IF(EmployeeData3[[#This Row],[Country]]="Ireland",1,0)</f>
        <v>0</v>
      </c>
      <c r="AM779">
        <f>IF(EmployeeData3[[#This Row],[Country]]="Singapore",1,0)</f>
        <v>0</v>
      </c>
      <c r="AN779">
        <f>IF(EmployeeData3[[#This Row],[Country]]="US",1,0)</f>
        <v>0</v>
      </c>
      <c r="AO779">
        <f>IF(EmployeeData3[[#This Row],[Working Arrangement]]="Office",1,0)</f>
        <v>0</v>
      </c>
      <c r="AP779">
        <f>IF(EmployeeData3[[#This Row],[Working Arrangement]]="Remote",1,0)</f>
        <v>0</v>
      </c>
      <c r="AQ779" t="e">
        <f>'Logistics Regression'!#REF! + SUMPRODUCT(B779:J779, 'Logistics Regression'!#REF!)</f>
        <v>#REF!</v>
      </c>
    </row>
    <row r="780" spans="1:43">
      <c r="A780" t="s">
        <v>831</v>
      </c>
      <c r="B780" t="str">
        <f>VLOOKUP(EmployeeData3[[#This Row],[Employee ID]],GenderData[#All],2,FALSE)</f>
        <v>Female</v>
      </c>
      <c r="C780" t="s">
        <v>35</v>
      </c>
      <c r="D780" t="s">
        <v>22</v>
      </c>
      <c r="E780" t="s">
        <v>23</v>
      </c>
      <c r="F780" t="s">
        <v>24</v>
      </c>
      <c r="G780">
        <v>42</v>
      </c>
      <c r="H780">
        <v>4.2</v>
      </c>
      <c r="I780">
        <v>0.3</v>
      </c>
      <c r="J780" s="3">
        <v>1.1399999999999999</v>
      </c>
      <c r="K780" t="s">
        <v>37</v>
      </c>
      <c r="L780" t="s">
        <v>38</v>
      </c>
      <c r="M780">
        <v>29</v>
      </c>
      <c r="N780">
        <v>69</v>
      </c>
      <c r="O780">
        <v>3</v>
      </c>
      <c r="P780">
        <v>4.4000000000000004</v>
      </c>
      <c r="Q780" t="s">
        <v>33</v>
      </c>
      <c r="R780" t="s">
        <v>38</v>
      </c>
      <c r="S780">
        <v>0</v>
      </c>
      <c r="T780">
        <v>0</v>
      </c>
      <c r="U780">
        <f>IF(EmployeeData3[[#This Row],[Gender]]="Female",1,0)</f>
        <v>1</v>
      </c>
      <c r="V780">
        <f>IF(EmployeeData3[[#This Row],[Performance Rating]]="Needs Improvement",1,0)</f>
        <v>0</v>
      </c>
      <c r="W780">
        <f>IF(EmployeeData3[[#This Row],[Performance Rating]]="Exceeds Expectations",1,0)</f>
        <v>1</v>
      </c>
      <c r="X780">
        <f>IF(EmployeeData3[[#This Row],[Performance Rating]]="Outstanding",1,0)</f>
        <v>0</v>
      </c>
      <c r="Y780">
        <f>IF(EmployeeData3[[#This Row],[Job Level]]="Entry",1,0)</f>
        <v>0</v>
      </c>
      <c r="Z780">
        <f>IF(EmployeeData3[[#This Row],[Job Level]]="Manager",1,0)</f>
        <v>0</v>
      </c>
      <c r="AA780">
        <f>IF(EmployeeData3[[#This Row],[Job Level]]="Senior",1,0)</f>
        <v>0</v>
      </c>
      <c r="AB780">
        <f>IF(EmployeeData3[[#This Row],[Job Level]]="Senior Manager",1,0)</f>
        <v>0</v>
      </c>
      <c r="AC780">
        <f>IF(EmployeeData3[[#This Row],[Department]]="Claims",1,0)</f>
        <v>0</v>
      </c>
      <c r="AD780">
        <f>IF(EmployeeData3[[#This Row],[Department]]="Finance",1,0)</f>
        <v>0</v>
      </c>
      <c r="AE780">
        <f>IF(EmployeeData3[[#This Row],[Department]]="HR",1,0)</f>
        <v>0</v>
      </c>
      <c r="AF780">
        <f>IF(EmployeeData3[[#This Row],[Department]]="IT",1,0)</f>
        <v>0</v>
      </c>
      <c r="AG780">
        <f>IF(EmployeeData3[[#This Row],[Department]]="Marketing",1,0)</f>
        <v>1</v>
      </c>
      <c r="AH780">
        <f>IF(EmployeeData3[[#This Row],[Department]]="Sales",1,0)</f>
        <v>0</v>
      </c>
      <c r="AI780">
        <f>IF(EmployeeData3[[#This Row],[Department]]="Underwriting",1,0)</f>
        <v>0</v>
      </c>
      <c r="AJ780">
        <f>IF(EmployeeData3[[#This Row],[Country]]="Canada",1,0)</f>
        <v>0</v>
      </c>
      <c r="AK780">
        <f>IF(EmployeeData3[[#This Row],[Country]]="Germany",1,0)</f>
        <v>0</v>
      </c>
      <c r="AL780">
        <f>IF(EmployeeData3[[#This Row],[Country]]="Ireland",1,0)</f>
        <v>0</v>
      </c>
      <c r="AM780">
        <f>IF(EmployeeData3[[#This Row],[Country]]="Singapore",1,0)</f>
        <v>0</v>
      </c>
      <c r="AN780">
        <f>IF(EmployeeData3[[#This Row],[Country]]="US",1,0)</f>
        <v>0</v>
      </c>
      <c r="AO780">
        <f>IF(EmployeeData3[[#This Row],[Working Arrangement]]="Office",1,0)</f>
        <v>0</v>
      </c>
      <c r="AP780">
        <f>IF(EmployeeData3[[#This Row],[Working Arrangement]]="Remote",1,0)</f>
        <v>0</v>
      </c>
      <c r="AQ780" t="e">
        <f>'Logistics Regression'!#REF! + SUMPRODUCT(B780:J780, 'Logistics Regression'!#REF!)</f>
        <v>#REF!</v>
      </c>
    </row>
    <row r="781" spans="1:43">
      <c r="A781" t="s">
        <v>832</v>
      </c>
      <c r="B781" t="str">
        <f>VLOOKUP(EmployeeData3[[#This Row],[Employee ID]],GenderData[#All],2,FALSE)</f>
        <v>Female</v>
      </c>
      <c r="C781" t="s">
        <v>40</v>
      </c>
      <c r="D781" t="s">
        <v>40</v>
      </c>
      <c r="E781" t="s">
        <v>23</v>
      </c>
      <c r="F781" t="s">
        <v>36</v>
      </c>
      <c r="G781">
        <v>40</v>
      </c>
      <c r="H781">
        <v>5.7</v>
      </c>
      <c r="I781">
        <v>5.7</v>
      </c>
      <c r="J781" s="3">
        <v>0.92</v>
      </c>
      <c r="K781" t="s">
        <v>53</v>
      </c>
      <c r="L781" t="s">
        <v>26</v>
      </c>
      <c r="M781">
        <v>4</v>
      </c>
      <c r="N781">
        <v>88</v>
      </c>
      <c r="O781">
        <v>8</v>
      </c>
      <c r="P781">
        <v>4.9000000000000004</v>
      </c>
      <c r="Q781" t="s">
        <v>50</v>
      </c>
      <c r="R781" t="s">
        <v>38</v>
      </c>
      <c r="S781">
        <v>36</v>
      </c>
      <c r="T781">
        <v>0</v>
      </c>
      <c r="U781">
        <f>IF(EmployeeData3[[#This Row],[Gender]]="Female",1,0)</f>
        <v>1</v>
      </c>
      <c r="V781">
        <f>IF(EmployeeData3[[#This Row],[Performance Rating]]="Needs Improvement",1,0)</f>
        <v>1</v>
      </c>
      <c r="W781">
        <f>IF(EmployeeData3[[#This Row],[Performance Rating]]="Exceeds Expectations",1,0)</f>
        <v>0</v>
      </c>
      <c r="X781">
        <f>IF(EmployeeData3[[#This Row],[Performance Rating]]="Outstanding",1,0)</f>
        <v>0</v>
      </c>
      <c r="Y781">
        <f>IF(EmployeeData3[[#This Row],[Job Level]]="Entry",1,0)</f>
        <v>0</v>
      </c>
      <c r="Z781">
        <f>IF(EmployeeData3[[#This Row],[Job Level]]="Manager",1,0)</f>
        <v>1</v>
      </c>
      <c r="AA781">
        <f>IF(EmployeeData3[[#This Row],[Job Level]]="Senior",1,0)</f>
        <v>0</v>
      </c>
      <c r="AB781">
        <f>IF(EmployeeData3[[#This Row],[Job Level]]="Senior Manager",1,0)</f>
        <v>0</v>
      </c>
      <c r="AC781">
        <f>IF(EmployeeData3[[#This Row],[Department]]="Claims",1,0)</f>
        <v>0</v>
      </c>
      <c r="AD781">
        <f>IF(EmployeeData3[[#This Row],[Department]]="Finance",1,0)</f>
        <v>0</v>
      </c>
      <c r="AE781">
        <f>IF(EmployeeData3[[#This Row],[Department]]="HR",1,0)</f>
        <v>0</v>
      </c>
      <c r="AF781">
        <f>IF(EmployeeData3[[#This Row],[Department]]="IT",1,0)</f>
        <v>0</v>
      </c>
      <c r="AG781">
        <f>IF(EmployeeData3[[#This Row],[Department]]="Marketing",1,0)</f>
        <v>0</v>
      </c>
      <c r="AH781">
        <f>IF(EmployeeData3[[#This Row],[Department]]="Sales",1,0)</f>
        <v>0</v>
      </c>
      <c r="AI781">
        <f>IF(EmployeeData3[[#This Row],[Department]]="Underwriting",1,0)</f>
        <v>0</v>
      </c>
      <c r="AJ781">
        <f>IF(EmployeeData3[[#This Row],[Country]]="Canada",1,0)</f>
        <v>0</v>
      </c>
      <c r="AK781">
        <f>IF(EmployeeData3[[#This Row],[Country]]="Germany",1,0)</f>
        <v>0</v>
      </c>
      <c r="AL781">
        <f>IF(EmployeeData3[[#This Row],[Country]]="Ireland",1,0)</f>
        <v>0</v>
      </c>
      <c r="AM781">
        <f>IF(EmployeeData3[[#This Row],[Country]]="Singapore",1,0)</f>
        <v>0</v>
      </c>
      <c r="AN781">
        <f>IF(EmployeeData3[[#This Row],[Country]]="US",1,0)</f>
        <v>0</v>
      </c>
      <c r="AO781">
        <f>IF(EmployeeData3[[#This Row],[Working Arrangement]]="Office",1,0)</f>
        <v>1</v>
      </c>
      <c r="AP781">
        <f>IF(EmployeeData3[[#This Row],[Working Arrangement]]="Remote",1,0)</f>
        <v>0</v>
      </c>
      <c r="AQ781" t="e">
        <f>'Logistics Regression'!#REF! + SUMPRODUCT(B781:J781, 'Logistics Regression'!#REF!)</f>
        <v>#REF!</v>
      </c>
    </row>
    <row r="782" spans="1:43">
      <c r="A782" t="s">
        <v>833</v>
      </c>
      <c r="B782" t="str">
        <f>VLOOKUP(EmployeeData3[[#This Row],[Employee ID]],GenderData[#All],2,FALSE)</f>
        <v>Female</v>
      </c>
      <c r="C782" t="s">
        <v>35</v>
      </c>
      <c r="D782" t="s">
        <v>22</v>
      </c>
      <c r="E782" t="s">
        <v>55</v>
      </c>
      <c r="F782" t="s">
        <v>62</v>
      </c>
      <c r="G782">
        <v>37</v>
      </c>
      <c r="H782">
        <v>4.5</v>
      </c>
      <c r="I782">
        <v>1.4</v>
      </c>
      <c r="J782" s="3">
        <v>0.87</v>
      </c>
      <c r="K782" t="s">
        <v>25</v>
      </c>
      <c r="L782" t="s">
        <v>26</v>
      </c>
      <c r="M782">
        <v>13</v>
      </c>
      <c r="N782">
        <v>72</v>
      </c>
      <c r="O782">
        <v>4</v>
      </c>
      <c r="P782">
        <v>5.8</v>
      </c>
      <c r="Q782" t="s">
        <v>50</v>
      </c>
      <c r="R782" t="s">
        <v>26</v>
      </c>
      <c r="S782">
        <v>6</v>
      </c>
      <c r="T782">
        <v>1</v>
      </c>
      <c r="U782">
        <f>IF(EmployeeData3[[#This Row],[Gender]]="Female",1,0)</f>
        <v>1</v>
      </c>
      <c r="V782">
        <f>IF(EmployeeData3[[#This Row],[Performance Rating]]="Needs Improvement",1,0)</f>
        <v>0</v>
      </c>
      <c r="W782">
        <f>IF(EmployeeData3[[#This Row],[Performance Rating]]="Exceeds Expectations",1,0)</f>
        <v>0</v>
      </c>
      <c r="X782">
        <f>IF(EmployeeData3[[#This Row],[Performance Rating]]="Outstanding",1,0)</f>
        <v>0</v>
      </c>
      <c r="Y782">
        <f>IF(EmployeeData3[[#This Row],[Job Level]]="Entry",1,0)</f>
        <v>1</v>
      </c>
      <c r="Z782">
        <f>IF(EmployeeData3[[#This Row],[Job Level]]="Manager",1,0)</f>
        <v>0</v>
      </c>
      <c r="AA782">
        <f>IF(EmployeeData3[[#This Row],[Job Level]]="Senior",1,0)</f>
        <v>0</v>
      </c>
      <c r="AB782">
        <f>IF(EmployeeData3[[#This Row],[Job Level]]="Senior Manager",1,0)</f>
        <v>0</v>
      </c>
      <c r="AC782">
        <f>IF(EmployeeData3[[#This Row],[Department]]="Claims",1,0)</f>
        <v>0</v>
      </c>
      <c r="AD782">
        <f>IF(EmployeeData3[[#This Row],[Department]]="Finance",1,0)</f>
        <v>0</v>
      </c>
      <c r="AE782">
        <f>IF(EmployeeData3[[#This Row],[Department]]="HR",1,0)</f>
        <v>0</v>
      </c>
      <c r="AF782">
        <f>IF(EmployeeData3[[#This Row],[Department]]="IT",1,0)</f>
        <v>0</v>
      </c>
      <c r="AG782">
        <f>IF(EmployeeData3[[#This Row],[Department]]="Marketing",1,0)</f>
        <v>1</v>
      </c>
      <c r="AH782">
        <f>IF(EmployeeData3[[#This Row],[Department]]="Sales",1,0)</f>
        <v>0</v>
      </c>
      <c r="AI782">
        <f>IF(EmployeeData3[[#This Row],[Department]]="Underwriting",1,0)</f>
        <v>0</v>
      </c>
      <c r="AJ782">
        <f>IF(EmployeeData3[[#This Row],[Country]]="Canada",1,0)</f>
        <v>1</v>
      </c>
      <c r="AK782">
        <f>IF(EmployeeData3[[#This Row],[Country]]="Germany",1,0)</f>
        <v>0</v>
      </c>
      <c r="AL782">
        <f>IF(EmployeeData3[[#This Row],[Country]]="Ireland",1,0)</f>
        <v>0</v>
      </c>
      <c r="AM782">
        <f>IF(EmployeeData3[[#This Row],[Country]]="Singapore",1,0)</f>
        <v>0</v>
      </c>
      <c r="AN782">
        <f>IF(EmployeeData3[[#This Row],[Country]]="US",1,0)</f>
        <v>0</v>
      </c>
      <c r="AO782">
        <f>IF(EmployeeData3[[#This Row],[Working Arrangement]]="Office",1,0)</f>
        <v>1</v>
      </c>
      <c r="AP782">
        <f>IF(EmployeeData3[[#This Row],[Working Arrangement]]="Remote",1,0)</f>
        <v>0</v>
      </c>
      <c r="AQ782" t="e">
        <f>'Logistics Regression'!#REF! + SUMPRODUCT(B782:J782, 'Logistics Regression'!#REF!)</f>
        <v>#REF!</v>
      </c>
    </row>
    <row r="783" spans="1:43">
      <c r="A783" t="s">
        <v>834</v>
      </c>
      <c r="B783" t="str">
        <f>VLOOKUP(EmployeeData3[[#This Row],[Employee ID]],GenderData[#All],2,FALSE)</f>
        <v>Male</v>
      </c>
      <c r="C783" t="s">
        <v>40</v>
      </c>
      <c r="D783" t="s">
        <v>40</v>
      </c>
      <c r="E783" t="s">
        <v>45</v>
      </c>
      <c r="F783" t="s">
        <v>36</v>
      </c>
      <c r="G783">
        <v>32</v>
      </c>
      <c r="H783">
        <v>6.4</v>
      </c>
      <c r="I783">
        <v>3.4</v>
      </c>
      <c r="J783" s="3">
        <v>1.07</v>
      </c>
      <c r="K783" t="s">
        <v>25</v>
      </c>
      <c r="L783" t="s">
        <v>26</v>
      </c>
      <c r="M783">
        <v>26</v>
      </c>
      <c r="N783">
        <v>67</v>
      </c>
      <c r="O783">
        <v>3</v>
      </c>
      <c r="P783">
        <v>7</v>
      </c>
      <c r="Q783" t="s">
        <v>50</v>
      </c>
      <c r="R783" t="s">
        <v>26</v>
      </c>
      <c r="S783">
        <v>25</v>
      </c>
      <c r="T783">
        <v>1</v>
      </c>
      <c r="U783">
        <f>IF(EmployeeData3[[#This Row],[Gender]]="Female",1,0)</f>
        <v>0</v>
      </c>
      <c r="V783">
        <f>IF(EmployeeData3[[#This Row],[Performance Rating]]="Needs Improvement",1,0)</f>
        <v>0</v>
      </c>
      <c r="W783">
        <f>IF(EmployeeData3[[#This Row],[Performance Rating]]="Exceeds Expectations",1,0)</f>
        <v>0</v>
      </c>
      <c r="X783">
        <f>IF(EmployeeData3[[#This Row],[Performance Rating]]="Outstanding",1,0)</f>
        <v>0</v>
      </c>
      <c r="Y783">
        <f>IF(EmployeeData3[[#This Row],[Job Level]]="Entry",1,0)</f>
        <v>0</v>
      </c>
      <c r="Z783">
        <f>IF(EmployeeData3[[#This Row],[Job Level]]="Manager",1,0)</f>
        <v>1</v>
      </c>
      <c r="AA783">
        <f>IF(EmployeeData3[[#This Row],[Job Level]]="Senior",1,0)</f>
        <v>0</v>
      </c>
      <c r="AB783">
        <f>IF(EmployeeData3[[#This Row],[Job Level]]="Senior Manager",1,0)</f>
        <v>0</v>
      </c>
      <c r="AC783">
        <f>IF(EmployeeData3[[#This Row],[Department]]="Claims",1,0)</f>
        <v>0</v>
      </c>
      <c r="AD783">
        <f>IF(EmployeeData3[[#This Row],[Department]]="Finance",1,0)</f>
        <v>0</v>
      </c>
      <c r="AE783">
        <f>IF(EmployeeData3[[#This Row],[Department]]="HR",1,0)</f>
        <v>0</v>
      </c>
      <c r="AF783">
        <f>IF(EmployeeData3[[#This Row],[Department]]="IT",1,0)</f>
        <v>0</v>
      </c>
      <c r="AG783">
        <f>IF(EmployeeData3[[#This Row],[Department]]="Marketing",1,0)</f>
        <v>0</v>
      </c>
      <c r="AH783">
        <f>IF(EmployeeData3[[#This Row],[Department]]="Sales",1,0)</f>
        <v>0</v>
      </c>
      <c r="AI783">
        <f>IF(EmployeeData3[[#This Row],[Department]]="Underwriting",1,0)</f>
        <v>0</v>
      </c>
      <c r="AJ783">
        <f>IF(EmployeeData3[[#This Row],[Country]]="Canada",1,0)</f>
        <v>0</v>
      </c>
      <c r="AK783">
        <f>IF(EmployeeData3[[#This Row],[Country]]="Germany",1,0)</f>
        <v>0</v>
      </c>
      <c r="AL783">
        <f>IF(EmployeeData3[[#This Row],[Country]]="Ireland",1,0)</f>
        <v>0</v>
      </c>
      <c r="AM783">
        <f>IF(EmployeeData3[[#This Row],[Country]]="Singapore",1,0)</f>
        <v>0</v>
      </c>
      <c r="AN783">
        <f>IF(EmployeeData3[[#This Row],[Country]]="US",1,0)</f>
        <v>1</v>
      </c>
      <c r="AO783">
        <f>IF(EmployeeData3[[#This Row],[Working Arrangement]]="Office",1,0)</f>
        <v>1</v>
      </c>
      <c r="AP783">
        <f>IF(EmployeeData3[[#This Row],[Working Arrangement]]="Remote",1,0)</f>
        <v>0</v>
      </c>
      <c r="AQ783" t="e">
        <f>'Logistics Regression'!#REF! + SUMPRODUCT(B783:J783, 'Logistics Regression'!#REF!)</f>
        <v>#REF!</v>
      </c>
    </row>
    <row r="784" spans="1:43">
      <c r="A784" t="s">
        <v>835</v>
      </c>
      <c r="B784" t="str">
        <f>VLOOKUP(EmployeeData3[[#This Row],[Employee ID]],GenderData[#All],2,FALSE)</f>
        <v>Female</v>
      </c>
      <c r="C784" t="s">
        <v>43</v>
      </c>
      <c r="D784" t="s">
        <v>44</v>
      </c>
      <c r="E784" t="s">
        <v>23</v>
      </c>
      <c r="F784" t="s">
        <v>24</v>
      </c>
      <c r="G784">
        <v>43</v>
      </c>
      <c r="H784">
        <v>4.8</v>
      </c>
      <c r="I784">
        <v>0.9</v>
      </c>
      <c r="J784" s="3">
        <v>1.05</v>
      </c>
      <c r="K784" t="s">
        <v>25</v>
      </c>
      <c r="L784" t="s">
        <v>38</v>
      </c>
      <c r="M784">
        <v>26</v>
      </c>
      <c r="N784">
        <v>83</v>
      </c>
      <c r="O784">
        <v>3</v>
      </c>
      <c r="P784">
        <v>1.2</v>
      </c>
      <c r="Q784" t="s">
        <v>50</v>
      </c>
      <c r="R784" t="s">
        <v>38</v>
      </c>
      <c r="S784">
        <v>28</v>
      </c>
      <c r="T784">
        <v>0</v>
      </c>
      <c r="U784">
        <f>IF(EmployeeData3[[#This Row],[Gender]]="Female",1,0)</f>
        <v>1</v>
      </c>
      <c r="V784">
        <f>IF(EmployeeData3[[#This Row],[Performance Rating]]="Needs Improvement",1,0)</f>
        <v>0</v>
      </c>
      <c r="W784">
        <f>IF(EmployeeData3[[#This Row],[Performance Rating]]="Exceeds Expectations",1,0)</f>
        <v>0</v>
      </c>
      <c r="X784">
        <f>IF(EmployeeData3[[#This Row],[Performance Rating]]="Outstanding",1,0)</f>
        <v>0</v>
      </c>
      <c r="Y784">
        <f>IF(EmployeeData3[[#This Row],[Job Level]]="Entry",1,0)</f>
        <v>0</v>
      </c>
      <c r="Z784">
        <f>IF(EmployeeData3[[#This Row],[Job Level]]="Manager",1,0)</f>
        <v>0</v>
      </c>
      <c r="AA784">
        <f>IF(EmployeeData3[[#This Row],[Job Level]]="Senior",1,0)</f>
        <v>0</v>
      </c>
      <c r="AB784">
        <f>IF(EmployeeData3[[#This Row],[Job Level]]="Senior Manager",1,0)</f>
        <v>0</v>
      </c>
      <c r="AC784">
        <f>IF(EmployeeData3[[#This Row],[Department]]="Claims",1,0)</f>
        <v>0</v>
      </c>
      <c r="AD784">
        <f>IF(EmployeeData3[[#This Row],[Department]]="Finance",1,0)</f>
        <v>1</v>
      </c>
      <c r="AE784">
        <f>IF(EmployeeData3[[#This Row],[Department]]="HR",1,0)</f>
        <v>0</v>
      </c>
      <c r="AF784">
        <f>IF(EmployeeData3[[#This Row],[Department]]="IT",1,0)</f>
        <v>0</v>
      </c>
      <c r="AG784">
        <f>IF(EmployeeData3[[#This Row],[Department]]="Marketing",1,0)</f>
        <v>0</v>
      </c>
      <c r="AH784">
        <f>IF(EmployeeData3[[#This Row],[Department]]="Sales",1,0)</f>
        <v>0</v>
      </c>
      <c r="AI784">
        <f>IF(EmployeeData3[[#This Row],[Department]]="Underwriting",1,0)</f>
        <v>0</v>
      </c>
      <c r="AJ784">
        <f>IF(EmployeeData3[[#This Row],[Country]]="Canada",1,0)</f>
        <v>0</v>
      </c>
      <c r="AK784">
        <f>IF(EmployeeData3[[#This Row],[Country]]="Germany",1,0)</f>
        <v>0</v>
      </c>
      <c r="AL784">
        <f>IF(EmployeeData3[[#This Row],[Country]]="Ireland",1,0)</f>
        <v>0</v>
      </c>
      <c r="AM784">
        <f>IF(EmployeeData3[[#This Row],[Country]]="Singapore",1,0)</f>
        <v>0</v>
      </c>
      <c r="AN784">
        <f>IF(EmployeeData3[[#This Row],[Country]]="US",1,0)</f>
        <v>0</v>
      </c>
      <c r="AO784">
        <f>IF(EmployeeData3[[#This Row],[Working Arrangement]]="Office",1,0)</f>
        <v>1</v>
      </c>
      <c r="AP784">
        <f>IF(EmployeeData3[[#This Row],[Working Arrangement]]="Remote",1,0)</f>
        <v>0</v>
      </c>
      <c r="AQ784" t="e">
        <f>'Logistics Regression'!#REF! + SUMPRODUCT(B784:J784, 'Logistics Regression'!#REF!)</f>
        <v>#REF!</v>
      </c>
    </row>
    <row r="785" spans="1:43">
      <c r="A785" t="s">
        <v>836</v>
      </c>
      <c r="B785" t="str">
        <f>VLOOKUP(EmployeeData3[[#This Row],[Employee ID]],GenderData[#All],2,FALSE)</f>
        <v>Female</v>
      </c>
      <c r="C785" t="s">
        <v>66</v>
      </c>
      <c r="D785" t="s">
        <v>67</v>
      </c>
      <c r="E785" t="s">
        <v>23</v>
      </c>
      <c r="F785" t="s">
        <v>32</v>
      </c>
      <c r="G785">
        <v>52</v>
      </c>
      <c r="H785">
        <v>3.6</v>
      </c>
      <c r="I785">
        <v>2.6</v>
      </c>
      <c r="J785" s="3">
        <v>0.95</v>
      </c>
      <c r="K785" t="s">
        <v>37</v>
      </c>
      <c r="L785" t="s">
        <v>38</v>
      </c>
      <c r="M785">
        <v>14</v>
      </c>
      <c r="N785">
        <v>81</v>
      </c>
      <c r="O785">
        <v>3</v>
      </c>
      <c r="P785">
        <v>0.4</v>
      </c>
      <c r="Q785" t="s">
        <v>27</v>
      </c>
      <c r="R785" t="s">
        <v>38</v>
      </c>
      <c r="S785">
        <v>28</v>
      </c>
      <c r="T785">
        <v>1</v>
      </c>
      <c r="U785">
        <f>IF(EmployeeData3[[#This Row],[Gender]]="Female",1,0)</f>
        <v>1</v>
      </c>
      <c r="V785">
        <f>IF(EmployeeData3[[#This Row],[Performance Rating]]="Needs Improvement",1,0)</f>
        <v>0</v>
      </c>
      <c r="W785">
        <f>IF(EmployeeData3[[#This Row],[Performance Rating]]="Exceeds Expectations",1,0)</f>
        <v>1</v>
      </c>
      <c r="X785">
        <f>IF(EmployeeData3[[#This Row],[Performance Rating]]="Outstanding",1,0)</f>
        <v>0</v>
      </c>
      <c r="Y785">
        <f>IF(EmployeeData3[[#This Row],[Job Level]]="Entry",1,0)</f>
        <v>0</v>
      </c>
      <c r="Z785">
        <f>IF(EmployeeData3[[#This Row],[Job Level]]="Manager",1,0)</f>
        <v>0</v>
      </c>
      <c r="AA785">
        <f>IF(EmployeeData3[[#This Row],[Job Level]]="Senior",1,0)</f>
        <v>1</v>
      </c>
      <c r="AB785">
        <f>IF(EmployeeData3[[#This Row],[Job Level]]="Senior Manager",1,0)</f>
        <v>0</v>
      </c>
      <c r="AC785">
        <f>IF(EmployeeData3[[#This Row],[Department]]="Claims",1,0)</f>
        <v>0</v>
      </c>
      <c r="AD785">
        <f>IF(EmployeeData3[[#This Row],[Department]]="Finance",1,0)</f>
        <v>0</v>
      </c>
      <c r="AE785">
        <f>IF(EmployeeData3[[#This Row],[Department]]="HR",1,0)</f>
        <v>1</v>
      </c>
      <c r="AF785">
        <f>IF(EmployeeData3[[#This Row],[Department]]="IT",1,0)</f>
        <v>0</v>
      </c>
      <c r="AG785">
        <f>IF(EmployeeData3[[#This Row],[Department]]="Marketing",1,0)</f>
        <v>0</v>
      </c>
      <c r="AH785">
        <f>IF(EmployeeData3[[#This Row],[Department]]="Sales",1,0)</f>
        <v>0</v>
      </c>
      <c r="AI785">
        <f>IF(EmployeeData3[[#This Row],[Department]]="Underwriting",1,0)</f>
        <v>0</v>
      </c>
      <c r="AJ785">
        <f>IF(EmployeeData3[[#This Row],[Country]]="Canada",1,0)</f>
        <v>0</v>
      </c>
      <c r="AK785">
        <f>IF(EmployeeData3[[#This Row],[Country]]="Germany",1,0)</f>
        <v>0</v>
      </c>
      <c r="AL785">
        <f>IF(EmployeeData3[[#This Row],[Country]]="Ireland",1,0)</f>
        <v>0</v>
      </c>
      <c r="AM785">
        <f>IF(EmployeeData3[[#This Row],[Country]]="Singapore",1,0)</f>
        <v>0</v>
      </c>
      <c r="AN785">
        <f>IF(EmployeeData3[[#This Row],[Country]]="US",1,0)</f>
        <v>0</v>
      </c>
      <c r="AO785">
        <f>IF(EmployeeData3[[#This Row],[Working Arrangement]]="Office",1,0)</f>
        <v>0</v>
      </c>
      <c r="AP785">
        <f>IF(EmployeeData3[[#This Row],[Working Arrangement]]="Remote",1,0)</f>
        <v>1</v>
      </c>
      <c r="AQ785" t="e">
        <f>'Logistics Regression'!#REF! + SUMPRODUCT(B785:J785, 'Logistics Regression'!#REF!)</f>
        <v>#REF!</v>
      </c>
    </row>
    <row r="786" spans="1:43">
      <c r="A786" t="s">
        <v>837</v>
      </c>
      <c r="B786" t="str">
        <f>VLOOKUP(EmployeeData3[[#This Row],[Employee ID]],GenderData[#All],2,FALSE)</f>
        <v>Female</v>
      </c>
      <c r="C786" t="s">
        <v>43</v>
      </c>
      <c r="D786" t="s">
        <v>44</v>
      </c>
      <c r="E786" t="s">
        <v>23</v>
      </c>
      <c r="F786" t="s">
        <v>32</v>
      </c>
      <c r="G786">
        <v>33</v>
      </c>
      <c r="H786">
        <v>4.2</v>
      </c>
      <c r="I786">
        <v>1.6</v>
      </c>
      <c r="J786" s="3">
        <v>1.08</v>
      </c>
      <c r="K786" t="s">
        <v>75</v>
      </c>
      <c r="L786" t="s">
        <v>38</v>
      </c>
      <c r="M786">
        <v>9</v>
      </c>
      <c r="N786">
        <v>72</v>
      </c>
      <c r="O786">
        <v>6</v>
      </c>
      <c r="P786">
        <v>2</v>
      </c>
      <c r="Q786" t="s">
        <v>33</v>
      </c>
      <c r="R786" t="s">
        <v>26</v>
      </c>
      <c r="S786">
        <v>21</v>
      </c>
      <c r="T786">
        <v>0</v>
      </c>
      <c r="U786">
        <f>IF(EmployeeData3[[#This Row],[Gender]]="Female",1,0)</f>
        <v>1</v>
      </c>
      <c r="V786">
        <f>IF(EmployeeData3[[#This Row],[Performance Rating]]="Needs Improvement",1,0)</f>
        <v>0</v>
      </c>
      <c r="W786">
        <f>IF(EmployeeData3[[#This Row],[Performance Rating]]="Exceeds Expectations",1,0)</f>
        <v>0</v>
      </c>
      <c r="X786">
        <f>IF(EmployeeData3[[#This Row],[Performance Rating]]="Outstanding",1,0)</f>
        <v>1</v>
      </c>
      <c r="Y786">
        <f>IF(EmployeeData3[[#This Row],[Job Level]]="Entry",1,0)</f>
        <v>0</v>
      </c>
      <c r="Z786">
        <f>IF(EmployeeData3[[#This Row],[Job Level]]="Manager",1,0)</f>
        <v>0</v>
      </c>
      <c r="AA786">
        <f>IF(EmployeeData3[[#This Row],[Job Level]]="Senior",1,0)</f>
        <v>1</v>
      </c>
      <c r="AB786">
        <f>IF(EmployeeData3[[#This Row],[Job Level]]="Senior Manager",1,0)</f>
        <v>0</v>
      </c>
      <c r="AC786">
        <f>IF(EmployeeData3[[#This Row],[Department]]="Claims",1,0)</f>
        <v>0</v>
      </c>
      <c r="AD786">
        <f>IF(EmployeeData3[[#This Row],[Department]]="Finance",1,0)</f>
        <v>1</v>
      </c>
      <c r="AE786">
        <f>IF(EmployeeData3[[#This Row],[Department]]="HR",1,0)</f>
        <v>0</v>
      </c>
      <c r="AF786">
        <f>IF(EmployeeData3[[#This Row],[Department]]="IT",1,0)</f>
        <v>0</v>
      </c>
      <c r="AG786">
        <f>IF(EmployeeData3[[#This Row],[Department]]="Marketing",1,0)</f>
        <v>0</v>
      </c>
      <c r="AH786">
        <f>IF(EmployeeData3[[#This Row],[Department]]="Sales",1,0)</f>
        <v>0</v>
      </c>
      <c r="AI786">
        <f>IF(EmployeeData3[[#This Row],[Department]]="Underwriting",1,0)</f>
        <v>0</v>
      </c>
      <c r="AJ786">
        <f>IF(EmployeeData3[[#This Row],[Country]]="Canada",1,0)</f>
        <v>0</v>
      </c>
      <c r="AK786">
        <f>IF(EmployeeData3[[#This Row],[Country]]="Germany",1,0)</f>
        <v>0</v>
      </c>
      <c r="AL786">
        <f>IF(EmployeeData3[[#This Row],[Country]]="Ireland",1,0)</f>
        <v>0</v>
      </c>
      <c r="AM786">
        <f>IF(EmployeeData3[[#This Row],[Country]]="Singapore",1,0)</f>
        <v>0</v>
      </c>
      <c r="AN786">
        <f>IF(EmployeeData3[[#This Row],[Country]]="US",1,0)</f>
        <v>0</v>
      </c>
      <c r="AO786">
        <f>IF(EmployeeData3[[#This Row],[Working Arrangement]]="Office",1,0)</f>
        <v>0</v>
      </c>
      <c r="AP786">
        <f>IF(EmployeeData3[[#This Row],[Working Arrangement]]="Remote",1,0)</f>
        <v>0</v>
      </c>
      <c r="AQ786" t="e">
        <f>'Logistics Regression'!#REF! + SUMPRODUCT(B786:J786, 'Logistics Regression'!#REF!)</f>
        <v>#REF!</v>
      </c>
    </row>
    <row r="787" spans="1:43">
      <c r="A787" t="s">
        <v>838</v>
      </c>
      <c r="B787" t="str">
        <f>VLOOKUP(EmployeeData3[[#This Row],[Employee ID]],GenderData[#All],2,FALSE)</f>
        <v>Male</v>
      </c>
      <c r="C787" t="s">
        <v>29</v>
      </c>
      <c r="D787" t="s">
        <v>30</v>
      </c>
      <c r="E787" t="s">
        <v>73</v>
      </c>
      <c r="F787" t="s">
        <v>36</v>
      </c>
      <c r="G787">
        <v>29</v>
      </c>
      <c r="H787">
        <v>10.1</v>
      </c>
      <c r="I787">
        <v>3.4</v>
      </c>
      <c r="J787" s="3">
        <v>1.06</v>
      </c>
      <c r="K787" t="s">
        <v>75</v>
      </c>
      <c r="L787" t="s">
        <v>26</v>
      </c>
      <c r="M787">
        <v>25</v>
      </c>
      <c r="N787">
        <v>78</v>
      </c>
      <c r="O787">
        <v>1</v>
      </c>
      <c r="P787">
        <v>1.2</v>
      </c>
      <c r="Q787" t="s">
        <v>33</v>
      </c>
      <c r="R787" t="s">
        <v>38</v>
      </c>
      <c r="S787">
        <v>27</v>
      </c>
      <c r="T787">
        <v>1</v>
      </c>
      <c r="U787">
        <f>IF(EmployeeData3[[#This Row],[Gender]]="Female",1,0)</f>
        <v>0</v>
      </c>
      <c r="V787">
        <f>IF(EmployeeData3[[#This Row],[Performance Rating]]="Needs Improvement",1,0)</f>
        <v>0</v>
      </c>
      <c r="W787">
        <f>IF(EmployeeData3[[#This Row],[Performance Rating]]="Exceeds Expectations",1,0)</f>
        <v>0</v>
      </c>
      <c r="X787">
        <f>IF(EmployeeData3[[#This Row],[Performance Rating]]="Outstanding",1,0)</f>
        <v>1</v>
      </c>
      <c r="Y787">
        <f>IF(EmployeeData3[[#This Row],[Job Level]]="Entry",1,0)</f>
        <v>0</v>
      </c>
      <c r="Z787">
        <f>IF(EmployeeData3[[#This Row],[Job Level]]="Manager",1,0)</f>
        <v>1</v>
      </c>
      <c r="AA787">
        <f>IF(EmployeeData3[[#This Row],[Job Level]]="Senior",1,0)</f>
        <v>0</v>
      </c>
      <c r="AB787">
        <f>IF(EmployeeData3[[#This Row],[Job Level]]="Senior Manager",1,0)</f>
        <v>0</v>
      </c>
      <c r="AC787">
        <f>IF(EmployeeData3[[#This Row],[Department]]="Claims",1,0)</f>
        <v>1</v>
      </c>
      <c r="AD787">
        <f>IF(EmployeeData3[[#This Row],[Department]]="Finance",1,0)</f>
        <v>0</v>
      </c>
      <c r="AE787">
        <f>IF(EmployeeData3[[#This Row],[Department]]="HR",1,0)</f>
        <v>0</v>
      </c>
      <c r="AF787">
        <f>IF(EmployeeData3[[#This Row],[Department]]="IT",1,0)</f>
        <v>0</v>
      </c>
      <c r="AG787">
        <f>IF(EmployeeData3[[#This Row],[Department]]="Marketing",1,0)</f>
        <v>0</v>
      </c>
      <c r="AH787">
        <f>IF(EmployeeData3[[#This Row],[Department]]="Sales",1,0)</f>
        <v>0</v>
      </c>
      <c r="AI787">
        <f>IF(EmployeeData3[[#This Row],[Department]]="Underwriting",1,0)</f>
        <v>0</v>
      </c>
      <c r="AJ787">
        <f>IF(EmployeeData3[[#This Row],[Country]]="Canada",1,0)</f>
        <v>0</v>
      </c>
      <c r="AK787">
        <f>IF(EmployeeData3[[#This Row],[Country]]="Germany",1,0)</f>
        <v>0</v>
      </c>
      <c r="AL787">
        <f>IF(EmployeeData3[[#This Row],[Country]]="Ireland",1,0)</f>
        <v>1</v>
      </c>
      <c r="AM787">
        <f>IF(EmployeeData3[[#This Row],[Country]]="Singapore",1,0)</f>
        <v>0</v>
      </c>
      <c r="AN787">
        <f>IF(EmployeeData3[[#This Row],[Country]]="US",1,0)</f>
        <v>0</v>
      </c>
      <c r="AO787">
        <f>IF(EmployeeData3[[#This Row],[Working Arrangement]]="Office",1,0)</f>
        <v>0</v>
      </c>
      <c r="AP787">
        <f>IF(EmployeeData3[[#This Row],[Working Arrangement]]="Remote",1,0)</f>
        <v>0</v>
      </c>
      <c r="AQ787" t="e">
        <f>'Logistics Regression'!#REF! + SUMPRODUCT(B787:J787, 'Logistics Regression'!#REF!)</f>
        <v>#REF!</v>
      </c>
    </row>
    <row r="788" spans="1:43">
      <c r="A788" t="s">
        <v>839</v>
      </c>
      <c r="B788" t="str">
        <f>VLOOKUP(EmployeeData3[[#This Row],[Employee ID]],GenderData[#All],2,FALSE)</f>
        <v>Male</v>
      </c>
      <c r="C788" t="s">
        <v>40</v>
      </c>
      <c r="D788" t="s">
        <v>40</v>
      </c>
      <c r="E788" t="s">
        <v>23</v>
      </c>
      <c r="F788" t="s">
        <v>32</v>
      </c>
      <c r="G788">
        <v>28</v>
      </c>
      <c r="H788">
        <v>5.9</v>
      </c>
      <c r="I788">
        <v>1.6</v>
      </c>
      <c r="J788" s="3">
        <v>0.92</v>
      </c>
      <c r="K788" t="s">
        <v>25</v>
      </c>
      <c r="L788" t="s">
        <v>38</v>
      </c>
      <c r="M788">
        <v>27</v>
      </c>
      <c r="N788">
        <v>60</v>
      </c>
      <c r="O788">
        <v>1</v>
      </c>
      <c r="P788">
        <v>1.4</v>
      </c>
      <c r="Q788" t="s">
        <v>27</v>
      </c>
      <c r="R788" t="s">
        <v>26</v>
      </c>
      <c r="S788">
        <v>30</v>
      </c>
      <c r="T788">
        <v>0</v>
      </c>
      <c r="U788">
        <f>IF(EmployeeData3[[#This Row],[Gender]]="Female",1,0)</f>
        <v>0</v>
      </c>
      <c r="V788">
        <f>IF(EmployeeData3[[#This Row],[Performance Rating]]="Needs Improvement",1,0)</f>
        <v>0</v>
      </c>
      <c r="W788">
        <f>IF(EmployeeData3[[#This Row],[Performance Rating]]="Exceeds Expectations",1,0)</f>
        <v>0</v>
      </c>
      <c r="X788">
        <f>IF(EmployeeData3[[#This Row],[Performance Rating]]="Outstanding",1,0)</f>
        <v>0</v>
      </c>
      <c r="Y788">
        <f>IF(EmployeeData3[[#This Row],[Job Level]]="Entry",1,0)</f>
        <v>0</v>
      </c>
      <c r="Z788">
        <f>IF(EmployeeData3[[#This Row],[Job Level]]="Manager",1,0)</f>
        <v>0</v>
      </c>
      <c r="AA788">
        <f>IF(EmployeeData3[[#This Row],[Job Level]]="Senior",1,0)</f>
        <v>1</v>
      </c>
      <c r="AB788">
        <f>IF(EmployeeData3[[#This Row],[Job Level]]="Senior Manager",1,0)</f>
        <v>0</v>
      </c>
      <c r="AC788">
        <f>IF(EmployeeData3[[#This Row],[Department]]="Claims",1,0)</f>
        <v>0</v>
      </c>
      <c r="AD788">
        <f>IF(EmployeeData3[[#This Row],[Department]]="Finance",1,0)</f>
        <v>0</v>
      </c>
      <c r="AE788">
        <f>IF(EmployeeData3[[#This Row],[Department]]="HR",1,0)</f>
        <v>0</v>
      </c>
      <c r="AF788">
        <f>IF(EmployeeData3[[#This Row],[Department]]="IT",1,0)</f>
        <v>0</v>
      </c>
      <c r="AG788">
        <f>IF(EmployeeData3[[#This Row],[Department]]="Marketing",1,0)</f>
        <v>0</v>
      </c>
      <c r="AH788">
        <f>IF(EmployeeData3[[#This Row],[Department]]="Sales",1,0)</f>
        <v>0</v>
      </c>
      <c r="AI788">
        <f>IF(EmployeeData3[[#This Row],[Department]]="Underwriting",1,0)</f>
        <v>0</v>
      </c>
      <c r="AJ788">
        <f>IF(EmployeeData3[[#This Row],[Country]]="Canada",1,0)</f>
        <v>0</v>
      </c>
      <c r="AK788">
        <f>IF(EmployeeData3[[#This Row],[Country]]="Germany",1,0)</f>
        <v>0</v>
      </c>
      <c r="AL788">
        <f>IF(EmployeeData3[[#This Row],[Country]]="Ireland",1,0)</f>
        <v>0</v>
      </c>
      <c r="AM788">
        <f>IF(EmployeeData3[[#This Row],[Country]]="Singapore",1,0)</f>
        <v>0</v>
      </c>
      <c r="AN788">
        <f>IF(EmployeeData3[[#This Row],[Country]]="US",1,0)</f>
        <v>0</v>
      </c>
      <c r="AO788">
        <f>IF(EmployeeData3[[#This Row],[Working Arrangement]]="Office",1,0)</f>
        <v>0</v>
      </c>
      <c r="AP788">
        <f>IF(EmployeeData3[[#This Row],[Working Arrangement]]="Remote",1,0)</f>
        <v>1</v>
      </c>
      <c r="AQ788" t="e">
        <f>'Logistics Regression'!#REF! + SUMPRODUCT(B788:J788, 'Logistics Regression'!#REF!)</f>
        <v>#REF!</v>
      </c>
    </row>
    <row r="789" spans="1:43">
      <c r="A789" t="s">
        <v>840</v>
      </c>
      <c r="B789" t="str">
        <f>VLOOKUP(EmployeeData3[[#This Row],[Employee ID]],GenderData[#All],2,FALSE)</f>
        <v>Female</v>
      </c>
      <c r="C789" t="s">
        <v>21</v>
      </c>
      <c r="D789" t="s">
        <v>22</v>
      </c>
      <c r="E789" t="s">
        <v>23</v>
      </c>
      <c r="F789" t="s">
        <v>32</v>
      </c>
      <c r="G789">
        <v>30</v>
      </c>
      <c r="H789">
        <v>1.8</v>
      </c>
      <c r="I789">
        <v>0.9</v>
      </c>
      <c r="J789" s="3">
        <v>1.0900000000000001</v>
      </c>
      <c r="K789" t="s">
        <v>25</v>
      </c>
      <c r="L789" t="s">
        <v>26</v>
      </c>
      <c r="M789">
        <v>6</v>
      </c>
      <c r="N789">
        <v>76</v>
      </c>
      <c r="O789">
        <v>6</v>
      </c>
      <c r="P789">
        <v>3.9</v>
      </c>
      <c r="Q789" t="s">
        <v>33</v>
      </c>
      <c r="R789" t="s">
        <v>26</v>
      </c>
      <c r="S789">
        <v>33</v>
      </c>
      <c r="T789">
        <v>0</v>
      </c>
      <c r="U789">
        <f>IF(EmployeeData3[[#This Row],[Gender]]="Female",1,0)</f>
        <v>1</v>
      </c>
      <c r="V789">
        <f>IF(EmployeeData3[[#This Row],[Performance Rating]]="Needs Improvement",1,0)</f>
        <v>0</v>
      </c>
      <c r="W789">
        <f>IF(EmployeeData3[[#This Row],[Performance Rating]]="Exceeds Expectations",1,0)</f>
        <v>0</v>
      </c>
      <c r="X789">
        <f>IF(EmployeeData3[[#This Row],[Performance Rating]]="Outstanding",1,0)</f>
        <v>0</v>
      </c>
      <c r="Y789">
        <f>IF(EmployeeData3[[#This Row],[Job Level]]="Entry",1,0)</f>
        <v>0</v>
      </c>
      <c r="Z789">
        <f>IF(EmployeeData3[[#This Row],[Job Level]]="Manager",1,0)</f>
        <v>0</v>
      </c>
      <c r="AA789">
        <f>IF(EmployeeData3[[#This Row],[Job Level]]="Senior",1,0)</f>
        <v>1</v>
      </c>
      <c r="AB789">
        <f>IF(EmployeeData3[[#This Row],[Job Level]]="Senior Manager",1,0)</f>
        <v>0</v>
      </c>
      <c r="AC789">
        <f>IF(EmployeeData3[[#This Row],[Department]]="Claims",1,0)</f>
        <v>0</v>
      </c>
      <c r="AD789">
        <f>IF(EmployeeData3[[#This Row],[Department]]="Finance",1,0)</f>
        <v>0</v>
      </c>
      <c r="AE789">
        <f>IF(EmployeeData3[[#This Row],[Department]]="HR",1,0)</f>
        <v>0</v>
      </c>
      <c r="AF789">
        <f>IF(EmployeeData3[[#This Row],[Department]]="IT",1,0)</f>
        <v>0</v>
      </c>
      <c r="AG789">
        <f>IF(EmployeeData3[[#This Row],[Department]]="Marketing",1,0)</f>
        <v>0</v>
      </c>
      <c r="AH789">
        <f>IF(EmployeeData3[[#This Row],[Department]]="Sales",1,0)</f>
        <v>1</v>
      </c>
      <c r="AI789">
        <f>IF(EmployeeData3[[#This Row],[Department]]="Underwriting",1,0)</f>
        <v>0</v>
      </c>
      <c r="AJ789">
        <f>IF(EmployeeData3[[#This Row],[Country]]="Canada",1,0)</f>
        <v>0</v>
      </c>
      <c r="AK789">
        <f>IF(EmployeeData3[[#This Row],[Country]]="Germany",1,0)</f>
        <v>0</v>
      </c>
      <c r="AL789">
        <f>IF(EmployeeData3[[#This Row],[Country]]="Ireland",1,0)</f>
        <v>0</v>
      </c>
      <c r="AM789">
        <f>IF(EmployeeData3[[#This Row],[Country]]="Singapore",1,0)</f>
        <v>0</v>
      </c>
      <c r="AN789">
        <f>IF(EmployeeData3[[#This Row],[Country]]="US",1,0)</f>
        <v>0</v>
      </c>
      <c r="AO789">
        <f>IF(EmployeeData3[[#This Row],[Working Arrangement]]="Office",1,0)</f>
        <v>0</v>
      </c>
      <c r="AP789">
        <f>IF(EmployeeData3[[#This Row],[Working Arrangement]]="Remote",1,0)</f>
        <v>0</v>
      </c>
      <c r="AQ789" t="e">
        <f>'Logistics Regression'!#REF! + SUMPRODUCT(B789:J789, 'Logistics Regression'!#REF!)</f>
        <v>#REF!</v>
      </c>
    </row>
    <row r="790" spans="1:43">
      <c r="A790" t="s">
        <v>841</v>
      </c>
      <c r="B790" t="str">
        <f>VLOOKUP(EmployeeData3[[#This Row],[Employee ID]],GenderData[#All],2,FALSE)</f>
        <v>Female</v>
      </c>
      <c r="C790" t="s">
        <v>21</v>
      </c>
      <c r="D790" t="s">
        <v>22</v>
      </c>
      <c r="E790" t="s">
        <v>23</v>
      </c>
      <c r="F790" t="s">
        <v>62</v>
      </c>
      <c r="G790">
        <v>40</v>
      </c>
      <c r="H790">
        <v>4.0999999999999996</v>
      </c>
      <c r="I790">
        <v>2</v>
      </c>
      <c r="J790" s="3">
        <v>1.08</v>
      </c>
      <c r="K790" t="s">
        <v>75</v>
      </c>
      <c r="L790" t="s">
        <v>26</v>
      </c>
      <c r="M790">
        <v>5</v>
      </c>
      <c r="N790">
        <v>53</v>
      </c>
      <c r="O790">
        <v>4</v>
      </c>
      <c r="P790">
        <v>5.6</v>
      </c>
      <c r="Q790" t="s">
        <v>27</v>
      </c>
      <c r="R790" t="s">
        <v>26</v>
      </c>
      <c r="S790">
        <v>45</v>
      </c>
      <c r="T790">
        <v>0</v>
      </c>
      <c r="U790">
        <f>IF(EmployeeData3[[#This Row],[Gender]]="Female",1,0)</f>
        <v>1</v>
      </c>
      <c r="V790">
        <f>IF(EmployeeData3[[#This Row],[Performance Rating]]="Needs Improvement",1,0)</f>
        <v>0</v>
      </c>
      <c r="W790">
        <f>IF(EmployeeData3[[#This Row],[Performance Rating]]="Exceeds Expectations",1,0)</f>
        <v>0</v>
      </c>
      <c r="X790">
        <f>IF(EmployeeData3[[#This Row],[Performance Rating]]="Outstanding",1,0)</f>
        <v>1</v>
      </c>
      <c r="Y790">
        <f>IF(EmployeeData3[[#This Row],[Job Level]]="Entry",1,0)</f>
        <v>1</v>
      </c>
      <c r="Z790">
        <f>IF(EmployeeData3[[#This Row],[Job Level]]="Manager",1,0)</f>
        <v>0</v>
      </c>
      <c r="AA790">
        <f>IF(EmployeeData3[[#This Row],[Job Level]]="Senior",1,0)</f>
        <v>0</v>
      </c>
      <c r="AB790">
        <f>IF(EmployeeData3[[#This Row],[Job Level]]="Senior Manager",1,0)</f>
        <v>0</v>
      </c>
      <c r="AC790">
        <f>IF(EmployeeData3[[#This Row],[Department]]="Claims",1,0)</f>
        <v>0</v>
      </c>
      <c r="AD790">
        <f>IF(EmployeeData3[[#This Row],[Department]]="Finance",1,0)</f>
        <v>0</v>
      </c>
      <c r="AE790">
        <f>IF(EmployeeData3[[#This Row],[Department]]="HR",1,0)</f>
        <v>0</v>
      </c>
      <c r="AF790">
        <f>IF(EmployeeData3[[#This Row],[Department]]="IT",1,0)</f>
        <v>0</v>
      </c>
      <c r="AG790">
        <f>IF(EmployeeData3[[#This Row],[Department]]="Marketing",1,0)</f>
        <v>0</v>
      </c>
      <c r="AH790">
        <f>IF(EmployeeData3[[#This Row],[Department]]="Sales",1,0)</f>
        <v>1</v>
      </c>
      <c r="AI790">
        <f>IF(EmployeeData3[[#This Row],[Department]]="Underwriting",1,0)</f>
        <v>0</v>
      </c>
      <c r="AJ790">
        <f>IF(EmployeeData3[[#This Row],[Country]]="Canada",1,0)</f>
        <v>0</v>
      </c>
      <c r="AK790">
        <f>IF(EmployeeData3[[#This Row],[Country]]="Germany",1,0)</f>
        <v>0</v>
      </c>
      <c r="AL790">
        <f>IF(EmployeeData3[[#This Row],[Country]]="Ireland",1,0)</f>
        <v>0</v>
      </c>
      <c r="AM790">
        <f>IF(EmployeeData3[[#This Row],[Country]]="Singapore",1,0)</f>
        <v>0</v>
      </c>
      <c r="AN790">
        <f>IF(EmployeeData3[[#This Row],[Country]]="US",1,0)</f>
        <v>0</v>
      </c>
      <c r="AO790">
        <f>IF(EmployeeData3[[#This Row],[Working Arrangement]]="Office",1,0)</f>
        <v>0</v>
      </c>
      <c r="AP790">
        <f>IF(EmployeeData3[[#This Row],[Working Arrangement]]="Remote",1,0)</f>
        <v>1</v>
      </c>
      <c r="AQ790" t="e">
        <f>'Logistics Regression'!#REF! + SUMPRODUCT(B790:J790, 'Logistics Regression'!#REF!)</f>
        <v>#REF!</v>
      </c>
    </row>
    <row r="791" spans="1:43">
      <c r="A791" t="s">
        <v>842</v>
      </c>
      <c r="B791" t="str">
        <f>VLOOKUP(EmployeeData3[[#This Row],[Employee ID]],GenderData[#All],2,FALSE)</f>
        <v>Male</v>
      </c>
      <c r="C791" t="s">
        <v>29</v>
      </c>
      <c r="D791" t="s">
        <v>30</v>
      </c>
      <c r="E791" t="s">
        <v>23</v>
      </c>
      <c r="F791" t="s">
        <v>32</v>
      </c>
      <c r="G791">
        <v>21</v>
      </c>
      <c r="H791">
        <v>5</v>
      </c>
      <c r="I791">
        <v>1.9</v>
      </c>
      <c r="J791" s="3">
        <v>1.01</v>
      </c>
      <c r="K791" t="s">
        <v>25</v>
      </c>
      <c r="L791" t="s">
        <v>26</v>
      </c>
      <c r="M791">
        <v>18</v>
      </c>
      <c r="N791">
        <v>74</v>
      </c>
      <c r="O791">
        <v>3</v>
      </c>
      <c r="P791">
        <v>3.2</v>
      </c>
      <c r="Q791" t="s">
        <v>27</v>
      </c>
      <c r="R791" t="s">
        <v>38</v>
      </c>
      <c r="S791">
        <v>27</v>
      </c>
      <c r="T791">
        <v>0</v>
      </c>
      <c r="U791">
        <f>IF(EmployeeData3[[#This Row],[Gender]]="Female",1,0)</f>
        <v>0</v>
      </c>
      <c r="V791">
        <f>IF(EmployeeData3[[#This Row],[Performance Rating]]="Needs Improvement",1,0)</f>
        <v>0</v>
      </c>
      <c r="W791">
        <f>IF(EmployeeData3[[#This Row],[Performance Rating]]="Exceeds Expectations",1,0)</f>
        <v>0</v>
      </c>
      <c r="X791">
        <f>IF(EmployeeData3[[#This Row],[Performance Rating]]="Outstanding",1,0)</f>
        <v>0</v>
      </c>
      <c r="Y791">
        <f>IF(EmployeeData3[[#This Row],[Job Level]]="Entry",1,0)</f>
        <v>0</v>
      </c>
      <c r="Z791">
        <f>IF(EmployeeData3[[#This Row],[Job Level]]="Manager",1,0)</f>
        <v>0</v>
      </c>
      <c r="AA791">
        <f>IF(EmployeeData3[[#This Row],[Job Level]]="Senior",1,0)</f>
        <v>1</v>
      </c>
      <c r="AB791">
        <f>IF(EmployeeData3[[#This Row],[Job Level]]="Senior Manager",1,0)</f>
        <v>0</v>
      </c>
      <c r="AC791">
        <f>IF(EmployeeData3[[#This Row],[Department]]="Claims",1,0)</f>
        <v>1</v>
      </c>
      <c r="AD791">
        <f>IF(EmployeeData3[[#This Row],[Department]]="Finance",1,0)</f>
        <v>0</v>
      </c>
      <c r="AE791">
        <f>IF(EmployeeData3[[#This Row],[Department]]="HR",1,0)</f>
        <v>0</v>
      </c>
      <c r="AF791">
        <f>IF(EmployeeData3[[#This Row],[Department]]="IT",1,0)</f>
        <v>0</v>
      </c>
      <c r="AG791">
        <f>IF(EmployeeData3[[#This Row],[Department]]="Marketing",1,0)</f>
        <v>0</v>
      </c>
      <c r="AH791">
        <f>IF(EmployeeData3[[#This Row],[Department]]="Sales",1,0)</f>
        <v>0</v>
      </c>
      <c r="AI791">
        <f>IF(EmployeeData3[[#This Row],[Department]]="Underwriting",1,0)</f>
        <v>0</v>
      </c>
      <c r="AJ791">
        <f>IF(EmployeeData3[[#This Row],[Country]]="Canada",1,0)</f>
        <v>0</v>
      </c>
      <c r="AK791">
        <f>IF(EmployeeData3[[#This Row],[Country]]="Germany",1,0)</f>
        <v>0</v>
      </c>
      <c r="AL791">
        <f>IF(EmployeeData3[[#This Row],[Country]]="Ireland",1,0)</f>
        <v>0</v>
      </c>
      <c r="AM791">
        <f>IF(EmployeeData3[[#This Row],[Country]]="Singapore",1,0)</f>
        <v>0</v>
      </c>
      <c r="AN791">
        <f>IF(EmployeeData3[[#This Row],[Country]]="US",1,0)</f>
        <v>0</v>
      </c>
      <c r="AO791">
        <f>IF(EmployeeData3[[#This Row],[Working Arrangement]]="Office",1,0)</f>
        <v>0</v>
      </c>
      <c r="AP791">
        <f>IF(EmployeeData3[[#This Row],[Working Arrangement]]="Remote",1,0)</f>
        <v>1</v>
      </c>
      <c r="AQ791" t="e">
        <f>'Logistics Regression'!#REF! + SUMPRODUCT(B791:J791, 'Logistics Regression'!#REF!)</f>
        <v>#REF!</v>
      </c>
    </row>
    <row r="792" spans="1:43">
      <c r="A792" t="s">
        <v>843</v>
      </c>
      <c r="B792" t="str">
        <f>VLOOKUP(EmployeeData3[[#This Row],[Employee ID]],GenderData[#All],2,FALSE)</f>
        <v>Female</v>
      </c>
      <c r="C792" t="s">
        <v>43</v>
      </c>
      <c r="D792" t="s">
        <v>44</v>
      </c>
      <c r="E792" t="s">
        <v>45</v>
      </c>
      <c r="F792" t="s">
        <v>24</v>
      </c>
      <c r="G792">
        <v>42</v>
      </c>
      <c r="H792">
        <v>3.5</v>
      </c>
      <c r="I792">
        <v>2.5</v>
      </c>
      <c r="J792" s="3">
        <v>1.1499999999999999</v>
      </c>
      <c r="K792" t="s">
        <v>25</v>
      </c>
      <c r="L792" t="s">
        <v>26</v>
      </c>
      <c r="M792">
        <v>22</v>
      </c>
      <c r="N792">
        <v>74</v>
      </c>
      <c r="O792">
        <v>6</v>
      </c>
      <c r="P792">
        <v>1.6</v>
      </c>
      <c r="Q792" t="s">
        <v>33</v>
      </c>
      <c r="R792" t="s">
        <v>38</v>
      </c>
      <c r="S792">
        <v>25</v>
      </c>
      <c r="T792">
        <v>0</v>
      </c>
      <c r="U792">
        <f>IF(EmployeeData3[[#This Row],[Gender]]="Female",1,0)</f>
        <v>1</v>
      </c>
      <c r="V792">
        <f>IF(EmployeeData3[[#This Row],[Performance Rating]]="Needs Improvement",1,0)</f>
        <v>0</v>
      </c>
      <c r="W792">
        <f>IF(EmployeeData3[[#This Row],[Performance Rating]]="Exceeds Expectations",1,0)</f>
        <v>0</v>
      </c>
      <c r="X792">
        <f>IF(EmployeeData3[[#This Row],[Performance Rating]]="Outstanding",1,0)</f>
        <v>0</v>
      </c>
      <c r="Y792">
        <f>IF(EmployeeData3[[#This Row],[Job Level]]="Entry",1,0)</f>
        <v>0</v>
      </c>
      <c r="Z792">
        <f>IF(EmployeeData3[[#This Row],[Job Level]]="Manager",1,0)</f>
        <v>0</v>
      </c>
      <c r="AA792">
        <f>IF(EmployeeData3[[#This Row],[Job Level]]="Senior",1,0)</f>
        <v>0</v>
      </c>
      <c r="AB792">
        <f>IF(EmployeeData3[[#This Row],[Job Level]]="Senior Manager",1,0)</f>
        <v>0</v>
      </c>
      <c r="AC792">
        <f>IF(EmployeeData3[[#This Row],[Department]]="Claims",1,0)</f>
        <v>0</v>
      </c>
      <c r="AD792">
        <f>IF(EmployeeData3[[#This Row],[Department]]="Finance",1,0)</f>
        <v>1</v>
      </c>
      <c r="AE792">
        <f>IF(EmployeeData3[[#This Row],[Department]]="HR",1,0)</f>
        <v>0</v>
      </c>
      <c r="AF792">
        <f>IF(EmployeeData3[[#This Row],[Department]]="IT",1,0)</f>
        <v>0</v>
      </c>
      <c r="AG792">
        <f>IF(EmployeeData3[[#This Row],[Department]]="Marketing",1,0)</f>
        <v>0</v>
      </c>
      <c r="AH792">
        <f>IF(EmployeeData3[[#This Row],[Department]]="Sales",1,0)</f>
        <v>0</v>
      </c>
      <c r="AI792">
        <f>IF(EmployeeData3[[#This Row],[Department]]="Underwriting",1,0)</f>
        <v>0</v>
      </c>
      <c r="AJ792">
        <f>IF(EmployeeData3[[#This Row],[Country]]="Canada",1,0)</f>
        <v>0</v>
      </c>
      <c r="AK792">
        <f>IF(EmployeeData3[[#This Row],[Country]]="Germany",1,0)</f>
        <v>0</v>
      </c>
      <c r="AL792">
        <f>IF(EmployeeData3[[#This Row],[Country]]="Ireland",1,0)</f>
        <v>0</v>
      </c>
      <c r="AM792">
        <f>IF(EmployeeData3[[#This Row],[Country]]="Singapore",1,0)</f>
        <v>0</v>
      </c>
      <c r="AN792">
        <f>IF(EmployeeData3[[#This Row],[Country]]="US",1,0)</f>
        <v>1</v>
      </c>
      <c r="AO792">
        <f>IF(EmployeeData3[[#This Row],[Working Arrangement]]="Office",1,0)</f>
        <v>0</v>
      </c>
      <c r="AP792">
        <f>IF(EmployeeData3[[#This Row],[Working Arrangement]]="Remote",1,0)</f>
        <v>0</v>
      </c>
      <c r="AQ792" t="e">
        <f>'Logistics Regression'!#REF! + SUMPRODUCT(B792:J792, 'Logistics Regression'!#REF!)</f>
        <v>#REF!</v>
      </c>
    </row>
    <row r="793" spans="1:43">
      <c r="A793" t="s">
        <v>844</v>
      </c>
      <c r="B793" t="str">
        <f>VLOOKUP(EmployeeData3[[#This Row],[Employee ID]],GenderData[#All],2,FALSE)</f>
        <v>Female</v>
      </c>
      <c r="C793" t="s">
        <v>40</v>
      </c>
      <c r="D793" t="s">
        <v>40</v>
      </c>
      <c r="E793" t="s">
        <v>73</v>
      </c>
      <c r="F793" t="s">
        <v>32</v>
      </c>
      <c r="G793">
        <v>44</v>
      </c>
      <c r="H793">
        <v>0.6</v>
      </c>
      <c r="I793">
        <v>0.6</v>
      </c>
      <c r="J793" s="3">
        <v>0.85</v>
      </c>
      <c r="K793" t="s">
        <v>37</v>
      </c>
      <c r="L793" t="s">
        <v>38</v>
      </c>
      <c r="M793">
        <v>13</v>
      </c>
      <c r="N793">
        <v>92</v>
      </c>
      <c r="O793">
        <v>3</v>
      </c>
      <c r="P793">
        <v>3.3</v>
      </c>
      <c r="Q793" t="s">
        <v>27</v>
      </c>
      <c r="R793" t="s">
        <v>26</v>
      </c>
      <c r="S793">
        <v>13</v>
      </c>
      <c r="T793">
        <v>0</v>
      </c>
      <c r="U793">
        <f>IF(EmployeeData3[[#This Row],[Gender]]="Female",1,0)</f>
        <v>1</v>
      </c>
      <c r="V793">
        <f>IF(EmployeeData3[[#This Row],[Performance Rating]]="Needs Improvement",1,0)</f>
        <v>0</v>
      </c>
      <c r="W793">
        <f>IF(EmployeeData3[[#This Row],[Performance Rating]]="Exceeds Expectations",1,0)</f>
        <v>1</v>
      </c>
      <c r="X793">
        <f>IF(EmployeeData3[[#This Row],[Performance Rating]]="Outstanding",1,0)</f>
        <v>0</v>
      </c>
      <c r="Y793">
        <f>IF(EmployeeData3[[#This Row],[Job Level]]="Entry",1,0)</f>
        <v>0</v>
      </c>
      <c r="Z793">
        <f>IF(EmployeeData3[[#This Row],[Job Level]]="Manager",1,0)</f>
        <v>0</v>
      </c>
      <c r="AA793">
        <f>IF(EmployeeData3[[#This Row],[Job Level]]="Senior",1,0)</f>
        <v>1</v>
      </c>
      <c r="AB793">
        <f>IF(EmployeeData3[[#This Row],[Job Level]]="Senior Manager",1,0)</f>
        <v>0</v>
      </c>
      <c r="AC793">
        <f>IF(EmployeeData3[[#This Row],[Department]]="Claims",1,0)</f>
        <v>0</v>
      </c>
      <c r="AD793">
        <f>IF(EmployeeData3[[#This Row],[Department]]="Finance",1,0)</f>
        <v>0</v>
      </c>
      <c r="AE793">
        <f>IF(EmployeeData3[[#This Row],[Department]]="HR",1,0)</f>
        <v>0</v>
      </c>
      <c r="AF793">
        <f>IF(EmployeeData3[[#This Row],[Department]]="IT",1,0)</f>
        <v>0</v>
      </c>
      <c r="AG793">
        <f>IF(EmployeeData3[[#This Row],[Department]]="Marketing",1,0)</f>
        <v>0</v>
      </c>
      <c r="AH793">
        <f>IF(EmployeeData3[[#This Row],[Department]]="Sales",1,0)</f>
        <v>0</v>
      </c>
      <c r="AI793">
        <f>IF(EmployeeData3[[#This Row],[Department]]="Underwriting",1,0)</f>
        <v>0</v>
      </c>
      <c r="AJ793">
        <f>IF(EmployeeData3[[#This Row],[Country]]="Canada",1,0)</f>
        <v>0</v>
      </c>
      <c r="AK793">
        <f>IF(EmployeeData3[[#This Row],[Country]]="Germany",1,0)</f>
        <v>0</v>
      </c>
      <c r="AL793">
        <f>IF(EmployeeData3[[#This Row],[Country]]="Ireland",1,0)</f>
        <v>1</v>
      </c>
      <c r="AM793">
        <f>IF(EmployeeData3[[#This Row],[Country]]="Singapore",1,0)</f>
        <v>0</v>
      </c>
      <c r="AN793">
        <f>IF(EmployeeData3[[#This Row],[Country]]="US",1,0)</f>
        <v>0</v>
      </c>
      <c r="AO793">
        <f>IF(EmployeeData3[[#This Row],[Working Arrangement]]="Office",1,0)</f>
        <v>0</v>
      </c>
      <c r="AP793">
        <f>IF(EmployeeData3[[#This Row],[Working Arrangement]]="Remote",1,0)</f>
        <v>1</v>
      </c>
      <c r="AQ793" t="e">
        <f>'Logistics Regression'!#REF! + SUMPRODUCT(B793:J793, 'Logistics Regression'!#REF!)</f>
        <v>#REF!</v>
      </c>
    </row>
    <row r="794" spans="1:43">
      <c r="A794" t="s">
        <v>845</v>
      </c>
      <c r="B794" t="str">
        <f>VLOOKUP(EmployeeData3[[#This Row],[Employee ID]],GenderData[#All],2,FALSE)</f>
        <v>Male</v>
      </c>
      <c r="C794" t="s">
        <v>21</v>
      </c>
      <c r="D794" t="s">
        <v>22</v>
      </c>
      <c r="E794" t="s">
        <v>23</v>
      </c>
      <c r="F794" t="s">
        <v>32</v>
      </c>
      <c r="G794">
        <v>22</v>
      </c>
      <c r="H794">
        <v>1.9</v>
      </c>
      <c r="I794">
        <v>0.7</v>
      </c>
      <c r="J794" s="3">
        <v>1.05</v>
      </c>
      <c r="K794" t="s">
        <v>25</v>
      </c>
      <c r="L794" t="s">
        <v>26</v>
      </c>
      <c r="M794">
        <v>22</v>
      </c>
      <c r="N794">
        <v>53</v>
      </c>
      <c r="O794">
        <v>8</v>
      </c>
      <c r="P794">
        <v>4.5</v>
      </c>
      <c r="Q794" t="s">
        <v>33</v>
      </c>
      <c r="R794" t="s">
        <v>26</v>
      </c>
      <c r="S794">
        <v>29</v>
      </c>
      <c r="T794">
        <v>0</v>
      </c>
      <c r="U794">
        <f>IF(EmployeeData3[[#This Row],[Gender]]="Female",1,0)</f>
        <v>0</v>
      </c>
      <c r="V794">
        <f>IF(EmployeeData3[[#This Row],[Performance Rating]]="Needs Improvement",1,0)</f>
        <v>0</v>
      </c>
      <c r="W794">
        <f>IF(EmployeeData3[[#This Row],[Performance Rating]]="Exceeds Expectations",1,0)</f>
        <v>0</v>
      </c>
      <c r="X794">
        <f>IF(EmployeeData3[[#This Row],[Performance Rating]]="Outstanding",1,0)</f>
        <v>0</v>
      </c>
      <c r="Y794">
        <f>IF(EmployeeData3[[#This Row],[Job Level]]="Entry",1,0)</f>
        <v>0</v>
      </c>
      <c r="Z794">
        <f>IF(EmployeeData3[[#This Row],[Job Level]]="Manager",1,0)</f>
        <v>0</v>
      </c>
      <c r="AA794">
        <f>IF(EmployeeData3[[#This Row],[Job Level]]="Senior",1,0)</f>
        <v>1</v>
      </c>
      <c r="AB794">
        <f>IF(EmployeeData3[[#This Row],[Job Level]]="Senior Manager",1,0)</f>
        <v>0</v>
      </c>
      <c r="AC794">
        <f>IF(EmployeeData3[[#This Row],[Department]]="Claims",1,0)</f>
        <v>0</v>
      </c>
      <c r="AD794">
        <f>IF(EmployeeData3[[#This Row],[Department]]="Finance",1,0)</f>
        <v>0</v>
      </c>
      <c r="AE794">
        <f>IF(EmployeeData3[[#This Row],[Department]]="HR",1,0)</f>
        <v>0</v>
      </c>
      <c r="AF794">
        <f>IF(EmployeeData3[[#This Row],[Department]]="IT",1,0)</f>
        <v>0</v>
      </c>
      <c r="AG794">
        <f>IF(EmployeeData3[[#This Row],[Department]]="Marketing",1,0)</f>
        <v>0</v>
      </c>
      <c r="AH794">
        <f>IF(EmployeeData3[[#This Row],[Department]]="Sales",1,0)</f>
        <v>1</v>
      </c>
      <c r="AI794">
        <f>IF(EmployeeData3[[#This Row],[Department]]="Underwriting",1,0)</f>
        <v>0</v>
      </c>
      <c r="AJ794">
        <f>IF(EmployeeData3[[#This Row],[Country]]="Canada",1,0)</f>
        <v>0</v>
      </c>
      <c r="AK794">
        <f>IF(EmployeeData3[[#This Row],[Country]]="Germany",1,0)</f>
        <v>0</v>
      </c>
      <c r="AL794">
        <f>IF(EmployeeData3[[#This Row],[Country]]="Ireland",1,0)</f>
        <v>0</v>
      </c>
      <c r="AM794">
        <f>IF(EmployeeData3[[#This Row],[Country]]="Singapore",1,0)</f>
        <v>0</v>
      </c>
      <c r="AN794">
        <f>IF(EmployeeData3[[#This Row],[Country]]="US",1,0)</f>
        <v>0</v>
      </c>
      <c r="AO794">
        <f>IF(EmployeeData3[[#This Row],[Working Arrangement]]="Office",1,0)</f>
        <v>0</v>
      </c>
      <c r="AP794">
        <f>IF(EmployeeData3[[#This Row],[Working Arrangement]]="Remote",1,0)</f>
        <v>0</v>
      </c>
      <c r="AQ794" t="e">
        <f>'Logistics Regression'!#REF! + SUMPRODUCT(B794:J794, 'Logistics Regression'!#REF!)</f>
        <v>#REF!</v>
      </c>
    </row>
    <row r="795" spans="1:43">
      <c r="A795" t="s">
        <v>846</v>
      </c>
      <c r="B795" t="str">
        <f>VLOOKUP(EmployeeData3[[#This Row],[Employee ID]],GenderData[#All],2,FALSE)</f>
        <v>Male</v>
      </c>
      <c r="C795" t="s">
        <v>40</v>
      </c>
      <c r="D795" t="s">
        <v>40</v>
      </c>
      <c r="E795" t="s">
        <v>45</v>
      </c>
      <c r="F795" t="s">
        <v>32</v>
      </c>
      <c r="G795">
        <v>29</v>
      </c>
      <c r="H795">
        <v>2.8</v>
      </c>
      <c r="I795">
        <v>2.8</v>
      </c>
      <c r="J795" s="3">
        <v>0.88</v>
      </c>
      <c r="K795" t="s">
        <v>25</v>
      </c>
      <c r="L795" t="s">
        <v>26</v>
      </c>
      <c r="M795">
        <v>10</v>
      </c>
      <c r="N795">
        <v>60</v>
      </c>
      <c r="O795">
        <v>3</v>
      </c>
      <c r="P795">
        <v>0.7</v>
      </c>
      <c r="Q795" t="s">
        <v>50</v>
      </c>
      <c r="R795" t="s">
        <v>38</v>
      </c>
      <c r="S795">
        <v>32</v>
      </c>
      <c r="T795">
        <v>1</v>
      </c>
      <c r="U795">
        <f>IF(EmployeeData3[[#This Row],[Gender]]="Female",1,0)</f>
        <v>0</v>
      </c>
      <c r="V795">
        <f>IF(EmployeeData3[[#This Row],[Performance Rating]]="Needs Improvement",1,0)</f>
        <v>0</v>
      </c>
      <c r="W795">
        <f>IF(EmployeeData3[[#This Row],[Performance Rating]]="Exceeds Expectations",1,0)</f>
        <v>0</v>
      </c>
      <c r="X795">
        <f>IF(EmployeeData3[[#This Row],[Performance Rating]]="Outstanding",1,0)</f>
        <v>0</v>
      </c>
      <c r="Y795">
        <f>IF(EmployeeData3[[#This Row],[Job Level]]="Entry",1,0)</f>
        <v>0</v>
      </c>
      <c r="Z795">
        <f>IF(EmployeeData3[[#This Row],[Job Level]]="Manager",1,0)</f>
        <v>0</v>
      </c>
      <c r="AA795">
        <f>IF(EmployeeData3[[#This Row],[Job Level]]="Senior",1,0)</f>
        <v>1</v>
      </c>
      <c r="AB795">
        <f>IF(EmployeeData3[[#This Row],[Job Level]]="Senior Manager",1,0)</f>
        <v>0</v>
      </c>
      <c r="AC795">
        <f>IF(EmployeeData3[[#This Row],[Department]]="Claims",1,0)</f>
        <v>0</v>
      </c>
      <c r="AD795">
        <f>IF(EmployeeData3[[#This Row],[Department]]="Finance",1,0)</f>
        <v>0</v>
      </c>
      <c r="AE795">
        <f>IF(EmployeeData3[[#This Row],[Department]]="HR",1,0)</f>
        <v>0</v>
      </c>
      <c r="AF795">
        <f>IF(EmployeeData3[[#This Row],[Department]]="IT",1,0)</f>
        <v>0</v>
      </c>
      <c r="AG795">
        <f>IF(EmployeeData3[[#This Row],[Department]]="Marketing",1,0)</f>
        <v>0</v>
      </c>
      <c r="AH795">
        <f>IF(EmployeeData3[[#This Row],[Department]]="Sales",1,0)</f>
        <v>0</v>
      </c>
      <c r="AI795">
        <f>IF(EmployeeData3[[#This Row],[Department]]="Underwriting",1,0)</f>
        <v>0</v>
      </c>
      <c r="AJ795">
        <f>IF(EmployeeData3[[#This Row],[Country]]="Canada",1,0)</f>
        <v>0</v>
      </c>
      <c r="AK795">
        <f>IF(EmployeeData3[[#This Row],[Country]]="Germany",1,0)</f>
        <v>0</v>
      </c>
      <c r="AL795">
        <f>IF(EmployeeData3[[#This Row],[Country]]="Ireland",1,0)</f>
        <v>0</v>
      </c>
      <c r="AM795">
        <f>IF(EmployeeData3[[#This Row],[Country]]="Singapore",1,0)</f>
        <v>0</v>
      </c>
      <c r="AN795">
        <f>IF(EmployeeData3[[#This Row],[Country]]="US",1,0)</f>
        <v>1</v>
      </c>
      <c r="AO795">
        <f>IF(EmployeeData3[[#This Row],[Working Arrangement]]="Office",1,0)</f>
        <v>1</v>
      </c>
      <c r="AP795">
        <f>IF(EmployeeData3[[#This Row],[Working Arrangement]]="Remote",1,0)</f>
        <v>0</v>
      </c>
      <c r="AQ795" t="e">
        <f>'Logistics Regression'!#REF! + SUMPRODUCT(B795:J795, 'Logistics Regression'!#REF!)</f>
        <v>#REF!</v>
      </c>
    </row>
    <row r="796" spans="1:43">
      <c r="A796" t="s">
        <v>847</v>
      </c>
      <c r="B796" t="str">
        <f>VLOOKUP(EmployeeData3[[#This Row],[Employee ID]],GenderData[#All],2,FALSE)</f>
        <v>Male</v>
      </c>
      <c r="C796" t="s">
        <v>48</v>
      </c>
      <c r="D796" t="s">
        <v>49</v>
      </c>
      <c r="E796" t="s">
        <v>23</v>
      </c>
      <c r="F796" t="s">
        <v>62</v>
      </c>
      <c r="G796">
        <v>39</v>
      </c>
      <c r="H796">
        <v>12.2</v>
      </c>
      <c r="I796">
        <v>0.6</v>
      </c>
      <c r="J796" s="3">
        <v>0.9</v>
      </c>
      <c r="K796" t="s">
        <v>37</v>
      </c>
      <c r="L796" t="s">
        <v>26</v>
      </c>
      <c r="M796">
        <v>1</v>
      </c>
      <c r="N796">
        <v>82</v>
      </c>
      <c r="O796">
        <v>2</v>
      </c>
      <c r="P796">
        <v>2.1</v>
      </c>
      <c r="Q796" t="s">
        <v>33</v>
      </c>
      <c r="R796" t="s">
        <v>38</v>
      </c>
      <c r="S796">
        <v>22</v>
      </c>
      <c r="T796">
        <v>0</v>
      </c>
      <c r="U796">
        <f>IF(EmployeeData3[[#This Row],[Gender]]="Female",1,0)</f>
        <v>0</v>
      </c>
      <c r="V796">
        <f>IF(EmployeeData3[[#This Row],[Performance Rating]]="Needs Improvement",1,0)</f>
        <v>0</v>
      </c>
      <c r="W796">
        <f>IF(EmployeeData3[[#This Row],[Performance Rating]]="Exceeds Expectations",1,0)</f>
        <v>1</v>
      </c>
      <c r="X796">
        <f>IF(EmployeeData3[[#This Row],[Performance Rating]]="Outstanding",1,0)</f>
        <v>0</v>
      </c>
      <c r="Y796">
        <f>IF(EmployeeData3[[#This Row],[Job Level]]="Entry",1,0)</f>
        <v>1</v>
      </c>
      <c r="Z796">
        <f>IF(EmployeeData3[[#This Row],[Job Level]]="Manager",1,0)</f>
        <v>0</v>
      </c>
      <c r="AA796">
        <f>IF(EmployeeData3[[#This Row],[Job Level]]="Senior",1,0)</f>
        <v>0</v>
      </c>
      <c r="AB796">
        <f>IF(EmployeeData3[[#This Row],[Job Level]]="Senior Manager",1,0)</f>
        <v>0</v>
      </c>
      <c r="AC796">
        <f>IF(EmployeeData3[[#This Row],[Department]]="Claims",1,0)</f>
        <v>0</v>
      </c>
      <c r="AD796">
        <f>IF(EmployeeData3[[#This Row],[Department]]="Finance",1,0)</f>
        <v>0</v>
      </c>
      <c r="AE796">
        <f>IF(EmployeeData3[[#This Row],[Department]]="HR",1,0)</f>
        <v>0</v>
      </c>
      <c r="AF796">
        <f>IF(EmployeeData3[[#This Row],[Department]]="IT",1,0)</f>
        <v>1</v>
      </c>
      <c r="AG796">
        <f>IF(EmployeeData3[[#This Row],[Department]]="Marketing",1,0)</f>
        <v>0</v>
      </c>
      <c r="AH796">
        <f>IF(EmployeeData3[[#This Row],[Department]]="Sales",1,0)</f>
        <v>0</v>
      </c>
      <c r="AI796">
        <f>IF(EmployeeData3[[#This Row],[Department]]="Underwriting",1,0)</f>
        <v>0</v>
      </c>
      <c r="AJ796">
        <f>IF(EmployeeData3[[#This Row],[Country]]="Canada",1,0)</f>
        <v>0</v>
      </c>
      <c r="AK796">
        <f>IF(EmployeeData3[[#This Row],[Country]]="Germany",1,0)</f>
        <v>0</v>
      </c>
      <c r="AL796">
        <f>IF(EmployeeData3[[#This Row],[Country]]="Ireland",1,0)</f>
        <v>0</v>
      </c>
      <c r="AM796">
        <f>IF(EmployeeData3[[#This Row],[Country]]="Singapore",1,0)</f>
        <v>0</v>
      </c>
      <c r="AN796">
        <f>IF(EmployeeData3[[#This Row],[Country]]="US",1,0)</f>
        <v>0</v>
      </c>
      <c r="AO796">
        <f>IF(EmployeeData3[[#This Row],[Working Arrangement]]="Office",1,0)</f>
        <v>0</v>
      </c>
      <c r="AP796">
        <f>IF(EmployeeData3[[#This Row],[Working Arrangement]]="Remote",1,0)</f>
        <v>0</v>
      </c>
      <c r="AQ796" t="e">
        <f>'Logistics Regression'!#REF! + SUMPRODUCT(B796:J796, 'Logistics Regression'!#REF!)</f>
        <v>#REF!</v>
      </c>
    </row>
    <row r="797" spans="1:43">
      <c r="A797" t="s">
        <v>848</v>
      </c>
      <c r="B797" t="str">
        <f>VLOOKUP(EmployeeData3[[#This Row],[Employee ID]],GenderData[#All],2,FALSE)</f>
        <v>Female</v>
      </c>
      <c r="C797" t="s">
        <v>52</v>
      </c>
      <c r="D797" t="s">
        <v>30</v>
      </c>
      <c r="E797" t="s">
        <v>41</v>
      </c>
      <c r="F797" t="s">
        <v>62</v>
      </c>
      <c r="G797">
        <v>37</v>
      </c>
      <c r="H797">
        <v>5.5</v>
      </c>
      <c r="I797">
        <v>3.3</v>
      </c>
      <c r="J797" s="3">
        <v>0.88</v>
      </c>
      <c r="K797" t="s">
        <v>25</v>
      </c>
      <c r="L797" t="s">
        <v>26</v>
      </c>
      <c r="M797">
        <v>12</v>
      </c>
      <c r="N797">
        <v>68</v>
      </c>
      <c r="O797">
        <v>21</v>
      </c>
      <c r="P797">
        <v>2.2999999999999998</v>
      </c>
      <c r="Q797" t="s">
        <v>33</v>
      </c>
      <c r="R797" t="s">
        <v>38</v>
      </c>
      <c r="S797">
        <v>31</v>
      </c>
      <c r="T797">
        <v>0</v>
      </c>
      <c r="U797">
        <f>IF(EmployeeData3[[#This Row],[Gender]]="Female",1,0)</f>
        <v>1</v>
      </c>
      <c r="V797">
        <f>IF(EmployeeData3[[#This Row],[Performance Rating]]="Needs Improvement",1,0)</f>
        <v>0</v>
      </c>
      <c r="W797">
        <f>IF(EmployeeData3[[#This Row],[Performance Rating]]="Exceeds Expectations",1,0)</f>
        <v>0</v>
      </c>
      <c r="X797">
        <f>IF(EmployeeData3[[#This Row],[Performance Rating]]="Outstanding",1,0)</f>
        <v>0</v>
      </c>
      <c r="Y797">
        <f>IF(EmployeeData3[[#This Row],[Job Level]]="Entry",1,0)</f>
        <v>1</v>
      </c>
      <c r="Z797">
        <f>IF(EmployeeData3[[#This Row],[Job Level]]="Manager",1,0)</f>
        <v>0</v>
      </c>
      <c r="AA797">
        <f>IF(EmployeeData3[[#This Row],[Job Level]]="Senior",1,0)</f>
        <v>0</v>
      </c>
      <c r="AB797">
        <f>IF(EmployeeData3[[#This Row],[Job Level]]="Senior Manager",1,0)</f>
        <v>0</v>
      </c>
      <c r="AC797">
        <f>IF(EmployeeData3[[#This Row],[Department]]="Claims",1,0)</f>
        <v>0</v>
      </c>
      <c r="AD797">
        <f>IF(EmployeeData3[[#This Row],[Department]]="Finance",1,0)</f>
        <v>0</v>
      </c>
      <c r="AE797">
        <f>IF(EmployeeData3[[#This Row],[Department]]="HR",1,0)</f>
        <v>0</v>
      </c>
      <c r="AF797">
        <f>IF(EmployeeData3[[#This Row],[Department]]="IT",1,0)</f>
        <v>0</v>
      </c>
      <c r="AG797">
        <f>IF(EmployeeData3[[#This Row],[Department]]="Marketing",1,0)</f>
        <v>0</v>
      </c>
      <c r="AH797">
        <f>IF(EmployeeData3[[#This Row],[Department]]="Sales",1,0)</f>
        <v>0</v>
      </c>
      <c r="AI797">
        <f>IF(EmployeeData3[[#This Row],[Department]]="Underwriting",1,0)</f>
        <v>1</v>
      </c>
      <c r="AJ797">
        <f>IF(EmployeeData3[[#This Row],[Country]]="Canada",1,0)</f>
        <v>0</v>
      </c>
      <c r="AK797">
        <f>IF(EmployeeData3[[#This Row],[Country]]="Germany",1,0)</f>
        <v>0</v>
      </c>
      <c r="AL797">
        <f>IF(EmployeeData3[[#This Row],[Country]]="Ireland",1,0)</f>
        <v>0</v>
      </c>
      <c r="AM797">
        <f>IF(EmployeeData3[[#This Row],[Country]]="Singapore",1,0)</f>
        <v>1</v>
      </c>
      <c r="AN797">
        <f>IF(EmployeeData3[[#This Row],[Country]]="US",1,0)</f>
        <v>0</v>
      </c>
      <c r="AO797">
        <f>IF(EmployeeData3[[#This Row],[Working Arrangement]]="Office",1,0)</f>
        <v>0</v>
      </c>
      <c r="AP797">
        <f>IF(EmployeeData3[[#This Row],[Working Arrangement]]="Remote",1,0)</f>
        <v>0</v>
      </c>
      <c r="AQ797" t="e">
        <f>'Logistics Regression'!#REF! + SUMPRODUCT(B797:J797, 'Logistics Regression'!#REF!)</f>
        <v>#REF!</v>
      </c>
    </row>
    <row r="798" spans="1:43">
      <c r="A798" t="s">
        <v>849</v>
      </c>
      <c r="B798" t="str">
        <f>VLOOKUP(EmployeeData3[[#This Row],[Employee ID]],GenderData[#All],2,FALSE)</f>
        <v>Female</v>
      </c>
      <c r="C798" t="s">
        <v>29</v>
      </c>
      <c r="D798" t="s">
        <v>30</v>
      </c>
      <c r="E798" t="s">
        <v>23</v>
      </c>
      <c r="F798" t="s">
        <v>32</v>
      </c>
      <c r="G798">
        <v>43</v>
      </c>
      <c r="H798">
        <v>0.9</v>
      </c>
      <c r="I798">
        <v>0.9</v>
      </c>
      <c r="J798" s="3">
        <v>0.92</v>
      </c>
      <c r="K798" t="s">
        <v>53</v>
      </c>
      <c r="L798" t="s">
        <v>26</v>
      </c>
      <c r="M798">
        <v>17</v>
      </c>
      <c r="N798">
        <v>74</v>
      </c>
      <c r="O798">
        <v>7</v>
      </c>
      <c r="P798">
        <v>2.4</v>
      </c>
      <c r="Q798" t="s">
        <v>27</v>
      </c>
      <c r="R798" t="s">
        <v>26</v>
      </c>
      <c r="S798">
        <v>20</v>
      </c>
      <c r="T798">
        <v>0</v>
      </c>
      <c r="U798">
        <f>IF(EmployeeData3[[#This Row],[Gender]]="Female",1,0)</f>
        <v>1</v>
      </c>
      <c r="V798">
        <f>IF(EmployeeData3[[#This Row],[Performance Rating]]="Needs Improvement",1,0)</f>
        <v>1</v>
      </c>
      <c r="W798">
        <f>IF(EmployeeData3[[#This Row],[Performance Rating]]="Exceeds Expectations",1,0)</f>
        <v>0</v>
      </c>
      <c r="X798">
        <f>IF(EmployeeData3[[#This Row],[Performance Rating]]="Outstanding",1,0)</f>
        <v>0</v>
      </c>
      <c r="Y798">
        <f>IF(EmployeeData3[[#This Row],[Job Level]]="Entry",1,0)</f>
        <v>0</v>
      </c>
      <c r="Z798">
        <f>IF(EmployeeData3[[#This Row],[Job Level]]="Manager",1,0)</f>
        <v>0</v>
      </c>
      <c r="AA798">
        <f>IF(EmployeeData3[[#This Row],[Job Level]]="Senior",1,0)</f>
        <v>1</v>
      </c>
      <c r="AB798">
        <f>IF(EmployeeData3[[#This Row],[Job Level]]="Senior Manager",1,0)</f>
        <v>0</v>
      </c>
      <c r="AC798">
        <f>IF(EmployeeData3[[#This Row],[Department]]="Claims",1,0)</f>
        <v>1</v>
      </c>
      <c r="AD798">
        <f>IF(EmployeeData3[[#This Row],[Department]]="Finance",1,0)</f>
        <v>0</v>
      </c>
      <c r="AE798">
        <f>IF(EmployeeData3[[#This Row],[Department]]="HR",1,0)</f>
        <v>0</v>
      </c>
      <c r="AF798">
        <f>IF(EmployeeData3[[#This Row],[Department]]="IT",1,0)</f>
        <v>0</v>
      </c>
      <c r="AG798">
        <f>IF(EmployeeData3[[#This Row],[Department]]="Marketing",1,0)</f>
        <v>0</v>
      </c>
      <c r="AH798">
        <f>IF(EmployeeData3[[#This Row],[Department]]="Sales",1,0)</f>
        <v>0</v>
      </c>
      <c r="AI798">
        <f>IF(EmployeeData3[[#This Row],[Department]]="Underwriting",1,0)</f>
        <v>0</v>
      </c>
      <c r="AJ798">
        <f>IF(EmployeeData3[[#This Row],[Country]]="Canada",1,0)</f>
        <v>0</v>
      </c>
      <c r="AK798">
        <f>IF(EmployeeData3[[#This Row],[Country]]="Germany",1,0)</f>
        <v>0</v>
      </c>
      <c r="AL798">
        <f>IF(EmployeeData3[[#This Row],[Country]]="Ireland",1,0)</f>
        <v>0</v>
      </c>
      <c r="AM798">
        <f>IF(EmployeeData3[[#This Row],[Country]]="Singapore",1,0)</f>
        <v>0</v>
      </c>
      <c r="AN798">
        <f>IF(EmployeeData3[[#This Row],[Country]]="US",1,0)</f>
        <v>0</v>
      </c>
      <c r="AO798">
        <f>IF(EmployeeData3[[#This Row],[Working Arrangement]]="Office",1,0)</f>
        <v>0</v>
      </c>
      <c r="AP798">
        <f>IF(EmployeeData3[[#This Row],[Working Arrangement]]="Remote",1,0)</f>
        <v>1</v>
      </c>
      <c r="AQ798" t="e">
        <f>'Logistics Regression'!#REF! + SUMPRODUCT(B798:J798, 'Logistics Regression'!#REF!)</f>
        <v>#REF!</v>
      </c>
    </row>
    <row r="799" spans="1:43">
      <c r="A799" t="s">
        <v>850</v>
      </c>
      <c r="B799" t="str">
        <f>VLOOKUP(EmployeeData3[[#This Row],[Employee ID]],GenderData[#All],2,FALSE)</f>
        <v>Male</v>
      </c>
      <c r="C799" t="s">
        <v>40</v>
      </c>
      <c r="D799" t="s">
        <v>40</v>
      </c>
      <c r="E799" t="s">
        <v>23</v>
      </c>
      <c r="F799" t="s">
        <v>62</v>
      </c>
      <c r="G799">
        <v>37</v>
      </c>
      <c r="H799">
        <v>3.7</v>
      </c>
      <c r="I799">
        <v>1.3</v>
      </c>
      <c r="J799" s="3">
        <v>0.93</v>
      </c>
      <c r="K799" t="s">
        <v>25</v>
      </c>
      <c r="L799" t="s">
        <v>38</v>
      </c>
      <c r="M799">
        <v>14</v>
      </c>
      <c r="N799">
        <v>66</v>
      </c>
      <c r="O799">
        <v>2</v>
      </c>
      <c r="P799">
        <v>1.3</v>
      </c>
      <c r="Q799" t="s">
        <v>33</v>
      </c>
      <c r="R799" t="s">
        <v>26</v>
      </c>
      <c r="S799">
        <v>32</v>
      </c>
      <c r="T799">
        <v>0</v>
      </c>
      <c r="U799">
        <f>IF(EmployeeData3[[#This Row],[Gender]]="Female",1,0)</f>
        <v>0</v>
      </c>
      <c r="V799">
        <f>IF(EmployeeData3[[#This Row],[Performance Rating]]="Needs Improvement",1,0)</f>
        <v>0</v>
      </c>
      <c r="W799">
        <f>IF(EmployeeData3[[#This Row],[Performance Rating]]="Exceeds Expectations",1,0)</f>
        <v>0</v>
      </c>
      <c r="X799">
        <f>IF(EmployeeData3[[#This Row],[Performance Rating]]="Outstanding",1,0)</f>
        <v>0</v>
      </c>
      <c r="Y799">
        <f>IF(EmployeeData3[[#This Row],[Job Level]]="Entry",1,0)</f>
        <v>1</v>
      </c>
      <c r="Z799">
        <f>IF(EmployeeData3[[#This Row],[Job Level]]="Manager",1,0)</f>
        <v>0</v>
      </c>
      <c r="AA799">
        <f>IF(EmployeeData3[[#This Row],[Job Level]]="Senior",1,0)</f>
        <v>0</v>
      </c>
      <c r="AB799">
        <f>IF(EmployeeData3[[#This Row],[Job Level]]="Senior Manager",1,0)</f>
        <v>0</v>
      </c>
      <c r="AC799">
        <f>IF(EmployeeData3[[#This Row],[Department]]="Claims",1,0)</f>
        <v>0</v>
      </c>
      <c r="AD799">
        <f>IF(EmployeeData3[[#This Row],[Department]]="Finance",1,0)</f>
        <v>0</v>
      </c>
      <c r="AE799">
        <f>IF(EmployeeData3[[#This Row],[Department]]="HR",1,0)</f>
        <v>0</v>
      </c>
      <c r="AF799">
        <f>IF(EmployeeData3[[#This Row],[Department]]="IT",1,0)</f>
        <v>0</v>
      </c>
      <c r="AG799">
        <f>IF(EmployeeData3[[#This Row],[Department]]="Marketing",1,0)</f>
        <v>0</v>
      </c>
      <c r="AH799">
        <f>IF(EmployeeData3[[#This Row],[Department]]="Sales",1,0)</f>
        <v>0</v>
      </c>
      <c r="AI799">
        <f>IF(EmployeeData3[[#This Row],[Department]]="Underwriting",1,0)</f>
        <v>0</v>
      </c>
      <c r="AJ799">
        <f>IF(EmployeeData3[[#This Row],[Country]]="Canada",1,0)</f>
        <v>0</v>
      </c>
      <c r="AK799">
        <f>IF(EmployeeData3[[#This Row],[Country]]="Germany",1,0)</f>
        <v>0</v>
      </c>
      <c r="AL799">
        <f>IF(EmployeeData3[[#This Row],[Country]]="Ireland",1,0)</f>
        <v>0</v>
      </c>
      <c r="AM799">
        <f>IF(EmployeeData3[[#This Row],[Country]]="Singapore",1,0)</f>
        <v>0</v>
      </c>
      <c r="AN799">
        <f>IF(EmployeeData3[[#This Row],[Country]]="US",1,0)</f>
        <v>0</v>
      </c>
      <c r="AO799">
        <f>IF(EmployeeData3[[#This Row],[Working Arrangement]]="Office",1,0)</f>
        <v>0</v>
      </c>
      <c r="AP799">
        <f>IF(EmployeeData3[[#This Row],[Working Arrangement]]="Remote",1,0)</f>
        <v>0</v>
      </c>
      <c r="AQ799" t="e">
        <f>'Logistics Regression'!#REF! + SUMPRODUCT(B799:J799, 'Logistics Regression'!#REF!)</f>
        <v>#REF!</v>
      </c>
    </row>
    <row r="800" spans="1:43">
      <c r="A800" t="s">
        <v>851</v>
      </c>
      <c r="B800" t="str">
        <f>VLOOKUP(EmployeeData3[[#This Row],[Employee ID]],GenderData[#All],2,FALSE)</f>
        <v>Male</v>
      </c>
      <c r="C800" t="s">
        <v>35</v>
      </c>
      <c r="D800" t="s">
        <v>22</v>
      </c>
      <c r="E800" t="s">
        <v>45</v>
      </c>
      <c r="F800" t="s">
        <v>62</v>
      </c>
      <c r="G800">
        <v>49</v>
      </c>
      <c r="H800">
        <v>9.1</v>
      </c>
      <c r="I800">
        <v>1</v>
      </c>
      <c r="J800" s="3">
        <v>1</v>
      </c>
      <c r="K800" t="s">
        <v>25</v>
      </c>
      <c r="L800" t="s">
        <v>38</v>
      </c>
      <c r="M800">
        <v>6</v>
      </c>
      <c r="N800">
        <v>70</v>
      </c>
      <c r="O800">
        <v>3</v>
      </c>
      <c r="P800">
        <v>3.3</v>
      </c>
      <c r="Q800" t="s">
        <v>33</v>
      </c>
      <c r="R800" t="s">
        <v>26</v>
      </c>
      <c r="S800">
        <v>35</v>
      </c>
      <c r="T800">
        <v>0</v>
      </c>
      <c r="U800">
        <f>IF(EmployeeData3[[#This Row],[Gender]]="Female",1,0)</f>
        <v>0</v>
      </c>
      <c r="V800">
        <f>IF(EmployeeData3[[#This Row],[Performance Rating]]="Needs Improvement",1,0)</f>
        <v>0</v>
      </c>
      <c r="W800">
        <f>IF(EmployeeData3[[#This Row],[Performance Rating]]="Exceeds Expectations",1,0)</f>
        <v>0</v>
      </c>
      <c r="X800">
        <f>IF(EmployeeData3[[#This Row],[Performance Rating]]="Outstanding",1,0)</f>
        <v>0</v>
      </c>
      <c r="Y800">
        <f>IF(EmployeeData3[[#This Row],[Job Level]]="Entry",1,0)</f>
        <v>1</v>
      </c>
      <c r="Z800">
        <f>IF(EmployeeData3[[#This Row],[Job Level]]="Manager",1,0)</f>
        <v>0</v>
      </c>
      <c r="AA800">
        <f>IF(EmployeeData3[[#This Row],[Job Level]]="Senior",1,0)</f>
        <v>0</v>
      </c>
      <c r="AB800">
        <f>IF(EmployeeData3[[#This Row],[Job Level]]="Senior Manager",1,0)</f>
        <v>0</v>
      </c>
      <c r="AC800">
        <f>IF(EmployeeData3[[#This Row],[Department]]="Claims",1,0)</f>
        <v>0</v>
      </c>
      <c r="AD800">
        <f>IF(EmployeeData3[[#This Row],[Department]]="Finance",1,0)</f>
        <v>0</v>
      </c>
      <c r="AE800">
        <f>IF(EmployeeData3[[#This Row],[Department]]="HR",1,0)</f>
        <v>0</v>
      </c>
      <c r="AF800">
        <f>IF(EmployeeData3[[#This Row],[Department]]="IT",1,0)</f>
        <v>0</v>
      </c>
      <c r="AG800">
        <f>IF(EmployeeData3[[#This Row],[Department]]="Marketing",1,0)</f>
        <v>1</v>
      </c>
      <c r="AH800">
        <f>IF(EmployeeData3[[#This Row],[Department]]="Sales",1,0)</f>
        <v>0</v>
      </c>
      <c r="AI800">
        <f>IF(EmployeeData3[[#This Row],[Department]]="Underwriting",1,0)</f>
        <v>0</v>
      </c>
      <c r="AJ800">
        <f>IF(EmployeeData3[[#This Row],[Country]]="Canada",1,0)</f>
        <v>0</v>
      </c>
      <c r="AK800">
        <f>IF(EmployeeData3[[#This Row],[Country]]="Germany",1,0)</f>
        <v>0</v>
      </c>
      <c r="AL800">
        <f>IF(EmployeeData3[[#This Row],[Country]]="Ireland",1,0)</f>
        <v>0</v>
      </c>
      <c r="AM800">
        <f>IF(EmployeeData3[[#This Row],[Country]]="Singapore",1,0)</f>
        <v>0</v>
      </c>
      <c r="AN800">
        <f>IF(EmployeeData3[[#This Row],[Country]]="US",1,0)</f>
        <v>1</v>
      </c>
      <c r="AO800">
        <f>IF(EmployeeData3[[#This Row],[Working Arrangement]]="Office",1,0)</f>
        <v>0</v>
      </c>
      <c r="AP800">
        <f>IF(EmployeeData3[[#This Row],[Working Arrangement]]="Remote",1,0)</f>
        <v>0</v>
      </c>
      <c r="AQ800" t="e">
        <f>'Logistics Regression'!#REF! + SUMPRODUCT(B800:J800, 'Logistics Regression'!#REF!)</f>
        <v>#REF!</v>
      </c>
    </row>
    <row r="801" spans="1:43">
      <c r="A801" t="s">
        <v>852</v>
      </c>
      <c r="B801" t="str">
        <f>VLOOKUP(EmployeeData3[[#This Row],[Employee ID]],GenderData[#All],2,FALSE)</f>
        <v>Male</v>
      </c>
      <c r="C801" t="s">
        <v>29</v>
      </c>
      <c r="D801" t="s">
        <v>30</v>
      </c>
      <c r="E801" t="s">
        <v>23</v>
      </c>
      <c r="F801" t="s">
        <v>62</v>
      </c>
      <c r="G801">
        <v>35</v>
      </c>
      <c r="H801">
        <v>2.5</v>
      </c>
      <c r="I801">
        <v>0.9</v>
      </c>
      <c r="J801" s="3">
        <v>1.1100000000000001</v>
      </c>
      <c r="K801" t="s">
        <v>25</v>
      </c>
      <c r="L801" t="s">
        <v>38</v>
      </c>
      <c r="M801">
        <v>1</v>
      </c>
      <c r="N801">
        <v>92</v>
      </c>
      <c r="O801">
        <v>3</v>
      </c>
      <c r="P801">
        <v>3.6</v>
      </c>
      <c r="Q801" t="s">
        <v>50</v>
      </c>
      <c r="R801" t="s">
        <v>26</v>
      </c>
      <c r="S801">
        <v>35</v>
      </c>
      <c r="T801">
        <v>0</v>
      </c>
      <c r="U801">
        <f>IF(EmployeeData3[[#This Row],[Gender]]="Female",1,0)</f>
        <v>0</v>
      </c>
      <c r="V801">
        <f>IF(EmployeeData3[[#This Row],[Performance Rating]]="Needs Improvement",1,0)</f>
        <v>0</v>
      </c>
      <c r="W801">
        <f>IF(EmployeeData3[[#This Row],[Performance Rating]]="Exceeds Expectations",1,0)</f>
        <v>0</v>
      </c>
      <c r="X801">
        <f>IF(EmployeeData3[[#This Row],[Performance Rating]]="Outstanding",1,0)</f>
        <v>0</v>
      </c>
      <c r="Y801">
        <f>IF(EmployeeData3[[#This Row],[Job Level]]="Entry",1,0)</f>
        <v>1</v>
      </c>
      <c r="Z801">
        <f>IF(EmployeeData3[[#This Row],[Job Level]]="Manager",1,0)</f>
        <v>0</v>
      </c>
      <c r="AA801">
        <f>IF(EmployeeData3[[#This Row],[Job Level]]="Senior",1,0)</f>
        <v>0</v>
      </c>
      <c r="AB801">
        <f>IF(EmployeeData3[[#This Row],[Job Level]]="Senior Manager",1,0)</f>
        <v>0</v>
      </c>
      <c r="AC801">
        <f>IF(EmployeeData3[[#This Row],[Department]]="Claims",1,0)</f>
        <v>1</v>
      </c>
      <c r="AD801">
        <f>IF(EmployeeData3[[#This Row],[Department]]="Finance",1,0)</f>
        <v>0</v>
      </c>
      <c r="AE801">
        <f>IF(EmployeeData3[[#This Row],[Department]]="HR",1,0)</f>
        <v>0</v>
      </c>
      <c r="AF801">
        <f>IF(EmployeeData3[[#This Row],[Department]]="IT",1,0)</f>
        <v>0</v>
      </c>
      <c r="AG801">
        <f>IF(EmployeeData3[[#This Row],[Department]]="Marketing",1,0)</f>
        <v>0</v>
      </c>
      <c r="AH801">
        <f>IF(EmployeeData3[[#This Row],[Department]]="Sales",1,0)</f>
        <v>0</v>
      </c>
      <c r="AI801">
        <f>IF(EmployeeData3[[#This Row],[Department]]="Underwriting",1,0)</f>
        <v>0</v>
      </c>
      <c r="AJ801">
        <f>IF(EmployeeData3[[#This Row],[Country]]="Canada",1,0)</f>
        <v>0</v>
      </c>
      <c r="AK801">
        <f>IF(EmployeeData3[[#This Row],[Country]]="Germany",1,0)</f>
        <v>0</v>
      </c>
      <c r="AL801">
        <f>IF(EmployeeData3[[#This Row],[Country]]="Ireland",1,0)</f>
        <v>0</v>
      </c>
      <c r="AM801">
        <f>IF(EmployeeData3[[#This Row],[Country]]="Singapore",1,0)</f>
        <v>0</v>
      </c>
      <c r="AN801">
        <f>IF(EmployeeData3[[#This Row],[Country]]="US",1,0)</f>
        <v>0</v>
      </c>
      <c r="AO801">
        <f>IF(EmployeeData3[[#This Row],[Working Arrangement]]="Office",1,0)</f>
        <v>1</v>
      </c>
      <c r="AP801">
        <f>IF(EmployeeData3[[#This Row],[Working Arrangement]]="Remote",1,0)</f>
        <v>0</v>
      </c>
      <c r="AQ801" t="e">
        <f>'Logistics Regression'!#REF! + SUMPRODUCT(B801:J801, 'Logistics Regression'!#REF!)</f>
        <v>#REF!</v>
      </c>
    </row>
    <row r="802" spans="1:43">
      <c r="A802" t="s">
        <v>853</v>
      </c>
      <c r="B802" t="str">
        <f>VLOOKUP(EmployeeData3[[#This Row],[Employee ID]],GenderData[#All],2,FALSE)</f>
        <v>Female</v>
      </c>
      <c r="C802" t="s">
        <v>35</v>
      </c>
      <c r="D802" t="s">
        <v>22</v>
      </c>
      <c r="E802" t="s">
        <v>23</v>
      </c>
      <c r="F802" t="s">
        <v>59</v>
      </c>
      <c r="G802">
        <v>29</v>
      </c>
      <c r="H802">
        <v>7.7</v>
      </c>
      <c r="I802">
        <v>2.2000000000000002</v>
      </c>
      <c r="J802" s="3">
        <v>1.01</v>
      </c>
      <c r="K802" t="s">
        <v>25</v>
      </c>
      <c r="L802" t="s">
        <v>26</v>
      </c>
      <c r="M802">
        <v>11</v>
      </c>
      <c r="N802">
        <v>71</v>
      </c>
      <c r="O802">
        <v>1</v>
      </c>
      <c r="P802">
        <v>1.2</v>
      </c>
      <c r="Q802" t="s">
        <v>33</v>
      </c>
      <c r="R802" t="s">
        <v>26</v>
      </c>
      <c r="S802">
        <v>25</v>
      </c>
      <c r="T802">
        <v>0</v>
      </c>
      <c r="U802">
        <f>IF(EmployeeData3[[#This Row],[Gender]]="Female",1,0)</f>
        <v>1</v>
      </c>
      <c r="V802">
        <f>IF(EmployeeData3[[#This Row],[Performance Rating]]="Needs Improvement",1,0)</f>
        <v>0</v>
      </c>
      <c r="W802">
        <f>IF(EmployeeData3[[#This Row],[Performance Rating]]="Exceeds Expectations",1,0)</f>
        <v>0</v>
      </c>
      <c r="X802">
        <f>IF(EmployeeData3[[#This Row],[Performance Rating]]="Outstanding",1,0)</f>
        <v>0</v>
      </c>
      <c r="Y802">
        <f>IF(EmployeeData3[[#This Row],[Job Level]]="Entry",1,0)</f>
        <v>0</v>
      </c>
      <c r="Z802">
        <f>IF(EmployeeData3[[#This Row],[Job Level]]="Manager",1,0)</f>
        <v>0</v>
      </c>
      <c r="AA802">
        <f>IF(EmployeeData3[[#This Row],[Job Level]]="Senior",1,0)</f>
        <v>0</v>
      </c>
      <c r="AB802">
        <f>IF(EmployeeData3[[#This Row],[Job Level]]="Senior Manager",1,0)</f>
        <v>1</v>
      </c>
      <c r="AC802">
        <f>IF(EmployeeData3[[#This Row],[Department]]="Claims",1,0)</f>
        <v>0</v>
      </c>
      <c r="AD802">
        <f>IF(EmployeeData3[[#This Row],[Department]]="Finance",1,0)</f>
        <v>0</v>
      </c>
      <c r="AE802">
        <f>IF(EmployeeData3[[#This Row],[Department]]="HR",1,0)</f>
        <v>0</v>
      </c>
      <c r="AF802">
        <f>IF(EmployeeData3[[#This Row],[Department]]="IT",1,0)</f>
        <v>0</v>
      </c>
      <c r="AG802">
        <f>IF(EmployeeData3[[#This Row],[Department]]="Marketing",1,0)</f>
        <v>1</v>
      </c>
      <c r="AH802">
        <f>IF(EmployeeData3[[#This Row],[Department]]="Sales",1,0)</f>
        <v>0</v>
      </c>
      <c r="AI802">
        <f>IF(EmployeeData3[[#This Row],[Department]]="Underwriting",1,0)</f>
        <v>0</v>
      </c>
      <c r="AJ802">
        <f>IF(EmployeeData3[[#This Row],[Country]]="Canada",1,0)</f>
        <v>0</v>
      </c>
      <c r="AK802">
        <f>IF(EmployeeData3[[#This Row],[Country]]="Germany",1,0)</f>
        <v>0</v>
      </c>
      <c r="AL802">
        <f>IF(EmployeeData3[[#This Row],[Country]]="Ireland",1,0)</f>
        <v>0</v>
      </c>
      <c r="AM802">
        <f>IF(EmployeeData3[[#This Row],[Country]]="Singapore",1,0)</f>
        <v>0</v>
      </c>
      <c r="AN802">
        <f>IF(EmployeeData3[[#This Row],[Country]]="US",1,0)</f>
        <v>0</v>
      </c>
      <c r="AO802">
        <f>IF(EmployeeData3[[#This Row],[Working Arrangement]]="Office",1,0)</f>
        <v>0</v>
      </c>
      <c r="AP802">
        <f>IF(EmployeeData3[[#This Row],[Working Arrangement]]="Remote",1,0)</f>
        <v>0</v>
      </c>
      <c r="AQ802" t="e">
        <f>'Logistics Regression'!#REF! + SUMPRODUCT(B802:J802, 'Logistics Regression'!#REF!)</f>
        <v>#REF!</v>
      </c>
    </row>
    <row r="803" spans="1:43">
      <c r="A803" t="s">
        <v>854</v>
      </c>
      <c r="B803" t="str">
        <f>VLOOKUP(EmployeeData3[[#This Row],[Employee ID]],GenderData[#All],2,FALSE)</f>
        <v>Female</v>
      </c>
      <c r="C803" t="s">
        <v>43</v>
      </c>
      <c r="D803" t="s">
        <v>44</v>
      </c>
      <c r="E803" t="s">
        <v>45</v>
      </c>
      <c r="F803" t="s">
        <v>32</v>
      </c>
      <c r="G803">
        <v>28</v>
      </c>
      <c r="H803">
        <v>1</v>
      </c>
      <c r="I803">
        <v>1</v>
      </c>
      <c r="J803" s="3">
        <v>0.87</v>
      </c>
      <c r="K803" t="s">
        <v>25</v>
      </c>
      <c r="L803" t="s">
        <v>38</v>
      </c>
      <c r="M803">
        <v>24</v>
      </c>
      <c r="N803">
        <v>77</v>
      </c>
      <c r="O803">
        <v>3</v>
      </c>
      <c r="P803">
        <v>6.5</v>
      </c>
      <c r="Q803" t="s">
        <v>50</v>
      </c>
      <c r="R803" t="s">
        <v>26</v>
      </c>
      <c r="S803">
        <v>12</v>
      </c>
      <c r="T803">
        <v>0</v>
      </c>
      <c r="U803">
        <f>IF(EmployeeData3[[#This Row],[Gender]]="Female",1,0)</f>
        <v>1</v>
      </c>
      <c r="V803">
        <f>IF(EmployeeData3[[#This Row],[Performance Rating]]="Needs Improvement",1,0)</f>
        <v>0</v>
      </c>
      <c r="W803">
        <f>IF(EmployeeData3[[#This Row],[Performance Rating]]="Exceeds Expectations",1,0)</f>
        <v>0</v>
      </c>
      <c r="X803">
        <f>IF(EmployeeData3[[#This Row],[Performance Rating]]="Outstanding",1,0)</f>
        <v>0</v>
      </c>
      <c r="Y803">
        <f>IF(EmployeeData3[[#This Row],[Job Level]]="Entry",1,0)</f>
        <v>0</v>
      </c>
      <c r="Z803">
        <f>IF(EmployeeData3[[#This Row],[Job Level]]="Manager",1,0)</f>
        <v>0</v>
      </c>
      <c r="AA803">
        <f>IF(EmployeeData3[[#This Row],[Job Level]]="Senior",1,0)</f>
        <v>1</v>
      </c>
      <c r="AB803">
        <f>IF(EmployeeData3[[#This Row],[Job Level]]="Senior Manager",1,0)</f>
        <v>0</v>
      </c>
      <c r="AC803">
        <f>IF(EmployeeData3[[#This Row],[Department]]="Claims",1,0)</f>
        <v>0</v>
      </c>
      <c r="AD803">
        <f>IF(EmployeeData3[[#This Row],[Department]]="Finance",1,0)</f>
        <v>1</v>
      </c>
      <c r="AE803">
        <f>IF(EmployeeData3[[#This Row],[Department]]="HR",1,0)</f>
        <v>0</v>
      </c>
      <c r="AF803">
        <f>IF(EmployeeData3[[#This Row],[Department]]="IT",1,0)</f>
        <v>0</v>
      </c>
      <c r="AG803">
        <f>IF(EmployeeData3[[#This Row],[Department]]="Marketing",1,0)</f>
        <v>0</v>
      </c>
      <c r="AH803">
        <f>IF(EmployeeData3[[#This Row],[Department]]="Sales",1,0)</f>
        <v>0</v>
      </c>
      <c r="AI803">
        <f>IF(EmployeeData3[[#This Row],[Department]]="Underwriting",1,0)</f>
        <v>0</v>
      </c>
      <c r="AJ803">
        <f>IF(EmployeeData3[[#This Row],[Country]]="Canada",1,0)</f>
        <v>0</v>
      </c>
      <c r="AK803">
        <f>IF(EmployeeData3[[#This Row],[Country]]="Germany",1,0)</f>
        <v>0</v>
      </c>
      <c r="AL803">
        <f>IF(EmployeeData3[[#This Row],[Country]]="Ireland",1,0)</f>
        <v>0</v>
      </c>
      <c r="AM803">
        <f>IF(EmployeeData3[[#This Row],[Country]]="Singapore",1,0)</f>
        <v>0</v>
      </c>
      <c r="AN803">
        <f>IF(EmployeeData3[[#This Row],[Country]]="US",1,0)</f>
        <v>1</v>
      </c>
      <c r="AO803">
        <f>IF(EmployeeData3[[#This Row],[Working Arrangement]]="Office",1,0)</f>
        <v>1</v>
      </c>
      <c r="AP803">
        <f>IF(EmployeeData3[[#This Row],[Working Arrangement]]="Remote",1,0)</f>
        <v>0</v>
      </c>
      <c r="AQ803" t="e">
        <f>'Logistics Regression'!#REF! + SUMPRODUCT(B803:J803, 'Logistics Regression'!#REF!)</f>
        <v>#REF!</v>
      </c>
    </row>
    <row r="804" spans="1:43">
      <c r="A804" t="s">
        <v>855</v>
      </c>
      <c r="B804" t="str">
        <f>VLOOKUP(EmployeeData3[[#This Row],[Employee ID]],GenderData[#All],2,FALSE)</f>
        <v>Female</v>
      </c>
      <c r="C804" t="s">
        <v>40</v>
      </c>
      <c r="D804" t="s">
        <v>40</v>
      </c>
      <c r="E804" t="s">
        <v>55</v>
      </c>
      <c r="F804" t="s">
        <v>24</v>
      </c>
      <c r="G804">
        <v>45</v>
      </c>
      <c r="H804">
        <v>0.2</v>
      </c>
      <c r="I804">
        <v>0.2</v>
      </c>
      <c r="J804" s="3">
        <v>1.17</v>
      </c>
      <c r="K804" t="s">
        <v>37</v>
      </c>
      <c r="L804" t="s">
        <v>26</v>
      </c>
      <c r="M804">
        <v>27</v>
      </c>
      <c r="N804">
        <v>67</v>
      </c>
      <c r="O804">
        <v>5</v>
      </c>
      <c r="P804">
        <v>1</v>
      </c>
      <c r="Q804" t="s">
        <v>33</v>
      </c>
      <c r="R804" t="s">
        <v>38</v>
      </c>
      <c r="S804">
        <v>17</v>
      </c>
      <c r="T804">
        <v>0</v>
      </c>
      <c r="U804">
        <f>IF(EmployeeData3[[#This Row],[Gender]]="Female",1,0)</f>
        <v>1</v>
      </c>
      <c r="V804">
        <f>IF(EmployeeData3[[#This Row],[Performance Rating]]="Needs Improvement",1,0)</f>
        <v>0</v>
      </c>
      <c r="W804">
        <f>IF(EmployeeData3[[#This Row],[Performance Rating]]="Exceeds Expectations",1,0)</f>
        <v>1</v>
      </c>
      <c r="X804">
        <f>IF(EmployeeData3[[#This Row],[Performance Rating]]="Outstanding",1,0)</f>
        <v>0</v>
      </c>
      <c r="Y804">
        <f>IF(EmployeeData3[[#This Row],[Job Level]]="Entry",1,0)</f>
        <v>0</v>
      </c>
      <c r="Z804">
        <f>IF(EmployeeData3[[#This Row],[Job Level]]="Manager",1,0)</f>
        <v>0</v>
      </c>
      <c r="AA804">
        <f>IF(EmployeeData3[[#This Row],[Job Level]]="Senior",1,0)</f>
        <v>0</v>
      </c>
      <c r="AB804">
        <f>IF(EmployeeData3[[#This Row],[Job Level]]="Senior Manager",1,0)</f>
        <v>0</v>
      </c>
      <c r="AC804">
        <f>IF(EmployeeData3[[#This Row],[Department]]="Claims",1,0)</f>
        <v>0</v>
      </c>
      <c r="AD804">
        <f>IF(EmployeeData3[[#This Row],[Department]]="Finance",1,0)</f>
        <v>0</v>
      </c>
      <c r="AE804">
        <f>IF(EmployeeData3[[#This Row],[Department]]="HR",1,0)</f>
        <v>0</v>
      </c>
      <c r="AF804">
        <f>IF(EmployeeData3[[#This Row],[Department]]="IT",1,0)</f>
        <v>0</v>
      </c>
      <c r="AG804">
        <f>IF(EmployeeData3[[#This Row],[Department]]="Marketing",1,0)</f>
        <v>0</v>
      </c>
      <c r="AH804">
        <f>IF(EmployeeData3[[#This Row],[Department]]="Sales",1,0)</f>
        <v>0</v>
      </c>
      <c r="AI804">
        <f>IF(EmployeeData3[[#This Row],[Department]]="Underwriting",1,0)</f>
        <v>0</v>
      </c>
      <c r="AJ804">
        <f>IF(EmployeeData3[[#This Row],[Country]]="Canada",1,0)</f>
        <v>1</v>
      </c>
      <c r="AK804">
        <f>IF(EmployeeData3[[#This Row],[Country]]="Germany",1,0)</f>
        <v>0</v>
      </c>
      <c r="AL804">
        <f>IF(EmployeeData3[[#This Row],[Country]]="Ireland",1,0)</f>
        <v>0</v>
      </c>
      <c r="AM804">
        <f>IF(EmployeeData3[[#This Row],[Country]]="Singapore",1,0)</f>
        <v>0</v>
      </c>
      <c r="AN804">
        <f>IF(EmployeeData3[[#This Row],[Country]]="US",1,0)</f>
        <v>0</v>
      </c>
      <c r="AO804">
        <f>IF(EmployeeData3[[#This Row],[Working Arrangement]]="Office",1,0)</f>
        <v>0</v>
      </c>
      <c r="AP804">
        <f>IF(EmployeeData3[[#This Row],[Working Arrangement]]="Remote",1,0)</f>
        <v>0</v>
      </c>
      <c r="AQ804" t="e">
        <f>'Logistics Regression'!#REF! + SUMPRODUCT(B804:J804, 'Logistics Regression'!#REF!)</f>
        <v>#REF!</v>
      </c>
    </row>
    <row r="805" spans="1:43">
      <c r="A805" t="s">
        <v>856</v>
      </c>
      <c r="B805" t="str">
        <f>VLOOKUP(EmployeeData3[[#This Row],[Employee ID]],GenderData[#All],2,FALSE)</f>
        <v>Male</v>
      </c>
      <c r="C805" t="s">
        <v>40</v>
      </c>
      <c r="D805" t="s">
        <v>40</v>
      </c>
      <c r="E805" t="s">
        <v>23</v>
      </c>
      <c r="F805" t="s">
        <v>24</v>
      </c>
      <c r="G805">
        <v>38</v>
      </c>
      <c r="H805">
        <v>8.5</v>
      </c>
      <c r="I805">
        <v>0.2</v>
      </c>
      <c r="J805" s="3">
        <v>0.95</v>
      </c>
      <c r="K805" t="s">
        <v>25</v>
      </c>
      <c r="L805" t="s">
        <v>26</v>
      </c>
      <c r="M805">
        <v>27</v>
      </c>
      <c r="N805">
        <v>54</v>
      </c>
      <c r="O805">
        <v>11</v>
      </c>
      <c r="P805">
        <v>1.5</v>
      </c>
      <c r="Q805" t="s">
        <v>33</v>
      </c>
      <c r="R805" t="s">
        <v>38</v>
      </c>
      <c r="S805">
        <v>31</v>
      </c>
      <c r="T805">
        <v>0</v>
      </c>
      <c r="U805">
        <f>IF(EmployeeData3[[#This Row],[Gender]]="Female",1,0)</f>
        <v>0</v>
      </c>
      <c r="V805">
        <f>IF(EmployeeData3[[#This Row],[Performance Rating]]="Needs Improvement",1,0)</f>
        <v>0</v>
      </c>
      <c r="W805">
        <f>IF(EmployeeData3[[#This Row],[Performance Rating]]="Exceeds Expectations",1,0)</f>
        <v>0</v>
      </c>
      <c r="X805">
        <f>IF(EmployeeData3[[#This Row],[Performance Rating]]="Outstanding",1,0)</f>
        <v>0</v>
      </c>
      <c r="Y805">
        <f>IF(EmployeeData3[[#This Row],[Job Level]]="Entry",1,0)</f>
        <v>0</v>
      </c>
      <c r="Z805">
        <f>IF(EmployeeData3[[#This Row],[Job Level]]="Manager",1,0)</f>
        <v>0</v>
      </c>
      <c r="AA805">
        <f>IF(EmployeeData3[[#This Row],[Job Level]]="Senior",1,0)</f>
        <v>0</v>
      </c>
      <c r="AB805">
        <f>IF(EmployeeData3[[#This Row],[Job Level]]="Senior Manager",1,0)</f>
        <v>0</v>
      </c>
      <c r="AC805">
        <f>IF(EmployeeData3[[#This Row],[Department]]="Claims",1,0)</f>
        <v>0</v>
      </c>
      <c r="AD805">
        <f>IF(EmployeeData3[[#This Row],[Department]]="Finance",1,0)</f>
        <v>0</v>
      </c>
      <c r="AE805">
        <f>IF(EmployeeData3[[#This Row],[Department]]="HR",1,0)</f>
        <v>0</v>
      </c>
      <c r="AF805">
        <f>IF(EmployeeData3[[#This Row],[Department]]="IT",1,0)</f>
        <v>0</v>
      </c>
      <c r="AG805">
        <f>IF(EmployeeData3[[#This Row],[Department]]="Marketing",1,0)</f>
        <v>0</v>
      </c>
      <c r="AH805">
        <f>IF(EmployeeData3[[#This Row],[Department]]="Sales",1,0)</f>
        <v>0</v>
      </c>
      <c r="AI805">
        <f>IF(EmployeeData3[[#This Row],[Department]]="Underwriting",1,0)</f>
        <v>0</v>
      </c>
      <c r="AJ805">
        <f>IF(EmployeeData3[[#This Row],[Country]]="Canada",1,0)</f>
        <v>0</v>
      </c>
      <c r="AK805">
        <f>IF(EmployeeData3[[#This Row],[Country]]="Germany",1,0)</f>
        <v>0</v>
      </c>
      <c r="AL805">
        <f>IF(EmployeeData3[[#This Row],[Country]]="Ireland",1,0)</f>
        <v>0</v>
      </c>
      <c r="AM805">
        <f>IF(EmployeeData3[[#This Row],[Country]]="Singapore",1,0)</f>
        <v>0</v>
      </c>
      <c r="AN805">
        <f>IF(EmployeeData3[[#This Row],[Country]]="US",1,0)</f>
        <v>0</v>
      </c>
      <c r="AO805">
        <f>IF(EmployeeData3[[#This Row],[Working Arrangement]]="Office",1,0)</f>
        <v>0</v>
      </c>
      <c r="AP805">
        <f>IF(EmployeeData3[[#This Row],[Working Arrangement]]="Remote",1,0)</f>
        <v>0</v>
      </c>
      <c r="AQ805" t="e">
        <f>'Logistics Regression'!#REF! + SUMPRODUCT(B805:J805, 'Logistics Regression'!#REF!)</f>
        <v>#REF!</v>
      </c>
    </row>
    <row r="806" spans="1:43">
      <c r="A806" t="s">
        <v>857</v>
      </c>
      <c r="B806" t="str">
        <f>VLOOKUP(EmployeeData3[[#This Row],[Employee ID]],GenderData[#All],2,FALSE)</f>
        <v>Female</v>
      </c>
      <c r="C806" t="s">
        <v>21</v>
      </c>
      <c r="D806" t="s">
        <v>22</v>
      </c>
      <c r="E806" t="s">
        <v>45</v>
      </c>
      <c r="F806" t="s">
        <v>24</v>
      </c>
      <c r="G806">
        <v>44</v>
      </c>
      <c r="H806">
        <v>2.7</v>
      </c>
      <c r="I806">
        <v>1.3</v>
      </c>
      <c r="J806" s="3">
        <v>1</v>
      </c>
      <c r="K806" t="s">
        <v>37</v>
      </c>
      <c r="L806" t="s">
        <v>26</v>
      </c>
      <c r="M806">
        <v>9</v>
      </c>
      <c r="N806">
        <v>83</v>
      </c>
      <c r="O806">
        <v>4</v>
      </c>
      <c r="P806">
        <v>0.9</v>
      </c>
      <c r="Q806" t="s">
        <v>50</v>
      </c>
      <c r="R806" t="s">
        <v>38</v>
      </c>
      <c r="S806">
        <v>53</v>
      </c>
      <c r="T806">
        <v>0</v>
      </c>
      <c r="U806">
        <f>IF(EmployeeData3[[#This Row],[Gender]]="Female",1,0)</f>
        <v>1</v>
      </c>
      <c r="V806">
        <f>IF(EmployeeData3[[#This Row],[Performance Rating]]="Needs Improvement",1,0)</f>
        <v>0</v>
      </c>
      <c r="W806">
        <f>IF(EmployeeData3[[#This Row],[Performance Rating]]="Exceeds Expectations",1,0)</f>
        <v>1</v>
      </c>
      <c r="X806">
        <f>IF(EmployeeData3[[#This Row],[Performance Rating]]="Outstanding",1,0)</f>
        <v>0</v>
      </c>
      <c r="Y806">
        <f>IF(EmployeeData3[[#This Row],[Job Level]]="Entry",1,0)</f>
        <v>0</v>
      </c>
      <c r="Z806">
        <f>IF(EmployeeData3[[#This Row],[Job Level]]="Manager",1,0)</f>
        <v>0</v>
      </c>
      <c r="AA806">
        <f>IF(EmployeeData3[[#This Row],[Job Level]]="Senior",1,0)</f>
        <v>0</v>
      </c>
      <c r="AB806">
        <f>IF(EmployeeData3[[#This Row],[Job Level]]="Senior Manager",1,0)</f>
        <v>0</v>
      </c>
      <c r="AC806">
        <f>IF(EmployeeData3[[#This Row],[Department]]="Claims",1,0)</f>
        <v>0</v>
      </c>
      <c r="AD806">
        <f>IF(EmployeeData3[[#This Row],[Department]]="Finance",1,0)</f>
        <v>0</v>
      </c>
      <c r="AE806">
        <f>IF(EmployeeData3[[#This Row],[Department]]="HR",1,0)</f>
        <v>0</v>
      </c>
      <c r="AF806">
        <f>IF(EmployeeData3[[#This Row],[Department]]="IT",1,0)</f>
        <v>0</v>
      </c>
      <c r="AG806">
        <f>IF(EmployeeData3[[#This Row],[Department]]="Marketing",1,0)</f>
        <v>0</v>
      </c>
      <c r="AH806">
        <f>IF(EmployeeData3[[#This Row],[Department]]="Sales",1,0)</f>
        <v>1</v>
      </c>
      <c r="AI806">
        <f>IF(EmployeeData3[[#This Row],[Department]]="Underwriting",1,0)</f>
        <v>0</v>
      </c>
      <c r="AJ806">
        <f>IF(EmployeeData3[[#This Row],[Country]]="Canada",1,0)</f>
        <v>0</v>
      </c>
      <c r="AK806">
        <f>IF(EmployeeData3[[#This Row],[Country]]="Germany",1,0)</f>
        <v>0</v>
      </c>
      <c r="AL806">
        <f>IF(EmployeeData3[[#This Row],[Country]]="Ireland",1,0)</f>
        <v>0</v>
      </c>
      <c r="AM806">
        <f>IF(EmployeeData3[[#This Row],[Country]]="Singapore",1,0)</f>
        <v>0</v>
      </c>
      <c r="AN806">
        <f>IF(EmployeeData3[[#This Row],[Country]]="US",1,0)</f>
        <v>1</v>
      </c>
      <c r="AO806">
        <f>IF(EmployeeData3[[#This Row],[Working Arrangement]]="Office",1,0)</f>
        <v>1</v>
      </c>
      <c r="AP806">
        <f>IF(EmployeeData3[[#This Row],[Working Arrangement]]="Remote",1,0)</f>
        <v>0</v>
      </c>
      <c r="AQ806" t="e">
        <f>'Logistics Regression'!#REF! + SUMPRODUCT(B806:J806, 'Logistics Regression'!#REF!)</f>
        <v>#REF!</v>
      </c>
    </row>
    <row r="807" spans="1:43">
      <c r="A807" t="s">
        <v>858</v>
      </c>
      <c r="B807" t="str">
        <f>VLOOKUP(EmployeeData3[[#This Row],[Employee ID]],GenderData[#All],2,FALSE)</f>
        <v>Female</v>
      </c>
      <c r="C807" t="s">
        <v>35</v>
      </c>
      <c r="D807" t="s">
        <v>22</v>
      </c>
      <c r="E807" t="s">
        <v>45</v>
      </c>
      <c r="F807" t="s">
        <v>32</v>
      </c>
      <c r="G807">
        <v>44</v>
      </c>
      <c r="H807">
        <v>2.9</v>
      </c>
      <c r="I807">
        <v>1.2</v>
      </c>
      <c r="J807" s="3">
        <v>1.05</v>
      </c>
      <c r="K807" t="s">
        <v>25</v>
      </c>
      <c r="L807" t="s">
        <v>26</v>
      </c>
      <c r="M807">
        <v>6</v>
      </c>
      <c r="N807">
        <v>78</v>
      </c>
      <c r="O807">
        <v>3</v>
      </c>
      <c r="P807">
        <v>0.8</v>
      </c>
      <c r="Q807" t="s">
        <v>33</v>
      </c>
      <c r="R807" t="s">
        <v>26</v>
      </c>
      <c r="S807">
        <v>20</v>
      </c>
      <c r="T807">
        <v>0</v>
      </c>
      <c r="U807">
        <f>IF(EmployeeData3[[#This Row],[Gender]]="Female",1,0)</f>
        <v>1</v>
      </c>
      <c r="V807">
        <f>IF(EmployeeData3[[#This Row],[Performance Rating]]="Needs Improvement",1,0)</f>
        <v>0</v>
      </c>
      <c r="W807">
        <f>IF(EmployeeData3[[#This Row],[Performance Rating]]="Exceeds Expectations",1,0)</f>
        <v>0</v>
      </c>
      <c r="X807">
        <f>IF(EmployeeData3[[#This Row],[Performance Rating]]="Outstanding",1,0)</f>
        <v>0</v>
      </c>
      <c r="Y807">
        <f>IF(EmployeeData3[[#This Row],[Job Level]]="Entry",1,0)</f>
        <v>0</v>
      </c>
      <c r="Z807">
        <f>IF(EmployeeData3[[#This Row],[Job Level]]="Manager",1,0)</f>
        <v>0</v>
      </c>
      <c r="AA807">
        <f>IF(EmployeeData3[[#This Row],[Job Level]]="Senior",1,0)</f>
        <v>1</v>
      </c>
      <c r="AB807">
        <f>IF(EmployeeData3[[#This Row],[Job Level]]="Senior Manager",1,0)</f>
        <v>0</v>
      </c>
      <c r="AC807">
        <f>IF(EmployeeData3[[#This Row],[Department]]="Claims",1,0)</f>
        <v>0</v>
      </c>
      <c r="AD807">
        <f>IF(EmployeeData3[[#This Row],[Department]]="Finance",1,0)</f>
        <v>0</v>
      </c>
      <c r="AE807">
        <f>IF(EmployeeData3[[#This Row],[Department]]="HR",1,0)</f>
        <v>0</v>
      </c>
      <c r="AF807">
        <f>IF(EmployeeData3[[#This Row],[Department]]="IT",1,0)</f>
        <v>0</v>
      </c>
      <c r="AG807">
        <f>IF(EmployeeData3[[#This Row],[Department]]="Marketing",1,0)</f>
        <v>1</v>
      </c>
      <c r="AH807">
        <f>IF(EmployeeData3[[#This Row],[Department]]="Sales",1,0)</f>
        <v>0</v>
      </c>
      <c r="AI807">
        <f>IF(EmployeeData3[[#This Row],[Department]]="Underwriting",1,0)</f>
        <v>0</v>
      </c>
      <c r="AJ807">
        <f>IF(EmployeeData3[[#This Row],[Country]]="Canada",1,0)</f>
        <v>0</v>
      </c>
      <c r="AK807">
        <f>IF(EmployeeData3[[#This Row],[Country]]="Germany",1,0)</f>
        <v>0</v>
      </c>
      <c r="AL807">
        <f>IF(EmployeeData3[[#This Row],[Country]]="Ireland",1,0)</f>
        <v>0</v>
      </c>
      <c r="AM807">
        <f>IF(EmployeeData3[[#This Row],[Country]]="Singapore",1,0)</f>
        <v>0</v>
      </c>
      <c r="AN807">
        <f>IF(EmployeeData3[[#This Row],[Country]]="US",1,0)</f>
        <v>1</v>
      </c>
      <c r="AO807">
        <f>IF(EmployeeData3[[#This Row],[Working Arrangement]]="Office",1,0)</f>
        <v>0</v>
      </c>
      <c r="AP807">
        <f>IF(EmployeeData3[[#This Row],[Working Arrangement]]="Remote",1,0)</f>
        <v>0</v>
      </c>
      <c r="AQ807" t="e">
        <f>'Logistics Regression'!#REF! + SUMPRODUCT(B807:J807, 'Logistics Regression'!#REF!)</f>
        <v>#REF!</v>
      </c>
    </row>
    <row r="808" spans="1:43">
      <c r="A808" t="s">
        <v>859</v>
      </c>
      <c r="B808" t="str">
        <f>VLOOKUP(EmployeeData3[[#This Row],[Employee ID]],GenderData[#All],2,FALSE)</f>
        <v>Female</v>
      </c>
      <c r="C808" t="s">
        <v>29</v>
      </c>
      <c r="D808" t="s">
        <v>30</v>
      </c>
      <c r="E808" t="s">
        <v>45</v>
      </c>
      <c r="F808" t="s">
        <v>32</v>
      </c>
      <c r="G808">
        <v>21</v>
      </c>
      <c r="H808">
        <v>4.5</v>
      </c>
      <c r="I808">
        <v>3</v>
      </c>
      <c r="J808" s="3">
        <v>1.05</v>
      </c>
      <c r="K808" t="s">
        <v>37</v>
      </c>
      <c r="L808" t="s">
        <v>26</v>
      </c>
      <c r="M808">
        <v>20</v>
      </c>
      <c r="N808">
        <v>100</v>
      </c>
      <c r="O808">
        <v>12</v>
      </c>
      <c r="P808">
        <v>2.9</v>
      </c>
      <c r="Q808" t="s">
        <v>50</v>
      </c>
      <c r="R808" t="s">
        <v>26</v>
      </c>
      <c r="S808">
        <v>29</v>
      </c>
      <c r="T808">
        <v>0</v>
      </c>
      <c r="U808">
        <f>IF(EmployeeData3[[#This Row],[Gender]]="Female",1,0)</f>
        <v>1</v>
      </c>
      <c r="V808">
        <f>IF(EmployeeData3[[#This Row],[Performance Rating]]="Needs Improvement",1,0)</f>
        <v>0</v>
      </c>
      <c r="W808">
        <f>IF(EmployeeData3[[#This Row],[Performance Rating]]="Exceeds Expectations",1,0)</f>
        <v>1</v>
      </c>
      <c r="X808">
        <f>IF(EmployeeData3[[#This Row],[Performance Rating]]="Outstanding",1,0)</f>
        <v>0</v>
      </c>
      <c r="Y808">
        <f>IF(EmployeeData3[[#This Row],[Job Level]]="Entry",1,0)</f>
        <v>0</v>
      </c>
      <c r="Z808">
        <f>IF(EmployeeData3[[#This Row],[Job Level]]="Manager",1,0)</f>
        <v>0</v>
      </c>
      <c r="AA808">
        <f>IF(EmployeeData3[[#This Row],[Job Level]]="Senior",1,0)</f>
        <v>1</v>
      </c>
      <c r="AB808">
        <f>IF(EmployeeData3[[#This Row],[Job Level]]="Senior Manager",1,0)</f>
        <v>0</v>
      </c>
      <c r="AC808">
        <f>IF(EmployeeData3[[#This Row],[Department]]="Claims",1,0)</f>
        <v>1</v>
      </c>
      <c r="AD808">
        <f>IF(EmployeeData3[[#This Row],[Department]]="Finance",1,0)</f>
        <v>0</v>
      </c>
      <c r="AE808">
        <f>IF(EmployeeData3[[#This Row],[Department]]="HR",1,0)</f>
        <v>0</v>
      </c>
      <c r="AF808">
        <f>IF(EmployeeData3[[#This Row],[Department]]="IT",1,0)</f>
        <v>0</v>
      </c>
      <c r="AG808">
        <f>IF(EmployeeData3[[#This Row],[Department]]="Marketing",1,0)</f>
        <v>0</v>
      </c>
      <c r="AH808">
        <f>IF(EmployeeData3[[#This Row],[Department]]="Sales",1,0)</f>
        <v>0</v>
      </c>
      <c r="AI808">
        <f>IF(EmployeeData3[[#This Row],[Department]]="Underwriting",1,0)</f>
        <v>0</v>
      </c>
      <c r="AJ808">
        <f>IF(EmployeeData3[[#This Row],[Country]]="Canada",1,0)</f>
        <v>0</v>
      </c>
      <c r="AK808">
        <f>IF(EmployeeData3[[#This Row],[Country]]="Germany",1,0)</f>
        <v>0</v>
      </c>
      <c r="AL808">
        <f>IF(EmployeeData3[[#This Row],[Country]]="Ireland",1,0)</f>
        <v>0</v>
      </c>
      <c r="AM808">
        <f>IF(EmployeeData3[[#This Row],[Country]]="Singapore",1,0)</f>
        <v>0</v>
      </c>
      <c r="AN808">
        <f>IF(EmployeeData3[[#This Row],[Country]]="US",1,0)</f>
        <v>1</v>
      </c>
      <c r="AO808">
        <f>IF(EmployeeData3[[#This Row],[Working Arrangement]]="Office",1,0)</f>
        <v>1</v>
      </c>
      <c r="AP808">
        <f>IF(EmployeeData3[[#This Row],[Working Arrangement]]="Remote",1,0)</f>
        <v>0</v>
      </c>
      <c r="AQ808" t="e">
        <f>'Logistics Regression'!#REF! + SUMPRODUCT(B808:J808, 'Logistics Regression'!#REF!)</f>
        <v>#REF!</v>
      </c>
    </row>
    <row r="809" spans="1:43">
      <c r="A809" t="s">
        <v>860</v>
      </c>
      <c r="B809" t="str">
        <f>VLOOKUP(EmployeeData3[[#This Row],[Employee ID]],GenderData[#All],2,FALSE)</f>
        <v>Male</v>
      </c>
      <c r="C809" t="s">
        <v>29</v>
      </c>
      <c r="D809" t="s">
        <v>30</v>
      </c>
      <c r="E809" t="s">
        <v>45</v>
      </c>
      <c r="F809" t="s">
        <v>24</v>
      </c>
      <c r="G809">
        <v>28</v>
      </c>
      <c r="H809">
        <v>5.4</v>
      </c>
      <c r="I809">
        <v>3.1</v>
      </c>
      <c r="J809" s="3">
        <v>1.1399999999999999</v>
      </c>
      <c r="K809" t="s">
        <v>25</v>
      </c>
      <c r="L809" t="s">
        <v>38</v>
      </c>
      <c r="M809">
        <v>22</v>
      </c>
      <c r="N809">
        <v>62</v>
      </c>
      <c r="O809">
        <v>10</v>
      </c>
      <c r="P809">
        <v>1.5</v>
      </c>
      <c r="Q809" t="s">
        <v>50</v>
      </c>
      <c r="R809" t="s">
        <v>26</v>
      </c>
      <c r="S809">
        <v>17</v>
      </c>
      <c r="T809">
        <v>0</v>
      </c>
      <c r="U809">
        <f>IF(EmployeeData3[[#This Row],[Gender]]="Female",1,0)</f>
        <v>0</v>
      </c>
      <c r="V809">
        <f>IF(EmployeeData3[[#This Row],[Performance Rating]]="Needs Improvement",1,0)</f>
        <v>0</v>
      </c>
      <c r="W809">
        <f>IF(EmployeeData3[[#This Row],[Performance Rating]]="Exceeds Expectations",1,0)</f>
        <v>0</v>
      </c>
      <c r="X809">
        <f>IF(EmployeeData3[[#This Row],[Performance Rating]]="Outstanding",1,0)</f>
        <v>0</v>
      </c>
      <c r="Y809">
        <f>IF(EmployeeData3[[#This Row],[Job Level]]="Entry",1,0)</f>
        <v>0</v>
      </c>
      <c r="Z809">
        <f>IF(EmployeeData3[[#This Row],[Job Level]]="Manager",1,0)</f>
        <v>0</v>
      </c>
      <c r="AA809">
        <f>IF(EmployeeData3[[#This Row],[Job Level]]="Senior",1,0)</f>
        <v>0</v>
      </c>
      <c r="AB809">
        <f>IF(EmployeeData3[[#This Row],[Job Level]]="Senior Manager",1,0)</f>
        <v>0</v>
      </c>
      <c r="AC809">
        <f>IF(EmployeeData3[[#This Row],[Department]]="Claims",1,0)</f>
        <v>1</v>
      </c>
      <c r="AD809">
        <f>IF(EmployeeData3[[#This Row],[Department]]="Finance",1,0)</f>
        <v>0</v>
      </c>
      <c r="AE809">
        <f>IF(EmployeeData3[[#This Row],[Department]]="HR",1,0)</f>
        <v>0</v>
      </c>
      <c r="AF809">
        <f>IF(EmployeeData3[[#This Row],[Department]]="IT",1,0)</f>
        <v>0</v>
      </c>
      <c r="AG809">
        <f>IF(EmployeeData3[[#This Row],[Department]]="Marketing",1,0)</f>
        <v>0</v>
      </c>
      <c r="AH809">
        <f>IF(EmployeeData3[[#This Row],[Department]]="Sales",1,0)</f>
        <v>0</v>
      </c>
      <c r="AI809">
        <f>IF(EmployeeData3[[#This Row],[Department]]="Underwriting",1,0)</f>
        <v>0</v>
      </c>
      <c r="AJ809">
        <f>IF(EmployeeData3[[#This Row],[Country]]="Canada",1,0)</f>
        <v>0</v>
      </c>
      <c r="AK809">
        <f>IF(EmployeeData3[[#This Row],[Country]]="Germany",1,0)</f>
        <v>0</v>
      </c>
      <c r="AL809">
        <f>IF(EmployeeData3[[#This Row],[Country]]="Ireland",1,0)</f>
        <v>0</v>
      </c>
      <c r="AM809">
        <f>IF(EmployeeData3[[#This Row],[Country]]="Singapore",1,0)</f>
        <v>0</v>
      </c>
      <c r="AN809">
        <f>IF(EmployeeData3[[#This Row],[Country]]="US",1,0)</f>
        <v>1</v>
      </c>
      <c r="AO809">
        <f>IF(EmployeeData3[[#This Row],[Working Arrangement]]="Office",1,0)</f>
        <v>1</v>
      </c>
      <c r="AP809">
        <f>IF(EmployeeData3[[#This Row],[Working Arrangement]]="Remote",1,0)</f>
        <v>0</v>
      </c>
      <c r="AQ809" t="e">
        <f>'Logistics Regression'!#REF! + SUMPRODUCT(B809:J809, 'Logistics Regression'!#REF!)</f>
        <v>#REF!</v>
      </c>
    </row>
    <row r="810" spans="1:43">
      <c r="A810" t="s">
        <v>861</v>
      </c>
      <c r="B810" t="str">
        <f>VLOOKUP(EmployeeData3[[#This Row],[Employee ID]],GenderData[#All],2,FALSE)</f>
        <v>Male</v>
      </c>
      <c r="C810" t="s">
        <v>21</v>
      </c>
      <c r="D810" t="s">
        <v>22</v>
      </c>
      <c r="E810" t="s">
        <v>45</v>
      </c>
      <c r="F810" t="s">
        <v>24</v>
      </c>
      <c r="G810">
        <v>29</v>
      </c>
      <c r="H810">
        <v>0.2</v>
      </c>
      <c r="I810">
        <v>0.2</v>
      </c>
      <c r="J810" s="3">
        <v>1.04</v>
      </c>
      <c r="K810" t="s">
        <v>25</v>
      </c>
      <c r="L810" t="s">
        <v>38</v>
      </c>
      <c r="M810">
        <v>20</v>
      </c>
      <c r="N810">
        <v>87</v>
      </c>
      <c r="O810">
        <v>5</v>
      </c>
      <c r="P810">
        <v>4.9000000000000004</v>
      </c>
      <c r="Q810" t="s">
        <v>33</v>
      </c>
      <c r="R810" t="s">
        <v>38</v>
      </c>
      <c r="S810">
        <v>12</v>
      </c>
      <c r="T810">
        <v>0</v>
      </c>
      <c r="U810">
        <f>IF(EmployeeData3[[#This Row],[Gender]]="Female",1,0)</f>
        <v>0</v>
      </c>
      <c r="V810">
        <f>IF(EmployeeData3[[#This Row],[Performance Rating]]="Needs Improvement",1,0)</f>
        <v>0</v>
      </c>
      <c r="W810">
        <f>IF(EmployeeData3[[#This Row],[Performance Rating]]="Exceeds Expectations",1,0)</f>
        <v>0</v>
      </c>
      <c r="X810">
        <f>IF(EmployeeData3[[#This Row],[Performance Rating]]="Outstanding",1,0)</f>
        <v>0</v>
      </c>
      <c r="Y810">
        <f>IF(EmployeeData3[[#This Row],[Job Level]]="Entry",1,0)</f>
        <v>0</v>
      </c>
      <c r="Z810">
        <f>IF(EmployeeData3[[#This Row],[Job Level]]="Manager",1,0)</f>
        <v>0</v>
      </c>
      <c r="AA810">
        <f>IF(EmployeeData3[[#This Row],[Job Level]]="Senior",1,0)</f>
        <v>0</v>
      </c>
      <c r="AB810">
        <f>IF(EmployeeData3[[#This Row],[Job Level]]="Senior Manager",1,0)</f>
        <v>0</v>
      </c>
      <c r="AC810">
        <f>IF(EmployeeData3[[#This Row],[Department]]="Claims",1,0)</f>
        <v>0</v>
      </c>
      <c r="AD810">
        <f>IF(EmployeeData3[[#This Row],[Department]]="Finance",1,0)</f>
        <v>0</v>
      </c>
      <c r="AE810">
        <f>IF(EmployeeData3[[#This Row],[Department]]="HR",1,0)</f>
        <v>0</v>
      </c>
      <c r="AF810">
        <f>IF(EmployeeData3[[#This Row],[Department]]="IT",1,0)</f>
        <v>0</v>
      </c>
      <c r="AG810">
        <f>IF(EmployeeData3[[#This Row],[Department]]="Marketing",1,0)</f>
        <v>0</v>
      </c>
      <c r="AH810">
        <f>IF(EmployeeData3[[#This Row],[Department]]="Sales",1,0)</f>
        <v>1</v>
      </c>
      <c r="AI810">
        <f>IF(EmployeeData3[[#This Row],[Department]]="Underwriting",1,0)</f>
        <v>0</v>
      </c>
      <c r="AJ810">
        <f>IF(EmployeeData3[[#This Row],[Country]]="Canada",1,0)</f>
        <v>0</v>
      </c>
      <c r="AK810">
        <f>IF(EmployeeData3[[#This Row],[Country]]="Germany",1,0)</f>
        <v>0</v>
      </c>
      <c r="AL810">
        <f>IF(EmployeeData3[[#This Row],[Country]]="Ireland",1,0)</f>
        <v>0</v>
      </c>
      <c r="AM810">
        <f>IF(EmployeeData3[[#This Row],[Country]]="Singapore",1,0)</f>
        <v>0</v>
      </c>
      <c r="AN810">
        <f>IF(EmployeeData3[[#This Row],[Country]]="US",1,0)</f>
        <v>1</v>
      </c>
      <c r="AO810">
        <f>IF(EmployeeData3[[#This Row],[Working Arrangement]]="Office",1,0)</f>
        <v>0</v>
      </c>
      <c r="AP810">
        <f>IF(EmployeeData3[[#This Row],[Working Arrangement]]="Remote",1,0)</f>
        <v>0</v>
      </c>
      <c r="AQ810" t="e">
        <f>'Logistics Regression'!#REF! + SUMPRODUCT(B810:J810, 'Logistics Regression'!#REF!)</f>
        <v>#REF!</v>
      </c>
    </row>
    <row r="811" spans="1:43">
      <c r="A811" t="s">
        <v>862</v>
      </c>
      <c r="B811" t="str">
        <f>VLOOKUP(EmployeeData3[[#This Row],[Employee ID]],GenderData[#All],2,FALSE)</f>
        <v>Female</v>
      </c>
      <c r="C811" t="s">
        <v>48</v>
      </c>
      <c r="D811" t="s">
        <v>49</v>
      </c>
      <c r="E811" t="s">
        <v>23</v>
      </c>
      <c r="F811" t="s">
        <v>62</v>
      </c>
      <c r="G811">
        <v>31</v>
      </c>
      <c r="H811">
        <v>2.2999999999999998</v>
      </c>
      <c r="I811">
        <v>2.2999999999999998</v>
      </c>
      <c r="J811" s="3">
        <v>0.92</v>
      </c>
      <c r="K811" t="s">
        <v>37</v>
      </c>
      <c r="L811" t="s">
        <v>26</v>
      </c>
      <c r="M811">
        <v>1</v>
      </c>
      <c r="N811">
        <v>56</v>
      </c>
      <c r="O811">
        <v>4</v>
      </c>
      <c r="P811">
        <v>1.3</v>
      </c>
      <c r="Q811" t="s">
        <v>50</v>
      </c>
      <c r="R811" t="s">
        <v>38</v>
      </c>
      <c r="S811">
        <v>16</v>
      </c>
      <c r="T811">
        <v>0</v>
      </c>
      <c r="U811">
        <f>IF(EmployeeData3[[#This Row],[Gender]]="Female",1,0)</f>
        <v>1</v>
      </c>
      <c r="V811">
        <f>IF(EmployeeData3[[#This Row],[Performance Rating]]="Needs Improvement",1,0)</f>
        <v>0</v>
      </c>
      <c r="W811">
        <f>IF(EmployeeData3[[#This Row],[Performance Rating]]="Exceeds Expectations",1,0)</f>
        <v>1</v>
      </c>
      <c r="X811">
        <f>IF(EmployeeData3[[#This Row],[Performance Rating]]="Outstanding",1,0)</f>
        <v>0</v>
      </c>
      <c r="Y811">
        <f>IF(EmployeeData3[[#This Row],[Job Level]]="Entry",1,0)</f>
        <v>1</v>
      </c>
      <c r="Z811">
        <f>IF(EmployeeData3[[#This Row],[Job Level]]="Manager",1,0)</f>
        <v>0</v>
      </c>
      <c r="AA811">
        <f>IF(EmployeeData3[[#This Row],[Job Level]]="Senior",1,0)</f>
        <v>0</v>
      </c>
      <c r="AB811">
        <f>IF(EmployeeData3[[#This Row],[Job Level]]="Senior Manager",1,0)</f>
        <v>0</v>
      </c>
      <c r="AC811">
        <f>IF(EmployeeData3[[#This Row],[Department]]="Claims",1,0)</f>
        <v>0</v>
      </c>
      <c r="AD811">
        <f>IF(EmployeeData3[[#This Row],[Department]]="Finance",1,0)</f>
        <v>0</v>
      </c>
      <c r="AE811">
        <f>IF(EmployeeData3[[#This Row],[Department]]="HR",1,0)</f>
        <v>0</v>
      </c>
      <c r="AF811">
        <f>IF(EmployeeData3[[#This Row],[Department]]="IT",1,0)</f>
        <v>1</v>
      </c>
      <c r="AG811">
        <f>IF(EmployeeData3[[#This Row],[Department]]="Marketing",1,0)</f>
        <v>0</v>
      </c>
      <c r="AH811">
        <f>IF(EmployeeData3[[#This Row],[Department]]="Sales",1,0)</f>
        <v>0</v>
      </c>
      <c r="AI811">
        <f>IF(EmployeeData3[[#This Row],[Department]]="Underwriting",1,0)</f>
        <v>0</v>
      </c>
      <c r="AJ811">
        <f>IF(EmployeeData3[[#This Row],[Country]]="Canada",1,0)</f>
        <v>0</v>
      </c>
      <c r="AK811">
        <f>IF(EmployeeData3[[#This Row],[Country]]="Germany",1,0)</f>
        <v>0</v>
      </c>
      <c r="AL811">
        <f>IF(EmployeeData3[[#This Row],[Country]]="Ireland",1,0)</f>
        <v>0</v>
      </c>
      <c r="AM811">
        <f>IF(EmployeeData3[[#This Row],[Country]]="Singapore",1,0)</f>
        <v>0</v>
      </c>
      <c r="AN811">
        <f>IF(EmployeeData3[[#This Row],[Country]]="US",1,0)</f>
        <v>0</v>
      </c>
      <c r="AO811">
        <f>IF(EmployeeData3[[#This Row],[Working Arrangement]]="Office",1,0)</f>
        <v>1</v>
      </c>
      <c r="AP811">
        <f>IF(EmployeeData3[[#This Row],[Working Arrangement]]="Remote",1,0)</f>
        <v>0</v>
      </c>
      <c r="AQ811" t="e">
        <f>'Logistics Regression'!#REF! + SUMPRODUCT(B811:J811, 'Logistics Regression'!#REF!)</f>
        <v>#REF!</v>
      </c>
    </row>
    <row r="812" spans="1:43">
      <c r="A812" t="s">
        <v>863</v>
      </c>
      <c r="B812" t="str">
        <f>VLOOKUP(EmployeeData3[[#This Row],[Employee ID]],GenderData[#All],2,FALSE)</f>
        <v>Male</v>
      </c>
      <c r="C812" t="s">
        <v>29</v>
      </c>
      <c r="D812" t="s">
        <v>30</v>
      </c>
      <c r="E812" t="s">
        <v>23</v>
      </c>
      <c r="F812" t="s">
        <v>32</v>
      </c>
      <c r="G812">
        <v>34</v>
      </c>
      <c r="H812">
        <v>4.0999999999999996</v>
      </c>
      <c r="I812">
        <v>4.0999999999999996</v>
      </c>
      <c r="J812" s="3">
        <v>1.24</v>
      </c>
      <c r="K812" t="s">
        <v>25</v>
      </c>
      <c r="L812" t="s">
        <v>26</v>
      </c>
      <c r="M812">
        <v>8</v>
      </c>
      <c r="N812">
        <v>71</v>
      </c>
      <c r="O812">
        <v>6</v>
      </c>
      <c r="P812">
        <v>1.6</v>
      </c>
      <c r="Q812" t="s">
        <v>33</v>
      </c>
      <c r="R812" t="s">
        <v>26</v>
      </c>
      <c r="S812">
        <v>0</v>
      </c>
      <c r="T812">
        <v>0</v>
      </c>
      <c r="U812">
        <f>IF(EmployeeData3[[#This Row],[Gender]]="Female",1,0)</f>
        <v>0</v>
      </c>
      <c r="V812">
        <f>IF(EmployeeData3[[#This Row],[Performance Rating]]="Needs Improvement",1,0)</f>
        <v>0</v>
      </c>
      <c r="W812">
        <f>IF(EmployeeData3[[#This Row],[Performance Rating]]="Exceeds Expectations",1,0)</f>
        <v>0</v>
      </c>
      <c r="X812">
        <f>IF(EmployeeData3[[#This Row],[Performance Rating]]="Outstanding",1,0)</f>
        <v>0</v>
      </c>
      <c r="Y812">
        <f>IF(EmployeeData3[[#This Row],[Job Level]]="Entry",1,0)</f>
        <v>0</v>
      </c>
      <c r="Z812">
        <f>IF(EmployeeData3[[#This Row],[Job Level]]="Manager",1,0)</f>
        <v>0</v>
      </c>
      <c r="AA812">
        <f>IF(EmployeeData3[[#This Row],[Job Level]]="Senior",1,0)</f>
        <v>1</v>
      </c>
      <c r="AB812">
        <f>IF(EmployeeData3[[#This Row],[Job Level]]="Senior Manager",1,0)</f>
        <v>0</v>
      </c>
      <c r="AC812">
        <f>IF(EmployeeData3[[#This Row],[Department]]="Claims",1,0)</f>
        <v>1</v>
      </c>
      <c r="AD812">
        <f>IF(EmployeeData3[[#This Row],[Department]]="Finance",1,0)</f>
        <v>0</v>
      </c>
      <c r="AE812">
        <f>IF(EmployeeData3[[#This Row],[Department]]="HR",1,0)</f>
        <v>0</v>
      </c>
      <c r="AF812">
        <f>IF(EmployeeData3[[#This Row],[Department]]="IT",1,0)</f>
        <v>0</v>
      </c>
      <c r="AG812">
        <f>IF(EmployeeData3[[#This Row],[Department]]="Marketing",1,0)</f>
        <v>0</v>
      </c>
      <c r="AH812">
        <f>IF(EmployeeData3[[#This Row],[Department]]="Sales",1,0)</f>
        <v>0</v>
      </c>
      <c r="AI812">
        <f>IF(EmployeeData3[[#This Row],[Department]]="Underwriting",1,0)</f>
        <v>0</v>
      </c>
      <c r="AJ812">
        <f>IF(EmployeeData3[[#This Row],[Country]]="Canada",1,0)</f>
        <v>0</v>
      </c>
      <c r="AK812">
        <f>IF(EmployeeData3[[#This Row],[Country]]="Germany",1,0)</f>
        <v>0</v>
      </c>
      <c r="AL812">
        <f>IF(EmployeeData3[[#This Row],[Country]]="Ireland",1,0)</f>
        <v>0</v>
      </c>
      <c r="AM812">
        <f>IF(EmployeeData3[[#This Row],[Country]]="Singapore",1,0)</f>
        <v>0</v>
      </c>
      <c r="AN812">
        <f>IF(EmployeeData3[[#This Row],[Country]]="US",1,0)</f>
        <v>0</v>
      </c>
      <c r="AO812">
        <f>IF(EmployeeData3[[#This Row],[Working Arrangement]]="Office",1,0)</f>
        <v>0</v>
      </c>
      <c r="AP812">
        <f>IF(EmployeeData3[[#This Row],[Working Arrangement]]="Remote",1,0)</f>
        <v>0</v>
      </c>
      <c r="AQ812" t="e">
        <f>'Logistics Regression'!#REF! + SUMPRODUCT(B812:J812, 'Logistics Regression'!#REF!)</f>
        <v>#REF!</v>
      </c>
    </row>
    <row r="813" spans="1:43">
      <c r="A813" t="s">
        <v>864</v>
      </c>
      <c r="B813" t="str">
        <f>VLOOKUP(EmployeeData3[[#This Row],[Employee ID]],GenderData[#All],2,FALSE)</f>
        <v>Female</v>
      </c>
      <c r="C813" t="s">
        <v>52</v>
      </c>
      <c r="D813" t="s">
        <v>30</v>
      </c>
      <c r="E813" t="s">
        <v>23</v>
      </c>
      <c r="F813" t="s">
        <v>32</v>
      </c>
      <c r="G813">
        <v>47</v>
      </c>
      <c r="H813">
        <v>5.3</v>
      </c>
      <c r="I813">
        <v>1.3</v>
      </c>
      <c r="J813" s="3">
        <v>1</v>
      </c>
      <c r="K813" t="s">
        <v>25</v>
      </c>
      <c r="L813" t="s">
        <v>38</v>
      </c>
      <c r="M813">
        <v>16</v>
      </c>
      <c r="N813">
        <v>89</v>
      </c>
      <c r="O813">
        <v>3</v>
      </c>
      <c r="P813">
        <v>4.5</v>
      </c>
      <c r="Q813" t="s">
        <v>50</v>
      </c>
      <c r="R813" t="s">
        <v>26</v>
      </c>
      <c r="S813">
        <v>40</v>
      </c>
      <c r="T813">
        <v>0</v>
      </c>
      <c r="U813">
        <f>IF(EmployeeData3[[#This Row],[Gender]]="Female",1,0)</f>
        <v>1</v>
      </c>
      <c r="V813">
        <f>IF(EmployeeData3[[#This Row],[Performance Rating]]="Needs Improvement",1,0)</f>
        <v>0</v>
      </c>
      <c r="W813">
        <f>IF(EmployeeData3[[#This Row],[Performance Rating]]="Exceeds Expectations",1,0)</f>
        <v>0</v>
      </c>
      <c r="X813">
        <f>IF(EmployeeData3[[#This Row],[Performance Rating]]="Outstanding",1,0)</f>
        <v>0</v>
      </c>
      <c r="Y813">
        <f>IF(EmployeeData3[[#This Row],[Job Level]]="Entry",1,0)</f>
        <v>0</v>
      </c>
      <c r="Z813">
        <f>IF(EmployeeData3[[#This Row],[Job Level]]="Manager",1,0)</f>
        <v>0</v>
      </c>
      <c r="AA813">
        <f>IF(EmployeeData3[[#This Row],[Job Level]]="Senior",1,0)</f>
        <v>1</v>
      </c>
      <c r="AB813">
        <f>IF(EmployeeData3[[#This Row],[Job Level]]="Senior Manager",1,0)</f>
        <v>0</v>
      </c>
      <c r="AC813">
        <f>IF(EmployeeData3[[#This Row],[Department]]="Claims",1,0)</f>
        <v>0</v>
      </c>
      <c r="AD813">
        <f>IF(EmployeeData3[[#This Row],[Department]]="Finance",1,0)</f>
        <v>0</v>
      </c>
      <c r="AE813">
        <f>IF(EmployeeData3[[#This Row],[Department]]="HR",1,0)</f>
        <v>0</v>
      </c>
      <c r="AF813">
        <f>IF(EmployeeData3[[#This Row],[Department]]="IT",1,0)</f>
        <v>0</v>
      </c>
      <c r="AG813">
        <f>IF(EmployeeData3[[#This Row],[Department]]="Marketing",1,0)</f>
        <v>0</v>
      </c>
      <c r="AH813">
        <f>IF(EmployeeData3[[#This Row],[Department]]="Sales",1,0)</f>
        <v>0</v>
      </c>
      <c r="AI813">
        <f>IF(EmployeeData3[[#This Row],[Department]]="Underwriting",1,0)</f>
        <v>1</v>
      </c>
      <c r="AJ813">
        <f>IF(EmployeeData3[[#This Row],[Country]]="Canada",1,0)</f>
        <v>0</v>
      </c>
      <c r="AK813">
        <f>IF(EmployeeData3[[#This Row],[Country]]="Germany",1,0)</f>
        <v>0</v>
      </c>
      <c r="AL813">
        <f>IF(EmployeeData3[[#This Row],[Country]]="Ireland",1,0)</f>
        <v>0</v>
      </c>
      <c r="AM813">
        <f>IF(EmployeeData3[[#This Row],[Country]]="Singapore",1,0)</f>
        <v>0</v>
      </c>
      <c r="AN813">
        <f>IF(EmployeeData3[[#This Row],[Country]]="US",1,0)</f>
        <v>0</v>
      </c>
      <c r="AO813">
        <f>IF(EmployeeData3[[#This Row],[Working Arrangement]]="Office",1,0)</f>
        <v>1</v>
      </c>
      <c r="AP813">
        <f>IF(EmployeeData3[[#This Row],[Working Arrangement]]="Remote",1,0)</f>
        <v>0</v>
      </c>
      <c r="AQ813" t="e">
        <f>'Logistics Regression'!#REF! + SUMPRODUCT(B813:J813, 'Logistics Regression'!#REF!)</f>
        <v>#REF!</v>
      </c>
    </row>
    <row r="814" spans="1:43">
      <c r="A814" t="s">
        <v>865</v>
      </c>
      <c r="B814" t="str">
        <f>VLOOKUP(EmployeeData3[[#This Row],[Employee ID]],GenderData[#All],2,FALSE)</f>
        <v>Female</v>
      </c>
      <c r="C814" t="s">
        <v>48</v>
      </c>
      <c r="D814" t="s">
        <v>49</v>
      </c>
      <c r="E814" t="s">
        <v>23</v>
      </c>
      <c r="F814" t="s">
        <v>24</v>
      </c>
      <c r="G814">
        <v>49</v>
      </c>
      <c r="H814">
        <v>1.8</v>
      </c>
      <c r="I814">
        <v>0.9</v>
      </c>
      <c r="J814" s="3">
        <v>1.02</v>
      </c>
      <c r="K814" t="s">
        <v>25</v>
      </c>
      <c r="L814" t="s">
        <v>26</v>
      </c>
      <c r="M814">
        <v>20</v>
      </c>
      <c r="N814">
        <v>47</v>
      </c>
      <c r="O814">
        <v>4</v>
      </c>
      <c r="P814">
        <v>1.1000000000000001</v>
      </c>
      <c r="Q814" t="s">
        <v>50</v>
      </c>
      <c r="R814" t="s">
        <v>38</v>
      </c>
      <c r="S814">
        <v>0</v>
      </c>
      <c r="T814">
        <v>0</v>
      </c>
      <c r="U814">
        <f>IF(EmployeeData3[[#This Row],[Gender]]="Female",1,0)</f>
        <v>1</v>
      </c>
      <c r="V814">
        <f>IF(EmployeeData3[[#This Row],[Performance Rating]]="Needs Improvement",1,0)</f>
        <v>0</v>
      </c>
      <c r="W814">
        <f>IF(EmployeeData3[[#This Row],[Performance Rating]]="Exceeds Expectations",1,0)</f>
        <v>0</v>
      </c>
      <c r="X814">
        <f>IF(EmployeeData3[[#This Row],[Performance Rating]]="Outstanding",1,0)</f>
        <v>0</v>
      </c>
      <c r="Y814">
        <f>IF(EmployeeData3[[#This Row],[Job Level]]="Entry",1,0)</f>
        <v>0</v>
      </c>
      <c r="Z814">
        <f>IF(EmployeeData3[[#This Row],[Job Level]]="Manager",1,0)</f>
        <v>0</v>
      </c>
      <c r="AA814">
        <f>IF(EmployeeData3[[#This Row],[Job Level]]="Senior",1,0)</f>
        <v>0</v>
      </c>
      <c r="AB814">
        <f>IF(EmployeeData3[[#This Row],[Job Level]]="Senior Manager",1,0)</f>
        <v>0</v>
      </c>
      <c r="AC814">
        <f>IF(EmployeeData3[[#This Row],[Department]]="Claims",1,0)</f>
        <v>0</v>
      </c>
      <c r="AD814">
        <f>IF(EmployeeData3[[#This Row],[Department]]="Finance",1,0)</f>
        <v>0</v>
      </c>
      <c r="AE814">
        <f>IF(EmployeeData3[[#This Row],[Department]]="HR",1,0)</f>
        <v>0</v>
      </c>
      <c r="AF814">
        <f>IF(EmployeeData3[[#This Row],[Department]]="IT",1,0)</f>
        <v>1</v>
      </c>
      <c r="AG814">
        <f>IF(EmployeeData3[[#This Row],[Department]]="Marketing",1,0)</f>
        <v>0</v>
      </c>
      <c r="AH814">
        <f>IF(EmployeeData3[[#This Row],[Department]]="Sales",1,0)</f>
        <v>0</v>
      </c>
      <c r="AI814">
        <f>IF(EmployeeData3[[#This Row],[Department]]="Underwriting",1,0)</f>
        <v>0</v>
      </c>
      <c r="AJ814">
        <f>IF(EmployeeData3[[#This Row],[Country]]="Canada",1,0)</f>
        <v>0</v>
      </c>
      <c r="AK814">
        <f>IF(EmployeeData3[[#This Row],[Country]]="Germany",1,0)</f>
        <v>0</v>
      </c>
      <c r="AL814">
        <f>IF(EmployeeData3[[#This Row],[Country]]="Ireland",1,0)</f>
        <v>0</v>
      </c>
      <c r="AM814">
        <f>IF(EmployeeData3[[#This Row],[Country]]="Singapore",1,0)</f>
        <v>0</v>
      </c>
      <c r="AN814">
        <f>IF(EmployeeData3[[#This Row],[Country]]="US",1,0)</f>
        <v>0</v>
      </c>
      <c r="AO814">
        <f>IF(EmployeeData3[[#This Row],[Working Arrangement]]="Office",1,0)</f>
        <v>1</v>
      </c>
      <c r="AP814">
        <f>IF(EmployeeData3[[#This Row],[Working Arrangement]]="Remote",1,0)</f>
        <v>0</v>
      </c>
      <c r="AQ814" t="e">
        <f>'Logistics Regression'!#REF! + SUMPRODUCT(B814:J814, 'Logistics Regression'!#REF!)</f>
        <v>#REF!</v>
      </c>
    </row>
    <row r="815" spans="1:43">
      <c r="A815" t="s">
        <v>866</v>
      </c>
      <c r="B815" t="str">
        <f>VLOOKUP(EmployeeData3[[#This Row],[Employee ID]],GenderData[#All],2,FALSE)</f>
        <v>Male</v>
      </c>
      <c r="C815" t="s">
        <v>29</v>
      </c>
      <c r="D815" t="s">
        <v>30</v>
      </c>
      <c r="E815" t="s">
        <v>55</v>
      </c>
      <c r="F815" t="s">
        <v>62</v>
      </c>
      <c r="G815">
        <v>35</v>
      </c>
      <c r="H815">
        <v>3.4</v>
      </c>
      <c r="I815">
        <v>1.9</v>
      </c>
      <c r="J815" s="3">
        <v>1.1100000000000001</v>
      </c>
      <c r="K815" t="s">
        <v>37</v>
      </c>
      <c r="L815" t="s">
        <v>38</v>
      </c>
      <c r="M815">
        <v>23</v>
      </c>
      <c r="N815">
        <v>75</v>
      </c>
      <c r="O815">
        <v>2</v>
      </c>
      <c r="P815">
        <v>1.9</v>
      </c>
      <c r="Q815" t="s">
        <v>33</v>
      </c>
      <c r="R815" t="s">
        <v>38</v>
      </c>
      <c r="S815">
        <v>21</v>
      </c>
      <c r="T815">
        <v>0</v>
      </c>
      <c r="U815">
        <f>IF(EmployeeData3[[#This Row],[Gender]]="Female",1,0)</f>
        <v>0</v>
      </c>
      <c r="V815">
        <f>IF(EmployeeData3[[#This Row],[Performance Rating]]="Needs Improvement",1,0)</f>
        <v>0</v>
      </c>
      <c r="W815">
        <f>IF(EmployeeData3[[#This Row],[Performance Rating]]="Exceeds Expectations",1,0)</f>
        <v>1</v>
      </c>
      <c r="X815">
        <f>IF(EmployeeData3[[#This Row],[Performance Rating]]="Outstanding",1,0)</f>
        <v>0</v>
      </c>
      <c r="Y815">
        <f>IF(EmployeeData3[[#This Row],[Job Level]]="Entry",1,0)</f>
        <v>1</v>
      </c>
      <c r="Z815">
        <f>IF(EmployeeData3[[#This Row],[Job Level]]="Manager",1,0)</f>
        <v>0</v>
      </c>
      <c r="AA815">
        <f>IF(EmployeeData3[[#This Row],[Job Level]]="Senior",1,0)</f>
        <v>0</v>
      </c>
      <c r="AB815">
        <f>IF(EmployeeData3[[#This Row],[Job Level]]="Senior Manager",1,0)</f>
        <v>0</v>
      </c>
      <c r="AC815">
        <f>IF(EmployeeData3[[#This Row],[Department]]="Claims",1,0)</f>
        <v>1</v>
      </c>
      <c r="AD815">
        <f>IF(EmployeeData3[[#This Row],[Department]]="Finance",1,0)</f>
        <v>0</v>
      </c>
      <c r="AE815">
        <f>IF(EmployeeData3[[#This Row],[Department]]="HR",1,0)</f>
        <v>0</v>
      </c>
      <c r="AF815">
        <f>IF(EmployeeData3[[#This Row],[Department]]="IT",1,0)</f>
        <v>0</v>
      </c>
      <c r="AG815">
        <f>IF(EmployeeData3[[#This Row],[Department]]="Marketing",1,0)</f>
        <v>0</v>
      </c>
      <c r="AH815">
        <f>IF(EmployeeData3[[#This Row],[Department]]="Sales",1,0)</f>
        <v>0</v>
      </c>
      <c r="AI815">
        <f>IF(EmployeeData3[[#This Row],[Department]]="Underwriting",1,0)</f>
        <v>0</v>
      </c>
      <c r="AJ815">
        <f>IF(EmployeeData3[[#This Row],[Country]]="Canada",1,0)</f>
        <v>1</v>
      </c>
      <c r="AK815">
        <f>IF(EmployeeData3[[#This Row],[Country]]="Germany",1,0)</f>
        <v>0</v>
      </c>
      <c r="AL815">
        <f>IF(EmployeeData3[[#This Row],[Country]]="Ireland",1,0)</f>
        <v>0</v>
      </c>
      <c r="AM815">
        <f>IF(EmployeeData3[[#This Row],[Country]]="Singapore",1,0)</f>
        <v>0</v>
      </c>
      <c r="AN815">
        <f>IF(EmployeeData3[[#This Row],[Country]]="US",1,0)</f>
        <v>0</v>
      </c>
      <c r="AO815">
        <f>IF(EmployeeData3[[#This Row],[Working Arrangement]]="Office",1,0)</f>
        <v>0</v>
      </c>
      <c r="AP815">
        <f>IF(EmployeeData3[[#This Row],[Working Arrangement]]="Remote",1,0)</f>
        <v>0</v>
      </c>
      <c r="AQ815" t="e">
        <f>'Logistics Regression'!#REF! + SUMPRODUCT(B815:J815, 'Logistics Regression'!#REF!)</f>
        <v>#REF!</v>
      </c>
    </row>
    <row r="816" spans="1:43">
      <c r="A816" t="s">
        <v>867</v>
      </c>
      <c r="B816" t="str">
        <f>VLOOKUP(EmployeeData3[[#This Row],[Employee ID]],GenderData[#All],2,FALSE)</f>
        <v>Male</v>
      </c>
      <c r="C816" t="s">
        <v>52</v>
      </c>
      <c r="D816" t="s">
        <v>30</v>
      </c>
      <c r="E816" t="s">
        <v>23</v>
      </c>
      <c r="F816" t="s">
        <v>62</v>
      </c>
      <c r="G816">
        <v>36</v>
      </c>
      <c r="H816">
        <v>2.5</v>
      </c>
      <c r="I816">
        <v>2.2999999999999998</v>
      </c>
      <c r="J816" s="3">
        <v>1.0900000000000001</v>
      </c>
      <c r="K816" t="s">
        <v>25</v>
      </c>
      <c r="L816" t="s">
        <v>26</v>
      </c>
      <c r="M816">
        <v>17</v>
      </c>
      <c r="N816">
        <v>65</v>
      </c>
      <c r="O816">
        <v>10</v>
      </c>
      <c r="P816">
        <v>6.4</v>
      </c>
      <c r="Q816" t="s">
        <v>33</v>
      </c>
      <c r="R816" t="s">
        <v>26</v>
      </c>
      <c r="S816">
        <v>10</v>
      </c>
      <c r="T816">
        <v>0</v>
      </c>
      <c r="U816">
        <f>IF(EmployeeData3[[#This Row],[Gender]]="Female",1,0)</f>
        <v>0</v>
      </c>
      <c r="V816">
        <f>IF(EmployeeData3[[#This Row],[Performance Rating]]="Needs Improvement",1,0)</f>
        <v>0</v>
      </c>
      <c r="W816">
        <f>IF(EmployeeData3[[#This Row],[Performance Rating]]="Exceeds Expectations",1,0)</f>
        <v>0</v>
      </c>
      <c r="X816">
        <f>IF(EmployeeData3[[#This Row],[Performance Rating]]="Outstanding",1,0)</f>
        <v>0</v>
      </c>
      <c r="Y816">
        <f>IF(EmployeeData3[[#This Row],[Job Level]]="Entry",1,0)</f>
        <v>1</v>
      </c>
      <c r="Z816">
        <f>IF(EmployeeData3[[#This Row],[Job Level]]="Manager",1,0)</f>
        <v>0</v>
      </c>
      <c r="AA816">
        <f>IF(EmployeeData3[[#This Row],[Job Level]]="Senior",1,0)</f>
        <v>0</v>
      </c>
      <c r="AB816">
        <f>IF(EmployeeData3[[#This Row],[Job Level]]="Senior Manager",1,0)</f>
        <v>0</v>
      </c>
      <c r="AC816">
        <f>IF(EmployeeData3[[#This Row],[Department]]="Claims",1,0)</f>
        <v>0</v>
      </c>
      <c r="AD816">
        <f>IF(EmployeeData3[[#This Row],[Department]]="Finance",1,0)</f>
        <v>0</v>
      </c>
      <c r="AE816">
        <f>IF(EmployeeData3[[#This Row],[Department]]="HR",1,0)</f>
        <v>0</v>
      </c>
      <c r="AF816">
        <f>IF(EmployeeData3[[#This Row],[Department]]="IT",1,0)</f>
        <v>0</v>
      </c>
      <c r="AG816">
        <f>IF(EmployeeData3[[#This Row],[Department]]="Marketing",1,0)</f>
        <v>0</v>
      </c>
      <c r="AH816">
        <f>IF(EmployeeData3[[#This Row],[Department]]="Sales",1,0)</f>
        <v>0</v>
      </c>
      <c r="AI816">
        <f>IF(EmployeeData3[[#This Row],[Department]]="Underwriting",1,0)</f>
        <v>1</v>
      </c>
      <c r="AJ816">
        <f>IF(EmployeeData3[[#This Row],[Country]]="Canada",1,0)</f>
        <v>0</v>
      </c>
      <c r="AK816">
        <f>IF(EmployeeData3[[#This Row],[Country]]="Germany",1,0)</f>
        <v>0</v>
      </c>
      <c r="AL816">
        <f>IF(EmployeeData3[[#This Row],[Country]]="Ireland",1,0)</f>
        <v>0</v>
      </c>
      <c r="AM816">
        <f>IF(EmployeeData3[[#This Row],[Country]]="Singapore",1,0)</f>
        <v>0</v>
      </c>
      <c r="AN816">
        <f>IF(EmployeeData3[[#This Row],[Country]]="US",1,0)</f>
        <v>0</v>
      </c>
      <c r="AO816">
        <f>IF(EmployeeData3[[#This Row],[Working Arrangement]]="Office",1,0)</f>
        <v>0</v>
      </c>
      <c r="AP816">
        <f>IF(EmployeeData3[[#This Row],[Working Arrangement]]="Remote",1,0)</f>
        <v>0</v>
      </c>
      <c r="AQ816" t="e">
        <f>'Logistics Regression'!#REF! + SUMPRODUCT(B816:J816, 'Logistics Regression'!#REF!)</f>
        <v>#REF!</v>
      </c>
    </row>
    <row r="817" spans="1:43">
      <c r="A817" t="s">
        <v>868</v>
      </c>
      <c r="B817" t="str">
        <f>VLOOKUP(EmployeeData3[[#This Row],[Employee ID]],GenderData[#All],2,FALSE)</f>
        <v>Female</v>
      </c>
      <c r="C817" t="s">
        <v>21</v>
      </c>
      <c r="D817" t="s">
        <v>22</v>
      </c>
      <c r="E817" t="s">
        <v>23</v>
      </c>
      <c r="F817" t="s">
        <v>59</v>
      </c>
      <c r="G817">
        <v>32</v>
      </c>
      <c r="H817">
        <v>4.5999999999999996</v>
      </c>
      <c r="I817">
        <v>1.3</v>
      </c>
      <c r="J817" s="3">
        <v>1</v>
      </c>
      <c r="K817" t="s">
        <v>25</v>
      </c>
      <c r="L817" t="s">
        <v>26</v>
      </c>
      <c r="M817">
        <v>19</v>
      </c>
      <c r="N817">
        <v>64</v>
      </c>
      <c r="O817">
        <v>2</v>
      </c>
      <c r="P817">
        <v>0.2</v>
      </c>
      <c r="Q817" t="s">
        <v>50</v>
      </c>
      <c r="R817" t="s">
        <v>26</v>
      </c>
      <c r="S817">
        <v>13</v>
      </c>
      <c r="T817">
        <v>0</v>
      </c>
      <c r="U817">
        <f>IF(EmployeeData3[[#This Row],[Gender]]="Female",1,0)</f>
        <v>1</v>
      </c>
      <c r="V817">
        <f>IF(EmployeeData3[[#This Row],[Performance Rating]]="Needs Improvement",1,0)</f>
        <v>0</v>
      </c>
      <c r="W817">
        <f>IF(EmployeeData3[[#This Row],[Performance Rating]]="Exceeds Expectations",1,0)</f>
        <v>0</v>
      </c>
      <c r="X817">
        <f>IF(EmployeeData3[[#This Row],[Performance Rating]]="Outstanding",1,0)</f>
        <v>0</v>
      </c>
      <c r="Y817">
        <f>IF(EmployeeData3[[#This Row],[Job Level]]="Entry",1,0)</f>
        <v>0</v>
      </c>
      <c r="Z817">
        <f>IF(EmployeeData3[[#This Row],[Job Level]]="Manager",1,0)</f>
        <v>0</v>
      </c>
      <c r="AA817">
        <f>IF(EmployeeData3[[#This Row],[Job Level]]="Senior",1,0)</f>
        <v>0</v>
      </c>
      <c r="AB817">
        <f>IF(EmployeeData3[[#This Row],[Job Level]]="Senior Manager",1,0)</f>
        <v>1</v>
      </c>
      <c r="AC817">
        <f>IF(EmployeeData3[[#This Row],[Department]]="Claims",1,0)</f>
        <v>0</v>
      </c>
      <c r="AD817">
        <f>IF(EmployeeData3[[#This Row],[Department]]="Finance",1,0)</f>
        <v>0</v>
      </c>
      <c r="AE817">
        <f>IF(EmployeeData3[[#This Row],[Department]]="HR",1,0)</f>
        <v>0</v>
      </c>
      <c r="AF817">
        <f>IF(EmployeeData3[[#This Row],[Department]]="IT",1,0)</f>
        <v>0</v>
      </c>
      <c r="AG817">
        <f>IF(EmployeeData3[[#This Row],[Department]]="Marketing",1,0)</f>
        <v>0</v>
      </c>
      <c r="AH817">
        <f>IF(EmployeeData3[[#This Row],[Department]]="Sales",1,0)</f>
        <v>1</v>
      </c>
      <c r="AI817">
        <f>IF(EmployeeData3[[#This Row],[Department]]="Underwriting",1,0)</f>
        <v>0</v>
      </c>
      <c r="AJ817">
        <f>IF(EmployeeData3[[#This Row],[Country]]="Canada",1,0)</f>
        <v>0</v>
      </c>
      <c r="AK817">
        <f>IF(EmployeeData3[[#This Row],[Country]]="Germany",1,0)</f>
        <v>0</v>
      </c>
      <c r="AL817">
        <f>IF(EmployeeData3[[#This Row],[Country]]="Ireland",1,0)</f>
        <v>0</v>
      </c>
      <c r="AM817">
        <f>IF(EmployeeData3[[#This Row],[Country]]="Singapore",1,0)</f>
        <v>0</v>
      </c>
      <c r="AN817">
        <f>IF(EmployeeData3[[#This Row],[Country]]="US",1,0)</f>
        <v>0</v>
      </c>
      <c r="AO817">
        <f>IF(EmployeeData3[[#This Row],[Working Arrangement]]="Office",1,0)</f>
        <v>1</v>
      </c>
      <c r="AP817">
        <f>IF(EmployeeData3[[#This Row],[Working Arrangement]]="Remote",1,0)</f>
        <v>0</v>
      </c>
      <c r="AQ817" t="e">
        <f>'Logistics Regression'!#REF! + SUMPRODUCT(B817:J817, 'Logistics Regression'!#REF!)</f>
        <v>#REF!</v>
      </c>
    </row>
    <row r="818" spans="1:43">
      <c r="A818" t="s">
        <v>869</v>
      </c>
      <c r="B818" t="str">
        <f>VLOOKUP(EmployeeData3[[#This Row],[Employee ID]],GenderData[#All],2,FALSE)</f>
        <v>Male</v>
      </c>
      <c r="C818" t="s">
        <v>40</v>
      </c>
      <c r="D818" t="s">
        <v>40</v>
      </c>
      <c r="E818" t="s">
        <v>23</v>
      </c>
      <c r="F818" t="s">
        <v>24</v>
      </c>
      <c r="G818">
        <v>39</v>
      </c>
      <c r="H818">
        <v>8.3000000000000007</v>
      </c>
      <c r="I818">
        <v>8.3000000000000007</v>
      </c>
      <c r="J818" s="3">
        <v>1.26</v>
      </c>
      <c r="K818" t="s">
        <v>53</v>
      </c>
      <c r="L818" t="s">
        <v>26</v>
      </c>
      <c r="M818">
        <v>17</v>
      </c>
      <c r="N818">
        <v>74</v>
      </c>
      <c r="O818">
        <v>5</v>
      </c>
      <c r="P818">
        <v>0.7</v>
      </c>
      <c r="Q818" t="s">
        <v>33</v>
      </c>
      <c r="R818" t="s">
        <v>26</v>
      </c>
      <c r="S818">
        <v>41</v>
      </c>
      <c r="T818">
        <v>0</v>
      </c>
      <c r="U818">
        <f>IF(EmployeeData3[[#This Row],[Gender]]="Female",1,0)</f>
        <v>0</v>
      </c>
      <c r="V818">
        <f>IF(EmployeeData3[[#This Row],[Performance Rating]]="Needs Improvement",1,0)</f>
        <v>1</v>
      </c>
      <c r="W818">
        <f>IF(EmployeeData3[[#This Row],[Performance Rating]]="Exceeds Expectations",1,0)</f>
        <v>0</v>
      </c>
      <c r="X818">
        <f>IF(EmployeeData3[[#This Row],[Performance Rating]]="Outstanding",1,0)</f>
        <v>0</v>
      </c>
      <c r="Y818">
        <f>IF(EmployeeData3[[#This Row],[Job Level]]="Entry",1,0)</f>
        <v>0</v>
      </c>
      <c r="Z818">
        <f>IF(EmployeeData3[[#This Row],[Job Level]]="Manager",1,0)</f>
        <v>0</v>
      </c>
      <c r="AA818">
        <f>IF(EmployeeData3[[#This Row],[Job Level]]="Senior",1,0)</f>
        <v>0</v>
      </c>
      <c r="AB818">
        <f>IF(EmployeeData3[[#This Row],[Job Level]]="Senior Manager",1,0)</f>
        <v>0</v>
      </c>
      <c r="AC818">
        <f>IF(EmployeeData3[[#This Row],[Department]]="Claims",1,0)</f>
        <v>0</v>
      </c>
      <c r="AD818">
        <f>IF(EmployeeData3[[#This Row],[Department]]="Finance",1,0)</f>
        <v>0</v>
      </c>
      <c r="AE818">
        <f>IF(EmployeeData3[[#This Row],[Department]]="HR",1,0)</f>
        <v>0</v>
      </c>
      <c r="AF818">
        <f>IF(EmployeeData3[[#This Row],[Department]]="IT",1,0)</f>
        <v>0</v>
      </c>
      <c r="AG818">
        <f>IF(EmployeeData3[[#This Row],[Department]]="Marketing",1,0)</f>
        <v>0</v>
      </c>
      <c r="AH818">
        <f>IF(EmployeeData3[[#This Row],[Department]]="Sales",1,0)</f>
        <v>0</v>
      </c>
      <c r="AI818">
        <f>IF(EmployeeData3[[#This Row],[Department]]="Underwriting",1,0)</f>
        <v>0</v>
      </c>
      <c r="AJ818">
        <f>IF(EmployeeData3[[#This Row],[Country]]="Canada",1,0)</f>
        <v>0</v>
      </c>
      <c r="AK818">
        <f>IF(EmployeeData3[[#This Row],[Country]]="Germany",1,0)</f>
        <v>0</v>
      </c>
      <c r="AL818">
        <f>IF(EmployeeData3[[#This Row],[Country]]="Ireland",1,0)</f>
        <v>0</v>
      </c>
      <c r="AM818">
        <f>IF(EmployeeData3[[#This Row],[Country]]="Singapore",1,0)</f>
        <v>0</v>
      </c>
      <c r="AN818">
        <f>IF(EmployeeData3[[#This Row],[Country]]="US",1,0)</f>
        <v>0</v>
      </c>
      <c r="AO818">
        <f>IF(EmployeeData3[[#This Row],[Working Arrangement]]="Office",1,0)</f>
        <v>0</v>
      </c>
      <c r="AP818">
        <f>IF(EmployeeData3[[#This Row],[Working Arrangement]]="Remote",1,0)</f>
        <v>0</v>
      </c>
      <c r="AQ818" t="e">
        <f>'Logistics Regression'!#REF! + SUMPRODUCT(B818:J818, 'Logistics Regression'!#REF!)</f>
        <v>#REF!</v>
      </c>
    </row>
    <row r="819" spans="1:43">
      <c r="A819" t="s">
        <v>870</v>
      </c>
      <c r="B819" t="str">
        <f>VLOOKUP(EmployeeData3[[#This Row],[Employee ID]],GenderData[#All],2,FALSE)</f>
        <v>Female</v>
      </c>
      <c r="C819" t="s">
        <v>21</v>
      </c>
      <c r="D819" t="s">
        <v>22</v>
      </c>
      <c r="E819" t="s">
        <v>23</v>
      </c>
      <c r="F819" t="s">
        <v>32</v>
      </c>
      <c r="G819">
        <v>40</v>
      </c>
      <c r="H819">
        <v>3</v>
      </c>
      <c r="I819">
        <v>3</v>
      </c>
      <c r="J819" s="3">
        <v>0.97</v>
      </c>
      <c r="K819" t="s">
        <v>25</v>
      </c>
      <c r="L819" t="s">
        <v>26</v>
      </c>
      <c r="M819">
        <v>22</v>
      </c>
      <c r="N819">
        <v>85</v>
      </c>
      <c r="O819">
        <v>5</v>
      </c>
      <c r="P819">
        <v>7.2</v>
      </c>
      <c r="Q819" t="s">
        <v>27</v>
      </c>
      <c r="R819" t="s">
        <v>38</v>
      </c>
      <c r="S819">
        <v>26</v>
      </c>
      <c r="T819">
        <v>0</v>
      </c>
      <c r="U819">
        <f>IF(EmployeeData3[[#This Row],[Gender]]="Female",1,0)</f>
        <v>1</v>
      </c>
      <c r="V819">
        <f>IF(EmployeeData3[[#This Row],[Performance Rating]]="Needs Improvement",1,0)</f>
        <v>0</v>
      </c>
      <c r="W819">
        <f>IF(EmployeeData3[[#This Row],[Performance Rating]]="Exceeds Expectations",1,0)</f>
        <v>0</v>
      </c>
      <c r="X819">
        <f>IF(EmployeeData3[[#This Row],[Performance Rating]]="Outstanding",1,0)</f>
        <v>0</v>
      </c>
      <c r="Y819">
        <f>IF(EmployeeData3[[#This Row],[Job Level]]="Entry",1,0)</f>
        <v>0</v>
      </c>
      <c r="Z819">
        <f>IF(EmployeeData3[[#This Row],[Job Level]]="Manager",1,0)</f>
        <v>0</v>
      </c>
      <c r="AA819">
        <f>IF(EmployeeData3[[#This Row],[Job Level]]="Senior",1,0)</f>
        <v>1</v>
      </c>
      <c r="AB819">
        <f>IF(EmployeeData3[[#This Row],[Job Level]]="Senior Manager",1,0)</f>
        <v>0</v>
      </c>
      <c r="AC819">
        <f>IF(EmployeeData3[[#This Row],[Department]]="Claims",1,0)</f>
        <v>0</v>
      </c>
      <c r="AD819">
        <f>IF(EmployeeData3[[#This Row],[Department]]="Finance",1,0)</f>
        <v>0</v>
      </c>
      <c r="AE819">
        <f>IF(EmployeeData3[[#This Row],[Department]]="HR",1,0)</f>
        <v>0</v>
      </c>
      <c r="AF819">
        <f>IF(EmployeeData3[[#This Row],[Department]]="IT",1,0)</f>
        <v>0</v>
      </c>
      <c r="AG819">
        <f>IF(EmployeeData3[[#This Row],[Department]]="Marketing",1,0)</f>
        <v>0</v>
      </c>
      <c r="AH819">
        <f>IF(EmployeeData3[[#This Row],[Department]]="Sales",1,0)</f>
        <v>1</v>
      </c>
      <c r="AI819">
        <f>IF(EmployeeData3[[#This Row],[Department]]="Underwriting",1,0)</f>
        <v>0</v>
      </c>
      <c r="AJ819">
        <f>IF(EmployeeData3[[#This Row],[Country]]="Canada",1,0)</f>
        <v>0</v>
      </c>
      <c r="AK819">
        <f>IF(EmployeeData3[[#This Row],[Country]]="Germany",1,0)</f>
        <v>0</v>
      </c>
      <c r="AL819">
        <f>IF(EmployeeData3[[#This Row],[Country]]="Ireland",1,0)</f>
        <v>0</v>
      </c>
      <c r="AM819">
        <f>IF(EmployeeData3[[#This Row],[Country]]="Singapore",1,0)</f>
        <v>0</v>
      </c>
      <c r="AN819">
        <f>IF(EmployeeData3[[#This Row],[Country]]="US",1,0)</f>
        <v>0</v>
      </c>
      <c r="AO819">
        <f>IF(EmployeeData3[[#This Row],[Working Arrangement]]="Office",1,0)</f>
        <v>0</v>
      </c>
      <c r="AP819">
        <f>IF(EmployeeData3[[#This Row],[Working Arrangement]]="Remote",1,0)</f>
        <v>1</v>
      </c>
      <c r="AQ819" t="e">
        <f>'Logistics Regression'!#REF! + SUMPRODUCT(B819:J819, 'Logistics Regression'!#REF!)</f>
        <v>#REF!</v>
      </c>
    </row>
    <row r="820" spans="1:43">
      <c r="A820" t="s">
        <v>871</v>
      </c>
      <c r="B820" t="str">
        <f>VLOOKUP(EmployeeData3[[#This Row],[Employee ID]],GenderData[#All],2,FALSE)</f>
        <v>Male</v>
      </c>
      <c r="C820" t="s">
        <v>48</v>
      </c>
      <c r="D820" t="s">
        <v>49</v>
      </c>
      <c r="E820" t="s">
        <v>55</v>
      </c>
      <c r="F820" t="s">
        <v>32</v>
      </c>
      <c r="G820">
        <v>45</v>
      </c>
      <c r="H820">
        <v>1.2</v>
      </c>
      <c r="I820">
        <v>1.2</v>
      </c>
      <c r="J820" s="3">
        <v>1</v>
      </c>
      <c r="K820" t="s">
        <v>25</v>
      </c>
      <c r="L820" t="s">
        <v>26</v>
      </c>
      <c r="M820">
        <v>19</v>
      </c>
      <c r="N820">
        <v>70</v>
      </c>
      <c r="O820">
        <v>11</v>
      </c>
      <c r="P820">
        <v>3.6</v>
      </c>
      <c r="Q820" t="s">
        <v>33</v>
      </c>
      <c r="R820" t="s">
        <v>26</v>
      </c>
      <c r="S820">
        <v>12</v>
      </c>
      <c r="T820">
        <v>0</v>
      </c>
      <c r="U820">
        <f>IF(EmployeeData3[[#This Row],[Gender]]="Female",1,0)</f>
        <v>0</v>
      </c>
      <c r="V820">
        <f>IF(EmployeeData3[[#This Row],[Performance Rating]]="Needs Improvement",1,0)</f>
        <v>0</v>
      </c>
      <c r="W820">
        <f>IF(EmployeeData3[[#This Row],[Performance Rating]]="Exceeds Expectations",1,0)</f>
        <v>0</v>
      </c>
      <c r="X820">
        <f>IF(EmployeeData3[[#This Row],[Performance Rating]]="Outstanding",1,0)</f>
        <v>0</v>
      </c>
      <c r="Y820">
        <f>IF(EmployeeData3[[#This Row],[Job Level]]="Entry",1,0)</f>
        <v>0</v>
      </c>
      <c r="Z820">
        <f>IF(EmployeeData3[[#This Row],[Job Level]]="Manager",1,0)</f>
        <v>0</v>
      </c>
      <c r="AA820">
        <f>IF(EmployeeData3[[#This Row],[Job Level]]="Senior",1,0)</f>
        <v>1</v>
      </c>
      <c r="AB820">
        <f>IF(EmployeeData3[[#This Row],[Job Level]]="Senior Manager",1,0)</f>
        <v>0</v>
      </c>
      <c r="AC820">
        <f>IF(EmployeeData3[[#This Row],[Department]]="Claims",1,0)</f>
        <v>0</v>
      </c>
      <c r="AD820">
        <f>IF(EmployeeData3[[#This Row],[Department]]="Finance",1,0)</f>
        <v>0</v>
      </c>
      <c r="AE820">
        <f>IF(EmployeeData3[[#This Row],[Department]]="HR",1,0)</f>
        <v>0</v>
      </c>
      <c r="AF820">
        <f>IF(EmployeeData3[[#This Row],[Department]]="IT",1,0)</f>
        <v>1</v>
      </c>
      <c r="AG820">
        <f>IF(EmployeeData3[[#This Row],[Department]]="Marketing",1,0)</f>
        <v>0</v>
      </c>
      <c r="AH820">
        <f>IF(EmployeeData3[[#This Row],[Department]]="Sales",1,0)</f>
        <v>0</v>
      </c>
      <c r="AI820">
        <f>IF(EmployeeData3[[#This Row],[Department]]="Underwriting",1,0)</f>
        <v>0</v>
      </c>
      <c r="AJ820">
        <f>IF(EmployeeData3[[#This Row],[Country]]="Canada",1,0)</f>
        <v>1</v>
      </c>
      <c r="AK820">
        <f>IF(EmployeeData3[[#This Row],[Country]]="Germany",1,0)</f>
        <v>0</v>
      </c>
      <c r="AL820">
        <f>IF(EmployeeData3[[#This Row],[Country]]="Ireland",1,0)</f>
        <v>0</v>
      </c>
      <c r="AM820">
        <f>IF(EmployeeData3[[#This Row],[Country]]="Singapore",1,0)</f>
        <v>0</v>
      </c>
      <c r="AN820">
        <f>IF(EmployeeData3[[#This Row],[Country]]="US",1,0)</f>
        <v>0</v>
      </c>
      <c r="AO820">
        <f>IF(EmployeeData3[[#This Row],[Working Arrangement]]="Office",1,0)</f>
        <v>0</v>
      </c>
      <c r="AP820">
        <f>IF(EmployeeData3[[#This Row],[Working Arrangement]]="Remote",1,0)</f>
        <v>0</v>
      </c>
      <c r="AQ820" t="e">
        <f>'Logistics Regression'!#REF! + SUMPRODUCT(B820:J820, 'Logistics Regression'!#REF!)</f>
        <v>#REF!</v>
      </c>
    </row>
    <row r="821" spans="1:43">
      <c r="A821" t="s">
        <v>872</v>
      </c>
      <c r="B821" t="str">
        <f>VLOOKUP(EmployeeData3[[#This Row],[Employee ID]],GenderData[#All],2,FALSE)</f>
        <v>Male</v>
      </c>
      <c r="C821" t="s">
        <v>66</v>
      </c>
      <c r="D821" t="s">
        <v>67</v>
      </c>
      <c r="E821" t="s">
        <v>23</v>
      </c>
      <c r="F821" t="s">
        <v>24</v>
      </c>
      <c r="G821">
        <v>45</v>
      </c>
      <c r="H821">
        <v>2.2000000000000002</v>
      </c>
      <c r="I821">
        <v>0.7</v>
      </c>
      <c r="J821" s="3">
        <v>1.02</v>
      </c>
      <c r="K821" t="s">
        <v>25</v>
      </c>
      <c r="L821" t="s">
        <v>38</v>
      </c>
      <c r="M821">
        <v>17</v>
      </c>
      <c r="N821">
        <v>79</v>
      </c>
      <c r="O821">
        <v>3</v>
      </c>
      <c r="P821">
        <v>3.3</v>
      </c>
      <c r="Q821" t="s">
        <v>50</v>
      </c>
      <c r="R821" t="s">
        <v>26</v>
      </c>
      <c r="S821">
        <v>17</v>
      </c>
      <c r="T821">
        <v>0</v>
      </c>
      <c r="U821">
        <f>IF(EmployeeData3[[#This Row],[Gender]]="Female",1,0)</f>
        <v>0</v>
      </c>
      <c r="V821">
        <f>IF(EmployeeData3[[#This Row],[Performance Rating]]="Needs Improvement",1,0)</f>
        <v>0</v>
      </c>
      <c r="W821">
        <f>IF(EmployeeData3[[#This Row],[Performance Rating]]="Exceeds Expectations",1,0)</f>
        <v>0</v>
      </c>
      <c r="X821">
        <f>IF(EmployeeData3[[#This Row],[Performance Rating]]="Outstanding",1,0)</f>
        <v>0</v>
      </c>
      <c r="Y821">
        <f>IF(EmployeeData3[[#This Row],[Job Level]]="Entry",1,0)</f>
        <v>0</v>
      </c>
      <c r="Z821">
        <f>IF(EmployeeData3[[#This Row],[Job Level]]="Manager",1,0)</f>
        <v>0</v>
      </c>
      <c r="AA821">
        <f>IF(EmployeeData3[[#This Row],[Job Level]]="Senior",1,0)</f>
        <v>0</v>
      </c>
      <c r="AB821">
        <f>IF(EmployeeData3[[#This Row],[Job Level]]="Senior Manager",1,0)</f>
        <v>0</v>
      </c>
      <c r="AC821">
        <f>IF(EmployeeData3[[#This Row],[Department]]="Claims",1,0)</f>
        <v>0</v>
      </c>
      <c r="AD821">
        <f>IF(EmployeeData3[[#This Row],[Department]]="Finance",1,0)</f>
        <v>0</v>
      </c>
      <c r="AE821">
        <f>IF(EmployeeData3[[#This Row],[Department]]="HR",1,0)</f>
        <v>1</v>
      </c>
      <c r="AF821">
        <f>IF(EmployeeData3[[#This Row],[Department]]="IT",1,0)</f>
        <v>0</v>
      </c>
      <c r="AG821">
        <f>IF(EmployeeData3[[#This Row],[Department]]="Marketing",1,0)</f>
        <v>0</v>
      </c>
      <c r="AH821">
        <f>IF(EmployeeData3[[#This Row],[Department]]="Sales",1,0)</f>
        <v>0</v>
      </c>
      <c r="AI821">
        <f>IF(EmployeeData3[[#This Row],[Department]]="Underwriting",1,0)</f>
        <v>0</v>
      </c>
      <c r="AJ821">
        <f>IF(EmployeeData3[[#This Row],[Country]]="Canada",1,0)</f>
        <v>0</v>
      </c>
      <c r="AK821">
        <f>IF(EmployeeData3[[#This Row],[Country]]="Germany",1,0)</f>
        <v>0</v>
      </c>
      <c r="AL821">
        <f>IF(EmployeeData3[[#This Row],[Country]]="Ireland",1,0)</f>
        <v>0</v>
      </c>
      <c r="AM821">
        <f>IF(EmployeeData3[[#This Row],[Country]]="Singapore",1,0)</f>
        <v>0</v>
      </c>
      <c r="AN821">
        <f>IF(EmployeeData3[[#This Row],[Country]]="US",1,0)</f>
        <v>0</v>
      </c>
      <c r="AO821">
        <f>IF(EmployeeData3[[#This Row],[Working Arrangement]]="Office",1,0)</f>
        <v>1</v>
      </c>
      <c r="AP821">
        <f>IF(EmployeeData3[[#This Row],[Working Arrangement]]="Remote",1,0)</f>
        <v>0</v>
      </c>
      <c r="AQ821" t="e">
        <f>'Logistics Regression'!#REF! + SUMPRODUCT(B821:J821, 'Logistics Regression'!#REF!)</f>
        <v>#REF!</v>
      </c>
    </row>
    <row r="822" spans="1:43">
      <c r="A822" t="s">
        <v>873</v>
      </c>
      <c r="B822" t="str">
        <f>VLOOKUP(EmployeeData3[[#This Row],[Employee ID]],GenderData[#All],2,FALSE)</f>
        <v>Male</v>
      </c>
      <c r="C822" t="s">
        <v>52</v>
      </c>
      <c r="D822" t="s">
        <v>30</v>
      </c>
      <c r="E822" t="s">
        <v>45</v>
      </c>
      <c r="F822" t="s">
        <v>24</v>
      </c>
      <c r="G822">
        <v>21</v>
      </c>
      <c r="H822">
        <v>11.3</v>
      </c>
      <c r="I822">
        <v>1.1000000000000001</v>
      </c>
      <c r="J822" s="3">
        <v>1.1299999999999999</v>
      </c>
      <c r="K822" t="s">
        <v>53</v>
      </c>
      <c r="L822" t="s">
        <v>38</v>
      </c>
      <c r="M822">
        <v>14</v>
      </c>
      <c r="N822">
        <v>78</v>
      </c>
      <c r="O822">
        <v>2</v>
      </c>
      <c r="P822">
        <v>0.7</v>
      </c>
      <c r="Q822" t="s">
        <v>33</v>
      </c>
      <c r="R822" t="s">
        <v>26</v>
      </c>
      <c r="S822">
        <v>15</v>
      </c>
      <c r="T822">
        <v>0</v>
      </c>
      <c r="U822">
        <f>IF(EmployeeData3[[#This Row],[Gender]]="Female",1,0)</f>
        <v>0</v>
      </c>
      <c r="V822">
        <f>IF(EmployeeData3[[#This Row],[Performance Rating]]="Needs Improvement",1,0)</f>
        <v>1</v>
      </c>
      <c r="W822">
        <f>IF(EmployeeData3[[#This Row],[Performance Rating]]="Exceeds Expectations",1,0)</f>
        <v>0</v>
      </c>
      <c r="X822">
        <f>IF(EmployeeData3[[#This Row],[Performance Rating]]="Outstanding",1,0)</f>
        <v>0</v>
      </c>
      <c r="Y822">
        <f>IF(EmployeeData3[[#This Row],[Job Level]]="Entry",1,0)</f>
        <v>0</v>
      </c>
      <c r="Z822">
        <f>IF(EmployeeData3[[#This Row],[Job Level]]="Manager",1,0)</f>
        <v>0</v>
      </c>
      <c r="AA822">
        <f>IF(EmployeeData3[[#This Row],[Job Level]]="Senior",1,0)</f>
        <v>0</v>
      </c>
      <c r="AB822">
        <f>IF(EmployeeData3[[#This Row],[Job Level]]="Senior Manager",1,0)</f>
        <v>0</v>
      </c>
      <c r="AC822">
        <f>IF(EmployeeData3[[#This Row],[Department]]="Claims",1,0)</f>
        <v>0</v>
      </c>
      <c r="AD822">
        <f>IF(EmployeeData3[[#This Row],[Department]]="Finance",1,0)</f>
        <v>0</v>
      </c>
      <c r="AE822">
        <f>IF(EmployeeData3[[#This Row],[Department]]="HR",1,0)</f>
        <v>0</v>
      </c>
      <c r="AF822">
        <f>IF(EmployeeData3[[#This Row],[Department]]="IT",1,0)</f>
        <v>0</v>
      </c>
      <c r="AG822">
        <f>IF(EmployeeData3[[#This Row],[Department]]="Marketing",1,0)</f>
        <v>0</v>
      </c>
      <c r="AH822">
        <f>IF(EmployeeData3[[#This Row],[Department]]="Sales",1,0)</f>
        <v>0</v>
      </c>
      <c r="AI822">
        <f>IF(EmployeeData3[[#This Row],[Department]]="Underwriting",1,0)</f>
        <v>1</v>
      </c>
      <c r="AJ822">
        <f>IF(EmployeeData3[[#This Row],[Country]]="Canada",1,0)</f>
        <v>0</v>
      </c>
      <c r="AK822">
        <f>IF(EmployeeData3[[#This Row],[Country]]="Germany",1,0)</f>
        <v>0</v>
      </c>
      <c r="AL822">
        <f>IF(EmployeeData3[[#This Row],[Country]]="Ireland",1,0)</f>
        <v>0</v>
      </c>
      <c r="AM822">
        <f>IF(EmployeeData3[[#This Row],[Country]]="Singapore",1,0)</f>
        <v>0</v>
      </c>
      <c r="AN822">
        <f>IF(EmployeeData3[[#This Row],[Country]]="US",1,0)</f>
        <v>1</v>
      </c>
      <c r="AO822">
        <f>IF(EmployeeData3[[#This Row],[Working Arrangement]]="Office",1,0)</f>
        <v>0</v>
      </c>
      <c r="AP822">
        <f>IF(EmployeeData3[[#This Row],[Working Arrangement]]="Remote",1,0)</f>
        <v>0</v>
      </c>
      <c r="AQ822" t="e">
        <f>'Logistics Regression'!#REF! + SUMPRODUCT(B822:J822, 'Logistics Regression'!#REF!)</f>
        <v>#REF!</v>
      </c>
    </row>
    <row r="823" spans="1:43">
      <c r="A823" t="s">
        <v>874</v>
      </c>
      <c r="B823" t="str">
        <f>VLOOKUP(EmployeeData3[[#This Row],[Employee ID]],GenderData[#All],2,FALSE)</f>
        <v>Male</v>
      </c>
      <c r="C823" t="s">
        <v>48</v>
      </c>
      <c r="D823" t="s">
        <v>49</v>
      </c>
      <c r="E823" t="s">
        <v>23</v>
      </c>
      <c r="F823" t="s">
        <v>24</v>
      </c>
      <c r="G823">
        <v>37</v>
      </c>
      <c r="H823">
        <v>1.9</v>
      </c>
      <c r="I823">
        <v>1.9</v>
      </c>
      <c r="J823" s="3">
        <v>0.8</v>
      </c>
      <c r="K823" t="s">
        <v>25</v>
      </c>
      <c r="L823" t="s">
        <v>26</v>
      </c>
      <c r="M823">
        <v>17</v>
      </c>
      <c r="N823">
        <v>67</v>
      </c>
      <c r="O823">
        <v>7</v>
      </c>
      <c r="P823">
        <v>2.9</v>
      </c>
      <c r="Q823" t="s">
        <v>33</v>
      </c>
      <c r="R823" t="s">
        <v>26</v>
      </c>
      <c r="S823">
        <v>23</v>
      </c>
      <c r="T823">
        <v>0</v>
      </c>
      <c r="U823">
        <f>IF(EmployeeData3[[#This Row],[Gender]]="Female",1,0)</f>
        <v>0</v>
      </c>
      <c r="V823">
        <f>IF(EmployeeData3[[#This Row],[Performance Rating]]="Needs Improvement",1,0)</f>
        <v>0</v>
      </c>
      <c r="W823">
        <f>IF(EmployeeData3[[#This Row],[Performance Rating]]="Exceeds Expectations",1,0)</f>
        <v>0</v>
      </c>
      <c r="X823">
        <f>IF(EmployeeData3[[#This Row],[Performance Rating]]="Outstanding",1,0)</f>
        <v>0</v>
      </c>
      <c r="Y823">
        <f>IF(EmployeeData3[[#This Row],[Job Level]]="Entry",1,0)</f>
        <v>0</v>
      </c>
      <c r="Z823">
        <f>IF(EmployeeData3[[#This Row],[Job Level]]="Manager",1,0)</f>
        <v>0</v>
      </c>
      <c r="AA823">
        <f>IF(EmployeeData3[[#This Row],[Job Level]]="Senior",1,0)</f>
        <v>0</v>
      </c>
      <c r="AB823">
        <f>IF(EmployeeData3[[#This Row],[Job Level]]="Senior Manager",1,0)</f>
        <v>0</v>
      </c>
      <c r="AC823">
        <f>IF(EmployeeData3[[#This Row],[Department]]="Claims",1,0)</f>
        <v>0</v>
      </c>
      <c r="AD823">
        <f>IF(EmployeeData3[[#This Row],[Department]]="Finance",1,0)</f>
        <v>0</v>
      </c>
      <c r="AE823">
        <f>IF(EmployeeData3[[#This Row],[Department]]="HR",1,0)</f>
        <v>0</v>
      </c>
      <c r="AF823">
        <f>IF(EmployeeData3[[#This Row],[Department]]="IT",1,0)</f>
        <v>1</v>
      </c>
      <c r="AG823">
        <f>IF(EmployeeData3[[#This Row],[Department]]="Marketing",1,0)</f>
        <v>0</v>
      </c>
      <c r="AH823">
        <f>IF(EmployeeData3[[#This Row],[Department]]="Sales",1,0)</f>
        <v>0</v>
      </c>
      <c r="AI823">
        <f>IF(EmployeeData3[[#This Row],[Department]]="Underwriting",1,0)</f>
        <v>0</v>
      </c>
      <c r="AJ823">
        <f>IF(EmployeeData3[[#This Row],[Country]]="Canada",1,0)</f>
        <v>0</v>
      </c>
      <c r="AK823">
        <f>IF(EmployeeData3[[#This Row],[Country]]="Germany",1,0)</f>
        <v>0</v>
      </c>
      <c r="AL823">
        <f>IF(EmployeeData3[[#This Row],[Country]]="Ireland",1,0)</f>
        <v>0</v>
      </c>
      <c r="AM823">
        <f>IF(EmployeeData3[[#This Row],[Country]]="Singapore",1,0)</f>
        <v>0</v>
      </c>
      <c r="AN823">
        <f>IF(EmployeeData3[[#This Row],[Country]]="US",1,0)</f>
        <v>0</v>
      </c>
      <c r="AO823">
        <f>IF(EmployeeData3[[#This Row],[Working Arrangement]]="Office",1,0)</f>
        <v>0</v>
      </c>
      <c r="AP823">
        <f>IF(EmployeeData3[[#This Row],[Working Arrangement]]="Remote",1,0)</f>
        <v>0</v>
      </c>
      <c r="AQ823" t="e">
        <f>'Logistics Regression'!#REF! + SUMPRODUCT(B823:J823, 'Logistics Regression'!#REF!)</f>
        <v>#REF!</v>
      </c>
    </row>
    <row r="824" spans="1:43">
      <c r="A824" t="s">
        <v>875</v>
      </c>
      <c r="B824" t="str">
        <f>VLOOKUP(EmployeeData3[[#This Row],[Employee ID]],GenderData[#All],2,FALSE)</f>
        <v>Female</v>
      </c>
      <c r="C824" t="s">
        <v>66</v>
      </c>
      <c r="D824" t="s">
        <v>67</v>
      </c>
      <c r="E824" t="s">
        <v>73</v>
      </c>
      <c r="F824" t="s">
        <v>32</v>
      </c>
      <c r="G824">
        <v>50</v>
      </c>
      <c r="H824">
        <v>1.4</v>
      </c>
      <c r="I824">
        <v>1.4</v>
      </c>
      <c r="J824" s="3">
        <v>0.75</v>
      </c>
      <c r="K824" t="s">
        <v>37</v>
      </c>
      <c r="L824" t="s">
        <v>26</v>
      </c>
      <c r="M824">
        <v>20</v>
      </c>
      <c r="N824">
        <v>54</v>
      </c>
      <c r="O824">
        <v>6</v>
      </c>
      <c r="P824">
        <v>1.2</v>
      </c>
      <c r="Q824" t="s">
        <v>50</v>
      </c>
      <c r="R824" t="s">
        <v>26</v>
      </c>
      <c r="S824">
        <v>26</v>
      </c>
      <c r="T824">
        <v>0</v>
      </c>
      <c r="U824">
        <f>IF(EmployeeData3[[#This Row],[Gender]]="Female",1,0)</f>
        <v>1</v>
      </c>
      <c r="V824">
        <f>IF(EmployeeData3[[#This Row],[Performance Rating]]="Needs Improvement",1,0)</f>
        <v>0</v>
      </c>
      <c r="W824">
        <f>IF(EmployeeData3[[#This Row],[Performance Rating]]="Exceeds Expectations",1,0)</f>
        <v>1</v>
      </c>
      <c r="X824">
        <f>IF(EmployeeData3[[#This Row],[Performance Rating]]="Outstanding",1,0)</f>
        <v>0</v>
      </c>
      <c r="Y824">
        <f>IF(EmployeeData3[[#This Row],[Job Level]]="Entry",1,0)</f>
        <v>0</v>
      </c>
      <c r="Z824">
        <f>IF(EmployeeData3[[#This Row],[Job Level]]="Manager",1,0)</f>
        <v>0</v>
      </c>
      <c r="AA824">
        <f>IF(EmployeeData3[[#This Row],[Job Level]]="Senior",1,0)</f>
        <v>1</v>
      </c>
      <c r="AB824">
        <f>IF(EmployeeData3[[#This Row],[Job Level]]="Senior Manager",1,0)</f>
        <v>0</v>
      </c>
      <c r="AC824">
        <f>IF(EmployeeData3[[#This Row],[Department]]="Claims",1,0)</f>
        <v>0</v>
      </c>
      <c r="AD824">
        <f>IF(EmployeeData3[[#This Row],[Department]]="Finance",1,0)</f>
        <v>0</v>
      </c>
      <c r="AE824">
        <f>IF(EmployeeData3[[#This Row],[Department]]="HR",1,0)</f>
        <v>1</v>
      </c>
      <c r="AF824">
        <f>IF(EmployeeData3[[#This Row],[Department]]="IT",1,0)</f>
        <v>0</v>
      </c>
      <c r="AG824">
        <f>IF(EmployeeData3[[#This Row],[Department]]="Marketing",1,0)</f>
        <v>0</v>
      </c>
      <c r="AH824">
        <f>IF(EmployeeData3[[#This Row],[Department]]="Sales",1,0)</f>
        <v>0</v>
      </c>
      <c r="AI824">
        <f>IF(EmployeeData3[[#This Row],[Department]]="Underwriting",1,0)</f>
        <v>0</v>
      </c>
      <c r="AJ824">
        <f>IF(EmployeeData3[[#This Row],[Country]]="Canada",1,0)</f>
        <v>0</v>
      </c>
      <c r="AK824">
        <f>IF(EmployeeData3[[#This Row],[Country]]="Germany",1,0)</f>
        <v>0</v>
      </c>
      <c r="AL824">
        <f>IF(EmployeeData3[[#This Row],[Country]]="Ireland",1,0)</f>
        <v>1</v>
      </c>
      <c r="AM824">
        <f>IF(EmployeeData3[[#This Row],[Country]]="Singapore",1,0)</f>
        <v>0</v>
      </c>
      <c r="AN824">
        <f>IF(EmployeeData3[[#This Row],[Country]]="US",1,0)</f>
        <v>0</v>
      </c>
      <c r="AO824">
        <f>IF(EmployeeData3[[#This Row],[Working Arrangement]]="Office",1,0)</f>
        <v>1</v>
      </c>
      <c r="AP824">
        <f>IF(EmployeeData3[[#This Row],[Working Arrangement]]="Remote",1,0)</f>
        <v>0</v>
      </c>
      <c r="AQ824" t="e">
        <f>'Logistics Regression'!#REF! + SUMPRODUCT(B824:J824, 'Logistics Regression'!#REF!)</f>
        <v>#REF!</v>
      </c>
    </row>
    <row r="825" spans="1:43">
      <c r="A825" t="s">
        <v>876</v>
      </c>
      <c r="B825" t="str">
        <f>VLOOKUP(EmployeeData3[[#This Row],[Employee ID]],GenderData[#All],2,FALSE)</f>
        <v>Female</v>
      </c>
      <c r="C825" t="s">
        <v>21</v>
      </c>
      <c r="D825" t="s">
        <v>22</v>
      </c>
      <c r="E825" t="s">
        <v>41</v>
      </c>
      <c r="F825" t="s">
        <v>32</v>
      </c>
      <c r="G825">
        <v>34</v>
      </c>
      <c r="H825">
        <v>2.9</v>
      </c>
      <c r="I825">
        <v>2.9</v>
      </c>
      <c r="J825" s="3">
        <v>0.95</v>
      </c>
      <c r="K825" t="s">
        <v>37</v>
      </c>
      <c r="L825" t="s">
        <v>26</v>
      </c>
      <c r="M825">
        <v>18</v>
      </c>
      <c r="N825">
        <v>85</v>
      </c>
      <c r="O825">
        <v>15</v>
      </c>
      <c r="P825">
        <v>5</v>
      </c>
      <c r="Q825" t="s">
        <v>27</v>
      </c>
      <c r="R825" t="s">
        <v>26</v>
      </c>
      <c r="S825">
        <v>47</v>
      </c>
      <c r="T825">
        <v>0</v>
      </c>
      <c r="U825">
        <f>IF(EmployeeData3[[#This Row],[Gender]]="Female",1,0)</f>
        <v>1</v>
      </c>
      <c r="V825">
        <f>IF(EmployeeData3[[#This Row],[Performance Rating]]="Needs Improvement",1,0)</f>
        <v>0</v>
      </c>
      <c r="W825">
        <f>IF(EmployeeData3[[#This Row],[Performance Rating]]="Exceeds Expectations",1,0)</f>
        <v>1</v>
      </c>
      <c r="X825">
        <f>IF(EmployeeData3[[#This Row],[Performance Rating]]="Outstanding",1,0)</f>
        <v>0</v>
      </c>
      <c r="Y825">
        <f>IF(EmployeeData3[[#This Row],[Job Level]]="Entry",1,0)</f>
        <v>0</v>
      </c>
      <c r="Z825">
        <f>IF(EmployeeData3[[#This Row],[Job Level]]="Manager",1,0)</f>
        <v>0</v>
      </c>
      <c r="AA825">
        <f>IF(EmployeeData3[[#This Row],[Job Level]]="Senior",1,0)</f>
        <v>1</v>
      </c>
      <c r="AB825">
        <f>IF(EmployeeData3[[#This Row],[Job Level]]="Senior Manager",1,0)</f>
        <v>0</v>
      </c>
      <c r="AC825">
        <f>IF(EmployeeData3[[#This Row],[Department]]="Claims",1,0)</f>
        <v>0</v>
      </c>
      <c r="AD825">
        <f>IF(EmployeeData3[[#This Row],[Department]]="Finance",1,0)</f>
        <v>0</v>
      </c>
      <c r="AE825">
        <f>IF(EmployeeData3[[#This Row],[Department]]="HR",1,0)</f>
        <v>0</v>
      </c>
      <c r="AF825">
        <f>IF(EmployeeData3[[#This Row],[Department]]="IT",1,0)</f>
        <v>0</v>
      </c>
      <c r="AG825">
        <f>IF(EmployeeData3[[#This Row],[Department]]="Marketing",1,0)</f>
        <v>0</v>
      </c>
      <c r="AH825">
        <f>IF(EmployeeData3[[#This Row],[Department]]="Sales",1,0)</f>
        <v>1</v>
      </c>
      <c r="AI825">
        <f>IF(EmployeeData3[[#This Row],[Department]]="Underwriting",1,0)</f>
        <v>0</v>
      </c>
      <c r="AJ825">
        <f>IF(EmployeeData3[[#This Row],[Country]]="Canada",1,0)</f>
        <v>0</v>
      </c>
      <c r="AK825">
        <f>IF(EmployeeData3[[#This Row],[Country]]="Germany",1,0)</f>
        <v>0</v>
      </c>
      <c r="AL825">
        <f>IF(EmployeeData3[[#This Row],[Country]]="Ireland",1,0)</f>
        <v>0</v>
      </c>
      <c r="AM825">
        <f>IF(EmployeeData3[[#This Row],[Country]]="Singapore",1,0)</f>
        <v>1</v>
      </c>
      <c r="AN825">
        <f>IF(EmployeeData3[[#This Row],[Country]]="US",1,0)</f>
        <v>0</v>
      </c>
      <c r="AO825">
        <f>IF(EmployeeData3[[#This Row],[Working Arrangement]]="Office",1,0)</f>
        <v>0</v>
      </c>
      <c r="AP825">
        <f>IF(EmployeeData3[[#This Row],[Working Arrangement]]="Remote",1,0)</f>
        <v>1</v>
      </c>
      <c r="AQ825" t="e">
        <f>'Logistics Regression'!#REF! + SUMPRODUCT(B825:J825, 'Logistics Regression'!#REF!)</f>
        <v>#REF!</v>
      </c>
    </row>
    <row r="826" spans="1:43">
      <c r="A826" t="s">
        <v>877</v>
      </c>
      <c r="B826" t="str">
        <f>VLOOKUP(EmployeeData3[[#This Row],[Employee ID]],GenderData[#All],2,FALSE)</f>
        <v>Male</v>
      </c>
      <c r="C826" t="s">
        <v>40</v>
      </c>
      <c r="D826" t="s">
        <v>40</v>
      </c>
      <c r="E826" t="s">
        <v>45</v>
      </c>
      <c r="F826" t="s">
        <v>32</v>
      </c>
      <c r="G826">
        <v>48</v>
      </c>
      <c r="H826">
        <v>3.7</v>
      </c>
      <c r="I826">
        <v>0.9</v>
      </c>
      <c r="J826" s="3">
        <v>0.78</v>
      </c>
      <c r="K826" t="s">
        <v>37</v>
      </c>
      <c r="L826" t="s">
        <v>26</v>
      </c>
      <c r="M826">
        <v>19</v>
      </c>
      <c r="N826">
        <v>71</v>
      </c>
      <c r="O826">
        <v>5</v>
      </c>
      <c r="P826">
        <v>5.2</v>
      </c>
      <c r="Q826" t="s">
        <v>27</v>
      </c>
      <c r="R826" t="s">
        <v>26</v>
      </c>
      <c r="S826">
        <v>1</v>
      </c>
      <c r="T826">
        <v>0</v>
      </c>
      <c r="U826">
        <f>IF(EmployeeData3[[#This Row],[Gender]]="Female",1,0)</f>
        <v>0</v>
      </c>
      <c r="V826">
        <f>IF(EmployeeData3[[#This Row],[Performance Rating]]="Needs Improvement",1,0)</f>
        <v>0</v>
      </c>
      <c r="W826">
        <f>IF(EmployeeData3[[#This Row],[Performance Rating]]="Exceeds Expectations",1,0)</f>
        <v>1</v>
      </c>
      <c r="X826">
        <f>IF(EmployeeData3[[#This Row],[Performance Rating]]="Outstanding",1,0)</f>
        <v>0</v>
      </c>
      <c r="Y826">
        <f>IF(EmployeeData3[[#This Row],[Job Level]]="Entry",1,0)</f>
        <v>0</v>
      </c>
      <c r="Z826">
        <f>IF(EmployeeData3[[#This Row],[Job Level]]="Manager",1,0)</f>
        <v>0</v>
      </c>
      <c r="AA826">
        <f>IF(EmployeeData3[[#This Row],[Job Level]]="Senior",1,0)</f>
        <v>1</v>
      </c>
      <c r="AB826">
        <f>IF(EmployeeData3[[#This Row],[Job Level]]="Senior Manager",1,0)</f>
        <v>0</v>
      </c>
      <c r="AC826">
        <f>IF(EmployeeData3[[#This Row],[Department]]="Claims",1,0)</f>
        <v>0</v>
      </c>
      <c r="AD826">
        <f>IF(EmployeeData3[[#This Row],[Department]]="Finance",1,0)</f>
        <v>0</v>
      </c>
      <c r="AE826">
        <f>IF(EmployeeData3[[#This Row],[Department]]="HR",1,0)</f>
        <v>0</v>
      </c>
      <c r="AF826">
        <f>IF(EmployeeData3[[#This Row],[Department]]="IT",1,0)</f>
        <v>0</v>
      </c>
      <c r="AG826">
        <f>IF(EmployeeData3[[#This Row],[Department]]="Marketing",1,0)</f>
        <v>0</v>
      </c>
      <c r="AH826">
        <f>IF(EmployeeData3[[#This Row],[Department]]="Sales",1,0)</f>
        <v>0</v>
      </c>
      <c r="AI826">
        <f>IF(EmployeeData3[[#This Row],[Department]]="Underwriting",1,0)</f>
        <v>0</v>
      </c>
      <c r="AJ826">
        <f>IF(EmployeeData3[[#This Row],[Country]]="Canada",1,0)</f>
        <v>0</v>
      </c>
      <c r="AK826">
        <f>IF(EmployeeData3[[#This Row],[Country]]="Germany",1,0)</f>
        <v>0</v>
      </c>
      <c r="AL826">
        <f>IF(EmployeeData3[[#This Row],[Country]]="Ireland",1,0)</f>
        <v>0</v>
      </c>
      <c r="AM826">
        <f>IF(EmployeeData3[[#This Row],[Country]]="Singapore",1,0)</f>
        <v>0</v>
      </c>
      <c r="AN826">
        <f>IF(EmployeeData3[[#This Row],[Country]]="US",1,0)</f>
        <v>1</v>
      </c>
      <c r="AO826">
        <f>IF(EmployeeData3[[#This Row],[Working Arrangement]]="Office",1,0)</f>
        <v>0</v>
      </c>
      <c r="AP826">
        <f>IF(EmployeeData3[[#This Row],[Working Arrangement]]="Remote",1,0)</f>
        <v>1</v>
      </c>
      <c r="AQ826" t="e">
        <f>'Logistics Regression'!#REF! + SUMPRODUCT(B826:J826, 'Logistics Regression'!#REF!)</f>
        <v>#REF!</v>
      </c>
    </row>
    <row r="827" spans="1:43">
      <c r="A827" t="s">
        <v>878</v>
      </c>
      <c r="B827" t="str">
        <f>VLOOKUP(EmployeeData3[[#This Row],[Employee ID]],GenderData[#All],2,FALSE)</f>
        <v>Female</v>
      </c>
      <c r="C827" t="s">
        <v>29</v>
      </c>
      <c r="D827" t="s">
        <v>30</v>
      </c>
      <c r="E827" t="s">
        <v>31</v>
      </c>
      <c r="F827" t="s">
        <v>32</v>
      </c>
      <c r="G827">
        <v>35</v>
      </c>
      <c r="H827">
        <v>2.6</v>
      </c>
      <c r="I827">
        <v>2.6</v>
      </c>
      <c r="J827" s="3">
        <v>0.94</v>
      </c>
      <c r="K827" t="s">
        <v>53</v>
      </c>
      <c r="L827" t="s">
        <v>38</v>
      </c>
      <c r="M827">
        <v>28</v>
      </c>
      <c r="N827">
        <v>78</v>
      </c>
      <c r="O827">
        <v>10</v>
      </c>
      <c r="P827">
        <v>1.7</v>
      </c>
      <c r="Q827" t="s">
        <v>27</v>
      </c>
      <c r="R827" t="s">
        <v>26</v>
      </c>
      <c r="S827">
        <v>24</v>
      </c>
      <c r="T827">
        <v>0</v>
      </c>
      <c r="U827">
        <f>IF(EmployeeData3[[#This Row],[Gender]]="Female",1,0)</f>
        <v>1</v>
      </c>
      <c r="V827">
        <f>IF(EmployeeData3[[#This Row],[Performance Rating]]="Needs Improvement",1,0)</f>
        <v>1</v>
      </c>
      <c r="W827">
        <f>IF(EmployeeData3[[#This Row],[Performance Rating]]="Exceeds Expectations",1,0)</f>
        <v>0</v>
      </c>
      <c r="X827">
        <f>IF(EmployeeData3[[#This Row],[Performance Rating]]="Outstanding",1,0)</f>
        <v>0</v>
      </c>
      <c r="Y827">
        <f>IF(EmployeeData3[[#This Row],[Job Level]]="Entry",1,0)</f>
        <v>0</v>
      </c>
      <c r="Z827">
        <f>IF(EmployeeData3[[#This Row],[Job Level]]="Manager",1,0)</f>
        <v>0</v>
      </c>
      <c r="AA827">
        <f>IF(EmployeeData3[[#This Row],[Job Level]]="Senior",1,0)</f>
        <v>1</v>
      </c>
      <c r="AB827">
        <f>IF(EmployeeData3[[#This Row],[Job Level]]="Senior Manager",1,0)</f>
        <v>0</v>
      </c>
      <c r="AC827">
        <f>IF(EmployeeData3[[#This Row],[Department]]="Claims",1,0)</f>
        <v>1</v>
      </c>
      <c r="AD827">
        <f>IF(EmployeeData3[[#This Row],[Department]]="Finance",1,0)</f>
        <v>0</v>
      </c>
      <c r="AE827">
        <f>IF(EmployeeData3[[#This Row],[Department]]="HR",1,0)</f>
        <v>0</v>
      </c>
      <c r="AF827">
        <f>IF(EmployeeData3[[#This Row],[Department]]="IT",1,0)</f>
        <v>0</v>
      </c>
      <c r="AG827">
        <f>IF(EmployeeData3[[#This Row],[Department]]="Marketing",1,0)</f>
        <v>0</v>
      </c>
      <c r="AH827">
        <f>IF(EmployeeData3[[#This Row],[Department]]="Sales",1,0)</f>
        <v>0</v>
      </c>
      <c r="AI827">
        <f>IF(EmployeeData3[[#This Row],[Department]]="Underwriting",1,0)</f>
        <v>0</v>
      </c>
      <c r="AJ827">
        <f>IF(EmployeeData3[[#This Row],[Country]]="Canada",1,0)</f>
        <v>0</v>
      </c>
      <c r="AK827">
        <f>IF(EmployeeData3[[#This Row],[Country]]="Germany",1,0)</f>
        <v>1</v>
      </c>
      <c r="AL827">
        <f>IF(EmployeeData3[[#This Row],[Country]]="Ireland",1,0)</f>
        <v>0</v>
      </c>
      <c r="AM827">
        <f>IF(EmployeeData3[[#This Row],[Country]]="Singapore",1,0)</f>
        <v>0</v>
      </c>
      <c r="AN827">
        <f>IF(EmployeeData3[[#This Row],[Country]]="US",1,0)</f>
        <v>0</v>
      </c>
      <c r="AO827">
        <f>IF(EmployeeData3[[#This Row],[Working Arrangement]]="Office",1,0)</f>
        <v>0</v>
      </c>
      <c r="AP827">
        <f>IF(EmployeeData3[[#This Row],[Working Arrangement]]="Remote",1,0)</f>
        <v>1</v>
      </c>
      <c r="AQ827" t="e">
        <f>'Logistics Regression'!#REF! + SUMPRODUCT(B827:J827, 'Logistics Regression'!#REF!)</f>
        <v>#REF!</v>
      </c>
    </row>
    <row r="828" spans="1:43">
      <c r="A828" t="s">
        <v>879</v>
      </c>
      <c r="B828" t="str">
        <f>VLOOKUP(EmployeeData3[[#This Row],[Employee ID]],GenderData[#All],2,FALSE)</f>
        <v>Female</v>
      </c>
      <c r="C828" t="s">
        <v>66</v>
      </c>
      <c r="D828" t="s">
        <v>67</v>
      </c>
      <c r="E828" t="s">
        <v>45</v>
      </c>
      <c r="F828" t="s">
        <v>62</v>
      </c>
      <c r="G828">
        <v>40</v>
      </c>
      <c r="H828">
        <v>1</v>
      </c>
      <c r="I828">
        <v>1</v>
      </c>
      <c r="J828" s="3">
        <v>1.07</v>
      </c>
      <c r="K828" t="s">
        <v>75</v>
      </c>
      <c r="L828" t="s">
        <v>26</v>
      </c>
      <c r="M828">
        <v>18</v>
      </c>
      <c r="N828">
        <v>62</v>
      </c>
      <c r="O828">
        <v>9</v>
      </c>
      <c r="P828">
        <v>3.8</v>
      </c>
      <c r="Q828" t="s">
        <v>27</v>
      </c>
      <c r="R828" t="s">
        <v>26</v>
      </c>
      <c r="S828">
        <v>20</v>
      </c>
      <c r="T828">
        <v>0</v>
      </c>
      <c r="U828">
        <f>IF(EmployeeData3[[#This Row],[Gender]]="Female",1,0)</f>
        <v>1</v>
      </c>
      <c r="V828">
        <f>IF(EmployeeData3[[#This Row],[Performance Rating]]="Needs Improvement",1,0)</f>
        <v>0</v>
      </c>
      <c r="W828">
        <f>IF(EmployeeData3[[#This Row],[Performance Rating]]="Exceeds Expectations",1,0)</f>
        <v>0</v>
      </c>
      <c r="X828">
        <f>IF(EmployeeData3[[#This Row],[Performance Rating]]="Outstanding",1,0)</f>
        <v>1</v>
      </c>
      <c r="Y828">
        <f>IF(EmployeeData3[[#This Row],[Job Level]]="Entry",1,0)</f>
        <v>1</v>
      </c>
      <c r="Z828">
        <f>IF(EmployeeData3[[#This Row],[Job Level]]="Manager",1,0)</f>
        <v>0</v>
      </c>
      <c r="AA828">
        <f>IF(EmployeeData3[[#This Row],[Job Level]]="Senior",1,0)</f>
        <v>0</v>
      </c>
      <c r="AB828">
        <f>IF(EmployeeData3[[#This Row],[Job Level]]="Senior Manager",1,0)</f>
        <v>0</v>
      </c>
      <c r="AC828">
        <f>IF(EmployeeData3[[#This Row],[Department]]="Claims",1,0)</f>
        <v>0</v>
      </c>
      <c r="AD828">
        <f>IF(EmployeeData3[[#This Row],[Department]]="Finance",1,0)</f>
        <v>0</v>
      </c>
      <c r="AE828">
        <f>IF(EmployeeData3[[#This Row],[Department]]="HR",1,0)</f>
        <v>1</v>
      </c>
      <c r="AF828">
        <f>IF(EmployeeData3[[#This Row],[Department]]="IT",1,0)</f>
        <v>0</v>
      </c>
      <c r="AG828">
        <f>IF(EmployeeData3[[#This Row],[Department]]="Marketing",1,0)</f>
        <v>0</v>
      </c>
      <c r="AH828">
        <f>IF(EmployeeData3[[#This Row],[Department]]="Sales",1,0)</f>
        <v>0</v>
      </c>
      <c r="AI828">
        <f>IF(EmployeeData3[[#This Row],[Department]]="Underwriting",1,0)</f>
        <v>0</v>
      </c>
      <c r="AJ828">
        <f>IF(EmployeeData3[[#This Row],[Country]]="Canada",1,0)</f>
        <v>0</v>
      </c>
      <c r="AK828">
        <f>IF(EmployeeData3[[#This Row],[Country]]="Germany",1,0)</f>
        <v>0</v>
      </c>
      <c r="AL828">
        <f>IF(EmployeeData3[[#This Row],[Country]]="Ireland",1,0)</f>
        <v>0</v>
      </c>
      <c r="AM828">
        <f>IF(EmployeeData3[[#This Row],[Country]]="Singapore",1,0)</f>
        <v>0</v>
      </c>
      <c r="AN828">
        <f>IF(EmployeeData3[[#This Row],[Country]]="US",1,0)</f>
        <v>1</v>
      </c>
      <c r="AO828">
        <f>IF(EmployeeData3[[#This Row],[Working Arrangement]]="Office",1,0)</f>
        <v>0</v>
      </c>
      <c r="AP828">
        <f>IF(EmployeeData3[[#This Row],[Working Arrangement]]="Remote",1,0)</f>
        <v>1</v>
      </c>
      <c r="AQ828" t="e">
        <f>'Logistics Regression'!#REF! + SUMPRODUCT(B828:J828, 'Logistics Regression'!#REF!)</f>
        <v>#REF!</v>
      </c>
    </row>
    <row r="829" spans="1:43">
      <c r="A829" t="s">
        <v>880</v>
      </c>
      <c r="B829" t="str">
        <f>VLOOKUP(EmployeeData3[[#This Row],[Employee ID]],GenderData[#All],2,FALSE)</f>
        <v>Male</v>
      </c>
      <c r="C829" t="s">
        <v>66</v>
      </c>
      <c r="D829" t="s">
        <v>67</v>
      </c>
      <c r="E829" t="s">
        <v>73</v>
      </c>
      <c r="F829" t="s">
        <v>59</v>
      </c>
      <c r="G829">
        <v>28</v>
      </c>
      <c r="H829">
        <v>4.9000000000000004</v>
      </c>
      <c r="I829">
        <v>4.9000000000000004</v>
      </c>
      <c r="J829" s="3">
        <v>0.87</v>
      </c>
      <c r="K829" t="s">
        <v>25</v>
      </c>
      <c r="L829" t="s">
        <v>26</v>
      </c>
      <c r="M829">
        <v>10</v>
      </c>
      <c r="N829">
        <v>58</v>
      </c>
      <c r="O829">
        <v>2</v>
      </c>
      <c r="P829">
        <v>3.4</v>
      </c>
      <c r="Q829" t="s">
        <v>33</v>
      </c>
      <c r="R829" t="s">
        <v>26</v>
      </c>
      <c r="S829">
        <v>35</v>
      </c>
      <c r="T829">
        <v>0</v>
      </c>
      <c r="U829">
        <f>IF(EmployeeData3[[#This Row],[Gender]]="Female",1,0)</f>
        <v>0</v>
      </c>
      <c r="V829">
        <f>IF(EmployeeData3[[#This Row],[Performance Rating]]="Needs Improvement",1,0)</f>
        <v>0</v>
      </c>
      <c r="W829">
        <f>IF(EmployeeData3[[#This Row],[Performance Rating]]="Exceeds Expectations",1,0)</f>
        <v>0</v>
      </c>
      <c r="X829">
        <f>IF(EmployeeData3[[#This Row],[Performance Rating]]="Outstanding",1,0)</f>
        <v>0</v>
      </c>
      <c r="Y829">
        <f>IF(EmployeeData3[[#This Row],[Job Level]]="Entry",1,0)</f>
        <v>0</v>
      </c>
      <c r="Z829">
        <f>IF(EmployeeData3[[#This Row],[Job Level]]="Manager",1,0)</f>
        <v>0</v>
      </c>
      <c r="AA829">
        <f>IF(EmployeeData3[[#This Row],[Job Level]]="Senior",1,0)</f>
        <v>0</v>
      </c>
      <c r="AB829">
        <f>IF(EmployeeData3[[#This Row],[Job Level]]="Senior Manager",1,0)</f>
        <v>1</v>
      </c>
      <c r="AC829">
        <f>IF(EmployeeData3[[#This Row],[Department]]="Claims",1,0)</f>
        <v>0</v>
      </c>
      <c r="AD829">
        <f>IF(EmployeeData3[[#This Row],[Department]]="Finance",1,0)</f>
        <v>0</v>
      </c>
      <c r="AE829">
        <f>IF(EmployeeData3[[#This Row],[Department]]="HR",1,0)</f>
        <v>1</v>
      </c>
      <c r="AF829">
        <f>IF(EmployeeData3[[#This Row],[Department]]="IT",1,0)</f>
        <v>0</v>
      </c>
      <c r="AG829">
        <f>IF(EmployeeData3[[#This Row],[Department]]="Marketing",1,0)</f>
        <v>0</v>
      </c>
      <c r="AH829">
        <f>IF(EmployeeData3[[#This Row],[Department]]="Sales",1,0)</f>
        <v>0</v>
      </c>
      <c r="AI829">
        <f>IF(EmployeeData3[[#This Row],[Department]]="Underwriting",1,0)</f>
        <v>0</v>
      </c>
      <c r="AJ829">
        <f>IF(EmployeeData3[[#This Row],[Country]]="Canada",1,0)</f>
        <v>0</v>
      </c>
      <c r="AK829">
        <f>IF(EmployeeData3[[#This Row],[Country]]="Germany",1,0)</f>
        <v>0</v>
      </c>
      <c r="AL829">
        <f>IF(EmployeeData3[[#This Row],[Country]]="Ireland",1,0)</f>
        <v>1</v>
      </c>
      <c r="AM829">
        <f>IF(EmployeeData3[[#This Row],[Country]]="Singapore",1,0)</f>
        <v>0</v>
      </c>
      <c r="AN829">
        <f>IF(EmployeeData3[[#This Row],[Country]]="US",1,0)</f>
        <v>0</v>
      </c>
      <c r="AO829">
        <f>IF(EmployeeData3[[#This Row],[Working Arrangement]]="Office",1,0)</f>
        <v>0</v>
      </c>
      <c r="AP829">
        <f>IF(EmployeeData3[[#This Row],[Working Arrangement]]="Remote",1,0)</f>
        <v>0</v>
      </c>
      <c r="AQ829" t="e">
        <f>'Logistics Regression'!#REF! + SUMPRODUCT(B829:J829, 'Logistics Regression'!#REF!)</f>
        <v>#REF!</v>
      </c>
    </row>
    <row r="830" spans="1:43">
      <c r="A830" t="s">
        <v>881</v>
      </c>
      <c r="B830" t="str">
        <f>VLOOKUP(EmployeeData3[[#This Row],[Employee ID]],GenderData[#All],2,FALSE)</f>
        <v>Male</v>
      </c>
      <c r="C830" t="s">
        <v>35</v>
      </c>
      <c r="D830" t="s">
        <v>22</v>
      </c>
      <c r="E830" t="s">
        <v>31</v>
      </c>
      <c r="F830" t="s">
        <v>36</v>
      </c>
      <c r="G830">
        <v>28</v>
      </c>
      <c r="H830">
        <v>4.5999999999999996</v>
      </c>
      <c r="I830">
        <v>0.9</v>
      </c>
      <c r="J830" s="3">
        <v>0.89</v>
      </c>
      <c r="K830" t="s">
        <v>75</v>
      </c>
      <c r="L830" t="s">
        <v>26</v>
      </c>
      <c r="M830">
        <v>24</v>
      </c>
      <c r="N830">
        <v>65</v>
      </c>
      <c r="O830">
        <v>1</v>
      </c>
      <c r="P830">
        <v>2.4</v>
      </c>
      <c r="Q830" t="s">
        <v>33</v>
      </c>
      <c r="R830" t="s">
        <v>38</v>
      </c>
      <c r="S830">
        <v>28</v>
      </c>
      <c r="T830">
        <v>0</v>
      </c>
      <c r="U830">
        <f>IF(EmployeeData3[[#This Row],[Gender]]="Female",1,0)</f>
        <v>0</v>
      </c>
      <c r="V830">
        <f>IF(EmployeeData3[[#This Row],[Performance Rating]]="Needs Improvement",1,0)</f>
        <v>0</v>
      </c>
      <c r="W830">
        <f>IF(EmployeeData3[[#This Row],[Performance Rating]]="Exceeds Expectations",1,0)</f>
        <v>0</v>
      </c>
      <c r="X830">
        <f>IF(EmployeeData3[[#This Row],[Performance Rating]]="Outstanding",1,0)</f>
        <v>1</v>
      </c>
      <c r="Y830">
        <f>IF(EmployeeData3[[#This Row],[Job Level]]="Entry",1,0)</f>
        <v>0</v>
      </c>
      <c r="Z830">
        <f>IF(EmployeeData3[[#This Row],[Job Level]]="Manager",1,0)</f>
        <v>1</v>
      </c>
      <c r="AA830">
        <f>IF(EmployeeData3[[#This Row],[Job Level]]="Senior",1,0)</f>
        <v>0</v>
      </c>
      <c r="AB830">
        <f>IF(EmployeeData3[[#This Row],[Job Level]]="Senior Manager",1,0)</f>
        <v>0</v>
      </c>
      <c r="AC830">
        <f>IF(EmployeeData3[[#This Row],[Department]]="Claims",1,0)</f>
        <v>0</v>
      </c>
      <c r="AD830">
        <f>IF(EmployeeData3[[#This Row],[Department]]="Finance",1,0)</f>
        <v>0</v>
      </c>
      <c r="AE830">
        <f>IF(EmployeeData3[[#This Row],[Department]]="HR",1,0)</f>
        <v>0</v>
      </c>
      <c r="AF830">
        <f>IF(EmployeeData3[[#This Row],[Department]]="IT",1,0)</f>
        <v>0</v>
      </c>
      <c r="AG830">
        <f>IF(EmployeeData3[[#This Row],[Department]]="Marketing",1,0)</f>
        <v>1</v>
      </c>
      <c r="AH830">
        <f>IF(EmployeeData3[[#This Row],[Department]]="Sales",1,0)</f>
        <v>0</v>
      </c>
      <c r="AI830">
        <f>IF(EmployeeData3[[#This Row],[Department]]="Underwriting",1,0)</f>
        <v>0</v>
      </c>
      <c r="AJ830">
        <f>IF(EmployeeData3[[#This Row],[Country]]="Canada",1,0)</f>
        <v>0</v>
      </c>
      <c r="AK830">
        <f>IF(EmployeeData3[[#This Row],[Country]]="Germany",1,0)</f>
        <v>1</v>
      </c>
      <c r="AL830">
        <f>IF(EmployeeData3[[#This Row],[Country]]="Ireland",1,0)</f>
        <v>0</v>
      </c>
      <c r="AM830">
        <f>IF(EmployeeData3[[#This Row],[Country]]="Singapore",1,0)</f>
        <v>0</v>
      </c>
      <c r="AN830">
        <f>IF(EmployeeData3[[#This Row],[Country]]="US",1,0)</f>
        <v>0</v>
      </c>
      <c r="AO830">
        <f>IF(EmployeeData3[[#This Row],[Working Arrangement]]="Office",1,0)</f>
        <v>0</v>
      </c>
      <c r="AP830">
        <f>IF(EmployeeData3[[#This Row],[Working Arrangement]]="Remote",1,0)</f>
        <v>0</v>
      </c>
      <c r="AQ830" t="e">
        <f>'Logistics Regression'!#REF! + SUMPRODUCT(B830:J830, 'Logistics Regression'!#REF!)</f>
        <v>#REF!</v>
      </c>
    </row>
    <row r="831" spans="1:43">
      <c r="A831" t="s">
        <v>882</v>
      </c>
      <c r="B831" t="str">
        <f>VLOOKUP(EmployeeData3[[#This Row],[Employee ID]],GenderData[#All],2,FALSE)</f>
        <v>Male</v>
      </c>
      <c r="C831" t="s">
        <v>21</v>
      </c>
      <c r="D831" t="s">
        <v>22</v>
      </c>
      <c r="E831" t="s">
        <v>41</v>
      </c>
      <c r="F831" t="s">
        <v>24</v>
      </c>
      <c r="G831">
        <v>45</v>
      </c>
      <c r="H831">
        <v>6.3</v>
      </c>
      <c r="I831">
        <v>0.6</v>
      </c>
      <c r="J831" s="3">
        <v>1.05</v>
      </c>
      <c r="K831" t="s">
        <v>25</v>
      </c>
      <c r="L831" t="s">
        <v>26</v>
      </c>
      <c r="M831">
        <v>4</v>
      </c>
      <c r="N831">
        <v>54</v>
      </c>
      <c r="O831">
        <v>3</v>
      </c>
      <c r="P831">
        <v>1.3</v>
      </c>
      <c r="Q831" t="s">
        <v>33</v>
      </c>
      <c r="R831" t="s">
        <v>26</v>
      </c>
      <c r="S831">
        <v>31</v>
      </c>
      <c r="T831">
        <v>0</v>
      </c>
      <c r="U831">
        <f>IF(EmployeeData3[[#This Row],[Gender]]="Female",1,0)</f>
        <v>0</v>
      </c>
      <c r="V831">
        <f>IF(EmployeeData3[[#This Row],[Performance Rating]]="Needs Improvement",1,0)</f>
        <v>0</v>
      </c>
      <c r="W831">
        <f>IF(EmployeeData3[[#This Row],[Performance Rating]]="Exceeds Expectations",1,0)</f>
        <v>0</v>
      </c>
      <c r="X831">
        <f>IF(EmployeeData3[[#This Row],[Performance Rating]]="Outstanding",1,0)</f>
        <v>0</v>
      </c>
      <c r="Y831">
        <f>IF(EmployeeData3[[#This Row],[Job Level]]="Entry",1,0)</f>
        <v>0</v>
      </c>
      <c r="Z831">
        <f>IF(EmployeeData3[[#This Row],[Job Level]]="Manager",1,0)</f>
        <v>0</v>
      </c>
      <c r="AA831">
        <f>IF(EmployeeData3[[#This Row],[Job Level]]="Senior",1,0)</f>
        <v>0</v>
      </c>
      <c r="AB831">
        <f>IF(EmployeeData3[[#This Row],[Job Level]]="Senior Manager",1,0)</f>
        <v>0</v>
      </c>
      <c r="AC831">
        <f>IF(EmployeeData3[[#This Row],[Department]]="Claims",1,0)</f>
        <v>0</v>
      </c>
      <c r="AD831">
        <f>IF(EmployeeData3[[#This Row],[Department]]="Finance",1,0)</f>
        <v>0</v>
      </c>
      <c r="AE831">
        <f>IF(EmployeeData3[[#This Row],[Department]]="HR",1,0)</f>
        <v>0</v>
      </c>
      <c r="AF831">
        <f>IF(EmployeeData3[[#This Row],[Department]]="IT",1,0)</f>
        <v>0</v>
      </c>
      <c r="AG831">
        <f>IF(EmployeeData3[[#This Row],[Department]]="Marketing",1,0)</f>
        <v>0</v>
      </c>
      <c r="AH831">
        <f>IF(EmployeeData3[[#This Row],[Department]]="Sales",1,0)</f>
        <v>1</v>
      </c>
      <c r="AI831">
        <f>IF(EmployeeData3[[#This Row],[Department]]="Underwriting",1,0)</f>
        <v>0</v>
      </c>
      <c r="AJ831">
        <f>IF(EmployeeData3[[#This Row],[Country]]="Canada",1,0)</f>
        <v>0</v>
      </c>
      <c r="AK831">
        <f>IF(EmployeeData3[[#This Row],[Country]]="Germany",1,0)</f>
        <v>0</v>
      </c>
      <c r="AL831">
        <f>IF(EmployeeData3[[#This Row],[Country]]="Ireland",1,0)</f>
        <v>0</v>
      </c>
      <c r="AM831">
        <f>IF(EmployeeData3[[#This Row],[Country]]="Singapore",1,0)</f>
        <v>1</v>
      </c>
      <c r="AN831">
        <f>IF(EmployeeData3[[#This Row],[Country]]="US",1,0)</f>
        <v>0</v>
      </c>
      <c r="AO831">
        <f>IF(EmployeeData3[[#This Row],[Working Arrangement]]="Office",1,0)</f>
        <v>0</v>
      </c>
      <c r="AP831">
        <f>IF(EmployeeData3[[#This Row],[Working Arrangement]]="Remote",1,0)</f>
        <v>0</v>
      </c>
      <c r="AQ831" t="e">
        <f>'Logistics Regression'!#REF! + SUMPRODUCT(B831:J831, 'Logistics Regression'!#REF!)</f>
        <v>#REF!</v>
      </c>
    </row>
    <row r="832" spans="1:43">
      <c r="A832" t="s">
        <v>883</v>
      </c>
      <c r="B832" t="str">
        <f>VLOOKUP(EmployeeData3[[#This Row],[Employee ID]],GenderData[#All],2,FALSE)</f>
        <v>Female</v>
      </c>
      <c r="C832" t="s">
        <v>43</v>
      </c>
      <c r="D832" t="s">
        <v>44</v>
      </c>
      <c r="E832" t="s">
        <v>45</v>
      </c>
      <c r="F832" t="s">
        <v>59</v>
      </c>
      <c r="G832">
        <v>46</v>
      </c>
      <c r="H832">
        <v>4.5</v>
      </c>
      <c r="I832">
        <v>0.7</v>
      </c>
      <c r="J832" s="3">
        <v>1.05</v>
      </c>
      <c r="K832" t="s">
        <v>25</v>
      </c>
      <c r="L832" t="s">
        <v>26</v>
      </c>
      <c r="M832">
        <v>6</v>
      </c>
      <c r="N832">
        <v>52</v>
      </c>
      <c r="O832">
        <v>8</v>
      </c>
      <c r="P832">
        <v>1.9</v>
      </c>
      <c r="Q832" t="s">
        <v>33</v>
      </c>
      <c r="R832" t="s">
        <v>26</v>
      </c>
      <c r="S832">
        <v>28</v>
      </c>
      <c r="T832">
        <v>0</v>
      </c>
      <c r="U832">
        <f>IF(EmployeeData3[[#This Row],[Gender]]="Female",1,0)</f>
        <v>1</v>
      </c>
      <c r="V832">
        <f>IF(EmployeeData3[[#This Row],[Performance Rating]]="Needs Improvement",1,0)</f>
        <v>0</v>
      </c>
      <c r="W832">
        <f>IF(EmployeeData3[[#This Row],[Performance Rating]]="Exceeds Expectations",1,0)</f>
        <v>0</v>
      </c>
      <c r="X832">
        <f>IF(EmployeeData3[[#This Row],[Performance Rating]]="Outstanding",1,0)</f>
        <v>0</v>
      </c>
      <c r="Y832">
        <f>IF(EmployeeData3[[#This Row],[Job Level]]="Entry",1,0)</f>
        <v>0</v>
      </c>
      <c r="Z832">
        <f>IF(EmployeeData3[[#This Row],[Job Level]]="Manager",1,0)</f>
        <v>0</v>
      </c>
      <c r="AA832">
        <f>IF(EmployeeData3[[#This Row],[Job Level]]="Senior",1,0)</f>
        <v>0</v>
      </c>
      <c r="AB832">
        <f>IF(EmployeeData3[[#This Row],[Job Level]]="Senior Manager",1,0)</f>
        <v>1</v>
      </c>
      <c r="AC832">
        <f>IF(EmployeeData3[[#This Row],[Department]]="Claims",1,0)</f>
        <v>0</v>
      </c>
      <c r="AD832">
        <f>IF(EmployeeData3[[#This Row],[Department]]="Finance",1,0)</f>
        <v>1</v>
      </c>
      <c r="AE832">
        <f>IF(EmployeeData3[[#This Row],[Department]]="HR",1,0)</f>
        <v>0</v>
      </c>
      <c r="AF832">
        <f>IF(EmployeeData3[[#This Row],[Department]]="IT",1,0)</f>
        <v>0</v>
      </c>
      <c r="AG832">
        <f>IF(EmployeeData3[[#This Row],[Department]]="Marketing",1,0)</f>
        <v>0</v>
      </c>
      <c r="AH832">
        <f>IF(EmployeeData3[[#This Row],[Department]]="Sales",1,0)</f>
        <v>0</v>
      </c>
      <c r="AI832">
        <f>IF(EmployeeData3[[#This Row],[Department]]="Underwriting",1,0)</f>
        <v>0</v>
      </c>
      <c r="AJ832">
        <f>IF(EmployeeData3[[#This Row],[Country]]="Canada",1,0)</f>
        <v>0</v>
      </c>
      <c r="AK832">
        <f>IF(EmployeeData3[[#This Row],[Country]]="Germany",1,0)</f>
        <v>0</v>
      </c>
      <c r="AL832">
        <f>IF(EmployeeData3[[#This Row],[Country]]="Ireland",1,0)</f>
        <v>0</v>
      </c>
      <c r="AM832">
        <f>IF(EmployeeData3[[#This Row],[Country]]="Singapore",1,0)</f>
        <v>0</v>
      </c>
      <c r="AN832">
        <f>IF(EmployeeData3[[#This Row],[Country]]="US",1,0)</f>
        <v>1</v>
      </c>
      <c r="AO832">
        <f>IF(EmployeeData3[[#This Row],[Working Arrangement]]="Office",1,0)</f>
        <v>0</v>
      </c>
      <c r="AP832">
        <f>IF(EmployeeData3[[#This Row],[Working Arrangement]]="Remote",1,0)</f>
        <v>0</v>
      </c>
      <c r="AQ832" t="e">
        <f>'Logistics Regression'!#REF! + SUMPRODUCT(B832:J832, 'Logistics Regression'!#REF!)</f>
        <v>#REF!</v>
      </c>
    </row>
    <row r="833" spans="1:43">
      <c r="A833" t="s">
        <v>884</v>
      </c>
      <c r="B833" t="str">
        <f>VLOOKUP(EmployeeData3[[#This Row],[Employee ID]],GenderData[#All],2,FALSE)</f>
        <v>Male</v>
      </c>
      <c r="C833" t="s">
        <v>21</v>
      </c>
      <c r="D833" t="s">
        <v>22</v>
      </c>
      <c r="E833" t="s">
        <v>55</v>
      </c>
      <c r="F833" t="s">
        <v>32</v>
      </c>
      <c r="G833">
        <v>38</v>
      </c>
      <c r="H833">
        <v>10.7</v>
      </c>
      <c r="I833">
        <v>2</v>
      </c>
      <c r="J833" s="3">
        <v>0.78</v>
      </c>
      <c r="K833" t="s">
        <v>25</v>
      </c>
      <c r="L833" t="s">
        <v>26</v>
      </c>
      <c r="M833">
        <v>19</v>
      </c>
      <c r="N833">
        <v>60</v>
      </c>
      <c r="O833">
        <v>11</v>
      </c>
      <c r="P833">
        <v>4.9000000000000004</v>
      </c>
      <c r="Q833" t="s">
        <v>33</v>
      </c>
      <c r="R833" t="s">
        <v>26</v>
      </c>
      <c r="S833">
        <v>13</v>
      </c>
      <c r="T833">
        <v>0</v>
      </c>
      <c r="U833">
        <f>IF(EmployeeData3[[#This Row],[Gender]]="Female",1,0)</f>
        <v>0</v>
      </c>
      <c r="V833">
        <f>IF(EmployeeData3[[#This Row],[Performance Rating]]="Needs Improvement",1,0)</f>
        <v>0</v>
      </c>
      <c r="W833">
        <f>IF(EmployeeData3[[#This Row],[Performance Rating]]="Exceeds Expectations",1,0)</f>
        <v>0</v>
      </c>
      <c r="X833">
        <f>IF(EmployeeData3[[#This Row],[Performance Rating]]="Outstanding",1,0)</f>
        <v>0</v>
      </c>
      <c r="Y833">
        <f>IF(EmployeeData3[[#This Row],[Job Level]]="Entry",1,0)</f>
        <v>0</v>
      </c>
      <c r="Z833">
        <f>IF(EmployeeData3[[#This Row],[Job Level]]="Manager",1,0)</f>
        <v>0</v>
      </c>
      <c r="AA833">
        <f>IF(EmployeeData3[[#This Row],[Job Level]]="Senior",1,0)</f>
        <v>1</v>
      </c>
      <c r="AB833">
        <f>IF(EmployeeData3[[#This Row],[Job Level]]="Senior Manager",1,0)</f>
        <v>0</v>
      </c>
      <c r="AC833">
        <f>IF(EmployeeData3[[#This Row],[Department]]="Claims",1,0)</f>
        <v>0</v>
      </c>
      <c r="AD833">
        <f>IF(EmployeeData3[[#This Row],[Department]]="Finance",1,0)</f>
        <v>0</v>
      </c>
      <c r="AE833">
        <f>IF(EmployeeData3[[#This Row],[Department]]="HR",1,0)</f>
        <v>0</v>
      </c>
      <c r="AF833">
        <f>IF(EmployeeData3[[#This Row],[Department]]="IT",1,0)</f>
        <v>0</v>
      </c>
      <c r="AG833">
        <f>IF(EmployeeData3[[#This Row],[Department]]="Marketing",1,0)</f>
        <v>0</v>
      </c>
      <c r="AH833">
        <f>IF(EmployeeData3[[#This Row],[Department]]="Sales",1,0)</f>
        <v>1</v>
      </c>
      <c r="AI833">
        <f>IF(EmployeeData3[[#This Row],[Department]]="Underwriting",1,0)</f>
        <v>0</v>
      </c>
      <c r="AJ833">
        <f>IF(EmployeeData3[[#This Row],[Country]]="Canada",1,0)</f>
        <v>1</v>
      </c>
      <c r="AK833">
        <f>IF(EmployeeData3[[#This Row],[Country]]="Germany",1,0)</f>
        <v>0</v>
      </c>
      <c r="AL833">
        <f>IF(EmployeeData3[[#This Row],[Country]]="Ireland",1,0)</f>
        <v>0</v>
      </c>
      <c r="AM833">
        <f>IF(EmployeeData3[[#This Row],[Country]]="Singapore",1,0)</f>
        <v>0</v>
      </c>
      <c r="AN833">
        <f>IF(EmployeeData3[[#This Row],[Country]]="US",1,0)</f>
        <v>0</v>
      </c>
      <c r="AO833">
        <f>IF(EmployeeData3[[#This Row],[Working Arrangement]]="Office",1,0)</f>
        <v>0</v>
      </c>
      <c r="AP833">
        <f>IF(EmployeeData3[[#This Row],[Working Arrangement]]="Remote",1,0)</f>
        <v>0</v>
      </c>
      <c r="AQ833" t="e">
        <f>'Logistics Regression'!#REF! + SUMPRODUCT(B833:J833, 'Logistics Regression'!#REF!)</f>
        <v>#REF!</v>
      </c>
    </row>
    <row r="834" spans="1:43">
      <c r="A834" t="s">
        <v>885</v>
      </c>
      <c r="B834" t="str">
        <f>VLOOKUP(EmployeeData3[[#This Row],[Employee ID]],GenderData[#All],2,FALSE)</f>
        <v>Male</v>
      </c>
      <c r="C834" t="s">
        <v>43</v>
      </c>
      <c r="D834" t="s">
        <v>44</v>
      </c>
      <c r="E834" t="s">
        <v>45</v>
      </c>
      <c r="F834" t="s">
        <v>32</v>
      </c>
      <c r="G834">
        <v>27</v>
      </c>
      <c r="H834">
        <v>6.6</v>
      </c>
      <c r="I834">
        <v>3.5</v>
      </c>
      <c r="J834" s="3">
        <v>1.02</v>
      </c>
      <c r="K834" t="s">
        <v>25</v>
      </c>
      <c r="L834" t="s">
        <v>26</v>
      </c>
      <c r="M834">
        <v>21</v>
      </c>
      <c r="N834">
        <v>75</v>
      </c>
      <c r="O834">
        <v>2</v>
      </c>
      <c r="P834">
        <v>6.5</v>
      </c>
      <c r="Q834" t="s">
        <v>33</v>
      </c>
      <c r="R834" t="s">
        <v>38</v>
      </c>
      <c r="S834">
        <v>39</v>
      </c>
      <c r="T834">
        <v>0</v>
      </c>
      <c r="U834">
        <f>IF(EmployeeData3[[#This Row],[Gender]]="Female",1,0)</f>
        <v>0</v>
      </c>
      <c r="V834">
        <f>IF(EmployeeData3[[#This Row],[Performance Rating]]="Needs Improvement",1,0)</f>
        <v>0</v>
      </c>
      <c r="W834">
        <f>IF(EmployeeData3[[#This Row],[Performance Rating]]="Exceeds Expectations",1,0)</f>
        <v>0</v>
      </c>
      <c r="X834">
        <f>IF(EmployeeData3[[#This Row],[Performance Rating]]="Outstanding",1,0)</f>
        <v>0</v>
      </c>
      <c r="Y834">
        <f>IF(EmployeeData3[[#This Row],[Job Level]]="Entry",1,0)</f>
        <v>0</v>
      </c>
      <c r="Z834">
        <f>IF(EmployeeData3[[#This Row],[Job Level]]="Manager",1,0)</f>
        <v>0</v>
      </c>
      <c r="AA834">
        <f>IF(EmployeeData3[[#This Row],[Job Level]]="Senior",1,0)</f>
        <v>1</v>
      </c>
      <c r="AB834">
        <f>IF(EmployeeData3[[#This Row],[Job Level]]="Senior Manager",1,0)</f>
        <v>0</v>
      </c>
      <c r="AC834">
        <f>IF(EmployeeData3[[#This Row],[Department]]="Claims",1,0)</f>
        <v>0</v>
      </c>
      <c r="AD834">
        <f>IF(EmployeeData3[[#This Row],[Department]]="Finance",1,0)</f>
        <v>1</v>
      </c>
      <c r="AE834">
        <f>IF(EmployeeData3[[#This Row],[Department]]="HR",1,0)</f>
        <v>0</v>
      </c>
      <c r="AF834">
        <f>IF(EmployeeData3[[#This Row],[Department]]="IT",1,0)</f>
        <v>0</v>
      </c>
      <c r="AG834">
        <f>IF(EmployeeData3[[#This Row],[Department]]="Marketing",1,0)</f>
        <v>0</v>
      </c>
      <c r="AH834">
        <f>IF(EmployeeData3[[#This Row],[Department]]="Sales",1,0)</f>
        <v>0</v>
      </c>
      <c r="AI834">
        <f>IF(EmployeeData3[[#This Row],[Department]]="Underwriting",1,0)</f>
        <v>0</v>
      </c>
      <c r="AJ834">
        <f>IF(EmployeeData3[[#This Row],[Country]]="Canada",1,0)</f>
        <v>0</v>
      </c>
      <c r="AK834">
        <f>IF(EmployeeData3[[#This Row],[Country]]="Germany",1,0)</f>
        <v>0</v>
      </c>
      <c r="AL834">
        <f>IF(EmployeeData3[[#This Row],[Country]]="Ireland",1,0)</f>
        <v>0</v>
      </c>
      <c r="AM834">
        <f>IF(EmployeeData3[[#This Row],[Country]]="Singapore",1,0)</f>
        <v>0</v>
      </c>
      <c r="AN834">
        <f>IF(EmployeeData3[[#This Row],[Country]]="US",1,0)</f>
        <v>1</v>
      </c>
      <c r="AO834">
        <f>IF(EmployeeData3[[#This Row],[Working Arrangement]]="Office",1,0)</f>
        <v>0</v>
      </c>
      <c r="AP834">
        <f>IF(EmployeeData3[[#This Row],[Working Arrangement]]="Remote",1,0)</f>
        <v>0</v>
      </c>
      <c r="AQ834" t="e">
        <f>'Logistics Regression'!#REF! + SUMPRODUCT(B834:J834, 'Logistics Regression'!#REF!)</f>
        <v>#REF!</v>
      </c>
    </row>
    <row r="835" spans="1:43">
      <c r="A835" t="s">
        <v>886</v>
      </c>
      <c r="B835" t="str">
        <f>VLOOKUP(EmployeeData3[[#This Row],[Employee ID]],GenderData[#All],2,FALSE)</f>
        <v>Female</v>
      </c>
      <c r="C835" t="s">
        <v>43</v>
      </c>
      <c r="D835" t="s">
        <v>44</v>
      </c>
      <c r="E835" t="s">
        <v>23</v>
      </c>
      <c r="F835" t="s">
        <v>32</v>
      </c>
      <c r="G835">
        <v>38</v>
      </c>
      <c r="H835">
        <v>5.7</v>
      </c>
      <c r="I835">
        <v>3.3</v>
      </c>
      <c r="J835" s="3">
        <v>1.07</v>
      </c>
      <c r="K835" t="s">
        <v>37</v>
      </c>
      <c r="L835" t="s">
        <v>38</v>
      </c>
      <c r="M835">
        <v>5</v>
      </c>
      <c r="N835">
        <v>66</v>
      </c>
      <c r="O835">
        <v>6</v>
      </c>
      <c r="P835">
        <v>2</v>
      </c>
      <c r="Q835" t="s">
        <v>33</v>
      </c>
      <c r="R835" t="s">
        <v>26</v>
      </c>
      <c r="S835">
        <v>34</v>
      </c>
      <c r="T835">
        <v>0</v>
      </c>
      <c r="U835">
        <f>IF(EmployeeData3[[#This Row],[Gender]]="Female",1,0)</f>
        <v>1</v>
      </c>
      <c r="V835">
        <f>IF(EmployeeData3[[#This Row],[Performance Rating]]="Needs Improvement",1,0)</f>
        <v>0</v>
      </c>
      <c r="W835">
        <f>IF(EmployeeData3[[#This Row],[Performance Rating]]="Exceeds Expectations",1,0)</f>
        <v>1</v>
      </c>
      <c r="X835">
        <f>IF(EmployeeData3[[#This Row],[Performance Rating]]="Outstanding",1,0)</f>
        <v>0</v>
      </c>
      <c r="Y835">
        <f>IF(EmployeeData3[[#This Row],[Job Level]]="Entry",1,0)</f>
        <v>0</v>
      </c>
      <c r="Z835">
        <f>IF(EmployeeData3[[#This Row],[Job Level]]="Manager",1,0)</f>
        <v>0</v>
      </c>
      <c r="AA835">
        <f>IF(EmployeeData3[[#This Row],[Job Level]]="Senior",1,0)</f>
        <v>1</v>
      </c>
      <c r="AB835">
        <f>IF(EmployeeData3[[#This Row],[Job Level]]="Senior Manager",1,0)</f>
        <v>0</v>
      </c>
      <c r="AC835">
        <f>IF(EmployeeData3[[#This Row],[Department]]="Claims",1,0)</f>
        <v>0</v>
      </c>
      <c r="AD835">
        <f>IF(EmployeeData3[[#This Row],[Department]]="Finance",1,0)</f>
        <v>1</v>
      </c>
      <c r="AE835">
        <f>IF(EmployeeData3[[#This Row],[Department]]="HR",1,0)</f>
        <v>0</v>
      </c>
      <c r="AF835">
        <f>IF(EmployeeData3[[#This Row],[Department]]="IT",1,0)</f>
        <v>0</v>
      </c>
      <c r="AG835">
        <f>IF(EmployeeData3[[#This Row],[Department]]="Marketing",1,0)</f>
        <v>0</v>
      </c>
      <c r="AH835">
        <f>IF(EmployeeData3[[#This Row],[Department]]="Sales",1,0)</f>
        <v>0</v>
      </c>
      <c r="AI835">
        <f>IF(EmployeeData3[[#This Row],[Department]]="Underwriting",1,0)</f>
        <v>0</v>
      </c>
      <c r="AJ835">
        <f>IF(EmployeeData3[[#This Row],[Country]]="Canada",1,0)</f>
        <v>0</v>
      </c>
      <c r="AK835">
        <f>IF(EmployeeData3[[#This Row],[Country]]="Germany",1,0)</f>
        <v>0</v>
      </c>
      <c r="AL835">
        <f>IF(EmployeeData3[[#This Row],[Country]]="Ireland",1,0)</f>
        <v>0</v>
      </c>
      <c r="AM835">
        <f>IF(EmployeeData3[[#This Row],[Country]]="Singapore",1,0)</f>
        <v>0</v>
      </c>
      <c r="AN835">
        <f>IF(EmployeeData3[[#This Row],[Country]]="US",1,0)</f>
        <v>0</v>
      </c>
      <c r="AO835">
        <f>IF(EmployeeData3[[#This Row],[Working Arrangement]]="Office",1,0)</f>
        <v>0</v>
      </c>
      <c r="AP835">
        <f>IF(EmployeeData3[[#This Row],[Working Arrangement]]="Remote",1,0)</f>
        <v>0</v>
      </c>
      <c r="AQ835" t="e">
        <f>'Logistics Regression'!#REF! + SUMPRODUCT(B835:J835, 'Logistics Regression'!#REF!)</f>
        <v>#REF!</v>
      </c>
    </row>
    <row r="836" spans="1:43">
      <c r="A836" t="s">
        <v>887</v>
      </c>
      <c r="B836" t="str">
        <f>VLOOKUP(EmployeeData3[[#This Row],[Employee ID]],GenderData[#All],2,FALSE)</f>
        <v>Male</v>
      </c>
      <c r="C836" t="s">
        <v>21</v>
      </c>
      <c r="D836" t="s">
        <v>22</v>
      </c>
      <c r="E836" t="s">
        <v>23</v>
      </c>
      <c r="F836" t="s">
        <v>36</v>
      </c>
      <c r="G836">
        <v>49</v>
      </c>
      <c r="H836">
        <v>8.5</v>
      </c>
      <c r="I836">
        <v>0.7</v>
      </c>
      <c r="J836" s="3">
        <v>1.1299999999999999</v>
      </c>
      <c r="K836" t="s">
        <v>37</v>
      </c>
      <c r="L836" t="s">
        <v>26</v>
      </c>
      <c r="M836">
        <v>13</v>
      </c>
      <c r="N836">
        <v>60</v>
      </c>
      <c r="O836">
        <v>7</v>
      </c>
      <c r="P836">
        <v>6.9</v>
      </c>
      <c r="Q836" t="s">
        <v>27</v>
      </c>
      <c r="R836" t="s">
        <v>38</v>
      </c>
      <c r="S836">
        <v>35</v>
      </c>
      <c r="T836">
        <v>0</v>
      </c>
      <c r="U836">
        <f>IF(EmployeeData3[[#This Row],[Gender]]="Female",1,0)</f>
        <v>0</v>
      </c>
      <c r="V836">
        <f>IF(EmployeeData3[[#This Row],[Performance Rating]]="Needs Improvement",1,0)</f>
        <v>0</v>
      </c>
      <c r="W836">
        <f>IF(EmployeeData3[[#This Row],[Performance Rating]]="Exceeds Expectations",1,0)</f>
        <v>1</v>
      </c>
      <c r="X836">
        <f>IF(EmployeeData3[[#This Row],[Performance Rating]]="Outstanding",1,0)</f>
        <v>0</v>
      </c>
      <c r="Y836">
        <f>IF(EmployeeData3[[#This Row],[Job Level]]="Entry",1,0)</f>
        <v>0</v>
      </c>
      <c r="Z836">
        <f>IF(EmployeeData3[[#This Row],[Job Level]]="Manager",1,0)</f>
        <v>1</v>
      </c>
      <c r="AA836">
        <f>IF(EmployeeData3[[#This Row],[Job Level]]="Senior",1,0)</f>
        <v>0</v>
      </c>
      <c r="AB836">
        <f>IF(EmployeeData3[[#This Row],[Job Level]]="Senior Manager",1,0)</f>
        <v>0</v>
      </c>
      <c r="AC836">
        <f>IF(EmployeeData3[[#This Row],[Department]]="Claims",1,0)</f>
        <v>0</v>
      </c>
      <c r="AD836">
        <f>IF(EmployeeData3[[#This Row],[Department]]="Finance",1,0)</f>
        <v>0</v>
      </c>
      <c r="AE836">
        <f>IF(EmployeeData3[[#This Row],[Department]]="HR",1,0)</f>
        <v>0</v>
      </c>
      <c r="AF836">
        <f>IF(EmployeeData3[[#This Row],[Department]]="IT",1,0)</f>
        <v>0</v>
      </c>
      <c r="AG836">
        <f>IF(EmployeeData3[[#This Row],[Department]]="Marketing",1,0)</f>
        <v>0</v>
      </c>
      <c r="AH836">
        <f>IF(EmployeeData3[[#This Row],[Department]]="Sales",1,0)</f>
        <v>1</v>
      </c>
      <c r="AI836">
        <f>IF(EmployeeData3[[#This Row],[Department]]="Underwriting",1,0)</f>
        <v>0</v>
      </c>
      <c r="AJ836">
        <f>IF(EmployeeData3[[#This Row],[Country]]="Canada",1,0)</f>
        <v>0</v>
      </c>
      <c r="AK836">
        <f>IF(EmployeeData3[[#This Row],[Country]]="Germany",1,0)</f>
        <v>0</v>
      </c>
      <c r="AL836">
        <f>IF(EmployeeData3[[#This Row],[Country]]="Ireland",1,0)</f>
        <v>0</v>
      </c>
      <c r="AM836">
        <f>IF(EmployeeData3[[#This Row],[Country]]="Singapore",1,0)</f>
        <v>0</v>
      </c>
      <c r="AN836">
        <f>IF(EmployeeData3[[#This Row],[Country]]="US",1,0)</f>
        <v>0</v>
      </c>
      <c r="AO836">
        <f>IF(EmployeeData3[[#This Row],[Working Arrangement]]="Office",1,0)</f>
        <v>0</v>
      </c>
      <c r="AP836">
        <f>IF(EmployeeData3[[#This Row],[Working Arrangement]]="Remote",1,0)</f>
        <v>1</v>
      </c>
      <c r="AQ836" t="e">
        <f>'Logistics Regression'!#REF! + SUMPRODUCT(B836:J836, 'Logistics Regression'!#REF!)</f>
        <v>#REF!</v>
      </c>
    </row>
    <row r="837" spans="1:43">
      <c r="A837" t="s">
        <v>888</v>
      </c>
      <c r="B837" t="str">
        <f>VLOOKUP(EmployeeData3[[#This Row],[Employee ID]],GenderData[#All],2,FALSE)</f>
        <v>Female</v>
      </c>
      <c r="C837" t="s">
        <v>21</v>
      </c>
      <c r="D837" t="s">
        <v>22</v>
      </c>
      <c r="E837" t="s">
        <v>73</v>
      </c>
      <c r="F837" t="s">
        <v>32</v>
      </c>
      <c r="G837">
        <v>54</v>
      </c>
      <c r="H837">
        <v>4.3</v>
      </c>
      <c r="I837">
        <v>1.5</v>
      </c>
      <c r="J837" s="3">
        <v>1.1200000000000001</v>
      </c>
      <c r="K837" t="s">
        <v>75</v>
      </c>
      <c r="L837" t="s">
        <v>38</v>
      </c>
      <c r="M837">
        <v>11</v>
      </c>
      <c r="N837">
        <v>67</v>
      </c>
      <c r="O837">
        <v>2</v>
      </c>
      <c r="P837">
        <v>3.6</v>
      </c>
      <c r="Q837" t="s">
        <v>50</v>
      </c>
      <c r="R837" t="s">
        <v>26</v>
      </c>
      <c r="S837">
        <v>39</v>
      </c>
      <c r="T837">
        <v>0</v>
      </c>
      <c r="U837">
        <f>IF(EmployeeData3[[#This Row],[Gender]]="Female",1,0)</f>
        <v>1</v>
      </c>
      <c r="V837">
        <f>IF(EmployeeData3[[#This Row],[Performance Rating]]="Needs Improvement",1,0)</f>
        <v>0</v>
      </c>
      <c r="W837">
        <f>IF(EmployeeData3[[#This Row],[Performance Rating]]="Exceeds Expectations",1,0)</f>
        <v>0</v>
      </c>
      <c r="X837">
        <f>IF(EmployeeData3[[#This Row],[Performance Rating]]="Outstanding",1,0)</f>
        <v>1</v>
      </c>
      <c r="Y837">
        <f>IF(EmployeeData3[[#This Row],[Job Level]]="Entry",1,0)</f>
        <v>0</v>
      </c>
      <c r="Z837">
        <f>IF(EmployeeData3[[#This Row],[Job Level]]="Manager",1,0)</f>
        <v>0</v>
      </c>
      <c r="AA837">
        <f>IF(EmployeeData3[[#This Row],[Job Level]]="Senior",1,0)</f>
        <v>1</v>
      </c>
      <c r="AB837">
        <f>IF(EmployeeData3[[#This Row],[Job Level]]="Senior Manager",1,0)</f>
        <v>0</v>
      </c>
      <c r="AC837">
        <f>IF(EmployeeData3[[#This Row],[Department]]="Claims",1,0)</f>
        <v>0</v>
      </c>
      <c r="AD837">
        <f>IF(EmployeeData3[[#This Row],[Department]]="Finance",1,0)</f>
        <v>0</v>
      </c>
      <c r="AE837">
        <f>IF(EmployeeData3[[#This Row],[Department]]="HR",1,0)</f>
        <v>0</v>
      </c>
      <c r="AF837">
        <f>IF(EmployeeData3[[#This Row],[Department]]="IT",1,0)</f>
        <v>0</v>
      </c>
      <c r="AG837">
        <f>IF(EmployeeData3[[#This Row],[Department]]="Marketing",1,0)</f>
        <v>0</v>
      </c>
      <c r="AH837">
        <f>IF(EmployeeData3[[#This Row],[Department]]="Sales",1,0)</f>
        <v>1</v>
      </c>
      <c r="AI837">
        <f>IF(EmployeeData3[[#This Row],[Department]]="Underwriting",1,0)</f>
        <v>0</v>
      </c>
      <c r="AJ837">
        <f>IF(EmployeeData3[[#This Row],[Country]]="Canada",1,0)</f>
        <v>0</v>
      </c>
      <c r="AK837">
        <f>IF(EmployeeData3[[#This Row],[Country]]="Germany",1,0)</f>
        <v>0</v>
      </c>
      <c r="AL837">
        <f>IF(EmployeeData3[[#This Row],[Country]]="Ireland",1,0)</f>
        <v>1</v>
      </c>
      <c r="AM837">
        <f>IF(EmployeeData3[[#This Row],[Country]]="Singapore",1,0)</f>
        <v>0</v>
      </c>
      <c r="AN837">
        <f>IF(EmployeeData3[[#This Row],[Country]]="US",1,0)</f>
        <v>0</v>
      </c>
      <c r="AO837">
        <f>IF(EmployeeData3[[#This Row],[Working Arrangement]]="Office",1,0)</f>
        <v>1</v>
      </c>
      <c r="AP837">
        <f>IF(EmployeeData3[[#This Row],[Working Arrangement]]="Remote",1,0)</f>
        <v>0</v>
      </c>
      <c r="AQ837" t="e">
        <f>'Logistics Regression'!#REF! + SUMPRODUCT(B837:J837, 'Logistics Regression'!#REF!)</f>
        <v>#REF!</v>
      </c>
    </row>
    <row r="838" spans="1:43">
      <c r="A838" t="s">
        <v>889</v>
      </c>
      <c r="B838" t="str">
        <f>VLOOKUP(EmployeeData3[[#This Row],[Employee ID]],GenderData[#All],2,FALSE)</f>
        <v>Male</v>
      </c>
      <c r="C838" t="s">
        <v>29</v>
      </c>
      <c r="D838" t="s">
        <v>30</v>
      </c>
      <c r="E838" t="s">
        <v>23</v>
      </c>
      <c r="F838" t="s">
        <v>24</v>
      </c>
      <c r="G838">
        <v>35</v>
      </c>
      <c r="H838">
        <v>3.4</v>
      </c>
      <c r="I838">
        <v>1.3</v>
      </c>
      <c r="J838" s="3">
        <v>1.26</v>
      </c>
      <c r="K838" t="s">
        <v>25</v>
      </c>
      <c r="L838" t="s">
        <v>38</v>
      </c>
      <c r="M838">
        <v>12</v>
      </c>
      <c r="N838">
        <v>72</v>
      </c>
      <c r="O838">
        <v>2</v>
      </c>
      <c r="P838">
        <v>2.5</v>
      </c>
      <c r="Q838" t="s">
        <v>33</v>
      </c>
      <c r="R838" t="s">
        <v>38</v>
      </c>
      <c r="S838">
        <v>29</v>
      </c>
      <c r="T838">
        <v>0</v>
      </c>
      <c r="U838">
        <f>IF(EmployeeData3[[#This Row],[Gender]]="Female",1,0)</f>
        <v>0</v>
      </c>
      <c r="V838">
        <f>IF(EmployeeData3[[#This Row],[Performance Rating]]="Needs Improvement",1,0)</f>
        <v>0</v>
      </c>
      <c r="W838">
        <f>IF(EmployeeData3[[#This Row],[Performance Rating]]="Exceeds Expectations",1,0)</f>
        <v>0</v>
      </c>
      <c r="X838">
        <f>IF(EmployeeData3[[#This Row],[Performance Rating]]="Outstanding",1,0)</f>
        <v>0</v>
      </c>
      <c r="Y838">
        <f>IF(EmployeeData3[[#This Row],[Job Level]]="Entry",1,0)</f>
        <v>0</v>
      </c>
      <c r="Z838">
        <f>IF(EmployeeData3[[#This Row],[Job Level]]="Manager",1,0)</f>
        <v>0</v>
      </c>
      <c r="AA838">
        <f>IF(EmployeeData3[[#This Row],[Job Level]]="Senior",1,0)</f>
        <v>0</v>
      </c>
      <c r="AB838">
        <f>IF(EmployeeData3[[#This Row],[Job Level]]="Senior Manager",1,0)</f>
        <v>0</v>
      </c>
      <c r="AC838">
        <f>IF(EmployeeData3[[#This Row],[Department]]="Claims",1,0)</f>
        <v>1</v>
      </c>
      <c r="AD838">
        <f>IF(EmployeeData3[[#This Row],[Department]]="Finance",1,0)</f>
        <v>0</v>
      </c>
      <c r="AE838">
        <f>IF(EmployeeData3[[#This Row],[Department]]="HR",1,0)</f>
        <v>0</v>
      </c>
      <c r="AF838">
        <f>IF(EmployeeData3[[#This Row],[Department]]="IT",1,0)</f>
        <v>0</v>
      </c>
      <c r="AG838">
        <f>IF(EmployeeData3[[#This Row],[Department]]="Marketing",1,0)</f>
        <v>0</v>
      </c>
      <c r="AH838">
        <f>IF(EmployeeData3[[#This Row],[Department]]="Sales",1,0)</f>
        <v>0</v>
      </c>
      <c r="AI838">
        <f>IF(EmployeeData3[[#This Row],[Department]]="Underwriting",1,0)</f>
        <v>0</v>
      </c>
      <c r="AJ838">
        <f>IF(EmployeeData3[[#This Row],[Country]]="Canada",1,0)</f>
        <v>0</v>
      </c>
      <c r="AK838">
        <f>IF(EmployeeData3[[#This Row],[Country]]="Germany",1,0)</f>
        <v>0</v>
      </c>
      <c r="AL838">
        <f>IF(EmployeeData3[[#This Row],[Country]]="Ireland",1,0)</f>
        <v>0</v>
      </c>
      <c r="AM838">
        <f>IF(EmployeeData3[[#This Row],[Country]]="Singapore",1,0)</f>
        <v>0</v>
      </c>
      <c r="AN838">
        <f>IF(EmployeeData3[[#This Row],[Country]]="US",1,0)</f>
        <v>0</v>
      </c>
      <c r="AO838">
        <f>IF(EmployeeData3[[#This Row],[Working Arrangement]]="Office",1,0)</f>
        <v>0</v>
      </c>
      <c r="AP838">
        <f>IF(EmployeeData3[[#This Row],[Working Arrangement]]="Remote",1,0)</f>
        <v>0</v>
      </c>
      <c r="AQ838" t="e">
        <f>'Logistics Regression'!#REF! + SUMPRODUCT(B838:J838, 'Logistics Regression'!#REF!)</f>
        <v>#REF!</v>
      </c>
    </row>
    <row r="839" spans="1:43">
      <c r="A839" t="s">
        <v>890</v>
      </c>
      <c r="B839" t="str">
        <f>VLOOKUP(EmployeeData3[[#This Row],[Employee ID]],GenderData[#All],2,FALSE)</f>
        <v>Female</v>
      </c>
      <c r="C839" t="s">
        <v>21</v>
      </c>
      <c r="D839" t="s">
        <v>22</v>
      </c>
      <c r="E839" t="s">
        <v>45</v>
      </c>
      <c r="F839" t="s">
        <v>24</v>
      </c>
      <c r="G839">
        <v>23</v>
      </c>
      <c r="H839">
        <v>4.9000000000000004</v>
      </c>
      <c r="I839">
        <v>0.6</v>
      </c>
      <c r="J839" s="3">
        <v>0.91</v>
      </c>
      <c r="K839" t="s">
        <v>25</v>
      </c>
      <c r="L839" t="s">
        <v>26</v>
      </c>
      <c r="M839">
        <v>24</v>
      </c>
      <c r="N839">
        <v>68</v>
      </c>
      <c r="O839">
        <v>1</v>
      </c>
      <c r="P839">
        <v>2.2999999999999998</v>
      </c>
      <c r="Q839" t="s">
        <v>27</v>
      </c>
      <c r="R839" t="s">
        <v>26</v>
      </c>
      <c r="S839">
        <v>42</v>
      </c>
      <c r="T839">
        <v>0</v>
      </c>
      <c r="U839">
        <f>IF(EmployeeData3[[#This Row],[Gender]]="Female",1,0)</f>
        <v>1</v>
      </c>
      <c r="V839">
        <f>IF(EmployeeData3[[#This Row],[Performance Rating]]="Needs Improvement",1,0)</f>
        <v>0</v>
      </c>
      <c r="W839">
        <f>IF(EmployeeData3[[#This Row],[Performance Rating]]="Exceeds Expectations",1,0)</f>
        <v>0</v>
      </c>
      <c r="X839">
        <f>IF(EmployeeData3[[#This Row],[Performance Rating]]="Outstanding",1,0)</f>
        <v>0</v>
      </c>
      <c r="Y839">
        <f>IF(EmployeeData3[[#This Row],[Job Level]]="Entry",1,0)</f>
        <v>0</v>
      </c>
      <c r="Z839">
        <f>IF(EmployeeData3[[#This Row],[Job Level]]="Manager",1,0)</f>
        <v>0</v>
      </c>
      <c r="AA839">
        <f>IF(EmployeeData3[[#This Row],[Job Level]]="Senior",1,0)</f>
        <v>0</v>
      </c>
      <c r="AB839">
        <f>IF(EmployeeData3[[#This Row],[Job Level]]="Senior Manager",1,0)</f>
        <v>0</v>
      </c>
      <c r="AC839">
        <f>IF(EmployeeData3[[#This Row],[Department]]="Claims",1,0)</f>
        <v>0</v>
      </c>
      <c r="AD839">
        <f>IF(EmployeeData3[[#This Row],[Department]]="Finance",1,0)</f>
        <v>0</v>
      </c>
      <c r="AE839">
        <f>IF(EmployeeData3[[#This Row],[Department]]="HR",1,0)</f>
        <v>0</v>
      </c>
      <c r="AF839">
        <f>IF(EmployeeData3[[#This Row],[Department]]="IT",1,0)</f>
        <v>0</v>
      </c>
      <c r="AG839">
        <f>IF(EmployeeData3[[#This Row],[Department]]="Marketing",1,0)</f>
        <v>0</v>
      </c>
      <c r="AH839">
        <f>IF(EmployeeData3[[#This Row],[Department]]="Sales",1,0)</f>
        <v>1</v>
      </c>
      <c r="AI839">
        <f>IF(EmployeeData3[[#This Row],[Department]]="Underwriting",1,0)</f>
        <v>0</v>
      </c>
      <c r="AJ839">
        <f>IF(EmployeeData3[[#This Row],[Country]]="Canada",1,0)</f>
        <v>0</v>
      </c>
      <c r="AK839">
        <f>IF(EmployeeData3[[#This Row],[Country]]="Germany",1,0)</f>
        <v>0</v>
      </c>
      <c r="AL839">
        <f>IF(EmployeeData3[[#This Row],[Country]]="Ireland",1,0)</f>
        <v>0</v>
      </c>
      <c r="AM839">
        <f>IF(EmployeeData3[[#This Row],[Country]]="Singapore",1,0)</f>
        <v>0</v>
      </c>
      <c r="AN839">
        <f>IF(EmployeeData3[[#This Row],[Country]]="US",1,0)</f>
        <v>1</v>
      </c>
      <c r="AO839">
        <f>IF(EmployeeData3[[#This Row],[Working Arrangement]]="Office",1,0)</f>
        <v>0</v>
      </c>
      <c r="AP839">
        <f>IF(EmployeeData3[[#This Row],[Working Arrangement]]="Remote",1,0)</f>
        <v>1</v>
      </c>
      <c r="AQ839" t="e">
        <f>'Logistics Regression'!#REF! + SUMPRODUCT(B839:J839, 'Logistics Regression'!#REF!)</f>
        <v>#REF!</v>
      </c>
    </row>
    <row r="840" spans="1:43">
      <c r="A840" t="s">
        <v>891</v>
      </c>
      <c r="B840" t="str">
        <f>VLOOKUP(EmployeeData3[[#This Row],[Employee ID]],GenderData[#All],2,FALSE)</f>
        <v>Male</v>
      </c>
      <c r="C840" t="s">
        <v>40</v>
      </c>
      <c r="D840" t="s">
        <v>40</v>
      </c>
      <c r="E840" t="s">
        <v>23</v>
      </c>
      <c r="F840" t="s">
        <v>36</v>
      </c>
      <c r="G840">
        <v>46</v>
      </c>
      <c r="H840">
        <v>0.6</v>
      </c>
      <c r="I840">
        <v>0.6</v>
      </c>
      <c r="J840" s="3">
        <v>1.04</v>
      </c>
      <c r="K840" t="s">
        <v>25</v>
      </c>
      <c r="L840" t="s">
        <v>26</v>
      </c>
      <c r="M840">
        <v>22</v>
      </c>
      <c r="N840">
        <v>98</v>
      </c>
      <c r="O840">
        <v>13</v>
      </c>
      <c r="P840">
        <v>1.3</v>
      </c>
      <c r="Q840" t="s">
        <v>33</v>
      </c>
      <c r="R840" t="s">
        <v>38</v>
      </c>
      <c r="S840">
        <v>29</v>
      </c>
      <c r="T840">
        <v>0</v>
      </c>
      <c r="U840">
        <f>IF(EmployeeData3[[#This Row],[Gender]]="Female",1,0)</f>
        <v>0</v>
      </c>
      <c r="V840">
        <f>IF(EmployeeData3[[#This Row],[Performance Rating]]="Needs Improvement",1,0)</f>
        <v>0</v>
      </c>
      <c r="W840">
        <f>IF(EmployeeData3[[#This Row],[Performance Rating]]="Exceeds Expectations",1,0)</f>
        <v>0</v>
      </c>
      <c r="X840">
        <f>IF(EmployeeData3[[#This Row],[Performance Rating]]="Outstanding",1,0)</f>
        <v>0</v>
      </c>
      <c r="Y840">
        <f>IF(EmployeeData3[[#This Row],[Job Level]]="Entry",1,0)</f>
        <v>0</v>
      </c>
      <c r="Z840">
        <f>IF(EmployeeData3[[#This Row],[Job Level]]="Manager",1,0)</f>
        <v>1</v>
      </c>
      <c r="AA840">
        <f>IF(EmployeeData3[[#This Row],[Job Level]]="Senior",1,0)</f>
        <v>0</v>
      </c>
      <c r="AB840">
        <f>IF(EmployeeData3[[#This Row],[Job Level]]="Senior Manager",1,0)</f>
        <v>0</v>
      </c>
      <c r="AC840">
        <f>IF(EmployeeData3[[#This Row],[Department]]="Claims",1,0)</f>
        <v>0</v>
      </c>
      <c r="AD840">
        <f>IF(EmployeeData3[[#This Row],[Department]]="Finance",1,0)</f>
        <v>0</v>
      </c>
      <c r="AE840">
        <f>IF(EmployeeData3[[#This Row],[Department]]="HR",1,0)</f>
        <v>0</v>
      </c>
      <c r="AF840">
        <f>IF(EmployeeData3[[#This Row],[Department]]="IT",1,0)</f>
        <v>0</v>
      </c>
      <c r="AG840">
        <f>IF(EmployeeData3[[#This Row],[Department]]="Marketing",1,0)</f>
        <v>0</v>
      </c>
      <c r="AH840">
        <f>IF(EmployeeData3[[#This Row],[Department]]="Sales",1,0)</f>
        <v>0</v>
      </c>
      <c r="AI840">
        <f>IF(EmployeeData3[[#This Row],[Department]]="Underwriting",1,0)</f>
        <v>0</v>
      </c>
      <c r="AJ840">
        <f>IF(EmployeeData3[[#This Row],[Country]]="Canada",1,0)</f>
        <v>0</v>
      </c>
      <c r="AK840">
        <f>IF(EmployeeData3[[#This Row],[Country]]="Germany",1,0)</f>
        <v>0</v>
      </c>
      <c r="AL840">
        <f>IF(EmployeeData3[[#This Row],[Country]]="Ireland",1,0)</f>
        <v>0</v>
      </c>
      <c r="AM840">
        <f>IF(EmployeeData3[[#This Row],[Country]]="Singapore",1,0)</f>
        <v>0</v>
      </c>
      <c r="AN840">
        <f>IF(EmployeeData3[[#This Row],[Country]]="US",1,0)</f>
        <v>0</v>
      </c>
      <c r="AO840">
        <f>IF(EmployeeData3[[#This Row],[Working Arrangement]]="Office",1,0)</f>
        <v>0</v>
      </c>
      <c r="AP840">
        <f>IF(EmployeeData3[[#This Row],[Working Arrangement]]="Remote",1,0)</f>
        <v>0</v>
      </c>
      <c r="AQ840" t="e">
        <f>'Logistics Regression'!#REF! + SUMPRODUCT(B840:J840, 'Logistics Regression'!#REF!)</f>
        <v>#REF!</v>
      </c>
    </row>
    <row r="841" spans="1:43">
      <c r="A841" t="s">
        <v>892</v>
      </c>
      <c r="B841" t="str">
        <f>VLOOKUP(EmployeeData3[[#This Row],[Employee ID]],GenderData[#All],2,FALSE)</f>
        <v>Male</v>
      </c>
      <c r="C841" t="s">
        <v>40</v>
      </c>
      <c r="D841" t="s">
        <v>40</v>
      </c>
      <c r="E841" t="s">
        <v>23</v>
      </c>
      <c r="F841" t="s">
        <v>24</v>
      </c>
      <c r="G841">
        <v>36</v>
      </c>
      <c r="H841">
        <v>4.3</v>
      </c>
      <c r="I841">
        <v>4.3</v>
      </c>
      <c r="J841" s="3">
        <v>0.94</v>
      </c>
      <c r="K841" t="s">
        <v>75</v>
      </c>
      <c r="L841" t="s">
        <v>38</v>
      </c>
      <c r="M841">
        <v>16</v>
      </c>
      <c r="N841">
        <v>87</v>
      </c>
      <c r="O841">
        <v>5</v>
      </c>
      <c r="P841">
        <v>4</v>
      </c>
      <c r="Q841" t="s">
        <v>27</v>
      </c>
      <c r="R841" t="s">
        <v>26</v>
      </c>
      <c r="S841">
        <v>21</v>
      </c>
      <c r="T841">
        <v>0</v>
      </c>
      <c r="U841">
        <f>IF(EmployeeData3[[#This Row],[Gender]]="Female",1,0)</f>
        <v>0</v>
      </c>
      <c r="V841">
        <f>IF(EmployeeData3[[#This Row],[Performance Rating]]="Needs Improvement",1,0)</f>
        <v>0</v>
      </c>
      <c r="W841">
        <f>IF(EmployeeData3[[#This Row],[Performance Rating]]="Exceeds Expectations",1,0)</f>
        <v>0</v>
      </c>
      <c r="X841">
        <f>IF(EmployeeData3[[#This Row],[Performance Rating]]="Outstanding",1,0)</f>
        <v>1</v>
      </c>
      <c r="Y841">
        <f>IF(EmployeeData3[[#This Row],[Job Level]]="Entry",1,0)</f>
        <v>0</v>
      </c>
      <c r="Z841">
        <f>IF(EmployeeData3[[#This Row],[Job Level]]="Manager",1,0)</f>
        <v>0</v>
      </c>
      <c r="AA841">
        <f>IF(EmployeeData3[[#This Row],[Job Level]]="Senior",1,0)</f>
        <v>0</v>
      </c>
      <c r="AB841">
        <f>IF(EmployeeData3[[#This Row],[Job Level]]="Senior Manager",1,0)</f>
        <v>0</v>
      </c>
      <c r="AC841">
        <f>IF(EmployeeData3[[#This Row],[Department]]="Claims",1,0)</f>
        <v>0</v>
      </c>
      <c r="AD841">
        <f>IF(EmployeeData3[[#This Row],[Department]]="Finance",1,0)</f>
        <v>0</v>
      </c>
      <c r="AE841">
        <f>IF(EmployeeData3[[#This Row],[Department]]="HR",1,0)</f>
        <v>0</v>
      </c>
      <c r="AF841">
        <f>IF(EmployeeData3[[#This Row],[Department]]="IT",1,0)</f>
        <v>0</v>
      </c>
      <c r="AG841">
        <f>IF(EmployeeData3[[#This Row],[Department]]="Marketing",1,0)</f>
        <v>0</v>
      </c>
      <c r="AH841">
        <f>IF(EmployeeData3[[#This Row],[Department]]="Sales",1,0)</f>
        <v>0</v>
      </c>
      <c r="AI841">
        <f>IF(EmployeeData3[[#This Row],[Department]]="Underwriting",1,0)</f>
        <v>0</v>
      </c>
      <c r="AJ841">
        <f>IF(EmployeeData3[[#This Row],[Country]]="Canada",1,0)</f>
        <v>0</v>
      </c>
      <c r="AK841">
        <f>IF(EmployeeData3[[#This Row],[Country]]="Germany",1,0)</f>
        <v>0</v>
      </c>
      <c r="AL841">
        <f>IF(EmployeeData3[[#This Row],[Country]]="Ireland",1,0)</f>
        <v>0</v>
      </c>
      <c r="AM841">
        <f>IF(EmployeeData3[[#This Row],[Country]]="Singapore",1,0)</f>
        <v>0</v>
      </c>
      <c r="AN841">
        <f>IF(EmployeeData3[[#This Row],[Country]]="US",1,0)</f>
        <v>0</v>
      </c>
      <c r="AO841">
        <f>IF(EmployeeData3[[#This Row],[Working Arrangement]]="Office",1,0)</f>
        <v>0</v>
      </c>
      <c r="AP841">
        <f>IF(EmployeeData3[[#This Row],[Working Arrangement]]="Remote",1,0)</f>
        <v>1</v>
      </c>
      <c r="AQ841" t="e">
        <f>'Logistics Regression'!#REF! + SUMPRODUCT(B841:J841, 'Logistics Regression'!#REF!)</f>
        <v>#REF!</v>
      </c>
    </row>
    <row r="842" spans="1:43">
      <c r="A842" t="s">
        <v>893</v>
      </c>
      <c r="B842" t="str">
        <f>VLOOKUP(EmployeeData3[[#This Row],[Employee ID]],GenderData[#All],2,FALSE)</f>
        <v>Female</v>
      </c>
      <c r="C842" t="s">
        <v>48</v>
      </c>
      <c r="D842" t="s">
        <v>49</v>
      </c>
      <c r="E842" t="s">
        <v>73</v>
      </c>
      <c r="F842" t="s">
        <v>24</v>
      </c>
      <c r="G842">
        <v>46</v>
      </c>
      <c r="H842">
        <v>3.7</v>
      </c>
      <c r="I842">
        <v>0.5</v>
      </c>
      <c r="J842" s="3">
        <v>1</v>
      </c>
      <c r="K842" t="s">
        <v>25</v>
      </c>
      <c r="L842" t="s">
        <v>26</v>
      </c>
      <c r="M842">
        <v>11</v>
      </c>
      <c r="N842">
        <v>84</v>
      </c>
      <c r="O842">
        <v>2</v>
      </c>
      <c r="P842">
        <v>7.7</v>
      </c>
      <c r="Q842" t="s">
        <v>33</v>
      </c>
      <c r="R842" t="s">
        <v>26</v>
      </c>
      <c r="S842">
        <v>24</v>
      </c>
      <c r="T842">
        <v>0</v>
      </c>
      <c r="U842">
        <f>IF(EmployeeData3[[#This Row],[Gender]]="Female",1,0)</f>
        <v>1</v>
      </c>
      <c r="V842">
        <f>IF(EmployeeData3[[#This Row],[Performance Rating]]="Needs Improvement",1,0)</f>
        <v>0</v>
      </c>
      <c r="W842">
        <f>IF(EmployeeData3[[#This Row],[Performance Rating]]="Exceeds Expectations",1,0)</f>
        <v>0</v>
      </c>
      <c r="X842">
        <f>IF(EmployeeData3[[#This Row],[Performance Rating]]="Outstanding",1,0)</f>
        <v>0</v>
      </c>
      <c r="Y842">
        <f>IF(EmployeeData3[[#This Row],[Job Level]]="Entry",1,0)</f>
        <v>0</v>
      </c>
      <c r="Z842">
        <f>IF(EmployeeData3[[#This Row],[Job Level]]="Manager",1,0)</f>
        <v>0</v>
      </c>
      <c r="AA842">
        <f>IF(EmployeeData3[[#This Row],[Job Level]]="Senior",1,0)</f>
        <v>0</v>
      </c>
      <c r="AB842">
        <f>IF(EmployeeData3[[#This Row],[Job Level]]="Senior Manager",1,0)</f>
        <v>0</v>
      </c>
      <c r="AC842">
        <f>IF(EmployeeData3[[#This Row],[Department]]="Claims",1,0)</f>
        <v>0</v>
      </c>
      <c r="AD842">
        <f>IF(EmployeeData3[[#This Row],[Department]]="Finance",1,0)</f>
        <v>0</v>
      </c>
      <c r="AE842">
        <f>IF(EmployeeData3[[#This Row],[Department]]="HR",1,0)</f>
        <v>0</v>
      </c>
      <c r="AF842">
        <f>IF(EmployeeData3[[#This Row],[Department]]="IT",1,0)</f>
        <v>1</v>
      </c>
      <c r="AG842">
        <f>IF(EmployeeData3[[#This Row],[Department]]="Marketing",1,0)</f>
        <v>0</v>
      </c>
      <c r="AH842">
        <f>IF(EmployeeData3[[#This Row],[Department]]="Sales",1,0)</f>
        <v>0</v>
      </c>
      <c r="AI842">
        <f>IF(EmployeeData3[[#This Row],[Department]]="Underwriting",1,0)</f>
        <v>0</v>
      </c>
      <c r="AJ842">
        <f>IF(EmployeeData3[[#This Row],[Country]]="Canada",1,0)</f>
        <v>0</v>
      </c>
      <c r="AK842">
        <f>IF(EmployeeData3[[#This Row],[Country]]="Germany",1,0)</f>
        <v>0</v>
      </c>
      <c r="AL842">
        <f>IF(EmployeeData3[[#This Row],[Country]]="Ireland",1,0)</f>
        <v>1</v>
      </c>
      <c r="AM842">
        <f>IF(EmployeeData3[[#This Row],[Country]]="Singapore",1,0)</f>
        <v>0</v>
      </c>
      <c r="AN842">
        <f>IF(EmployeeData3[[#This Row],[Country]]="US",1,0)</f>
        <v>0</v>
      </c>
      <c r="AO842">
        <f>IF(EmployeeData3[[#This Row],[Working Arrangement]]="Office",1,0)</f>
        <v>0</v>
      </c>
      <c r="AP842">
        <f>IF(EmployeeData3[[#This Row],[Working Arrangement]]="Remote",1,0)</f>
        <v>0</v>
      </c>
      <c r="AQ842" t="e">
        <f>'Logistics Regression'!#REF! + SUMPRODUCT(B842:J842, 'Logistics Regression'!#REF!)</f>
        <v>#REF!</v>
      </c>
    </row>
    <row r="843" spans="1:43">
      <c r="A843" t="s">
        <v>894</v>
      </c>
      <c r="B843" t="str">
        <f>VLOOKUP(EmployeeData3[[#This Row],[Employee ID]],GenderData[#All],2,FALSE)</f>
        <v>Male</v>
      </c>
      <c r="C843" t="s">
        <v>40</v>
      </c>
      <c r="D843" t="s">
        <v>40</v>
      </c>
      <c r="E843" t="s">
        <v>31</v>
      </c>
      <c r="F843" t="s">
        <v>24</v>
      </c>
      <c r="G843">
        <v>41</v>
      </c>
      <c r="H843">
        <v>5.3</v>
      </c>
      <c r="I843">
        <v>2.4</v>
      </c>
      <c r="J843" s="3">
        <v>1.17</v>
      </c>
      <c r="K843" t="s">
        <v>37</v>
      </c>
      <c r="L843" t="s">
        <v>38</v>
      </c>
      <c r="M843">
        <v>4</v>
      </c>
      <c r="N843">
        <v>91</v>
      </c>
      <c r="O843">
        <v>10</v>
      </c>
      <c r="P843">
        <v>2.4</v>
      </c>
      <c r="Q843" t="s">
        <v>50</v>
      </c>
      <c r="R843" t="s">
        <v>26</v>
      </c>
      <c r="S843">
        <v>24</v>
      </c>
      <c r="T843">
        <v>0</v>
      </c>
      <c r="U843">
        <f>IF(EmployeeData3[[#This Row],[Gender]]="Female",1,0)</f>
        <v>0</v>
      </c>
      <c r="V843">
        <f>IF(EmployeeData3[[#This Row],[Performance Rating]]="Needs Improvement",1,0)</f>
        <v>0</v>
      </c>
      <c r="W843">
        <f>IF(EmployeeData3[[#This Row],[Performance Rating]]="Exceeds Expectations",1,0)</f>
        <v>1</v>
      </c>
      <c r="X843">
        <f>IF(EmployeeData3[[#This Row],[Performance Rating]]="Outstanding",1,0)</f>
        <v>0</v>
      </c>
      <c r="Y843">
        <f>IF(EmployeeData3[[#This Row],[Job Level]]="Entry",1,0)</f>
        <v>0</v>
      </c>
      <c r="Z843">
        <f>IF(EmployeeData3[[#This Row],[Job Level]]="Manager",1,0)</f>
        <v>0</v>
      </c>
      <c r="AA843">
        <f>IF(EmployeeData3[[#This Row],[Job Level]]="Senior",1,0)</f>
        <v>0</v>
      </c>
      <c r="AB843">
        <f>IF(EmployeeData3[[#This Row],[Job Level]]="Senior Manager",1,0)</f>
        <v>0</v>
      </c>
      <c r="AC843">
        <f>IF(EmployeeData3[[#This Row],[Department]]="Claims",1,0)</f>
        <v>0</v>
      </c>
      <c r="AD843">
        <f>IF(EmployeeData3[[#This Row],[Department]]="Finance",1,0)</f>
        <v>0</v>
      </c>
      <c r="AE843">
        <f>IF(EmployeeData3[[#This Row],[Department]]="HR",1,0)</f>
        <v>0</v>
      </c>
      <c r="AF843">
        <f>IF(EmployeeData3[[#This Row],[Department]]="IT",1,0)</f>
        <v>0</v>
      </c>
      <c r="AG843">
        <f>IF(EmployeeData3[[#This Row],[Department]]="Marketing",1,0)</f>
        <v>0</v>
      </c>
      <c r="AH843">
        <f>IF(EmployeeData3[[#This Row],[Department]]="Sales",1,0)</f>
        <v>0</v>
      </c>
      <c r="AI843">
        <f>IF(EmployeeData3[[#This Row],[Department]]="Underwriting",1,0)</f>
        <v>0</v>
      </c>
      <c r="AJ843">
        <f>IF(EmployeeData3[[#This Row],[Country]]="Canada",1,0)</f>
        <v>0</v>
      </c>
      <c r="AK843">
        <f>IF(EmployeeData3[[#This Row],[Country]]="Germany",1,0)</f>
        <v>1</v>
      </c>
      <c r="AL843">
        <f>IF(EmployeeData3[[#This Row],[Country]]="Ireland",1,0)</f>
        <v>0</v>
      </c>
      <c r="AM843">
        <f>IF(EmployeeData3[[#This Row],[Country]]="Singapore",1,0)</f>
        <v>0</v>
      </c>
      <c r="AN843">
        <f>IF(EmployeeData3[[#This Row],[Country]]="US",1,0)</f>
        <v>0</v>
      </c>
      <c r="AO843">
        <f>IF(EmployeeData3[[#This Row],[Working Arrangement]]="Office",1,0)</f>
        <v>1</v>
      </c>
      <c r="AP843">
        <f>IF(EmployeeData3[[#This Row],[Working Arrangement]]="Remote",1,0)</f>
        <v>0</v>
      </c>
      <c r="AQ843" t="e">
        <f>'Logistics Regression'!#REF! + SUMPRODUCT(B843:J843, 'Logistics Regression'!#REF!)</f>
        <v>#REF!</v>
      </c>
    </row>
    <row r="844" spans="1:43">
      <c r="A844" t="s">
        <v>895</v>
      </c>
      <c r="B844" t="str">
        <f>VLOOKUP(EmployeeData3[[#This Row],[Employee ID]],GenderData[#All],2,FALSE)</f>
        <v>Female</v>
      </c>
      <c r="C844" t="s">
        <v>43</v>
      </c>
      <c r="D844" t="s">
        <v>44</v>
      </c>
      <c r="E844" t="s">
        <v>45</v>
      </c>
      <c r="F844" t="s">
        <v>24</v>
      </c>
      <c r="G844">
        <v>30</v>
      </c>
      <c r="H844">
        <v>7.7</v>
      </c>
      <c r="I844">
        <v>5.4</v>
      </c>
      <c r="J844" s="3">
        <v>0.81</v>
      </c>
      <c r="K844" t="s">
        <v>25</v>
      </c>
      <c r="L844" t="s">
        <v>26</v>
      </c>
      <c r="M844">
        <v>29</v>
      </c>
      <c r="N844">
        <v>48</v>
      </c>
      <c r="O844">
        <v>5</v>
      </c>
      <c r="P844">
        <v>1.1000000000000001</v>
      </c>
      <c r="Q844" t="s">
        <v>27</v>
      </c>
      <c r="R844" t="s">
        <v>38</v>
      </c>
      <c r="S844">
        <v>18</v>
      </c>
      <c r="T844">
        <v>1</v>
      </c>
      <c r="U844">
        <f>IF(EmployeeData3[[#This Row],[Gender]]="Female",1,0)</f>
        <v>1</v>
      </c>
      <c r="V844">
        <f>IF(EmployeeData3[[#This Row],[Performance Rating]]="Needs Improvement",1,0)</f>
        <v>0</v>
      </c>
      <c r="W844">
        <f>IF(EmployeeData3[[#This Row],[Performance Rating]]="Exceeds Expectations",1,0)</f>
        <v>0</v>
      </c>
      <c r="X844">
        <f>IF(EmployeeData3[[#This Row],[Performance Rating]]="Outstanding",1,0)</f>
        <v>0</v>
      </c>
      <c r="Y844">
        <f>IF(EmployeeData3[[#This Row],[Job Level]]="Entry",1,0)</f>
        <v>0</v>
      </c>
      <c r="Z844">
        <f>IF(EmployeeData3[[#This Row],[Job Level]]="Manager",1,0)</f>
        <v>0</v>
      </c>
      <c r="AA844">
        <f>IF(EmployeeData3[[#This Row],[Job Level]]="Senior",1,0)</f>
        <v>0</v>
      </c>
      <c r="AB844">
        <f>IF(EmployeeData3[[#This Row],[Job Level]]="Senior Manager",1,0)</f>
        <v>0</v>
      </c>
      <c r="AC844">
        <f>IF(EmployeeData3[[#This Row],[Department]]="Claims",1,0)</f>
        <v>0</v>
      </c>
      <c r="AD844">
        <f>IF(EmployeeData3[[#This Row],[Department]]="Finance",1,0)</f>
        <v>1</v>
      </c>
      <c r="AE844">
        <f>IF(EmployeeData3[[#This Row],[Department]]="HR",1,0)</f>
        <v>0</v>
      </c>
      <c r="AF844">
        <f>IF(EmployeeData3[[#This Row],[Department]]="IT",1,0)</f>
        <v>0</v>
      </c>
      <c r="AG844">
        <f>IF(EmployeeData3[[#This Row],[Department]]="Marketing",1,0)</f>
        <v>0</v>
      </c>
      <c r="AH844">
        <f>IF(EmployeeData3[[#This Row],[Department]]="Sales",1,0)</f>
        <v>0</v>
      </c>
      <c r="AI844">
        <f>IF(EmployeeData3[[#This Row],[Department]]="Underwriting",1,0)</f>
        <v>0</v>
      </c>
      <c r="AJ844">
        <f>IF(EmployeeData3[[#This Row],[Country]]="Canada",1,0)</f>
        <v>0</v>
      </c>
      <c r="AK844">
        <f>IF(EmployeeData3[[#This Row],[Country]]="Germany",1,0)</f>
        <v>0</v>
      </c>
      <c r="AL844">
        <f>IF(EmployeeData3[[#This Row],[Country]]="Ireland",1,0)</f>
        <v>0</v>
      </c>
      <c r="AM844">
        <f>IF(EmployeeData3[[#This Row],[Country]]="Singapore",1,0)</f>
        <v>0</v>
      </c>
      <c r="AN844">
        <f>IF(EmployeeData3[[#This Row],[Country]]="US",1,0)</f>
        <v>1</v>
      </c>
      <c r="AO844">
        <f>IF(EmployeeData3[[#This Row],[Working Arrangement]]="Office",1,0)</f>
        <v>0</v>
      </c>
      <c r="AP844">
        <f>IF(EmployeeData3[[#This Row],[Working Arrangement]]="Remote",1,0)</f>
        <v>1</v>
      </c>
      <c r="AQ844" t="e">
        <f>'Logistics Regression'!#REF! + SUMPRODUCT(B844:J844, 'Logistics Regression'!#REF!)</f>
        <v>#REF!</v>
      </c>
    </row>
    <row r="845" spans="1:43">
      <c r="A845" t="s">
        <v>896</v>
      </c>
      <c r="B845" t="str">
        <f>VLOOKUP(EmployeeData3[[#This Row],[Employee ID]],GenderData[#All],2,FALSE)</f>
        <v>Male</v>
      </c>
      <c r="C845" t="s">
        <v>29</v>
      </c>
      <c r="D845" t="s">
        <v>30</v>
      </c>
      <c r="E845" t="s">
        <v>23</v>
      </c>
      <c r="F845" t="s">
        <v>32</v>
      </c>
      <c r="G845">
        <v>39</v>
      </c>
      <c r="H845">
        <v>5.8</v>
      </c>
      <c r="I845">
        <v>5.3</v>
      </c>
      <c r="J845" s="3">
        <v>0.87</v>
      </c>
      <c r="K845" t="s">
        <v>25</v>
      </c>
      <c r="L845" t="s">
        <v>26</v>
      </c>
      <c r="M845">
        <v>21</v>
      </c>
      <c r="N845">
        <v>49</v>
      </c>
      <c r="O845">
        <v>11</v>
      </c>
      <c r="P845">
        <v>4.5</v>
      </c>
      <c r="Q845" t="s">
        <v>33</v>
      </c>
      <c r="R845" t="s">
        <v>26</v>
      </c>
      <c r="S845">
        <v>44</v>
      </c>
      <c r="T845">
        <v>1</v>
      </c>
      <c r="U845">
        <f>IF(EmployeeData3[[#This Row],[Gender]]="Female",1,0)</f>
        <v>0</v>
      </c>
      <c r="V845">
        <f>IF(EmployeeData3[[#This Row],[Performance Rating]]="Needs Improvement",1,0)</f>
        <v>0</v>
      </c>
      <c r="W845">
        <f>IF(EmployeeData3[[#This Row],[Performance Rating]]="Exceeds Expectations",1,0)</f>
        <v>0</v>
      </c>
      <c r="X845">
        <f>IF(EmployeeData3[[#This Row],[Performance Rating]]="Outstanding",1,0)</f>
        <v>0</v>
      </c>
      <c r="Y845">
        <f>IF(EmployeeData3[[#This Row],[Job Level]]="Entry",1,0)</f>
        <v>0</v>
      </c>
      <c r="Z845">
        <f>IF(EmployeeData3[[#This Row],[Job Level]]="Manager",1,0)</f>
        <v>0</v>
      </c>
      <c r="AA845">
        <f>IF(EmployeeData3[[#This Row],[Job Level]]="Senior",1,0)</f>
        <v>1</v>
      </c>
      <c r="AB845">
        <f>IF(EmployeeData3[[#This Row],[Job Level]]="Senior Manager",1,0)</f>
        <v>0</v>
      </c>
      <c r="AC845">
        <f>IF(EmployeeData3[[#This Row],[Department]]="Claims",1,0)</f>
        <v>1</v>
      </c>
      <c r="AD845">
        <f>IF(EmployeeData3[[#This Row],[Department]]="Finance",1,0)</f>
        <v>0</v>
      </c>
      <c r="AE845">
        <f>IF(EmployeeData3[[#This Row],[Department]]="HR",1,0)</f>
        <v>0</v>
      </c>
      <c r="AF845">
        <f>IF(EmployeeData3[[#This Row],[Department]]="IT",1,0)</f>
        <v>0</v>
      </c>
      <c r="AG845">
        <f>IF(EmployeeData3[[#This Row],[Department]]="Marketing",1,0)</f>
        <v>0</v>
      </c>
      <c r="AH845">
        <f>IF(EmployeeData3[[#This Row],[Department]]="Sales",1,0)</f>
        <v>0</v>
      </c>
      <c r="AI845">
        <f>IF(EmployeeData3[[#This Row],[Department]]="Underwriting",1,0)</f>
        <v>0</v>
      </c>
      <c r="AJ845">
        <f>IF(EmployeeData3[[#This Row],[Country]]="Canada",1,0)</f>
        <v>0</v>
      </c>
      <c r="AK845">
        <f>IF(EmployeeData3[[#This Row],[Country]]="Germany",1,0)</f>
        <v>0</v>
      </c>
      <c r="AL845">
        <f>IF(EmployeeData3[[#This Row],[Country]]="Ireland",1,0)</f>
        <v>0</v>
      </c>
      <c r="AM845">
        <f>IF(EmployeeData3[[#This Row],[Country]]="Singapore",1,0)</f>
        <v>0</v>
      </c>
      <c r="AN845">
        <f>IF(EmployeeData3[[#This Row],[Country]]="US",1,0)</f>
        <v>0</v>
      </c>
      <c r="AO845">
        <f>IF(EmployeeData3[[#This Row],[Working Arrangement]]="Office",1,0)</f>
        <v>0</v>
      </c>
      <c r="AP845">
        <f>IF(EmployeeData3[[#This Row],[Working Arrangement]]="Remote",1,0)</f>
        <v>0</v>
      </c>
      <c r="AQ845" t="e">
        <f>'Logistics Regression'!#REF! + SUMPRODUCT(B845:J845, 'Logistics Regression'!#REF!)</f>
        <v>#REF!</v>
      </c>
    </row>
    <row r="846" spans="1:43">
      <c r="A846" t="s">
        <v>897</v>
      </c>
      <c r="B846" t="str">
        <f>VLOOKUP(EmployeeData3[[#This Row],[Employee ID]],GenderData[#All],2,FALSE)</f>
        <v>Female</v>
      </c>
      <c r="C846" t="s">
        <v>43</v>
      </c>
      <c r="D846" t="s">
        <v>44</v>
      </c>
      <c r="E846" t="s">
        <v>23</v>
      </c>
      <c r="F846" t="s">
        <v>59</v>
      </c>
      <c r="G846">
        <v>50</v>
      </c>
      <c r="H846">
        <v>2.2000000000000002</v>
      </c>
      <c r="I846">
        <v>2.2000000000000002</v>
      </c>
      <c r="J846" s="3">
        <v>1.18</v>
      </c>
      <c r="K846" t="s">
        <v>75</v>
      </c>
      <c r="L846" t="s">
        <v>26</v>
      </c>
      <c r="M846">
        <v>10</v>
      </c>
      <c r="N846">
        <v>59</v>
      </c>
      <c r="O846">
        <v>12</v>
      </c>
      <c r="P846">
        <v>1.9</v>
      </c>
      <c r="Q846" t="s">
        <v>33</v>
      </c>
      <c r="R846" t="s">
        <v>38</v>
      </c>
      <c r="S846">
        <v>28</v>
      </c>
      <c r="T846">
        <v>0</v>
      </c>
      <c r="U846">
        <f>IF(EmployeeData3[[#This Row],[Gender]]="Female",1,0)</f>
        <v>1</v>
      </c>
      <c r="V846">
        <f>IF(EmployeeData3[[#This Row],[Performance Rating]]="Needs Improvement",1,0)</f>
        <v>0</v>
      </c>
      <c r="W846">
        <f>IF(EmployeeData3[[#This Row],[Performance Rating]]="Exceeds Expectations",1,0)</f>
        <v>0</v>
      </c>
      <c r="X846">
        <f>IF(EmployeeData3[[#This Row],[Performance Rating]]="Outstanding",1,0)</f>
        <v>1</v>
      </c>
      <c r="Y846">
        <f>IF(EmployeeData3[[#This Row],[Job Level]]="Entry",1,0)</f>
        <v>0</v>
      </c>
      <c r="Z846">
        <f>IF(EmployeeData3[[#This Row],[Job Level]]="Manager",1,0)</f>
        <v>0</v>
      </c>
      <c r="AA846">
        <f>IF(EmployeeData3[[#This Row],[Job Level]]="Senior",1,0)</f>
        <v>0</v>
      </c>
      <c r="AB846">
        <f>IF(EmployeeData3[[#This Row],[Job Level]]="Senior Manager",1,0)</f>
        <v>1</v>
      </c>
      <c r="AC846">
        <f>IF(EmployeeData3[[#This Row],[Department]]="Claims",1,0)</f>
        <v>0</v>
      </c>
      <c r="AD846">
        <f>IF(EmployeeData3[[#This Row],[Department]]="Finance",1,0)</f>
        <v>1</v>
      </c>
      <c r="AE846">
        <f>IF(EmployeeData3[[#This Row],[Department]]="HR",1,0)</f>
        <v>0</v>
      </c>
      <c r="AF846">
        <f>IF(EmployeeData3[[#This Row],[Department]]="IT",1,0)</f>
        <v>0</v>
      </c>
      <c r="AG846">
        <f>IF(EmployeeData3[[#This Row],[Department]]="Marketing",1,0)</f>
        <v>0</v>
      </c>
      <c r="AH846">
        <f>IF(EmployeeData3[[#This Row],[Department]]="Sales",1,0)</f>
        <v>0</v>
      </c>
      <c r="AI846">
        <f>IF(EmployeeData3[[#This Row],[Department]]="Underwriting",1,0)</f>
        <v>0</v>
      </c>
      <c r="AJ846">
        <f>IF(EmployeeData3[[#This Row],[Country]]="Canada",1,0)</f>
        <v>0</v>
      </c>
      <c r="AK846">
        <f>IF(EmployeeData3[[#This Row],[Country]]="Germany",1,0)</f>
        <v>0</v>
      </c>
      <c r="AL846">
        <f>IF(EmployeeData3[[#This Row],[Country]]="Ireland",1,0)</f>
        <v>0</v>
      </c>
      <c r="AM846">
        <f>IF(EmployeeData3[[#This Row],[Country]]="Singapore",1,0)</f>
        <v>0</v>
      </c>
      <c r="AN846">
        <f>IF(EmployeeData3[[#This Row],[Country]]="US",1,0)</f>
        <v>0</v>
      </c>
      <c r="AO846">
        <f>IF(EmployeeData3[[#This Row],[Working Arrangement]]="Office",1,0)</f>
        <v>0</v>
      </c>
      <c r="AP846">
        <f>IF(EmployeeData3[[#This Row],[Working Arrangement]]="Remote",1,0)</f>
        <v>0</v>
      </c>
      <c r="AQ846" t="e">
        <f>'Logistics Regression'!#REF! + SUMPRODUCT(B846:J846, 'Logistics Regression'!#REF!)</f>
        <v>#REF!</v>
      </c>
    </row>
    <row r="847" spans="1:43">
      <c r="A847" t="s">
        <v>898</v>
      </c>
      <c r="B847" t="str">
        <f>VLOOKUP(EmployeeData3[[#This Row],[Employee ID]],GenderData[#All],2,FALSE)</f>
        <v>Female</v>
      </c>
      <c r="C847" t="s">
        <v>21</v>
      </c>
      <c r="D847" t="s">
        <v>22</v>
      </c>
      <c r="E847" t="s">
        <v>23</v>
      </c>
      <c r="F847" t="s">
        <v>24</v>
      </c>
      <c r="G847">
        <v>37</v>
      </c>
      <c r="H847">
        <v>6.9</v>
      </c>
      <c r="I847">
        <v>2.6</v>
      </c>
      <c r="J847" s="3">
        <v>1.1200000000000001</v>
      </c>
      <c r="K847" t="s">
        <v>25</v>
      </c>
      <c r="L847" t="s">
        <v>26</v>
      </c>
      <c r="M847">
        <v>22</v>
      </c>
      <c r="N847">
        <v>88</v>
      </c>
      <c r="O847">
        <v>2</v>
      </c>
      <c r="P847">
        <v>1.3</v>
      </c>
      <c r="Q847" t="s">
        <v>33</v>
      </c>
      <c r="R847" t="s">
        <v>26</v>
      </c>
      <c r="S847">
        <v>25</v>
      </c>
      <c r="T847">
        <v>0</v>
      </c>
      <c r="U847">
        <f>IF(EmployeeData3[[#This Row],[Gender]]="Female",1,0)</f>
        <v>1</v>
      </c>
      <c r="V847">
        <f>IF(EmployeeData3[[#This Row],[Performance Rating]]="Needs Improvement",1,0)</f>
        <v>0</v>
      </c>
      <c r="W847">
        <f>IF(EmployeeData3[[#This Row],[Performance Rating]]="Exceeds Expectations",1,0)</f>
        <v>0</v>
      </c>
      <c r="X847">
        <f>IF(EmployeeData3[[#This Row],[Performance Rating]]="Outstanding",1,0)</f>
        <v>0</v>
      </c>
      <c r="Y847">
        <f>IF(EmployeeData3[[#This Row],[Job Level]]="Entry",1,0)</f>
        <v>0</v>
      </c>
      <c r="Z847">
        <f>IF(EmployeeData3[[#This Row],[Job Level]]="Manager",1,0)</f>
        <v>0</v>
      </c>
      <c r="AA847">
        <f>IF(EmployeeData3[[#This Row],[Job Level]]="Senior",1,0)</f>
        <v>0</v>
      </c>
      <c r="AB847">
        <f>IF(EmployeeData3[[#This Row],[Job Level]]="Senior Manager",1,0)</f>
        <v>0</v>
      </c>
      <c r="AC847">
        <f>IF(EmployeeData3[[#This Row],[Department]]="Claims",1,0)</f>
        <v>0</v>
      </c>
      <c r="AD847">
        <f>IF(EmployeeData3[[#This Row],[Department]]="Finance",1,0)</f>
        <v>0</v>
      </c>
      <c r="AE847">
        <f>IF(EmployeeData3[[#This Row],[Department]]="HR",1,0)</f>
        <v>0</v>
      </c>
      <c r="AF847">
        <f>IF(EmployeeData3[[#This Row],[Department]]="IT",1,0)</f>
        <v>0</v>
      </c>
      <c r="AG847">
        <f>IF(EmployeeData3[[#This Row],[Department]]="Marketing",1,0)</f>
        <v>0</v>
      </c>
      <c r="AH847">
        <f>IF(EmployeeData3[[#This Row],[Department]]="Sales",1,0)</f>
        <v>1</v>
      </c>
      <c r="AI847">
        <f>IF(EmployeeData3[[#This Row],[Department]]="Underwriting",1,0)</f>
        <v>0</v>
      </c>
      <c r="AJ847">
        <f>IF(EmployeeData3[[#This Row],[Country]]="Canada",1,0)</f>
        <v>0</v>
      </c>
      <c r="AK847">
        <f>IF(EmployeeData3[[#This Row],[Country]]="Germany",1,0)</f>
        <v>0</v>
      </c>
      <c r="AL847">
        <f>IF(EmployeeData3[[#This Row],[Country]]="Ireland",1,0)</f>
        <v>0</v>
      </c>
      <c r="AM847">
        <f>IF(EmployeeData3[[#This Row],[Country]]="Singapore",1,0)</f>
        <v>0</v>
      </c>
      <c r="AN847">
        <f>IF(EmployeeData3[[#This Row],[Country]]="US",1,0)</f>
        <v>0</v>
      </c>
      <c r="AO847">
        <f>IF(EmployeeData3[[#This Row],[Working Arrangement]]="Office",1,0)</f>
        <v>0</v>
      </c>
      <c r="AP847">
        <f>IF(EmployeeData3[[#This Row],[Working Arrangement]]="Remote",1,0)</f>
        <v>0</v>
      </c>
      <c r="AQ847" t="e">
        <f>'Logistics Regression'!#REF! + SUMPRODUCT(B847:J847, 'Logistics Regression'!#REF!)</f>
        <v>#REF!</v>
      </c>
    </row>
    <row r="848" spans="1:43">
      <c r="A848" t="s">
        <v>899</v>
      </c>
      <c r="B848" t="str">
        <f>VLOOKUP(EmployeeData3[[#This Row],[Employee ID]],GenderData[#All],2,FALSE)</f>
        <v>Male</v>
      </c>
      <c r="C848" t="s">
        <v>48</v>
      </c>
      <c r="D848" t="s">
        <v>49</v>
      </c>
      <c r="E848" t="s">
        <v>23</v>
      </c>
      <c r="F848" t="s">
        <v>24</v>
      </c>
      <c r="G848">
        <v>29</v>
      </c>
      <c r="H848">
        <v>10.8</v>
      </c>
      <c r="I848">
        <v>2.9</v>
      </c>
      <c r="J848" s="3">
        <v>0.99</v>
      </c>
      <c r="K848" t="s">
        <v>25</v>
      </c>
      <c r="L848" t="s">
        <v>26</v>
      </c>
      <c r="M848">
        <v>15</v>
      </c>
      <c r="N848">
        <v>65</v>
      </c>
      <c r="O848">
        <v>10</v>
      </c>
      <c r="P848">
        <v>0.7</v>
      </c>
      <c r="Q848" t="s">
        <v>33</v>
      </c>
      <c r="R848" t="s">
        <v>26</v>
      </c>
      <c r="S848">
        <v>29</v>
      </c>
      <c r="T848">
        <v>0</v>
      </c>
      <c r="U848">
        <f>IF(EmployeeData3[[#This Row],[Gender]]="Female",1,0)</f>
        <v>0</v>
      </c>
      <c r="V848">
        <f>IF(EmployeeData3[[#This Row],[Performance Rating]]="Needs Improvement",1,0)</f>
        <v>0</v>
      </c>
      <c r="W848">
        <f>IF(EmployeeData3[[#This Row],[Performance Rating]]="Exceeds Expectations",1,0)</f>
        <v>0</v>
      </c>
      <c r="X848">
        <f>IF(EmployeeData3[[#This Row],[Performance Rating]]="Outstanding",1,0)</f>
        <v>0</v>
      </c>
      <c r="Y848">
        <f>IF(EmployeeData3[[#This Row],[Job Level]]="Entry",1,0)</f>
        <v>0</v>
      </c>
      <c r="Z848">
        <f>IF(EmployeeData3[[#This Row],[Job Level]]="Manager",1,0)</f>
        <v>0</v>
      </c>
      <c r="AA848">
        <f>IF(EmployeeData3[[#This Row],[Job Level]]="Senior",1,0)</f>
        <v>0</v>
      </c>
      <c r="AB848">
        <f>IF(EmployeeData3[[#This Row],[Job Level]]="Senior Manager",1,0)</f>
        <v>0</v>
      </c>
      <c r="AC848">
        <f>IF(EmployeeData3[[#This Row],[Department]]="Claims",1,0)</f>
        <v>0</v>
      </c>
      <c r="AD848">
        <f>IF(EmployeeData3[[#This Row],[Department]]="Finance",1,0)</f>
        <v>0</v>
      </c>
      <c r="AE848">
        <f>IF(EmployeeData3[[#This Row],[Department]]="HR",1,0)</f>
        <v>0</v>
      </c>
      <c r="AF848">
        <f>IF(EmployeeData3[[#This Row],[Department]]="IT",1,0)</f>
        <v>1</v>
      </c>
      <c r="AG848">
        <f>IF(EmployeeData3[[#This Row],[Department]]="Marketing",1,0)</f>
        <v>0</v>
      </c>
      <c r="AH848">
        <f>IF(EmployeeData3[[#This Row],[Department]]="Sales",1,0)</f>
        <v>0</v>
      </c>
      <c r="AI848">
        <f>IF(EmployeeData3[[#This Row],[Department]]="Underwriting",1,0)</f>
        <v>0</v>
      </c>
      <c r="AJ848">
        <f>IF(EmployeeData3[[#This Row],[Country]]="Canada",1,0)</f>
        <v>0</v>
      </c>
      <c r="AK848">
        <f>IF(EmployeeData3[[#This Row],[Country]]="Germany",1,0)</f>
        <v>0</v>
      </c>
      <c r="AL848">
        <f>IF(EmployeeData3[[#This Row],[Country]]="Ireland",1,0)</f>
        <v>0</v>
      </c>
      <c r="AM848">
        <f>IF(EmployeeData3[[#This Row],[Country]]="Singapore",1,0)</f>
        <v>0</v>
      </c>
      <c r="AN848">
        <f>IF(EmployeeData3[[#This Row],[Country]]="US",1,0)</f>
        <v>0</v>
      </c>
      <c r="AO848">
        <f>IF(EmployeeData3[[#This Row],[Working Arrangement]]="Office",1,0)</f>
        <v>0</v>
      </c>
      <c r="AP848">
        <f>IF(EmployeeData3[[#This Row],[Working Arrangement]]="Remote",1,0)</f>
        <v>0</v>
      </c>
      <c r="AQ848" t="e">
        <f>'Logistics Regression'!#REF! + SUMPRODUCT(B848:J848, 'Logistics Regression'!#REF!)</f>
        <v>#REF!</v>
      </c>
    </row>
    <row r="849" spans="1:43">
      <c r="A849" t="s">
        <v>900</v>
      </c>
      <c r="B849" t="str">
        <f>VLOOKUP(EmployeeData3[[#This Row],[Employee ID]],GenderData[#All],2,FALSE)</f>
        <v>Male</v>
      </c>
      <c r="C849" t="s">
        <v>29</v>
      </c>
      <c r="D849" t="s">
        <v>30</v>
      </c>
      <c r="E849" t="s">
        <v>23</v>
      </c>
      <c r="F849" t="s">
        <v>24</v>
      </c>
      <c r="G849">
        <v>24</v>
      </c>
      <c r="H849">
        <v>7.9</v>
      </c>
      <c r="I849">
        <v>1.3</v>
      </c>
      <c r="J849" s="3">
        <v>1.1000000000000001</v>
      </c>
      <c r="K849" t="s">
        <v>25</v>
      </c>
      <c r="L849" t="s">
        <v>26</v>
      </c>
      <c r="M849">
        <v>13</v>
      </c>
      <c r="N849">
        <v>57</v>
      </c>
      <c r="O849">
        <v>10</v>
      </c>
      <c r="P849">
        <v>3.9</v>
      </c>
      <c r="Q849" t="s">
        <v>33</v>
      </c>
      <c r="R849" t="s">
        <v>38</v>
      </c>
      <c r="S849">
        <v>60</v>
      </c>
      <c r="T849">
        <v>0</v>
      </c>
      <c r="U849">
        <f>IF(EmployeeData3[[#This Row],[Gender]]="Female",1,0)</f>
        <v>0</v>
      </c>
      <c r="V849">
        <f>IF(EmployeeData3[[#This Row],[Performance Rating]]="Needs Improvement",1,0)</f>
        <v>0</v>
      </c>
      <c r="W849">
        <f>IF(EmployeeData3[[#This Row],[Performance Rating]]="Exceeds Expectations",1,0)</f>
        <v>0</v>
      </c>
      <c r="X849">
        <f>IF(EmployeeData3[[#This Row],[Performance Rating]]="Outstanding",1,0)</f>
        <v>0</v>
      </c>
      <c r="Y849">
        <f>IF(EmployeeData3[[#This Row],[Job Level]]="Entry",1,0)</f>
        <v>0</v>
      </c>
      <c r="Z849">
        <f>IF(EmployeeData3[[#This Row],[Job Level]]="Manager",1,0)</f>
        <v>0</v>
      </c>
      <c r="AA849">
        <f>IF(EmployeeData3[[#This Row],[Job Level]]="Senior",1,0)</f>
        <v>0</v>
      </c>
      <c r="AB849">
        <f>IF(EmployeeData3[[#This Row],[Job Level]]="Senior Manager",1,0)</f>
        <v>0</v>
      </c>
      <c r="AC849">
        <f>IF(EmployeeData3[[#This Row],[Department]]="Claims",1,0)</f>
        <v>1</v>
      </c>
      <c r="AD849">
        <f>IF(EmployeeData3[[#This Row],[Department]]="Finance",1,0)</f>
        <v>0</v>
      </c>
      <c r="AE849">
        <f>IF(EmployeeData3[[#This Row],[Department]]="HR",1,0)</f>
        <v>0</v>
      </c>
      <c r="AF849">
        <f>IF(EmployeeData3[[#This Row],[Department]]="IT",1,0)</f>
        <v>0</v>
      </c>
      <c r="AG849">
        <f>IF(EmployeeData3[[#This Row],[Department]]="Marketing",1,0)</f>
        <v>0</v>
      </c>
      <c r="AH849">
        <f>IF(EmployeeData3[[#This Row],[Department]]="Sales",1,0)</f>
        <v>0</v>
      </c>
      <c r="AI849">
        <f>IF(EmployeeData3[[#This Row],[Department]]="Underwriting",1,0)</f>
        <v>0</v>
      </c>
      <c r="AJ849">
        <f>IF(EmployeeData3[[#This Row],[Country]]="Canada",1,0)</f>
        <v>0</v>
      </c>
      <c r="AK849">
        <f>IF(EmployeeData3[[#This Row],[Country]]="Germany",1,0)</f>
        <v>0</v>
      </c>
      <c r="AL849">
        <f>IF(EmployeeData3[[#This Row],[Country]]="Ireland",1,0)</f>
        <v>0</v>
      </c>
      <c r="AM849">
        <f>IF(EmployeeData3[[#This Row],[Country]]="Singapore",1,0)</f>
        <v>0</v>
      </c>
      <c r="AN849">
        <f>IF(EmployeeData3[[#This Row],[Country]]="US",1,0)</f>
        <v>0</v>
      </c>
      <c r="AO849">
        <f>IF(EmployeeData3[[#This Row],[Working Arrangement]]="Office",1,0)</f>
        <v>0</v>
      </c>
      <c r="AP849">
        <f>IF(EmployeeData3[[#This Row],[Working Arrangement]]="Remote",1,0)</f>
        <v>0</v>
      </c>
      <c r="AQ849" t="e">
        <f>'Logistics Regression'!#REF! + SUMPRODUCT(B849:J849, 'Logistics Regression'!#REF!)</f>
        <v>#REF!</v>
      </c>
    </row>
    <row r="850" spans="1:43">
      <c r="A850" t="s">
        <v>901</v>
      </c>
      <c r="B850" t="str">
        <f>VLOOKUP(EmployeeData3[[#This Row],[Employee ID]],GenderData[#All],2,FALSE)</f>
        <v>Female</v>
      </c>
      <c r="C850" t="s">
        <v>21</v>
      </c>
      <c r="D850" t="s">
        <v>22</v>
      </c>
      <c r="E850" t="s">
        <v>45</v>
      </c>
      <c r="F850" t="s">
        <v>36</v>
      </c>
      <c r="G850">
        <v>31</v>
      </c>
      <c r="H850">
        <v>1.3</v>
      </c>
      <c r="I850">
        <v>0.5</v>
      </c>
      <c r="J850" s="3">
        <v>1.04</v>
      </c>
      <c r="K850" t="s">
        <v>37</v>
      </c>
      <c r="L850" t="s">
        <v>26</v>
      </c>
      <c r="M850">
        <v>20</v>
      </c>
      <c r="N850">
        <v>67</v>
      </c>
      <c r="O850">
        <v>6</v>
      </c>
      <c r="P850">
        <v>5.8</v>
      </c>
      <c r="Q850" t="s">
        <v>33</v>
      </c>
      <c r="R850" t="s">
        <v>26</v>
      </c>
      <c r="S850">
        <v>10</v>
      </c>
      <c r="T850">
        <v>0</v>
      </c>
      <c r="U850">
        <f>IF(EmployeeData3[[#This Row],[Gender]]="Female",1,0)</f>
        <v>1</v>
      </c>
      <c r="V850">
        <f>IF(EmployeeData3[[#This Row],[Performance Rating]]="Needs Improvement",1,0)</f>
        <v>0</v>
      </c>
      <c r="W850">
        <f>IF(EmployeeData3[[#This Row],[Performance Rating]]="Exceeds Expectations",1,0)</f>
        <v>1</v>
      </c>
      <c r="X850">
        <f>IF(EmployeeData3[[#This Row],[Performance Rating]]="Outstanding",1,0)</f>
        <v>0</v>
      </c>
      <c r="Y850">
        <f>IF(EmployeeData3[[#This Row],[Job Level]]="Entry",1,0)</f>
        <v>0</v>
      </c>
      <c r="Z850">
        <f>IF(EmployeeData3[[#This Row],[Job Level]]="Manager",1,0)</f>
        <v>1</v>
      </c>
      <c r="AA850">
        <f>IF(EmployeeData3[[#This Row],[Job Level]]="Senior",1,0)</f>
        <v>0</v>
      </c>
      <c r="AB850">
        <f>IF(EmployeeData3[[#This Row],[Job Level]]="Senior Manager",1,0)</f>
        <v>0</v>
      </c>
      <c r="AC850">
        <f>IF(EmployeeData3[[#This Row],[Department]]="Claims",1,0)</f>
        <v>0</v>
      </c>
      <c r="AD850">
        <f>IF(EmployeeData3[[#This Row],[Department]]="Finance",1,0)</f>
        <v>0</v>
      </c>
      <c r="AE850">
        <f>IF(EmployeeData3[[#This Row],[Department]]="HR",1,0)</f>
        <v>0</v>
      </c>
      <c r="AF850">
        <f>IF(EmployeeData3[[#This Row],[Department]]="IT",1,0)</f>
        <v>0</v>
      </c>
      <c r="AG850">
        <f>IF(EmployeeData3[[#This Row],[Department]]="Marketing",1,0)</f>
        <v>0</v>
      </c>
      <c r="AH850">
        <f>IF(EmployeeData3[[#This Row],[Department]]="Sales",1,0)</f>
        <v>1</v>
      </c>
      <c r="AI850">
        <f>IF(EmployeeData3[[#This Row],[Department]]="Underwriting",1,0)</f>
        <v>0</v>
      </c>
      <c r="AJ850">
        <f>IF(EmployeeData3[[#This Row],[Country]]="Canada",1,0)</f>
        <v>0</v>
      </c>
      <c r="AK850">
        <f>IF(EmployeeData3[[#This Row],[Country]]="Germany",1,0)</f>
        <v>0</v>
      </c>
      <c r="AL850">
        <f>IF(EmployeeData3[[#This Row],[Country]]="Ireland",1,0)</f>
        <v>0</v>
      </c>
      <c r="AM850">
        <f>IF(EmployeeData3[[#This Row],[Country]]="Singapore",1,0)</f>
        <v>0</v>
      </c>
      <c r="AN850">
        <f>IF(EmployeeData3[[#This Row],[Country]]="US",1,0)</f>
        <v>1</v>
      </c>
      <c r="AO850">
        <f>IF(EmployeeData3[[#This Row],[Working Arrangement]]="Office",1,0)</f>
        <v>0</v>
      </c>
      <c r="AP850">
        <f>IF(EmployeeData3[[#This Row],[Working Arrangement]]="Remote",1,0)</f>
        <v>0</v>
      </c>
      <c r="AQ850" t="e">
        <f>'Logistics Regression'!#REF! + SUMPRODUCT(B850:J850, 'Logistics Regression'!#REF!)</f>
        <v>#REF!</v>
      </c>
    </row>
    <row r="851" spans="1:43">
      <c r="A851" t="s">
        <v>902</v>
      </c>
      <c r="B851" t="str">
        <f>VLOOKUP(EmployeeData3[[#This Row],[Employee ID]],GenderData[#All],2,FALSE)</f>
        <v>Female</v>
      </c>
      <c r="C851" t="s">
        <v>40</v>
      </c>
      <c r="D851" t="s">
        <v>40</v>
      </c>
      <c r="E851" t="s">
        <v>23</v>
      </c>
      <c r="F851" t="s">
        <v>32</v>
      </c>
      <c r="G851">
        <v>34</v>
      </c>
      <c r="H851">
        <v>5.8</v>
      </c>
      <c r="I851">
        <v>1.8</v>
      </c>
      <c r="J851" s="3">
        <v>1.1100000000000001</v>
      </c>
      <c r="K851" t="s">
        <v>53</v>
      </c>
      <c r="L851" t="s">
        <v>26</v>
      </c>
      <c r="M851">
        <v>9</v>
      </c>
      <c r="N851">
        <v>69</v>
      </c>
      <c r="O851">
        <v>7</v>
      </c>
      <c r="P851">
        <v>0.9</v>
      </c>
      <c r="Q851" t="s">
        <v>33</v>
      </c>
      <c r="R851" t="s">
        <v>38</v>
      </c>
      <c r="S851">
        <v>14</v>
      </c>
      <c r="T851">
        <v>0</v>
      </c>
      <c r="U851">
        <f>IF(EmployeeData3[[#This Row],[Gender]]="Female",1,0)</f>
        <v>1</v>
      </c>
      <c r="V851">
        <f>IF(EmployeeData3[[#This Row],[Performance Rating]]="Needs Improvement",1,0)</f>
        <v>1</v>
      </c>
      <c r="W851">
        <f>IF(EmployeeData3[[#This Row],[Performance Rating]]="Exceeds Expectations",1,0)</f>
        <v>0</v>
      </c>
      <c r="X851">
        <f>IF(EmployeeData3[[#This Row],[Performance Rating]]="Outstanding",1,0)</f>
        <v>0</v>
      </c>
      <c r="Y851">
        <f>IF(EmployeeData3[[#This Row],[Job Level]]="Entry",1,0)</f>
        <v>0</v>
      </c>
      <c r="Z851">
        <f>IF(EmployeeData3[[#This Row],[Job Level]]="Manager",1,0)</f>
        <v>0</v>
      </c>
      <c r="AA851">
        <f>IF(EmployeeData3[[#This Row],[Job Level]]="Senior",1,0)</f>
        <v>1</v>
      </c>
      <c r="AB851">
        <f>IF(EmployeeData3[[#This Row],[Job Level]]="Senior Manager",1,0)</f>
        <v>0</v>
      </c>
      <c r="AC851">
        <f>IF(EmployeeData3[[#This Row],[Department]]="Claims",1,0)</f>
        <v>0</v>
      </c>
      <c r="AD851">
        <f>IF(EmployeeData3[[#This Row],[Department]]="Finance",1,0)</f>
        <v>0</v>
      </c>
      <c r="AE851">
        <f>IF(EmployeeData3[[#This Row],[Department]]="HR",1,0)</f>
        <v>0</v>
      </c>
      <c r="AF851">
        <f>IF(EmployeeData3[[#This Row],[Department]]="IT",1,0)</f>
        <v>0</v>
      </c>
      <c r="AG851">
        <f>IF(EmployeeData3[[#This Row],[Department]]="Marketing",1,0)</f>
        <v>0</v>
      </c>
      <c r="AH851">
        <f>IF(EmployeeData3[[#This Row],[Department]]="Sales",1,0)</f>
        <v>0</v>
      </c>
      <c r="AI851">
        <f>IF(EmployeeData3[[#This Row],[Department]]="Underwriting",1,0)</f>
        <v>0</v>
      </c>
      <c r="AJ851">
        <f>IF(EmployeeData3[[#This Row],[Country]]="Canada",1,0)</f>
        <v>0</v>
      </c>
      <c r="AK851">
        <f>IF(EmployeeData3[[#This Row],[Country]]="Germany",1,0)</f>
        <v>0</v>
      </c>
      <c r="AL851">
        <f>IF(EmployeeData3[[#This Row],[Country]]="Ireland",1,0)</f>
        <v>0</v>
      </c>
      <c r="AM851">
        <f>IF(EmployeeData3[[#This Row],[Country]]="Singapore",1,0)</f>
        <v>0</v>
      </c>
      <c r="AN851">
        <f>IF(EmployeeData3[[#This Row],[Country]]="US",1,0)</f>
        <v>0</v>
      </c>
      <c r="AO851">
        <f>IF(EmployeeData3[[#This Row],[Working Arrangement]]="Office",1,0)</f>
        <v>0</v>
      </c>
      <c r="AP851">
        <f>IF(EmployeeData3[[#This Row],[Working Arrangement]]="Remote",1,0)</f>
        <v>0</v>
      </c>
      <c r="AQ851" t="e">
        <f>'Logistics Regression'!#REF! + SUMPRODUCT(B851:J851, 'Logistics Regression'!#REF!)</f>
        <v>#REF!</v>
      </c>
    </row>
    <row r="852" spans="1:43">
      <c r="A852" t="s">
        <v>903</v>
      </c>
      <c r="B852" t="str">
        <f>VLOOKUP(EmployeeData3[[#This Row],[Employee ID]],GenderData[#All],2,FALSE)</f>
        <v>Female</v>
      </c>
      <c r="C852" t="s">
        <v>48</v>
      </c>
      <c r="D852" t="s">
        <v>49</v>
      </c>
      <c r="E852" t="s">
        <v>45</v>
      </c>
      <c r="F852" t="s">
        <v>24</v>
      </c>
      <c r="G852">
        <v>45</v>
      </c>
      <c r="H852">
        <v>1.4</v>
      </c>
      <c r="I852">
        <v>1.4</v>
      </c>
      <c r="J852" s="3">
        <v>1</v>
      </c>
      <c r="K852" t="s">
        <v>25</v>
      </c>
      <c r="L852" t="s">
        <v>26</v>
      </c>
      <c r="M852">
        <v>13</v>
      </c>
      <c r="N852">
        <v>75</v>
      </c>
      <c r="O852">
        <v>5</v>
      </c>
      <c r="P852">
        <v>2.1</v>
      </c>
      <c r="Q852" t="s">
        <v>33</v>
      </c>
      <c r="R852" t="s">
        <v>26</v>
      </c>
      <c r="S852">
        <v>7</v>
      </c>
      <c r="T852">
        <v>1</v>
      </c>
      <c r="U852">
        <f>IF(EmployeeData3[[#This Row],[Gender]]="Female",1,0)</f>
        <v>1</v>
      </c>
      <c r="V852">
        <f>IF(EmployeeData3[[#This Row],[Performance Rating]]="Needs Improvement",1,0)</f>
        <v>0</v>
      </c>
      <c r="W852">
        <f>IF(EmployeeData3[[#This Row],[Performance Rating]]="Exceeds Expectations",1,0)</f>
        <v>0</v>
      </c>
      <c r="X852">
        <f>IF(EmployeeData3[[#This Row],[Performance Rating]]="Outstanding",1,0)</f>
        <v>0</v>
      </c>
      <c r="Y852">
        <f>IF(EmployeeData3[[#This Row],[Job Level]]="Entry",1,0)</f>
        <v>0</v>
      </c>
      <c r="Z852">
        <f>IF(EmployeeData3[[#This Row],[Job Level]]="Manager",1,0)</f>
        <v>0</v>
      </c>
      <c r="AA852">
        <f>IF(EmployeeData3[[#This Row],[Job Level]]="Senior",1,0)</f>
        <v>0</v>
      </c>
      <c r="AB852">
        <f>IF(EmployeeData3[[#This Row],[Job Level]]="Senior Manager",1,0)</f>
        <v>0</v>
      </c>
      <c r="AC852">
        <f>IF(EmployeeData3[[#This Row],[Department]]="Claims",1,0)</f>
        <v>0</v>
      </c>
      <c r="AD852">
        <f>IF(EmployeeData3[[#This Row],[Department]]="Finance",1,0)</f>
        <v>0</v>
      </c>
      <c r="AE852">
        <f>IF(EmployeeData3[[#This Row],[Department]]="HR",1,0)</f>
        <v>0</v>
      </c>
      <c r="AF852">
        <f>IF(EmployeeData3[[#This Row],[Department]]="IT",1,0)</f>
        <v>1</v>
      </c>
      <c r="AG852">
        <f>IF(EmployeeData3[[#This Row],[Department]]="Marketing",1,0)</f>
        <v>0</v>
      </c>
      <c r="AH852">
        <f>IF(EmployeeData3[[#This Row],[Department]]="Sales",1,0)</f>
        <v>0</v>
      </c>
      <c r="AI852">
        <f>IF(EmployeeData3[[#This Row],[Department]]="Underwriting",1,0)</f>
        <v>0</v>
      </c>
      <c r="AJ852">
        <f>IF(EmployeeData3[[#This Row],[Country]]="Canada",1,0)</f>
        <v>0</v>
      </c>
      <c r="AK852">
        <f>IF(EmployeeData3[[#This Row],[Country]]="Germany",1,0)</f>
        <v>0</v>
      </c>
      <c r="AL852">
        <f>IF(EmployeeData3[[#This Row],[Country]]="Ireland",1,0)</f>
        <v>0</v>
      </c>
      <c r="AM852">
        <f>IF(EmployeeData3[[#This Row],[Country]]="Singapore",1,0)</f>
        <v>0</v>
      </c>
      <c r="AN852">
        <f>IF(EmployeeData3[[#This Row],[Country]]="US",1,0)</f>
        <v>1</v>
      </c>
      <c r="AO852">
        <f>IF(EmployeeData3[[#This Row],[Working Arrangement]]="Office",1,0)</f>
        <v>0</v>
      </c>
      <c r="AP852">
        <f>IF(EmployeeData3[[#This Row],[Working Arrangement]]="Remote",1,0)</f>
        <v>0</v>
      </c>
      <c r="AQ852" t="e">
        <f>'Logistics Regression'!#REF! + SUMPRODUCT(B852:J852, 'Logistics Regression'!#REF!)</f>
        <v>#REF!</v>
      </c>
    </row>
    <row r="853" spans="1:43">
      <c r="A853" t="s">
        <v>904</v>
      </c>
      <c r="B853" t="str">
        <f>VLOOKUP(EmployeeData3[[#This Row],[Employee ID]],GenderData[#All],2,FALSE)</f>
        <v>Male</v>
      </c>
      <c r="C853" t="s">
        <v>35</v>
      </c>
      <c r="D853" t="s">
        <v>22</v>
      </c>
      <c r="E853" t="s">
        <v>23</v>
      </c>
      <c r="F853" t="s">
        <v>36</v>
      </c>
      <c r="G853">
        <v>28</v>
      </c>
      <c r="H853">
        <v>3.2</v>
      </c>
      <c r="I853">
        <v>0.2</v>
      </c>
      <c r="J853" s="3">
        <v>1.1100000000000001</v>
      </c>
      <c r="K853" t="s">
        <v>25</v>
      </c>
      <c r="L853" t="s">
        <v>26</v>
      </c>
      <c r="M853">
        <v>17</v>
      </c>
      <c r="N853">
        <v>75</v>
      </c>
      <c r="O853">
        <v>1</v>
      </c>
      <c r="P853">
        <v>2.2000000000000002</v>
      </c>
      <c r="Q853" t="s">
        <v>33</v>
      </c>
      <c r="R853" t="s">
        <v>26</v>
      </c>
      <c r="S853">
        <v>21</v>
      </c>
      <c r="T853">
        <v>0</v>
      </c>
      <c r="U853">
        <f>IF(EmployeeData3[[#This Row],[Gender]]="Female",1,0)</f>
        <v>0</v>
      </c>
      <c r="V853">
        <f>IF(EmployeeData3[[#This Row],[Performance Rating]]="Needs Improvement",1,0)</f>
        <v>0</v>
      </c>
      <c r="W853">
        <f>IF(EmployeeData3[[#This Row],[Performance Rating]]="Exceeds Expectations",1,0)</f>
        <v>0</v>
      </c>
      <c r="X853">
        <f>IF(EmployeeData3[[#This Row],[Performance Rating]]="Outstanding",1,0)</f>
        <v>0</v>
      </c>
      <c r="Y853">
        <f>IF(EmployeeData3[[#This Row],[Job Level]]="Entry",1,0)</f>
        <v>0</v>
      </c>
      <c r="Z853">
        <f>IF(EmployeeData3[[#This Row],[Job Level]]="Manager",1,0)</f>
        <v>1</v>
      </c>
      <c r="AA853">
        <f>IF(EmployeeData3[[#This Row],[Job Level]]="Senior",1,0)</f>
        <v>0</v>
      </c>
      <c r="AB853">
        <f>IF(EmployeeData3[[#This Row],[Job Level]]="Senior Manager",1,0)</f>
        <v>0</v>
      </c>
      <c r="AC853">
        <f>IF(EmployeeData3[[#This Row],[Department]]="Claims",1,0)</f>
        <v>0</v>
      </c>
      <c r="AD853">
        <f>IF(EmployeeData3[[#This Row],[Department]]="Finance",1,0)</f>
        <v>0</v>
      </c>
      <c r="AE853">
        <f>IF(EmployeeData3[[#This Row],[Department]]="HR",1,0)</f>
        <v>0</v>
      </c>
      <c r="AF853">
        <f>IF(EmployeeData3[[#This Row],[Department]]="IT",1,0)</f>
        <v>0</v>
      </c>
      <c r="AG853">
        <f>IF(EmployeeData3[[#This Row],[Department]]="Marketing",1,0)</f>
        <v>1</v>
      </c>
      <c r="AH853">
        <f>IF(EmployeeData3[[#This Row],[Department]]="Sales",1,0)</f>
        <v>0</v>
      </c>
      <c r="AI853">
        <f>IF(EmployeeData3[[#This Row],[Department]]="Underwriting",1,0)</f>
        <v>0</v>
      </c>
      <c r="AJ853">
        <f>IF(EmployeeData3[[#This Row],[Country]]="Canada",1,0)</f>
        <v>0</v>
      </c>
      <c r="AK853">
        <f>IF(EmployeeData3[[#This Row],[Country]]="Germany",1,0)</f>
        <v>0</v>
      </c>
      <c r="AL853">
        <f>IF(EmployeeData3[[#This Row],[Country]]="Ireland",1,0)</f>
        <v>0</v>
      </c>
      <c r="AM853">
        <f>IF(EmployeeData3[[#This Row],[Country]]="Singapore",1,0)</f>
        <v>0</v>
      </c>
      <c r="AN853">
        <f>IF(EmployeeData3[[#This Row],[Country]]="US",1,0)</f>
        <v>0</v>
      </c>
      <c r="AO853">
        <f>IF(EmployeeData3[[#This Row],[Working Arrangement]]="Office",1,0)</f>
        <v>0</v>
      </c>
      <c r="AP853">
        <f>IF(EmployeeData3[[#This Row],[Working Arrangement]]="Remote",1,0)</f>
        <v>0</v>
      </c>
      <c r="AQ853" t="e">
        <f>'Logistics Regression'!#REF! + SUMPRODUCT(B853:J853, 'Logistics Regression'!#REF!)</f>
        <v>#REF!</v>
      </c>
    </row>
    <row r="854" spans="1:43">
      <c r="A854" t="s">
        <v>905</v>
      </c>
      <c r="B854" t="str">
        <f>VLOOKUP(EmployeeData3[[#This Row],[Employee ID]],GenderData[#All],2,FALSE)</f>
        <v>Female</v>
      </c>
      <c r="C854" t="s">
        <v>43</v>
      </c>
      <c r="D854" t="s">
        <v>44</v>
      </c>
      <c r="E854" t="s">
        <v>23</v>
      </c>
      <c r="F854" t="s">
        <v>36</v>
      </c>
      <c r="G854">
        <v>52</v>
      </c>
      <c r="H854">
        <v>5.0999999999999996</v>
      </c>
      <c r="I854">
        <v>1.3</v>
      </c>
      <c r="J854" s="3">
        <v>1.35</v>
      </c>
      <c r="K854" t="s">
        <v>25</v>
      </c>
      <c r="L854" t="s">
        <v>26</v>
      </c>
      <c r="M854">
        <v>12</v>
      </c>
      <c r="N854">
        <v>62</v>
      </c>
      <c r="O854">
        <v>1</v>
      </c>
      <c r="P854">
        <v>1.4</v>
      </c>
      <c r="Q854" t="s">
        <v>50</v>
      </c>
      <c r="R854" t="s">
        <v>26</v>
      </c>
      <c r="S854">
        <v>27</v>
      </c>
      <c r="T854">
        <v>0</v>
      </c>
      <c r="U854">
        <f>IF(EmployeeData3[[#This Row],[Gender]]="Female",1,0)</f>
        <v>1</v>
      </c>
      <c r="V854">
        <f>IF(EmployeeData3[[#This Row],[Performance Rating]]="Needs Improvement",1,0)</f>
        <v>0</v>
      </c>
      <c r="W854">
        <f>IF(EmployeeData3[[#This Row],[Performance Rating]]="Exceeds Expectations",1,0)</f>
        <v>0</v>
      </c>
      <c r="X854">
        <f>IF(EmployeeData3[[#This Row],[Performance Rating]]="Outstanding",1,0)</f>
        <v>0</v>
      </c>
      <c r="Y854">
        <f>IF(EmployeeData3[[#This Row],[Job Level]]="Entry",1,0)</f>
        <v>0</v>
      </c>
      <c r="Z854">
        <f>IF(EmployeeData3[[#This Row],[Job Level]]="Manager",1,0)</f>
        <v>1</v>
      </c>
      <c r="AA854">
        <f>IF(EmployeeData3[[#This Row],[Job Level]]="Senior",1,0)</f>
        <v>0</v>
      </c>
      <c r="AB854">
        <f>IF(EmployeeData3[[#This Row],[Job Level]]="Senior Manager",1,0)</f>
        <v>0</v>
      </c>
      <c r="AC854">
        <f>IF(EmployeeData3[[#This Row],[Department]]="Claims",1,0)</f>
        <v>0</v>
      </c>
      <c r="AD854">
        <f>IF(EmployeeData3[[#This Row],[Department]]="Finance",1,0)</f>
        <v>1</v>
      </c>
      <c r="AE854">
        <f>IF(EmployeeData3[[#This Row],[Department]]="HR",1,0)</f>
        <v>0</v>
      </c>
      <c r="AF854">
        <f>IF(EmployeeData3[[#This Row],[Department]]="IT",1,0)</f>
        <v>0</v>
      </c>
      <c r="AG854">
        <f>IF(EmployeeData3[[#This Row],[Department]]="Marketing",1,0)</f>
        <v>0</v>
      </c>
      <c r="AH854">
        <f>IF(EmployeeData3[[#This Row],[Department]]="Sales",1,0)</f>
        <v>0</v>
      </c>
      <c r="AI854">
        <f>IF(EmployeeData3[[#This Row],[Department]]="Underwriting",1,0)</f>
        <v>0</v>
      </c>
      <c r="AJ854">
        <f>IF(EmployeeData3[[#This Row],[Country]]="Canada",1,0)</f>
        <v>0</v>
      </c>
      <c r="AK854">
        <f>IF(EmployeeData3[[#This Row],[Country]]="Germany",1,0)</f>
        <v>0</v>
      </c>
      <c r="AL854">
        <f>IF(EmployeeData3[[#This Row],[Country]]="Ireland",1,0)</f>
        <v>0</v>
      </c>
      <c r="AM854">
        <f>IF(EmployeeData3[[#This Row],[Country]]="Singapore",1,0)</f>
        <v>0</v>
      </c>
      <c r="AN854">
        <f>IF(EmployeeData3[[#This Row],[Country]]="US",1,0)</f>
        <v>0</v>
      </c>
      <c r="AO854">
        <f>IF(EmployeeData3[[#This Row],[Working Arrangement]]="Office",1,0)</f>
        <v>1</v>
      </c>
      <c r="AP854">
        <f>IF(EmployeeData3[[#This Row],[Working Arrangement]]="Remote",1,0)</f>
        <v>0</v>
      </c>
      <c r="AQ854" t="e">
        <f>'Logistics Regression'!#REF! + SUMPRODUCT(B854:J854, 'Logistics Regression'!#REF!)</f>
        <v>#REF!</v>
      </c>
    </row>
    <row r="855" spans="1:43">
      <c r="A855" t="s">
        <v>906</v>
      </c>
      <c r="B855" t="str">
        <f>VLOOKUP(EmployeeData3[[#This Row],[Employee ID]],GenderData[#All],2,FALSE)</f>
        <v>Female</v>
      </c>
      <c r="C855" t="s">
        <v>29</v>
      </c>
      <c r="D855" t="s">
        <v>30</v>
      </c>
      <c r="E855" t="s">
        <v>23</v>
      </c>
      <c r="F855" t="s">
        <v>36</v>
      </c>
      <c r="G855">
        <v>26</v>
      </c>
      <c r="H855">
        <v>4.7</v>
      </c>
      <c r="I855">
        <v>3.2</v>
      </c>
      <c r="J855" s="3">
        <v>1.0900000000000001</v>
      </c>
      <c r="K855" t="s">
        <v>25</v>
      </c>
      <c r="L855" t="s">
        <v>26</v>
      </c>
      <c r="M855">
        <v>22</v>
      </c>
      <c r="N855">
        <v>77</v>
      </c>
      <c r="O855">
        <v>13</v>
      </c>
      <c r="P855">
        <v>6.8</v>
      </c>
      <c r="Q855" t="s">
        <v>33</v>
      </c>
      <c r="R855" t="s">
        <v>26</v>
      </c>
      <c r="S855">
        <v>18</v>
      </c>
      <c r="T855">
        <v>0</v>
      </c>
      <c r="U855">
        <f>IF(EmployeeData3[[#This Row],[Gender]]="Female",1,0)</f>
        <v>1</v>
      </c>
      <c r="V855">
        <f>IF(EmployeeData3[[#This Row],[Performance Rating]]="Needs Improvement",1,0)</f>
        <v>0</v>
      </c>
      <c r="W855">
        <f>IF(EmployeeData3[[#This Row],[Performance Rating]]="Exceeds Expectations",1,0)</f>
        <v>0</v>
      </c>
      <c r="X855">
        <f>IF(EmployeeData3[[#This Row],[Performance Rating]]="Outstanding",1,0)</f>
        <v>0</v>
      </c>
      <c r="Y855">
        <f>IF(EmployeeData3[[#This Row],[Job Level]]="Entry",1,0)</f>
        <v>0</v>
      </c>
      <c r="Z855">
        <f>IF(EmployeeData3[[#This Row],[Job Level]]="Manager",1,0)</f>
        <v>1</v>
      </c>
      <c r="AA855">
        <f>IF(EmployeeData3[[#This Row],[Job Level]]="Senior",1,0)</f>
        <v>0</v>
      </c>
      <c r="AB855">
        <f>IF(EmployeeData3[[#This Row],[Job Level]]="Senior Manager",1,0)</f>
        <v>0</v>
      </c>
      <c r="AC855">
        <f>IF(EmployeeData3[[#This Row],[Department]]="Claims",1,0)</f>
        <v>1</v>
      </c>
      <c r="AD855">
        <f>IF(EmployeeData3[[#This Row],[Department]]="Finance",1,0)</f>
        <v>0</v>
      </c>
      <c r="AE855">
        <f>IF(EmployeeData3[[#This Row],[Department]]="HR",1,0)</f>
        <v>0</v>
      </c>
      <c r="AF855">
        <f>IF(EmployeeData3[[#This Row],[Department]]="IT",1,0)</f>
        <v>0</v>
      </c>
      <c r="AG855">
        <f>IF(EmployeeData3[[#This Row],[Department]]="Marketing",1,0)</f>
        <v>0</v>
      </c>
      <c r="AH855">
        <f>IF(EmployeeData3[[#This Row],[Department]]="Sales",1,0)</f>
        <v>0</v>
      </c>
      <c r="AI855">
        <f>IF(EmployeeData3[[#This Row],[Department]]="Underwriting",1,0)</f>
        <v>0</v>
      </c>
      <c r="AJ855">
        <f>IF(EmployeeData3[[#This Row],[Country]]="Canada",1,0)</f>
        <v>0</v>
      </c>
      <c r="AK855">
        <f>IF(EmployeeData3[[#This Row],[Country]]="Germany",1,0)</f>
        <v>0</v>
      </c>
      <c r="AL855">
        <f>IF(EmployeeData3[[#This Row],[Country]]="Ireland",1,0)</f>
        <v>0</v>
      </c>
      <c r="AM855">
        <f>IF(EmployeeData3[[#This Row],[Country]]="Singapore",1,0)</f>
        <v>0</v>
      </c>
      <c r="AN855">
        <f>IF(EmployeeData3[[#This Row],[Country]]="US",1,0)</f>
        <v>0</v>
      </c>
      <c r="AO855">
        <f>IF(EmployeeData3[[#This Row],[Working Arrangement]]="Office",1,0)</f>
        <v>0</v>
      </c>
      <c r="AP855">
        <f>IF(EmployeeData3[[#This Row],[Working Arrangement]]="Remote",1,0)</f>
        <v>0</v>
      </c>
      <c r="AQ855" t="e">
        <f>'Logistics Regression'!#REF! + SUMPRODUCT(B855:J855, 'Logistics Regression'!#REF!)</f>
        <v>#REF!</v>
      </c>
    </row>
    <row r="856" spans="1:43">
      <c r="A856" t="s">
        <v>907</v>
      </c>
      <c r="B856" t="str">
        <f>VLOOKUP(EmployeeData3[[#This Row],[Employee ID]],GenderData[#All],2,FALSE)</f>
        <v>Male</v>
      </c>
      <c r="C856" t="s">
        <v>43</v>
      </c>
      <c r="D856" t="s">
        <v>44</v>
      </c>
      <c r="E856" t="s">
        <v>41</v>
      </c>
      <c r="F856" t="s">
        <v>36</v>
      </c>
      <c r="G856">
        <v>59</v>
      </c>
      <c r="H856">
        <v>7.8</v>
      </c>
      <c r="I856">
        <v>2.1</v>
      </c>
      <c r="J856" s="3">
        <v>1.05</v>
      </c>
      <c r="K856" t="s">
        <v>53</v>
      </c>
      <c r="L856" t="s">
        <v>38</v>
      </c>
      <c r="M856">
        <v>33</v>
      </c>
      <c r="N856">
        <v>65</v>
      </c>
      <c r="O856">
        <v>5</v>
      </c>
      <c r="P856">
        <v>0.7</v>
      </c>
      <c r="Q856" t="s">
        <v>33</v>
      </c>
      <c r="R856" t="s">
        <v>26</v>
      </c>
      <c r="S856">
        <v>18</v>
      </c>
      <c r="T856">
        <v>0</v>
      </c>
      <c r="U856">
        <f>IF(EmployeeData3[[#This Row],[Gender]]="Female",1,0)</f>
        <v>0</v>
      </c>
      <c r="V856">
        <f>IF(EmployeeData3[[#This Row],[Performance Rating]]="Needs Improvement",1,0)</f>
        <v>1</v>
      </c>
      <c r="W856">
        <f>IF(EmployeeData3[[#This Row],[Performance Rating]]="Exceeds Expectations",1,0)</f>
        <v>0</v>
      </c>
      <c r="X856">
        <f>IF(EmployeeData3[[#This Row],[Performance Rating]]="Outstanding",1,0)</f>
        <v>0</v>
      </c>
      <c r="Y856">
        <f>IF(EmployeeData3[[#This Row],[Job Level]]="Entry",1,0)</f>
        <v>0</v>
      </c>
      <c r="Z856">
        <f>IF(EmployeeData3[[#This Row],[Job Level]]="Manager",1,0)</f>
        <v>1</v>
      </c>
      <c r="AA856">
        <f>IF(EmployeeData3[[#This Row],[Job Level]]="Senior",1,0)</f>
        <v>0</v>
      </c>
      <c r="AB856">
        <f>IF(EmployeeData3[[#This Row],[Job Level]]="Senior Manager",1,0)</f>
        <v>0</v>
      </c>
      <c r="AC856">
        <f>IF(EmployeeData3[[#This Row],[Department]]="Claims",1,0)</f>
        <v>0</v>
      </c>
      <c r="AD856">
        <f>IF(EmployeeData3[[#This Row],[Department]]="Finance",1,0)</f>
        <v>1</v>
      </c>
      <c r="AE856">
        <f>IF(EmployeeData3[[#This Row],[Department]]="HR",1,0)</f>
        <v>0</v>
      </c>
      <c r="AF856">
        <f>IF(EmployeeData3[[#This Row],[Department]]="IT",1,0)</f>
        <v>0</v>
      </c>
      <c r="AG856">
        <f>IF(EmployeeData3[[#This Row],[Department]]="Marketing",1,0)</f>
        <v>0</v>
      </c>
      <c r="AH856">
        <f>IF(EmployeeData3[[#This Row],[Department]]="Sales",1,0)</f>
        <v>0</v>
      </c>
      <c r="AI856">
        <f>IF(EmployeeData3[[#This Row],[Department]]="Underwriting",1,0)</f>
        <v>0</v>
      </c>
      <c r="AJ856">
        <f>IF(EmployeeData3[[#This Row],[Country]]="Canada",1,0)</f>
        <v>0</v>
      </c>
      <c r="AK856">
        <f>IF(EmployeeData3[[#This Row],[Country]]="Germany",1,0)</f>
        <v>0</v>
      </c>
      <c r="AL856">
        <f>IF(EmployeeData3[[#This Row],[Country]]="Ireland",1,0)</f>
        <v>0</v>
      </c>
      <c r="AM856">
        <f>IF(EmployeeData3[[#This Row],[Country]]="Singapore",1,0)</f>
        <v>1</v>
      </c>
      <c r="AN856">
        <f>IF(EmployeeData3[[#This Row],[Country]]="US",1,0)</f>
        <v>0</v>
      </c>
      <c r="AO856">
        <f>IF(EmployeeData3[[#This Row],[Working Arrangement]]="Office",1,0)</f>
        <v>0</v>
      </c>
      <c r="AP856">
        <f>IF(EmployeeData3[[#This Row],[Working Arrangement]]="Remote",1,0)</f>
        <v>0</v>
      </c>
      <c r="AQ856" t="e">
        <f>'Logistics Regression'!#REF! + SUMPRODUCT(B856:J856, 'Logistics Regression'!#REF!)</f>
        <v>#REF!</v>
      </c>
    </row>
    <row r="857" spans="1:43">
      <c r="A857" t="s">
        <v>908</v>
      </c>
      <c r="B857" t="str">
        <f>VLOOKUP(EmployeeData3[[#This Row],[Employee ID]],GenderData[#All],2,FALSE)</f>
        <v>Female</v>
      </c>
      <c r="C857" t="s">
        <v>43</v>
      </c>
      <c r="D857" t="s">
        <v>44</v>
      </c>
      <c r="E857" t="s">
        <v>45</v>
      </c>
      <c r="F857" t="s">
        <v>24</v>
      </c>
      <c r="G857">
        <v>54</v>
      </c>
      <c r="H857">
        <v>10.8</v>
      </c>
      <c r="I857">
        <v>5.0999999999999996</v>
      </c>
      <c r="J857" s="3">
        <v>1.1000000000000001</v>
      </c>
      <c r="K857" t="s">
        <v>75</v>
      </c>
      <c r="L857" t="s">
        <v>26</v>
      </c>
      <c r="M857">
        <v>9</v>
      </c>
      <c r="N857">
        <v>67</v>
      </c>
      <c r="O857">
        <v>4</v>
      </c>
      <c r="P857">
        <v>3.6</v>
      </c>
      <c r="Q857" t="s">
        <v>27</v>
      </c>
      <c r="R857" t="s">
        <v>38</v>
      </c>
      <c r="S857">
        <v>26</v>
      </c>
      <c r="T857">
        <v>0</v>
      </c>
      <c r="U857">
        <f>IF(EmployeeData3[[#This Row],[Gender]]="Female",1,0)</f>
        <v>1</v>
      </c>
      <c r="V857">
        <f>IF(EmployeeData3[[#This Row],[Performance Rating]]="Needs Improvement",1,0)</f>
        <v>0</v>
      </c>
      <c r="W857">
        <f>IF(EmployeeData3[[#This Row],[Performance Rating]]="Exceeds Expectations",1,0)</f>
        <v>0</v>
      </c>
      <c r="X857">
        <f>IF(EmployeeData3[[#This Row],[Performance Rating]]="Outstanding",1,0)</f>
        <v>1</v>
      </c>
      <c r="Y857">
        <f>IF(EmployeeData3[[#This Row],[Job Level]]="Entry",1,0)</f>
        <v>0</v>
      </c>
      <c r="Z857">
        <f>IF(EmployeeData3[[#This Row],[Job Level]]="Manager",1,0)</f>
        <v>0</v>
      </c>
      <c r="AA857">
        <f>IF(EmployeeData3[[#This Row],[Job Level]]="Senior",1,0)</f>
        <v>0</v>
      </c>
      <c r="AB857">
        <f>IF(EmployeeData3[[#This Row],[Job Level]]="Senior Manager",1,0)</f>
        <v>0</v>
      </c>
      <c r="AC857">
        <f>IF(EmployeeData3[[#This Row],[Department]]="Claims",1,0)</f>
        <v>0</v>
      </c>
      <c r="AD857">
        <f>IF(EmployeeData3[[#This Row],[Department]]="Finance",1,0)</f>
        <v>1</v>
      </c>
      <c r="AE857">
        <f>IF(EmployeeData3[[#This Row],[Department]]="HR",1,0)</f>
        <v>0</v>
      </c>
      <c r="AF857">
        <f>IF(EmployeeData3[[#This Row],[Department]]="IT",1,0)</f>
        <v>0</v>
      </c>
      <c r="AG857">
        <f>IF(EmployeeData3[[#This Row],[Department]]="Marketing",1,0)</f>
        <v>0</v>
      </c>
      <c r="AH857">
        <f>IF(EmployeeData3[[#This Row],[Department]]="Sales",1,0)</f>
        <v>0</v>
      </c>
      <c r="AI857">
        <f>IF(EmployeeData3[[#This Row],[Department]]="Underwriting",1,0)</f>
        <v>0</v>
      </c>
      <c r="AJ857">
        <f>IF(EmployeeData3[[#This Row],[Country]]="Canada",1,0)</f>
        <v>0</v>
      </c>
      <c r="AK857">
        <f>IF(EmployeeData3[[#This Row],[Country]]="Germany",1,0)</f>
        <v>0</v>
      </c>
      <c r="AL857">
        <f>IF(EmployeeData3[[#This Row],[Country]]="Ireland",1,0)</f>
        <v>0</v>
      </c>
      <c r="AM857">
        <f>IF(EmployeeData3[[#This Row],[Country]]="Singapore",1,0)</f>
        <v>0</v>
      </c>
      <c r="AN857">
        <f>IF(EmployeeData3[[#This Row],[Country]]="US",1,0)</f>
        <v>1</v>
      </c>
      <c r="AO857">
        <f>IF(EmployeeData3[[#This Row],[Working Arrangement]]="Office",1,0)</f>
        <v>0</v>
      </c>
      <c r="AP857">
        <f>IF(EmployeeData3[[#This Row],[Working Arrangement]]="Remote",1,0)</f>
        <v>1</v>
      </c>
      <c r="AQ857" t="e">
        <f>'Logistics Regression'!#REF! + SUMPRODUCT(B857:J857, 'Logistics Regression'!#REF!)</f>
        <v>#REF!</v>
      </c>
    </row>
    <row r="858" spans="1:43">
      <c r="A858" t="s">
        <v>909</v>
      </c>
      <c r="B858" t="str">
        <f>VLOOKUP(EmployeeData3[[#This Row],[Employee ID]],GenderData[#All],2,FALSE)</f>
        <v>Male</v>
      </c>
      <c r="C858" t="s">
        <v>48</v>
      </c>
      <c r="D858" t="s">
        <v>49</v>
      </c>
      <c r="E858" t="s">
        <v>23</v>
      </c>
      <c r="F858" t="s">
        <v>32</v>
      </c>
      <c r="G858">
        <v>39</v>
      </c>
      <c r="H858">
        <v>5.5</v>
      </c>
      <c r="I858">
        <v>4.3</v>
      </c>
      <c r="J858" s="3">
        <v>0.94</v>
      </c>
      <c r="K858" t="s">
        <v>75</v>
      </c>
      <c r="L858" t="s">
        <v>26</v>
      </c>
      <c r="M858">
        <v>1</v>
      </c>
      <c r="N858">
        <v>77</v>
      </c>
      <c r="O858">
        <v>7</v>
      </c>
      <c r="P858">
        <v>4.0999999999999996</v>
      </c>
      <c r="Q858" t="s">
        <v>50</v>
      </c>
      <c r="R858" t="s">
        <v>26</v>
      </c>
      <c r="S858">
        <v>18</v>
      </c>
      <c r="T858">
        <v>0</v>
      </c>
      <c r="U858">
        <f>IF(EmployeeData3[[#This Row],[Gender]]="Female",1,0)</f>
        <v>0</v>
      </c>
      <c r="V858">
        <f>IF(EmployeeData3[[#This Row],[Performance Rating]]="Needs Improvement",1,0)</f>
        <v>0</v>
      </c>
      <c r="W858">
        <f>IF(EmployeeData3[[#This Row],[Performance Rating]]="Exceeds Expectations",1,0)</f>
        <v>0</v>
      </c>
      <c r="X858">
        <f>IF(EmployeeData3[[#This Row],[Performance Rating]]="Outstanding",1,0)</f>
        <v>1</v>
      </c>
      <c r="Y858">
        <f>IF(EmployeeData3[[#This Row],[Job Level]]="Entry",1,0)</f>
        <v>0</v>
      </c>
      <c r="Z858">
        <f>IF(EmployeeData3[[#This Row],[Job Level]]="Manager",1,0)</f>
        <v>0</v>
      </c>
      <c r="AA858">
        <f>IF(EmployeeData3[[#This Row],[Job Level]]="Senior",1,0)</f>
        <v>1</v>
      </c>
      <c r="AB858">
        <f>IF(EmployeeData3[[#This Row],[Job Level]]="Senior Manager",1,0)</f>
        <v>0</v>
      </c>
      <c r="AC858">
        <f>IF(EmployeeData3[[#This Row],[Department]]="Claims",1,0)</f>
        <v>0</v>
      </c>
      <c r="AD858">
        <f>IF(EmployeeData3[[#This Row],[Department]]="Finance",1,0)</f>
        <v>0</v>
      </c>
      <c r="AE858">
        <f>IF(EmployeeData3[[#This Row],[Department]]="HR",1,0)</f>
        <v>0</v>
      </c>
      <c r="AF858">
        <f>IF(EmployeeData3[[#This Row],[Department]]="IT",1,0)</f>
        <v>1</v>
      </c>
      <c r="AG858">
        <f>IF(EmployeeData3[[#This Row],[Department]]="Marketing",1,0)</f>
        <v>0</v>
      </c>
      <c r="AH858">
        <f>IF(EmployeeData3[[#This Row],[Department]]="Sales",1,0)</f>
        <v>0</v>
      </c>
      <c r="AI858">
        <f>IF(EmployeeData3[[#This Row],[Department]]="Underwriting",1,0)</f>
        <v>0</v>
      </c>
      <c r="AJ858">
        <f>IF(EmployeeData3[[#This Row],[Country]]="Canada",1,0)</f>
        <v>0</v>
      </c>
      <c r="AK858">
        <f>IF(EmployeeData3[[#This Row],[Country]]="Germany",1,0)</f>
        <v>0</v>
      </c>
      <c r="AL858">
        <f>IF(EmployeeData3[[#This Row],[Country]]="Ireland",1,0)</f>
        <v>0</v>
      </c>
      <c r="AM858">
        <f>IF(EmployeeData3[[#This Row],[Country]]="Singapore",1,0)</f>
        <v>0</v>
      </c>
      <c r="AN858">
        <f>IF(EmployeeData3[[#This Row],[Country]]="US",1,0)</f>
        <v>0</v>
      </c>
      <c r="AO858">
        <f>IF(EmployeeData3[[#This Row],[Working Arrangement]]="Office",1,0)</f>
        <v>1</v>
      </c>
      <c r="AP858">
        <f>IF(EmployeeData3[[#This Row],[Working Arrangement]]="Remote",1,0)</f>
        <v>0</v>
      </c>
      <c r="AQ858" t="e">
        <f>'Logistics Regression'!#REF! + SUMPRODUCT(B858:J858, 'Logistics Regression'!#REF!)</f>
        <v>#REF!</v>
      </c>
    </row>
    <row r="859" spans="1:43">
      <c r="A859" t="s">
        <v>910</v>
      </c>
      <c r="B859" t="str">
        <f>VLOOKUP(EmployeeData3[[#This Row],[Employee ID]],GenderData[#All],2,FALSE)</f>
        <v>Male</v>
      </c>
      <c r="C859" t="s">
        <v>21</v>
      </c>
      <c r="D859" t="s">
        <v>22</v>
      </c>
      <c r="E859" t="s">
        <v>45</v>
      </c>
      <c r="F859" t="s">
        <v>24</v>
      </c>
      <c r="G859">
        <v>23</v>
      </c>
      <c r="H859">
        <v>3</v>
      </c>
      <c r="I859">
        <v>0.4</v>
      </c>
      <c r="J859" s="3">
        <v>1.27</v>
      </c>
      <c r="K859" t="s">
        <v>25</v>
      </c>
      <c r="L859" t="s">
        <v>26</v>
      </c>
      <c r="M859">
        <v>1</v>
      </c>
      <c r="N859">
        <v>64</v>
      </c>
      <c r="O859">
        <v>2</v>
      </c>
      <c r="P859">
        <v>1.4</v>
      </c>
      <c r="Q859" t="s">
        <v>27</v>
      </c>
      <c r="R859" t="s">
        <v>26</v>
      </c>
      <c r="S859">
        <v>28</v>
      </c>
      <c r="T859">
        <v>1</v>
      </c>
      <c r="U859">
        <f>IF(EmployeeData3[[#This Row],[Gender]]="Female",1,0)</f>
        <v>0</v>
      </c>
      <c r="V859">
        <f>IF(EmployeeData3[[#This Row],[Performance Rating]]="Needs Improvement",1,0)</f>
        <v>0</v>
      </c>
      <c r="W859">
        <f>IF(EmployeeData3[[#This Row],[Performance Rating]]="Exceeds Expectations",1,0)</f>
        <v>0</v>
      </c>
      <c r="X859">
        <f>IF(EmployeeData3[[#This Row],[Performance Rating]]="Outstanding",1,0)</f>
        <v>0</v>
      </c>
      <c r="Y859">
        <f>IF(EmployeeData3[[#This Row],[Job Level]]="Entry",1,0)</f>
        <v>0</v>
      </c>
      <c r="Z859">
        <f>IF(EmployeeData3[[#This Row],[Job Level]]="Manager",1,0)</f>
        <v>0</v>
      </c>
      <c r="AA859">
        <f>IF(EmployeeData3[[#This Row],[Job Level]]="Senior",1,0)</f>
        <v>0</v>
      </c>
      <c r="AB859">
        <f>IF(EmployeeData3[[#This Row],[Job Level]]="Senior Manager",1,0)</f>
        <v>0</v>
      </c>
      <c r="AC859">
        <f>IF(EmployeeData3[[#This Row],[Department]]="Claims",1,0)</f>
        <v>0</v>
      </c>
      <c r="AD859">
        <f>IF(EmployeeData3[[#This Row],[Department]]="Finance",1,0)</f>
        <v>0</v>
      </c>
      <c r="AE859">
        <f>IF(EmployeeData3[[#This Row],[Department]]="HR",1,0)</f>
        <v>0</v>
      </c>
      <c r="AF859">
        <f>IF(EmployeeData3[[#This Row],[Department]]="IT",1,0)</f>
        <v>0</v>
      </c>
      <c r="AG859">
        <f>IF(EmployeeData3[[#This Row],[Department]]="Marketing",1,0)</f>
        <v>0</v>
      </c>
      <c r="AH859">
        <f>IF(EmployeeData3[[#This Row],[Department]]="Sales",1,0)</f>
        <v>1</v>
      </c>
      <c r="AI859">
        <f>IF(EmployeeData3[[#This Row],[Department]]="Underwriting",1,0)</f>
        <v>0</v>
      </c>
      <c r="AJ859">
        <f>IF(EmployeeData3[[#This Row],[Country]]="Canada",1,0)</f>
        <v>0</v>
      </c>
      <c r="AK859">
        <f>IF(EmployeeData3[[#This Row],[Country]]="Germany",1,0)</f>
        <v>0</v>
      </c>
      <c r="AL859">
        <f>IF(EmployeeData3[[#This Row],[Country]]="Ireland",1,0)</f>
        <v>0</v>
      </c>
      <c r="AM859">
        <f>IF(EmployeeData3[[#This Row],[Country]]="Singapore",1,0)</f>
        <v>0</v>
      </c>
      <c r="AN859">
        <f>IF(EmployeeData3[[#This Row],[Country]]="US",1,0)</f>
        <v>1</v>
      </c>
      <c r="AO859">
        <f>IF(EmployeeData3[[#This Row],[Working Arrangement]]="Office",1,0)</f>
        <v>0</v>
      </c>
      <c r="AP859">
        <f>IF(EmployeeData3[[#This Row],[Working Arrangement]]="Remote",1,0)</f>
        <v>1</v>
      </c>
      <c r="AQ859" t="e">
        <f>'Logistics Regression'!#REF! + SUMPRODUCT(B859:J859, 'Logistics Regression'!#REF!)</f>
        <v>#REF!</v>
      </c>
    </row>
    <row r="860" spans="1:43">
      <c r="A860" t="s">
        <v>911</v>
      </c>
      <c r="B860" t="str">
        <f>VLOOKUP(EmployeeData3[[#This Row],[Employee ID]],GenderData[#All],2,FALSE)</f>
        <v>Male</v>
      </c>
      <c r="C860" t="s">
        <v>40</v>
      </c>
      <c r="D860" t="s">
        <v>40</v>
      </c>
      <c r="E860" t="s">
        <v>73</v>
      </c>
      <c r="F860" t="s">
        <v>36</v>
      </c>
      <c r="G860">
        <v>38</v>
      </c>
      <c r="H860">
        <v>0.6</v>
      </c>
      <c r="I860">
        <v>0.6</v>
      </c>
      <c r="J860" s="3">
        <v>1.03</v>
      </c>
      <c r="K860" t="s">
        <v>37</v>
      </c>
      <c r="L860" t="s">
        <v>26</v>
      </c>
      <c r="M860">
        <v>15</v>
      </c>
      <c r="N860">
        <v>65</v>
      </c>
      <c r="O860">
        <v>3</v>
      </c>
      <c r="P860">
        <v>1.1000000000000001</v>
      </c>
      <c r="Q860" t="s">
        <v>33</v>
      </c>
      <c r="R860" t="s">
        <v>26</v>
      </c>
      <c r="S860">
        <v>37</v>
      </c>
      <c r="T860">
        <v>0</v>
      </c>
      <c r="U860">
        <f>IF(EmployeeData3[[#This Row],[Gender]]="Female",1,0)</f>
        <v>0</v>
      </c>
      <c r="V860">
        <f>IF(EmployeeData3[[#This Row],[Performance Rating]]="Needs Improvement",1,0)</f>
        <v>0</v>
      </c>
      <c r="W860">
        <f>IF(EmployeeData3[[#This Row],[Performance Rating]]="Exceeds Expectations",1,0)</f>
        <v>1</v>
      </c>
      <c r="X860">
        <f>IF(EmployeeData3[[#This Row],[Performance Rating]]="Outstanding",1,0)</f>
        <v>0</v>
      </c>
      <c r="Y860">
        <f>IF(EmployeeData3[[#This Row],[Job Level]]="Entry",1,0)</f>
        <v>0</v>
      </c>
      <c r="Z860">
        <f>IF(EmployeeData3[[#This Row],[Job Level]]="Manager",1,0)</f>
        <v>1</v>
      </c>
      <c r="AA860">
        <f>IF(EmployeeData3[[#This Row],[Job Level]]="Senior",1,0)</f>
        <v>0</v>
      </c>
      <c r="AB860">
        <f>IF(EmployeeData3[[#This Row],[Job Level]]="Senior Manager",1,0)</f>
        <v>0</v>
      </c>
      <c r="AC860">
        <f>IF(EmployeeData3[[#This Row],[Department]]="Claims",1,0)</f>
        <v>0</v>
      </c>
      <c r="AD860">
        <f>IF(EmployeeData3[[#This Row],[Department]]="Finance",1,0)</f>
        <v>0</v>
      </c>
      <c r="AE860">
        <f>IF(EmployeeData3[[#This Row],[Department]]="HR",1,0)</f>
        <v>0</v>
      </c>
      <c r="AF860">
        <f>IF(EmployeeData3[[#This Row],[Department]]="IT",1,0)</f>
        <v>0</v>
      </c>
      <c r="AG860">
        <f>IF(EmployeeData3[[#This Row],[Department]]="Marketing",1,0)</f>
        <v>0</v>
      </c>
      <c r="AH860">
        <f>IF(EmployeeData3[[#This Row],[Department]]="Sales",1,0)</f>
        <v>0</v>
      </c>
      <c r="AI860">
        <f>IF(EmployeeData3[[#This Row],[Department]]="Underwriting",1,0)</f>
        <v>0</v>
      </c>
      <c r="AJ860">
        <f>IF(EmployeeData3[[#This Row],[Country]]="Canada",1,0)</f>
        <v>0</v>
      </c>
      <c r="AK860">
        <f>IF(EmployeeData3[[#This Row],[Country]]="Germany",1,0)</f>
        <v>0</v>
      </c>
      <c r="AL860">
        <f>IF(EmployeeData3[[#This Row],[Country]]="Ireland",1,0)</f>
        <v>1</v>
      </c>
      <c r="AM860">
        <f>IF(EmployeeData3[[#This Row],[Country]]="Singapore",1,0)</f>
        <v>0</v>
      </c>
      <c r="AN860">
        <f>IF(EmployeeData3[[#This Row],[Country]]="US",1,0)</f>
        <v>0</v>
      </c>
      <c r="AO860">
        <f>IF(EmployeeData3[[#This Row],[Working Arrangement]]="Office",1,0)</f>
        <v>0</v>
      </c>
      <c r="AP860">
        <f>IF(EmployeeData3[[#This Row],[Working Arrangement]]="Remote",1,0)</f>
        <v>0</v>
      </c>
      <c r="AQ860" t="e">
        <f>'Logistics Regression'!#REF! + SUMPRODUCT(B860:J860, 'Logistics Regression'!#REF!)</f>
        <v>#REF!</v>
      </c>
    </row>
    <row r="861" spans="1:43">
      <c r="A861" t="s">
        <v>912</v>
      </c>
      <c r="B861" t="str">
        <f>VLOOKUP(EmployeeData3[[#This Row],[Employee ID]],GenderData[#All],2,FALSE)</f>
        <v>Female</v>
      </c>
      <c r="C861" t="s">
        <v>48</v>
      </c>
      <c r="D861" t="s">
        <v>49</v>
      </c>
      <c r="E861" t="s">
        <v>55</v>
      </c>
      <c r="F861" t="s">
        <v>32</v>
      </c>
      <c r="G861">
        <v>35</v>
      </c>
      <c r="H861">
        <v>9</v>
      </c>
      <c r="I861">
        <v>1</v>
      </c>
      <c r="J861" s="3">
        <v>0.94</v>
      </c>
      <c r="K861" t="s">
        <v>25</v>
      </c>
      <c r="L861" t="s">
        <v>26</v>
      </c>
      <c r="M861">
        <v>10</v>
      </c>
      <c r="N861">
        <v>79</v>
      </c>
      <c r="O861">
        <v>4</v>
      </c>
      <c r="P861">
        <v>1.6</v>
      </c>
      <c r="Q861" t="s">
        <v>33</v>
      </c>
      <c r="R861" t="s">
        <v>26</v>
      </c>
      <c r="S861">
        <v>32</v>
      </c>
      <c r="T861">
        <v>1</v>
      </c>
      <c r="U861">
        <f>IF(EmployeeData3[[#This Row],[Gender]]="Female",1,0)</f>
        <v>1</v>
      </c>
      <c r="V861">
        <f>IF(EmployeeData3[[#This Row],[Performance Rating]]="Needs Improvement",1,0)</f>
        <v>0</v>
      </c>
      <c r="W861">
        <f>IF(EmployeeData3[[#This Row],[Performance Rating]]="Exceeds Expectations",1,0)</f>
        <v>0</v>
      </c>
      <c r="X861">
        <f>IF(EmployeeData3[[#This Row],[Performance Rating]]="Outstanding",1,0)</f>
        <v>0</v>
      </c>
      <c r="Y861">
        <f>IF(EmployeeData3[[#This Row],[Job Level]]="Entry",1,0)</f>
        <v>0</v>
      </c>
      <c r="Z861">
        <f>IF(EmployeeData3[[#This Row],[Job Level]]="Manager",1,0)</f>
        <v>0</v>
      </c>
      <c r="AA861">
        <f>IF(EmployeeData3[[#This Row],[Job Level]]="Senior",1,0)</f>
        <v>1</v>
      </c>
      <c r="AB861">
        <f>IF(EmployeeData3[[#This Row],[Job Level]]="Senior Manager",1,0)</f>
        <v>0</v>
      </c>
      <c r="AC861">
        <f>IF(EmployeeData3[[#This Row],[Department]]="Claims",1,0)</f>
        <v>0</v>
      </c>
      <c r="AD861">
        <f>IF(EmployeeData3[[#This Row],[Department]]="Finance",1,0)</f>
        <v>0</v>
      </c>
      <c r="AE861">
        <f>IF(EmployeeData3[[#This Row],[Department]]="HR",1,0)</f>
        <v>0</v>
      </c>
      <c r="AF861">
        <f>IF(EmployeeData3[[#This Row],[Department]]="IT",1,0)</f>
        <v>1</v>
      </c>
      <c r="AG861">
        <f>IF(EmployeeData3[[#This Row],[Department]]="Marketing",1,0)</f>
        <v>0</v>
      </c>
      <c r="AH861">
        <f>IF(EmployeeData3[[#This Row],[Department]]="Sales",1,0)</f>
        <v>0</v>
      </c>
      <c r="AI861">
        <f>IF(EmployeeData3[[#This Row],[Department]]="Underwriting",1,0)</f>
        <v>0</v>
      </c>
      <c r="AJ861">
        <f>IF(EmployeeData3[[#This Row],[Country]]="Canada",1,0)</f>
        <v>1</v>
      </c>
      <c r="AK861">
        <f>IF(EmployeeData3[[#This Row],[Country]]="Germany",1,0)</f>
        <v>0</v>
      </c>
      <c r="AL861">
        <f>IF(EmployeeData3[[#This Row],[Country]]="Ireland",1,0)</f>
        <v>0</v>
      </c>
      <c r="AM861">
        <f>IF(EmployeeData3[[#This Row],[Country]]="Singapore",1,0)</f>
        <v>0</v>
      </c>
      <c r="AN861">
        <f>IF(EmployeeData3[[#This Row],[Country]]="US",1,0)</f>
        <v>0</v>
      </c>
      <c r="AO861">
        <f>IF(EmployeeData3[[#This Row],[Working Arrangement]]="Office",1,0)</f>
        <v>0</v>
      </c>
      <c r="AP861">
        <f>IF(EmployeeData3[[#This Row],[Working Arrangement]]="Remote",1,0)</f>
        <v>0</v>
      </c>
      <c r="AQ861" t="e">
        <f>'Logistics Regression'!#REF! + SUMPRODUCT(B861:J861, 'Logistics Regression'!#REF!)</f>
        <v>#REF!</v>
      </c>
    </row>
    <row r="862" spans="1:43">
      <c r="A862" t="s">
        <v>913</v>
      </c>
      <c r="B862" t="str">
        <f>VLOOKUP(EmployeeData3[[#This Row],[Employee ID]],GenderData[#All],2,FALSE)</f>
        <v>Female</v>
      </c>
      <c r="C862" t="s">
        <v>52</v>
      </c>
      <c r="D862" t="s">
        <v>30</v>
      </c>
      <c r="E862" t="s">
        <v>45</v>
      </c>
      <c r="F862" t="s">
        <v>32</v>
      </c>
      <c r="G862">
        <v>27</v>
      </c>
      <c r="H862">
        <v>3.7</v>
      </c>
      <c r="I862">
        <v>1</v>
      </c>
      <c r="J862" s="3">
        <v>0.9</v>
      </c>
      <c r="K862" t="s">
        <v>25</v>
      </c>
      <c r="L862" t="s">
        <v>38</v>
      </c>
      <c r="M862">
        <v>18</v>
      </c>
      <c r="N862">
        <v>67</v>
      </c>
      <c r="O862">
        <v>3</v>
      </c>
      <c r="P862">
        <v>0.4</v>
      </c>
      <c r="Q862" t="s">
        <v>50</v>
      </c>
      <c r="R862" t="s">
        <v>38</v>
      </c>
      <c r="S862">
        <v>35</v>
      </c>
      <c r="T862">
        <v>0</v>
      </c>
      <c r="U862">
        <f>IF(EmployeeData3[[#This Row],[Gender]]="Female",1,0)</f>
        <v>1</v>
      </c>
      <c r="V862">
        <f>IF(EmployeeData3[[#This Row],[Performance Rating]]="Needs Improvement",1,0)</f>
        <v>0</v>
      </c>
      <c r="W862">
        <f>IF(EmployeeData3[[#This Row],[Performance Rating]]="Exceeds Expectations",1,0)</f>
        <v>0</v>
      </c>
      <c r="X862">
        <f>IF(EmployeeData3[[#This Row],[Performance Rating]]="Outstanding",1,0)</f>
        <v>0</v>
      </c>
      <c r="Y862">
        <f>IF(EmployeeData3[[#This Row],[Job Level]]="Entry",1,0)</f>
        <v>0</v>
      </c>
      <c r="Z862">
        <f>IF(EmployeeData3[[#This Row],[Job Level]]="Manager",1,0)</f>
        <v>0</v>
      </c>
      <c r="AA862">
        <f>IF(EmployeeData3[[#This Row],[Job Level]]="Senior",1,0)</f>
        <v>1</v>
      </c>
      <c r="AB862">
        <f>IF(EmployeeData3[[#This Row],[Job Level]]="Senior Manager",1,0)</f>
        <v>0</v>
      </c>
      <c r="AC862">
        <f>IF(EmployeeData3[[#This Row],[Department]]="Claims",1,0)</f>
        <v>0</v>
      </c>
      <c r="AD862">
        <f>IF(EmployeeData3[[#This Row],[Department]]="Finance",1,0)</f>
        <v>0</v>
      </c>
      <c r="AE862">
        <f>IF(EmployeeData3[[#This Row],[Department]]="HR",1,0)</f>
        <v>0</v>
      </c>
      <c r="AF862">
        <f>IF(EmployeeData3[[#This Row],[Department]]="IT",1,0)</f>
        <v>0</v>
      </c>
      <c r="AG862">
        <f>IF(EmployeeData3[[#This Row],[Department]]="Marketing",1,0)</f>
        <v>0</v>
      </c>
      <c r="AH862">
        <f>IF(EmployeeData3[[#This Row],[Department]]="Sales",1,0)</f>
        <v>0</v>
      </c>
      <c r="AI862">
        <f>IF(EmployeeData3[[#This Row],[Department]]="Underwriting",1,0)</f>
        <v>1</v>
      </c>
      <c r="AJ862">
        <f>IF(EmployeeData3[[#This Row],[Country]]="Canada",1,0)</f>
        <v>0</v>
      </c>
      <c r="AK862">
        <f>IF(EmployeeData3[[#This Row],[Country]]="Germany",1,0)</f>
        <v>0</v>
      </c>
      <c r="AL862">
        <f>IF(EmployeeData3[[#This Row],[Country]]="Ireland",1,0)</f>
        <v>0</v>
      </c>
      <c r="AM862">
        <f>IF(EmployeeData3[[#This Row],[Country]]="Singapore",1,0)</f>
        <v>0</v>
      </c>
      <c r="AN862">
        <f>IF(EmployeeData3[[#This Row],[Country]]="US",1,0)</f>
        <v>1</v>
      </c>
      <c r="AO862">
        <f>IF(EmployeeData3[[#This Row],[Working Arrangement]]="Office",1,0)</f>
        <v>1</v>
      </c>
      <c r="AP862">
        <f>IF(EmployeeData3[[#This Row],[Working Arrangement]]="Remote",1,0)</f>
        <v>0</v>
      </c>
      <c r="AQ862" t="e">
        <f>'Logistics Regression'!#REF! + SUMPRODUCT(B862:J862, 'Logistics Regression'!#REF!)</f>
        <v>#REF!</v>
      </c>
    </row>
    <row r="863" spans="1:43">
      <c r="A863" t="s">
        <v>914</v>
      </c>
      <c r="B863" t="str">
        <f>VLOOKUP(EmployeeData3[[#This Row],[Employee ID]],GenderData[#All],2,FALSE)</f>
        <v>Female</v>
      </c>
      <c r="C863" t="s">
        <v>21</v>
      </c>
      <c r="D863" t="s">
        <v>22</v>
      </c>
      <c r="E863" t="s">
        <v>23</v>
      </c>
      <c r="F863" t="s">
        <v>32</v>
      </c>
      <c r="G863">
        <v>41</v>
      </c>
      <c r="H863">
        <v>3.8</v>
      </c>
      <c r="I863">
        <v>0.5</v>
      </c>
      <c r="J863" s="3">
        <v>1.1100000000000001</v>
      </c>
      <c r="K863" t="s">
        <v>25</v>
      </c>
      <c r="L863" t="s">
        <v>26</v>
      </c>
      <c r="M863">
        <v>17</v>
      </c>
      <c r="N863">
        <v>67</v>
      </c>
      <c r="O863">
        <v>6</v>
      </c>
      <c r="P863">
        <v>1.7</v>
      </c>
      <c r="Q863" t="s">
        <v>33</v>
      </c>
      <c r="R863" t="s">
        <v>38</v>
      </c>
      <c r="S863">
        <v>37</v>
      </c>
      <c r="T863">
        <v>0</v>
      </c>
      <c r="U863">
        <f>IF(EmployeeData3[[#This Row],[Gender]]="Female",1,0)</f>
        <v>1</v>
      </c>
      <c r="V863">
        <f>IF(EmployeeData3[[#This Row],[Performance Rating]]="Needs Improvement",1,0)</f>
        <v>0</v>
      </c>
      <c r="W863">
        <f>IF(EmployeeData3[[#This Row],[Performance Rating]]="Exceeds Expectations",1,0)</f>
        <v>0</v>
      </c>
      <c r="X863">
        <f>IF(EmployeeData3[[#This Row],[Performance Rating]]="Outstanding",1,0)</f>
        <v>0</v>
      </c>
      <c r="Y863">
        <f>IF(EmployeeData3[[#This Row],[Job Level]]="Entry",1,0)</f>
        <v>0</v>
      </c>
      <c r="Z863">
        <f>IF(EmployeeData3[[#This Row],[Job Level]]="Manager",1,0)</f>
        <v>0</v>
      </c>
      <c r="AA863">
        <f>IF(EmployeeData3[[#This Row],[Job Level]]="Senior",1,0)</f>
        <v>1</v>
      </c>
      <c r="AB863">
        <f>IF(EmployeeData3[[#This Row],[Job Level]]="Senior Manager",1,0)</f>
        <v>0</v>
      </c>
      <c r="AC863">
        <f>IF(EmployeeData3[[#This Row],[Department]]="Claims",1,0)</f>
        <v>0</v>
      </c>
      <c r="AD863">
        <f>IF(EmployeeData3[[#This Row],[Department]]="Finance",1,0)</f>
        <v>0</v>
      </c>
      <c r="AE863">
        <f>IF(EmployeeData3[[#This Row],[Department]]="HR",1,0)</f>
        <v>0</v>
      </c>
      <c r="AF863">
        <f>IF(EmployeeData3[[#This Row],[Department]]="IT",1,0)</f>
        <v>0</v>
      </c>
      <c r="AG863">
        <f>IF(EmployeeData3[[#This Row],[Department]]="Marketing",1,0)</f>
        <v>0</v>
      </c>
      <c r="AH863">
        <f>IF(EmployeeData3[[#This Row],[Department]]="Sales",1,0)</f>
        <v>1</v>
      </c>
      <c r="AI863">
        <f>IF(EmployeeData3[[#This Row],[Department]]="Underwriting",1,0)</f>
        <v>0</v>
      </c>
      <c r="AJ863">
        <f>IF(EmployeeData3[[#This Row],[Country]]="Canada",1,0)</f>
        <v>0</v>
      </c>
      <c r="AK863">
        <f>IF(EmployeeData3[[#This Row],[Country]]="Germany",1,0)</f>
        <v>0</v>
      </c>
      <c r="AL863">
        <f>IF(EmployeeData3[[#This Row],[Country]]="Ireland",1,0)</f>
        <v>0</v>
      </c>
      <c r="AM863">
        <f>IF(EmployeeData3[[#This Row],[Country]]="Singapore",1,0)</f>
        <v>0</v>
      </c>
      <c r="AN863">
        <f>IF(EmployeeData3[[#This Row],[Country]]="US",1,0)</f>
        <v>0</v>
      </c>
      <c r="AO863">
        <f>IF(EmployeeData3[[#This Row],[Working Arrangement]]="Office",1,0)</f>
        <v>0</v>
      </c>
      <c r="AP863">
        <f>IF(EmployeeData3[[#This Row],[Working Arrangement]]="Remote",1,0)</f>
        <v>0</v>
      </c>
      <c r="AQ863" t="e">
        <f>'Logistics Regression'!#REF! + SUMPRODUCT(B863:J863, 'Logistics Regression'!#REF!)</f>
        <v>#REF!</v>
      </c>
    </row>
    <row r="864" spans="1:43">
      <c r="A864" t="s">
        <v>915</v>
      </c>
      <c r="B864" t="str">
        <f>VLOOKUP(EmployeeData3[[#This Row],[Employee ID]],GenderData[#All],2,FALSE)</f>
        <v>Female</v>
      </c>
      <c r="C864" t="s">
        <v>40</v>
      </c>
      <c r="D864" t="s">
        <v>40</v>
      </c>
      <c r="E864" t="s">
        <v>45</v>
      </c>
      <c r="F864" t="s">
        <v>24</v>
      </c>
      <c r="G864">
        <v>31</v>
      </c>
      <c r="H864">
        <v>4</v>
      </c>
      <c r="I864">
        <v>2.5</v>
      </c>
      <c r="J864" s="3">
        <v>1.1399999999999999</v>
      </c>
      <c r="K864" t="s">
        <v>25</v>
      </c>
      <c r="L864" t="s">
        <v>26</v>
      </c>
      <c r="M864">
        <v>2</v>
      </c>
      <c r="N864">
        <v>79</v>
      </c>
      <c r="O864">
        <v>4</v>
      </c>
      <c r="P864">
        <v>1.9</v>
      </c>
      <c r="Q864" t="s">
        <v>33</v>
      </c>
      <c r="R864" t="s">
        <v>38</v>
      </c>
      <c r="S864">
        <v>27</v>
      </c>
      <c r="T864">
        <v>0</v>
      </c>
      <c r="U864">
        <f>IF(EmployeeData3[[#This Row],[Gender]]="Female",1,0)</f>
        <v>1</v>
      </c>
      <c r="V864">
        <f>IF(EmployeeData3[[#This Row],[Performance Rating]]="Needs Improvement",1,0)</f>
        <v>0</v>
      </c>
      <c r="W864">
        <f>IF(EmployeeData3[[#This Row],[Performance Rating]]="Exceeds Expectations",1,0)</f>
        <v>0</v>
      </c>
      <c r="X864">
        <f>IF(EmployeeData3[[#This Row],[Performance Rating]]="Outstanding",1,0)</f>
        <v>0</v>
      </c>
      <c r="Y864">
        <f>IF(EmployeeData3[[#This Row],[Job Level]]="Entry",1,0)</f>
        <v>0</v>
      </c>
      <c r="Z864">
        <f>IF(EmployeeData3[[#This Row],[Job Level]]="Manager",1,0)</f>
        <v>0</v>
      </c>
      <c r="AA864">
        <f>IF(EmployeeData3[[#This Row],[Job Level]]="Senior",1,0)</f>
        <v>0</v>
      </c>
      <c r="AB864">
        <f>IF(EmployeeData3[[#This Row],[Job Level]]="Senior Manager",1,0)</f>
        <v>0</v>
      </c>
      <c r="AC864">
        <f>IF(EmployeeData3[[#This Row],[Department]]="Claims",1,0)</f>
        <v>0</v>
      </c>
      <c r="AD864">
        <f>IF(EmployeeData3[[#This Row],[Department]]="Finance",1,0)</f>
        <v>0</v>
      </c>
      <c r="AE864">
        <f>IF(EmployeeData3[[#This Row],[Department]]="HR",1,0)</f>
        <v>0</v>
      </c>
      <c r="AF864">
        <f>IF(EmployeeData3[[#This Row],[Department]]="IT",1,0)</f>
        <v>0</v>
      </c>
      <c r="AG864">
        <f>IF(EmployeeData3[[#This Row],[Department]]="Marketing",1,0)</f>
        <v>0</v>
      </c>
      <c r="AH864">
        <f>IF(EmployeeData3[[#This Row],[Department]]="Sales",1,0)</f>
        <v>0</v>
      </c>
      <c r="AI864">
        <f>IF(EmployeeData3[[#This Row],[Department]]="Underwriting",1,0)</f>
        <v>0</v>
      </c>
      <c r="AJ864">
        <f>IF(EmployeeData3[[#This Row],[Country]]="Canada",1,0)</f>
        <v>0</v>
      </c>
      <c r="AK864">
        <f>IF(EmployeeData3[[#This Row],[Country]]="Germany",1,0)</f>
        <v>0</v>
      </c>
      <c r="AL864">
        <f>IF(EmployeeData3[[#This Row],[Country]]="Ireland",1,0)</f>
        <v>0</v>
      </c>
      <c r="AM864">
        <f>IF(EmployeeData3[[#This Row],[Country]]="Singapore",1,0)</f>
        <v>0</v>
      </c>
      <c r="AN864">
        <f>IF(EmployeeData3[[#This Row],[Country]]="US",1,0)</f>
        <v>1</v>
      </c>
      <c r="AO864">
        <f>IF(EmployeeData3[[#This Row],[Working Arrangement]]="Office",1,0)</f>
        <v>0</v>
      </c>
      <c r="AP864">
        <f>IF(EmployeeData3[[#This Row],[Working Arrangement]]="Remote",1,0)</f>
        <v>0</v>
      </c>
      <c r="AQ864" t="e">
        <f>'Logistics Regression'!#REF! + SUMPRODUCT(B864:J864, 'Logistics Regression'!#REF!)</f>
        <v>#REF!</v>
      </c>
    </row>
    <row r="865" spans="1:43">
      <c r="A865" t="s">
        <v>916</v>
      </c>
      <c r="B865" t="str">
        <f>VLOOKUP(EmployeeData3[[#This Row],[Employee ID]],GenderData[#All],2,FALSE)</f>
        <v>Female</v>
      </c>
      <c r="C865" t="s">
        <v>21</v>
      </c>
      <c r="D865" t="s">
        <v>22</v>
      </c>
      <c r="E865" t="s">
        <v>55</v>
      </c>
      <c r="F865" t="s">
        <v>32</v>
      </c>
      <c r="G865">
        <v>32</v>
      </c>
      <c r="H865">
        <v>5.3</v>
      </c>
      <c r="I865">
        <v>5.0999999999999996</v>
      </c>
      <c r="J865" s="3">
        <v>0.88</v>
      </c>
      <c r="K865" t="s">
        <v>25</v>
      </c>
      <c r="L865" t="s">
        <v>26</v>
      </c>
      <c r="M865">
        <v>1</v>
      </c>
      <c r="N865">
        <v>89</v>
      </c>
      <c r="O865">
        <v>6</v>
      </c>
      <c r="P865">
        <v>8.8000000000000007</v>
      </c>
      <c r="Q865" t="s">
        <v>33</v>
      </c>
      <c r="R865" t="s">
        <v>38</v>
      </c>
      <c r="S865">
        <v>22</v>
      </c>
      <c r="T865">
        <v>0</v>
      </c>
      <c r="U865">
        <f>IF(EmployeeData3[[#This Row],[Gender]]="Female",1,0)</f>
        <v>1</v>
      </c>
      <c r="V865">
        <f>IF(EmployeeData3[[#This Row],[Performance Rating]]="Needs Improvement",1,0)</f>
        <v>0</v>
      </c>
      <c r="W865">
        <f>IF(EmployeeData3[[#This Row],[Performance Rating]]="Exceeds Expectations",1,0)</f>
        <v>0</v>
      </c>
      <c r="X865">
        <f>IF(EmployeeData3[[#This Row],[Performance Rating]]="Outstanding",1,0)</f>
        <v>0</v>
      </c>
      <c r="Y865">
        <f>IF(EmployeeData3[[#This Row],[Job Level]]="Entry",1,0)</f>
        <v>0</v>
      </c>
      <c r="Z865">
        <f>IF(EmployeeData3[[#This Row],[Job Level]]="Manager",1,0)</f>
        <v>0</v>
      </c>
      <c r="AA865">
        <f>IF(EmployeeData3[[#This Row],[Job Level]]="Senior",1,0)</f>
        <v>1</v>
      </c>
      <c r="AB865">
        <f>IF(EmployeeData3[[#This Row],[Job Level]]="Senior Manager",1,0)</f>
        <v>0</v>
      </c>
      <c r="AC865">
        <f>IF(EmployeeData3[[#This Row],[Department]]="Claims",1,0)</f>
        <v>0</v>
      </c>
      <c r="AD865">
        <f>IF(EmployeeData3[[#This Row],[Department]]="Finance",1,0)</f>
        <v>0</v>
      </c>
      <c r="AE865">
        <f>IF(EmployeeData3[[#This Row],[Department]]="HR",1,0)</f>
        <v>0</v>
      </c>
      <c r="AF865">
        <f>IF(EmployeeData3[[#This Row],[Department]]="IT",1,0)</f>
        <v>0</v>
      </c>
      <c r="AG865">
        <f>IF(EmployeeData3[[#This Row],[Department]]="Marketing",1,0)</f>
        <v>0</v>
      </c>
      <c r="AH865">
        <f>IF(EmployeeData3[[#This Row],[Department]]="Sales",1,0)</f>
        <v>1</v>
      </c>
      <c r="AI865">
        <f>IF(EmployeeData3[[#This Row],[Department]]="Underwriting",1,0)</f>
        <v>0</v>
      </c>
      <c r="AJ865">
        <f>IF(EmployeeData3[[#This Row],[Country]]="Canada",1,0)</f>
        <v>1</v>
      </c>
      <c r="AK865">
        <f>IF(EmployeeData3[[#This Row],[Country]]="Germany",1,0)</f>
        <v>0</v>
      </c>
      <c r="AL865">
        <f>IF(EmployeeData3[[#This Row],[Country]]="Ireland",1,0)</f>
        <v>0</v>
      </c>
      <c r="AM865">
        <f>IF(EmployeeData3[[#This Row],[Country]]="Singapore",1,0)</f>
        <v>0</v>
      </c>
      <c r="AN865">
        <f>IF(EmployeeData3[[#This Row],[Country]]="US",1,0)</f>
        <v>0</v>
      </c>
      <c r="AO865">
        <f>IF(EmployeeData3[[#This Row],[Working Arrangement]]="Office",1,0)</f>
        <v>0</v>
      </c>
      <c r="AP865">
        <f>IF(EmployeeData3[[#This Row],[Working Arrangement]]="Remote",1,0)</f>
        <v>0</v>
      </c>
      <c r="AQ865" t="e">
        <f>'Logistics Regression'!#REF! + SUMPRODUCT(B865:J865, 'Logistics Regression'!#REF!)</f>
        <v>#REF!</v>
      </c>
    </row>
    <row r="866" spans="1:43">
      <c r="A866" t="s">
        <v>917</v>
      </c>
      <c r="B866" t="str">
        <f>VLOOKUP(EmployeeData3[[#This Row],[Employee ID]],GenderData[#All],2,FALSE)</f>
        <v>Male</v>
      </c>
      <c r="C866" t="s">
        <v>21</v>
      </c>
      <c r="D866" t="s">
        <v>22</v>
      </c>
      <c r="E866" t="s">
        <v>45</v>
      </c>
      <c r="F866" t="s">
        <v>59</v>
      </c>
      <c r="G866">
        <v>36</v>
      </c>
      <c r="H866">
        <v>5.4</v>
      </c>
      <c r="I866">
        <v>2.7</v>
      </c>
      <c r="J866" s="3">
        <v>1.1000000000000001</v>
      </c>
      <c r="K866" t="s">
        <v>25</v>
      </c>
      <c r="L866" t="s">
        <v>26</v>
      </c>
      <c r="M866">
        <v>19</v>
      </c>
      <c r="N866">
        <v>79</v>
      </c>
      <c r="O866">
        <v>7</v>
      </c>
      <c r="P866">
        <v>0.5</v>
      </c>
      <c r="Q866" t="s">
        <v>33</v>
      </c>
      <c r="R866" t="s">
        <v>38</v>
      </c>
      <c r="S866">
        <v>15</v>
      </c>
      <c r="T866">
        <v>0</v>
      </c>
      <c r="U866">
        <f>IF(EmployeeData3[[#This Row],[Gender]]="Female",1,0)</f>
        <v>0</v>
      </c>
      <c r="V866">
        <f>IF(EmployeeData3[[#This Row],[Performance Rating]]="Needs Improvement",1,0)</f>
        <v>0</v>
      </c>
      <c r="W866">
        <f>IF(EmployeeData3[[#This Row],[Performance Rating]]="Exceeds Expectations",1,0)</f>
        <v>0</v>
      </c>
      <c r="X866">
        <f>IF(EmployeeData3[[#This Row],[Performance Rating]]="Outstanding",1,0)</f>
        <v>0</v>
      </c>
      <c r="Y866">
        <f>IF(EmployeeData3[[#This Row],[Job Level]]="Entry",1,0)</f>
        <v>0</v>
      </c>
      <c r="Z866">
        <f>IF(EmployeeData3[[#This Row],[Job Level]]="Manager",1,0)</f>
        <v>0</v>
      </c>
      <c r="AA866">
        <f>IF(EmployeeData3[[#This Row],[Job Level]]="Senior",1,0)</f>
        <v>0</v>
      </c>
      <c r="AB866">
        <f>IF(EmployeeData3[[#This Row],[Job Level]]="Senior Manager",1,0)</f>
        <v>1</v>
      </c>
      <c r="AC866">
        <f>IF(EmployeeData3[[#This Row],[Department]]="Claims",1,0)</f>
        <v>0</v>
      </c>
      <c r="AD866">
        <f>IF(EmployeeData3[[#This Row],[Department]]="Finance",1,0)</f>
        <v>0</v>
      </c>
      <c r="AE866">
        <f>IF(EmployeeData3[[#This Row],[Department]]="HR",1,0)</f>
        <v>0</v>
      </c>
      <c r="AF866">
        <f>IF(EmployeeData3[[#This Row],[Department]]="IT",1,0)</f>
        <v>0</v>
      </c>
      <c r="AG866">
        <f>IF(EmployeeData3[[#This Row],[Department]]="Marketing",1,0)</f>
        <v>0</v>
      </c>
      <c r="AH866">
        <f>IF(EmployeeData3[[#This Row],[Department]]="Sales",1,0)</f>
        <v>1</v>
      </c>
      <c r="AI866">
        <f>IF(EmployeeData3[[#This Row],[Department]]="Underwriting",1,0)</f>
        <v>0</v>
      </c>
      <c r="AJ866">
        <f>IF(EmployeeData3[[#This Row],[Country]]="Canada",1,0)</f>
        <v>0</v>
      </c>
      <c r="AK866">
        <f>IF(EmployeeData3[[#This Row],[Country]]="Germany",1,0)</f>
        <v>0</v>
      </c>
      <c r="AL866">
        <f>IF(EmployeeData3[[#This Row],[Country]]="Ireland",1,0)</f>
        <v>0</v>
      </c>
      <c r="AM866">
        <f>IF(EmployeeData3[[#This Row],[Country]]="Singapore",1,0)</f>
        <v>0</v>
      </c>
      <c r="AN866">
        <f>IF(EmployeeData3[[#This Row],[Country]]="US",1,0)</f>
        <v>1</v>
      </c>
      <c r="AO866">
        <f>IF(EmployeeData3[[#This Row],[Working Arrangement]]="Office",1,0)</f>
        <v>0</v>
      </c>
      <c r="AP866">
        <f>IF(EmployeeData3[[#This Row],[Working Arrangement]]="Remote",1,0)</f>
        <v>0</v>
      </c>
      <c r="AQ866" t="e">
        <f>'Logistics Regression'!#REF! + SUMPRODUCT(B866:J866, 'Logistics Regression'!#REF!)</f>
        <v>#REF!</v>
      </c>
    </row>
    <row r="867" spans="1:43">
      <c r="A867" t="s">
        <v>918</v>
      </c>
      <c r="B867" t="str">
        <f>VLOOKUP(EmployeeData3[[#This Row],[Employee ID]],GenderData[#All],2,FALSE)</f>
        <v>Female</v>
      </c>
      <c r="C867" t="s">
        <v>40</v>
      </c>
      <c r="D867" t="s">
        <v>40</v>
      </c>
      <c r="E867" t="s">
        <v>73</v>
      </c>
      <c r="F867" t="s">
        <v>36</v>
      </c>
      <c r="G867">
        <v>33</v>
      </c>
      <c r="H867">
        <v>3.2</v>
      </c>
      <c r="I867">
        <v>0.5</v>
      </c>
      <c r="J867" s="3">
        <v>0.81</v>
      </c>
      <c r="K867" t="s">
        <v>37</v>
      </c>
      <c r="L867" t="s">
        <v>38</v>
      </c>
      <c r="M867">
        <v>17</v>
      </c>
      <c r="N867">
        <v>78</v>
      </c>
      <c r="O867">
        <v>10</v>
      </c>
      <c r="P867">
        <v>2.4</v>
      </c>
      <c r="Q867" t="s">
        <v>33</v>
      </c>
      <c r="R867" t="s">
        <v>26</v>
      </c>
      <c r="S867">
        <v>19</v>
      </c>
      <c r="T867">
        <v>0</v>
      </c>
      <c r="U867">
        <f>IF(EmployeeData3[[#This Row],[Gender]]="Female",1,0)</f>
        <v>1</v>
      </c>
      <c r="V867">
        <f>IF(EmployeeData3[[#This Row],[Performance Rating]]="Needs Improvement",1,0)</f>
        <v>0</v>
      </c>
      <c r="W867">
        <f>IF(EmployeeData3[[#This Row],[Performance Rating]]="Exceeds Expectations",1,0)</f>
        <v>1</v>
      </c>
      <c r="X867">
        <f>IF(EmployeeData3[[#This Row],[Performance Rating]]="Outstanding",1,0)</f>
        <v>0</v>
      </c>
      <c r="Y867">
        <f>IF(EmployeeData3[[#This Row],[Job Level]]="Entry",1,0)</f>
        <v>0</v>
      </c>
      <c r="Z867">
        <f>IF(EmployeeData3[[#This Row],[Job Level]]="Manager",1,0)</f>
        <v>1</v>
      </c>
      <c r="AA867">
        <f>IF(EmployeeData3[[#This Row],[Job Level]]="Senior",1,0)</f>
        <v>0</v>
      </c>
      <c r="AB867">
        <f>IF(EmployeeData3[[#This Row],[Job Level]]="Senior Manager",1,0)</f>
        <v>0</v>
      </c>
      <c r="AC867">
        <f>IF(EmployeeData3[[#This Row],[Department]]="Claims",1,0)</f>
        <v>0</v>
      </c>
      <c r="AD867">
        <f>IF(EmployeeData3[[#This Row],[Department]]="Finance",1,0)</f>
        <v>0</v>
      </c>
      <c r="AE867">
        <f>IF(EmployeeData3[[#This Row],[Department]]="HR",1,0)</f>
        <v>0</v>
      </c>
      <c r="AF867">
        <f>IF(EmployeeData3[[#This Row],[Department]]="IT",1,0)</f>
        <v>0</v>
      </c>
      <c r="AG867">
        <f>IF(EmployeeData3[[#This Row],[Department]]="Marketing",1,0)</f>
        <v>0</v>
      </c>
      <c r="AH867">
        <f>IF(EmployeeData3[[#This Row],[Department]]="Sales",1,0)</f>
        <v>0</v>
      </c>
      <c r="AI867">
        <f>IF(EmployeeData3[[#This Row],[Department]]="Underwriting",1,0)</f>
        <v>0</v>
      </c>
      <c r="AJ867">
        <f>IF(EmployeeData3[[#This Row],[Country]]="Canada",1,0)</f>
        <v>0</v>
      </c>
      <c r="AK867">
        <f>IF(EmployeeData3[[#This Row],[Country]]="Germany",1,0)</f>
        <v>0</v>
      </c>
      <c r="AL867">
        <f>IF(EmployeeData3[[#This Row],[Country]]="Ireland",1,0)</f>
        <v>1</v>
      </c>
      <c r="AM867">
        <f>IF(EmployeeData3[[#This Row],[Country]]="Singapore",1,0)</f>
        <v>0</v>
      </c>
      <c r="AN867">
        <f>IF(EmployeeData3[[#This Row],[Country]]="US",1,0)</f>
        <v>0</v>
      </c>
      <c r="AO867">
        <f>IF(EmployeeData3[[#This Row],[Working Arrangement]]="Office",1,0)</f>
        <v>0</v>
      </c>
      <c r="AP867">
        <f>IF(EmployeeData3[[#This Row],[Working Arrangement]]="Remote",1,0)</f>
        <v>0</v>
      </c>
      <c r="AQ867" t="e">
        <f>'Logistics Regression'!#REF! + SUMPRODUCT(B867:J867, 'Logistics Regression'!#REF!)</f>
        <v>#REF!</v>
      </c>
    </row>
    <row r="868" spans="1:43">
      <c r="A868" t="s">
        <v>919</v>
      </c>
      <c r="B868" t="str">
        <f>VLOOKUP(EmployeeData3[[#This Row],[Employee ID]],GenderData[#All],2,FALSE)</f>
        <v>Female</v>
      </c>
      <c r="C868" t="s">
        <v>43</v>
      </c>
      <c r="D868" t="s">
        <v>44</v>
      </c>
      <c r="E868" t="s">
        <v>23</v>
      </c>
      <c r="F868" t="s">
        <v>62</v>
      </c>
      <c r="G868">
        <v>57</v>
      </c>
      <c r="H868">
        <v>3.6</v>
      </c>
      <c r="I868">
        <v>2</v>
      </c>
      <c r="J868" s="3">
        <v>0.98</v>
      </c>
      <c r="K868" t="s">
        <v>25</v>
      </c>
      <c r="L868" t="s">
        <v>26</v>
      </c>
      <c r="M868">
        <v>12</v>
      </c>
      <c r="N868">
        <v>78</v>
      </c>
      <c r="O868">
        <v>3</v>
      </c>
      <c r="P868">
        <v>4.5</v>
      </c>
      <c r="Q868" t="s">
        <v>33</v>
      </c>
      <c r="R868" t="s">
        <v>26</v>
      </c>
      <c r="S868">
        <v>18</v>
      </c>
      <c r="T868">
        <v>0</v>
      </c>
      <c r="U868">
        <f>IF(EmployeeData3[[#This Row],[Gender]]="Female",1,0)</f>
        <v>1</v>
      </c>
      <c r="V868">
        <f>IF(EmployeeData3[[#This Row],[Performance Rating]]="Needs Improvement",1,0)</f>
        <v>0</v>
      </c>
      <c r="W868">
        <f>IF(EmployeeData3[[#This Row],[Performance Rating]]="Exceeds Expectations",1,0)</f>
        <v>0</v>
      </c>
      <c r="X868">
        <f>IF(EmployeeData3[[#This Row],[Performance Rating]]="Outstanding",1,0)</f>
        <v>0</v>
      </c>
      <c r="Y868">
        <f>IF(EmployeeData3[[#This Row],[Job Level]]="Entry",1,0)</f>
        <v>1</v>
      </c>
      <c r="Z868">
        <f>IF(EmployeeData3[[#This Row],[Job Level]]="Manager",1,0)</f>
        <v>0</v>
      </c>
      <c r="AA868">
        <f>IF(EmployeeData3[[#This Row],[Job Level]]="Senior",1,0)</f>
        <v>0</v>
      </c>
      <c r="AB868">
        <f>IF(EmployeeData3[[#This Row],[Job Level]]="Senior Manager",1,0)</f>
        <v>0</v>
      </c>
      <c r="AC868">
        <f>IF(EmployeeData3[[#This Row],[Department]]="Claims",1,0)</f>
        <v>0</v>
      </c>
      <c r="AD868">
        <f>IF(EmployeeData3[[#This Row],[Department]]="Finance",1,0)</f>
        <v>1</v>
      </c>
      <c r="AE868">
        <f>IF(EmployeeData3[[#This Row],[Department]]="HR",1,0)</f>
        <v>0</v>
      </c>
      <c r="AF868">
        <f>IF(EmployeeData3[[#This Row],[Department]]="IT",1,0)</f>
        <v>0</v>
      </c>
      <c r="AG868">
        <f>IF(EmployeeData3[[#This Row],[Department]]="Marketing",1,0)</f>
        <v>0</v>
      </c>
      <c r="AH868">
        <f>IF(EmployeeData3[[#This Row],[Department]]="Sales",1,0)</f>
        <v>0</v>
      </c>
      <c r="AI868">
        <f>IF(EmployeeData3[[#This Row],[Department]]="Underwriting",1,0)</f>
        <v>0</v>
      </c>
      <c r="AJ868">
        <f>IF(EmployeeData3[[#This Row],[Country]]="Canada",1,0)</f>
        <v>0</v>
      </c>
      <c r="AK868">
        <f>IF(EmployeeData3[[#This Row],[Country]]="Germany",1,0)</f>
        <v>0</v>
      </c>
      <c r="AL868">
        <f>IF(EmployeeData3[[#This Row],[Country]]="Ireland",1,0)</f>
        <v>0</v>
      </c>
      <c r="AM868">
        <f>IF(EmployeeData3[[#This Row],[Country]]="Singapore",1,0)</f>
        <v>0</v>
      </c>
      <c r="AN868">
        <f>IF(EmployeeData3[[#This Row],[Country]]="US",1,0)</f>
        <v>0</v>
      </c>
      <c r="AO868">
        <f>IF(EmployeeData3[[#This Row],[Working Arrangement]]="Office",1,0)</f>
        <v>0</v>
      </c>
      <c r="AP868">
        <f>IF(EmployeeData3[[#This Row],[Working Arrangement]]="Remote",1,0)</f>
        <v>0</v>
      </c>
      <c r="AQ868" t="e">
        <f>'Logistics Regression'!#REF! + SUMPRODUCT(B868:J868, 'Logistics Regression'!#REF!)</f>
        <v>#REF!</v>
      </c>
    </row>
    <row r="869" spans="1:43">
      <c r="A869" t="s">
        <v>920</v>
      </c>
      <c r="B869" t="str">
        <f>VLOOKUP(EmployeeData3[[#This Row],[Employee ID]],GenderData[#All],2,FALSE)</f>
        <v>Female</v>
      </c>
      <c r="C869" t="s">
        <v>43</v>
      </c>
      <c r="D869" t="s">
        <v>44</v>
      </c>
      <c r="E869" t="s">
        <v>23</v>
      </c>
      <c r="F869" t="s">
        <v>24</v>
      </c>
      <c r="G869">
        <v>33</v>
      </c>
      <c r="H869">
        <v>2.4</v>
      </c>
      <c r="I869">
        <v>2.4</v>
      </c>
      <c r="J869" s="3">
        <v>1.0900000000000001</v>
      </c>
      <c r="K869" t="s">
        <v>37</v>
      </c>
      <c r="L869" t="s">
        <v>26</v>
      </c>
      <c r="M869">
        <v>1</v>
      </c>
      <c r="N869">
        <v>59</v>
      </c>
      <c r="O869">
        <v>2</v>
      </c>
      <c r="P869">
        <v>7.9</v>
      </c>
      <c r="Q869" t="s">
        <v>33</v>
      </c>
      <c r="R869" t="s">
        <v>38</v>
      </c>
      <c r="S869">
        <v>33</v>
      </c>
      <c r="T869">
        <v>1</v>
      </c>
      <c r="U869">
        <f>IF(EmployeeData3[[#This Row],[Gender]]="Female",1,0)</f>
        <v>1</v>
      </c>
      <c r="V869">
        <f>IF(EmployeeData3[[#This Row],[Performance Rating]]="Needs Improvement",1,0)</f>
        <v>0</v>
      </c>
      <c r="W869">
        <f>IF(EmployeeData3[[#This Row],[Performance Rating]]="Exceeds Expectations",1,0)</f>
        <v>1</v>
      </c>
      <c r="X869">
        <f>IF(EmployeeData3[[#This Row],[Performance Rating]]="Outstanding",1,0)</f>
        <v>0</v>
      </c>
      <c r="Y869">
        <f>IF(EmployeeData3[[#This Row],[Job Level]]="Entry",1,0)</f>
        <v>0</v>
      </c>
      <c r="Z869">
        <f>IF(EmployeeData3[[#This Row],[Job Level]]="Manager",1,0)</f>
        <v>0</v>
      </c>
      <c r="AA869">
        <f>IF(EmployeeData3[[#This Row],[Job Level]]="Senior",1,0)</f>
        <v>0</v>
      </c>
      <c r="AB869">
        <f>IF(EmployeeData3[[#This Row],[Job Level]]="Senior Manager",1,0)</f>
        <v>0</v>
      </c>
      <c r="AC869">
        <f>IF(EmployeeData3[[#This Row],[Department]]="Claims",1,0)</f>
        <v>0</v>
      </c>
      <c r="AD869">
        <f>IF(EmployeeData3[[#This Row],[Department]]="Finance",1,0)</f>
        <v>1</v>
      </c>
      <c r="AE869">
        <f>IF(EmployeeData3[[#This Row],[Department]]="HR",1,0)</f>
        <v>0</v>
      </c>
      <c r="AF869">
        <f>IF(EmployeeData3[[#This Row],[Department]]="IT",1,0)</f>
        <v>0</v>
      </c>
      <c r="AG869">
        <f>IF(EmployeeData3[[#This Row],[Department]]="Marketing",1,0)</f>
        <v>0</v>
      </c>
      <c r="AH869">
        <f>IF(EmployeeData3[[#This Row],[Department]]="Sales",1,0)</f>
        <v>0</v>
      </c>
      <c r="AI869">
        <f>IF(EmployeeData3[[#This Row],[Department]]="Underwriting",1,0)</f>
        <v>0</v>
      </c>
      <c r="AJ869">
        <f>IF(EmployeeData3[[#This Row],[Country]]="Canada",1,0)</f>
        <v>0</v>
      </c>
      <c r="AK869">
        <f>IF(EmployeeData3[[#This Row],[Country]]="Germany",1,0)</f>
        <v>0</v>
      </c>
      <c r="AL869">
        <f>IF(EmployeeData3[[#This Row],[Country]]="Ireland",1,0)</f>
        <v>0</v>
      </c>
      <c r="AM869">
        <f>IF(EmployeeData3[[#This Row],[Country]]="Singapore",1,0)</f>
        <v>0</v>
      </c>
      <c r="AN869">
        <f>IF(EmployeeData3[[#This Row],[Country]]="US",1,0)</f>
        <v>0</v>
      </c>
      <c r="AO869">
        <f>IF(EmployeeData3[[#This Row],[Working Arrangement]]="Office",1,0)</f>
        <v>0</v>
      </c>
      <c r="AP869">
        <f>IF(EmployeeData3[[#This Row],[Working Arrangement]]="Remote",1,0)</f>
        <v>0</v>
      </c>
      <c r="AQ869" t="e">
        <f>'Logistics Regression'!#REF! + SUMPRODUCT(B869:J869, 'Logistics Regression'!#REF!)</f>
        <v>#REF!</v>
      </c>
    </row>
    <row r="870" spans="1:43">
      <c r="A870" t="s">
        <v>921</v>
      </c>
      <c r="B870" t="str">
        <f>VLOOKUP(EmployeeData3[[#This Row],[Employee ID]],GenderData[#All],2,FALSE)</f>
        <v>Female</v>
      </c>
      <c r="C870" t="s">
        <v>52</v>
      </c>
      <c r="D870" t="s">
        <v>30</v>
      </c>
      <c r="E870" t="s">
        <v>31</v>
      </c>
      <c r="F870" t="s">
        <v>24</v>
      </c>
      <c r="G870">
        <v>42</v>
      </c>
      <c r="H870">
        <v>2.2000000000000002</v>
      </c>
      <c r="I870">
        <v>1.8</v>
      </c>
      <c r="J870" s="3">
        <v>1.21</v>
      </c>
      <c r="K870" t="s">
        <v>25</v>
      </c>
      <c r="L870" t="s">
        <v>38</v>
      </c>
      <c r="M870">
        <v>20</v>
      </c>
      <c r="N870">
        <v>78</v>
      </c>
      <c r="O870">
        <v>11</v>
      </c>
      <c r="P870">
        <v>0.6</v>
      </c>
      <c r="Q870" t="s">
        <v>33</v>
      </c>
      <c r="R870" t="s">
        <v>26</v>
      </c>
      <c r="S870">
        <v>28</v>
      </c>
      <c r="T870">
        <v>0</v>
      </c>
      <c r="U870">
        <f>IF(EmployeeData3[[#This Row],[Gender]]="Female",1,0)</f>
        <v>1</v>
      </c>
      <c r="V870">
        <f>IF(EmployeeData3[[#This Row],[Performance Rating]]="Needs Improvement",1,0)</f>
        <v>0</v>
      </c>
      <c r="W870">
        <f>IF(EmployeeData3[[#This Row],[Performance Rating]]="Exceeds Expectations",1,0)</f>
        <v>0</v>
      </c>
      <c r="X870">
        <f>IF(EmployeeData3[[#This Row],[Performance Rating]]="Outstanding",1,0)</f>
        <v>0</v>
      </c>
      <c r="Y870">
        <f>IF(EmployeeData3[[#This Row],[Job Level]]="Entry",1,0)</f>
        <v>0</v>
      </c>
      <c r="Z870">
        <f>IF(EmployeeData3[[#This Row],[Job Level]]="Manager",1,0)</f>
        <v>0</v>
      </c>
      <c r="AA870">
        <f>IF(EmployeeData3[[#This Row],[Job Level]]="Senior",1,0)</f>
        <v>0</v>
      </c>
      <c r="AB870">
        <f>IF(EmployeeData3[[#This Row],[Job Level]]="Senior Manager",1,0)</f>
        <v>0</v>
      </c>
      <c r="AC870">
        <f>IF(EmployeeData3[[#This Row],[Department]]="Claims",1,0)</f>
        <v>0</v>
      </c>
      <c r="AD870">
        <f>IF(EmployeeData3[[#This Row],[Department]]="Finance",1,0)</f>
        <v>0</v>
      </c>
      <c r="AE870">
        <f>IF(EmployeeData3[[#This Row],[Department]]="HR",1,0)</f>
        <v>0</v>
      </c>
      <c r="AF870">
        <f>IF(EmployeeData3[[#This Row],[Department]]="IT",1,0)</f>
        <v>0</v>
      </c>
      <c r="AG870">
        <f>IF(EmployeeData3[[#This Row],[Department]]="Marketing",1,0)</f>
        <v>0</v>
      </c>
      <c r="AH870">
        <f>IF(EmployeeData3[[#This Row],[Department]]="Sales",1,0)</f>
        <v>0</v>
      </c>
      <c r="AI870">
        <f>IF(EmployeeData3[[#This Row],[Department]]="Underwriting",1,0)</f>
        <v>1</v>
      </c>
      <c r="AJ870">
        <f>IF(EmployeeData3[[#This Row],[Country]]="Canada",1,0)</f>
        <v>0</v>
      </c>
      <c r="AK870">
        <f>IF(EmployeeData3[[#This Row],[Country]]="Germany",1,0)</f>
        <v>1</v>
      </c>
      <c r="AL870">
        <f>IF(EmployeeData3[[#This Row],[Country]]="Ireland",1,0)</f>
        <v>0</v>
      </c>
      <c r="AM870">
        <f>IF(EmployeeData3[[#This Row],[Country]]="Singapore",1,0)</f>
        <v>0</v>
      </c>
      <c r="AN870">
        <f>IF(EmployeeData3[[#This Row],[Country]]="US",1,0)</f>
        <v>0</v>
      </c>
      <c r="AO870">
        <f>IF(EmployeeData3[[#This Row],[Working Arrangement]]="Office",1,0)</f>
        <v>0</v>
      </c>
      <c r="AP870">
        <f>IF(EmployeeData3[[#This Row],[Working Arrangement]]="Remote",1,0)</f>
        <v>0</v>
      </c>
      <c r="AQ870" t="e">
        <f>'Logistics Regression'!#REF! + SUMPRODUCT(B870:J870, 'Logistics Regression'!#REF!)</f>
        <v>#REF!</v>
      </c>
    </row>
    <row r="871" spans="1:43">
      <c r="A871" t="s">
        <v>922</v>
      </c>
      <c r="B871" t="str">
        <f>VLOOKUP(EmployeeData3[[#This Row],[Employee ID]],GenderData[#All],2,FALSE)</f>
        <v>Male</v>
      </c>
      <c r="C871" t="s">
        <v>29</v>
      </c>
      <c r="D871" t="s">
        <v>30</v>
      </c>
      <c r="E871" t="s">
        <v>45</v>
      </c>
      <c r="F871" t="s">
        <v>32</v>
      </c>
      <c r="G871">
        <v>39</v>
      </c>
      <c r="H871">
        <v>2.2000000000000002</v>
      </c>
      <c r="I871">
        <v>2.2000000000000002</v>
      </c>
      <c r="J871" s="3">
        <v>0.95</v>
      </c>
      <c r="K871" t="s">
        <v>25</v>
      </c>
      <c r="L871" t="s">
        <v>26</v>
      </c>
      <c r="M871">
        <v>27</v>
      </c>
      <c r="N871">
        <v>68</v>
      </c>
      <c r="O871">
        <v>1</v>
      </c>
      <c r="P871">
        <v>8.6</v>
      </c>
      <c r="Q871" t="s">
        <v>33</v>
      </c>
      <c r="R871" t="s">
        <v>38</v>
      </c>
      <c r="S871">
        <v>32</v>
      </c>
      <c r="T871">
        <v>0</v>
      </c>
      <c r="U871">
        <f>IF(EmployeeData3[[#This Row],[Gender]]="Female",1,0)</f>
        <v>0</v>
      </c>
      <c r="V871">
        <f>IF(EmployeeData3[[#This Row],[Performance Rating]]="Needs Improvement",1,0)</f>
        <v>0</v>
      </c>
      <c r="W871">
        <f>IF(EmployeeData3[[#This Row],[Performance Rating]]="Exceeds Expectations",1,0)</f>
        <v>0</v>
      </c>
      <c r="X871">
        <f>IF(EmployeeData3[[#This Row],[Performance Rating]]="Outstanding",1,0)</f>
        <v>0</v>
      </c>
      <c r="Y871">
        <f>IF(EmployeeData3[[#This Row],[Job Level]]="Entry",1,0)</f>
        <v>0</v>
      </c>
      <c r="Z871">
        <f>IF(EmployeeData3[[#This Row],[Job Level]]="Manager",1,0)</f>
        <v>0</v>
      </c>
      <c r="AA871">
        <f>IF(EmployeeData3[[#This Row],[Job Level]]="Senior",1,0)</f>
        <v>1</v>
      </c>
      <c r="AB871">
        <f>IF(EmployeeData3[[#This Row],[Job Level]]="Senior Manager",1,0)</f>
        <v>0</v>
      </c>
      <c r="AC871">
        <f>IF(EmployeeData3[[#This Row],[Department]]="Claims",1,0)</f>
        <v>1</v>
      </c>
      <c r="AD871">
        <f>IF(EmployeeData3[[#This Row],[Department]]="Finance",1,0)</f>
        <v>0</v>
      </c>
      <c r="AE871">
        <f>IF(EmployeeData3[[#This Row],[Department]]="HR",1,0)</f>
        <v>0</v>
      </c>
      <c r="AF871">
        <f>IF(EmployeeData3[[#This Row],[Department]]="IT",1,0)</f>
        <v>0</v>
      </c>
      <c r="AG871">
        <f>IF(EmployeeData3[[#This Row],[Department]]="Marketing",1,0)</f>
        <v>0</v>
      </c>
      <c r="AH871">
        <f>IF(EmployeeData3[[#This Row],[Department]]="Sales",1,0)</f>
        <v>0</v>
      </c>
      <c r="AI871">
        <f>IF(EmployeeData3[[#This Row],[Department]]="Underwriting",1,0)</f>
        <v>0</v>
      </c>
      <c r="AJ871">
        <f>IF(EmployeeData3[[#This Row],[Country]]="Canada",1,0)</f>
        <v>0</v>
      </c>
      <c r="AK871">
        <f>IF(EmployeeData3[[#This Row],[Country]]="Germany",1,0)</f>
        <v>0</v>
      </c>
      <c r="AL871">
        <f>IF(EmployeeData3[[#This Row],[Country]]="Ireland",1,0)</f>
        <v>0</v>
      </c>
      <c r="AM871">
        <f>IF(EmployeeData3[[#This Row],[Country]]="Singapore",1,0)</f>
        <v>0</v>
      </c>
      <c r="AN871">
        <f>IF(EmployeeData3[[#This Row],[Country]]="US",1,0)</f>
        <v>1</v>
      </c>
      <c r="AO871">
        <f>IF(EmployeeData3[[#This Row],[Working Arrangement]]="Office",1,0)</f>
        <v>0</v>
      </c>
      <c r="AP871">
        <f>IF(EmployeeData3[[#This Row],[Working Arrangement]]="Remote",1,0)</f>
        <v>0</v>
      </c>
      <c r="AQ871" t="e">
        <f>'Logistics Regression'!#REF! + SUMPRODUCT(B871:J871, 'Logistics Regression'!#REF!)</f>
        <v>#REF!</v>
      </c>
    </row>
    <row r="872" spans="1:43">
      <c r="A872" t="s">
        <v>923</v>
      </c>
      <c r="B872" t="str">
        <f>VLOOKUP(EmployeeData3[[#This Row],[Employee ID]],GenderData[#All],2,FALSE)</f>
        <v>Female</v>
      </c>
      <c r="C872" t="s">
        <v>21</v>
      </c>
      <c r="D872" t="s">
        <v>22</v>
      </c>
      <c r="E872" t="s">
        <v>23</v>
      </c>
      <c r="F872" t="s">
        <v>36</v>
      </c>
      <c r="G872">
        <v>41</v>
      </c>
      <c r="H872">
        <v>3.6</v>
      </c>
      <c r="I872">
        <v>1.1000000000000001</v>
      </c>
      <c r="J872" s="3">
        <v>0.88</v>
      </c>
      <c r="K872" t="s">
        <v>25</v>
      </c>
      <c r="L872" t="s">
        <v>26</v>
      </c>
      <c r="M872">
        <v>19</v>
      </c>
      <c r="N872">
        <v>71</v>
      </c>
      <c r="O872">
        <v>21</v>
      </c>
      <c r="P872">
        <v>2.1</v>
      </c>
      <c r="Q872" t="s">
        <v>27</v>
      </c>
      <c r="R872" t="s">
        <v>26</v>
      </c>
      <c r="S872">
        <v>10</v>
      </c>
      <c r="T872">
        <v>0</v>
      </c>
      <c r="U872">
        <f>IF(EmployeeData3[[#This Row],[Gender]]="Female",1,0)</f>
        <v>1</v>
      </c>
      <c r="V872">
        <f>IF(EmployeeData3[[#This Row],[Performance Rating]]="Needs Improvement",1,0)</f>
        <v>0</v>
      </c>
      <c r="W872">
        <f>IF(EmployeeData3[[#This Row],[Performance Rating]]="Exceeds Expectations",1,0)</f>
        <v>0</v>
      </c>
      <c r="X872">
        <f>IF(EmployeeData3[[#This Row],[Performance Rating]]="Outstanding",1,0)</f>
        <v>0</v>
      </c>
      <c r="Y872">
        <f>IF(EmployeeData3[[#This Row],[Job Level]]="Entry",1,0)</f>
        <v>0</v>
      </c>
      <c r="Z872">
        <f>IF(EmployeeData3[[#This Row],[Job Level]]="Manager",1,0)</f>
        <v>1</v>
      </c>
      <c r="AA872">
        <f>IF(EmployeeData3[[#This Row],[Job Level]]="Senior",1,0)</f>
        <v>0</v>
      </c>
      <c r="AB872">
        <f>IF(EmployeeData3[[#This Row],[Job Level]]="Senior Manager",1,0)</f>
        <v>0</v>
      </c>
      <c r="AC872">
        <f>IF(EmployeeData3[[#This Row],[Department]]="Claims",1,0)</f>
        <v>0</v>
      </c>
      <c r="AD872">
        <f>IF(EmployeeData3[[#This Row],[Department]]="Finance",1,0)</f>
        <v>0</v>
      </c>
      <c r="AE872">
        <f>IF(EmployeeData3[[#This Row],[Department]]="HR",1,0)</f>
        <v>0</v>
      </c>
      <c r="AF872">
        <f>IF(EmployeeData3[[#This Row],[Department]]="IT",1,0)</f>
        <v>0</v>
      </c>
      <c r="AG872">
        <f>IF(EmployeeData3[[#This Row],[Department]]="Marketing",1,0)</f>
        <v>0</v>
      </c>
      <c r="AH872">
        <f>IF(EmployeeData3[[#This Row],[Department]]="Sales",1,0)</f>
        <v>1</v>
      </c>
      <c r="AI872">
        <f>IF(EmployeeData3[[#This Row],[Department]]="Underwriting",1,0)</f>
        <v>0</v>
      </c>
      <c r="AJ872">
        <f>IF(EmployeeData3[[#This Row],[Country]]="Canada",1,0)</f>
        <v>0</v>
      </c>
      <c r="AK872">
        <f>IF(EmployeeData3[[#This Row],[Country]]="Germany",1,0)</f>
        <v>0</v>
      </c>
      <c r="AL872">
        <f>IF(EmployeeData3[[#This Row],[Country]]="Ireland",1,0)</f>
        <v>0</v>
      </c>
      <c r="AM872">
        <f>IF(EmployeeData3[[#This Row],[Country]]="Singapore",1,0)</f>
        <v>0</v>
      </c>
      <c r="AN872">
        <f>IF(EmployeeData3[[#This Row],[Country]]="US",1,0)</f>
        <v>0</v>
      </c>
      <c r="AO872">
        <f>IF(EmployeeData3[[#This Row],[Working Arrangement]]="Office",1,0)</f>
        <v>0</v>
      </c>
      <c r="AP872">
        <f>IF(EmployeeData3[[#This Row],[Working Arrangement]]="Remote",1,0)</f>
        <v>1</v>
      </c>
      <c r="AQ872" t="e">
        <f>'Logistics Regression'!#REF! + SUMPRODUCT(B872:J872, 'Logistics Regression'!#REF!)</f>
        <v>#REF!</v>
      </c>
    </row>
    <row r="873" spans="1:43">
      <c r="A873" t="s">
        <v>924</v>
      </c>
      <c r="B873" t="str">
        <f>VLOOKUP(EmployeeData3[[#This Row],[Employee ID]],GenderData[#All],2,FALSE)</f>
        <v>Male</v>
      </c>
      <c r="C873" t="s">
        <v>66</v>
      </c>
      <c r="D873" t="s">
        <v>67</v>
      </c>
      <c r="E873" t="s">
        <v>23</v>
      </c>
      <c r="F873" t="s">
        <v>24</v>
      </c>
      <c r="G873">
        <v>42</v>
      </c>
      <c r="H873">
        <v>1.9</v>
      </c>
      <c r="I873">
        <v>1.7</v>
      </c>
      <c r="J873" s="3">
        <v>0.96</v>
      </c>
      <c r="K873" t="s">
        <v>25</v>
      </c>
      <c r="L873" t="s">
        <v>26</v>
      </c>
      <c r="M873">
        <v>8</v>
      </c>
      <c r="N873">
        <v>73</v>
      </c>
      <c r="O873">
        <v>3</v>
      </c>
      <c r="P873">
        <v>2.1</v>
      </c>
      <c r="Q873" t="s">
        <v>33</v>
      </c>
      <c r="R873" t="s">
        <v>26</v>
      </c>
      <c r="S873">
        <v>41</v>
      </c>
      <c r="T873">
        <v>0</v>
      </c>
      <c r="U873">
        <f>IF(EmployeeData3[[#This Row],[Gender]]="Female",1,0)</f>
        <v>0</v>
      </c>
      <c r="V873">
        <f>IF(EmployeeData3[[#This Row],[Performance Rating]]="Needs Improvement",1,0)</f>
        <v>0</v>
      </c>
      <c r="W873">
        <f>IF(EmployeeData3[[#This Row],[Performance Rating]]="Exceeds Expectations",1,0)</f>
        <v>0</v>
      </c>
      <c r="X873">
        <f>IF(EmployeeData3[[#This Row],[Performance Rating]]="Outstanding",1,0)</f>
        <v>0</v>
      </c>
      <c r="Y873">
        <f>IF(EmployeeData3[[#This Row],[Job Level]]="Entry",1,0)</f>
        <v>0</v>
      </c>
      <c r="Z873">
        <f>IF(EmployeeData3[[#This Row],[Job Level]]="Manager",1,0)</f>
        <v>0</v>
      </c>
      <c r="AA873">
        <f>IF(EmployeeData3[[#This Row],[Job Level]]="Senior",1,0)</f>
        <v>0</v>
      </c>
      <c r="AB873">
        <f>IF(EmployeeData3[[#This Row],[Job Level]]="Senior Manager",1,0)</f>
        <v>0</v>
      </c>
      <c r="AC873">
        <f>IF(EmployeeData3[[#This Row],[Department]]="Claims",1,0)</f>
        <v>0</v>
      </c>
      <c r="AD873">
        <f>IF(EmployeeData3[[#This Row],[Department]]="Finance",1,0)</f>
        <v>0</v>
      </c>
      <c r="AE873">
        <f>IF(EmployeeData3[[#This Row],[Department]]="HR",1,0)</f>
        <v>1</v>
      </c>
      <c r="AF873">
        <f>IF(EmployeeData3[[#This Row],[Department]]="IT",1,0)</f>
        <v>0</v>
      </c>
      <c r="AG873">
        <f>IF(EmployeeData3[[#This Row],[Department]]="Marketing",1,0)</f>
        <v>0</v>
      </c>
      <c r="AH873">
        <f>IF(EmployeeData3[[#This Row],[Department]]="Sales",1,0)</f>
        <v>0</v>
      </c>
      <c r="AI873">
        <f>IF(EmployeeData3[[#This Row],[Department]]="Underwriting",1,0)</f>
        <v>0</v>
      </c>
      <c r="AJ873">
        <f>IF(EmployeeData3[[#This Row],[Country]]="Canada",1,0)</f>
        <v>0</v>
      </c>
      <c r="AK873">
        <f>IF(EmployeeData3[[#This Row],[Country]]="Germany",1,0)</f>
        <v>0</v>
      </c>
      <c r="AL873">
        <f>IF(EmployeeData3[[#This Row],[Country]]="Ireland",1,0)</f>
        <v>0</v>
      </c>
      <c r="AM873">
        <f>IF(EmployeeData3[[#This Row],[Country]]="Singapore",1,0)</f>
        <v>0</v>
      </c>
      <c r="AN873">
        <f>IF(EmployeeData3[[#This Row],[Country]]="US",1,0)</f>
        <v>0</v>
      </c>
      <c r="AO873">
        <f>IF(EmployeeData3[[#This Row],[Working Arrangement]]="Office",1,0)</f>
        <v>0</v>
      </c>
      <c r="AP873">
        <f>IF(EmployeeData3[[#This Row],[Working Arrangement]]="Remote",1,0)</f>
        <v>0</v>
      </c>
      <c r="AQ873" t="e">
        <f>'Logistics Regression'!#REF! + SUMPRODUCT(B873:J873, 'Logistics Regression'!#REF!)</f>
        <v>#REF!</v>
      </c>
    </row>
    <row r="874" spans="1:43">
      <c r="A874" t="s">
        <v>925</v>
      </c>
      <c r="B874" t="str">
        <f>VLOOKUP(EmployeeData3[[#This Row],[Employee ID]],GenderData[#All],2,FALSE)</f>
        <v>Male</v>
      </c>
      <c r="C874" t="s">
        <v>40</v>
      </c>
      <c r="D874" t="s">
        <v>40</v>
      </c>
      <c r="E874" t="s">
        <v>31</v>
      </c>
      <c r="F874" t="s">
        <v>24</v>
      </c>
      <c r="G874">
        <v>46</v>
      </c>
      <c r="H874">
        <v>0.2</v>
      </c>
      <c r="I874">
        <v>0.2</v>
      </c>
      <c r="J874" s="3">
        <v>0.87</v>
      </c>
      <c r="K874" t="s">
        <v>37</v>
      </c>
      <c r="L874" t="s">
        <v>38</v>
      </c>
      <c r="M874">
        <v>16</v>
      </c>
      <c r="N874">
        <v>77</v>
      </c>
      <c r="O874">
        <v>4</v>
      </c>
      <c r="P874">
        <v>0.9</v>
      </c>
      <c r="Q874" t="s">
        <v>33</v>
      </c>
      <c r="R874" t="s">
        <v>26</v>
      </c>
      <c r="S874">
        <v>19</v>
      </c>
      <c r="T874">
        <v>0</v>
      </c>
      <c r="U874">
        <f>IF(EmployeeData3[[#This Row],[Gender]]="Female",1,0)</f>
        <v>0</v>
      </c>
      <c r="V874">
        <f>IF(EmployeeData3[[#This Row],[Performance Rating]]="Needs Improvement",1,0)</f>
        <v>0</v>
      </c>
      <c r="W874">
        <f>IF(EmployeeData3[[#This Row],[Performance Rating]]="Exceeds Expectations",1,0)</f>
        <v>1</v>
      </c>
      <c r="X874">
        <f>IF(EmployeeData3[[#This Row],[Performance Rating]]="Outstanding",1,0)</f>
        <v>0</v>
      </c>
      <c r="Y874">
        <f>IF(EmployeeData3[[#This Row],[Job Level]]="Entry",1,0)</f>
        <v>0</v>
      </c>
      <c r="Z874">
        <f>IF(EmployeeData3[[#This Row],[Job Level]]="Manager",1,0)</f>
        <v>0</v>
      </c>
      <c r="AA874">
        <f>IF(EmployeeData3[[#This Row],[Job Level]]="Senior",1,0)</f>
        <v>0</v>
      </c>
      <c r="AB874">
        <f>IF(EmployeeData3[[#This Row],[Job Level]]="Senior Manager",1,0)</f>
        <v>0</v>
      </c>
      <c r="AC874">
        <f>IF(EmployeeData3[[#This Row],[Department]]="Claims",1,0)</f>
        <v>0</v>
      </c>
      <c r="AD874">
        <f>IF(EmployeeData3[[#This Row],[Department]]="Finance",1,0)</f>
        <v>0</v>
      </c>
      <c r="AE874">
        <f>IF(EmployeeData3[[#This Row],[Department]]="HR",1,0)</f>
        <v>0</v>
      </c>
      <c r="AF874">
        <f>IF(EmployeeData3[[#This Row],[Department]]="IT",1,0)</f>
        <v>0</v>
      </c>
      <c r="AG874">
        <f>IF(EmployeeData3[[#This Row],[Department]]="Marketing",1,0)</f>
        <v>0</v>
      </c>
      <c r="AH874">
        <f>IF(EmployeeData3[[#This Row],[Department]]="Sales",1,0)</f>
        <v>0</v>
      </c>
      <c r="AI874">
        <f>IF(EmployeeData3[[#This Row],[Department]]="Underwriting",1,0)</f>
        <v>0</v>
      </c>
      <c r="AJ874">
        <f>IF(EmployeeData3[[#This Row],[Country]]="Canada",1,0)</f>
        <v>0</v>
      </c>
      <c r="AK874">
        <f>IF(EmployeeData3[[#This Row],[Country]]="Germany",1,0)</f>
        <v>1</v>
      </c>
      <c r="AL874">
        <f>IF(EmployeeData3[[#This Row],[Country]]="Ireland",1,0)</f>
        <v>0</v>
      </c>
      <c r="AM874">
        <f>IF(EmployeeData3[[#This Row],[Country]]="Singapore",1,0)</f>
        <v>0</v>
      </c>
      <c r="AN874">
        <f>IF(EmployeeData3[[#This Row],[Country]]="US",1,0)</f>
        <v>0</v>
      </c>
      <c r="AO874">
        <f>IF(EmployeeData3[[#This Row],[Working Arrangement]]="Office",1,0)</f>
        <v>0</v>
      </c>
      <c r="AP874">
        <f>IF(EmployeeData3[[#This Row],[Working Arrangement]]="Remote",1,0)</f>
        <v>0</v>
      </c>
      <c r="AQ874" t="e">
        <f>'Logistics Regression'!#REF! + SUMPRODUCT(B874:J874, 'Logistics Regression'!#REF!)</f>
        <v>#REF!</v>
      </c>
    </row>
    <row r="875" spans="1:43">
      <c r="A875" t="s">
        <v>926</v>
      </c>
      <c r="B875" t="str">
        <f>VLOOKUP(EmployeeData3[[#This Row],[Employee ID]],GenderData[#All],2,FALSE)</f>
        <v>Male</v>
      </c>
      <c r="C875" t="s">
        <v>21</v>
      </c>
      <c r="D875" t="s">
        <v>22</v>
      </c>
      <c r="E875" t="s">
        <v>23</v>
      </c>
      <c r="F875" t="s">
        <v>36</v>
      </c>
      <c r="G875">
        <v>40</v>
      </c>
      <c r="H875">
        <v>2.9</v>
      </c>
      <c r="I875">
        <v>2.9</v>
      </c>
      <c r="J875" s="3">
        <v>1.1399999999999999</v>
      </c>
      <c r="K875" t="s">
        <v>37</v>
      </c>
      <c r="L875" t="s">
        <v>26</v>
      </c>
      <c r="M875">
        <v>4</v>
      </c>
      <c r="N875">
        <v>68</v>
      </c>
      <c r="O875">
        <v>1</v>
      </c>
      <c r="P875">
        <v>2.8</v>
      </c>
      <c r="Q875" t="s">
        <v>33</v>
      </c>
      <c r="R875" t="s">
        <v>26</v>
      </c>
      <c r="S875">
        <v>11</v>
      </c>
      <c r="T875">
        <v>0</v>
      </c>
      <c r="U875">
        <f>IF(EmployeeData3[[#This Row],[Gender]]="Female",1,0)</f>
        <v>0</v>
      </c>
      <c r="V875">
        <f>IF(EmployeeData3[[#This Row],[Performance Rating]]="Needs Improvement",1,0)</f>
        <v>0</v>
      </c>
      <c r="W875">
        <f>IF(EmployeeData3[[#This Row],[Performance Rating]]="Exceeds Expectations",1,0)</f>
        <v>1</v>
      </c>
      <c r="X875">
        <f>IF(EmployeeData3[[#This Row],[Performance Rating]]="Outstanding",1,0)</f>
        <v>0</v>
      </c>
      <c r="Y875">
        <f>IF(EmployeeData3[[#This Row],[Job Level]]="Entry",1,0)</f>
        <v>0</v>
      </c>
      <c r="Z875">
        <f>IF(EmployeeData3[[#This Row],[Job Level]]="Manager",1,0)</f>
        <v>1</v>
      </c>
      <c r="AA875">
        <f>IF(EmployeeData3[[#This Row],[Job Level]]="Senior",1,0)</f>
        <v>0</v>
      </c>
      <c r="AB875">
        <f>IF(EmployeeData3[[#This Row],[Job Level]]="Senior Manager",1,0)</f>
        <v>0</v>
      </c>
      <c r="AC875">
        <f>IF(EmployeeData3[[#This Row],[Department]]="Claims",1,0)</f>
        <v>0</v>
      </c>
      <c r="AD875">
        <f>IF(EmployeeData3[[#This Row],[Department]]="Finance",1,0)</f>
        <v>0</v>
      </c>
      <c r="AE875">
        <f>IF(EmployeeData3[[#This Row],[Department]]="HR",1,0)</f>
        <v>0</v>
      </c>
      <c r="AF875">
        <f>IF(EmployeeData3[[#This Row],[Department]]="IT",1,0)</f>
        <v>0</v>
      </c>
      <c r="AG875">
        <f>IF(EmployeeData3[[#This Row],[Department]]="Marketing",1,0)</f>
        <v>0</v>
      </c>
      <c r="AH875">
        <f>IF(EmployeeData3[[#This Row],[Department]]="Sales",1,0)</f>
        <v>1</v>
      </c>
      <c r="AI875">
        <f>IF(EmployeeData3[[#This Row],[Department]]="Underwriting",1,0)</f>
        <v>0</v>
      </c>
      <c r="AJ875">
        <f>IF(EmployeeData3[[#This Row],[Country]]="Canada",1,0)</f>
        <v>0</v>
      </c>
      <c r="AK875">
        <f>IF(EmployeeData3[[#This Row],[Country]]="Germany",1,0)</f>
        <v>0</v>
      </c>
      <c r="AL875">
        <f>IF(EmployeeData3[[#This Row],[Country]]="Ireland",1,0)</f>
        <v>0</v>
      </c>
      <c r="AM875">
        <f>IF(EmployeeData3[[#This Row],[Country]]="Singapore",1,0)</f>
        <v>0</v>
      </c>
      <c r="AN875">
        <f>IF(EmployeeData3[[#This Row],[Country]]="US",1,0)</f>
        <v>0</v>
      </c>
      <c r="AO875">
        <f>IF(EmployeeData3[[#This Row],[Working Arrangement]]="Office",1,0)</f>
        <v>0</v>
      </c>
      <c r="AP875">
        <f>IF(EmployeeData3[[#This Row],[Working Arrangement]]="Remote",1,0)</f>
        <v>0</v>
      </c>
      <c r="AQ875" t="e">
        <f>'Logistics Regression'!#REF! + SUMPRODUCT(B875:J875, 'Logistics Regression'!#REF!)</f>
        <v>#REF!</v>
      </c>
    </row>
    <row r="876" spans="1:43">
      <c r="A876" t="s">
        <v>927</v>
      </c>
      <c r="B876" t="str">
        <f>VLOOKUP(EmployeeData3[[#This Row],[Employee ID]],GenderData[#All],2,FALSE)</f>
        <v>Female</v>
      </c>
      <c r="C876" t="s">
        <v>48</v>
      </c>
      <c r="D876" t="s">
        <v>49</v>
      </c>
      <c r="E876" t="s">
        <v>23</v>
      </c>
      <c r="F876" t="s">
        <v>32</v>
      </c>
      <c r="G876">
        <v>40</v>
      </c>
      <c r="H876">
        <v>1.3</v>
      </c>
      <c r="I876">
        <v>0.7</v>
      </c>
      <c r="J876" s="3">
        <v>1.18</v>
      </c>
      <c r="K876" t="s">
        <v>25</v>
      </c>
      <c r="L876" t="s">
        <v>26</v>
      </c>
      <c r="M876">
        <v>26</v>
      </c>
      <c r="N876">
        <v>69</v>
      </c>
      <c r="O876">
        <v>5</v>
      </c>
      <c r="P876">
        <v>8.6999999999999993</v>
      </c>
      <c r="Q876" t="s">
        <v>33</v>
      </c>
      <c r="R876" t="s">
        <v>38</v>
      </c>
      <c r="S876">
        <v>19</v>
      </c>
      <c r="T876">
        <v>0</v>
      </c>
      <c r="U876">
        <f>IF(EmployeeData3[[#This Row],[Gender]]="Female",1,0)</f>
        <v>1</v>
      </c>
      <c r="V876">
        <f>IF(EmployeeData3[[#This Row],[Performance Rating]]="Needs Improvement",1,0)</f>
        <v>0</v>
      </c>
      <c r="W876">
        <f>IF(EmployeeData3[[#This Row],[Performance Rating]]="Exceeds Expectations",1,0)</f>
        <v>0</v>
      </c>
      <c r="X876">
        <f>IF(EmployeeData3[[#This Row],[Performance Rating]]="Outstanding",1,0)</f>
        <v>0</v>
      </c>
      <c r="Y876">
        <f>IF(EmployeeData3[[#This Row],[Job Level]]="Entry",1,0)</f>
        <v>0</v>
      </c>
      <c r="Z876">
        <f>IF(EmployeeData3[[#This Row],[Job Level]]="Manager",1,0)</f>
        <v>0</v>
      </c>
      <c r="AA876">
        <f>IF(EmployeeData3[[#This Row],[Job Level]]="Senior",1,0)</f>
        <v>1</v>
      </c>
      <c r="AB876">
        <f>IF(EmployeeData3[[#This Row],[Job Level]]="Senior Manager",1,0)</f>
        <v>0</v>
      </c>
      <c r="AC876">
        <f>IF(EmployeeData3[[#This Row],[Department]]="Claims",1,0)</f>
        <v>0</v>
      </c>
      <c r="AD876">
        <f>IF(EmployeeData3[[#This Row],[Department]]="Finance",1,0)</f>
        <v>0</v>
      </c>
      <c r="AE876">
        <f>IF(EmployeeData3[[#This Row],[Department]]="HR",1,0)</f>
        <v>0</v>
      </c>
      <c r="AF876">
        <f>IF(EmployeeData3[[#This Row],[Department]]="IT",1,0)</f>
        <v>1</v>
      </c>
      <c r="AG876">
        <f>IF(EmployeeData3[[#This Row],[Department]]="Marketing",1,0)</f>
        <v>0</v>
      </c>
      <c r="AH876">
        <f>IF(EmployeeData3[[#This Row],[Department]]="Sales",1,0)</f>
        <v>0</v>
      </c>
      <c r="AI876">
        <f>IF(EmployeeData3[[#This Row],[Department]]="Underwriting",1,0)</f>
        <v>0</v>
      </c>
      <c r="AJ876">
        <f>IF(EmployeeData3[[#This Row],[Country]]="Canada",1,0)</f>
        <v>0</v>
      </c>
      <c r="AK876">
        <f>IF(EmployeeData3[[#This Row],[Country]]="Germany",1,0)</f>
        <v>0</v>
      </c>
      <c r="AL876">
        <f>IF(EmployeeData3[[#This Row],[Country]]="Ireland",1,0)</f>
        <v>0</v>
      </c>
      <c r="AM876">
        <f>IF(EmployeeData3[[#This Row],[Country]]="Singapore",1,0)</f>
        <v>0</v>
      </c>
      <c r="AN876">
        <f>IF(EmployeeData3[[#This Row],[Country]]="US",1,0)</f>
        <v>0</v>
      </c>
      <c r="AO876">
        <f>IF(EmployeeData3[[#This Row],[Working Arrangement]]="Office",1,0)</f>
        <v>0</v>
      </c>
      <c r="AP876">
        <f>IF(EmployeeData3[[#This Row],[Working Arrangement]]="Remote",1,0)</f>
        <v>0</v>
      </c>
      <c r="AQ876" t="e">
        <f>'Logistics Regression'!#REF! + SUMPRODUCT(B876:J876, 'Logistics Regression'!#REF!)</f>
        <v>#REF!</v>
      </c>
    </row>
    <row r="877" spans="1:43">
      <c r="A877" t="s">
        <v>928</v>
      </c>
      <c r="B877" t="str">
        <f>VLOOKUP(EmployeeData3[[#This Row],[Employee ID]],GenderData[#All],2,FALSE)</f>
        <v>Female</v>
      </c>
      <c r="C877" t="s">
        <v>43</v>
      </c>
      <c r="D877" t="s">
        <v>44</v>
      </c>
      <c r="E877" t="s">
        <v>23</v>
      </c>
      <c r="F877" t="s">
        <v>32</v>
      </c>
      <c r="G877">
        <v>39</v>
      </c>
      <c r="H877">
        <v>4.2</v>
      </c>
      <c r="I877">
        <v>0.2</v>
      </c>
      <c r="J877" s="3">
        <v>1.07</v>
      </c>
      <c r="K877" t="s">
        <v>37</v>
      </c>
      <c r="L877" t="s">
        <v>26</v>
      </c>
      <c r="M877">
        <v>17</v>
      </c>
      <c r="N877">
        <v>57</v>
      </c>
      <c r="O877">
        <v>3</v>
      </c>
      <c r="P877">
        <v>2.8</v>
      </c>
      <c r="Q877" t="s">
        <v>33</v>
      </c>
      <c r="R877" t="s">
        <v>26</v>
      </c>
      <c r="S877">
        <v>54</v>
      </c>
      <c r="T877">
        <v>0</v>
      </c>
      <c r="U877">
        <f>IF(EmployeeData3[[#This Row],[Gender]]="Female",1,0)</f>
        <v>1</v>
      </c>
      <c r="V877">
        <f>IF(EmployeeData3[[#This Row],[Performance Rating]]="Needs Improvement",1,0)</f>
        <v>0</v>
      </c>
      <c r="W877">
        <f>IF(EmployeeData3[[#This Row],[Performance Rating]]="Exceeds Expectations",1,0)</f>
        <v>1</v>
      </c>
      <c r="X877">
        <f>IF(EmployeeData3[[#This Row],[Performance Rating]]="Outstanding",1,0)</f>
        <v>0</v>
      </c>
      <c r="Y877">
        <f>IF(EmployeeData3[[#This Row],[Job Level]]="Entry",1,0)</f>
        <v>0</v>
      </c>
      <c r="Z877">
        <f>IF(EmployeeData3[[#This Row],[Job Level]]="Manager",1,0)</f>
        <v>0</v>
      </c>
      <c r="AA877">
        <f>IF(EmployeeData3[[#This Row],[Job Level]]="Senior",1,0)</f>
        <v>1</v>
      </c>
      <c r="AB877">
        <f>IF(EmployeeData3[[#This Row],[Job Level]]="Senior Manager",1,0)</f>
        <v>0</v>
      </c>
      <c r="AC877">
        <f>IF(EmployeeData3[[#This Row],[Department]]="Claims",1,0)</f>
        <v>0</v>
      </c>
      <c r="AD877">
        <f>IF(EmployeeData3[[#This Row],[Department]]="Finance",1,0)</f>
        <v>1</v>
      </c>
      <c r="AE877">
        <f>IF(EmployeeData3[[#This Row],[Department]]="HR",1,0)</f>
        <v>0</v>
      </c>
      <c r="AF877">
        <f>IF(EmployeeData3[[#This Row],[Department]]="IT",1,0)</f>
        <v>0</v>
      </c>
      <c r="AG877">
        <f>IF(EmployeeData3[[#This Row],[Department]]="Marketing",1,0)</f>
        <v>0</v>
      </c>
      <c r="AH877">
        <f>IF(EmployeeData3[[#This Row],[Department]]="Sales",1,0)</f>
        <v>0</v>
      </c>
      <c r="AI877">
        <f>IF(EmployeeData3[[#This Row],[Department]]="Underwriting",1,0)</f>
        <v>0</v>
      </c>
      <c r="AJ877">
        <f>IF(EmployeeData3[[#This Row],[Country]]="Canada",1,0)</f>
        <v>0</v>
      </c>
      <c r="AK877">
        <f>IF(EmployeeData3[[#This Row],[Country]]="Germany",1,0)</f>
        <v>0</v>
      </c>
      <c r="AL877">
        <f>IF(EmployeeData3[[#This Row],[Country]]="Ireland",1,0)</f>
        <v>0</v>
      </c>
      <c r="AM877">
        <f>IF(EmployeeData3[[#This Row],[Country]]="Singapore",1,0)</f>
        <v>0</v>
      </c>
      <c r="AN877">
        <f>IF(EmployeeData3[[#This Row],[Country]]="US",1,0)</f>
        <v>0</v>
      </c>
      <c r="AO877">
        <f>IF(EmployeeData3[[#This Row],[Working Arrangement]]="Office",1,0)</f>
        <v>0</v>
      </c>
      <c r="AP877">
        <f>IF(EmployeeData3[[#This Row],[Working Arrangement]]="Remote",1,0)</f>
        <v>0</v>
      </c>
      <c r="AQ877" t="e">
        <f>'Logistics Regression'!#REF! + SUMPRODUCT(B877:J877, 'Logistics Regression'!#REF!)</f>
        <v>#REF!</v>
      </c>
    </row>
    <row r="878" spans="1:43">
      <c r="A878" t="s">
        <v>929</v>
      </c>
      <c r="B878" t="str">
        <f>VLOOKUP(EmployeeData3[[#This Row],[Employee ID]],GenderData[#All],2,FALSE)</f>
        <v>Male</v>
      </c>
      <c r="C878" t="s">
        <v>35</v>
      </c>
      <c r="D878" t="s">
        <v>22</v>
      </c>
      <c r="E878" t="s">
        <v>73</v>
      </c>
      <c r="F878" t="s">
        <v>32</v>
      </c>
      <c r="G878">
        <v>37</v>
      </c>
      <c r="H878">
        <v>2.4</v>
      </c>
      <c r="I878">
        <v>2.4</v>
      </c>
      <c r="J878" s="3">
        <v>1.1100000000000001</v>
      </c>
      <c r="K878" t="s">
        <v>75</v>
      </c>
      <c r="L878" t="s">
        <v>26</v>
      </c>
      <c r="M878">
        <v>1</v>
      </c>
      <c r="N878">
        <v>68</v>
      </c>
      <c r="O878">
        <v>2</v>
      </c>
      <c r="P878">
        <v>1.3</v>
      </c>
      <c r="Q878" t="s">
        <v>50</v>
      </c>
      <c r="R878" t="s">
        <v>26</v>
      </c>
      <c r="S878">
        <v>19</v>
      </c>
      <c r="T878">
        <v>0</v>
      </c>
      <c r="U878">
        <f>IF(EmployeeData3[[#This Row],[Gender]]="Female",1,0)</f>
        <v>0</v>
      </c>
      <c r="V878">
        <f>IF(EmployeeData3[[#This Row],[Performance Rating]]="Needs Improvement",1,0)</f>
        <v>0</v>
      </c>
      <c r="W878">
        <f>IF(EmployeeData3[[#This Row],[Performance Rating]]="Exceeds Expectations",1,0)</f>
        <v>0</v>
      </c>
      <c r="X878">
        <f>IF(EmployeeData3[[#This Row],[Performance Rating]]="Outstanding",1,0)</f>
        <v>1</v>
      </c>
      <c r="Y878">
        <f>IF(EmployeeData3[[#This Row],[Job Level]]="Entry",1,0)</f>
        <v>0</v>
      </c>
      <c r="Z878">
        <f>IF(EmployeeData3[[#This Row],[Job Level]]="Manager",1,0)</f>
        <v>0</v>
      </c>
      <c r="AA878">
        <f>IF(EmployeeData3[[#This Row],[Job Level]]="Senior",1,0)</f>
        <v>1</v>
      </c>
      <c r="AB878">
        <f>IF(EmployeeData3[[#This Row],[Job Level]]="Senior Manager",1,0)</f>
        <v>0</v>
      </c>
      <c r="AC878">
        <f>IF(EmployeeData3[[#This Row],[Department]]="Claims",1,0)</f>
        <v>0</v>
      </c>
      <c r="AD878">
        <f>IF(EmployeeData3[[#This Row],[Department]]="Finance",1,0)</f>
        <v>0</v>
      </c>
      <c r="AE878">
        <f>IF(EmployeeData3[[#This Row],[Department]]="HR",1,0)</f>
        <v>0</v>
      </c>
      <c r="AF878">
        <f>IF(EmployeeData3[[#This Row],[Department]]="IT",1,0)</f>
        <v>0</v>
      </c>
      <c r="AG878">
        <f>IF(EmployeeData3[[#This Row],[Department]]="Marketing",1,0)</f>
        <v>1</v>
      </c>
      <c r="AH878">
        <f>IF(EmployeeData3[[#This Row],[Department]]="Sales",1,0)</f>
        <v>0</v>
      </c>
      <c r="AI878">
        <f>IF(EmployeeData3[[#This Row],[Department]]="Underwriting",1,0)</f>
        <v>0</v>
      </c>
      <c r="AJ878">
        <f>IF(EmployeeData3[[#This Row],[Country]]="Canada",1,0)</f>
        <v>0</v>
      </c>
      <c r="AK878">
        <f>IF(EmployeeData3[[#This Row],[Country]]="Germany",1,0)</f>
        <v>0</v>
      </c>
      <c r="AL878">
        <f>IF(EmployeeData3[[#This Row],[Country]]="Ireland",1,0)</f>
        <v>1</v>
      </c>
      <c r="AM878">
        <f>IF(EmployeeData3[[#This Row],[Country]]="Singapore",1,0)</f>
        <v>0</v>
      </c>
      <c r="AN878">
        <f>IF(EmployeeData3[[#This Row],[Country]]="US",1,0)</f>
        <v>0</v>
      </c>
      <c r="AO878">
        <f>IF(EmployeeData3[[#This Row],[Working Arrangement]]="Office",1,0)</f>
        <v>1</v>
      </c>
      <c r="AP878">
        <f>IF(EmployeeData3[[#This Row],[Working Arrangement]]="Remote",1,0)</f>
        <v>0</v>
      </c>
      <c r="AQ878" t="e">
        <f>'Logistics Regression'!#REF! + SUMPRODUCT(B878:J878, 'Logistics Regression'!#REF!)</f>
        <v>#REF!</v>
      </c>
    </row>
    <row r="879" spans="1:43">
      <c r="A879" t="s">
        <v>930</v>
      </c>
      <c r="B879" t="str">
        <f>VLOOKUP(EmployeeData3[[#This Row],[Employee ID]],GenderData[#All],2,FALSE)</f>
        <v>Male</v>
      </c>
      <c r="C879" t="s">
        <v>40</v>
      </c>
      <c r="D879" t="s">
        <v>40</v>
      </c>
      <c r="E879" t="s">
        <v>73</v>
      </c>
      <c r="F879" t="s">
        <v>24</v>
      </c>
      <c r="G879">
        <v>30</v>
      </c>
      <c r="H879">
        <v>5.4</v>
      </c>
      <c r="I879">
        <v>2.2999999999999998</v>
      </c>
      <c r="J879" s="3">
        <v>1</v>
      </c>
      <c r="K879" t="s">
        <v>25</v>
      </c>
      <c r="L879" t="s">
        <v>26</v>
      </c>
      <c r="M879">
        <v>13</v>
      </c>
      <c r="N879">
        <v>89</v>
      </c>
      <c r="O879">
        <v>1</v>
      </c>
      <c r="P879">
        <v>1.5</v>
      </c>
      <c r="Q879" t="s">
        <v>27</v>
      </c>
      <c r="R879" t="s">
        <v>26</v>
      </c>
      <c r="S879">
        <v>20</v>
      </c>
      <c r="T879">
        <v>0</v>
      </c>
      <c r="U879">
        <f>IF(EmployeeData3[[#This Row],[Gender]]="Female",1,0)</f>
        <v>0</v>
      </c>
      <c r="V879">
        <f>IF(EmployeeData3[[#This Row],[Performance Rating]]="Needs Improvement",1,0)</f>
        <v>0</v>
      </c>
      <c r="W879">
        <f>IF(EmployeeData3[[#This Row],[Performance Rating]]="Exceeds Expectations",1,0)</f>
        <v>0</v>
      </c>
      <c r="X879">
        <f>IF(EmployeeData3[[#This Row],[Performance Rating]]="Outstanding",1,0)</f>
        <v>0</v>
      </c>
      <c r="Y879">
        <f>IF(EmployeeData3[[#This Row],[Job Level]]="Entry",1,0)</f>
        <v>0</v>
      </c>
      <c r="Z879">
        <f>IF(EmployeeData3[[#This Row],[Job Level]]="Manager",1,0)</f>
        <v>0</v>
      </c>
      <c r="AA879">
        <f>IF(EmployeeData3[[#This Row],[Job Level]]="Senior",1,0)</f>
        <v>0</v>
      </c>
      <c r="AB879">
        <f>IF(EmployeeData3[[#This Row],[Job Level]]="Senior Manager",1,0)</f>
        <v>0</v>
      </c>
      <c r="AC879">
        <f>IF(EmployeeData3[[#This Row],[Department]]="Claims",1,0)</f>
        <v>0</v>
      </c>
      <c r="AD879">
        <f>IF(EmployeeData3[[#This Row],[Department]]="Finance",1,0)</f>
        <v>0</v>
      </c>
      <c r="AE879">
        <f>IF(EmployeeData3[[#This Row],[Department]]="HR",1,0)</f>
        <v>0</v>
      </c>
      <c r="AF879">
        <f>IF(EmployeeData3[[#This Row],[Department]]="IT",1,0)</f>
        <v>0</v>
      </c>
      <c r="AG879">
        <f>IF(EmployeeData3[[#This Row],[Department]]="Marketing",1,0)</f>
        <v>0</v>
      </c>
      <c r="AH879">
        <f>IF(EmployeeData3[[#This Row],[Department]]="Sales",1,0)</f>
        <v>0</v>
      </c>
      <c r="AI879">
        <f>IF(EmployeeData3[[#This Row],[Department]]="Underwriting",1,0)</f>
        <v>0</v>
      </c>
      <c r="AJ879">
        <f>IF(EmployeeData3[[#This Row],[Country]]="Canada",1,0)</f>
        <v>0</v>
      </c>
      <c r="AK879">
        <f>IF(EmployeeData3[[#This Row],[Country]]="Germany",1,0)</f>
        <v>0</v>
      </c>
      <c r="AL879">
        <f>IF(EmployeeData3[[#This Row],[Country]]="Ireland",1,0)</f>
        <v>1</v>
      </c>
      <c r="AM879">
        <f>IF(EmployeeData3[[#This Row],[Country]]="Singapore",1,0)</f>
        <v>0</v>
      </c>
      <c r="AN879">
        <f>IF(EmployeeData3[[#This Row],[Country]]="US",1,0)</f>
        <v>0</v>
      </c>
      <c r="AO879">
        <f>IF(EmployeeData3[[#This Row],[Working Arrangement]]="Office",1,0)</f>
        <v>0</v>
      </c>
      <c r="AP879">
        <f>IF(EmployeeData3[[#This Row],[Working Arrangement]]="Remote",1,0)</f>
        <v>1</v>
      </c>
      <c r="AQ879" t="e">
        <f>'Logistics Regression'!#REF! + SUMPRODUCT(B879:J879, 'Logistics Regression'!#REF!)</f>
        <v>#REF!</v>
      </c>
    </row>
    <row r="880" spans="1:43">
      <c r="A880" t="s">
        <v>931</v>
      </c>
      <c r="B880" t="str">
        <f>VLOOKUP(EmployeeData3[[#This Row],[Employee ID]],GenderData[#All],2,FALSE)</f>
        <v>Male</v>
      </c>
      <c r="C880" t="s">
        <v>48</v>
      </c>
      <c r="D880" t="s">
        <v>49</v>
      </c>
      <c r="E880" t="s">
        <v>45</v>
      </c>
      <c r="F880" t="s">
        <v>24</v>
      </c>
      <c r="G880">
        <v>37</v>
      </c>
      <c r="H880">
        <v>1.5</v>
      </c>
      <c r="I880">
        <v>0.6</v>
      </c>
      <c r="J880" s="3">
        <v>0.98</v>
      </c>
      <c r="K880" t="s">
        <v>25</v>
      </c>
      <c r="L880" t="s">
        <v>26</v>
      </c>
      <c r="M880">
        <v>20</v>
      </c>
      <c r="N880">
        <v>76</v>
      </c>
      <c r="O880">
        <v>2</v>
      </c>
      <c r="P880">
        <v>1.6</v>
      </c>
      <c r="Q880" t="s">
        <v>33</v>
      </c>
      <c r="R880" t="s">
        <v>38</v>
      </c>
      <c r="S880">
        <v>22</v>
      </c>
      <c r="T880">
        <v>0</v>
      </c>
      <c r="U880">
        <f>IF(EmployeeData3[[#This Row],[Gender]]="Female",1,0)</f>
        <v>0</v>
      </c>
      <c r="V880">
        <f>IF(EmployeeData3[[#This Row],[Performance Rating]]="Needs Improvement",1,0)</f>
        <v>0</v>
      </c>
      <c r="W880">
        <f>IF(EmployeeData3[[#This Row],[Performance Rating]]="Exceeds Expectations",1,0)</f>
        <v>0</v>
      </c>
      <c r="X880">
        <f>IF(EmployeeData3[[#This Row],[Performance Rating]]="Outstanding",1,0)</f>
        <v>0</v>
      </c>
      <c r="Y880">
        <f>IF(EmployeeData3[[#This Row],[Job Level]]="Entry",1,0)</f>
        <v>0</v>
      </c>
      <c r="Z880">
        <f>IF(EmployeeData3[[#This Row],[Job Level]]="Manager",1,0)</f>
        <v>0</v>
      </c>
      <c r="AA880">
        <f>IF(EmployeeData3[[#This Row],[Job Level]]="Senior",1,0)</f>
        <v>0</v>
      </c>
      <c r="AB880">
        <f>IF(EmployeeData3[[#This Row],[Job Level]]="Senior Manager",1,0)</f>
        <v>0</v>
      </c>
      <c r="AC880">
        <f>IF(EmployeeData3[[#This Row],[Department]]="Claims",1,0)</f>
        <v>0</v>
      </c>
      <c r="AD880">
        <f>IF(EmployeeData3[[#This Row],[Department]]="Finance",1,0)</f>
        <v>0</v>
      </c>
      <c r="AE880">
        <f>IF(EmployeeData3[[#This Row],[Department]]="HR",1,0)</f>
        <v>0</v>
      </c>
      <c r="AF880">
        <f>IF(EmployeeData3[[#This Row],[Department]]="IT",1,0)</f>
        <v>1</v>
      </c>
      <c r="AG880">
        <f>IF(EmployeeData3[[#This Row],[Department]]="Marketing",1,0)</f>
        <v>0</v>
      </c>
      <c r="AH880">
        <f>IF(EmployeeData3[[#This Row],[Department]]="Sales",1,0)</f>
        <v>0</v>
      </c>
      <c r="AI880">
        <f>IF(EmployeeData3[[#This Row],[Department]]="Underwriting",1,0)</f>
        <v>0</v>
      </c>
      <c r="AJ880">
        <f>IF(EmployeeData3[[#This Row],[Country]]="Canada",1,0)</f>
        <v>0</v>
      </c>
      <c r="AK880">
        <f>IF(EmployeeData3[[#This Row],[Country]]="Germany",1,0)</f>
        <v>0</v>
      </c>
      <c r="AL880">
        <f>IF(EmployeeData3[[#This Row],[Country]]="Ireland",1,0)</f>
        <v>0</v>
      </c>
      <c r="AM880">
        <f>IF(EmployeeData3[[#This Row],[Country]]="Singapore",1,0)</f>
        <v>0</v>
      </c>
      <c r="AN880">
        <f>IF(EmployeeData3[[#This Row],[Country]]="US",1,0)</f>
        <v>1</v>
      </c>
      <c r="AO880">
        <f>IF(EmployeeData3[[#This Row],[Working Arrangement]]="Office",1,0)</f>
        <v>0</v>
      </c>
      <c r="AP880">
        <f>IF(EmployeeData3[[#This Row],[Working Arrangement]]="Remote",1,0)</f>
        <v>0</v>
      </c>
      <c r="AQ880" t="e">
        <f>'Logistics Regression'!#REF! + SUMPRODUCT(B880:J880, 'Logistics Regression'!#REF!)</f>
        <v>#REF!</v>
      </c>
    </row>
    <row r="881" spans="1:43">
      <c r="A881" t="s">
        <v>932</v>
      </c>
      <c r="B881" t="str">
        <f>VLOOKUP(EmployeeData3[[#This Row],[Employee ID]],GenderData[#All],2,FALSE)</f>
        <v>Female</v>
      </c>
      <c r="C881" t="s">
        <v>43</v>
      </c>
      <c r="D881" t="s">
        <v>44</v>
      </c>
      <c r="E881" t="s">
        <v>45</v>
      </c>
      <c r="F881" t="s">
        <v>32</v>
      </c>
      <c r="G881">
        <v>40</v>
      </c>
      <c r="H881">
        <v>0.7</v>
      </c>
      <c r="I881">
        <v>0.7</v>
      </c>
      <c r="J881" s="3">
        <v>0.9</v>
      </c>
      <c r="K881" t="s">
        <v>37</v>
      </c>
      <c r="L881" t="s">
        <v>26</v>
      </c>
      <c r="M881">
        <v>13</v>
      </c>
      <c r="N881">
        <v>72</v>
      </c>
      <c r="O881">
        <v>7</v>
      </c>
      <c r="P881">
        <v>7.2</v>
      </c>
      <c r="Q881" t="s">
        <v>33</v>
      </c>
      <c r="R881" t="s">
        <v>26</v>
      </c>
      <c r="S881">
        <v>22</v>
      </c>
      <c r="T881">
        <v>0</v>
      </c>
      <c r="U881">
        <f>IF(EmployeeData3[[#This Row],[Gender]]="Female",1,0)</f>
        <v>1</v>
      </c>
      <c r="V881">
        <f>IF(EmployeeData3[[#This Row],[Performance Rating]]="Needs Improvement",1,0)</f>
        <v>0</v>
      </c>
      <c r="W881">
        <f>IF(EmployeeData3[[#This Row],[Performance Rating]]="Exceeds Expectations",1,0)</f>
        <v>1</v>
      </c>
      <c r="X881">
        <f>IF(EmployeeData3[[#This Row],[Performance Rating]]="Outstanding",1,0)</f>
        <v>0</v>
      </c>
      <c r="Y881">
        <f>IF(EmployeeData3[[#This Row],[Job Level]]="Entry",1,0)</f>
        <v>0</v>
      </c>
      <c r="Z881">
        <f>IF(EmployeeData3[[#This Row],[Job Level]]="Manager",1,0)</f>
        <v>0</v>
      </c>
      <c r="AA881">
        <f>IF(EmployeeData3[[#This Row],[Job Level]]="Senior",1,0)</f>
        <v>1</v>
      </c>
      <c r="AB881">
        <f>IF(EmployeeData3[[#This Row],[Job Level]]="Senior Manager",1,0)</f>
        <v>0</v>
      </c>
      <c r="AC881">
        <f>IF(EmployeeData3[[#This Row],[Department]]="Claims",1,0)</f>
        <v>0</v>
      </c>
      <c r="AD881">
        <f>IF(EmployeeData3[[#This Row],[Department]]="Finance",1,0)</f>
        <v>1</v>
      </c>
      <c r="AE881">
        <f>IF(EmployeeData3[[#This Row],[Department]]="HR",1,0)</f>
        <v>0</v>
      </c>
      <c r="AF881">
        <f>IF(EmployeeData3[[#This Row],[Department]]="IT",1,0)</f>
        <v>0</v>
      </c>
      <c r="AG881">
        <f>IF(EmployeeData3[[#This Row],[Department]]="Marketing",1,0)</f>
        <v>0</v>
      </c>
      <c r="AH881">
        <f>IF(EmployeeData3[[#This Row],[Department]]="Sales",1,0)</f>
        <v>0</v>
      </c>
      <c r="AI881">
        <f>IF(EmployeeData3[[#This Row],[Department]]="Underwriting",1,0)</f>
        <v>0</v>
      </c>
      <c r="AJ881">
        <f>IF(EmployeeData3[[#This Row],[Country]]="Canada",1,0)</f>
        <v>0</v>
      </c>
      <c r="AK881">
        <f>IF(EmployeeData3[[#This Row],[Country]]="Germany",1,0)</f>
        <v>0</v>
      </c>
      <c r="AL881">
        <f>IF(EmployeeData3[[#This Row],[Country]]="Ireland",1,0)</f>
        <v>0</v>
      </c>
      <c r="AM881">
        <f>IF(EmployeeData3[[#This Row],[Country]]="Singapore",1,0)</f>
        <v>0</v>
      </c>
      <c r="AN881">
        <f>IF(EmployeeData3[[#This Row],[Country]]="US",1,0)</f>
        <v>1</v>
      </c>
      <c r="AO881">
        <f>IF(EmployeeData3[[#This Row],[Working Arrangement]]="Office",1,0)</f>
        <v>0</v>
      </c>
      <c r="AP881">
        <f>IF(EmployeeData3[[#This Row],[Working Arrangement]]="Remote",1,0)</f>
        <v>0</v>
      </c>
      <c r="AQ881" t="e">
        <f>'Logistics Regression'!#REF! + SUMPRODUCT(B881:J881, 'Logistics Regression'!#REF!)</f>
        <v>#REF!</v>
      </c>
    </row>
    <row r="882" spans="1:43">
      <c r="A882" t="s">
        <v>933</v>
      </c>
      <c r="B882" t="str">
        <f>VLOOKUP(EmployeeData3[[#This Row],[Employee ID]],GenderData[#All],2,FALSE)</f>
        <v>Male</v>
      </c>
      <c r="C882" t="s">
        <v>43</v>
      </c>
      <c r="D882" t="s">
        <v>44</v>
      </c>
      <c r="E882" t="s">
        <v>23</v>
      </c>
      <c r="F882" t="s">
        <v>32</v>
      </c>
      <c r="G882">
        <v>42</v>
      </c>
      <c r="H882">
        <v>3.6</v>
      </c>
      <c r="I882">
        <v>3.2</v>
      </c>
      <c r="J882" s="3">
        <v>0.97</v>
      </c>
      <c r="K882" t="s">
        <v>25</v>
      </c>
      <c r="L882" t="s">
        <v>26</v>
      </c>
      <c r="M882">
        <v>14</v>
      </c>
      <c r="N882">
        <v>92</v>
      </c>
      <c r="O882">
        <v>6</v>
      </c>
      <c r="P882">
        <v>8.1999999999999993</v>
      </c>
      <c r="Q882" t="s">
        <v>50</v>
      </c>
      <c r="R882" t="s">
        <v>26</v>
      </c>
      <c r="S882">
        <v>15</v>
      </c>
      <c r="T882">
        <v>0</v>
      </c>
      <c r="U882">
        <f>IF(EmployeeData3[[#This Row],[Gender]]="Female",1,0)</f>
        <v>0</v>
      </c>
      <c r="V882">
        <f>IF(EmployeeData3[[#This Row],[Performance Rating]]="Needs Improvement",1,0)</f>
        <v>0</v>
      </c>
      <c r="W882">
        <f>IF(EmployeeData3[[#This Row],[Performance Rating]]="Exceeds Expectations",1,0)</f>
        <v>0</v>
      </c>
      <c r="X882">
        <f>IF(EmployeeData3[[#This Row],[Performance Rating]]="Outstanding",1,0)</f>
        <v>0</v>
      </c>
      <c r="Y882">
        <f>IF(EmployeeData3[[#This Row],[Job Level]]="Entry",1,0)</f>
        <v>0</v>
      </c>
      <c r="Z882">
        <f>IF(EmployeeData3[[#This Row],[Job Level]]="Manager",1,0)</f>
        <v>0</v>
      </c>
      <c r="AA882">
        <f>IF(EmployeeData3[[#This Row],[Job Level]]="Senior",1,0)</f>
        <v>1</v>
      </c>
      <c r="AB882">
        <f>IF(EmployeeData3[[#This Row],[Job Level]]="Senior Manager",1,0)</f>
        <v>0</v>
      </c>
      <c r="AC882">
        <f>IF(EmployeeData3[[#This Row],[Department]]="Claims",1,0)</f>
        <v>0</v>
      </c>
      <c r="AD882">
        <f>IF(EmployeeData3[[#This Row],[Department]]="Finance",1,0)</f>
        <v>1</v>
      </c>
      <c r="AE882">
        <f>IF(EmployeeData3[[#This Row],[Department]]="HR",1,0)</f>
        <v>0</v>
      </c>
      <c r="AF882">
        <f>IF(EmployeeData3[[#This Row],[Department]]="IT",1,0)</f>
        <v>0</v>
      </c>
      <c r="AG882">
        <f>IF(EmployeeData3[[#This Row],[Department]]="Marketing",1,0)</f>
        <v>0</v>
      </c>
      <c r="AH882">
        <f>IF(EmployeeData3[[#This Row],[Department]]="Sales",1,0)</f>
        <v>0</v>
      </c>
      <c r="AI882">
        <f>IF(EmployeeData3[[#This Row],[Department]]="Underwriting",1,0)</f>
        <v>0</v>
      </c>
      <c r="AJ882">
        <f>IF(EmployeeData3[[#This Row],[Country]]="Canada",1,0)</f>
        <v>0</v>
      </c>
      <c r="AK882">
        <f>IF(EmployeeData3[[#This Row],[Country]]="Germany",1,0)</f>
        <v>0</v>
      </c>
      <c r="AL882">
        <f>IF(EmployeeData3[[#This Row],[Country]]="Ireland",1,0)</f>
        <v>0</v>
      </c>
      <c r="AM882">
        <f>IF(EmployeeData3[[#This Row],[Country]]="Singapore",1,0)</f>
        <v>0</v>
      </c>
      <c r="AN882">
        <f>IF(EmployeeData3[[#This Row],[Country]]="US",1,0)</f>
        <v>0</v>
      </c>
      <c r="AO882">
        <f>IF(EmployeeData3[[#This Row],[Working Arrangement]]="Office",1,0)</f>
        <v>1</v>
      </c>
      <c r="AP882">
        <f>IF(EmployeeData3[[#This Row],[Working Arrangement]]="Remote",1,0)</f>
        <v>0</v>
      </c>
      <c r="AQ882" t="e">
        <f>'Logistics Regression'!#REF! + SUMPRODUCT(B882:J882, 'Logistics Regression'!#REF!)</f>
        <v>#REF!</v>
      </c>
    </row>
    <row r="883" spans="1:43">
      <c r="A883" t="s">
        <v>934</v>
      </c>
      <c r="B883" t="str">
        <f>VLOOKUP(EmployeeData3[[#This Row],[Employee ID]],GenderData[#All],2,FALSE)</f>
        <v>Female</v>
      </c>
      <c r="C883" t="s">
        <v>35</v>
      </c>
      <c r="D883" t="s">
        <v>22</v>
      </c>
      <c r="E883" t="s">
        <v>23</v>
      </c>
      <c r="F883" t="s">
        <v>36</v>
      </c>
      <c r="G883">
        <v>40</v>
      </c>
      <c r="H883">
        <v>2.8</v>
      </c>
      <c r="I883">
        <v>2.8</v>
      </c>
      <c r="J883" s="3">
        <v>0.77</v>
      </c>
      <c r="K883" t="s">
        <v>37</v>
      </c>
      <c r="L883" t="s">
        <v>38</v>
      </c>
      <c r="M883">
        <v>5</v>
      </c>
      <c r="N883">
        <v>56</v>
      </c>
      <c r="O883">
        <v>2</v>
      </c>
      <c r="P883">
        <v>0.7</v>
      </c>
      <c r="Q883" t="s">
        <v>33</v>
      </c>
      <c r="R883" t="s">
        <v>26</v>
      </c>
      <c r="S883">
        <v>26</v>
      </c>
      <c r="T883">
        <v>0</v>
      </c>
      <c r="U883">
        <f>IF(EmployeeData3[[#This Row],[Gender]]="Female",1,0)</f>
        <v>1</v>
      </c>
      <c r="V883">
        <f>IF(EmployeeData3[[#This Row],[Performance Rating]]="Needs Improvement",1,0)</f>
        <v>0</v>
      </c>
      <c r="W883">
        <f>IF(EmployeeData3[[#This Row],[Performance Rating]]="Exceeds Expectations",1,0)</f>
        <v>1</v>
      </c>
      <c r="X883">
        <f>IF(EmployeeData3[[#This Row],[Performance Rating]]="Outstanding",1,0)</f>
        <v>0</v>
      </c>
      <c r="Y883">
        <f>IF(EmployeeData3[[#This Row],[Job Level]]="Entry",1,0)</f>
        <v>0</v>
      </c>
      <c r="Z883">
        <f>IF(EmployeeData3[[#This Row],[Job Level]]="Manager",1,0)</f>
        <v>1</v>
      </c>
      <c r="AA883">
        <f>IF(EmployeeData3[[#This Row],[Job Level]]="Senior",1,0)</f>
        <v>0</v>
      </c>
      <c r="AB883">
        <f>IF(EmployeeData3[[#This Row],[Job Level]]="Senior Manager",1,0)</f>
        <v>0</v>
      </c>
      <c r="AC883">
        <f>IF(EmployeeData3[[#This Row],[Department]]="Claims",1,0)</f>
        <v>0</v>
      </c>
      <c r="AD883">
        <f>IF(EmployeeData3[[#This Row],[Department]]="Finance",1,0)</f>
        <v>0</v>
      </c>
      <c r="AE883">
        <f>IF(EmployeeData3[[#This Row],[Department]]="HR",1,0)</f>
        <v>0</v>
      </c>
      <c r="AF883">
        <f>IF(EmployeeData3[[#This Row],[Department]]="IT",1,0)</f>
        <v>0</v>
      </c>
      <c r="AG883">
        <f>IF(EmployeeData3[[#This Row],[Department]]="Marketing",1,0)</f>
        <v>1</v>
      </c>
      <c r="AH883">
        <f>IF(EmployeeData3[[#This Row],[Department]]="Sales",1,0)</f>
        <v>0</v>
      </c>
      <c r="AI883">
        <f>IF(EmployeeData3[[#This Row],[Department]]="Underwriting",1,0)</f>
        <v>0</v>
      </c>
      <c r="AJ883">
        <f>IF(EmployeeData3[[#This Row],[Country]]="Canada",1,0)</f>
        <v>0</v>
      </c>
      <c r="AK883">
        <f>IF(EmployeeData3[[#This Row],[Country]]="Germany",1,0)</f>
        <v>0</v>
      </c>
      <c r="AL883">
        <f>IF(EmployeeData3[[#This Row],[Country]]="Ireland",1,0)</f>
        <v>0</v>
      </c>
      <c r="AM883">
        <f>IF(EmployeeData3[[#This Row],[Country]]="Singapore",1,0)</f>
        <v>0</v>
      </c>
      <c r="AN883">
        <f>IF(EmployeeData3[[#This Row],[Country]]="US",1,0)</f>
        <v>0</v>
      </c>
      <c r="AO883">
        <f>IF(EmployeeData3[[#This Row],[Working Arrangement]]="Office",1,0)</f>
        <v>0</v>
      </c>
      <c r="AP883">
        <f>IF(EmployeeData3[[#This Row],[Working Arrangement]]="Remote",1,0)</f>
        <v>0</v>
      </c>
      <c r="AQ883" t="e">
        <f>'Logistics Regression'!#REF! + SUMPRODUCT(B883:J883, 'Logistics Regression'!#REF!)</f>
        <v>#REF!</v>
      </c>
    </row>
    <row r="884" spans="1:43">
      <c r="A884" t="s">
        <v>935</v>
      </c>
      <c r="B884" t="str">
        <f>VLOOKUP(EmployeeData3[[#This Row],[Employee ID]],GenderData[#All],2,FALSE)</f>
        <v>Male</v>
      </c>
      <c r="C884" t="s">
        <v>48</v>
      </c>
      <c r="D884" t="s">
        <v>49</v>
      </c>
      <c r="E884" t="s">
        <v>31</v>
      </c>
      <c r="F884" t="s">
        <v>32</v>
      </c>
      <c r="G884">
        <v>36</v>
      </c>
      <c r="H884">
        <v>1.2</v>
      </c>
      <c r="I884">
        <v>1.2</v>
      </c>
      <c r="J884" s="3">
        <v>1.03</v>
      </c>
      <c r="K884" t="s">
        <v>25</v>
      </c>
      <c r="L884" t="s">
        <v>38</v>
      </c>
      <c r="M884">
        <v>21</v>
      </c>
      <c r="N884">
        <v>64</v>
      </c>
      <c r="O884">
        <v>3</v>
      </c>
      <c r="P884">
        <v>1</v>
      </c>
      <c r="Q884" t="s">
        <v>27</v>
      </c>
      <c r="R884" t="s">
        <v>38</v>
      </c>
      <c r="S884">
        <v>37</v>
      </c>
      <c r="T884">
        <v>0</v>
      </c>
      <c r="U884">
        <f>IF(EmployeeData3[[#This Row],[Gender]]="Female",1,0)</f>
        <v>0</v>
      </c>
      <c r="V884">
        <f>IF(EmployeeData3[[#This Row],[Performance Rating]]="Needs Improvement",1,0)</f>
        <v>0</v>
      </c>
      <c r="W884">
        <f>IF(EmployeeData3[[#This Row],[Performance Rating]]="Exceeds Expectations",1,0)</f>
        <v>0</v>
      </c>
      <c r="X884">
        <f>IF(EmployeeData3[[#This Row],[Performance Rating]]="Outstanding",1,0)</f>
        <v>0</v>
      </c>
      <c r="Y884">
        <f>IF(EmployeeData3[[#This Row],[Job Level]]="Entry",1,0)</f>
        <v>0</v>
      </c>
      <c r="Z884">
        <f>IF(EmployeeData3[[#This Row],[Job Level]]="Manager",1,0)</f>
        <v>0</v>
      </c>
      <c r="AA884">
        <f>IF(EmployeeData3[[#This Row],[Job Level]]="Senior",1,0)</f>
        <v>1</v>
      </c>
      <c r="AB884">
        <f>IF(EmployeeData3[[#This Row],[Job Level]]="Senior Manager",1,0)</f>
        <v>0</v>
      </c>
      <c r="AC884">
        <f>IF(EmployeeData3[[#This Row],[Department]]="Claims",1,0)</f>
        <v>0</v>
      </c>
      <c r="AD884">
        <f>IF(EmployeeData3[[#This Row],[Department]]="Finance",1,0)</f>
        <v>0</v>
      </c>
      <c r="AE884">
        <f>IF(EmployeeData3[[#This Row],[Department]]="HR",1,0)</f>
        <v>0</v>
      </c>
      <c r="AF884">
        <f>IF(EmployeeData3[[#This Row],[Department]]="IT",1,0)</f>
        <v>1</v>
      </c>
      <c r="AG884">
        <f>IF(EmployeeData3[[#This Row],[Department]]="Marketing",1,0)</f>
        <v>0</v>
      </c>
      <c r="AH884">
        <f>IF(EmployeeData3[[#This Row],[Department]]="Sales",1,0)</f>
        <v>0</v>
      </c>
      <c r="AI884">
        <f>IF(EmployeeData3[[#This Row],[Department]]="Underwriting",1,0)</f>
        <v>0</v>
      </c>
      <c r="AJ884">
        <f>IF(EmployeeData3[[#This Row],[Country]]="Canada",1,0)</f>
        <v>0</v>
      </c>
      <c r="AK884">
        <f>IF(EmployeeData3[[#This Row],[Country]]="Germany",1,0)</f>
        <v>1</v>
      </c>
      <c r="AL884">
        <f>IF(EmployeeData3[[#This Row],[Country]]="Ireland",1,0)</f>
        <v>0</v>
      </c>
      <c r="AM884">
        <f>IF(EmployeeData3[[#This Row],[Country]]="Singapore",1,0)</f>
        <v>0</v>
      </c>
      <c r="AN884">
        <f>IF(EmployeeData3[[#This Row],[Country]]="US",1,0)</f>
        <v>0</v>
      </c>
      <c r="AO884">
        <f>IF(EmployeeData3[[#This Row],[Working Arrangement]]="Office",1,0)</f>
        <v>0</v>
      </c>
      <c r="AP884">
        <f>IF(EmployeeData3[[#This Row],[Working Arrangement]]="Remote",1,0)</f>
        <v>1</v>
      </c>
      <c r="AQ884" t="e">
        <f>'Logistics Regression'!#REF! + SUMPRODUCT(B884:J884, 'Logistics Regression'!#REF!)</f>
        <v>#REF!</v>
      </c>
    </row>
    <row r="885" spans="1:43">
      <c r="A885" t="s">
        <v>936</v>
      </c>
      <c r="B885" t="str">
        <f>VLOOKUP(EmployeeData3[[#This Row],[Employee ID]],GenderData[#All],2,FALSE)</f>
        <v>Male</v>
      </c>
      <c r="C885" t="s">
        <v>48</v>
      </c>
      <c r="D885" t="s">
        <v>49</v>
      </c>
      <c r="E885" t="s">
        <v>23</v>
      </c>
      <c r="F885" t="s">
        <v>32</v>
      </c>
      <c r="G885">
        <v>37</v>
      </c>
      <c r="H885">
        <v>6.6</v>
      </c>
      <c r="I885">
        <v>6.6</v>
      </c>
      <c r="J885" s="3">
        <v>1.02</v>
      </c>
      <c r="K885" t="s">
        <v>25</v>
      </c>
      <c r="L885" t="s">
        <v>38</v>
      </c>
      <c r="M885">
        <v>10</v>
      </c>
      <c r="N885">
        <v>95</v>
      </c>
      <c r="O885">
        <v>9</v>
      </c>
      <c r="P885">
        <v>1.1000000000000001</v>
      </c>
      <c r="Q885" t="s">
        <v>27</v>
      </c>
      <c r="R885" t="s">
        <v>38</v>
      </c>
      <c r="S885">
        <v>28</v>
      </c>
      <c r="T885">
        <v>0</v>
      </c>
      <c r="U885">
        <f>IF(EmployeeData3[[#This Row],[Gender]]="Female",1,0)</f>
        <v>0</v>
      </c>
      <c r="V885">
        <f>IF(EmployeeData3[[#This Row],[Performance Rating]]="Needs Improvement",1,0)</f>
        <v>0</v>
      </c>
      <c r="W885">
        <f>IF(EmployeeData3[[#This Row],[Performance Rating]]="Exceeds Expectations",1,0)</f>
        <v>0</v>
      </c>
      <c r="X885">
        <f>IF(EmployeeData3[[#This Row],[Performance Rating]]="Outstanding",1,0)</f>
        <v>0</v>
      </c>
      <c r="Y885">
        <f>IF(EmployeeData3[[#This Row],[Job Level]]="Entry",1,0)</f>
        <v>0</v>
      </c>
      <c r="Z885">
        <f>IF(EmployeeData3[[#This Row],[Job Level]]="Manager",1,0)</f>
        <v>0</v>
      </c>
      <c r="AA885">
        <f>IF(EmployeeData3[[#This Row],[Job Level]]="Senior",1,0)</f>
        <v>1</v>
      </c>
      <c r="AB885">
        <f>IF(EmployeeData3[[#This Row],[Job Level]]="Senior Manager",1,0)</f>
        <v>0</v>
      </c>
      <c r="AC885">
        <f>IF(EmployeeData3[[#This Row],[Department]]="Claims",1,0)</f>
        <v>0</v>
      </c>
      <c r="AD885">
        <f>IF(EmployeeData3[[#This Row],[Department]]="Finance",1,0)</f>
        <v>0</v>
      </c>
      <c r="AE885">
        <f>IF(EmployeeData3[[#This Row],[Department]]="HR",1,0)</f>
        <v>0</v>
      </c>
      <c r="AF885">
        <f>IF(EmployeeData3[[#This Row],[Department]]="IT",1,0)</f>
        <v>1</v>
      </c>
      <c r="AG885">
        <f>IF(EmployeeData3[[#This Row],[Department]]="Marketing",1,0)</f>
        <v>0</v>
      </c>
      <c r="AH885">
        <f>IF(EmployeeData3[[#This Row],[Department]]="Sales",1,0)</f>
        <v>0</v>
      </c>
      <c r="AI885">
        <f>IF(EmployeeData3[[#This Row],[Department]]="Underwriting",1,0)</f>
        <v>0</v>
      </c>
      <c r="AJ885">
        <f>IF(EmployeeData3[[#This Row],[Country]]="Canada",1,0)</f>
        <v>0</v>
      </c>
      <c r="AK885">
        <f>IF(EmployeeData3[[#This Row],[Country]]="Germany",1,0)</f>
        <v>0</v>
      </c>
      <c r="AL885">
        <f>IF(EmployeeData3[[#This Row],[Country]]="Ireland",1,0)</f>
        <v>0</v>
      </c>
      <c r="AM885">
        <f>IF(EmployeeData3[[#This Row],[Country]]="Singapore",1,0)</f>
        <v>0</v>
      </c>
      <c r="AN885">
        <f>IF(EmployeeData3[[#This Row],[Country]]="US",1,0)</f>
        <v>0</v>
      </c>
      <c r="AO885">
        <f>IF(EmployeeData3[[#This Row],[Working Arrangement]]="Office",1,0)</f>
        <v>0</v>
      </c>
      <c r="AP885">
        <f>IF(EmployeeData3[[#This Row],[Working Arrangement]]="Remote",1,0)</f>
        <v>1</v>
      </c>
      <c r="AQ885" t="e">
        <f>'Logistics Regression'!#REF! + SUMPRODUCT(B885:J885, 'Logistics Regression'!#REF!)</f>
        <v>#REF!</v>
      </c>
    </row>
    <row r="886" spans="1:43">
      <c r="A886" t="s">
        <v>937</v>
      </c>
      <c r="B886" t="str">
        <f>VLOOKUP(EmployeeData3[[#This Row],[Employee ID]],GenderData[#All],2,FALSE)</f>
        <v>Male</v>
      </c>
      <c r="C886" t="s">
        <v>52</v>
      </c>
      <c r="D886" t="s">
        <v>30</v>
      </c>
      <c r="E886" t="s">
        <v>45</v>
      </c>
      <c r="F886" t="s">
        <v>24</v>
      </c>
      <c r="G886">
        <v>33</v>
      </c>
      <c r="H886">
        <v>1.7</v>
      </c>
      <c r="I886">
        <v>1.7</v>
      </c>
      <c r="J886" s="3">
        <v>1.07</v>
      </c>
      <c r="K886" t="s">
        <v>53</v>
      </c>
      <c r="L886" t="s">
        <v>38</v>
      </c>
      <c r="M886">
        <v>1</v>
      </c>
      <c r="N886">
        <v>78</v>
      </c>
      <c r="O886">
        <v>3</v>
      </c>
      <c r="P886">
        <v>1.7</v>
      </c>
      <c r="Q886" t="s">
        <v>33</v>
      </c>
      <c r="R886" t="s">
        <v>26</v>
      </c>
      <c r="S886">
        <v>11</v>
      </c>
      <c r="T886">
        <v>0</v>
      </c>
      <c r="U886">
        <f>IF(EmployeeData3[[#This Row],[Gender]]="Female",1,0)</f>
        <v>0</v>
      </c>
      <c r="V886">
        <f>IF(EmployeeData3[[#This Row],[Performance Rating]]="Needs Improvement",1,0)</f>
        <v>1</v>
      </c>
      <c r="W886">
        <f>IF(EmployeeData3[[#This Row],[Performance Rating]]="Exceeds Expectations",1,0)</f>
        <v>0</v>
      </c>
      <c r="X886">
        <f>IF(EmployeeData3[[#This Row],[Performance Rating]]="Outstanding",1,0)</f>
        <v>0</v>
      </c>
      <c r="Y886">
        <f>IF(EmployeeData3[[#This Row],[Job Level]]="Entry",1,0)</f>
        <v>0</v>
      </c>
      <c r="Z886">
        <f>IF(EmployeeData3[[#This Row],[Job Level]]="Manager",1,0)</f>
        <v>0</v>
      </c>
      <c r="AA886">
        <f>IF(EmployeeData3[[#This Row],[Job Level]]="Senior",1,0)</f>
        <v>0</v>
      </c>
      <c r="AB886">
        <f>IF(EmployeeData3[[#This Row],[Job Level]]="Senior Manager",1,0)</f>
        <v>0</v>
      </c>
      <c r="AC886">
        <f>IF(EmployeeData3[[#This Row],[Department]]="Claims",1,0)</f>
        <v>0</v>
      </c>
      <c r="AD886">
        <f>IF(EmployeeData3[[#This Row],[Department]]="Finance",1,0)</f>
        <v>0</v>
      </c>
      <c r="AE886">
        <f>IF(EmployeeData3[[#This Row],[Department]]="HR",1,0)</f>
        <v>0</v>
      </c>
      <c r="AF886">
        <f>IF(EmployeeData3[[#This Row],[Department]]="IT",1,0)</f>
        <v>0</v>
      </c>
      <c r="AG886">
        <f>IF(EmployeeData3[[#This Row],[Department]]="Marketing",1,0)</f>
        <v>0</v>
      </c>
      <c r="AH886">
        <f>IF(EmployeeData3[[#This Row],[Department]]="Sales",1,0)</f>
        <v>0</v>
      </c>
      <c r="AI886">
        <f>IF(EmployeeData3[[#This Row],[Department]]="Underwriting",1,0)</f>
        <v>1</v>
      </c>
      <c r="AJ886">
        <f>IF(EmployeeData3[[#This Row],[Country]]="Canada",1,0)</f>
        <v>0</v>
      </c>
      <c r="AK886">
        <f>IF(EmployeeData3[[#This Row],[Country]]="Germany",1,0)</f>
        <v>0</v>
      </c>
      <c r="AL886">
        <f>IF(EmployeeData3[[#This Row],[Country]]="Ireland",1,0)</f>
        <v>0</v>
      </c>
      <c r="AM886">
        <f>IF(EmployeeData3[[#This Row],[Country]]="Singapore",1,0)</f>
        <v>0</v>
      </c>
      <c r="AN886">
        <f>IF(EmployeeData3[[#This Row],[Country]]="US",1,0)</f>
        <v>1</v>
      </c>
      <c r="AO886">
        <f>IF(EmployeeData3[[#This Row],[Working Arrangement]]="Office",1,0)</f>
        <v>0</v>
      </c>
      <c r="AP886">
        <f>IF(EmployeeData3[[#This Row],[Working Arrangement]]="Remote",1,0)</f>
        <v>0</v>
      </c>
      <c r="AQ886" t="e">
        <f>'Logistics Regression'!#REF! + SUMPRODUCT(B886:J886, 'Logistics Regression'!#REF!)</f>
        <v>#REF!</v>
      </c>
    </row>
    <row r="887" spans="1:43">
      <c r="A887" t="s">
        <v>938</v>
      </c>
      <c r="B887" t="str">
        <f>VLOOKUP(EmployeeData3[[#This Row],[Employee ID]],GenderData[#All],2,FALSE)</f>
        <v>Male</v>
      </c>
      <c r="C887" t="s">
        <v>43</v>
      </c>
      <c r="D887" t="s">
        <v>44</v>
      </c>
      <c r="E887" t="s">
        <v>45</v>
      </c>
      <c r="F887" t="s">
        <v>24</v>
      </c>
      <c r="G887">
        <v>41</v>
      </c>
      <c r="H887">
        <v>2.1</v>
      </c>
      <c r="I887">
        <v>2.1</v>
      </c>
      <c r="J887" s="3">
        <v>1.06</v>
      </c>
      <c r="K887" t="s">
        <v>25</v>
      </c>
      <c r="L887" t="s">
        <v>38</v>
      </c>
      <c r="M887">
        <v>13</v>
      </c>
      <c r="N887">
        <v>74</v>
      </c>
      <c r="O887">
        <v>11</v>
      </c>
      <c r="P887">
        <v>9.3000000000000007</v>
      </c>
      <c r="Q887" t="s">
        <v>50</v>
      </c>
      <c r="R887" t="s">
        <v>38</v>
      </c>
      <c r="S887">
        <v>20</v>
      </c>
      <c r="T887">
        <v>0</v>
      </c>
      <c r="U887">
        <f>IF(EmployeeData3[[#This Row],[Gender]]="Female",1,0)</f>
        <v>0</v>
      </c>
      <c r="V887">
        <f>IF(EmployeeData3[[#This Row],[Performance Rating]]="Needs Improvement",1,0)</f>
        <v>0</v>
      </c>
      <c r="W887">
        <f>IF(EmployeeData3[[#This Row],[Performance Rating]]="Exceeds Expectations",1,0)</f>
        <v>0</v>
      </c>
      <c r="X887">
        <f>IF(EmployeeData3[[#This Row],[Performance Rating]]="Outstanding",1,0)</f>
        <v>0</v>
      </c>
      <c r="Y887">
        <f>IF(EmployeeData3[[#This Row],[Job Level]]="Entry",1,0)</f>
        <v>0</v>
      </c>
      <c r="Z887">
        <f>IF(EmployeeData3[[#This Row],[Job Level]]="Manager",1,0)</f>
        <v>0</v>
      </c>
      <c r="AA887">
        <f>IF(EmployeeData3[[#This Row],[Job Level]]="Senior",1,0)</f>
        <v>0</v>
      </c>
      <c r="AB887">
        <f>IF(EmployeeData3[[#This Row],[Job Level]]="Senior Manager",1,0)</f>
        <v>0</v>
      </c>
      <c r="AC887">
        <f>IF(EmployeeData3[[#This Row],[Department]]="Claims",1,0)</f>
        <v>0</v>
      </c>
      <c r="AD887">
        <f>IF(EmployeeData3[[#This Row],[Department]]="Finance",1,0)</f>
        <v>1</v>
      </c>
      <c r="AE887">
        <f>IF(EmployeeData3[[#This Row],[Department]]="HR",1,0)</f>
        <v>0</v>
      </c>
      <c r="AF887">
        <f>IF(EmployeeData3[[#This Row],[Department]]="IT",1,0)</f>
        <v>0</v>
      </c>
      <c r="AG887">
        <f>IF(EmployeeData3[[#This Row],[Department]]="Marketing",1,0)</f>
        <v>0</v>
      </c>
      <c r="AH887">
        <f>IF(EmployeeData3[[#This Row],[Department]]="Sales",1,0)</f>
        <v>0</v>
      </c>
      <c r="AI887">
        <f>IF(EmployeeData3[[#This Row],[Department]]="Underwriting",1,0)</f>
        <v>0</v>
      </c>
      <c r="AJ887">
        <f>IF(EmployeeData3[[#This Row],[Country]]="Canada",1,0)</f>
        <v>0</v>
      </c>
      <c r="AK887">
        <f>IF(EmployeeData3[[#This Row],[Country]]="Germany",1,0)</f>
        <v>0</v>
      </c>
      <c r="AL887">
        <f>IF(EmployeeData3[[#This Row],[Country]]="Ireland",1,0)</f>
        <v>0</v>
      </c>
      <c r="AM887">
        <f>IF(EmployeeData3[[#This Row],[Country]]="Singapore",1,0)</f>
        <v>0</v>
      </c>
      <c r="AN887">
        <f>IF(EmployeeData3[[#This Row],[Country]]="US",1,0)</f>
        <v>1</v>
      </c>
      <c r="AO887">
        <f>IF(EmployeeData3[[#This Row],[Working Arrangement]]="Office",1,0)</f>
        <v>1</v>
      </c>
      <c r="AP887">
        <f>IF(EmployeeData3[[#This Row],[Working Arrangement]]="Remote",1,0)</f>
        <v>0</v>
      </c>
      <c r="AQ887" t="e">
        <f>'Logistics Regression'!#REF! + SUMPRODUCT(B887:J887, 'Logistics Regression'!#REF!)</f>
        <v>#REF!</v>
      </c>
    </row>
    <row r="888" spans="1:43">
      <c r="A888" t="s">
        <v>939</v>
      </c>
      <c r="B888" t="str">
        <f>VLOOKUP(EmployeeData3[[#This Row],[Employee ID]],GenderData[#All],2,FALSE)</f>
        <v>Female</v>
      </c>
      <c r="C888" t="s">
        <v>40</v>
      </c>
      <c r="D888" t="s">
        <v>40</v>
      </c>
      <c r="E888" t="s">
        <v>23</v>
      </c>
      <c r="F888" t="s">
        <v>62</v>
      </c>
      <c r="G888">
        <v>36</v>
      </c>
      <c r="H888">
        <v>7.4</v>
      </c>
      <c r="I888">
        <v>3.6</v>
      </c>
      <c r="J888" s="3">
        <v>0.94</v>
      </c>
      <c r="K888" t="s">
        <v>37</v>
      </c>
      <c r="L888" t="s">
        <v>38</v>
      </c>
      <c r="M888">
        <v>25</v>
      </c>
      <c r="N888">
        <v>56</v>
      </c>
      <c r="O888">
        <v>18</v>
      </c>
      <c r="P888">
        <v>8.6</v>
      </c>
      <c r="Q888" t="s">
        <v>33</v>
      </c>
      <c r="R888" t="s">
        <v>38</v>
      </c>
      <c r="S888">
        <v>17</v>
      </c>
      <c r="T888">
        <v>1</v>
      </c>
      <c r="U888">
        <f>IF(EmployeeData3[[#This Row],[Gender]]="Female",1,0)</f>
        <v>1</v>
      </c>
      <c r="V888">
        <f>IF(EmployeeData3[[#This Row],[Performance Rating]]="Needs Improvement",1,0)</f>
        <v>0</v>
      </c>
      <c r="W888">
        <f>IF(EmployeeData3[[#This Row],[Performance Rating]]="Exceeds Expectations",1,0)</f>
        <v>1</v>
      </c>
      <c r="X888">
        <f>IF(EmployeeData3[[#This Row],[Performance Rating]]="Outstanding",1,0)</f>
        <v>0</v>
      </c>
      <c r="Y888">
        <f>IF(EmployeeData3[[#This Row],[Job Level]]="Entry",1,0)</f>
        <v>1</v>
      </c>
      <c r="Z888">
        <f>IF(EmployeeData3[[#This Row],[Job Level]]="Manager",1,0)</f>
        <v>0</v>
      </c>
      <c r="AA888">
        <f>IF(EmployeeData3[[#This Row],[Job Level]]="Senior",1,0)</f>
        <v>0</v>
      </c>
      <c r="AB888">
        <f>IF(EmployeeData3[[#This Row],[Job Level]]="Senior Manager",1,0)</f>
        <v>0</v>
      </c>
      <c r="AC888">
        <f>IF(EmployeeData3[[#This Row],[Department]]="Claims",1,0)</f>
        <v>0</v>
      </c>
      <c r="AD888">
        <f>IF(EmployeeData3[[#This Row],[Department]]="Finance",1,0)</f>
        <v>0</v>
      </c>
      <c r="AE888">
        <f>IF(EmployeeData3[[#This Row],[Department]]="HR",1,0)</f>
        <v>0</v>
      </c>
      <c r="AF888">
        <f>IF(EmployeeData3[[#This Row],[Department]]="IT",1,0)</f>
        <v>0</v>
      </c>
      <c r="AG888">
        <f>IF(EmployeeData3[[#This Row],[Department]]="Marketing",1,0)</f>
        <v>0</v>
      </c>
      <c r="AH888">
        <f>IF(EmployeeData3[[#This Row],[Department]]="Sales",1,0)</f>
        <v>0</v>
      </c>
      <c r="AI888">
        <f>IF(EmployeeData3[[#This Row],[Department]]="Underwriting",1,0)</f>
        <v>0</v>
      </c>
      <c r="AJ888">
        <f>IF(EmployeeData3[[#This Row],[Country]]="Canada",1,0)</f>
        <v>0</v>
      </c>
      <c r="AK888">
        <f>IF(EmployeeData3[[#This Row],[Country]]="Germany",1,0)</f>
        <v>0</v>
      </c>
      <c r="AL888">
        <f>IF(EmployeeData3[[#This Row],[Country]]="Ireland",1,0)</f>
        <v>0</v>
      </c>
      <c r="AM888">
        <f>IF(EmployeeData3[[#This Row],[Country]]="Singapore",1,0)</f>
        <v>0</v>
      </c>
      <c r="AN888">
        <f>IF(EmployeeData3[[#This Row],[Country]]="US",1,0)</f>
        <v>0</v>
      </c>
      <c r="AO888">
        <f>IF(EmployeeData3[[#This Row],[Working Arrangement]]="Office",1,0)</f>
        <v>0</v>
      </c>
      <c r="AP888">
        <f>IF(EmployeeData3[[#This Row],[Working Arrangement]]="Remote",1,0)</f>
        <v>0</v>
      </c>
      <c r="AQ888" t="e">
        <f>'Logistics Regression'!#REF! + SUMPRODUCT(B888:J888, 'Logistics Regression'!#REF!)</f>
        <v>#REF!</v>
      </c>
    </row>
    <row r="889" spans="1:43">
      <c r="A889" t="s">
        <v>940</v>
      </c>
      <c r="B889" t="str">
        <f>VLOOKUP(EmployeeData3[[#This Row],[Employee ID]],GenderData[#All],2,FALSE)</f>
        <v>Female</v>
      </c>
      <c r="C889" t="s">
        <v>43</v>
      </c>
      <c r="D889" t="s">
        <v>44</v>
      </c>
      <c r="E889" t="s">
        <v>45</v>
      </c>
      <c r="F889" t="s">
        <v>24</v>
      </c>
      <c r="G889">
        <v>40</v>
      </c>
      <c r="H889">
        <v>5.6</v>
      </c>
      <c r="I889">
        <v>1.4</v>
      </c>
      <c r="J889" s="3">
        <v>0.94</v>
      </c>
      <c r="K889" t="s">
        <v>53</v>
      </c>
      <c r="L889" t="s">
        <v>38</v>
      </c>
      <c r="M889">
        <v>13</v>
      </c>
      <c r="N889">
        <v>82</v>
      </c>
      <c r="O889">
        <v>2</v>
      </c>
      <c r="P889">
        <v>2.6</v>
      </c>
      <c r="Q889" t="s">
        <v>33</v>
      </c>
      <c r="R889" t="s">
        <v>38</v>
      </c>
      <c r="S889">
        <v>25</v>
      </c>
      <c r="T889">
        <v>0</v>
      </c>
      <c r="U889">
        <f>IF(EmployeeData3[[#This Row],[Gender]]="Female",1,0)</f>
        <v>1</v>
      </c>
      <c r="V889">
        <f>IF(EmployeeData3[[#This Row],[Performance Rating]]="Needs Improvement",1,0)</f>
        <v>1</v>
      </c>
      <c r="W889">
        <f>IF(EmployeeData3[[#This Row],[Performance Rating]]="Exceeds Expectations",1,0)</f>
        <v>0</v>
      </c>
      <c r="X889">
        <f>IF(EmployeeData3[[#This Row],[Performance Rating]]="Outstanding",1,0)</f>
        <v>0</v>
      </c>
      <c r="Y889">
        <f>IF(EmployeeData3[[#This Row],[Job Level]]="Entry",1,0)</f>
        <v>0</v>
      </c>
      <c r="Z889">
        <f>IF(EmployeeData3[[#This Row],[Job Level]]="Manager",1,0)</f>
        <v>0</v>
      </c>
      <c r="AA889">
        <f>IF(EmployeeData3[[#This Row],[Job Level]]="Senior",1,0)</f>
        <v>0</v>
      </c>
      <c r="AB889">
        <f>IF(EmployeeData3[[#This Row],[Job Level]]="Senior Manager",1,0)</f>
        <v>0</v>
      </c>
      <c r="AC889">
        <f>IF(EmployeeData3[[#This Row],[Department]]="Claims",1,0)</f>
        <v>0</v>
      </c>
      <c r="AD889">
        <f>IF(EmployeeData3[[#This Row],[Department]]="Finance",1,0)</f>
        <v>1</v>
      </c>
      <c r="AE889">
        <f>IF(EmployeeData3[[#This Row],[Department]]="HR",1,0)</f>
        <v>0</v>
      </c>
      <c r="AF889">
        <f>IF(EmployeeData3[[#This Row],[Department]]="IT",1,0)</f>
        <v>0</v>
      </c>
      <c r="AG889">
        <f>IF(EmployeeData3[[#This Row],[Department]]="Marketing",1,0)</f>
        <v>0</v>
      </c>
      <c r="AH889">
        <f>IF(EmployeeData3[[#This Row],[Department]]="Sales",1,0)</f>
        <v>0</v>
      </c>
      <c r="AI889">
        <f>IF(EmployeeData3[[#This Row],[Department]]="Underwriting",1,0)</f>
        <v>0</v>
      </c>
      <c r="AJ889">
        <f>IF(EmployeeData3[[#This Row],[Country]]="Canada",1,0)</f>
        <v>0</v>
      </c>
      <c r="AK889">
        <f>IF(EmployeeData3[[#This Row],[Country]]="Germany",1,0)</f>
        <v>0</v>
      </c>
      <c r="AL889">
        <f>IF(EmployeeData3[[#This Row],[Country]]="Ireland",1,0)</f>
        <v>0</v>
      </c>
      <c r="AM889">
        <f>IF(EmployeeData3[[#This Row],[Country]]="Singapore",1,0)</f>
        <v>0</v>
      </c>
      <c r="AN889">
        <f>IF(EmployeeData3[[#This Row],[Country]]="US",1,0)</f>
        <v>1</v>
      </c>
      <c r="AO889">
        <f>IF(EmployeeData3[[#This Row],[Working Arrangement]]="Office",1,0)</f>
        <v>0</v>
      </c>
      <c r="AP889">
        <f>IF(EmployeeData3[[#This Row],[Working Arrangement]]="Remote",1,0)</f>
        <v>0</v>
      </c>
      <c r="AQ889" t="e">
        <f>'Logistics Regression'!#REF! + SUMPRODUCT(B889:J889, 'Logistics Regression'!#REF!)</f>
        <v>#REF!</v>
      </c>
    </row>
    <row r="890" spans="1:43">
      <c r="A890" t="s">
        <v>941</v>
      </c>
      <c r="B890" t="str">
        <f>VLOOKUP(EmployeeData3[[#This Row],[Employee ID]],GenderData[#All],2,FALSE)</f>
        <v>Male</v>
      </c>
      <c r="C890" t="s">
        <v>48</v>
      </c>
      <c r="D890" t="s">
        <v>49</v>
      </c>
      <c r="E890" t="s">
        <v>45</v>
      </c>
      <c r="F890" t="s">
        <v>32</v>
      </c>
      <c r="G890">
        <v>47</v>
      </c>
      <c r="H890">
        <v>1.5</v>
      </c>
      <c r="I890">
        <v>1.4</v>
      </c>
      <c r="J890" s="3">
        <v>1.03</v>
      </c>
      <c r="K890" t="s">
        <v>25</v>
      </c>
      <c r="L890" t="s">
        <v>26</v>
      </c>
      <c r="M890">
        <v>32</v>
      </c>
      <c r="N890">
        <v>75</v>
      </c>
      <c r="O890">
        <v>2</v>
      </c>
      <c r="P890">
        <v>1.8</v>
      </c>
      <c r="Q890" t="s">
        <v>33</v>
      </c>
      <c r="R890" t="s">
        <v>38</v>
      </c>
      <c r="S890">
        <v>40</v>
      </c>
      <c r="T890">
        <v>0</v>
      </c>
      <c r="U890">
        <f>IF(EmployeeData3[[#This Row],[Gender]]="Female",1,0)</f>
        <v>0</v>
      </c>
      <c r="V890">
        <f>IF(EmployeeData3[[#This Row],[Performance Rating]]="Needs Improvement",1,0)</f>
        <v>0</v>
      </c>
      <c r="W890">
        <f>IF(EmployeeData3[[#This Row],[Performance Rating]]="Exceeds Expectations",1,0)</f>
        <v>0</v>
      </c>
      <c r="X890">
        <f>IF(EmployeeData3[[#This Row],[Performance Rating]]="Outstanding",1,0)</f>
        <v>0</v>
      </c>
      <c r="Y890">
        <f>IF(EmployeeData3[[#This Row],[Job Level]]="Entry",1,0)</f>
        <v>0</v>
      </c>
      <c r="Z890">
        <f>IF(EmployeeData3[[#This Row],[Job Level]]="Manager",1,0)</f>
        <v>0</v>
      </c>
      <c r="AA890">
        <f>IF(EmployeeData3[[#This Row],[Job Level]]="Senior",1,0)</f>
        <v>1</v>
      </c>
      <c r="AB890">
        <f>IF(EmployeeData3[[#This Row],[Job Level]]="Senior Manager",1,0)</f>
        <v>0</v>
      </c>
      <c r="AC890">
        <f>IF(EmployeeData3[[#This Row],[Department]]="Claims",1,0)</f>
        <v>0</v>
      </c>
      <c r="AD890">
        <f>IF(EmployeeData3[[#This Row],[Department]]="Finance",1,0)</f>
        <v>0</v>
      </c>
      <c r="AE890">
        <f>IF(EmployeeData3[[#This Row],[Department]]="HR",1,0)</f>
        <v>0</v>
      </c>
      <c r="AF890">
        <f>IF(EmployeeData3[[#This Row],[Department]]="IT",1,0)</f>
        <v>1</v>
      </c>
      <c r="AG890">
        <f>IF(EmployeeData3[[#This Row],[Department]]="Marketing",1,0)</f>
        <v>0</v>
      </c>
      <c r="AH890">
        <f>IF(EmployeeData3[[#This Row],[Department]]="Sales",1,0)</f>
        <v>0</v>
      </c>
      <c r="AI890">
        <f>IF(EmployeeData3[[#This Row],[Department]]="Underwriting",1,0)</f>
        <v>0</v>
      </c>
      <c r="AJ890">
        <f>IF(EmployeeData3[[#This Row],[Country]]="Canada",1,0)</f>
        <v>0</v>
      </c>
      <c r="AK890">
        <f>IF(EmployeeData3[[#This Row],[Country]]="Germany",1,0)</f>
        <v>0</v>
      </c>
      <c r="AL890">
        <f>IF(EmployeeData3[[#This Row],[Country]]="Ireland",1,0)</f>
        <v>0</v>
      </c>
      <c r="AM890">
        <f>IF(EmployeeData3[[#This Row],[Country]]="Singapore",1,0)</f>
        <v>0</v>
      </c>
      <c r="AN890">
        <f>IF(EmployeeData3[[#This Row],[Country]]="US",1,0)</f>
        <v>1</v>
      </c>
      <c r="AO890">
        <f>IF(EmployeeData3[[#This Row],[Working Arrangement]]="Office",1,0)</f>
        <v>0</v>
      </c>
      <c r="AP890">
        <f>IF(EmployeeData3[[#This Row],[Working Arrangement]]="Remote",1,0)</f>
        <v>0</v>
      </c>
      <c r="AQ890" t="e">
        <f>'Logistics Regression'!#REF! + SUMPRODUCT(B890:J890, 'Logistics Regression'!#REF!)</f>
        <v>#REF!</v>
      </c>
    </row>
    <row r="891" spans="1:43">
      <c r="A891" t="s">
        <v>942</v>
      </c>
      <c r="B891" t="str">
        <f>VLOOKUP(EmployeeData3[[#This Row],[Employee ID]],GenderData[#All],2,FALSE)</f>
        <v>Male</v>
      </c>
      <c r="C891" t="s">
        <v>43</v>
      </c>
      <c r="D891" t="s">
        <v>44</v>
      </c>
      <c r="E891" t="s">
        <v>55</v>
      </c>
      <c r="F891" t="s">
        <v>59</v>
      </c>
      <c r="G891">
        <v>32</v>
      </c>
      <c r="H891">
        <v>3</v>
      </c>
      <c r="I891">
        <v>3</v>
      </c>
      <c r="J891" s="3">
        <v>1.03</v>
      </c>
      <c r="K891" t="s">
        <v>75</v>
      </c>
      <c r="L891" t="s">
        <v>38</v>
      </c>
      <c r="M891">
        <v>20</v>
      </c>
      <c r="N891">
        <v>64</v>
      </c>
      <c r="O891">
        <v>12</v>
      </c>
      <c r="P891">
        <v>0.3</v>
      </c>
      <c r="Q891" t="s">
        <v>27</v>
      </c>
      <c r="R891" t="s">
        <v>38</v>
      </c>
      <c r="S891">
        <v>22</v>
      </c>
      <c r="T891">
        <v>1</v>
      </c>
      <c r="U891">
        <f>IF(EmployeeData3[[#This Row],[Gender]]="Female",1,0)</f>
        <v>0</v>
      </c>
      <c r="V891">
        <f>IF(EmployeeData3[[#This Row],[Performance Rating]]="Needs Improvement",1,0)</f>
        <v>0</v>
      </c>
      <c r="W891">
        <f>IF(EmployeeData3[[#This Row],[Performance Rating]]="Exceeds Expectations",1,0)</f>
        <v>0</v>
      </c>
      <c r="X891">
        <f>IF(EmployeeData3[[#This Row],[Performance Rating]]="Outstanding",1,0)</f>
        <v>1</v>
      </c>
      <c r="Y891">
        <f>IF(EmployeeData3[[#This Row],[Job Level]]="Entry",1,0)</f>
        <v>0</v>
      </c>
      <c r="Z891">
        <f>IF(EmployeeData3[[#This Row],[Job Level]]="Manager",1,0)</f>
        <v>0</v>
      </c>
      <c r="AA891">
        <f>IF(EmployeeData3[[#This Row],[Job Level]]="Senior",1,0)</f>
        <v>0</v>
      </c>
      <c r="AB891">
        <f>IF(EmployeeData3[[#This Row],[Job Level]]="Senior Manager",1,0)</f>
        <v>1</v>
      </c>
      <c r="AC891">
        <f>IF(EmployeeData3[[#This Row],[Department]]="Claims",1,0)</f>
        <v>0</v>
      </c>
      <c r="AD891">
        <f>IF(EmployeeData3[[#This Row],[Department]]="Finance",1,0)</f>
        <v>1</v>
      </c>
      <c r="AE891">
        <f>IF(EmployeeData3[[#This Row],[Department]]="HR",1,0)</f>
        <v>0</v>
      </c>
      <c r="AF891">
        <f>IF(EmployeeData3[[#This Row],[Department]]="IT",1,0)</f>
        <v>0</v>
      </c>
      <c r="AG891">
        <f>IF(EmployeeData3[[#This Row],[Department]]="Marketing",1,0)</f>
        <v>0</v>
      </c>
      <c r="AH891">
        <f>IF(EmployeeData3[[#This Row],[Department]]="Sales",1,0)</f>
        <v>0</v>
      </c>
      <c r="AI891">
        <f>IF(EmployeeData3[[#This Row],[Department]]="Underwriting",1,0)</f>
        <v>0</v>
      </c>
      <c r="AJ891">
        <f>IF(EmployeeData3[[#This Row],[Country]]="Canada",1,0)</f>
        <v>1</v>
      </c>
      <c r="AK891">
        <f>IF(EmployeeData3[[#This Row],[Country]]="Germany",1,0)</f>
        <v>0</v>
      </c>
      <c r="AL891">
        <f>IF(EmployeeData3[[#This Row],[Country]]="Ireland",1,0)</f>
        <v>0</v>
      </c>
      <c r="AM891">
        <f>IF(EmployeeData3[[#This Row],[Country]]="Singapore",1,0)</f>
        <v>0</v>
      </c>
      <c r="AN891">
        <f>IF(EmployeeData3[[#This Row],[Country]]="US",1,0)</f>
        <v>0</v>
      </c>
      <c r="AO891">
        <f>IF(EmployeeData3[[#This Row],[Working Arrangement]]="Office",1,0)</f>
        <v>0</v>
      </c>
      <c r="AP891">
        <f>IF(EmployeeData3[[#This Row],[Working Arrangement]]="Remote",1,0)</f>
        <v>1</v>
      </c>
      <c r="AQ891" t="e">
        <f>'Logistics Regression'!#REF! + SUMPRODUCT(B891:J891, 'Logistics Regression'!#REF!)</f>
        <v>#REF!</v>
      </c>
    </row>
    <row r="892" spans="1:43">
      <c r="A892" t="s">
        <v>943</v>
      </c>
      <c r="B892" t="str">
        <f>VLOOKUP(EmployeeData3[[#This Row],[Employee ID]],GenderData[#All],2,FALSE)</f>
        <v>Male</v>
      </c>
      <c r="C892" t="s">
        <v>35</v>
      </c>
      <c r="D892" t="s">
        <v>22</v>
      </c>
      <c r="E892" t="s">
        <v>23</v>
      </c>
      <c r="F892" t="s">
        <v>62</v>
      </c>
      <c r="G892">
        <v>43</v>
      </c>
      <c r="H892">
        <v>1.4</v>
      </c>
      <c r="I892">
        <v>0.5</v>
      </c>
      <c r="J892" s="3">
        <v>0.96</v>
      </c>
      <c r="K892" t="s">
        <v>25</v>
      </c>
      <c r="L892" t="s">
        <v>26</v>
      </c>
      <c r="M892">
        <v>19</v>
      </c>
      <c r="N892">
        <v>70</v>
      </c>
      <c r="O892">
        <v>3</v>
      </c>
      <c r="P892">
        <v>3.1</v>
      </c>
      <c r="Q892" t="s">
        <v>33</v>
      </c>
      <c r="R892" t="s">
        <v>26</v>
      </c>
      <c r="S892">
        <v>23</v>
      </c>
      <c r="T892">
        <v>0</v>
      </c>
      <c r="U892">
        <f>IF(EmployeeData3[[#This Row],[Gender]]="Female",1,0)</f>
        <v>0</v>
      </c>
      <c r="V892">
        <f>IF(EmployeeData3[[#This Row],[Performance Rating]]="Needs Improvement",1,0)</f>
        <v>0</v>
      </c>
      <c r="W892">
        <f>IF(EmployeeData3[[#This Row],[Performance Rating]]="Exceeds Expectations",1,0)</f>
        <v>0</v>
      </c>
      <c r="X892">
        <f>IF(EmployeeData3[[#This Row],[Performance Rating]]="Outstanding",1,0)</f>
        <v>0</v>
      </c>
      <c r="Y892">
        <f>IF(EmployeeData3[[#This Row],[Job Level]]="Entry",1,0)</f>
        <v>1</v>
      </c>
      <c r="Z892">
        <f>IF(EmployeeData3[[#This Row],[Job Level]]="Manager",1,0)</f>
        <v>0</v>
      </c>
      <c r="AA892">
        <f>IF(EmployeeData3[[#This Row],[Job Level]]="Senior",1,0)</f>
        <v>0</v>
      </c>
      <c r="AB892">
        <f>IF(EmployeeData3[[#This Row],[Job Level]]="Senior Manager",1,0)</f>
        <v>0</v>
      </c>
      <c r="AC892">
        <f>IF(EmployeeData3[[#This Row],[Department]]="Claims",1,0)</f>
        <v>0</v>
      </c>
      <c r="AD892">
        <f>IF(EmployeeData3[[#This Row],[Department]]="Finance",1,0)</f>
        <v>0</v>
      </c>
      <c r="AE892">
        <f>IF(EmployeeData3[[#This Row],[Department]]="HR",1,0)</f>
        <v>0</v>
      </c>
      <c r="AF892">
        <f>IF(EmployeeData3[[#This Row],[Department]]="IT",1,0)</f>
        <v>0</v>
      </c>
      <c r="AG892">
        <f>IF(EmployeeData3[[#This Row],[Department]]="Marketing",1,0)</f>
        <v>1</v>
      </c>
      <c r="AH892">
        <f>IF(EmployeeData3[[#This Row],[Department]]="Sales",1,0)</f>
        <v>0</v>
      </c>
      <c r="AI892">
        <f>IF(EmployeeData3[[#This Row],[Department]]="Underwriting",1,0)</f>
        <v>0</v>
      </c>
      <c r="AJ892">
        <f>IF(EmployeeData3[[#This Row],[Country]]="Canada",1,0)</f>
        <v>0</v>
      </c>
      <c r="AK892">
        <f>IF(EmployeeData3[[#This Row],[Country]]="Germany",1,0)</f>
        <v>0</v>
      </c>
      <c r="AL892">
        <f>IF(EmployeeData3[[#This Row],[Country]]="Ireland",1,0)</f>
        <v>0</v>
      </c>
      <c r="AM892">
        <f>IF(EmployeeData3[[#This Row],[Country]]="Singapore",1,0)</f>
        <v>0</v>
      </c>
      <c r="AN892">
        <f>IF(EmployeeData3[[#This Row],[Country]]="US",1,0)</f>
        <v>0</v>
      </c>
      <c r="AO892">
        <f>IF(EmployeeData3[[#This Row],[Working Arrangement]]="Office",1,0)</f>
        <v>0</v>
      </c>
      <c r="AP892">
        <f>IF(EmployeeData3[[#This Row],[Working Arrangement]]="Remote",1,0)</f>
        <v>0</v>
      </c>
      <c r="AQ892" t="e">
        <f>'Logistics Regression'!#REF! + SUMPRODUCT(B892:J892, 'Logistics Regression'!#REF!)</f>
        <v>#REF!</v>
      </c>
    </row>
    <row r="893" spans="1:43">
      <c r="A893" t="s">
        <v>944</v>
      </c>
      <c r="B893" t="str">
        <f>VLOOKUP(EmployeeData3[[#This Row],[Employee ID]],GenderData[#All],2,FALSE)</f>
        <v>Male</v>
      </c>
      <c r="C893" t="s">
        <v>52</v>
      </c>
      <c r="D893" t="s">
        <v>30</v>
      </c>
      <c r="E893" t="s">
        <v>23</v>
      </c>
      <c r="F893" t="s">
        <v>24</v>
      </c>
      <c r="G893">
        <v>38</v>
      </c>
      <c r="H893">
        <v>7.1</v>
      </c>
      <c r="I893">
        <v>1</v>
      </c>
      <c r="J893" s="3">
        <v>1.01</v>
      </c>
      <c r="K893" t="s">
        <v>25</v>
      </c>
      <c r="L893" t="s">
        <v>38</v>
      </c>
      <c r="M893">
        <v>15</v>
      </c>
      <c r="N893">
        <v>73</v>
      </c>
      <c r="O893">
        <v>9</v>
      </c>
      <c r="P893">
        <v>2.8</v>
      </c>
      <c r="Q893" t="s">
        <v>50</v>
      </c>
      <c r="R893" t="s">
        <v>38</v>
      </c>
      <c r="S893">
        <v>45</v>
      </c>
      <c r="T893">
        <v>0</v>
      </c>
      <c r="U893">
        <f>IF(EmployeeData3[[#This Row],[Gender]]="Female",1,0)</f>
        <v>0</v>
      </c>
      <c r="V893">
        <f>IF(EmployeeData3[[#This Row],[Performance Rating]]="Needs Improvement",1,0)</f>
        <v>0</v>
      </c>
      <c r="W893">
        <f>IF(EmployeeData3[[#This Row],[Performance Rating]]="Exceeds Expectations",1,0)</f>
        <v>0</v>
      </c>
      <c r="X893">
        <f>IF(EmployeeData3[[#This Row],[Performance Rating]]="Outstanding",1,0)</f>
        <v>0</v>
      </c>
      <c r="Y893">
        <f>IF(EmployeeData3[[#This Row],[Job Level]]="Entry",1,0)</f>
        <v>0</v>
      </c>
      <c r="Z893">
        <f>IF(EmployeeData3[[#This Row],[Job Level]]="Manager",1,0)</f>
        <v>0</v>
      </c>
      <c r="AA893">
        <f>IF(EmployeeData3[[#This Row],[Job Level]]="Senior",1,0)</f>
        <v>0</v>
      </c>
      <c r="AB893">
        <f>IF(EmployeeData3[[#This Row],[Job Level]]="Senior Manager",1,0)</f>
        <v>0</v>
      </c>
      <c r="AC893">
        <f>IF(EmployeeData3[[#This Row],[Department]]="Claims",1,0)</f>
        <v>0</v>
      </c>
      <c r="AD893">
        <f>IF(EmployeeData3[[#This Row],[Department]]="Finance",1,0)</f>
        <v>0</v>
      </c>
      <c r="AE893">
        <f>IF(EmployeeData3[[#This Row],[Department]]="HR",1,0)</f>
        <v>0</v>
      </c>
      <c r="AF893">
        <f>IF(EmployeeData3[[#This Row],[Department]]="IT",1,0)</f>
        <v>0</v>
      </c>
      <c r="AG893">
        <f>IF(EmployeeData3[[#This Row],[Department]]="Marketing",1,0)</f>
        <v>0</v>
      </c>
      <c r="AH893">
        <f>IF(EmployeeData3[[#This Row],[Department]]="Sales",1,0)</f>
        <v>0</v>
      </c>
      <c r="AI893">
        <f>IF(EmployeeData3[[#This Row],[Department]]="Underwriting",1,0)</f>
        <v>1</v>
      </c>
      <c r="AJ893">
        <f>IF(EmployeeData3[[#This Row],[Country]]="Canada",1,0)</f>
        <v>0</v>
      </c>
      <c r="AK893">
        <f>IF(EmployeeData3[[#This Row],[Country]]="Germany",1,0)</f>
        <v>0</v>
      </c>
      <c r="AL893">
        <f>IF(EmployeeData3[[#This Row],[Country]]="Ireland",1,0)</f>
        <v>0</v>
      </c>
      <c r="AM893">
        <f>IF(EmployeeData3[[#This Row],[Country]]="Singapore",1,0)</f>
        <v>0</v>
      </c>
      <c r="AN893">
        <f>IF(EmployeeData3[[#This Row],[Country]]="US",1,0)</f>
        <v>0</v>
      </c>
      <c r="AO893">
        <f>IF(EmployeeData3[[#This Row],[Working Arrangement]]="Office",1,0)</f>
        <v>1</v>
      </c>
      <c r="AP893">
        <f>IF(EmployeeData3[[#This Row],[Working Arrangement]]="Remote",1,0)</f>
        <v>0</v>
      </c>
      <c r="AQ893" t="e">
        <f>'Logistics Regression'!#REF! + SUMPRODUCT(B893:J893, 'Logistics Regression'!#REF!)</f>
        <v>#REF!</v>
      </c>
    </row>
    <row r="894" spans="1:43">
      <c r="A894" t="s">
        <v>945</v>
      </c>
      <c r="B894" t="str">
        <f>VLOOKUP(EmployeeData3[[#This Row],[Employee ID]],GenderData[#All],2,FALSE)</f>
        <v>Female</v>
      </c>
      <c r="C894" t="s">
        <v>52</v>
      </c>
      <c r="D894" t="s">
        <v>30</v>
      </c>
      <c r="E894" t="s">
        <v>45</v>
      </c>
      <c r="F894" t="s">
        <v>36</v>
      </c>
      <c r="G894">
        <v>56</v>
      </c>
      <c r="H894">
        <v>7.1</v>
      </c>
      <c r="I894">
        <v>1.8</v>
      </c>
      <c r="J894" s="3">
        <v>1</v>
      </c>
      <c r="K894" t="s">
        <v>25</v>
      </c>
      <c r="L894" t="s">
        <v>26</v>
      </c>
      <c r="M894">
        <v>15</v>
      </c>
      <c r="N894">
        <v>75</v>
      </c>
      <c r="O894">
        <v>5</v>
      </c>
      <c r="P894">
        <v>0.9</v>
      </c>
      <c r="Q894" t="s">
        <v>27</v>
      </c>
      <c r="R894" t="s">
        <v>38</v>
      </c>
      <c r="S894">
        <v>35</v>
      </c>
      <c r="T894">
        <v>0</v>
      </c>
      <c r="U894">
        <f>IF(EmployeeData3[[#This Row],[Gender]]="Female",1,0)</f>
        <v>1</v>
      </c>
      <c r="V894">
        <f>IF(EmployeeData3[[#This Row],[Performance Rating]]="Needs Improvement",1,0)</f>
        <v>0</v>
      </c>
      <c r="W894">
        <f>IF(EmployeeData3[[#This Row],[Performance Rating]]="Exceeds Expectations",1,0)</f>
        <v>0</v>
      </c>
      <c r="X894">
        <f>IF(EmployeeData3[[#This Row],[Performance Rating]]="Outstanding",1,0)</f>
        <v>0</v>
      </c>
      <c r="Y894">
        <f>IF(EmployeeData3[[#This Row],[Job Level]]="Entry",1,0)</f>
        <v>0</v>
      </c>
      <c r="Z894">
        <f>IF(EmployeeData3[[#This Row],[Job Level]]="Manager",1,0)</f>
        <v>1</v>
      </c>
      <c r="AA894">
        <f>IF(EmployeeData3[[#This Row],[Job Level]]="Senior",1,0)</f>
        <v>0</v>
      </c>
      <c r="AB894">
        <f>IF(EmployeeData3[[#This Row],[Job Level]]="Senior Manager",1,0)</f>
        <v>0</v>
      </c>
      <c r="AC894">
        <f>IF(EmployeeData3[[#This Row],[Department]]="Claims",1,0)</f>
        <v>0</v>
      </c>
      <c r="AD894">
        <f>IF(EmployeeData3[[#This Row],[Department]]="Finance",1,0)</f>
        <v>0</v>
      </c>
      <c r="AE894">
        <f>IF(EmployeeData3[[#This Row],[Department]]="HR",1,0)</f>
        <v>0</v>
      </c>
      <c r="AF894">
        <f>IF(EmployeeData3[[#This Row],[Department]]="IT",1,0)</f>
        <v>0</v>
      </c>
      <c r="AG894">
        <f>IF(EmployeeData3[[#This Row],[Department]]="Marketing",1,0)</f>
        <v>0</v>
      </c>
      <c r="AH894">
        <f>IF(EmployeeData3[[#This Row],[Department]]="Sales",1,0)</f>
        <v>0</v>
      </c>
      <c r="AI894">
        <f>IF(EmployeeData3[[#This Row],[Department]]="Underwriting",1,0)</f>
        <v>1</v>
      </c>
      <c r="AJ894">
        <f>IF(EmployeeData3[[#This Row],[Country]]="Canada",1,0)</f>
        <v>0</v>
      </c>
      <c r="AK894">
        <f>IF(EmployeeData3[[#This Row],[Country]]="Germany",1,0)</f>
        <v>0</v>
      </c>
      <c r="AL894">
        <f>IF(EmployeeData3[[#This Row],[Country]]="Ireland",1,0)</f>
        <v>0</v>
      </c>
      <c r="AM894">
        <f>IF(EmployeeData3[[#This Row],[Country]]="Singapore",1,0)</f>
        <v>0</v>
      </c>
      <c r="AN894">
        <f>IF(EmployeeData3[[#This Row],[Country]]="US",1,0)</f>
        <v>1</v>
      </c>
      <c r="AO894">
        <f>IF(EmployeeData3[[#This Row],[Working Arrangement]]="Office",1,0)</f>
        <v>0</v>
      </c>
      <c r="AP894">
        <f>IF(EmployeeData3[[#This Row],[Working Arrangement]]="Remote",1,0)</f>
        <v>1</v>
      </c>
      <c r="AQ894" t="e">
        <f>'Logistics Regression'!#REF! + SUMPRODUCT(B894:J894, 'Logistics Regression'!#REF!)</f>
        <v>#REF!</v>
      </c>
    </row>
    <row r="895" spans="1:43">
      <c r="A895" t="s">
        <v>946</v>
      </c>
      <c r="B895" t="str">
        <f>VLOOKUP(EmployeeData3[[#This Row],[Employee ID]],GenderData[#All],2,FALSE)</f>
        <v>Male</v>
      </c>
      <c r="C895" t="s">
        <v>21</v>
      </c>
      <c r="D895" t="s">
        <v>22</v>
      </c>
      <c r="E895" t="s">
        <v>41</v>
      </c>
      <c r="F895" t="s">
        <v>24</v>
      </c>
      <c r="G895">
        <v>36</v>
      </c>
      <c r="H895">
        <v>11.9</v>
      </c>
      <c r="I895">
        <v>6.3</v>
      </c>
      <c r="J895" s="3">
        <v>0.88</v>
      </c>
      <c r="K895" t="s">
        <v>25</v>
      </c>
      <c r="L895" t="s">
        <v>26</v>
      </c>
      <c r="M895">
        <v>14</v>
      </c>
      <c r="N895">
        <v>51</v>
      </c>
      <c r="O895">
        <v>4</v>
      </c>
      <c r="P895">
        <v>3.6</v>
      </c>
      <c r="Q895" t="s">
        <v>50</v>
      </c>
      <c r="R895" t="s">
        <v>38</v>
      </c>
      <c r="S895">
        <v>31</v>
      </c>
      <c r="T895">
        <v>0</v>
      </c>
      <c r="U895">
        <f>IF(EmployeeData3[[#This Row],[Gender]]="Female",1,0)</f>
        <v>0</v>
      </c>
      <c r="V895">
        <f>IF(EmployeeData3[[#This Row],[Performance Rating]]="Needs Improvement",1,0)</f>
        <v>0</v>
      </c>
      <c r="W895">
        <f>IF(EmployeeData3[[#This Row],[Performance Rating]]="Exceeds Expectations",1,0)</f>
        <v>0</v>
      </c>
      <c r="X895">
        <f>IF(EmployeeData3[[#This Row],[Performance Rating]]="Outstanding",1,0)</f>
        <v>0</v>
      </c>
      <c r="Y895">
        <f>IF(EmployeeData3[[#This Row],[Job Level]]="Entry",1,0)</f>
        <v>0</v>
      </c>
      <c r="Z895">
        <f>IF(EmployeeData3[[#This Row],[Job Level]]="Manager",1,0)</f>
        <v>0</v>
      </c>
      <c r="AA895">
        <f>IF(EmployeeData3[[#This Row],[Job Level]]="Senior",1,0)</f>
        <v>0</v>
      </c>
      <c r="AB895">
        <f>IF(EmployeeData3[[#This Row],[Job Level]]="Senior Manager",1,0)</f>
        <v>0</v>
      </c>
      <c r="AC895">
        <f>IF(EmployeeData3[[#This Row],[Department]]="Claims",1,0)</f>
        <v>0</v>
      </c>
      <c r="AD895">
        <f>IF(EmployeeData3[[#This Row],[Department]]="Finance",1,0)</f>
        <v>0</v>
      </c>
      <c r="AE895">
        <f>IF(EmployeeData3[[#This Row],[Department]]="HR",1,0)</f>
        <v>0</v>
      </c>
      <c r="AF895">
        <f>IF(EmployeeData3[[#This Row],[Department]]="IT",1,0)</f>
        <v>0</v>
      </c>
      <c r="AG895">
        <f>IF(EmployeeData3[[#This Row],[Department]]="Marketing",1,0)</f>
        <v>0</v>
      </c>
      <c r="AH895">
        <f>IF(EmployeeData3[[#This Row],[Department]]="Sales",1,0)</f>
        <v>1</v>
      </c>
      <c r="AI895">
        <f>IF(EmployeeData3[[#This Row],[Department]]="Underwriting",1,0)</f>
        <v>0</v>
      </c>
      <c r="AJ895">
        <f>IF(EmployeeData3[[#This Row],[Country]]="Canada",1,0)</f>
        <v>0</v>
      </c>
      <c r="AK895">
        <f>IF(EmployeeData3[[#This Row],[Country]]="Germany",1,0)</f>
        <v>0</v>
      </c>
      <c r="AL895">
        <f>IF(EmployeeData3[[#This Row],[Country]]="Ireland",1,0)</f>
        <v>0</v>
      </c>
      <c r="AM895">
        <f>IF(EmployeeData3[[#This Row],[Country]]="Singapore",1,0)</f>
        <v>1</v>
      </c>
      <c r="AN895">
        <f>IF(EmployeeData3[[#This Row],[Country]]="US",1,0)</f>
        <v>0</v>
      </c>
      <c r="AO895">
        <f>IF(EmployeeData3[[#This Row],[Working Arrangement]]="Office",1,0)</f>
        <v>1</v>
      </c>
      <c r="AP895">
        <f>IF(EmployeeData3[[#This Row],[Working Arrangement]]="Remote",1,0)</f>
        <v>0</v>
      </c>
      <c r="AQ895" t="e">
        <f>'Logistics Regression'!#REF! + SUMPRODUCT(B895:J895, 'Logistics Regression'!#REF!)</f>
        <v>#REF!</v>
      </c>
    </row>
    <row r="896" spans="1:43">
      <c r="A896" t="s">
        <v>947</v>
      </c>
      <c r="B896" t="str">
        <f>VLOOKUP(EmployeeData3[[#This Row],[Employee ID]],GenderData[#All],2,FALSE)</f>
        <v>Female</v>
      </c>
      <c r="C896" t="s">
        <v>40</v>
      </c>
      <c r="D896" t="s">
        <v>40</v>
      </c>
      <c r="E896" t="s">
        <v>23</v>
      </c>
      <c r="F896" t="s">
        <v>32</v>
      </c>
      <c r="G896">
        <v>44</v>
      </c>
      <c r="H896">
        <v>14.8</v>
      </c>
      <c r="I896">
        <v>3.6</v>
      </c>
      <c r="J896" s="3">
        <v>0.93</v>
      </c>
      <c r="K896" t="s">
        <v>25</v>
      </c>
      <c r="L896" t="s">
        <v>26</v>
      </c>
      <c r="M896">
        <v>13</v>
      </c>
      <c r="N896">
        <v>84</v>
      </c>
      <c r="O896">
        <v>7</v>
      </c>
      <c r="P896">
        <v>5.0999999999999996</v>
      </c>
      <c r="Q896" t="s">
        <v>27</v>
      </c>
      <c r="R896" t="s">
        <v>26</v>
      </c>
      <c r="S896">
        <v>47</v>
      </c>
      <c r="T896">
        <v>1</v>
      </c>
      <c r="U896">
        <f>IF(EmployeeData3[[#This Row],[Gender]]="Female",1,0)</f>
        <v>1</v>
      </c>
      <c r="V896">
        <f>IF(EmployeeData3[[#This Row],[Performance Rating]]="Needs Improvement",1,0)</f>
        <v>0</v>
      </c>
      <c r="W896">
        <f>IF(EmployeeData3[[#This Row],[Performance Rating]]="Exceeds Expectations",1,0)</f>
        <v>0</v>
      </c>
      <c r="X896">
        <f>IF(EmployeeData3[[#This Row],[Performance Rating]]="Outstanding",1,0)</f>
        <v>0</v>
      </c>
      <c r="Y896">
        <f>IF(EmployeeData3[[#This Row],[Job Level]]="Entry",1,0)</f>
        <v>0</v>
      </c>
      <c r="Z896">
        <f>IF(EmployeeData3[[#This Row],[Job Level]]="Manager",1,0)</f>
        <v>0</v>
      </c>
      <c r="AA896">
        <f>IF(EmployeeData3[[#This Row],[Job Level]]="Senior",1,0)</f>
        <v>1</v>
      </c>
      <c r="AB896">
        <f>IF(EmployeeData3[[#This Row],[Job Level]]="Senior Manager",1,0)</f>
        <v>0</v>
      </c>
      <c r="AC896">
        <f>IF(EmployeeData3[[#This Row],[Department]]="Claims",1,0)</f>
        <v>0</v>
      </c>
      <c r="AD896">
        <f>IF(EmployeeData3[[#This Row],[Department]]="Finance",1,0)</f>
        <v>0</v>
      </c>
      <c r="AE896">
        <f>IF(EmployeeData3[[#This Row],[Department]]="HR",1,0)</f>
        <v>0</v>
      </c>
      <c r="AF896">
        <f>IF(EmployeeData3[[#This Row],[Department]]="IT",1,0)</f>
        <v>0</v>
      </c>
      <c r="AG896">
        <f>IF(EmployeeData3[[#This Row],[Department]]="Marketing",1,0)</f>
        <v>0</v>
      </c>
      <c r="AH896">
        <f>IF(EmployeeData3[[#This Row],[Department]]="Sales",1,0)</f>
        <v>0</v>
      </c>
      <c r="AI896">
        <f>IF(EmployeeData3[[#This Row],[Department]]="Underwriting",1,0)</f>
        <v>0</v>
      </c>
      <c r="AJ896">
        <f>IF(EmployeeData3[[#This Row],[Country]]="Canada",1,0)</f>
        <v>0</v>
      </c>
      <c r="AK896">
        <f>IF(EmployeeData3[[#This Row],[Country]]="Germany",1,0)</f>
        <v>0</v>
      </c>
      <c r="AL896">
        <f>IF(EmployeeData3[[#This Row],[Country]]="Ireland",1,0)</f>
        <v>0</v>
      </c>
      <c r="AM896">
        <f>IF(EmployeeData3[[#This Row],[Country]]="Singapore",1,0)</f>
        <v>0</v>
      </c>
      <c r="AN896">
        <f>IF(EmployeeData3[[#This Row],[Country]]="US",1,0)</f>
        <v>0</v>
      </c>
      <c r="AO896">
        <f>IF(EmployeeData3[[#This Row],[Working Arrangement]]="Office",1,0)</f>
        <v>0</v>
      </c>
      <c r="AP896">
        <f>IF(EmployeeData3[[#This Row],[Working Arrangement]]="Remote",1,0)</f>
        <v>1</v>
      </c>
      <c r="AQ896" t="e">
        <f>'Logistics Regression'!#REF! + SUMPRODUCT(B896:J896, 'Logistics Regression'!#REF!)</f>
        <v>#REF!</v>
      </c>
    </row>
    <row r="897" spans="1:43">
      <c r="A897" t="s">
        <v>948</v>
      </c>
      <c r="B897" t="str">
        <f>VLOOKUP(EmployeeData3[[#This Row],[Employee ID]],GenderData[#All],2,FALSE)</f>
        <v>Male</v>
      </c>
      <c r="C897" t="s">
        <v>43</v>
      </c>
      <c r="D897" t="s">
        <v>44</v>
      </c>
      <c r="E897" t="s">
        <v>41</v>
      </c>
      <c r="F897" t="s">
        <v>32</v>
      </c>
      <c r="G897">
        <v>38</v>
      </c>
      <c r="H897">
        <v>2.4</v>
      </c>
      <c r="I897">
        <v>2.2000000000000002</v>
      </c>
      <c r="J897" s="3">
        <v>1.02</v>
      </c>
      <c r="K897" t="s">
        <v>53</v>
      </c>
      <c r="L897" t="s">
        <v>26</v>
      </c>
      <c r="M897">
        <v>21</v>
      </c>
      <c r="N897">
        <v>83</v>
      </c>
      <c r="O897">
        <v>12</v>
      </c>
      <c r="P897">
        <v>0.9</v>
      </c>
      <c r="Q897" t="s">
        <v>33</v>
      </c>
      <c r="R897" t="s">
        <v>26</v>
      </c>
      <c r="S897">
        <v>30</v>
      </c>
      <c r="T897">
        <v>0</v>
      </c>
      <c r="U897">
        <f>IF(EmployeeData3[[#This Row],[Gender]]="Female",1,0)</f>
        <v>0</v>
      </c>
      <c r="V897">
        <f>IF(EmployeeData3[[#This Row],[Performance Rating]]="Needs Improvement",1,0)</f>
        <v>1</v>
      </c>
      <c r="W897">
        <f>IF(EmployeeData3[[#This Row],[Performance Rating]]="Exceeds Expectations",1,0)</f>
        <v>0</v>
      </c>
      <c r="X897">
        <f>IF(EmployeeData3[[#This Row],[Performance Rating]]="Outstanding",1,0)</f>
        <v>0</v>
      </c>
      <c r="Y897">
        <f>IF(EmployeeData3[[#This Row],[Job Level]]="Entry",1,0)</f>
        <v>0</v>
      </c>
      <c r="Z897">
        <f>IF(EmployeeData3[[#This Row],[Job Level]]="Manager",1,0)</f>
        <v>0</v>
      </c>
      <c r="AA897">
        <f>IF(EmployeeData3[[#This Row],[Job Level]]="Senior",1,0)</f>
        <v>1</v>
      </c>
      <c r="AB897">
        <f>IF(EmployeeData3[[#This Row],[Job Level]]="Senior Manager",1,0)</f>
        <v>0</v>
      </c>
      <c r="AC897">
        <f>IF(EmployeeData3[[#This Row],[Department]]="Claims",1,0)</f>
        <v>0</v>
      </c>
      <c r="AD897">
        <f>IF(EmployeeData3[[#This Row],[Department]]="Finance",1,0)</f>
        <v>1</v>
      </c>
      <c r="AE897">
        <f>IF(EmployeeData3[[#This Row],[Department]]="HR",1,0)</f>
        <v>0</v>
      </c>
      <c r="AF897">
        <f>IF(EmployeeData3[[#This Row],[Department]]="IT",1,0)</f>
        <v>0</v>
      </c>
      <c r="AG897">
        <f>IF(EmployeeData3[[#This Row],[Department]]="Marketing",1,0)</f>
        <v>0</v>
      </c>
      <c r="AH897">
        <f>IF(EmployeeData3[[#This Row],[Department]]="Sales",1,0)</f>
        <v>0</v>
      </c>
      <c r="AI897">
        <f>IF(EmployeeData3[[#This Row],[Department]]="Underwriting",1,0)</f>
        <v>0</v>
      </c>
      <c r="AJ897">
        <f>IF(EmployeeData3[[#This Row],[Country]]="Canada",1,0)</f>
        <v>0</v>
      </c>
      <c r="AK897">
        <f>IF(EmployeeData3[[#This Row],[Country]]="Germany",1,0)</f>
        <v>0</v>
      </c>
      <c r="AL897">
        <f>IF(EmployeeData3[[#This Row],[Country]]="Ireland",1,0)</f>
        <v>0</v>
      </c>
      <c r="AM897">
        <f>IF(EmployeeData3[[#This Row],[Country]]="Singapore",1,0)</f>
        <v>1</v>
      </c>
      <c r="AN897">
        <f>IF(EmployeeData3[[#This Row],[Country]]="US",1,0)</f>
        <v>0</v>
      </c>
      <c r="AO897">
        <f>IF(EmployeeData3[[#This Row],[Working Arrangement]]="Office",1,0)</f>
        <v>0</v>
      </c>
      <c r="AP897">
        <f>IF(EmployeeData3[[#This Row],[Working Arrangement]]="Remote",1,0)</f>
        <v>0</v>
      </c>
      <c r="AQ897" t="e">
        <f>'Logistics Regression'!#REF! + SUMPRODUCT(B897:J897, 'Logistics Regression'!#REF!)</f>
        <v>#REF!</v>
      </c>
    </row>
    <row r="898" spans="1:43">
      <c r="A898" t="s">
        <v>949</v>
      </c>
      <c r="B898" t="str">
        <f>VLOOKUP(EmployeeData3[[#This Row],[Employee ID]],GenderData[#All],2,FALSE)</f>
        <v>Male</v>
      </c>
      <c r="C898" t="s">
        <v>66</v>
      </c>
      <c r="D898" t="s">
        <v>67</v>
      </c>
      <c r="E898" t="s">
        <v>45</v>
      </c>
      <c r="F898" t="s">
        <v>32</v>
      </c>
      <c r="G898">
        <v>26</v>
      </c>
      <c r="H898">
        <v>6.3</v>
      </c>
      <c r="I898">
        <v>1.3</v>
      </c>
      <c r="J898" s="3">
        <v>0.88</v>
      </c>
      <c r="K898" t="s">
        <v>25</v>
      </c>
      <c r="L898" t="s">
        <v>38</v>
      </c>
      <c r="M898">
        <v>8</v>
      </c>
      <c r="N898">
        <v>68</v>
      </c>
      <c r="O898">
        <v>10</v>
      </c>
      <c r="P898">
        <v>1.8</v>
      </c>
      <c r="Q898" t="s">
        <v>27</v>
      </c>
      <c r="R898" t="s">
        <v>26</v>
      </c>
      <c r="S898">
        <v>0</v>
      </c>
      <c r="T898">
        <v>0</v>
      </c>
      <c r="U898">
        <f>IF(EmployeeData3[[#This Row],[Gender]]="Female",1,0)</f>
        <v>0</v>
      </c>
      <c r="V898">
        <f>IF(EmployeeData3[[#This Row],[Performance Rating]]="Needs Improvement",1,0)</f>
        <v>0</v>
      </c>
      <c r="W898">
        <f>IF(EmployeeData3[[#This Row],[Performance Rating]]="Exceeds Expectations",1,0)</f>
        <v>0</v>
      </c>
      <c r="X898">
        <f>IF(EmployeeData3[[#This Row],[Performance Rating]]="Outstanding",1,0)</f>
        <v>0</v>
      </c>
      <c r="Y898">
        <f>IF(EmployeeData3[[#This Row],[Job Level]]="Entry",1,0)</f>
        <v>0</v>
      </c>
      <c r="Z898">
        <f>IF(EmployeeData3[[#This Row],[Job Level]]="Manager",1,0)</f>
        <v>0</v>
      </c>
      <c r="AA898">
        <f>IF(EmployeeData3[[#This Row],[Job Level]]="Senior",1,0)</f>
        <v>1</v>
      </c>
      <c r="AB898">
        <f>IF(EmployeeData3[[#This Row],[Job Level]]="Senior Manager",1,0)</f>
        <v>0</v>
      </c>
      <c r="AC898">
        <f>IF(EmployeeData3[[#This Row],[Department]]="Claims",1,0)</f>
        <v>0</v>
      </c>
      <c r="AD898">
        <f>IF(EmployeeData3[[#This Row],[Department]]="Finance",1,0)</f>
        <v>0</v>
      </c>
      <c r="AE898">
        <f>IF(EmployeeData3[[#This Row],[Department]]="HR",1,0)</f>
        <v>1</v>
      </c>
      <c r="AF898">
        <f>IF(EmployeeData3[[#This Row],[Department]]="IT",1,0)</f>
        <v>0</v>
      </c>
      <c r="AG898">
        <f>IF(EmployeeData3[[#This Row],[Department]]="Marketing",1,0)</f>
        <v>0</v>
      </c>
      <c r="AH898">
        <f>IF(EmployeeData3[[#This Row],[Department]]="Sales",1,0)</f>
        <v>0</v>
      </c>
      <c r="AI898">
        <f>IF(EmployeeData3[[#This Row],[Department]]="Underwriting",1,0)</f>
        <v>0</v>
      </c>
      <c r="AJ898">
        <f>IF(EmployeeData3[[#This Row],[Country]]="Canada",1,0)</f>
        <v>0</v>
      </c>
      <c r="AK898">
        <f>IF(EmployeeData3[[#This Row],[Country]]="Germany",1,0)</f>
        <v>0</v>
      </c>
      <c r="AL898">
        <f>IF(EmployeeData3[[#This Row],[Country]]="Ireland",1,0)</f>
        <v>0</v>
      </c>
      <c r="AM898">
        <f>IF(EmployeeData3[[#This Row],[Country]]="Singapore",1,0)</f>
        <v>0</v>
      </c>
      <c r="AN898">
        <f>IF(EmployeeData3[[#This Row],[Country]]="US",1,0)</f>
        <v>1</v>
      </c>
      <c r="AO898">
        <f>IF(EmployeeData3[[#This Row],[Working Arrangement]]="Office",1,0)</f>
        <v>0</v>
      </c>
      <c r="AP898">
        <f>IF(EmployeeData3[[#This Row],[Working Arrangement]]="Remote",1,0)</f>
        <v>1</v>
      </c>
      <c r="AQ898" t="e">
        <f>'Logistics Regression'!#REF! + SUMPRODUCT(B898:J898, 'Logistics Regression'!#REF!)</f>
        <v>#REF!</v>
      </c>
    </row>
    <row r="899" spans="1:43">
      <c r="A899" t="s">
        <v>950</v>
      </c>
      <c r="B899" t="str">
        <f>VLOOKUP(EmployeeData3[[#This Row],[Employee ID]],GenderData[#All],2,FALSE)</f>
        <v>Female</v>
      </c>
      <c r="C899" t="s">
        <v>29</v>
      </c>
      <c r="D899" t="s">
        <v>30</v>
      </c>
      <c r="E899" t="s">
        <v>31</v>
      </c>
      <c r="F899" t="s">
        <v>24</v>
      </c>
      <c r="G899">
        <v>33</v>
      </c>
      <c r="H899">
        <v>0.6</v>
      </c>
      <c r="I899">
        <v>0.6</v>
      </c>
      <c r="J899" s="3">
        <v>1.03</v>
      </c>
      <c r="K899" t="s">
        <v>75</v>
      </c>
      <c r="L899" t="s">
        <v>26</v>
      </c>
      <c r="M899">
        <v>6</v>
      </c>
      <c r="N899">
        <v>69</v>
      </c>
      <c r="O899">
        <v>4</v>
      </c>
      <c r="P899">
        <v>4.9000000000000004</v>
      </c>
      <c r="Q899" t="s">
        <v>50</v>
      </c>
      <c r="R899" t="s">
        <v>38</v>
      </c>
      <c r="S899">
        <v>34</v>
      </c>
      <c r="T899">
        <v>0</v>
      </c>
      <c r="U899">
        <f>IF(EmployeeData3[[#This Row],[Gender]]="Female",1,0)</f>
        <v>1</v>
      </c>
      <c r="V899">
        <f>IF(EmployeeData3[[#This Row],[Performance Rating]]="Needs Improvement",1,0)</f>
        <v>0</v>
      </c>
      <c r="W899">
        <f>IF(EmployeeData3[[#This Row],[Performance Rating]]="Exceeds Expectations",1,0)</f>
        <v>0</v>
      </c>
      <c r="X899">
        <f>IF(EmployeeData3[[#This Row],[Performance Rating]]="Outstanding",1,0)</f>
        <v>1</v>
      </c>
      <c r="Y899">
        <f>IF(EmployeeData3[[#This Row],[Job Level]]="Entry",1,0)</f>
        <v>0</v>
      </c>
      <c r="Z899">
        <f>IF(EmployeeData3[[#This Row],[Job Level]]="Manager",1,0)</f>
        <v>0</v>
      </c>
      <c r="AA899">
        <f>IF(EmployeeData3[[#This Row],[Job Level]]="Senior",1,0)</f>
        <v>0</v>
      </c>
      <c r="AB899">
        <f>IF(EmployeeData3[[#This Row],[Job Level]]="Senior Manager",1,0)</f>
        <v>0</v>
      </c>
      <c r="AC899">
        <f>IF(EmployeeData3[[#This Row],[Department]]="Claims",1,0)</f>
        <v>1</v>
      </c>
      <c r="AD899">
        <f>IF(EmployeeData3[[#This Row],[Department]]="Finance",1,0)</f>
        <v>0</v>
      </c>
      <c r="AE899">
        <f>IF(EmployeeData3[[#This Row],[Department]]="HR",1,0)</f>
        <v>0</v>
      </c>
      <c r="AF899">
        <f>IF(EmployeeData3[[#This Row],[Department]]="IT",1,0)</f>
        <v>0</v>
      </c>
      <c r="AG899">
        <f>IF(EmployeeData3[[#This Row],[Department]]="Marketing",1,0)</f>
        <v>0</v>
      </c>
      <c r="AH899">
        <f>IF(EmployeeData3[[#This Row],[Department]]="Sales",1,0)</f>
        <v>0</v>
      </c>
      <c r="AI899">
        <f>IF(EmployeeData3[[#This Row],[Department]]="Underwriting",1,0)</f>
        <v>0</v>
      </c>
      <c r="AJ899">
        <f>IF(EmployeeData3[[#This Row],[Country]]="Canada",1,0)</f>
        <v>0</v>
      </c>
      <c r="AK899">
        <f>IF(EmployeeData3[[#This Row],[Country]]="Germany",1,0)</f>
        <v>1</v>
      </c>
      <c r="AL899">
        <f>IF(EmployeeData3[[#This Row],[Country]]="Ireland",1,0)</f>
        <v>0</v>
      </c>
      <c r="AM899">
        <f>IF(EmployeeData3[[#This Row],[Country]]="Singapore",1,0)</f>
        <v>0</v>
      </c>
      <c r="AN899">
        <f>IF(EmployeeData3[[#This Row],[Country]]="US",1,0)</f>
        <v>0</v>
      </c>
      <c r="AO899">
        <f>IF(EmployeeData3[[#This Row],[Working Arrangement]]="Office",1,0)</f>
        <v>1</v>
      </c>
      <c r="AP899">
        <f>IF(EmployeeData3[[#This Row],[Working Arrangement]]="Remote",1,0)</f>
        <v>0</v>
      </c>
      <c r="AQ899" t="e">
        <f>'Logistics Regression'!#REF! + SUMPRODUCT(B899:J899, 'Logistics Regression'!#REF!)</f>
        <v>#REF!</v>
      </c>
    </row>
    <row r="900" spans="1:43">
      <c r="A900" t="s">
        <v>951</v>
      </c>
      <c r="B900" t="str">
        <f>VLOOKUP(EmployeeData3[[#This Row],[Employee ID]],GenderData[#All],2,FALSE)</f>
        <v>Female</v>
      </c>
      <c r="C900" t="s">
        <v>48</v>
      </c>
      <c r="D900" t="s">
        <v>49</v>
      </c>
      <c r="E900" t="s">
        <v>23</v>
      </c>
      <c r="F900" t="s">
        <v>24</v>
      </c>
      <c r="G900">
        <v>46</v>
      </c>
      <c r="H900">
        <v>4.5</v>
      </c>
      <c r="I900">
        <v>2</v>
      </c>
      <c r="J900" s="3">
        <v>0.92</v>
      </c>
      <c r="K900" t="s">
        <v>25</v>
      </c>
      <c r="L900" t="s">
        <v>26</v>
      </c>
      <c r="M900">
        <v>6</v>
      </c>
      <c r="N900">
        <v>70</v>
      </c>
      <c r="O900">
        <v>5</v>
      </c>
      <c r="P900">
        <v>1.5</v>
      </c>
      <c r="Q900" t="s">
        <v>50</v>
      </c>
      <c r="R900" t="s">
        <v>26</v>
      </c>
      <c r="S900">
        <v>5</v>
      </c>
      <c r="T900">
        <v>0</v>
      </c>
      <c r="U900">
        <f>IF(EmployeeData3[[#This Row],[Gender]]="Female",1,0)</f>
        <v>1</v>
      </c>
      <c r="V900">
        <f>IF(EmployeeData3[[#This Row],[Performance Rating]]="Needs Improvement",1,0)</f>
        <v>0</v>
      </c>
      <c r="W900">
        <f>IF(EmployeeData3[[#This Row],[Performance Rating]]="Exceeds Expectations",1,0)</f>
        <v>0</v>
      </c>
      <c r="X900">
        <f>IF(EmployeeData3[[#This Row],[Performance Rating]]="Outstanding",1,0)</f>
        <v>0</v>
      </c>
      <c r="Y900">
        <f>IF(EmployeeData3[[#This Row],[Job Level]]="Entry",1,0)</f>
        <v>0</v>
      </c>
      <c r="Z900">
        <f>IF(EmployeeData3[[#This Row],[Job Level]]="Manager",1,0)</f>
        <v>0</v>
      </c>
      <c r="AA900">
        <f>IF(EmployeeData3[[#This Row],[Job Level]]="Senior",1,0)</f>
        <v>0</v>
      </c>
      <c r="AB900">
        <f>IF(EmployeeData3[[#This Row],[Job Level]]="Senior Manager",1,0)</f>
        <v>0</v>
      </c>
      <c r="AC900">
        <f>IF(EmployeeData3[[#This Row],[Department]]="Claims",1,0)</f>
        <v>0</v>
      </c>
      <c r="AD900">
        <f>IF(EmployeeData3[[#This Row],[Department]]="Finance",1,0)</f>
        <v>0</v>
      </c>
      <c r="AE900">
        <f>IF(EmployeeData3[[#This Row],[Department]]="HR",1,0)</f>
        <v>0</v>
      </c>
      <c r="AF900">
        <f>IF(EmployeeData3[[#This Row],[Department]]="IT",1,0)</f>
        <v>1</v>
      </c>
      <c r="AG900">
        <f>IF(EmployeeData3[[#This Row],[Department]]="Marketing",1,0)</f>
        <v>0</v>
      </c>
      <c r="AH900">
        <f>IF(EmployeeData3[[#This Row],[Department]]="Sales",1,0)</f>
        <v>0</v>
      </c>
      <c r="AI900">
        <f>IF(EmployeeData3[[#This Row],[Department]]="Underwriting",1,0)</f>
        <v>0</v>
      </c>
      <c r="AJ900">
        <f>IF(EmployeeData3[[#This Row],[Country]]="Canada",1,0)</f>
        <v>0</v>
      </c>
      <c r="AK900">
        <f>IF(EmployeeData3[[#This Row],[Country]]="Germany",1,0)</f>
        <v>0</v>
      </c>
      <c r="AL900">
        <f>IF(EmployeeData3[[#This Row],[Country]]="Ireland",1,0)</f>
        <v>0</v>
      </c>
      <c r="AM900">
        <f>IF(EmployeeData3[[#This Row],[Country]]="Singapore",1,0)</f>
        <v>0</v>
      </c>
      <c r="AN900">
        <f>IF(EmployeeData3[[#This Row],[Country]]="US",1,0)</f>
        <v>0</v>
      </c>
      <c r="AO900">
        <f>IF(EmployeeData3[[#This Row],[Working Arrangement]]="Office",1,0)</f>
        <v>1</v>
      </c>
      <c r="AP900">
        <f>IF(EmployeeData3[[#This Row],[Working Arrangement]]="Remote",1,0)</f>
        <v>0</v>
      </c>
      <c r="AQ900" t="e">
        <f>'Logistics Regression'!#REF! + SUMPRODUCT(B900:J900, 'Logistics Regression'!#REF!)</f>
        <v>#REF!</v>
      </c>
    </row>
    <row r="901" spans="1:43">
      <c r="A901" t="s">
        <v>952</v>
      </c>
      <c r="B901" t="str">
        <f>VLOOKUP(EmployeeData3[[#This Row],[Employee ID]],GenderData[#All],2,FALSE)</f>
        <v>Female</v>
      </c>
      <c r="C901" t="s">
        <v>48</v>
      </c>
      <c r="D901" t="s">
        <v>49</v>
      </c>
      <c r="E901" t="s">
        <v>23</v>
      </c>
      <c r="F901" t="s">
        <v>32</v>
      </c>
      <c r="G901">
        <v>34</v>
      </c>
      <c r="H901">
        <v>5.3</v>
      </c>
      <c r="I901">
        <v>1</v>
      </c>
      <c r="J901" s="3">
        <v>1.1000000000000001</v>
      </c>
      <c r="K901" t="s">
        <v>25</v>
      </c>
      <c r="L901" t="s">
        <v>26</v>
      </c>
      <c r="M901">
        <v>34</v>
      </c>
      <c r="N901">
        <v>59</v>
      </c>
      <c r="O901">
        <v>9</v>
      </c>
      <c r="P901">
        <v>1.7</v>
      </c>
      <c r="Q901" t="s">
        <v>33</v>
      </c>
      <c r="R901" t="s">
        <v>26</v>
      </c>
      <c r="S901">
        <v>29</v>
      </c>
      <c r="T901">
        <v>0</v>
      </c>
      <c r="U901">
        <f>IF(EmployeeData3[[#This Row],[Gender]]="Female",1,0)</f>
        <v>1</v>
      </c>
      <c r="V901">
        <f>IF(EmployeeData3[[#This Row],[Performance Rating]]="Needs Improvement",1,0)</f>
        <v>0</v>
      </c>
      <c r="W901">
        <f>IF(EmployeeData3[[#This Row],[Performance Rating]]="Exceeds Expectations",1,0)</f>
        <v>0</v>
      </c>
      <c r="X901">
        <f>IF(EmployeeData3[[#This Row],[Performance Rating]]="Outstanding",1,0)</f>
        <v>0</v>
      </c>
      <c r="Y901">
        <f>IF(EmployeeData3[[#This Row],[Job Level]]="Entry",1,0)</f>
        <v>0</v>
      </c>
      <c r="Z901">
        <f>IF(EmployeeData3[[#This Row],[Job Level]]="Manager",1,0)</f>
        <v>0</v>
      </c>
      <c r="AA901">
        <f>IF(EmployeeData3[[#This Row],[Job Level]]="Senior",1,0)</f>
        <v>1</v>
      </c>
      <c r="AB901">
        <f>IF(EmployeeData3[[#This Row],[Job Level]]="Senior Manager",1,0)</f>
        <v>0</v>
      </c>
      <c r="AC901">
        <f>IF(EmployeeData3[[#This Row],[Department]]="Claims",1,0)</f>
        <v>0</v>
      </c>
      <c r="AD901">
        <f>IF(EmployeeData3[[#This Row],[Department]]="Finance",1,0)</f>
        <v>0</v>
      </c>
      <c r="AE901">
        <f>IF(EmployeeData3[[#This Row],[Department]]="HR",1,0)</f>
        <v>0</v>
      </c>
      <c r="AF901">
        <f>IF(EmployeeData3[[#This Row],[Department]]="IT",1,0)</f>
        <v>1</v>
      </c>
      <c r="AG901">
        <f>IF(EmployeeData3[[#This Row],[Department]]="Marketing",1,0)</f>
        <v>0</v>
      </c>
      <c r="AH901">
        <f>IF(EmployeeData3[[#This Row],[Department]]="Sales",1,0)</f>
        <v>0</v>
      </c>
      <c r="AI901">
        <f>IF(EmployeeData3[[#This Row],[Department]]="Underwriting",1,0)</f>
        <v>0</v>
      </c>
      <c r="AJ901">
        <f>IF(EmployeeData3[[#This Row],[Country]]="Canada",1,0)</f>
        <v>0</v>
      </c>
      <c r="AK901">
        <f>IF(EmployeeData3[[#This Row],[Country]]="Germany",1,0)</f>
        <v>0</v>
      </c>
      <c r="AL901">
        <f>IF(EmployeeData3[[#This Row],[Country]]="Ireland",1,0)</f>
        <v>0</v>
      </c>
      <c r="AM901">
        <f>IF(EmployeeData3[[#This Row],[Country]]="Singapore",1,0)</f>
        <v>0</v>
      </c>
      <c r="AN901">
        <f>IF(EmployeeData3[[#This Row],[Country]]="US",1,0)</f>
        <v>0</v>
      </c>
      <c r="AO901">
        <f>IF(EmployeeData3[[#This Row],[Working Arrangement]]="Office",1,0)</f>
        <v>0</v>
      </c>
      <c r="AP901">
        <f>IF(EmployeeData3[[#This Row],[Working Arrangement]]="Remote",1,0)</f>
        <v>0</v>
      </c>
      <c r="AQ901" t="e">
        <f>'Logistics Regression'!#REF! + SUMPRODUCT(B901:J901, 'Logistics Regression'!#REF!)</f>
        <v>#REF!</v>
      </c>
    </row>
    <row r="902" spans="1:43">
      <c r="A902" t="s">
        <v>953</v>
      </c>
      <c r="B902" t="str">
        <f>VLOOKUP(EmployeeData3[[#This Row],[Employee ID]],GenderData[#All],2,FALSE)</f>
        <v>Male</v>
      </c>
      <c r="C902" t="s">
        <v>43</v>
      </c>
      <c r="D902" t="s">
        <v>44</v>
      </c>
      <c r="E902" t="s">
        <v>23</v>
      </c>
      <c r="F902" t="s">
        <v>32</v>
      </c>
      <c r="G902">
        <v>21</v>
      </c>
      <c r="H902">
        <v>1.8</v>
      </c>
      <c r="I902">
        <v>1.8</v>
      </c>
      <c r="J902" s="3">
        <v>1.2</v>
      </c>
      <c r="K902" t="s">
        <v>25</v>
      </c>
      <c r="L902" t="s">
        <v>26</v>
      </c>
      <c r="M902">
        <v>21</v>
      </c>
      <c r="N902">
        <v>67</v>
      </c>
      <c r="O902">
        <v>5</v>
      </c>
      <c r="P902">
        <v>1.8</v>
      </c>
      <c r="Q902" t="s">
        <v>33</v>
      </c>
      <c r="R902" t="s">
        <v>38</v>
      </c>
      <c r="S902">
        <v>3</v>
      </c>
      <c r="T902">
        <v>0</v>
      </c>
      <c r="U902">
        <f>IF(EmployeeData3[[#This Row],[Gender]]="Female",1,0)</f>
        <v>0</v>
      </c>
      <c r="V902">
        <f>IF(EmployeeData3[[#This Row],[Performance Rating]]="Needs Improvement",1,0)</f>
        <v>0</v>
      </c>
      <c r="W902">
        <f>IF(EmployeeData3[[#This Row],[Performance Rating]]="Exceeds Expectations",1,0)</f>
        <v>0</v>
      </c>
      <c r="X902">
        <f>IF(EmployeeData3[[#This Row],[Performance Rating]]="Outstanding",1,0)</f>
        <v>0</v>
      </c>
      <c r="Y902">
        <f>IF(EmployeeData3[[#This Row],[Job Level]]="Entry",1,0)</f>
        <v>0</v>
      </c>
      <c r="Z902">
        <f>IF(EmployeeData3[[#This Row],[Job Level]]="Manager",1,0)</f>
        <v>0</v>
      </c>
      <c r="AA902">
        <f>IF(EmployeeData3[[#This Row],[Job Level]]="Senior",1,0)</f>
        <v>1</v>
      </c>
      <c r="AB902">
        <f>IF(EmployeeData3[[#This Row],[Job Level]]="Senior Manager",1,0)</f>
        <v>0</v>
      </c>
      <c r="AC902">
        <f>IF(EmployeeData3[[#This Row],[Department]]="Claims",1,0)</f>
        <v>0</v>
      </c>
      <c r="AD902">
        <f>IF(EmployeeData3[[#This Row],[Department]]="Finance",1,0)</f>
        <v>1</v>
      </c>
      <c r="AE902">
        <f>IF(EmployeeData3[[#This Row],[Department]]="HR",1,0)</f>
        <v>0</v>
      </c>
      <c r="AF902">
        <f>IF(EmployeeData3[[#This Row],[Department]]="IT",1,0)</f>
        <v>0</v>
      </c>
      <c r="AG902">
        <f>IF(EmployeeData3[[#This Row],[Department]]="Marketing",1,0)</f>
        <v>0</v>
      </c>
      <c r="AH902">
        <f>IF(EmployeeData3[[#This Row],[Department]]="Sales",1,0)</f>
        <v>0</v>
      </c>
      <c r="AI902">
        <f>IF(EmployeeData3[[#This Row],[Department]]="Underwriting",1,0)</f>
        <v>0</v>
      </c>
      <c r="AJ902">
        <f>IF(EmployeeData3[[#This Row],[Country]]="Canada",1,0)</f>
        <v>0</v>
      </c>
      <c r="AK902">
        <f>IF(EmployeeData3[[#This Row],[Country]]="Germany",1,0)</f>
        <v>0</v>
      </c>
      <c r="AL902">
        <f>IF(EmployeeData3[[#This Row],[Country]]="Ireland",1,0)</f>
        <v>0</v>
      </c>
      <c r="AM902">
        <f>IF(EmployeeData3[[#This Row],[Country]]="Singapore",1,0)</f>
        <v>0</v>
      </c>
      <c r="AN902">
        <f>IF(EmployeeData3[[#This Row],[Country]]="US",1,0)</f>
        <v>0</v>
      </c>
      <c r="AO902">
        <f>IF(EmployeeData3[[#This Row],[Working Arrangement]]="Office",1,0)</f>
        <v>0</v>
      </c>
      <c r="AP902">
        <f>IF(EmployeeData3[[#This Row],[Working Arrangement]]="Remote",1,0)</f>
        <v>0</v>
      </c>
      <c r="AQ902" t="e">
        <f>'Logistics Regression'!#REF! + SUMPRODUCT(B902:J902, 'Logistics Regression'!#REF!)</f>
        <v>#REF!</v>
      </c>
    </row>
    <row r="903" spans="1:43">
      <c r="A903" t="s">
        <v>954</v>
      </c>
      <c r="B903" t="str">
        <f>VLOOKUP(EmployeeData3[[#This Row],[Employee ID]],GenderData[#All],2,FALSE)</f>
        <v>Female</v>
      </c>
      <c r="C903" t="s">
        <v>48</v>
      </c>
      <c r="D903" t="s">
        <v>49</v>
      </c>
      <c r="E903" t="s">
        <v>23</v>
      </c>
      <c r="F903" t="s">
        <v>62</v>
      </c>
      <c r="G903">
        <v>38</v>
      </c>
      <c r="H903">
        <v>2.2999999999999998</v>
      </c>
      <c r="I903">
        <v>0.6</v>
      </c>
      <c r="J903" s="3">
        <v>0.9</v>
      </c>
      <c r="K903" t="s">
        <v>37</v>
      </c>
      <c r="L903" t="s">
        <v>26</v>
      </c>
      <c r="M903">
        <v>19</v>
      </c>
      <c r="N903">
        <v>69</v>
      </c>
      <c r="O903">
        <v>14</v>
      </c>
      <c r="P903">
        <v>3.7</v>
      </c>
      <c r="Q903" t="s">
        <v>33</v>
      </c>
      <c r="R903" t="s">
        <v>26</v>
      </c>
      <c r="S903">
        <v>18</v>
      </c>
      <c r="T903">
        <v>0</v>
      </c>
      <c r="U903">
        <f>IF(EmployeeData3[[#This Row],[Gender]]="Female",1,0)</f>
        <v>1</v>
      </c>
      <c r="V903">
        <f>IF(EmployeeData3[[#This Row],[Performance Rating]]="Needs Improvement",1,0)</f>
        <v>0</v>
      </c>
      <c r="W903">
        <f>IF(EmployeeData3[[#This Row],[Performance Rating]]="Exceeds Expectations",1,0)</f>
        <v>1</v>
      </c>
      <c r="X903">
        <f>IF(EmployeeData3[[#This Row],[Performance Rating]]="Outstanding",1,0)</f>
        <v>0</v>
      </c>
      <c r="Y903">
        <f>IF(EmployeeData3[[#This Row],[Job Level]]="Entry",1,0)</f>
        <v>1</v>
      </c>
      <c r="Z903">
        <f>IF(EmployeeData3[[#This Row],[Job Level]]="Manager",1,0)</f>
        <v>0</v>
      </c>
      <c r="AA903">
        <f>IF(EmployeeData3[[#This Row],[Job Level]]="Senior",1,0)</f>
        <v>0</v>
      </c>
      <c r="AB903">
        <f>IF(EmployeeData3[[#This Row],[Job Level]]="Senior Manager",1,0)</f>
        <v>0</v>
      </c>
      <c r="AC903">
        <f>IF(EmployeeData3[[#This Row],[Department]]="Claims",1,0)</f>
        <v>0</v>
      </c>
      <c r="AD903">
        <f>IF(EmployeeData3[[#This Row],[Department]]="Finance",1,0)</f>
        <v>0</v>
      </c>
      <c r="AE903">
        <f>IF(EmployeeData3[[#This Row],[Department]]="HR",1,0)</f>
        <v>0</v>
      </c>
      <c r="AF903">
        <f>IF(EmployeeData3[[#This Row],[Department]]="IT",1,0)</f>
        <v>1</v>
      </c>
      <c r="AG903">
        <f>IF(EmployeeData3[[#This Row],[Department]]="Marketing",1,0)</f>
        <v>0</v>
      </c>
      <c r="AH903">
        <f>IF(EmployeeData3[[#This Row],[Department]]="Sales",1,0)</f>
        <v>0</v>
      </c>
      <c r="AI903">
        <f>IF(EmployeeData3[[#This Row],[Department]]="Underwriting",1,0)</f>
        <v>0</v>
      </c>
      <c r="AJ903">
        <f>IF(EmployeeData3[[#This Row],[Country]]="Canada",1,0)</f>
        <v>0</v>
      </c>
      <c r="AK903">
        <f>IF(EmployeeData3[[#This Row],[Country]]="Germany",1,0)</f>
        <v>0</v>
      </c>
      <c r="AL903">
        <f>IF(EmployeeData3[[#This Row],[Country]]="Ireland",1,0)</f>
        <v>0</v>
      </c>
      <c r="AM903">
        <f>IF(EmployeeData3[[#This Row],[Country]]="Singapore",1,0)</f>
        <v>0</v>
      </c>
      <c r="AN903">
        <f>IF(EmployeeData3[[#This Row],[Country]]="US",1,0)</f>
        <v>0</v>
      </c>
      <c r="AO903">
        <f>IF(EmployeeData3[[#This Row],[Working Arrangement]]="Office",1,0)</f>
        <v>0</v>
      </c>
      <c r="AP903">
        <f>IF(EmployeeData3[[#This Row],[Working Arrangement]]="Remote",1,0)</f>
        <v>0</v>
      </c>
      <c r="AQ903" t="e">
        <f>'Logistics Regression'!#REF! + SUMPRODUCT(B903:J903, 'Logistics Regression'!#REF!)</f>
        <v>#REF!</v>
      </c>
    </row>
    <row r="904" spans="1:43">
      <c r="A904" t="s">
        <v>955</v>
      </c>
      <c r="B904" t="str">
        <f>VLOOKUP(EmployeeData3[[#This Row],[Employee ID]],GenderData[#All],2,FALSE)</f>
        <v>Female</v>
      </c>
      <c r="C904" t="s">
        <v>43</v>
      </c>
      <c r="D904" t="s">
        <v>44</v>
      </c>
      <c r="E904" t="s">
        <v>41</v>
      </c>
      <c r="F904" t="s">
        <v>32</v>
      </c>
      <c r="G904">
        <v>28</v>
      </c>
      <c r="H904">
        <v>7.1</v>
      </c>
      <c r="I904">
        <v>5.2</v>
      </c>
      <c r="J904" s="3">
        <v>0.99</v>
      </c>
      <c r="K904" t="s">
        <v>25</v>
      </c>
      <c r="L904" t="s">
        <v>26</v>
      </c>
      <c r="M904">
        <v>6</v>
      </c>
      <c r="N904">
        <v>88</v>
      </c>
      <c r="O904">
        <v>0</v>
      </c>
      <c r="P904">
        <v>5.5</v>
      </c>
      <c r="Q904" t="s">
        <v>27</v>
      </c>
      <c r="R904" t="s">
        <v>26</v>
      </c>
      <c r="S904">
        <v>20</v>
      </c>
      <c r="T904">
        <v>0</v>
      </c>
      <c r="U904">
        <f>IF(EmployeeData3[[#This Row],[Gender]]="Female",1,0)</f>
        <v>1</v>
      </c>
      <c r="V904">
        <f>IF(EmployeeData3[[#This Row],[Performance Rating]]="Needs Improvement",1,0)</f>
        <v>0</v>
      </c>
      <c r="W904">
        <f>IF(EmployeeData3[[#This Row],[Performance Rating]]="Exceeds Expectations",1,0)</f>
        <v>0</v>
      </c>
      <c r="X904">
        <f>IF(EmployeeData3[[#This Row],[Performance Rating]]="Outstanding",1,0)</f>
        <v>0</v>
      </c>
      <c r="Y904">
        <f>IF(EmployeeData3[[#This Row],[Job Level]]="Entry",1,0)</f>
        <v>0</v>
      </c>
      <c r="Z904">
        <f>IF(EmployeeData3[[#This Row],[Job Level]]="Manager",1,0)</f>
        <v>0</v>
      </c>
      <c r="AA904">
        <f>IF(EmployeeData3[[#This Row],[Job Level]]="Senior",1,0)</f>
        <v>1</v>
      </c>
      <c r="AB904">
        <f>IF(EmployeeData3[[#This Row],[Job Level]]="Senior Manager",1,0)</f>
        <v>0</v>
      </c>
      <c r="AC904">
        <f>IF(EmployeeData3[[#This Row],[Department]]="Claims",1,0)</f>
        <v>0</v>
      </c>
      <c r="AD904">
        <f>IF(EmployeeData3[[#This Row],[Department]]="Finance",1,0)</f>
        <v>1</v>
      </c>
      <c r="AE904">
        <f>IF(EmployeeData3[[#This Row],[Department]]="HR",1,0)</f>
        <v>0</v>
      </c>
      <c r="AF904">
        <f>IF(EmployeeData3[[#This Row],[Department]]="IT",1,0)</f>
        <v>0</v>
      </c>
      <c r="AG904">
        <f>IF(EmployeeData3[[#This Row],[Department]]="Marketing",1,0)</f>
        <v>0</v>
      </c>
      <c r="AH904">
        <f>IF(EmployeeData3[[#This Row],[Department]]="Sales",1,0)</f>
        <v>0</v>
      </c>
      <c r="AI904">
        <f>IF(EmployeeData3[[#This Row],[Department]]="Underwriting",1,0)</f>
        <v>0</v>
      </c>
      <c r="AJ904">
        <f>IF(EmployeeData3[[#This Row],[Country]]="Canada",1,0)</f>
        <v>0</v>
      </c>
      <c r="AK904">
        <f>IF(EmployeeData3[[#This Row],[Country]]="Germany",1,0)</f>
        <v>0</v>
      </c>
      <c r="AL904">
        <f>IF(EmployeeData3[[#This Row],[Country]]="Ireland",1,0)</f>
        <v>0</v>
      </c>
      <c r="AM904">
        <f>IF(EmployeeData3[[#This Row],[Country]]="Singapore",1,0)</f>
        <v>1</v>
      </c>
      <c r="AN904">
        <f>IF(EmployeeData3[[#This Row],[Country]]="US",1,0)</f>
        <v>0</v>
      </c>
      <c r="AO904">
        <f>IF(EmployeeData3[[#This Row],[Working Arrangement]]="Office",1,0)</f>
        <v>0</v>
      </c>
      <c r="AP904">
        <f>IF(EmployeeData3[[#This Row],[Working Arrangement]]="Remote",1,0)</f>
        <v>1</v>
      </c>
      <c r="AQ904" t="e">
        <f>'Logistics Regression'!#REF! + SUMPRODUCT(B904:J904, 'Logistics Regression'!#REF!)</f>
        <v>#REF!</v>
      </c>
    </row>
    <row r="905" spans="1:43">
      <c r="A905" t="s">
        <v>956</v>
      </c>
      <c r="B905" t="str">
        <f>VLOOKUP(EmployeeData3[[#This Row],[Employee ID]],GenderData[#All],2,FALSE)</f>
        <v>Female</v>
      </c>
      <c r="C905" t="s">
        <v>40</v>
      </c>
      <c r="D905" t="s">
        <v>40</v>
      </c>
      <c r="E905" t="s">
        <v>23</v>
      </c>
      <c r="F905" t="s">
        <v>62</v>
      </c>
      <c r="G905">
        <v>39</v>
      </c>
      <c r="H905">
        <v>5.4</v>
      </c>
      <c r="I905">
        <v>2.1</v>
      </c>
      <c r="J905" s="3">
        <v>0.93</v>
      </c>
      <c r="K905" t="s">
        <v>37</v>
      </c>
      <c r="L905" t="s">
        <v>26</v>
      </c>
      <c r="M905">
        <v>22</v>
      </c>
      <c r="N905">
        <v>83</v>
      </c>
      <c r="O905">
        <v>2</v>
      </c>
      <c r="P905">
        <v>7.6</v>
      </c>
      <c r="Q905" t="s">
        <v>27</v>
      </c>
      <c r="R905" t="s">
        <v>26</v>
      </c>
      <c r="S905">
        <v>15</v>
      </c>
      <c r="T905">
        <v>0</v>
      </c>
      <c r="U905">
        <f>IF(EmployeeData3[[#This Row],[Gender]]="Female",1,0)</f>
        <v>1</v>
      </c>
      <c r="V905">
        <f>IF(EmployeeData3[[#This Row],[Performance Rating]]="Needs Improvement",1,0)</f>
        <v>0</v>
      </c>
      <c r="W905">
        <f>IF(EmployeeData3[[#This Row],[Performance Rating]]="Exceeds Expectations",1,0)</f>
        <v>1</v>
      </c>
      <c r="X905">
        <f>IF(EmployeeData3[[#This Row],[Performance Rating]]="Outstanding",1,0)</f>
        <v>0</v>
      </c>
      <c r="Y905">
        <f>IF(EmployeeData3[[#This Row],[Job Level]]="Entry",1,0)</f>
        <v>1</v>
      </c>
      <c r="Z905">
        <f>IF(EmployeeData3[[#This Row],[Job Level]]="Manager",1,0)</f>
        <v>0</v>
      </c>
      <c r="AA905">
        <f>IF(EmployeeData3[[#This Row],[Job Level]]="Senior",1,0)</f>
        <v>0</v>
      </c>
      <c r="AB905">
        <f>IF(EmployeeData3[[#This Row],[Job Level]]="Senior Manager",1,0)</f>
        <v>0</v>
      </c>
      <c r="AC905">
        <f>IF(EmployeeData3[[#This Row],[Department]]="Claims",1,0)</f>
        <v>0</v>
      </c>
      <c r="AD905">
        <f>IF(EmployeeData3[[#This Row],[Department]]="Finance",1,0)</f>
        <v>0</v>
      </c>
      <c r="AE905">
        <f>IF(EmployeeData3[[#This Row],[Department]]="HR",1,0)</f>
        <v>0</v>
      </c>
      <c r="AF905">
        <f>IF(EmployeeData3[[#This Row],[Department]]="IT",1,0)</f>
        <v>0</v>
      </c>
      <c r="AG905">
        <f>IF(EmployeeData3[[#This Row],[Department]]="Marketing",1,0)</f>
        <v>0</v>
      </c>
      <c r="AH905">
        <f>IF(EmployeeData3[[#This Row],[Department]]="Sales",1,0)</f>
        <v>0</v>
      </c>
      <c r="AI905">
        <f>IF(EmployeeData3[[#This Row],[Department]]="Underwriting",1,0)</f>
        <v>0</v>
      </c>
      <c r="AJ905">
        <f>IF(EmployeeData3[[#This Row],[Country]]="Canada",1,0)</f>
        <v>0</v>
      </c>
      <c r="AK905">
        <f>IF(EmployeeData3[[#This Row],[Country]]="Germany",1,0)</f>
        <v>0</v>
      </c>
      <c r="AL905">
        <f>IF(EmployeeData3[[#This Row],[Country]]="Ireland",1,0)</f>
        <v>0</v>
      </c>
      <c r="AM905">
        <f>IF(EmployeeData3[[#This Row],[Country]]="Singapore",1,0)</f>
        <v>0</v>
      </c>
      <c r="AN905">
        <f>IF(EmployeeData3[[#This Row],[Country]]="US",1,0)</f>
        <v>0</v>
      </c>
      <c r="AO905">
        <f>IF(EmployeeData3[[#This Row],[Working Arrangement]]="Office",1,0)</f>
        <v>0</v>
      </c>
      <c r="AP905">
        <f>IF(EmployeeData3[[#This Row],[Working Arrangement]]="Remote",1,0)</f>
        <v>1</v>
      </c>
      <c r="AQ905" t="e">
        <f>'Logistics Regression'!#REF! + SUMPRODUCT(B905:J905, 'Logistics Regression'!#REF!)</f>
        <v>#REF!</v>
      </c>
    </row>
    <row r="906" spans="1:43">
      <c r="A906" t="s">
        <v>957</v>
      </c>
      <c r="B906" t="str">
        <f>VLOOKUP(EmployeeData3[[#This Row],[Employee ID]],GenderData[#All],2,FALSE)</f>
        <v>Male</v>
      </c>
      <c r="C906" t="s">
        <v>21</v>
      </c>
      <c r="D906" t="s">
        <v>22</v>
      </c>
      <c r="E906" t="s">
        <v>45</v>
      </c>
      <c r="F906" t="s">
        <v>32</v>
      </c>
      <c r="G906">
        <v>52</v>
      </c>
      <c r="H906">
        <v>10.9</v>
      </c>
      <c r="I906">
        <v>3.6</v>
      </c>
      <c r="J906" s="3">
        <v>1.0900000000000001</v>
      </c>
      <c r="K906" t="s">
        <v>53</v>
      </c>
      <c r="L906" t="s">
        <v>26</v>
      </c>
      <c r="M906">
        <v>15</v>
      </c>
      <c r="N906">
        <v>80</v>
      </c>
      <c r="O906">
        <v>7</v>
      </c>
      <c r="P906">
        <v>5.3</v>
      </c>
      <c r="Q906" t="s">
        <v>33</v>
      </c>
      <c r="R906" t="s">
        <v>26</v>
      </c>
      <c r="S906">
        <v>20</v>
      </c>
      <c r="T906">
        <v>0</v>
      </c>
      <c r="U906">
        <f>IF(EmployeeData3[[#This Row],[Gender]]="Female",1,0)</f>
        <v>0</v>
      </c>
      <c r="V906">
        <f>IF(EmployeeData3[[#This Row],[Performance Rating]]="Needs Improvement",1,0)</f>
        <v>1</v>
      </c>
      <c r="W906">
        <f>IF(EmployeeData3[[#This Row],[Performance Rating]]="Exceeds Expectations",1,0)</f>
        <v>0</v>
      </c>
      <c r="X906">
        <f>IF(EmployeeData3[[#This Row],[Performance Rating]]="Outstanding",1,0)</f>
        <v>0</v>
      </c>
      <c r="Y906">
        <f>IF(EmployeeData3[[#This Row],[Job Level]]="Entry",1,0)</f>
        <v>0</v>
      </c>
      <c r="Z906">
        <f>IF(EmployeeData3[[#This Row],[Job Level]]="Manager",1,0)</f>
        <v>0</v>
      </c>
      <c r="AA906">
        <f>IF(EmployeeData3[[#This Row],[Job Level]]="Senior",1,0)</f>
        <v>1</v>
      </c>
      <c r="AB906">
        <f>IF(EmployeeData3[[#This Row],[Job Level]]="Senior Manager",1,0)</f>
        <v>0</v>
      </c>
      <c r="AC906">
        <f>IF(EmployeeData3[[#This Row],[Department]]="Claims",1,0)</f>
        <v>0</v>
      </c>
      <c r="AD906">
        <f>IF(EmployeeData3[[#This Row],[Department]]="Finance",1,0)</f>
        <v>0</v>
      </c>
      <c r="AE906">
        <f>IF(EmployeeData3[[#This Row],[Department]]="HR",1,0)</f>
        <v>0</v>
      </c>
      <c r="AF906">
        <f>IF(EmployeeData3[[#This Row],[Department]]="IT",1,0)</f>
        <v>0</v>
      </c>
      <c r="AG906">
        <f>IF(EmployeeData3[[#This Row],[Department]]="Marketing",1,0)</f>
        <v>0</v>
      </c>
      <c r="AH906">
        <f>IF(EmployeeData3[[#This Row],[Department]]="Sales",1,0)</f>
        <v>1</v>
      </c>
      <c r="AI906">
        <f>IF(EmployeeData3[[#This Row],[Department]]="Underwriting",1,0)</f>
        <v>0</v>
      </c>
      <c r="AJ906">
        <f>IF(EmployeeData3[[#This Row],[Country]]="Canada",1,0)</f>
        <v>0</v>
      </c>
      <c r="AK906">
        <f>IF(EmployeeData3[[#This Row],[Country]]="Germany",1,0)</f>
        <v>0</v>
      </c>
      <c r="AL906">
        <f>IF(EmployeeData3[[#This Row],[Country]]="Ireland",1,0)</f>
        <v>0</v>
      </c>
      <c r="AM906">
        <f>IF(EmployeeData3[[#This Row],[Country]]="Singapore",1,0)</f>
        <v>0</v>
      </c>
      <c r="AN906">
        <f>IF(EmployeeData3[[#This Row],[Country]]="US",1,0)</f>
        <v>1</v>
      </c>
      <c r="AO906">
        <f>IF(EmployeeData3[[#This Row],[Working Arrangement]]="Office",1,0)</f>
        <v>0</v>
      </c>
      <c r="AP906">
        <f>IF(EmployeeData3[[#This Row],[Working Arrangement]]="Remote",1,0)</f>
        <v>0</v>
      </c>
      <c r="AQ906" t="e">
        <f>'Logistics Regression'!#REF! + SUMPRODUCT(B906:J906, 'Logistics Regression'!#REF!)</f>
        <v>#REF!</v>
      </c>
    </row>
    <row r="907" spans="1:43">
      <c r="A907" t="s">
        <v>958</v>
      </c>
      <c r="B907" t="str">
        <f>VLOOKUP(EmployeeData3[[#This Row],[Employee ID]],GenderData[#All],2,FALSE)</f>
        <v>Female</v>
      </c>
      <c r="C907" t="s">
        <v>29</v>
      </c>
      <c r="D907" t="s">
        <v>30</v>
      </c>
      <c r="E907" t="s">
        <v>23</v>
      </c>
      <c r="F907" t="s">
        <v>24</v>
      </c>
      <c r="G907">
        <v>45</v>
      </c>
      <c r="H907">
        <v>10.1</v>
      </c>
      <c r="I907">
        <v>3.1</v>
      </c>
      <c r="J907" s="3">
        <v>0.87</v>
      </c>
      <c r="K907" t="s">
        <v>75</v>
      </c>
      <c r="L907" t="s">
        <v>38</v>
      </c>
      <c r="M907">
        <v>18</v>
      </c>
      <c r="N907">
        <v>73</v>
      </c>
      <c r="O907">
        <v>3</v>
      </c>
      <c r="P907">
        <v>2.6</v>
      </c>
      <c r="Q907" t="s">
        <v>50</v>
      </c>
      <c r="R907" t="s">
        <v>26</v>
      </c>
      <c r="S907">
        <v>36</v>
      </c>
      <c r="T907">
        <v>0</v>
      </c>
      <c r="U907">
        <f>IF(EmployeeData3[[#This Row],[Gender]]="Female",1,0)</f>
        <v>1</v>
      </c>
      <c r="V907">
        <f>IF(EmployeeData3[[#This Row],[Performance Rating]]="Needs Improvement",1,0)</f>
        <v>0</v>
      </c>
      <c r="W907">
        <f>IF(EmployeeData3[[#This Row],[Performance Rating]]="Exceeds Expectations",1,0)</f>
        <v>0</v>
      </c>
      <c r="X907">
        <f>IF(EmployeeData3[[#This Row],[Performance Rating]]="Outstanding",1,0)</f>
        <v>1</v>
      </c>
      <c r="Y907">
        <f>IF(EmployeeData3[[#This Row],[Job Level]]="Entry",1,0)</f>
        <v>0</v>
      </c>
      <c r="Z907">
        <f>IF(EmployeeData3[[#This Row],[Job Level]]="Manager",1,0)</f>
        <v>0</v>
      </c>
      <c r="AA907">
        <f>IF(EmployeeData3[[#This Row],[Job Level]]="Senior",1,0)</f>
        <v>0</v>
      </c>
      <c r="AB907">
        <f>IF(EmployeeData3[[#This Row],[Job Level]]="Senior Manager",1,0)</f>
        <v>0</v>
      </c>
      <c r="AC907">
        <f>IF(EmployeeData3[[#This Row],[Department]]="Claims",1,0)</f>
        <v>1</v>
      </c>
      <c r="AD907">
        <f>IF(EmployeeData3[[#This Row],[Department]]="Finance",1,0)</f>
        <v>0</v>
      </c>
      <c r="AE907">
        <f>IF(EmployeeData3[[#This Row],[Department]]="HR",1,0)</f>
        <v>0</v>
      </c>
      <c r="AF907">
        <f>IF(EmployeeData3[[#This Row],[Department]]="IT",1,0)</f>
        <v>0</v>
      </c>
      <c r="AG907">
        <f>IF(EmployeeData3[[#This Row],[Department]]="Marketing",1,0)</f>
        <v>0</v>
      </c>
      <c r="AH907">
        <f>IF(EmployeeData3[[#This Row],[Department]]="Sales",1,0)</f>
        <v>0</v>
      </c>
      <c r="AI907">
        <f>IF(EmployeeData3[[#This Row],[Department]]="Underwriting",1,0)</f>
        <v>0</v>
      </c>
      <c r="AJ907">
        <f>IF(EmployeeData3[[#This Row],[Country]]="Canada",1,0)</f>
        <v>0</v>
      </c>
      <c r="AK907">
        <f>IF(EmployeeData3[[#This Row],[Country]]="Germany",1,0)</f>
        <v>0</v>
      </c>
      <c r="AL907">
        <f>IF(EmployeeData3[[#This Row],[Country]]="Ireland",1,0)</f>
        <v>0</v>
      </c>
      <c r="AM907">
        <f>IF(EmployeeData3[[#This Row],[Country]]="Singapore",1,0)</f>
        <v>0</v>
      </c>
      <c r="AN907">
        <f>IF(EmployeeData3[[#This Row],[Country]]="US",1,0)</f>
        <v>0</v>
      </c>
      <c r="AO907">
        <f>IF(EmployeeData3[[#This Row],[Working Arrangement]]="Office",1,0)</f>
        <v>1</v>
      </c>
      <c r="AP907">
        <f>IF(EmployeeData3[[#This Row],[Working Arrangement]]="Remote",1,0)</f>
        <v>0</v>
      </c>
      <c r="AQ907" t="e">
        <f>'Logistics Regression'!#REF! + SUMPRODUCT(B907:J907, 'Logistics Regression'!#REF!)</f>
        <v>#REF!</v>
      </c>
    </row>
    <row r="908" spans="1:43">
      <c r="A908" t="s">
        <v>959</v>
      </c>
      <c r="B908" t="str">
        <f>VLOOKUP(EmployeeData3[[#This Row],[Employee ID]],GenderData[#All],2,FALSE)</f>
        <v>Female</v>
      </c>
      <c r="C908" t="s">
        <v>52</v>
      </c>
      <c r="D908" t="s">
        <v>30</v>
      </c>
      <c r="E908" t="s">
        <v>45</v>
      </c>
      <c r="F908" t="s">
        <v>59</v>
      </c>
      <c r="G908">
        <v>52</v>
      </c>
      <c r="H908">
        <v>0.8</v>
      </c>
      <c r="I908">
        <v>0.8</v>
      </c>
      <c r="J908" s="3">
        <v>1.0900000000000001</v>
      </c>
      <c r="K908" t="s">
        <v>25</v>
      </c>
      <c r="L908" t="s">
        <v>26</v>
      </c>
      <c r="M908">
        <v>7</v>
      </c>
      <c r="N908">
        <v>59</v>
      </c>
      <c r="O908">
        <v>13</v>
      </c>
      <c r="P908">
        <v>4.0999999999999996</v>
      </c>
      <c r="Q908" t="s">
        <v>33</v>
      </c>
      <c r="R908" t="s">
        <v>38</v>
      </c>
      <c r="S908">
        <v>15</v>
      </c>
      <c r="T908">
        <v>0</v>
      </c>
      <c r="U908">
        <f>IF(EmployeeData3[[#This Row],[Gender]]="Female",1,0)</f>
        <v>1</v>
      </c>
      <c r="V908">
        <f>IF(EmployeeData3[[#This Row],[Performance Rating]]="Needs Improvement",1,0)</f>
        <v>0</v>
      </c>
      <c r="W908">
        <f>IF(EmployeeData3[[#This Row],[Performance Rating]]="Exceeds Expectations",1,0)</f>
        <v>0</v>
      </c>
      <c r="X908">
        <f>IF(EmployeeData3[[#This Row],[Performance Rating]]="Outstanding",1,0)</f>
        <v>0</v>
      </c>
      <c r="Y908">
        <f>IF(EmployeeData3[[#This Row],[Job Level]]="Entry",1,0)</f>
        <v>0</v>
      </c>
      <c r="Z908">
        <f>IF(EmployeeData3[[#This Row],[Job Level]]="Manager",1,0)</f>
        <v>0</v>
      </c>
      <c r="AA908">
        <f>IF(EmployeeData3[[#This Row],[Job Level]]="Senior",1,0)</f>
        <v>0</v>
      </c>
      <c r="AB908">
        <f>IF(EmployeeData3[[#This Row],[Job Level]]="Senior Manager",1,0)</f>
        <v>1</v>
      </c>
      <c r="AC908">
        <f>IF(EmployeeData3[[#This Row],[Department]]="Claims",1,0)</f>
        <v>0</v>
      </c>
      <c r="AD908">
        <f>IF(EmployeeData3[[#This Row],[Department]]="Finance",1,0)</f>
        <v>0</v>
      </c>
      <c r="AE908">
        <f>IF(EmployeeData3[[#This Row],[Department]]="HR",1,0)</f>
        <v>0</v>
      </c>
      <c r="AF908">
        <f>IF(EmployeeData3[[#This Row],[Department]]="IT",1,0)</f>
        <v>0</v>
      </c>
      <c r="AG908">
        <f>IF(EmployeeData3[[#This Row],[Department]]="Marketing",1,0)</f>
        <v>0</v>
      </c>
      <c r="AH908">
        <f>IF(EmployeeData3[[#This Row],[Department]]="Sales",1,0)</f>
        <v>0</v>
      </c>
      <c r="AI908">
        <f>IF(EmployeeData3[[#This Row],[Department]]="Underwriting",1,0)</f>
        <v>1</v>
      </c>
      <c r="AJ908">
        <f>IF(EmployeeData3[[#This Row],[Country]]="Canada",1,0)</f>
        <v>0</v>
      </c>
      <c r="AK908">
        <f>IF(EmployeeData3[[#This Row],[Country]]="Germany",1,0)</f>
        <v>0</v>
      </c>
      <c r="AL908">
        <f>IF(EmployeeData3[[#This Row],[Country]]="Ireland",1,0)</f>
        <v>0</v>
      </c>
      <c r="AM908">
        <f>IF(EmployeeData3[[#This Row],[Country]]="Singapore",1,0)</f>
        <v>0</v>
      </c>
      <c r="AN908">
        <f>IF(EmployeeData3[[#This Row],[Country]]="US",1,0)</f>
        <v>1</v>
      </c>
      <c r="AO908">
        <f>IF(EmployeeData3[[#This Row],[Working Arrangement]]="Office",1,0)</f>
        <v>0</v>
      </c>
      <c r="AP908">
        <f>IF(EmployeeData3[[#This Row],[Working Arrangement]]="Remote",1,0)</f>
        <v>0</v>
      </c>
      <c r="AQ908" t="e">
        <f>'Logistics Regression'!#REF! + SUMPRODUCT(B908:J908, 'Logistics Regression'!#REF!)</f>
        <v>#REF!</v>
      </c>
    </row>
    <row r="909" spans="1:43">
      <c r="A909" t="s">
        <v>960</v>
      </c>
      <c r="B909" t="str">
        <f>VLOOKUP(EmployeeData3[[#This Row],[Employee ID]],GenderData[#All],2,FALSE)</f>
        <v>Female</v>
      </c>
      <c r="C909" t="s">
        <v>66</v>
      </c>
      <c r="D909" t="s">
        <v>67</v>
      </c>
      <c r="E909" t="s">
        <v>23</v>
      </c>
      <c r="F909" t="s">
        <v>24</v>
      </c>
      <c r="G909">
        <v>33</v>
      </c>
      <c r="H909">
        <v>2.6</v>
      </c>
      <c r="I909">
        <v>2.6</v>
      </c>
      <c r="J909" s="3">
        <v>0.88</v>
      </c>
      <c r="K909" t="s">
        <v>37</v>
      </c>
      <c r="L909" t="s">
        <v>38</v>
      </c>
      <c r="M909">
        <v>17</v>
      </c>
      <c r="N909">
        <v>72</v>
      </c>
      <c r="O909">
        <v>2</v>
      </c>
      <c r="P909">
        <v>0.8</v>
      </c>
      <c r="Q909" t="s">
        <v>33</v>
      </c>
      <c r="R909" t="s">
        <v>26</v>
      </c>
      <c r="S909">
        <v>31</v>
      </c>
      <c r="T909">
        <v>0</v>
      </c>
      <c r="U909">
        <f>IF(EmployeeData3[[#This Row],[Gender]]="Female",1,0)</f>
        <v>1</v>
      </c>
      <c r="V909">
        <f>IF(EmployeeData3[[#This Row],[Performance Rating]]="Needs Improvement",1,0)</f>
        <v>0</v>
      </c>
      <c r="W909">
        <f>IF(EmployeeData3[[#This Row],[Performance Rating]]="Exceeds Expectations",1,0)</f>
        <v>1</v>
      </c>
      <c r="X909">
        <f>IF(EmployeeData3[[#This Row],[Performance Rating]]="Outstanding",1,0)</f>
        <v>0</v>
      </c>
      <c r="Y909">
        <f>IF(EmployeeData3[[#This Row],[Job Level]]="Entry",1,0)</f>
        <v>0</v>
      </c>
      <c r="Z909">
        <f>IF(EmployeeData3[[#This Row],[Job Level]]="Manager",1,0)</f>
        <v>0</v>
      </c>
      <c r="AA909">
        <f>IF(EmployeeData3[[#This Row],[Job Level]]="Senior",1,0)</f>
        <v>0</v>
      </c>
      <c r="AB909">
        <f>IF(EmployeeData3[[#This Row],[Job Level]]="Senior Manager",1,0)</f>
        <v>0</v>
      </c>
      <c r="AC909">
        <f>IF(EmployeeData3[[#This Row],[Department]]="Claims",1,0)</f>
        <v>0</v>
      </c>
      <c r="AD909">
        <f>IF(EmployeeData3[[#This Row],[Department]]="Finance",1,0)</f>
        <v>0</v>
      </c>
      <c r="AE909">
        <f>IF(EmployeeData3[[#This Row],[Department]]="HR",1,0)</f>
        <v>1</v>
      </c>
      <c r="AF909">
        <f>IF(EmployeeData3[[#This Row],[Department]]="IT",1,0)</f>
        <v>0</v>
      </c>
      <c r="AG909">
        <f>IF(EmployeeData3[[#This Row],[Department]]="Marketing",1,0)</f>
        <v>0</v>
      </c>
      <c r="AH909">
        <f>IF(EmployeeData3[[#This Row],[Department]]="Sales",1,0)</f>
        <v>0</v>
      </c>
      <c r="AI909">
        <f>IF(EmployeeData3[[#This Row],[Department]]="Underwriting",1,0)</f>
        <v>0</v>
      </c>
      <c r="AJ909">
        <f>IF(EmployeeData3[[#This Row],[Country]]="Canada",1,0)</f>
        <v>0</v>
      </c>
      <c r="AK909">
        <f>IF(EmployeeData3[[#This Row],[Country]]="Germany",1,0)</f>
        <v>0</v>
      </c>
      <c r="AL909">
        <f>IF(EmployeeData3[[#This Row],[Country]]="Ireland",1,0)</f>
        <v>0</v>
      </c>
      <c r="AM909">
        <f>IF(EmployeeData3[[#This Row],[Country]]="Singapore",1,0)</f>
        <v>0</v>
      </c>
      <c r="AN909">
        <f>IF(EmployeeData3[[#This Row],[Country]]="US",1,0)</f>
        <v>0</v>
      </c>
      <c r="AO909">
        <f>IF(EmployeeData3[[#This Row],[Working Arrangement]]="Office",1,0)</f>
        <v>0</v>
      </c>
      <c r="AP909">
        <f>IF(EmployeeData3[[#This Row],[Working Arrangement]]="Remote",1,0)</f>
        <v>0</v>
      </c>
      <c r="AQ909" t="e">
        <f>'Logistics Regression'!#REF! + SUMPRODUCT(B909:J909, 'Logistics Regression'!#REF!)</f>
        <v>#REF!</v>
      </c>
    </row>
    <row r="910" spans="1:43">
      <c r="A910" t="s">
        <v>961</v>
      </c>
      <c r="B910" t="str">
        <f>VLOOKUP(EmployeeData3[[#This Row],[Employee ID]],GenderData[#All],2,FALSE)</f>
        <v>Female</v>
      </c>
      <c r="C910" t="s">
        <v>43</v>
      </c>
      <c r="D910" t="s">
        <v>44</v>
      </c>
      <c r="E910" t="s">
        <v>23</v>
      </c>
      <c r="F910" t="s">
        <v>24</v>
      </c>
      <c r="G910">
        <v>37</v>
      </c>
      <c r="H910">
        <v>1.6</v>
      </c>
      <c r="I910">
        <v>1.6</v>
      </c>
      <c r="J910" s="3">
        <v>1.01</v>
      </c>
      <c r="K910" t="s">
        <v>25</v>
      </c>
      <c r="L910" t="s">
        <v>38</v>
      </c>
      <c r="M910">
        <v>12</v>
      </c>
      <c r="N910">
        <v>89</v>
      </c>
      <c r="O910">
        <v>5</v>
      </c>
      <c r="P910">
        <v>10.1</v>
      </c>
      <c r="Q910" t="s">
        <v>33</v>
      </c>
      <c r="R910" t="s">
        <v>38</v>
      </c>
      <c r="S910">
        <v>12</v>
      </c>
      <c r="T910">
        <v>0</v>
      </c>
      <c r="U910">
        <f>IF(EmployeeData3[[#This Row],[Gender]]="Female",1,0)</f>
        <v>1</v>
      </c>
      <c r="V910">
        <f>IF(EmployeeData3[[#This Row],[Performance Rating]]="Needs Improvement",1,0)</f>
        <v>0</v>
      </c>
      <c r="W910">
        <f>IF(EmployeeData3[[#This Row],[Performance Rating]]="Exceeds Expectations",1,0)</f>
        <v>0</v>
      </c>
      <c r="X910">
        <f>IF(EmployeeData3[[#This Row],[Performance Rating]]="Outstanding",1,0)</f>
        <v>0</v>
      </c>
      <c r="Y910">
        <f>IF(EmployeeData3[[#This Row],[Job Level]]="Entry",1,0)</f>
        <v>0</v>
      </c>
      <c r="Z910">
        <f>IF(EmployeeData3[[#This Row],[Job Level]]="Manager",1,0)</f>
        <v>0</v>
      </c>
      <c r="AA910">
        <f>IF(EmployeeData3[[#This Row],[Job Level]]="Senior",1,0)</f>
        <v>0</v>
      </c>
      <c r="AB910">
        <f>IF(EmployeeData3[[#This Row],[Job Level]]="Senior Manager",1,0)</f>
        <v>0</v>
      </c>
      <c r="AC910">
        <f>IF(EmployeeData3[[#This Row],[Department]]="Claims",1,0)</f>
        <v>0</v>
      </c>
      <c r="AD910">
        <f>IF(EmployeeData3[[#This Row],[Department]]="Finance",1,0)</f>
        <v>1</v>
      </c>
      <c r="AE910">
        <f>IF(EmployeeData3[[#This Row],[Department]]="HR",1,0)</f>
        <v>0</v>
      </c>
      <c r="AF910">
        <f>IF(EmployeeData3[[#This Row],[Department]]="IT",1,0)</f>
        <v>0</v>
      </c>
      <c r="AG910">
        <f>IF(EmployeeData3[[#This Row],[Department]]="Marketing",1,0)</f>
        <v>0</v>
      </c>
      <c r="AH910">
        <f>IF(EmployeeData3[[#This Row],[Department]]="Sales",1,0)</f>
        <v>0</v>
      </c>
      <c r="AI910">
        <f>IF(EmployeeData3[[#This Row],[Department]]="Underwriting",1,0)</f>
        <v>0</v>
      </c>
      <c r="AJ910">
        <f>IF(EmployeeData3[[#This Row],[Country]]="Canada",1,0)</f>
        <v>0</v>
      </c>
      <c r="AK910">
        <f>IF(EmployeeData3[[#This Row],[Country]]="Germany",1,0)</f>
        <v>0</v>
      </c>
      <c r="AL910">
        <f>IF(EmployeeData3[[#This Row],[Country]]="Ireland",1,0)</f>
        <v>0</v>
      </c>
      <c r="AM910">
        <f>IF(EmployeeData3[[#This Row],[Country]]="Singapore",1,0)</f>
        <v>0</v>
      </c>
      <c r="AN910">
        <f>IF(EmployeeData3[[#This Row],[Country]]="US",1,0)</f>
        <v>0</v>
      </c>
      <c r="AO910">
        <f>IF(EmployeeData3[[#This Row],[Working Arrangement]]="Office",1,0)</f>
        <v>0</v>
      </c>
      <c r="AP910">
        <f>IF(EmployeeData3[[#This Row],[Working Arrangement]]="Remote",1,0)</f>
        <v>0</v>
      </c>
      <c r="AQ910" t="e">
        <f>'Logistics Regression'!#REF! + SUMPRODUCT(B910:J910, 'Logistics Regression'!#REF!)</f>
        <v>#REF!</v>
      </c>
    </row>
    <row r="911" spans="1:43">
      <c r="A911" t="s">
        <v>962</v>
      </c>
      <c r="B911" t="str">
        <f>VLOOKUP(EmployeeData3[[#This Row],[Employee ID]],GenderData[#All],2,FALSE)</f>
        <v>Female</v>
      </c>
      <c r="C911" t="s">
        <v>21</v>
      </c>
      <c r="D911" t="s">
        <v>22</v>
      </c>
      <c r="E911" t="s">
        <v>23</v>
      </c>
      <c r="F911" t="s">
        <v>24</v>
      </c>
      <c r="G911">
        <v>29</v>
      </c>
      <c r="H911">
        <v>6.5</v>
      </c>
      <c r="I911">
        <v>1.1000000000000001</v>
      </c>
      <c r="J911" s="3">
        <v>0.87</v>
      </c>
      <c r="K911" t="s">
        <v>37</v>
      </c>
      <c r="L911" t="s">
        <v>26</v>
      </c>
      <c r="M911">
        <v>9</v>
      </c>
      <c r="N911">
        <v>52</v>
      </c>
      <c r="O911">
        <v>2</v>
      </c>
      <c r="P911">
        <v>1.3</v>
      </c>
      <c r="Q911" t="s">
        <v>27</v>
      </c>
      <c r="R911" t="s">
        <v>26</v>
      </c>
      <c r="S911">
        <v>22</v>
      </c>
      <c r="T911">
        <v>0</v>
      </c>
      <c r="U911">
        <f>IF(EmployeeData3[[#This Row],[Gender]]="Female",1,0)</f>
        <v>1</v>
      </c>
      <c r="V911">
        <f>IF(EmployeeData3[[#This Row],[Performance Rating]]="Needs Improvement",1,0)</f>
        <v>0</v>
      </c>
      <c r="W911">
        <f>IF(EmployeeData3[[#This Row],[Performance Rating]]="Exceeds Expectations",1,0)</f>
        <v>1</v>
      </c>
      <c r="X911">
        <f>IF(EmployeeData3[[#This Row],[Performance Rating]]="Outstanding",1,0)</f>
        <v>0</v>
      </c>
      <c r="Y911">
        <f>IF(EmployeeData3[[#This Row],[Job Level]]="Entry",1,0)</f>
        <v>0</v>
      </c>
      <c r="Z911">
        <f>IF(EmployeeData3[[#This Row],[Job Level]]="Manager",1,0)</f>
        <v>0</v>
      </c>
      <c r="AA911">
        <f>IF(EmployeeData3[[#This Row],[Job Level]]="Senior",1,0)</f>
        <v>0</v>
      </c>
      <c r="AB911">
        <f>IF(EmployeeData3[[#This Row],[Job Level]]="Senior Manager",1,0)</f>
        <v>0</v>
      </c>
      <c r="AC911">
        <f>IF(EmployeeData3[[#This Row],[Department]]="Claims",1,0)</f>
        <v>0</v>
      </c>
      <c r="AD911">
        <f>IF(EmployeeData3[[#This Row],[Department]]="Finance",1,0)</f>
        <v>0</v>
      </c>
      <c r="AE911">
        <f>IF(EmployeeData3[[#This Row],[Department]]="HR",1,0)</f>
        <v>0</v>
      </c>
      <c r="AF911">
        <f>IF(EmployeeData3[[#This Row],[Department]]="IT",1,0)</f>
        <v>0</v>
      </c>
      <c r="AG911">
        <f>IF(EmployeeData3[[#This Row],[Department]]="Marketing",1,0)</f>
        <v>0</v>
      </c>
      <c r="AH911">
        <f>IF(EmployeeData3[[#This Row],[Department]]="Sales",1,0)</f>
        <v>1</v>
      </c>
      <c r="AI911">
        <f>IF(EmployeeData3[[#This Row],[Department]]="Underwriting",1,0)</f>
        <v>0</v>
      </c>
      <c r="AJ911">
        <f>IF(EmployeeData3[[#This Row],[Country]]="Canada",1,0)</f>
        <v>0</v>
      </c>
      <c r="AK911">
        <f>IF(EmployeeData3[[#This Row],[Country]]="Germany",1,0)</f>
        <v>0</v>
      </c>
      <c r="AL911">
        <f>IF(EmployeeData3[[#This Row],[Country]]="Ireland",1,0)</f>
        <v>0</v>
      </c>
      <c r="AM911">
        <f>IF(EmployeeData3[[#This Row],[Country]]="Singapore",1,0)</f>
        <v>0</v>
      </c>
      <c r="AN911">
        <f>IF(EmployeeData3[[#This Row],[Country]]="US",1,0)</f>
        <v>0</v>
      </c>
      <c r="AO911">
        <f>IF(EmployeeData3[[#This Row],[Working Arrangement]]="Office",1,0)</f>
        <v>0</v>
      </c>
      <c r="AP911">
        <f>IF(EmployeeData3[[#This Row],[Working Arrangement]]="Remote",1,0)</f>
        <v>1</v>
      </c>
      <c r="AQ911" t="e">
        <f>'Logistics Regression'!#REF! + SUMPRODUCT(B911:J911, 'Logistics Regression'!#REF!)</f>
        <v>#REF!</v>
      </c>
    </row>
    <row r="912" spans="1:43">
      <c r="A912" t="s">
        <v>963</v>
      </c>
      <c r="B912" t="str">
        <f>VLOOKUP(EmployeeData3[[#This Row],[Employee ID]],GenderData[#All],2,FALSE)</f>
        <v>Female</v>
      </c>
      <c r="C912" t="s">
        <v>40</v>
      </c>
      <c r="D912" t="s">
        <v>40</v>
      </c>
      <c r="E912" t="s">
        <v>55</v>
      </c>
      <c r="F912" t="s">
        <v>24</v>
      </c>
      <c r="G912">
        <v>32</v>
      </c>
      <c r="H912">
        <v>4.8</v>
      </c>
      <c r="I912">
        <v>3.1</v>
      </c>
      <c r="J912" s="3">
        <v>1.1399999999999999</v>
      </c>
      <c r="K912" t="s">
        <v>25</v>
      </c>
      <c r="L912" t="s">
        <v>26</v>
      </c>
      <c r="M912">
        <v>23</v>
      </c>
      <c r="N912">
        <v>77</v>
      </c>
      <c r="O912">
        <v>4</v>
      </c>
      <c r="P912">
        <v>3.9</v>
      </c>
      <c r="Q912" t="s">
        <v>50</v>
      </c>
      <c r="R912" t="s">
        <v>38</v>
      </c>
      <c r="S912">
        <v>28</v>
      </c>
      <c r="T912">
        <v>1</v>
      </c>
      <c r="U912">
        <f>IF(EmployeeData3[[#This Row],[Gender]]="Female",1,0)</f>
        <v>1</v>
      </c>
      <c r="V912">
        <f>IF(EmployeeData3[[#This Row],[Performance Rating]]="Needs Improvement",1,0)</f>
        <v>0</v>
      </c>
      <c r="W912">
        <f>IF(EmployeeData3[[#This Row],[Performance Rating]]="Exceeds Expectations",1,0)</f>
        <v>0</v>
      </c>
      <c r="X912">
        <f>IF(EmployeeData3[[#This Row],[Performance Rating]]="Outstanding",1,0)</f>
        <v>0</v>
      </c>
      <c r="Y912">
        <f>IF(EmployeeData3[[#This Row],[Job Level]]="Entry",1,0)</f>
        <v>0</v>
      </c>
      <c r="Z912">
        <f>IF(EmployeeData3[[#This Row],[Job Level]]="Manager",1,0)</f>
        <v>0</v>
      </c>
      <c r="AA912">
        <f>IF(EmployeeData3[[#This Row],[Job Level]]="Senior",1,0)</f>
        <v>0</v>
      </c>
      <c r="AB912">
        <f>IF(EmployeeData3[[#This Row],[Job Level]]="Senior Manager",1,0)</f>
        <v>0</v>
      </c>
      <c r="AC912">
        <f>IF(EmployeeData3[[#This Row],[Department]]="Claims",1,0)</f>
        <v>0</v>
      </c>
      <c r="AD912">
        <f>IF(EmployeeData3[[#This Row],[Department]]="Finance",1,0)</f>
        <v>0</v>
      </c>
      <c r="AE912">
        <f>IF(EmployeeData3[[#This Row],[Department]]="HR",1,0)</f>
        <v>0</v>
      </c>
      <c r="AF912">
        <f>IF(EmployeeData3[[#This Row],[Department]]="IT",1,0)</f>
        <v>0</v>
      </c>
      <c r="AG912">
        <f>IF(EmployeeData3[[#This Row],[Department]]="Marketing",1,0)</f>
        <v>0</v>
      </c>
      <c r="AH912">
        <f>IF(EmployeeData3[[#This Row],[Department]]="Sales",1,0)</f>
        <v>0</v>
      </c>
      <c r="AI912">
        <f>IF(EmployeeData3[[#This Row],[Department]]="Underwriting",1,0)</f>
        <v>0</v>
      </c>
      <c r="AJ912">
        <f>IF(EmployeeData3[[#This Row],[Country]]="Canada",1,0)</f>
        <v>1</v>
      </c>
      <c r="AK912">
        <f>IF(EmployeeData3[[#This Row],[Country]]="Germany",1,0)</f>
        <v>0</v>
      </c>
      <c r="AL912">
        <f>IF(EmployeeData3[[#This Row],[Country]]="Ireland",1,0)</f>
        <v>0</v>
      </c>
      <c r="AM912">
        <f>IF(EmployeeData3[[#This Row],[Country]]="Singapore",1,0)</f>
        <v>0</v>
      </c>
      <c r="AN912">
        <f>IF(EmployeeData3[[#This Row],[Country]]="US",1,0)</f>
        <v>0</v>
      </c>
      <c r="AO912">
        <f>IF(EmployeeData3[[#This Row],[Working Arrangement]]="Office",1,0)</f>
        <v>1</v>
      </c>
      <c r="AP912">
        <f>IF(EmployeeData3[[#This Row],[Working Arrangement]]="Remote",1,0)</f>
        <v>0</v>
      </c>
      <c r="AQ912" t="e">
        <f>'Logistics Regression'!#REF! + SUMPRODUCT(B912:J912, 'Logistics Regression'!#REF!)</f>
        <v>#REF!</v>
      </c>
    </row>
    <row r="913" spans="1:43">
      <c r="A913" t="s">
        <v>964</v>
      </c>
      <c r="B913" t="str">
        <f>VLOOKUP(EmployeeData3[[#This Row],[Employee ID]],GenderData[#All],2,FALSE)</f>
        <v>Female</v>
      </c>
      <c r="C913" t="s">
        <v>43</v>
      </c>
      <c r="D913" t="s">
        <v>44</v>
      </c>
      <c r="E913" t="s">
        <v>23</v>
      </c>
      <c r="F913" t="s">
        <v>36</v>
      </c>
      <c r="G913">
        <v>30</v>
      </c>
      <c r="H913">
        <v>1.7</v>
      </c>
      <c r="I913">
        <v>0.3</v>
      </c>
      <c r="J913" s="3">
        <v>0.9</v>
      </c>
      <c r="K913" t="s">
        <v>53</v>
      </c>
      <c r="L913" t="s">
        <v>26</v>
      </c>
      <c r="M913">
        <v>2</v>
      </c>
      <c r="N913">
        <v>100</v>
      </c>
      <c r="O913">
        <v>1</v>
      </c>
      <c r="P913">
        <v>2.9</v>
      </c>
      <c r="Q913" t="s">
        <v>33</v>
      </c>
      <c r="R913" t="s">
        <v>26</v>
      </c>
      <c r="S913">
        <v>12</v>
      </c>
      <c r="T913">
        <v>0</v>
      </c>
      <c r="U913">
        <f>IF(EmployeeData3[[#This Row],[Gender]]="Female",1,0)</f>
        <v>1</v>
      </c>
      <c r="V913">
        <f>IF(EmployeeData3[[#This Row],[Performance Rating]]="Needs Improvement",1,0)</f>
        <v>1</v>
      </c>
      <c r="W913">
        <f>IF(EmployeeData3[[#This Row],[Performance Rating]]="Exceeds Expectations",1,0)</f>
        <v>0</v>
      </c>
      <c r="X913">
        <f>IF(EmployeeData3[[#This Row],[Performance Rating]]="Outstanding",1,0)</f>
        <v>0</v>
      </c>
      <c r="Y913">
        <f>IF(EmployeeData3[[#This Row],[Job Level]]="Entry",1,0)</f>
        <v>0</v>
      </c>
      <c r="Z913">
        <f>IF(EmployeeData3[[#This Row],[Job Level]]="Manager",1,0)</f>
        <v>1</v>
      </c>
      <c r="AA913">
        <f>IF(EmployeeData3[[#This Row],[Job Level]]="Senior",1,0)</f>
        <v>0</v>
      </c>
      <c r="AB913">
        <f>IF(EmployeeData3[[#This Row],[Job Level]]="Senior Manager",1,0)</f>
        <v>0</v>
      </c>
      <c r="AC913">
        <f>IF(EmployeeData3[[#This Row],[Department]]="Claims",1,0)</f>
        <v>0</v>
      </c>
      <c r="AD913">
        <f>IF(EmployeeData3[[#This Row],[Department]]="Finance",1,0)</f>
        <v>1</v>
      </c>
      <c r="AE913">
        <f>IF(EmployeeData3[[#This Row],[Department]]="HR",1,0)</f>
        <v>0</v>
      </c>
      <c r="AF913">
        <f>IF(EmployeeData3[[#This Row],[Department]]="IT",1,0)</f>
        <v>0</v>
      </c>
      <c r="AG913">
        <f>IF(EmployeeData3[[#This Row],[Department]]="Marketing",1,0)</f>
        <v>0</v>
      </c>
      <c r="AH913">
        <f>IF(EmployeeData3[[#This Row],[Department]]="Sales",1,0)</f>
        <v>0</v>
      </c>
      <c r="AI913">
        <f>IF(EmployeeData3[[#This Row],[Department]]="Underwriting",1,0)</f>
        <v>0</v>
      </c>
      <c r="AJ913">
        <f>IF(EmployeeData3[[#This Row],[Country]]="Canada",1,0)</f>
        <v>0</v>
      </c>
      <c r="AK913">
        <f>IF(EmployeeData3[[#This Row],[Country]]="Germany",1,0)</f>
        <v>0</v>
      </c>
      <c r="AL913">
        <f>IF(EmployeeData3[[#This Row],[Country]]="Ireland",1,0)</f>
        <v>0</v>
      </c>
      <c r="AM913">
        <f>IF(EmployeeData3[[#This Row],[Country]]="Singapore",1,0)</f>
        <v>0</v>
      </c>
      <c r="AN913">
        <f>IF(EmployeeData3[[#This Row],[Country]]="US",1,0)</f>
        <v>0</v>
      </c>
      <c r="AO913">
        <f>IF(EmployeeData3[[#This Row],[Working Arrangement]]="Office",1,0)</f>
        <v>0</v>
      </c>
      <c r="AP913">
        <f>IF(EmployeeData3[[#This Row],[Working Arrangement]]="Remote",1,0)</f>
        <v>0</v>
      </c>
      <c r="AQ913" t="e">
        <f>'Logistics Regression'!#REF! + SUMPRODUCT(B913:J913, 'Logistics Regression'!#REF!)</f>
        <v>#REF!</v>
      </c>
    </row>
    <row r="914" spans="1:43">
      <c r="A914" t="s">
        <v>965</v>
      </c>
      <c r="B914" t="str">
        <f>VLOOKUP(EmployeeData3[[#This Row],[Employee ID]],GenderData[#All],2,FALSE)</f>
        <v>Male</v>
      </c>
      <c r="C914" t="s">
        <v>40</v>
      </c>
      <c r="D914" t="s">
        <v>40</v>
      </c>
      <c r="E914" t="s">
        <v>23</v>
      </c>
      <c r="F914" t="s">
        <v>59</v>
      </c>
      <c r="G914">
        <v>26</v>
      </c>
      <c r="H914">
        <v>2</v>
      </c>
      <c r="I914">
        <v>2</v>
      </c>
      <c r="J914" s="3">
        <v>1.04</v>
      </c>
      <c r="K914" t="s">
        <v>25</v>
      </c>
      <c r="L914" t="s">
        <v>38</v>
      </c>
      <c r="M914">
        <v>21</v>
      </c>
      <c r="N914">
        <v>90</v>
      </c>
      <c r="O914">
        <v>1</v>
      </c>
      <c r="P914">
        <v>0.7</v>
      </c>
      <c r="Q914" t="s">
        <v>50</v>
      </c>
      <c r="R914" t="s">
        <v>26</v>
      </c>
      <c r="S914">
        <v>8</v>
      </c>
      <c r="T914">
        <v>0</v>
      </c>
      <c r="U914">
        <f>IF(EmployeeData3[[#This Row],[Gender]]="Female",1,0)</f>
        <v>0</v>
      </c>
      <c r="V914">
        <f>IF(EmployeeData3[[#This Row],[Performance Rating]]="Needs Improvement",1,0)</f>
        <v>0</v>
      </c>
      <c r="W914">
        <f>IF(EmployeeData3[[#This Row],[Performance Rating]]="Exceeds Expectations",1,0)</f>
        <v>0</v>
      </c>
      <c r="X914">
        <f>IF(EmployeeData3[[#This Row],[Performance Rating]]="Outstanding",1,0)</f>
        <v>0</v>
      </c>
      <c r="Y914">
        <f>IF(EmployeeData3[[#This Row],[Job Level]]="Entry",1,0)</f>
        <v>0</v>
      </c>
      <c r="Z914">
        <f>IF(EmployeeData3[[#This Row],[Job Level]]="Manager",1,0)</f>
        <v>0</v>
      </c>
      <c r="AA914">
        <f>IF(EmployeeData3[[#This Row],[Job Level]]="Senior",1,0)</f>
        <v>0</v>
      </c>
      <c r="AB914">
        <f>IF(EmployeeData3[[#This Row],[Job Level]]="Senior Manager",1,0)</f>
        <v>1</v>
      </c>
      <c r="AC914">
        <f>IF(EmployeeData3[[#This Row],[Department]]="Claims",1,0)</f>
        <v>0</v>
      </c>
      <c r="AD914">
        <f>IF(EmployeeData3[[#This Row],[Department]]="Finance",1,0)</f>
        <v>0</v>
      </c>
      <c r="AE914">
        <f>IF(EmployeeData3[[#This Row],[Department]]="HR",1,0)</f>
        <v>0</v>
      </c>
      <c r="AF914">
        <f>IF(EmployeeData3[[#This Row],[Department]]="IT",1,0)</f>
        <v>0</v>
      </c>
      <c r="AG914">
        <f>IF(EmployeeData3[[#This Row],[Department]]="Marketing",1,0)</f>
        <v>0</v>
      </c>
      <c r="AH914">
        <f>IF(EmployeeData3[[#This Row],[Department]]="Sales",1,0)</f>
        <v>0</v>
      </c>
      <c r="AI914">
        <f>IF(EmployeeData3[[#This Row],[Department]]="Underwriting",1,0)</f>
        <v>0</v>
      </c>
      <c r="AJ914">
        <f>IF(EmployeeData3[[#This Row],[Country]]="Canada",1,0)</f>
        <v>0</v>
      </c>
      <c r="AK914">
        <f>IF(EmployeeData3[[#This Row],[Country]]="Germany",1,0)</f>
        <v>0</v>
      </c>
      <c r="AL914">
        <f>IF(EmployeeData3[[#This Row],[Country]]="Ireland",1,0)</f>
        <v>0</v>
      </c>
      <c r="AM914">
        <f>IF(EmployeeData3[[#This Row],[Country]]="Singapore",1,0)</f>
        <v>0</v>
      </c>
      <c r="AN914">
        <f>IF(EmployeeData3[[#This Row],[Country]]="US",1,0)</f>
        <v>0</v>
      </c>
      <c r="AO914">
        <f>IF(EmployeeData3[[#This Row],[Working Arrangement]]="Office",1,0)</f>
        <v>1</v>
      </c>
      <c r="AP914">
        <f>IF(EmployeeData3[[#This Row],[Working Arrangement]]="Remote",1,0)</f>
        <v>0</v>
      </c>
      <c r="AQ914" t="e">
        <f>'Logistics Regression'!#REF! + SUMPRODUCT(B914:J914, 'Logistics Regression'!#REF!)</f>
        <v>#REF!</v>
      </c>
    </row>
    <row r="915" spans="1:43">
      <c r="A915" t="s">
        <v>966</v>
      </c>
      <c r="B915" t="str">
        <f>VLOOKUP(EmployeeData3[[#This Row],[Employee ID]],GenderData[#All],2,FALSE)</f>
        <v>Female</v>
      </c>
      <c r="C915" t="s">
        <v>21</v>
      </c>
      <c r="D915" t="s">
        <v>22</v>
      </c>
      <c r="E915" t="s">
        <v>23</v>
      </c>
      <c r="F915" t="s">
        <v>24</v>
      </c>
      <c r="G915">
        <v>50</v>
      </c>
      <c r="H915">
        <v>8.6999999999999993</v>
      </c>
      <c r="I915">
        <v>4.5999999999999996</v>
      </c>
      <c r="J915" s="3">
        <v>0.98</v>
      </c>
      <c r="K915" t="s">
        <v>37</v>
      </c>
      <c r="L915" t="s">
        <v>38</v>
      </c>
      <c r="M915">
        <v>22</v>
      </c>
      <c r="N915">
        <v>91</v>
      </c>
      <c r="O915">
        <v>17</v>
      </c>
      <c r="P915">
        <v>1.3</v>
      </c>
      <c r="Q915" t="s">
        <v>33</v>
      </c>
      <c r="R915" t="s">
        <v>26</v>
      </c>
      <c r="S915">
        <v>30</v>
      </c>
      <c r="T915">
        <v>0</v>
      </c>
      <c r="U915">
        <f>IF(EmployeeData3[[#This Row],[Gender]]="Female",1,0)</f>
        <v>1</v>
      </c>
      <c r="V915">
        <f>IF(EmployeeData3[[#This Row],[Performance Rating]]="Needs Improvement",1,0)</f>
        <v>0</v>
      </c>
      <c r="W915">
        <f>IF(EmployeeData3[[#This Row],[Performance Rating]]="Exceeds Expectations",1,0)</f>
        <v>1</v>
      </c>
      <c r="X915">
        <f>IF(EmployeeData3[[#This Row],[Performance Rating]]="Outstanding",1,0)</f>
        <v>0</v>
      </c>
      <c r="Y915">
        <f>IF(EmployeeData3[[#This Row],[Job Level]]="Entry",1,0)</f>
        <v>0</v>
      </c>
      <c r="Z915">
        <f>IF(EmployeeData3[[#This Row],[Job Level]]="Manager",1,0)</f>
        <v>0</v>
      </c>
      <c r="AA915">
        <f>IF(EmployeeData3[[#This Row],[Job Level]]="Senior",1,0)</f>
        <v>0</v>
      </c>
      <c r="AB915">
        <f>IF(EmployeeData3[[#This Row],[Job Level]]="Senior Manager",1,0)</f>
        <v>0</v>
      </c>
      <c r="AC915">
        <f>IF(EmployeeData3[[#This Row],[Department]]="Claims",1,0)</f>
        <v>0</v>
      </c>
      <c r="AD915">
        <f>IF(EmployeeData3[[#This Row],[Department]]="Finance",1,0)</f>
        <v>0</v>
      </c>
      <c r="AE915">
        <f>IF(EmployeeData3[[#This Row],[Department]]="HR",1,0)</f>
        <v>0</v>
      </c>
      <c r="AF915">
        <f>IF(EmployeeData3[[#This Row],[Department]]="IT",1,0)</f>
        <v>0</v>
      </c>
      <c r="AG915">
        <f>IF(EmployeeData3[[#This Row],[Department]]="Marketing",1,0)</f>
        <v>0</v>
      </c>
      <c r="AH915">
        <f>IF(EmployeeData3[[#This Row],[Department]]="Sales",1,0)</f>
        <v>1</v>
      </c>
      <c r="AI915">
        <f>IF(EmployeeData3[[#This Row],[Department]]="Underwriting",1,0)</f>
        <v>0</v>
      </c>
      <c r="AJ915">
        <f>IF(EmployeeData3[[#This Row],[Country]]="Canada",1,0)</f>
        <v>0</v>
      </c>
      <c r="AK915">
        <f>IF(EmployeeData3[[#This Row],[Country]]="Germany",1,0)</f>
        <v>0</v>
      </c>
      <c r="AL915">
        <f>IF(EmployeeData3[[#This Row],[Country]]="Ireland",1,0)</f>
        <v>0</v>
      </c>
      <c r="AM915">
        <f>IF(EmployeeData3[[#This Row],[Country]]="Singapore",1,0)</f>
        <v>0</v>
      </c>
      <c r="AN915">
        <f>IF(EmployeeData3[[#This Row],[Country]]="US",1,0)</f>
        <v>0</v>
      </c>
      <c r="AO915">
        <f>IF(EmployeeData3[[#This Row],[Working Arrangement]]="Office",1,0)</f>
        <v>0</v>
      </c>
      <c r="AP915">
        <f>IF(EmployeeData3[[#This Row],[Working Arrangement]]="Remote",1,0)</f>
        <v>0</v>
      </c>
      <c r="AQ915" t="e">
        <f>'Logistics Regression'!#REF! + SUMPRODUCT(B915:J915, 'Logistics Regression'!#REF!)</f>
        <v>#REF!</v>
      </c>
    </row>
    <row r="916" spans="1:43">
      <c r="A916" t="s">
        <v>967</v>
      </c>
      <c r="B916" t="str">
        <f>VLOOKUP(EmployeeData3[[#This Row],[Employee ID]],GenderData[#All],2,FALSE)</f>
        <v>Male</v>
      </c>
      <c r="C916" t="s">
        <v>40</v>
      </c>
      <c r="D916" t="s">
        <v>40</v>
      </c>
      <c r="E916" t="s">
        <v>41</v>
      </c>
      <c r="F916" t="s">
        <v>24</v>
      </c>
      <c r="G916">
        <v>21</v>
      </c>
      <c r="H916">
        <v>2.8</v>
      </c>
      <c r="I916">
        <v>0.2</v>
      </c>
      <c r="J916" s="3">
        <v>0.97</v>
      </c>
      <c r="K916" t="s">
        <v>37</v>
      </c>
      <c r="L916" t="s">
        <v>26</v>
      </c>
      <c r="M916">
        <v>8</v>
      </c>
      <c r="N916">
        <v>75</v>
      </c>
      <c r="O916">
        <v>4</v>
      </c>
      <c r="P916">
        <v>5.8</v>
      </c>
      <c r="Q916" t="s">
        <v>33</v>
      </c>
      <c r="R916" t="s">
        <v>38</v>
      </c>
      <c r="S916">
        <v>37</v>
      </c>
      <c r="T916">
        <v>0</v>
      </c>
      <c r="U916">
        <f>IF(EmployeeData3[[#This Row],[Gender]]="Female",1,0)</f>
        <v>0</v>
      </c>
      <c r="V916">
        <f>IF(EmployeeData3[[#This Row],[Performance Rating]]="Needs Improvement",1,0)</f>
        <v>0</v>
      </c>
      <c r="W916">
        <f>IF(EmployeeData3[[#This Row],[Performance Rating]]="Exceeds Expectations",1,0)</f>
        <v>1</v>
      </c>
      <c r="X916">
        <f>IF(EmployeeData3[[#This Row],[Performance Rating]]="Outstanding",1,0)</f>
        <v>0</v>
      </c>
      <c r="Y916">
        <f>IF(EmployeeData3[[#This Row],[Job Level]]="Entry",1,0)</f>
        <v>0</v>
      </c>
      <c r="Z916">
        <f>IF(EmployeeData3[[#This Row],[Job Level]]="Manager",1,0)</f>
        <v>0</v>
      </c>
      <c r="AA916">
        <f>IF(EmployeeData3[[#This Row],[Job Level]]="Senior",1,0)</f>
        <v>0</v>
      </c>
      <c r="AB916">
        <f>IF(EmployeeData3[[#This Row],[Job Level]]="Senior Manager",1,0)</f>
        <v>0</v>
      </c>
      <c r="AC916">
        <f>IF(EmployeeData3[[#This Row],[Department]]="Claims",1,0)</f>
        <v>0</v>
      </c>
      <c r="AD916">
        <f>IF(EmployeeData3[[#This Row],[Department]]="Finance",1,0)</f>
        <v>0</v>
      </c>
      <c r="AE916">
        <f>IF(EmployeeData3[[#This Row],[Department]]="HR",1,0)</f>
        <v>0</v>
      </c>
      <c r="AF916">
        <f>IF(EmployeeData3[[#This Row],[Department]]="IT",1,0)</f>
        <v>0</v>
      </c>
      <c r="AG916">
        <f>IF(EmployeeData3[[#This Row],[Department]]="Marketing",1,0)</f>
        <v>0</v>
      </c>
      <c r="AH916">
        <f>IF(EmployeeData3[[#This Row],[Department]]="Sales",1,0)</f>
        <v>0</v>
      </c>
      <c r="AI916">
        <f>IF(EmployeeData3[[#This Row],[Department]]="Underwriting",1,0)</f>
        <v>0</v>
      </c>
      <c r="AJ916">
        <f>IF(EmployeeData3[[#This Row],[Country]]="Canada",1,0)</f>
        <v>0</v>
      </c>
      <c r="AK916">
        <f>IF(EmployeeData3[[#This Row],[Country]]="Germany",1,0)</f>
        <v>0</v>
      </c>
      <c r="AL916">
        <f>IF(EmployeeData3[[#This Row],[Country]]="Ireland",1,0)</f>
        <v>0</v>
      </c>
      <c r="AM916">
        <f>IF(EmployeeData3[[#This Row],[Country]]="Singapore",1,0)</f>
        <v>1</v>
      </c>
      <c r="AN916">
        <f>IF(EmployeeData3[[#This Row],[Country]]="US",1,0)</f>
        <v>0</v>
      </c>
      <c r="AO916">
        <f>IF(EmployeeData3[[#This Row],[Working Arrangement]]="Office",1,0)</f>
        <v>0</v>
      </c>
      <c r="AP916">
        <f>IF(EmployeeData3[[#This Row],[Working Arrangement]]="Remote",1,0)</f>
        <v>0</v>
      </c>
      <c r="AQ916" t="e">
        <f>'Logistics Regression'!#REF! + SUMPRODUCT(B916:J916, 'Logistics Regression'!#REF!)</f>
        <v>#REF!</v>
      </c>
    </row>
    <row r="917" spans="1:43">
      <c r="A917" t="s">
        <v>968</v>
      </c>
      <c r="B917" t="str">
        <f>VLOOKUP(EmployeeData3[[#This Row],[Employee ID]],GenderData[#All],2,FALSE)</f>
        <v>Male</v>
      </c>
      <c r="C917" t="s">
        <v>21</v>
      </c>
      <c r="D917" t="s">
        <v>22</v>
      </c>
      <c r="E917" t="s">
        <v>45</v>
      </c>
      <c r="F917" t="s">
        <v>32</v>
      </c>
      <c r="G917">
        <v>50</v>
      </c>
      <c r="H917">
        <v>0.5</v>
      </c>
      <c r="I917">
        <v>0.5</v>
      </c>
      <c r="J917" s="3">
        <v>0.99</v>
      </c>
      <c r="K917" t="s">
        <v>25</v>
      </c>
      <c r="L917" t="s">
        <v>26</v>
      </c>
      <c r="M917">
        <v>9</v>
      </c>
      <c r="N917">
        <v>84</v>
      </c>
      <c r="O917">
        <v>3</v>
      </c>
      <c r="P917">
        <v>2.4</v>
      </c>
      <c r="Q917" t="s">
        <v>33</v>
      </c>
      <c r="R917" t="s">
        <v>26</v>
      </c>
      <c r="S917">
        <v>23</v>
      </c>
      <c r="T917">
        <v>0</v>
      </c>
      <c r="U917">
        <f>IF(EmployeeData3[[#This Row],[Gender]]="Female",1,0)</f>
        <v>0</v>
      </c>
      <c r="V917">
        <f>IF(EmployeeData3[[#This Row],[Performance Rating]]="Needs Improvement",1,0)</f>
        <v>0</v>
      </c>
      <c r="W917">
        <f>IF(EmployeeData3[[#This Row],[Performance Rating]]="Exceeds Expectations",1,0)</f>
        <v>0</v>
      </c>
      <c r="X917">
        <f>IF(EmployeeData3[[#This Row],[Performance Rating]]="Outstanding",1,0)</f>
        <v>0</v>
      </c>
      <c r="Y917">
        <f>IF(EmployeeData3[[#This Row],[Job Level]]="Entry",1,0)</f>
        <v>0</v>
      </c>
      <c r="Z917">
        <f>IF(EmployeeData3[[#This Row],[Job Level]]="Manager",1,0)</f>
        <v>0</v>
      </c>
      <c r="AA917">
        <f>IF(EmployeeData3[[#This Row],[Job Level]]="Senior",1,0)</f>
        <v>1</v>
      </c>
      <c r="AB917">
        <f>IF(EmployeeData3[[#This Row],[Job Level]]="Senior Manager",1,0)</f>
        <v>0</v>
      </c>
      <c r="AC917">
        <f>IF(EmployeeData3[[#This Row],[Department]]="Claims",1,0)</f>
        <v>0</v>
      </c>
      <c r="AD917">
        <f>IF(EmployeeData3[[#This Row],[Department]]="Finance",1,0)</f>
        <v>0</v>
      </c>
      <c r="AE917">
        <f>IF(EmployeeData3[[#This Row],[Department]]="HR",1,0)</f>
        <v>0</v>
      </c>
      <c r="AF917">
        <f>IF(EmployeeData3[[#This Row],[Department]]="IT",1,0)</f>
        <v>0</v>
      </c>
      <c r="AG917">
        <f>IF(EmployeeData3[[#This Row],[Department]]="Marketing",1,0)</f>
        <v>0</v>
      </c>
      <c r="AH917">
        <f>IF(EmployeeData3[[#This Row],[Department]]="Sales",1,0)</f>
        <v>1</v>
      </c>
      <c r="AI917">
        <f>IF(EmployeeData3[[#This Row],[Department]]="Underwriting",1,0)</f>
        <v>0</v>
      </c>
      <c r="AJ917">
        <f>IF(EmployeeData3[[#This Row],[Country]]="Canada",1,0)</f>
        <v>0</v>
      </c>
      <c r="AK917">
        <f>IF(EmployeeData3[[#This Row],[Country]]="Germany",1,0)</f>
        <v>0</v>
      </c>
      <c r="AL917">
        <f>IF(EmployeeData3[[#This Row],[Country]]="Ireland",1,0)</f>
        <v>0</v>
      </c>
      <c r="AM917">
        <f>IF(EmployeeData3[[#This Row],[Country]]="Singapore",1,0)</f>
        <v>0</v>
      </c>
      <c r="AN917">
        <f>IF(EmployeeData3[[#This Row],[Country]]="US",1,0)</f>
        <v>1</v>
      </c>
      <c r="AO917">
        <f>IF(EmployeeData3[[#This Row],[Working Arrangement]]="Office",1,0)</f>
        <v>0</v>
      </c>
      <c r="AP917">
        <f>IF(EmployeeData3[[#This Row],[Working Arrangement]]="Remote",1,0)</f>
        <v>0</v>
      </c>
      <c r="AQ917" t="e">
        <f>'Logistics Regression'!#REF! + SUMPRODUCT(B917:J917, 'Logistics Regression'!#REF!)</f>
        <v>#REF!</v>
      </c>
    </row>
    <row r="918" spans="1:43">
      <c r="A918" t="s">
        <v>969</v>
      </c>
      <c r="B918" t="str">
        <f>VLOOKUP(EmployeeData3[[#This Row],[Employee ID]],GenderData[#All],2,FALSE)</f>
        <v>Male</v>
      </c>
      <c r="C918" t="s">
        <v>66</v>
      </c>
      <c r="D918" t="s">
        <v>67</v>
      </c>
      <c r="E918" t="s">
        <v>45</v>
      </c>
      <c r="F918" t="s">
        <v>36</v>
      </c>
      <c r="G918">
        <v>49</v>
      </c>
      <c r="H918">
        <v>1.6</v>
      </c>
      <c r="I918">
        <v>1.6</v>
      </c>
      <c r="J918" s="3">
        <v>0.9</v>
      </c>
      <c r="K918" t="s">
        <v>25</v>
      </c>
      <c r="L918" t="s">
        <v>26</v>
      </c>
      <c r="M918">
        <v>14</v>
      </c>
      <c r="N918">
        <v>63</v>
      </c>
      <c r="O918">
        <v>1</v>
      </c>
      <c r="P918">
        <v>1.2</v>
      </c>
      <c r="Q918" t="s">
        <v>50</v>
      </c>
      <c r="R918" t="s">
        <v>26</v>
      </c>
      <c r="S918">
        <v>19</v>
      </c>
      <c r="T918">
        <v>0</v>
      </c>
      <c r="U918">
        <f>IF(EmployeeData3[[#This Row],[Gender]]="Female",1,0)</f>
        <v>0</v>
      </c>
      <c r="V918">
        <f>IF(EmployeeData3[[#This Row],[Performance Rating]]="Needs Improvement",1,0)</f>
        <v>0</v>
      </c>
      <c r="W918">
        <f>IF(EmployeeData3[[#This Row],[Performance Rating]]="Exceeds Expectations",1,0)</f>
        <v>0</v>
      </c>
      <c r="X918">
        <f>IF(EmployeeData3[[#This Row],[Performance Rating]]="Outstanding",1,0)</f>
        <v>0</v>
      </c>
      <c r="Y918">
        <f>IF(EmployeeData3[[#This Row],[Job Level]]="Entry",1,0)</f>
        <v>0</v>
      </c>
      <c r="Z918">
        <f>IF(EmployeeData3[[#This Row],[Job Level]]="Manager",1,0)</f>
        <v>1</v>
      </c>
      <c r="AA918">
        <f>IF(EmployeeData3[[#This Row],[Job Level]]="Senior",1,0)</f>
        <v>0</v>
      </c>
      <c r="AB918">
        <f>IF(EmployeeData3[[#This Row],[Job Level]]="Senior Manager",1,0)</f>
        <v>0</v>
      </c>
      <c r="AC918">
        <f>IF(EmployeeData3[[#This Row],[Department]]="Claims",1,0)</f>
        <v>0</v>
      </c>
      <c r="AD918">
        <f>IF(EmployeeData3[[#This Row],[Department]]="Finance",1,0)</f>
        <v>0</v>
      </c>
      <c r="AE918">
        <f>IF(EmployeeData3[[#This Row],[Department]]="HR",1,0)</f>
        <v>1</v>
      </c>
      <c r="AF918">
        <f>IF(EmployeeData3[[#This Row],[Department]]="IT",1,0)</f>
        <v>0</v>
      </c>
      <c r="AG918">
        <f>IF(EmployeeData3[[#This Row],[Department]]="Marketing",1,0)</f>
        <v>0</v>
      </c>
      <c r="AH918">
        <f>IF(EmployeeData3[[#This Row],[Department]]="Sales",1,0)</f>
        <v>0</v>
      </c>
      <c r="AI918">
        <f>IF(EmployeeData3[[#This Row],[Department]]="Underwriting",1,0)</f>
        <v>0</v>
      </c>
      <c r="AJ918">
        <f>IF(EmployeeData3[[#This Row],[Country]]="Canada",1,0)</f>
        <v>0</v>
      </c>
      <c r="AK918">
        <f>IF(EmployeeData3[[#This Row],[Country]]="Germany",1,0)</f>
        <v>0</v>
      </c>
      <c r="AL918">
        <f>IF(EmployeeData3[[#This Row],[Country]]="Ireland",1,0)</f>
        <v>0</v>
      </c>
      <c r="AM918">
        <f>IF(EmployeeData3[[#This Row],[Country]]="Singapore",1,0)</f>
        <v>0</v>
      </c>
      <c r="AN918">
        <f>IF(EmployeeData3[[#This Row],[Country]]="US",1,0)</f>
        <v>1</v>
      </c>
      <c r="AO918">
        <f>IF(EmployeeData3[[#This Row],[Working Arrangement]]="Office",1,0)</f>
        <v>1</v>
      </c>
      <c r="AP918">
        <f>IF(EmployeeData3[[#This Row],[Working Arrangement]]="Remote",1,0)</f>
        <v>0</v>
      </c>
      <c r="AQ918" t="e">
        <f>'Logistics Regression'!#REF! + SUMPRODUCT(B918:J918, 'Logistics Regression'!#REF!)</f>
        <v>#REF!</v>
      </c>
    </row>
    <row r="919" spans="1:43">
      <c r="A919" t="s">
        <v>970</v>
      </c>
      <c r="B919" t="str">
        <f>VLOOKUP(EmployeeData3[[#This Row],[Employee ID]],GenderData[#All],2,FALSE)</f>
        <v>Male</v>
      </c>
      <c r="C919" t="s">
        <v>29</v>
      </c>
      <c r="D919" t="s">
        <v>30</v>
      </c>
      <c r="E919" t="s">
        <v>45</v>
      </c>
      <c r="F919" t="s">
        <v>32</v>
      </c>
      <c r="G919">
        <v>42</v>
      </c>
      <c r="H919">
        <v>12.4</v>
      </c>
      <c r="I919">
        <v>2.7</v>
      </c>
      <c r="J919" s="3">
        <v>1.02</v>
      </c>
      <c r="K919" t="s">
        <v>25</v>
      </c>
      <c r="L919" t="s">
        <v>26</v>
      </c>
      <c r="M919">
        <v>19</v>
      </c>
      <c r="N919">
        <v>82</v>
      </c>
      <c r="O919">
        <v>2</v>
      </c>
      <c r="P919">
        <v>2.1</v>
      </c>
      <c r="Q919" t="s">
        <v>50</v>
      </c>
      <c r="R919" t="s">
        <v>38</v>
      </c>
      <c r="S919">
        <v>26</v>
      </c>
      <c r="T919">
        <v>0</v>
      </c>
      <c r="U919">
        <f>IF(EmployeeData3[[#This Row],[Gender]]="Female",1,0)</f>
        <v>0</v>
      </c>
      <c r="V919">
        <f>IF(EmployeeData3[[#This Row],[Performance Rating]]="Needs Improvement",1,0)</f>
        <v>0</v>
      </c>
      <c r="W919">
        <f>IF(EmployeeData3[[#This Row],[Performance Rating]]="Exceeds Expectations",1,0)</f>
        <v>0</v>
      </c>
      <c r="X919">
        <f>IF(EmployeeData3[[#This Row],[Performance Rating]]="Outstanding",1,0)</f>
        <v>0</v>
      </c>
      <c r="Y919">
        <f>IF(EmployeeData3[[#This Row],[Job Level]]="Entry",1,0)</f>
        <v>0</v>
      </c>
      <c r="Z919">
        <f>IF(EmployeeData3[[#This Row],[Job Level]]="Manager",1,0)</f>
        <v>0</v>
      </c>
      <c r="AA919">
        <f>IF(EmployeeData3[[#This Row],[Job Level]]="Senior",1,0)</f>
        <v>1</v>
      </c>
      <c r="AB919">
        <f>IF(EmployeeData3[[#This Row],[Job Level]]="Senior Manager",1,0)</f>
        <v>0</v>
      </c>
      <c r="AC919">
        <f>IF(EmployeeData3[[#This Row],[Department]]="Claims",1,0)</f>
        <v>1</v>
      </c>
      <c r="AD919">
        <f>IF(EmployeeData3[[#This Row],[Department]]="Finance",1,0)</f>
        <v>0</v>
      </c>
      <c r="AE919">
        <f>IF(EmployeeData3[[#This Row],[Department]]="HR",1,0)</f>
        <v>0</v>
      </c>
      <c r="AF919">
        <f>IF(EmployeeData3[[#This Row],[Department]]="IT",1,0)</f>
        <v>0</v>
      </c>
      <c r="AG919">
        <f>IF(EmployeeData3[[#This Row],[Department]]="Marketing",1,0)</f>
        <v>0</v>
      </c>
      <c r="AH919">
        <f>IF(EmployeeData3[[#This Row],[Department]]="Sales",1,0)</f>
        <v>0</v>
      </c>
      <c r="AI919">
        <f>IF(EmployeeData3[[#This Row],[Department]]="Underwriting",1,0)</f>
        <v>0</v>
      </c>
      <c r="AJ919">
        <f>IF(EmployeeData3[[#This Row],[Country]]="Canada",1,0)</f>
        <v>0</v>
      </c>
      <c r="AK919">
        <f>IF(EmployeeData3[[#This Row],[Country]]="Germany",1,0)</f>
        <v>0</v>
      </c>
      <c r="AL919">
        <f>IF(EmployeeData3[[#This Row],[Country]]="Ireland",1,0)</f>
        <v>0</v>
      </c>
      <c r="AM919">
        <f>IF(EmployeeData3[[#This Row],[Country]]="Singapore",1,0)</f>
        <v>0</v>
      </c>
      <c r="AN919">
        <f>IF(EmployeeData3[[#This Row],[Country]]="US",1,0)</f>
        <v>1</v>
      </c>
      <c r="AO919">
        <f>IF(EmployeeData3[[#This Row],[Working Arrangement]]="Office",1,0)</f>
        <v>1</v>
      </c>
      <c r="AP919">
        <f>IF(EmployeeData3[[#This Row],[Working Arrangement]]="Remote",1,0)</f>
        <v>0</v>
      </c>
      <c r="AQ919" t="e">
        <f>'Logistics Regression'!#REF! + SUMPRODUCT(B919:J919, 'Logistics Regression'!#REF!)</f>
        <v>#REF!</v>
      </c>
    </row>
    <row r="920" spans="1:43">
      <c r="A920" t="s">
        <v>971</v>
      </c>
      <c r="B920" t="str">
        <f>VLOOKUP(EmployeeData3[[#This Row],[Employee ID]],GenderData[#All],2,FALSE)</f>
        <v>Female</v>
      </c>
      <c r="C920" t="s">
        <v>52</v>
      </c>
      <c r="D920" t="s">
        <v>30</v>
      </c>
      <c r="E920" t="s">
        <v>23</v>
      </c>
      <c r="F920" t="s">
        <v>24</v>
      </c>
      <c r="G920">
        <v>28</v>
      </c>
      <c r="H920">
        <v>7.6</v>
      </c>
      <c r="I920">
        <v>0.6</v>
      </c>
      <c r="J920" s="3">
        <v>1.21</v>
      </c>
      <c r="K920" t="s">
        <v>37</v>
      </c>
      <c r="L920" t="s">
        <v>26</v>
      </c>
      <c r="M920">
        <v>15</v>
      </c>
      <c r="N920">
        <v>80</v>
      </c>
      <c r="O920">
        <v>16</v>
      </c>
      <c r="P920">
        <v>1.2</v>
      </c>
      <c r="Q920" t="s">
        <v>50</v>
      </c>
      <c r="R920" t="s">
        <v>26</v>
      </c>
      <c r="S920">
        <v>25</v>
      </c>
      <c r="T920">
        <v>0</v>
      </c>
      <c r="U920">
        <f>IF(EmployeeData3[[#This Row],[Gender]]="Female",1,0)</f>
        <v>1</v>
      </c>
      <c r="V920">
        <f>IF(EmployeeData3[[#This Row],[Performance Rating]]="Needs Improvement",1,0)</f>
        <v>0</v>
      </c>
      <c r="W920">
        <f>IF(EmployeeData3[[#This Row],[Performance Rating]]="Exceeds Expectations",1,0)</f>
        <v>1</v>
      </c>
      <c r="X920">
        <f>IF(EmployeeData3[[#This Row],[Performance Rating]]="Outstanding",1,0)</f>
        <v>0</v>
      </c>
      <c r="Y920">
        <f>IF(EmployeeData3[[#This Row],[Job Level]]="Entry",1,0)</f>
        <v>0</v>
      </c>
      <c r="Z920">
        <f>IF(EmployeeData3[[#This Row],[Job Level]]="Manager",1,0)</f>
        <v>0</v>
      </c>
      <c r="AA920">
        <f>IF(EmployeeData3[[#This Row],[Job Level]]="Senior",1,0)</f>
        <v>0</v>
      </c>
      <c r="AB920">
        <f>IF(EmployeeData3[[#This Row],[Job Level]]="Senior Manager",1,0)</f>
        <v>0</v>
      </c>
      <c r="AC920">
        <f>IF(EmployeeData3[[#This Row],[Department]]="Claims",1,0)</f>
        <v>0</v>
      </c>
      <c r="AD920">
        <f>IF(EmployeeData3[[#This Row],[Department]]="Finance",1,0)</f>
        <v>0</v>
      </c>
      <c r="AE920">
        <f>IF(EmployeeData3[[#This Row],[Department]]="HR",1,0)</f>
        <v>0</v>
      </c>
      <c r="AF920">
        <f>IF(EmployeeData3[[#This Row],[Department]]="IT",1,0)</f>
        <v>0</v>
      </c>
      <c r="AG920">
        <f>IF(EmployeeData3[[#This Row],[Department]]="Marketing",1,0)</f>
        <v>0</v>
      </c>
      <c r="AH920">
        <f>IF(EmployeeData3[[#This Row],[Department]]="Sales",1,0)</f>
        <v>0</v>
      </c>
      <c r="AI920">
        <f>IF(EmployeeData3[[#This Row],[Department]]="Underwriting",1,0)</f>
        <v>1</v>
      </c>
      <c r="AJ920">
        <f>IF(EmployeeData3[[#This Row],[Country]]="Canada",1,0)</f>
        <v>0</v>
      </c>
      <c r="AK920">
        <f>IF(EmployeeData3[[#This Row],[Country]]="Germany",1,0)</f>
        <v>0</v>
      </c>
      <c r="AL920">
        <f>IF(EmployeeData3[[#This Row],[Country]]="Ireland",1,0)</f>
        <v>0</v>
      </c>
      <c r="AM920">
        <f>IF(EmployeeData3[[#This Row],[Country]]="Singapore",1,0)</f>
        <v>0</v>
      </c>
      <c r="AN920">
        <f>IF(EmployeeData3[[#This Row],[Country]]="US",1,0)</f>
        <v>0</v>
      </c>
      <c r="AO920">
        <f>IF(EmployeeData3[[#This Row],[Working Arrangement]]="Office",1,0)</f>
        <v>1</v>
      </c>
      <c r="AP920">
        <f>IF(EmployeeData3[[#This Row],[Working Arrangement]]="Remote",1,0)</f>
        <v>0</v>
      </c>
      <c r="AQ920" t="e">
        <f>'Logistics Regression'!#REF! + SUMPRODUCT(B920:J920, 'Logistics Regression'!#REF!)</f>
        <v>#REF!</v>
      </c>
    </row>
    <row r="921" spans="1:43">
      <c r="A921" t="s">
        <v>972</v>
      </c>
      <c r="B921" t="str">
        <f>VLOOKUP(EmployeeData3[[#This Row],[Employee ID]],GenderData[#All],2,FALSE)</f>
        <v>Female</v>
      </c>
      <c r="C921" t="s">
        <v>43</v>
      </c>
      <c r="D921" t="s">
        <v>44</v>
      </c>
      <c r="E921" t="s">
        <v>45</v>
      </c>
      <c r="F921" t="s">
        <v>24</v>
      </c>
      <c r="G921">
        <v>24</v>
      </c>
      <c r="H921">
        <v>1.3</v>
      </c>
      <c r="I921">
        <v>0.6</v>
      </c>
      <c r="J921" s="3">
        <v>0.86</v>
      </c>
      <c r="K921" t="s">
        <v>37</v>
      </c>
      <c r="L921" t="s">
        <v>26</v>
      </c>
      <c r="M921">
        <v>20</v>
      </c>
      <c r="N921">
        <v>70</v>
      </c>
      <c r="O921">
        <v>5</v>
      </c>
      <c r="P921">
        <v>1.7</v>
      </c>
      <c r="Q921" t="s">
        <v>33</v>
      </c>
      <c r="R921" t="s">
        <v>38</v>
      </c>
      <c r="S921">
        <v>27</v>
      </c>
      <c r="T921">
        <v>0</v>
      </c>
      <c r="U921">
        <f>IF(EmployeeData3[[#This Row],[Gender]]="Female",1,0)</f>
        <v>1</v>
      </c>
      <c r="V921">
        <f>IF(EmployeeData3[[#This Row],[Performance Rating]]="Needs Improvement",1,0)</f>
        <v>0</v>
      </c>
      <c r="W921">
        <f>IF(EmployeeData3[[#This Row],[Performance Rating]]="Exceeds Expectations",1,0)</f>
        <v>1</v>
      </c>
      <c r="X921">
        <f>IF(EmployeeData3[[#This Row],[Performance Rating]]="Outstanding",1,0)</f>
        <v>0</v>
      </c>
      <c r="Y921">
        <f>IF(EmployeeData3[[#This Row],[Job Level]]="Entry",1,0)</f>
        <v>0</v>
      </c>
      <c r="Z921">
        <f>IF(EmployeeData3[[#This Row],[Job Level]]="Manager",1,0)</f>
        <v>0</v>
      </c>
      <c r="AA921">
        <f>IF(EmployeeData3[[#This Row],[Job Level]]="Senior",1,0)</f>
        <v>0</v>
      </c>
      <c r="AB921">
        <f>IF(EmployeeData3[[#This Row],[Job Level]]="Senior Manager",1,0)</f>
        <v>0</v>
      </c>
      <c r="AC921">
        <f>IF(EmployeeData3[[#This Row],[Department]]="Claims",1,0)</f>
        <v>0</v>
      </c>
      <c r="AD921">
        <f>IF(EmployeeData3[[#This Row],[Department]]="Finance",1,0)</f>
        <v>1</v>
      </c>
      <c r="AE921">
        <f>IF(EmployeeData3[[#This Row],[Department]]="HR",1,0)</f>
        <v>0</v>
      </c>
      <c r="AF921">
        <f>IF(EmployeeData3[[#This Row],[Department]]="IT",1,0)</f>
        <v>0</v>
      </c>
      <c r="AG921">
        <f>IF(EmployeeData3[[#This Row],[Department]]="Marketing",1,0)</f>
        <v>0</v>
      </c>
      <c r="AH921">
        <f>IF(EmployeeData3[[#This Row],[Department]]="Sales",1,0)</f>
        <v>0</v>
      </c>
      <c r="AI921">
        <f>IF(EmployeeData3[[#This Row],[Department]]="Underwriting",1,0)</f>
        <v>0</v>
      </c>
      <c r="AJ921">
        <f>IF(EmployeeData3[[#This Row],[Country]]="Canada",1,0)</f>
        <v>0</v>
      </c>
      <c r="AK921">
        <f>IF(EmployeeData3[[#This Row],[Country]]="Germany",1,0)</f>
        <v>0</v>
      </c>
      <c r="AL921">
        <f>IF(EmployeeData3[[#This Row],[Country]]="Ireland",1,0)</f>
        <v>0</v>
      </c>
      <c r="AM921">
        <f>IF(EmployeeData3[[#This Row],[Country]]="Singapore",1,0)</f>
        <v>0</v>
      </c>
      <c r="AN921">
        <f>IF(EmployeeData3[[#This Row],[Country]]="US",1,0)</f>
        <v>1</v>
      </c>
      <c r="AO921">
        <f>IF(EmployeeData3[[#This Row],[Working Arrangement]]="Office",1,0)</f>
        <v>0</v>
      </c>
      <c r="AP921">
        <f>IF(EmployeeData3[[#This Row],[Working Arrangement]]="Remote",1,0)</f>
        <v>0</v>
      </c>
      <c r="AQ921" t="e">
        <f>'Logistics Regression'!#REF! + SUMPRODUCT(B921:J921, 'Logistics Regression'!#REF!)</f>
        <v>#REF!</v>
      </c>
    </row>
    <row r="922" spans="1:43">
      <c r="A922" t="s">
        <v>973</v>
      </c>
      <c r="B922" t="str">
        <f>VLOOKUP(EmployeeData3[[#This Row],[Employee ID]],GenderData[#All],2,FALSE)</f>
        <v>Male</v>
      </c>
      <c r="C922" t="s">
        <v>52</v>
      </c>
      <c r="D922" t="s">
        <v>30</v>
      </c>
      <c r="E922" t="s">
        <v>23</v>
      </c>
      <c r="F922" t="s">
        <v>32</v>
      </c>
      <c r="G922">
        <v>33</v>
      </c>
      <c r="H922">
        <v>4.5</v>
      </c>
      <c r="I922">
        <v>1.8</v>
      </c>
      <c r="J922" s="3">
        <v>1.1299999999999999</v>
      </c>
      <c r="K922" t="s">
        <v>37</v>
      </c>
      <c r="L922" t="s">
        <v>26</v>
      </c>
      <c r="M922">
        <v>32</v>
      </c>
      <c r="N922">
        <v>84</v>
      </c>
      <c r="O922">
        <v>10</v>
      </c>
      <c r="P922">
        <v>0.6</v>
      </c>
      <c r="Q922" t="s">
        <v>33</v>
      </c>
      <c r="R922" t="s">
        <v>26</v>
      </c>
      <c r="S922">
        <v>0</v>
      </c>
      <c r="T922">
        <v>0</v>
      </c>
      <c r="U922">
        <f>IF(EmployeeData3[[#This Row],[Gender]]="Female",1,0)</f>
        <v>0</v>
      </c>
      <c r="V922">
        <f>IF(EmployeeData3[[#This Row],[Performance Rating]]="Needs Improvement",1,0)</f>
        <v>0</v>
      </c>
      <c r="W922">
        <f>IF(EmployeeData3[[#This Row],[Performance Rating]]="Exceeds Expectations",1,0)</f>
        <v>1</v>
      </c>
      <c r="X922">
        <f>IF(EmployeeData3[[#This Row],[Performance Rating]]="Outstanding",1,0)</f>
        <v>0</v>
      </c>
      <c r="Y922">
        <f>IF(EmployeeData3[[#This Row],[Job Level]]="Entry",1,0)</f>
        <v>0</v>
      </c>
      <c r="Z922">
        <f>IF(EmployeeData3[[#This Row],[Job Level]]="Manager",1,0)</f>
        <v>0</v>
      </c>
      <c r="AA922">
        <f>IF(EmployeeData3[[#This Row],[Job Level]]="Senior",1,0)</f>
        <v>1</v>
      </c>
      <c r="AB922">
        <f>IF(EmployeeData3[[#This Row],[Job Level]]="Senior Manager",1,0)</f>
        <v>0</v>
      </c>
      <c r="AC922">
        <f>IF(EmployeeData3[[#This Row],[Department]]="Claims",1,0)</f>
        <v>0</v>
      </c>
      <c r="AD922">
        <f>IF(EmployeeData3[[#This Row],[Department]]="Finance",1,0)</f>
        <v>0</v>
      </c>
      <c r="AE922">
        <f>IF(EmployeeData3[[#This Row],[Department]]="HR",1,0)</f>
        <v>0</v>
      </c>
      <c r="AF922">
        <f>IF(EmployeeData3[[#This Row],[Department]]="IT",1,0)</f>
        <v>0</v>
      </c>
      <c r="AG922">
        <f>IF(EmployeeData3[[#This Row],[Department]]="Marketing",1,0)</f>
        <v>0</v>
      </c>
      <c r="AH922">
        <f>IF(EmployeeData3[[#This Row],[Department]]="Sales",1,0)</f>
        <v>0</v>
      </c>
      <c r="AI922">
        <f>IF(EmployeeData3[[#This Row],[Department]]="Underwriting",1,0)</f>
        <v>1</v>
      </c>
      <c r="AJ922">
        <f>IF(EmployeeData3[[#This Row],[Country]]="Canada",1,0)</f>
        <v>0</v>
      </c>
      <c r="AK922">
        <f>IF(EmployeeData3[[#This Row],[Country]]="Germany",1,0)</f>
        <v>0</v>
      </c>
      <c r="AL922">
        <f>IF(EmployeeData3[[#This Row],[Country]]="Ireland",1,0)</f>
        <v>0</v>
      </c>
      <c r="AM922">
        <f>IF(EmployeeData3[[#This Row],[Country]]="Singapore",1,0)</f>
        <v>0</v>
      </c>
      <c r="AN922">
        <f>IF(EmployeeData3[[#This Row],[Country]]="US",1,0)</f>
        <v>0</v>
      </c>
      <c r="AO922">
        <f>IF(EmployeeData3[[#This Row],[Working Arrangement]]="Office",1,0)</f>
        <v>0</v>
      </c>
      <c r="AP922">
        <f>IF(EmployeeData3[[#This Row],[Working Arrangement]]="Remote",1,0)</f>
        <v>0</v>
      </c>
      <c r="AQ922" t="e">
        <f>'Logistics Regression'!#REF! + SUMPRODUCT(B922:J922, 'Logistics Regression'!#REF!)</f>
        <v>#REF!</v>
      </c>
    </row>
    <row r="923" spans="1:43">
      <c r="A923" t="s">
        <v>974</v>
      </c>
      <c r="B923" t="str">
        <f>VLOOKUP(EmployeeData3[[#This Row],[Employee ID]],GenderData[#All],2,FALSE)</f>
        <v>Female</v>
      </c>
      <c r="C923" t="s">
        <v>21</v>
      </c>
      <c r="D923" t="s">
        <v>22</v>
      </c>
      <c r="E923" t="s">
        <v>23</v>
      </c>
      <c r="F923" t="s">
        <v>62</v>
      </c>
      <c r="G923">
        <v>44</v>
      </c>
      <c r="H923">
        <v>7.3</v>
      </c>
      <c r="I923">
        <v>1.4</v>
      </c>
      <c r="J923" s="3">
        <v>1.18</v>
      </c>
      <c r="K923" t="s">
        <v>25</v>
      </c>
      <c r="L923" t="s">
        <v>26</v>
      </c>
      <c r="M923">
        <v>11</v>
      </c>
      <c r="N923">
        <v>66</v>
      </c>
      <c r="O923">
        <v>3</v>
      </c>
      <c r="P923">
        <v>2.6</v>
      </c>
      <c r="Q923" t="s">
        <v>33</v>
      </c>
      <c r="R923" t="s">
        <v>38</v>
      </c>
      <c r="S923">
        <v>11</v>
      </c>
      <c r="T923">
        <v>0</v>
      </c>
      <c r="U923">
        <f>IF(EmployeeData3[[#This Row],[Gender]]="Female",1,0)</f>
        <v>1</v>
      </c>
      <c r="V923">
        <f>IF(EmployeeData3[[#This Row],[Performance Rating]]="Needs Improvement",1,0)</f>
        <v>0</v>
      </c>
      <c r="W923">
        <f>IF(EmployeeData3[[#This Row],[Performance Rating]]="Exceeds Expectations",1,0)</f>
        <v>0</v>
      </c>
      <c r="X923">
        <f>IF(EmployeeData3[[#This Row],[Performance Rating]]="Outstanding",1,0)</f>
        <v>0</v>
      </c>
      <c r="Y923">
        <f>IF(EmployeeData3[[#This Row],[Job Level]]="Entry",1,0)</f>
        <v>1</v>
      </c>
      <c r="Z923">
        <f>IF(EmployeeData3[[#This Row],[Job Level]]="Manager",1,0)</f>
        <v>0</v>
      </c>
      <c r="AA923">
        <f>IF(EmployeeData3[[#This Row],[Job Level]]="Senior",1,0)</f>
        <v>0</v>
      </c>
      <c r="AB923">
        <f>IF(EmployeeData3[[#This Row],[Job Level]]="Senior Manager",1,0)</f>
        <v>0</v>
      </c>
      <c r="AC923">
        <f>IF(EmployeeData3[[#This Row],[Department]]="Claims",1,0)</f>
        <v>0</v>
      </c>
      <c r="AD923">
        <f>IF(EmployeeData3[[#This Row],[Department]]="Finance",1,0)</f>
        <v>0</v>
      </c>
      <c r="AE923">
        <f>IF(EmployeeData3[[#This Row],[Department]]="HR",1,0)</f>
        <v>0</v>
      </c>
      <c r="AF923">
        <f>IF(EmployeeData3[[#This Row],[Department]]="IT",1,0)</f>
        <v>0</v>
      </c>
      <c r="AG923">
        <f>IF(EmployeeData3[[#This Row],[Department]]="Marketing",1,0)</f>
        <v>0</v>
      </c>
      <c r="AH923">
        <f>IF(EmployeeData3[[#This Row],[Department]]="Sales",1,0)</f>
        <v>1</v>
      </c>
      <c r="AI923">
        <f>IF(EmployeeData3[[#This Row],[Department]]="Underwriting",1,0)</f>
        <v>0</v>
      </c>
      <c r="AJ923">
        <f>IF(EmployeeData3[[#This Row],[Country]]="Canada",1,0)</f>
        <v>0</v>
      </c>
      <c r="AK923">
        <f>IF(EmployeeData3[[#This Row],[Country]]="Germany",1,0)</f>
        <v>0</v>
      </c>
      <c r="AL923">
        <f>IF(EmployeeData3[[#This Row],[Country]]="Ireland",1,0)</f>
        <v>0</v>
      </c>
      <c r="AM923">
        <f>IF(EmployeeData3[[#This Row],[Country]]="Singapore",1,0)</f>
        <v>0</v>
      </c>
      <c r="AN923">
        <f>IF(EmployeeData3[[#This Row],[Country]]="US",1,0)</f>
        <v>0</v>
      </c>
      <c r="AO923">
        <f>IF(EmployeeData3[[#This Row],[Working Arrangement]]="Office",1,0)</f>
        <v>0</v>
      </c>
      <c r="AP923">
        <f>IF(EmployeeData3[[#This Row],[Working Arrangement]]="Remote",1,0)</f>
        <v>0</v>
      </c>
      <c r="AQ923" t="e">
        <f>'Logistics Regression'!#REF! + SUMPRODUCT(B923:J923, 'Logistics Regression'!#REF!)</f>
        <v>#REF!</v>
      </c>
    </row>
    <row r="924" spans="1:43">
      <c r="A924" t="s">
        <v>975</v>
      </c>
      <c r="B924" t="str">
        <f>VLOOKUP(EmployeeData3[[#This Row],[Employee ID]],GenderData[#All],2,FALSE)</f>
        <v>Male</v>
      </c>
      <c r="C924" t="s">
        <v>29</v>
      </c>
      <c r="D924" t="s">
        <v>30</v>
      </c>
      <c r="E924" t="s">
        <v>45</v>
      </c>
      <c r="F924" t="s">
        <v>32</v>
      </c>
      <c r="G924">
        <v>38</v>
      </c>
      <c r="H924">
        <v>0.8</v>
      </c>
      <c r="I924">
        <v>0.8</v>
      </c>
      <c r="J924" s="3">
        <v>0.92</v>
      </c>
      <c r="K924" t="s">
        <v>75</v>
      </c>
      <c r="L924" t="s">
        <v>26</v>
      </c>
      <c r="M924">
        <v>1</v>
      </c>
      <c r="N924">
        <v>70</v>
      </c>
      <c r="O924">
        <v>14</v>
      </c>
      <c r="P924">
        <v>2.9</v>
      </c>
      <c r="Q924" t="s">
        <v>27</v>
      </c>
      <c r="R924" t="s">
        <v>38</v>
      </c>
      <c r="S924">
        <v>14</v>
      </c>
      <c r="T924">
        <v>0</v>
      </c>
      <c r="U924">
        <f>IF(EmployeeData3[[#This Row],[Gender]]="Female",1,0)</f>
        <v>0</v>
      </c>
      <c r="V924">
        <f>IF(EmployeeData3[[#This Row],[Performance Rating]]="Needs Improvement",1,0)</f>
        <v>0</v>
      </c>
      <c r="W924">
        <f>IF(EmployeeData3[[#This Row],[Performance Rating]]="Exceeds Expectations",1,0)</f>
        <v>0</v>
      </c>
      <c r="X924">
        <f>IF(EmployeeData3[[#This Row],[Performance Rating]]="Outstanding",1,0)</f>
        <v>1</v>
      </c>
      <c r="Y924">
        <f>IF(EmployeeData3[[#This Row],[Job Level]]="Entry",1,0)</f>
        <v>0</v>
      </c>
      <c r="Z924">
        <f>IF(EmployeeData3[[#This Row],[Job Level]]="Manager",1,0)</f>
        <v>0</v>
      </c>
      <c r="AA924">
        <f>IF(EmployeeData3[[#This Row],[Job Level]]="Senior",1,0)</f>
        <v>1</v>
      </c>
      <c r="AB924">
        <f>IF(EmployeeData3[[#This Row],[Job Level]]="Senior Manager",1,0)</f>
        <v>0</v>
      </c>
      <c r="AC924">
        <f>IF(EmployeeData3[[#This Row],[Department]]="Claims",1,0)</f>
        <v>1</v>
      </c>
      <c r="AD924">
        <f>IF(EmployeeData3[[#This Row],[Department]]="Finance",1,0)</f>
        <v>0</v>
      </c>
      <c r="AE924">
        <f>IF(EmployeeData3[[#This Row],[Department]]="HR",1,0)</f>
        <v>0</v>
      </c>
      <c r="AF924">
        <f>IF(EmployeeData3[[#This Row],[Department]]="IT",1,0)</f>
        <v>0</v>
      </c>
      <c r="AG924">
        <f>IF(EmployeeData3[[#This Row],[Department]]="Marketing",1,0)</f>
        <v>0</v>
      </c>
      <c r="AH924">
        <f>IF(EmployeeData3[[#This Row],[Department]]="Sales",1,0)</f>
        <v>0</v>
      </c>
      <c r="AI924">
        <f>IF(EmployeeData3[[#This Row],[Department]]="Underwriting",1,0)</f>
        <v>0</v>
      </c>
      <c r="AJ924">
        <f>IF(EmployeeData3[[#This Row],[Country]]="Canada",1,0)</f>
        <v>0</v>
      </c>
      <c r="AK924">
        <f>IF(EmployeeData3[[#This Row],[Country]]="Germany",1,0)</f>
        <v>0</v>
      </c>
      <c r="AL924">
        <f>IF(EmployeeData3[[#This Row],[Country]]="Ireland",1,0)</f>
        <v>0</v>
      </c>
      <c r="AM924">
        <f>IF(EmployeeData3[[#This Row],[Country]]="Singapore",1,0)</f>
        <v>0</v>
      </c>
      <c r="AN924">
        <f>IF(EmployeeData3[[#This Row],[Country]]="US",1,0)</f>
        <v>1</v>
      </c>
      <c r="AO924">
        <f>IF(EmployeeData3[[#This Row],[Working Arrangement]]="Office",1,0)</f>
        <v>0</v>
      </c>
      <c r="AP924">
        <f>IF(EmployeeData3[[#This Row],[Working Arrangement]]="Remote",1,0)</f>
        <v>1</v>
      </c>
      <c r="AQ924" t="e">
        <f>'Logistics Regression'!#REF! + SUMPRODUCT(B924:J924, 'Logistics Regression'!#REF!)</f>
        <v>#REF!</v>
      </c>
    </row>
    <row r="925" spans="1:43">
      <c r="A925" t="s">
        <v>976</v>
      </c>
      <c r="B925" t="str">
        <f>VLOOKUP(EmployeeData3[[#This Row],[Employee ID]],GenderData[#All],2,FALSE)</f>
        <v>Male</v>
      </c>
      <c r="C925" t="s">
        <v>52</v>
      </c>
      <c r="D925" t="s">
        <v>30</v>
      </c>
      <c r="E925" t="s">
        <v>45</v>
      </c>
      <c r="F925" t="s">
        <v>24</v>
      </c>
      <c r="G925">
        <v>29</v>
      </c>
      <c r="H925">
        <v>7.8</v>
      </c>
      <c r="I925">
        <v>0.5</v>
      </c>
      <c r="J925" s="3">
        <v>0.88</v>
      </c>
      <c r="K925" t="s">
        <v>37</v>
      </c>
      <c r="L925" t="s">
        <v>26</v>
      </c>
      <c r="M925">
        <v>23</v>
      </c>
      <c r="N925">
        <v>68</v>
      </c>
      <c r="O925">
        <v>3</v>
      </c>
      <c r="P925">
        <v>1.7</v>
      </c>
      <c r="Q925" t="s">
        <v>33</v>
      </c>
      <c r="R925" t="s">
        <v>26</v>
      </c>
      <c r="S925">
        <v>26</v>
      </c>
      <c r="T925">
        <v>0</v>
      </c>
      <c r="U925">
        <f>IF(EmployeeData3[[#This Row],[Gender]]="Female",1,0)</f>
        <v>0</v>
      </c>
      <c r="V925">
        <f>IF(EmployeeData3[[#This Row],[Performance Rating]]="Needs Improvement",1,0)</f>
        <v>0</v>
      </c>
      <c r="W925">
        <f>IF(EmployeeData3[[#This Row],[Performance Rating]]="Exceeds Expectations",1,0)</f>
        <v>1</v>
      </c>
      <c r="X925">
        <f>IF(EmployeeData3[[#This Row],[Performance Rating]]="Outstanding",1,0)</f>
        <v>0</v>
      </c>
      <c r="Y925">
        <f>IF(EmployeeData3[[#This Row],[Job Level]]="Entry",1,0)</f>
        <v>0</v>
      </c>
      <c r="Z925">
        <f>IF(EmployeeData3[[#This Row],[Job Level]]="Manager",1,0)</f>
        <v>0</v>
      </c>
      <c r="AA925">
        <f>IF(EmployeeData3[[#This Row],[Job Level]]="Senior",1,0)</f>
        <v>0</v>
      </c>
      <c r="AB925">
        <f>IF(EmployeeData3[[#This Row],[Job Level]]="Senior Manager",1,0)</f>
        <v>0</v>
      </c>
      <c r="AC925">
        <f>IF(EmployeeData3[[#This Row],[Department]]="Claims",1,0)</f>
        <v>0</v>
      </c>
      <c r="AD925">
        <f>IF(EmployeeData3[[#This Row],[Department]]="Finance",1,0)</f>
        <v>0</v>
      </c>
      <c r="AE925">
        <f>IF(EmployeeData3[[#This Row],[Department]]="HR",1,0)</f>
        <v>0</v>
      </c>
      <c r="AF925">
        <f>IF(EmployeeData3[[#This Row],[Department]]="IT",1,0)</f>
        <v>0</v>
      </c>
      <c r="AG925">
        <f>IF(EmployeeData3[[#This Row],[Department]]="Marketing",1,0)</f>
        <v>0</v>
      </c>
      <c r="AH925">
        <f>IF(EmployeeData3[[#This Row],[Department]]="Sales",1,0)</f>
        <v>0</v>
      </c>
      <c r="AI925">
        <f>IF(EmployeeData3[[#This Row],[Department]]="Underwriting",1,0)</f>
        <v>1</v>
      </c>
      <c r="AJ925">
        <f>IF(EmployeeData3[[#This Row],[Country]]="Canada",1,0)</f>
        <v>0</v>
      </c>
      <c r="AK925">
        <f>IF(EmployeeData3[[#This Row],[Country]]="Germany",1,0)</f>
        <v>0</v>
      </c>
      <c r="AL925">
        <f>IF(EmployeeData3[[#This Row],[Country]]="Ireland",1,0)</f>
        <v>0</v>
      </c>
      <c r="AM925">
        <f>IF(EmployeeData3[[#This Row],[Country]]="Singapore",1,0)</f>
        <v>0</v>
      </c>
      <c r="AN925">
        <f>IF(EmployeeData3[[#This Row],[Country]]="US",1,0)</f>
        <v>1</v>
      </c>
      <c r="AO925">
        <f>IF(EmployeeData3[[#This Row],[Working Arrangement]]="Office",1,0)</f>
        <v>0</v>
      </c>
      <c r="AP925">
        <f>IF(EmployeeData3[[#This Row],[Working Arrangement]]="Remote",1,0)</f>
        <v>0</v>
      </c>
      <c r="AQ925" t="e">
        <f>'Logistics Regression'!#REF! + SUMPRODUCT(B925:J925, 'Logistics Regression'!#REF!)</f>
        <v>#REF!</v>
      </c>
    </row>
    <row r="926" spans="1:43">
      <c r="A926" t="s">
        <v>977</v>
      </c>
      <c r="B926" t="str">
        <f>VLOOKUP(EmployeeData3[[#This Row],[Employee ID]],GenderData[#All],2,FALSE)</f>
        <v>Male</v>
      </c>
      <c r="C926" t="s">
        <v>21</v>
      </c>
      <c r="D926" t="s">
        <v>22</v>
      </c>
      <c r="E926" t="s">
        <v>23</v>
      </c>
      <c r="F926" t="s">
        <v>36</v>
      </c>
      <c r="G926">
        <v>48</v>
      </c>
      <c r="H926">
        <v>5.3</v>
      </c>
      <c r="I926">
        <v>2.1</v>
      </c>
      <c r="J926" s="3">
        <v>1.03</v>
      </c>
      <c r="K926" t="s">
        <v>37</v>
      </c>
      <c r="L926" t="s">
        <v>26</v>
      </c>
      <c r="M926">
        <v>31</v>
      </c>
      <c r="N926">
        <v>56</v>
      </c>
      <c r="O926">
        <v>2</v>
      </c>
      <c r="P926">
        <v>5.8</v>
      </c>
      <c r="Q926" t="s">
        <v>33</v>
      </c>
      <c r="R926" t="s">
        <v>26</v>
      </c>
      <c r="S926">
        <v>26</v>
      </c>
      <c r="T926">
        <v>0</v>
      </c>
      <c r="U926">
        <f>IF(EmployeeData3[[#This Row],[Gender]]="Female",1,0)</f>
        <v>0</v>
      </c>
      <c r="V926">
        <f>IF(EmployeeData3[[#This Row],[Performance Rating]]="Needs Improvement",1,0)</f>
        <v>0</v>
      </c>
      <c r="W926">
        <f>IF(EmployeeData3[[#This Row],[Performance Rating]]="Exceeds Expectations",1,0)</f>
        <v>1</v>
      </c>
      <c r="X926">
        <f>IF(EmployeeData3[[#This Row],[Performance Rating]]="Outstanding",1,0)</f>
        <v>0</v>
      </c>
      <c r="Y926">
        <f>IF(EmployeeData3[[#This Row],[Job Level]]="Entry",1,0)</f>
        <v>0</v>
      </c>
      <c r="Z926">
        <f>IF(EmployeeData3[[#This Row],[Job Level]]="Manager",1,0)</f>
        <v>1</v>
      </c>
      <c r="AA926">
        <f>IF(EmployeeData3[[#This Row],[Job Level]]="Senior",1,0)</f>
        <v>0</v>
      </c>
      <c r="AB926">
        <f>IF(EmployeeData3[[#This Row],[Job Level]]="Senior Manager",1,0)</f>
        <v>0</v>
      </c>
      <c r="AC926">
        <f>IF(EmployeeData3[[#This Row],[Department]]="Claims",1,0)</f>
        <v>0</v>
      </c>
      <c r="AD926">
        <f>IF(EmployeeData3[[#This Row],[Department]]="Finance",1,0)</f>
        <v>0</v>
      </c>
      <c r="AE926">
        <f>IF(EmployeeData3[[#This Row],[Department]]="HR",1,0)</f>
        <v>0</v>
      </c>
      <c r="AF926">
        <f>IF(EmployeeData3[[#This Row],[Department]]="IT",1,0)</f>
        <v>0</v>
      </c>
      <c r="AG926">
        <f>IF(EmployeeData3[[#This Row],[Department]]="Marketing",1,0)</f>
        <v>0</v>
      </c>
      <c r="AH926">
        <f>IF(EmployeeData3[[#This Row],[Department]]="Sales",1,0)</f>
        <v>1</v>
      </c>
      <c r="AI926">
        <f>IF(EmployeeData3[[#This Row],[Department]]="Underwriting",1,0)</f>
        <v>0</v>
      </c>
      <c r="AJ926">
        <f>IF(EmployeeData3[[#This Row],[Country]]="Canada",1,0)</f>
        <v>0</v>
      </c>
      <c r="AK926">
        <f>IF(EmployeeData3[[#This Row],[Country]]="Germany",1,0)</f>
        <v>0</v>
      </c>
      <c r="AL926">
        <f>IF(EmployeeData3[[#This Row],[Country]]="Ireland",1,0)</f>
        <v>0</v>
      </c>
      <c r="AM926">
        <f>IF(EmployeeData3[[#This Row],[Country]]="Singapore",1,0)</f>
        <v>0</v>
      </c>
      <c r="AN926">
        <f>IF(EmployeeData3[[#This Row],[Country]]="US",1,0)</f>
        <v>0</v>
      </c>
      <c r="AO926">
        <f>IF(EmployeeData3[[#This Row],[Working Arrangement]]="Office",1,0)</f>
        <v>0</v>
      </c>
      <c r="AP926">
        <f>IF(EmployeeData3[[#This Row],[Working Arrangement]]="Remote",1,0)</f>
        <v>0</v>
      </c>
      <c r="AQ926" t="e">
        <f>'Logistics Regression'!#REF! + SUMPRODUCT(B926:J926, 'Logistics Regression'!#REF!)</f>
        <v>#REF!</v>
      </c>
    </row>
    <row r="927" spans="1:43">
      <c r="A927" t="s">
        <v>978</v>
      </c>
      <c r="B927" t="str">
        <f>VLOOKUP(EmployeeData3[[#This Row],[Employee ID]],GenderData[#All],2,FALSE)</f>
        <v>Male</v>
      </c>
      <c r="C927" t="s">
        <v>48</v>
      </c>
      <c r="D927" t="s">
        <v>49</v>
      </c>
      <c r="E927" t="s">
        <v>23</v>
      </c>
      <c r="F927" t="s">
        <v>62</v>
      </c>
      <c r="G927">
        <v>53</v>
      </c>
      <c r="H927">
        <v>2.2000000000000002</v>
      </c>
      <c r="I927">
        <v>2.2000000000000002</v>
      </c>
      <c r="J927" s="3">
        <v>0.93</v>
      </c>
      <c r="K927" t="s">
        <v>25</v>
      </c>
      <c r="L927" t="s">
        <v>26</v>
      </c>
      <c r="M927">
        <v>20</v>
      </c>
      <c r="N927">
        <v>75</v>
      </c>
      <c r="O927">
        <v>6</v>
      </c>
      <c r="P927">
        <v>1.8</v>
      </c>
      <c r="Q927" t="s">
        <v>50</v>
      </c>
      <c r="R927" t="s">
        <v>38</v>
      </c>
      <c r="S927">
        <v>32</v>
      </c>
      <c r="T927">
        <v>0</v>
      </c>
      <c r="U927">
        <f>IF(EmployeeData3[[#This Row],[Gender]]="Female",1,0)</f>
        <v>0</v>
      </c>
      <c r="V927">
        <f>IF(EmployeeData3[[#This Row],[Performance Rating]]="Needs Improvement",1,0)</f>
        <v>0</v>
      </c>
      <c r="W927">
        <f>IF(EmployeeData3[[#This Row],[Performance Rating]]="Exceeds Expectations",1,0)</f>
        <v>0</v>
      </c>
      <c r="X927">
        <f>IF(EmployeeData3[[#This Row],[Performance Rating]]="Outstanding",1,0)</f>
        <v>0</v>
      </c>
      <c r="Y927">
        <f>IF(EmployeeData3[[#This Row],[Job Level]]="Entry",1,0)</f>
        <v>1</v>
      </c>
      <c r="Z927">
        <f>IF(EmployeeData3[[#This Row],[Job Level]]="Manager",1,0)</f>
        <v>0</v>
      </c>
      <c r="AA927">
        <f>IF(EmployeeData3[[#This Row],[Job Level]]="Senior",1,0)</f>
        <v>0</v>
      </c>
      <c r="AB927">
        <f>IF(EmployeeData3[[#This Row],[Job Level]]="Senior Manager",1,0)</f>
        <v>0</v>
      </c>
      <c r="AC927">
        <f>IF(EmployeeData3[[#This Row],[Department]]="Claims",1,0)</f>
        <v>0</v>
      </c>
      <c r="AD927">
        <f>IF(EmployeeData3[[#This Row],[Department]]="Finance",1,0)</f>
        <v>0</v>
      </c>
      <c r="AE927">
        <f>IF(EmployeeData3[[#This Row],[Department]]="HR",1,0)</f>
        <v>0</v>
      </c>
      <c r="AF927">
        <f>IF(EmployeeData3[[#This Row],[Department]]="IT",1,0)</f>
        <v>1</v>
      </c>
      <c r="AG927">
        <f>IF(EmployeeData3[[#This Row],[Department]]="Marketing",1,0)</f>
        <v>0</v>
      </c>
      <c r="AH927">
        <f>IF(EmployeeData3[[#This Row],[Department]]="Sales",1,0)</f>
        <v>0</v>
      </c>
      <c r="AI927">
        <f>IF(EmployeeData3[[#This Row],[Department]]="Underwriting",1,0)</f>
        <v>0</v>
      </c>
      <c r="AJ927">
        <f>IF(EmployeeData3[[#This Row],[Country]]="Canada",1,0)</f>
        <v>0</v>
      </c>
      <c r="AK927">
        <f>IF(EmployeeData3[[#This Row],[Country]]="Germany",1,0)</f>
        <v>0</v>
      </c>
      <c r="AL927">
        <f>IF(EmployeeData3[[#This Row],[Country]]="Ireland",1,0)</f>
        <v>0</v>
      </c>
      <c r="AM927">
        <f>IF(EmployeeData3[[#This Row],[Country]]="Singapore",1,0)</f>
        <v>0</v>
      </c>
      <c r="AN927">
        <f>IF(EmployeeData3[[#This Row],[Country]]="US",1,0)</f>
        <v>0</v>
      </c>
      <c r="AO927">
        <f>IF(EmployeeData3[[#This Row],[Working Arrangement]]="Office",1,0)</f>
        <v>1</v>
      </c>
      <c r="AP927">
        <f>IF(EmployeeData3[[#This Row],[Working Arrangement]]="Remote",1,0)</f>
        <v>0</v>
      </c>
      <c r="AQ927" t="e">
        <f>'Logistics Regression'!#REF! + SUMPRODUCT(B927:J927, 'Logistics Regression'!#REF!)</f>
        <v>#REF!</v>
      </c>
    </row>
    <row r="928" spans="1:43">
      <c r="A928" t="s">
        <v>979</v>
      </c>
      <c r="B928" t="str">
        <f>VLOOKUP(EmployeeData3[[#This Row],[Employee ID]],GenderData[#All],2,FALSE)</f>
        <v>Female</v>
      </c>
      <c r="C928" t="s">
        <v>43</v>
      </c>
      <c r="D928" t="s">
        <v>44</v>
      </c>
      <c r="E928" t="s">
        <v>55</v>
      </c>
      <c r="F928" t="s">
        <v>32</v>
      </c>
      <c r="G928">
        <v>36</v>
      </c>
      <c r="H928">
        <v>5.9</v>
      </c>
      <c r="I928">
        <v>0.6</v>
      </c>
      <c r="J928" s="3">
        <v>1.22</v>
      </c>
      <c r="K928" t="s">
        <v>25</v>
      </c>
      <c r="L928" t="s">
        <v>38</v>
      </c>
      <c r="M928">
        <v>6</v>
      </c>
      <c r="N928">
        <v>56</v>
      </c>
      <c r="O928">
        <v>1</v>
      </c>
      <c r="P928">
        <v>2.4</v>
      </c>
      <c r="Q928" t="s">
        <v>33</v>
      </c>
      <c r="R928" t="s">
        <v>26</v>
      </c>
      <c r="S928">
        <v>27</v>
      </c>
      <c r="T928">
        <v>0</v>
      </c>
      <c r="U928">
        <f>IF(EmployeeData3[[#This Row],[Gender]]="Female",1,0)</f>
        <v>1</v>
      </c>
      <c r="V928">
        <f>IF(EmployeeData3[[#This Row],[Performance Rating]]="Needs Improvement",1,0)</f>
        <v>0</v>
      </c>
      <c r="W928">
        <f>IF(EmployeeData3[[#This Row],[Performance Rating]]="Exceeds Expectations",1,0)</f>
        <v>0</v>
      </c>
      <c r="X928">
        <f>IF(EmployeeData3[[#This Row],[Performance Rating]]="Outstanding",1,0)</f>
        <v>0</v>
      </c>
      <c r="Y928">
        <f>IF(EmployeeData3[[#This Row],[Job Level]]="Entry",1,0)</f>
        <v>0</v>
      </c>
      <c r="Z928">
        <f>IF(EmployeeData3[[#This Row],[Job Level]]="Manager",1,0)</f>
        <v>0</v>
      </c>
      <c r="AA928">
        <f>IF(EmployeeData3[[#This Row],[Job Level]]="Senior",1,0)</f>
        <v>1</v>
      </c>
      <c r="AB928">
        <f>IF(EmployeeData3[[#This Row],[Job Level]]="Senior Manager",1,0)</f>
        <v>0</v>
      </c>
      <c r="AC928">
        <f>IF(EmployeeData3[[#This Row],[Department]]="Claims",1,0)</f>
        <v>0</v>
      </c>
      <c r="AD928">
        <f>IF(EmployeeData3[[#This Row],[Department]]="Finance",1,0)</f>
        <v>1</v>
      </c>
      <c r="AE928">
        <f>IF(EmployeeData3[[#This Row],[Department]]="HR",1,0)</f>
        <v>0</v>
      </c>
      <c r="AF928">
        <f>IF(EmployeeData3[[#This Row],[Department]]="IT",1,0)</f>
        <v>0</v>
      </c>
      <c r="AG928">
        <f>IF(EmployeeData3[[#This Row],[Department]]="Marketing",1,0)</f>
        <v>0</v>
      </c>
      <c r="AH928">
        <f>IF(EmployeeData3[[#This Row],[Department]]="Sales",1,0)</f>
        <v>0</v>
      </c>
      <c r="AI928">
        <f>IF(EmployeeData3[[#This Row],[Department]]="Underwriting",1,0)</f>
        <v>0</v>
      </c>
      <c r="AJ928">
        <f>IF(EmployeeData3[[#This Row],[Country]]="Canada",1,0)</f>
        <v>1</v>
      </c>
      <c r="AK928">
        <f>IF(EmployeeData3[[#This Row],[Country]]="Germany",1,0)</f>
        <v>0</v>
      </c>
      <c r="AL928">
        <f>IF(EmployeeData3[[#This Row],[Country]]="Ireland",1,0)</f>
        <v>0</v>
      </c>
      <c r="AM928">
        <f>IF(EmployeeData3[[#This Row],[Country]]="Singapore",1,0)</f>
        <v>0</v>
      </c>
      <c r="AN928">
        <f>IF(EmployeeData3[[#This Row],[Country]]="US",1,0)</f>
        <v>0</v>
      </c>
      <c r="AO928">
        <f>IF(EmployeeData3[[#This Row],[Working Arrangement]]="Office",1,0)</f>
        <v>0</v>
      </c>
      <c r="AP928">
        <f>IF(EmployeeData3[[#This Row],[Working Arrangement]]="Remote",1,0)</f>
        <v>0</v>
      </c>
      <c r="AQ928" t="e">
        <f>'Logistics Regression'!#REF! + SUMPRODUCT(B928:J928, 'Logistics Regression'!#REF!)</f>
        <v>#REF!</v>
      </c>
    </row>
    <row r="929" spans="1:43">
      <c r="A929" t="s">
        <v>980</v>
      </c>
      <c r="B929" t="str">
        <f>VLOOKUP(EmployeeData3[[#This Row],[Employee ID]],GenderData[#All],2,FALSE)</f>
        <v>Male</v>
      </c>
      <c r="C929" t="s">
        <v>40</v>
      </c>
      <c r="D929" t="s">
        <v>40</v>
      </c>
      <c r="E929" t="s">
        <v>55</v>
      </c>
      <c r="F929" t="s">
        <v>24</v>
      </c>
      <c r="G929">
        <v>39</v>
      </c>
      <c r="H929">
        <v>4.8</v>
      </c>
      <c r="I929">
        <v>1.7</v>
      </c>
      <c r="J929" s="3">
        <v>1.01</v>
      </c>
      <c r="K929" t="s">
        <v>25</v>
      </c>
      <c r="L929" t="s">
        <v>38</v>
      </c>
      <c r="M929">
        <v>15</v>
      </c>
      <c r="N929">
        <v>90</v>
      </c>
      <c r="O929">
        <v>1</v>
      </c>
      <c r="P929">
        <v>1.6</v>
      </c>
      <c r="Q929" t="s">
        <v>33</v>
      </c>
      <c r="R929" t="s">
        <v>38</v>
      </c>
      <c r="S929">
        <v>8</v>
      </c>
      <c r="T929">
        <v>0</v>
      </c>
      <c r="U929">
        <f>IF(EmployeeData3[[#This Row],[Gender]]="Female",1,0)</f>
        <v>0</v>
      </c>
      <c r="V929">
        <f>IF(EmployeeData3[[#This Row],[Performance Rating]]="Needs Improvement",1,0)</f>
        <v>0</v>
      </c>
      <c r="W929">
        <f>IF(EmployeeData3[[#This Row],[Performance Rating]]="Exceeds Expectations",1,0)</f>
        <v>0</v>
      </c>
      <c r="X929">
        <f>IF(EmployeeData3[[#This Row],[Performance Rating]]="Outstanding",1,0)</f>
        <v>0</v>
      </c>
      <c r="Y929">
        <f>IF(EmployeeData3[[#This Row],[Job Level]]="Entry",1,0)</f>
        <v>0</v>
      </c>
      <c r="Z929">
        <f>IF(EmployeeData3[[#This Row],[Job Level]]="Manager",1,0)</f>
        <v>0</v>
      </c>
      <c r="AA929">
        <f>IF(EmployeeData3[[#This Row],[Job Level]]="Senior",1,0)</f>
        <v>0</v>
      </c>
      <c r="AB929">
        <f>IF(EmployeeData3[[#This Row],[Job Level]]="Senior Manager",1,0)</f>
        <v>0</v>
      </c>
      <c r="AC929">
        <f>IF(EmployeeData3[[#This Row],[Department]]="Claims",1,0)</f>
        <v>0</v>
      </c>
      <c r="AD929">
        <f>IF(EmployeeData3[[#This Row],[Department]]="Finance",1,0)</f>
        <v>0</v>
      </c>
      <c r="AE929">
        <f>IF(EmployeeData3[[#This Row],[Department]]="HR",1,0)</f>
        <v>0</v>
      </c>
      <c r="AF929">
        <f>IF(EmployeeData3[[#This Row],[Department]]="IT",1,0)</f>
        <v>0</v>
      </c>
      <c r="AG929">
        <f>IF(EmployeeData3[[#This Row],[Department]]="Marketing",1,0)</f>
        <v>0</v>
      </c>
      <c r="AH929">
        <f>IF(EmployeeData3[[#This Row],[Department]]="Sales",1,0)</f>
        <v>0</v>
      </c>
      <c r="AI929">
        <f>IF(EmployeeData3[[#This Row],[Department]]="Underwriting",1,0)</f>
        <v>0</v>
      </c>
      <c r="AJ929">
        <f>IF(EmployeeData3[[#This Row],[Country]]="Canada",1,0)</f>
        <v>1</v>
      </c>
      <c r="AK929">
        <f>IF(EmployeeData3[[#This Row],[Country]]="Germany",1,0)</f>
        <v>0</v>
      </c>
      <c r="AL929">
        <f>IF(EmployeeData3[[#This Row],[Country]]="Ireland",1,0)</f>
        <v>0</v>
      </c>
      <c r="AM929">
        <f>IF(EmployeeData3[[#This Row],[Country]]="Singapore",1,0)</f>
        <v>0</v>
      </c>
      <c r="AN929">
        <f>IF(EmployeeData3[[#This Row],[Country]]="US",1,0)</f>
        <v>0</v>
      </c>
      <c r="AO929">
        <f>IF(EmployeeData3[[#This Row],[Working Arrangement]]="Office",1,0)</f>
        <v>0</v>
      </c>
      <c r="AP929">
        <f>IF(EmployeeData3[[#This Row],[Working Arrangement]]="Remote",1,0)</f>
        <v>0</v>
      </c>
      <c r="AQ929" t="e">
        <f>'Logistics Regression'!#REF! + SUMPRODUCT(B929:J929, 'Logistics Regression'!#REF!)</f>
        <v>#REF!</v>
      </c>
    </row>
    <row r="930" spans="1:43">
      <c r="A930" t="s">
        <v>981</v>
      </c>
      <c r="B930" t="str">
        <f>VLOOKUP(EmployeeData3[[#This Row],[Employee ID]],GenderData[#All],2,FALSE)</f>
        <v>Female</v>
      </c>
      <c r="C930" t="s">
        <v>40</v>
      </c>
      <c r="D930" t="s">
        <v>40</v>
      </c>
      <c r="E930" t="s">
        <v>23</v>
      </c>
      <c r="F930" t="s">
        <v>32</v>
      </c>
      <c r="G930">
        <v>24</v>
      </c>
      <c r="H930">
        <v>5.0999999999999996</v>
      </c>
      <c r="I930">
        <v>3.3</v>
      </c>
      <c r="J930" s="3">
        <v>0.9</v>
      </c>
      <c r="K930" t="s">
        <v>25</v>
      </c>
      <c r="L930" t="s">
        <v>26</v>
      </c>
      <c r="M930">
        <v>6</v>
      </c>
      <c r="N930">
        <v>70</v>
      </c>
      <c r="O930">
        <v>13</v>
      </c>
      <c r="P930">
        <v>1.9</v>
      </c>
      <c r="Q930" t="s">
        <v>50</v>
      </c>
      <c r="R930" t="s">
        <v>38</v>
      </c>
      <c r="S930">
        <v>41</v>
      </c>
      <c r="T930">
        <v>1</v>
      </c>
      <c r="U930">
        <f>IF(EmployeeData3[[#This Row],[Gender]]="Female",1,0)</f>
        <v>1</v>
      </c>
      <c r="V930">
        <f>IF(EmployeeData3[[#This Row],[Performance Rating]]="Needs Improvement",1,0)</f>
        <v>0</v>
      </c>
      <c r="W930">
        <f>IF(EmployeeData3[[#This Row],[Performance Rating]]="Exceeds Expectations",1,0)</f>
        <v>0</v>
      </c>
      <c r="X930">
        <f>IF(EmployeeData3[[#This Row],[Performance Rating]]="Outstanding",1,0)</f>
        <v>0</v>
      </c>
      <c r="Y930">
        <f>IF(EmployeeData3[[#This Row],[Job Level]]="Entry",1,0)</f>
        <v>0</v>
      </c>
      <c r="Z930">
        <f>IF(EmployeeData3[[#This Row],[Job Level]]="Manager",1,0)</f>
        <v>0</v>
      </c>
      <c r="AA930">
        <f>IF(EmployeeData3[[#This Row],[Job Level]]="Senior",1,0)</f>
        <v>1</v>
      </c>
      <c r="AB930">
        <f>IF(EmployeeData3[[#This Row],[Job Level]]="Senior Manager",1,0)</f>
        <v>0</v>
      </c>
      <c r="AC930">
        <f>IF(EmployeeData3[[#This Row],[Department]]="Claims",1,0)</f>
        <v>0</v>
      </c>
      <c r="AD930">
        <f>IF(EmployeeData3[[#This Row],[Department]]="Finance",1,0)</f>
        <v>0</v>
      </c>
      <c r="AE930">
        <f>IF(EmployeeData3[[#This Row],[Department]]="HR",1,0)</f>
        <v>0</v>
      </c>
      <c r="AF930">
        <f>IF(EmployeeData3[[#This Row],[Department]]="IT",1,0)</f>
        <v>0</v>
      </c>
      <c r="AG930">
        <f>IF(EmployeeData3[[#This Row],[Department]]="Marketing",1,0)</f>
        <v>0</v>
      </c>
      <c r="AH930">
        <f>IF(EmployeeData3[[#This Row],[Department]]="Sales",1,0)</f>
        <v>0</v>
      </c>
      <c r="AI930">
        <f>IF(EmployeeData3[[#This Row],[Department]]="Underwriting",1,0)</f>
        <v>0</v>
      </c>
      <c r="AJ930">
        <f>IF(EmployeeData3[[#This Row],[Country]]="Canada",1,0)</f>
        <v>0</v>
      </c>
      <c r="AK930">
        <f>IF(EmployeeData3[[#This Row],[Country]]="Germany",1,0)</f>
        <v>0</v>
      </c>
      <c r="AL930">
        <f>IF(EmployeeData3[[#This Row],[Country]]="Ireland",1,0)</f>
        <v>0</v>
      </c>
      <c r="AM930">
        <f>IF(EmployeeData3[[#This Row],[Country]]="Singapore",1,0)</f>
        <v>0</v>
      </c>
      <c r="AN930">
        <f>IF(EmployeeData3[[#This Row],[Country]]="US",1,0)</f>
        <v>0</v>
      </c>
      <c r="AO930">
        <f>IF(EmployeeData3[[#This Row],[Working Arrangement]]="Office",1,0)</f>
        <v>1</v>
      </c>
      <c r="AP930">
        <f>IF(EmployeeData3[[#This Row],[Working Arrangement]]="Remote",1,0)</f>
        <v>0</v>
      </c>
      <c r="AQ930" t="e">
        <f>'Logistics Regression'!#REF! + SUMPRODUCT(B930:J930, 'Logistics Regression'!#REF!)</f>
        <v>#REF!</v>
      </c>
    </row>
    <row r="931" spans="1:43">
      <c r="A931" t="s">
        <v>982</v>
      </c>
      <c r="B931" t="str">
        <f>VLOOKUP(EmployeeData3[[#This Row],[Employee ID]],GenderData[#All],2,FALSE)</f>
        <v>Female</v>
      </c>
      <c r="C931" t="s">
        <v>43</v>
      </c>
      <c r="D931" t="s">
        <v>44</v>
      </c>
      <c r="E931" t="s">
        <v>23</v>
      </c>
      <c r="F931" t="s">
        <v>62</v>
      </c>
      <c r="G931">
        <v>34</v>
      </c>
      <c r="H931">
        <v>4.4000000000000004</v>
      </c>
      <c r="I931">
        <v>2.1</v>
      </c>
      <c r="J931" s="3">
        <v>0.89</v>
      </c>
      <c r="K931" t="s">
        <v>25</v>
      </c>
      <c r="L931" t="s">
        <v>38</v>
      </c>
      <c r="M931">
        <v>22</v>
      </c>
      <c r="N931">
        <v>66</v>
      </c>
      <c r="O931">
        <v>2</v>
      </c>
      <c r="P931">
        <v>4.3</v>
      </c>
      <c r="Q931" t="s">
        <v>50</v>
      </c>
      <c r="R931" t="s">
        <v>26</v>
      </c>
      <c r="S931">
        <v>39</v>
      </c>
      <c r="T931">
        <v>1</v>
      </c>
      <c r="U931">
        <f>IF(EmployeeData3[[#This Row],[Gender]]="Female",1,0)</f>
        <v>1</v>
      </c>
      <c r="V931">
        <f>IF(EmployeeData3[[#This Row],[Performance Rating]]="Needs Improvement",1,0)</f>
        <v>0</v>
      </c>
      <c r="W931">
        <f>IF(EmployeeData3[[#This Row],[Performance Rating]]="Exceeds Expectations",1,0)</f>
        <v>0</v>
      </c>
      <c r="X931">
        <f>IF(EmployeeData3[[#This Row],[Performance Rating]]="Outstanding",1,0)</f>
        <v>0</v>
      </c>
      <c r="Y931">
        <f>IF(EmployeeData3[[#This Row],[Job Level]]="Entry",1,0)</f>
        <v>1</v>
      </c>
      <c r="Z931">
        <f>IF(EmployeeData3[[#This Row],[Job Level]]="Manager",1,0)</f>
        <v>0</v>
      </c>
      <c r="AA931">
        <f>IF(EmployeeData3[[#This Row],[Job Level]]="Senior",1,0)</f>
        <v>0</v>
      </c>
      <c r="AB931">
        <f>IF(EmployeeData3[[#This Row],[Job Level]]="Senior Manager",1,0)</f>
        <v>0</v>
      </c>
      <c r="AC931">
        <f>IF(EmployeeData3[[#This Row],[Department]]="Claims",1,0)</f>
        <v>0</v>
      </c>
      <c r="AD931">
        <f>IF(EmployeeData3[[#This Row],[Department]]="Finance",1,0)</f>
        <v>1</v>
      </c>
      <c r="AE931">
        <f>IF(EmployeeData3[[#This Row],[Department]]="HR",1,0)</f>
        <v>0</v>
      </c>
      <c r="AF931">
        <f>IF(EmployeeData3[[#This Row],[Department]]="IT",1,0)</f>
        <v>0</v>
      </c>
      <c r="AG931">
        <f>IF(EmployeeData3[[#This Row],[Department]]="Marketing",1,0)</f>
        <v>0</v>
      </c>
      <c r="AH931">
        <f>IF(EmployeeData3[[#This Row],[Department]]="Sales",1,0)</f>
        <v>0</v>
      </c>
      <c r="AI931">
        <f>IF(EmployeeData3[[#This Row],[Department]]="Underwriting",1,0)</f>
        <v>0</v>
      </c>
      <c r="AJ931">
        <f>IF(EmployeeData3[[#This Row],[Country]]="Canada",1,0)</f>
        <v>0</v>
      </c>
      <c r="AK931">
        <f>IF(EmployeeData3[[#This Row],[Country]]="Germany",1,0)</f>
        <v>0</v>
      </c>
      <c r="AL931">
        <f>IF(EmployeeData3[[#This Row],[Country]]="Ireland",1,0)</f>
        <v>0</v>
      </c>
      <c r="AM931">
        <f>IF(EmployeeData3[[#This Row],[Country]]="Singapore",1,0)</f>
        <v>0</v>
      </c>
      <c r="AN931">
        <f>IF(EmployeeData3[[#This Row],[Country]]="US",1,0)</f>
        <v>0</v>
      </c>
      <c r="AO931">
        <f>IF(EmployeeData3[[#This Row],[Working Arrangement]]="Office",1,0)</f>
        <v>1</v>
      </c>
      <c r="AP931">
        <f>IF(EmployeeData3[[#This Row],[Working Arrangement]]="Remote",1,0)</f>
        <v>0</v>
      </c>
      <c r="AQ931" t="e">
        <f>'Logistics Regression'!#REF! + SUMPRODUCT(B931:J931, 'Logistics Regression'!#REF!)</f>
        <v>#REF!</v>
      </c>
    </row>
    <row r="932" spans="1:43">
      <c r="A932" t="s">
        <v>983</v>
      </c>
      <c r="B932" t="str">
        <f>VLOOKUP(EmployeeData3[[#This Row],[Employee ID]],GenderData[#All],2,FALSE)</f>
        <v>Male</v>
      </c>
      <c r="C932" t="s">
        <v>48</v>
      </c>
      <c r="D932" t="s">
        <v>49</v>
      </c>
      <c r="E932" t="s">
        <v>73</v>
      </c>
      <c r="F932" t="s">
        <v>32</v>
      </c>
      <c r="G932">
        <v>43</v>
      </c>
      <c r="H932">
        <v>1.9</v>
      </c>
      <c r="I932">
        <v>1.9</v>
      </c>
      <c r="J932" s="3">
        <v>1.1000000000000001</v>
      </c>
      <c r="K932" t="s">
        <v>25</v>
      </c>
      <c r="L932" t="s">
        <v>38</v>
      </c>
      <c r="M932">
        <v>4</v>
      </c>
      <c r="N932">
        <v>67</v>
      </c>
      <c r="O932">
        <v>7</v>
      </c>
      <c r="P932">
        <v>0.8</v>
      </c>
      <c r="Q932" t="s">
        <v>27</v>
      </c>
      <c r="R932" t="s">
        <v>38</v>
      </c>
      <c r="S932">
        <v>9</v>
      </c>
      <c r="T932">
        <v>0</v>
      </c>
      <c r="U932">
        <f>IF(EmployeeData3[[#This Row],[Gender]]="Female",1,0)</f>
        <v>0</v>
      </c>
      <c r="V932">
        <f>IF(EmployeeData3[[#This Row],[Performance Rating]]="Needs Improvement",1,0)</f>
        <v>0</v>
      </c>
      <c r="W932">
        <f>IF(EmployeeData3[[#This Row],[Performance Rating]]="Exceeds Expectations",1,0)</f>
        <v>0</v>
      </c>
      <c r="X932">
        <f>IF(EmployeeData3[[#This Row],[Performance Rating]]="Outstanding",1,0)</f>
        <v>0</v>
      </c>
      <c r="Y932">
        <f>IF(EmployeeData3[[#This Row],[Job Level]]="Entry",1,0)</f>
        <v>0</v>
      </c>
      <c r="Z932">
        <f>IF(EmployeeData3[[#This Row],[Job Level]]="Manager",1,0)</f>
        <v>0</v>
      </c>
      <c r="AA932">
        <f>IF(EmployeeData3[[#This Row],[Job Level]]="Senior",1,0)</f>
        <v>1</v>
      </c>
      <c r="AB932">
        <f>IF(EmployeeData3[[#This Row],[Job Level]]="Senior Manager",1,0)</f>
        <v>0</v>
      </c>
      <c r="AC932">
        <f>IF(EmployeeData3[[#This Row],[Department]]="Claims",1,0)</f>
        <v>0</v>
      </c>
      <c r="AD932">
        <f>IF(EmployeeData3[[#This Row],[Department]]="Finance",1,0)</f>
        <v>0</v>
      </c>
      <c r="AE932">
        <f>IF(EmployeeData3[[#This Row],[Department]]="HR",1,0)</f>
        <v>0</v>
      </c>
      <c r="AF932">
        <f>IF(EmployeeData3[[#This Row],[Department]]="IT",1,0)</f>
        <v>1</v>
      </c>
      <c r="AG932">
        <f>IF(EmployeeData3[[#This Row],[Department]]="Marketing",1,0)</f>
        <v>0</v>
      </c>
      <c r="AH932">
        <f>IF(EmployeeData3[[#This Row],[Department]]="Sales",1,0)</f>
        <v>0</v>
      </c>
      <c r="AI932">
        <f>IF(EmployeeData3[[#This Row],[Department]]="Underwriting",1,0)</f>
        <v>0</v>
      </c>
      <c r="AJ932">
        <f>IF(EmployeeData3[[#This Row],[Country]]="Canada",1,0)</f>
        <v>0</v>
      </c>
      <c r="AK932">
        <f>IF(EmployeeData3[[#This Row],[Country]]="Germany",1,0)</f>
        <v>0</v>
      </c>
      <c r="AL932">
        <f>IF(EmployeeData3[[#This Row],[Country]]="Ireland",1,0)</f>
        <v>1</v>
      </c>
      <c r="AM932">
        <f>IF(EmployeeData3[[#This Row],[Country]]="Singapore",1,0)</f>
        <v>0</v>
      </c>
      <c r="AN932">
        <f>IF(EmployeeData3[[#This Row],[Country]]="US",1,0)</f>
        <v>0</v>
      </c>
      <c r="AO932">
        <f>IF(EmployeeData3[[#This Row],[Working Arrangement]]="Office",1,0)</f>
        <v>0</v>
      </c>
      <c r="AP932">
        <f>IF(EmployeeData3[[#This Row],[Working Arrangement]]="Remote",1,0)</f>
        <v>1</v>
      </c>
      <c r="AQ932" t="e">
        <f>'Logistics Regression'!#REF! + SUMPRODUCT(B932:J932, 'Logistics Regression'!#REF!)</f>
        <v>#REF!</v>
      </c>
    </row>
    <row r="933" spans="1:43">
      <c r="A933" t="s">
        <v>984</v>
      </c>
      <c r="B933" t="str">
        <f>VLOOKUP(EmployeeData3[[#This Row],[Employee ID]],GenderData[#All],2,FALSE)</f>
        <v>Male</v>
      </c>
      <c r="C933" t="s">
        <v>52</v>
      </c>
      <c r="D933" t="s">
        <v>30</v>
      </c>
      <c r="E933" t="s">
        <v>55</v>
      </c>
      <c r="F933" t="s">
        <v>32</v>
      </c>
      <c r="G933">
        <v>41</v>
      </c>
      <c r="H933">
        <v>2.2000000000000002</v>
      </c>
      <c r="I933">
        <v>0.8</v>
      </c>
      <c r="J933" s="3">
        <v>0.92</v>
      </c>
      <c r="K933" t="s">
        <v>25</v>
      </c>
      <c r="L933" t="s">
        <v>26</v>
      </c>
      <c r="M933">
        <v>13</v>
      </c>
      <c r="N933">
        <v>69</v>
      </c>
      <c r="O933">
        <v>16</v>
      </c>
      <c r="P933">
        <v>3.5</v>
      </c>
      <c r="Q933" t="s">
        <v>27</v>
      </c>
      <c r="R933" t="s">
        <v>26</v>
      </c>
      <c r="S933">
        <v>28</v>
      </c>
      <c r="T933">
        <v>0</v>
      </c>
      <c r="U933">
        <f>IF(EmployeeData3[[#This Row],[Gender]]="Female",1,0)</f>
        <v>0</v>
      </c>
      <c r="V933">
        <f>IF(EmployeeData3[[#This Row],[Performance Rating]]="Needs Improvement",1,0)</f>
        <v>0</v>
      </c>
      <c r="W933">
        <f>IF(EmployeeData3[[#This Row],[Performance Rating]]="Exceeds Expectations",1,0)</f>
        <v>0</v>
      </c>
      <c r="X933">
        <f>IF(EmployeeData3[[#This Row],[Performance Rating]]="Outstanding",1,0)</f>
        <v>0</v>
      </c>
      <c r="Y933">
        <f>IF(EmployeeData3[[#This Row],[Job Level]]="Entry",1,0)</f>
        <v>0</v>
      </c>
      <c r="Z933">
        <f>IF(EmployeeData3[[#This Row],[Job Level]]="Manager",1,0)</f>
        <v>0</v>
      </c>
      <c r="AA933">
        <f>IF(EmployeeData3[[#This Row],[Job Level]]="Senior",1,0)</f>
        <v>1</v>
      </c>
      <c r="AB933">
        <f>IF(EmployeeData3[[#This Row],[Job Level]]="Senior Manager",1,0)</f>
        <v>0</v>
      </c>
      <c r="AC933">
        <f>IF(EmployeeData3[[#This Row],[Department]]="Claims",1,0)</f>
        <v>0</v>
      </c>
      <c r="AD933">
        <f>IF(EmployeeData3[[#This Row],[Department]]="Finance",1,0)</f>
        <v>0</v>
      </c>
      <c r="AE933">
        <f>IF(EmployeeData3[[#This Row],[Department]]="HR",1,0)</f>
        <v>0</v>
      </c>
      <c r="AF933">
        <f>IF(EmployeeData3[[#This Row],[Department]]="IT",1,0)</f>
        <v>0</v>
      </c>
      <c r="AG933">
        <f>IF(EmployeeData3[[#This Row],[Department]]="Marketing",1,0)</f>
        <v>0</v>
      </c>
      <c r="AH933">
        <f>IF(EmployeeData3[[#This Row],[Department]]="Sales",1,0)</f>
        <v>0</v>
      </c>
      <c r="AI933">
        <f>IF(EmployeeData3[[#This Row],[Department]]="Underwriting",1,0)</f>
        <v>1</v>
      </c>
      <c r="AJ933">
        <f>IF(EmployeeData3[[#This Row],[Country]]="Canada",1,0)</f>
        <v>1</v>
      </c>
      <c r="AK933">
        <f>IF(EmployeeData3[[#This Row],[Country]]="Germany",1,0)</f>
        <v>0</v>
      </c>
      <c r="AL933">
        <f>IF(EmployeeData3[[#This Row],[Country]]="Ireland",1,0)</f>
        <v>0</v>
      </c>
      <c r="AM933">
        <f>IF(EmployeeData3[[#This Row],[Country]]="Singapore",1,0)</f>
        <v>0</v>
      </c>
      <c r="AN933">
        <f>IF(EmployeeData3[[#This Row],[Country]]="US",1,0)</f>
        <v>0</v>
      </c>
      <c r="AO933">
        <f>IF(EmployeeData3[[#This Row],[Working Arrangement]]="Office",1,0)</f>
        <v>0</v>
      </c>
      <c r="AP933">
        <f>IF(EmployeeData3[[#This Row],[Working Arrangement]]="Remote",1,0)</f>
        <v>1</v>
      </c>
      <c r="AQ933" t="e">
        <f>'Logistics Regression'!#REF! + SUMPRODUCT(B933:J933, 'Logistics Regression'!#REF!)</f>
        <v>#REF!</v>
      </c>
    </row>
    <row r="934" spans="1:43">
      <c r="A934" t="s">
        <v>985</v>
      </c>
      <c r="B934" t="str">
        <f>VLOOKUP(EmployeeData3[[#This Row],[Employee ID]],GenderData[#All],2,FALSE)</f>
        <v>Male</v>
      </c>
      <c r="C934" t="s">
        <v>29</v>
      </c>
      <c r="D934" t="s">
        <v>30</v>
      </c>
      <c r="E934" t="s">
        <v>41</v>
      </c>
      <c r="F934" t="s">
        <v>32</v>
      </c>
      <c r="G934">
        <v>33</v>
      </c>
      <c r="H934">
        <v>3.3</v>
      </c>
      <c r="I934">
        <v>2.2999999999999998</v>
      </c>
      <c r="J934" s="3">
        <v>0.99</v>
      </c>
      <c r="K934" t="s">
        <v>25</v>
      </c>
      <c r="L934" t="s">
        <v>26</v>
      </c>
      <c r="M934">
        <v>7</v>
      </c>
      <c r="N934">
        <v>80</v>
      </c>
      <c r="O934">
        <v>5</v>
      </c>
      <c r="P934">
        <v>1.4</v>
      </c>
      <c r="Q934" t="s">
        <v>50</v>
      </c>
      <c r="R934" t="s">
        <v>26</v>
      </c>
      <c r="S934">
        <v>17</v>
      </c>
      <c r="T934">
        <v>0</v>
      </c>
      <c r="U934">
        <f>IF(EmployeeData3[[#This Row],[Gender]]="Female",1,0)</f>
        <v>0</v>
      </c>
      <c r="V934">
        <f>IF(EmployeeData3[[#This Row],[Performance Rating]]="Needs Improvement",1,0)</f>
        <v>0</v>
      </c>
      <c r="W934">
        <f>IF(EmployeeData3[[#This Row],[Performance Rating]]="Exceeds Expectations",1,0)</f>
        <v>0</v>
      </c>
      <c r="X934">
        <f>IF(EmployeeData3[[#This Row],[Performance Rating]]="Outstanding",1,0)</f>
        <v>0</v>
      </c>
      <c r="Y934">
        <f>IF(EmployeeData3[[#This Row],[Job Level]]="Entry",1,0)</f>
        <v>0</v>
      </c>
      <c r="Z934">
        <f>IF(EmployeeData3[[#This Row],[Job Level]]="Manager",1,0)</f>
        <v>0</v>
      </c>
      <c r="AA934">
        <f>IF(EmployeeData3[[#This Row],[Job Level]]="Senior",1,0)</f>
        <v>1</v>
      </c>
      <c r="AB934">
        <f>IF(EmployeeData3[[#This Row],[Job Level]]="Senior Manager",1,0)</f>
        <v>0</v>
      </c>
      <c r="AC934">
        <f>IF(EmployeeData3[[#This Row],[Department]]="Claims",1,0)</f>
        <v>1</v>
      </c>
      <c r="AD934">
        <f>IF(EmployeeData3[[#This Row],[Department]]="Finance",1,0)</f>
        <v>0</v>
      </c>
      <c r="AE934">
        <f>IF(EmployeeData3[[#This Row],[Department]]="HR",1,0)</f>
        <v>0</v>
      </c>
      <c r="AF934">
        <f>IF(EmployeeData3[[#This Row],[Department]]="IT",1,0)</f>
        <v>0</v>
      </c>
      <c r="AG934">
        <f>IF(EmployeeData3[[#This Row],[Department]]="Marketing",1,0)</f>
        <v>0</v>
      </c>
      <c r="AH934">
        <f>IF(EmployeeData3[[#This Row],[Department]]="Sales",1,0)</f>
        <v>0</v>
      </c>
      <c r="AI934">
        <f>IF(EmployeeData3[[#This Row],[Department]]="Underwriting",1,0)</f>
        <v>0</v>
      </c>
      <c r="AJ934">
        <f>IF(EmployeeData3[[#This Row],[Country]]="Canada",1,0)</f>
        <v>0</v>
      </c>
      <c r="AK934">
        <f>IF(EmployeeData3[[#This Row],[Country]]="Germany",1,0)</f>
        <v>0</v>
      </c>
      <c r="AL934">
        <f>IF(EmployeeData3[[#This Row],[Country]]="Ireland",1,0)</f>
        <v>0</v>
      </c>
      <c r="AM934">
        <f>IF(EmployeeData3[[#This Row],[Country]]="Singapore",1,0)</f>
        <v>1</v>
      </c>
      <c r="AN934">
        <f>IF(EmployeeData3[[#This Row],[Country]]="US",1,0)</f>
        <v>0</v>
      </c>
      <c r="AO934">
        <f>IF(EmployeeData3[[#This Row],[Working Arrangement]]="Office",1,0)</f>
        <v>1</v>
      </c>
      <c r="AP934">
        <f>IF(EmployeeData3[[#This Row],[Working Arrangement]]="Remote",1,0)</f>
        <v>0</v>
      </c>
      <c r="AQ934" t="e">
        <f>'Logistics Regression'!#REF! + SUMPRODUCT(B934:J934, 'Logistics Regression'!#REF!)</f>
        <v>#REF!</v>
      </c>
    </row>
    <row r="935" spans="1:43">
      <c r="A935" t="s">
        <v>986</v>
      </c>
      <c r="B935" t="str">
        <f>VLOOKUP(EmployeeData3[[#This Row],[Employee ID]],GenderData[#All],2,FALSE)</f>
        <v>Female</v>
      </c>
      <c r="C935" t="s">
        <v>40</v>
      </c>
      <c r="D935" t="s">
        <v>40</v>
      </c>
      <c r="E935" t="s">
        <v>23</v>
      </c>
      <c r="F935" t="s">
        <v>32</v>
      </c>
      <c r="G935">
        <v>36</v>
      </c>
      <c r="H935">
        <v>4.0999999999999996</v>
      </c>
      <c r="I935">
        <v>4.0999999999999996</v>
      </c>
      <c r="J935" s="3">
        <v>1.1499999999999999</v>
      </c>
      <c r="K935" t="s">
        <v>25</v>
      </c>
      <c r="L935" t="s">
        <v>26</v>
      </c>
      <c r="M935">
        <v>17</v>
      </c>
      <c r="N935">
        <v>76</v>
      </c>
      <c r="O935">
        <v>7</v>
      </c>
      <c r="P935">
        <v>0.9</v>
      </c>
      <c r="Q935" t="s">
        <v>33</v>
      </c>
      <c r="R935" t="s">
        <v>26</v>
      </c>
      <c r="S935">
        <v>26</v>
      </c>
      <c r="T935">
        <v>0</v>
      </c>
      <c r="U935">
        <f>IF(EmployeeData3[[#This Row],[Gender]]="Female",1,0)</f>
        <v>1</v>
      </c>
      <c r="V935">
        <f>IF(EmployeeData3[[#This Row],[Performance Rating]]="Needs Improvement",1,0)</f>
        <v>0</v>
      </c>
      <c r="W935">
        <f>IF(EmployeeData3[[#This Row],[Performance Rating]]="Exceeds Expectations",1,0)</f>
        <v>0</v>
      </c>
      <c r="X935">
        <f>IF(EmployeeData3[[#This Row],[Performance Rating]]="Outstanding",1,0)</f>
        <v>0</v>
      </c>
      <c r="Y935">
        <f>IF(EmployeeData3[[#This Row],[Job Level]]="Entry",1,0)</f>
        <v>0</v>
      </c>
      <c r="Z935">
        <f>IF(EmployeeData3[[#This Row],[Job Level]]="Manager",1,0)</f>
        <v>0</v>
      </c>
      <c r="AA935">
        <f>IF(EmployeeData3[[#This Row],[Job Level]]="Senior",1,0)</f>
        <v>1</v>
      </c>
      <c r="AB935">
        <f>IF(EmployeeData3[[#This Row],[Job Level]]="Senior Manager",1,0)</f>
        <v>0</v>
      </c>
      <c r="AC935">
        <f>IF(EmployeeData3[[#This Row],[Department]]="Claims",1,0)</f>
        <v>0</v>
      </c>
      <c r="AD935">
        <f>IF(EmployeeData3[[#This Row],[Department]]="Finance",1,0)</f>
        <v>0</v>
      </c>
      <c r="AE935">
        <f>IF(EmployeeData3[[#This Row],[Department]]="HR",1,0)</f>
        <v>0</v>
      </c>
      <c r="AF935">
        <f>IF(EmployeeData3[[#This Row],[Department]]="IT",1,0)</f>
        <v>0</v>
      </c>
      <c r="AG935">
        <f>IF(EmployeeData3[[#This Row],[Department]]="Marketing",1,0)</f>
        <v>0</v>
      </c>
      <c r="AH935">
        <f>IF(EmployeeData3[[#This Row],[Department]]="Sales",1,0)</f>
        <v>0</v>
      </c>
      <c r="AI935">
        <f>IF(EmployeeData3[[#This Row],[Department]]="Underwriting",1,0)</f>
        <v>0</v>
      </c>
      <c r="AJ935">
        <f>IF(EmployeeData3[[#This Row],[Country]]="Canada",1,0)</f>
        <v>0</v>
      </c>
      <c r="AK935">
        <f>IF(EmployeeData3[[#This Row],[Country]]="Germany",1,0)</f>
        <v>0</v>
      </c>
      <c r="AL935">
        <f>IF(EmployeeData3[[#This Row],[Country]]="Ireland",1,0)</f>
        <v>0</v>
      </c>
      <c r="AM935">
        <f>IF(EmployeeData3[[#This Row],[Country]]="Singapore",1,0)</f>
        <v>0</v>
      </c>
      <c r="AN935">
        <f>IF(EmployeeData3[[#This Row],[Country]]="US",1,0)</f>
        <v>0</v>
      </c>
      <c r="AO935">
        <f>IF(EmployeeData3[[#This Row],[Working Arrangement]]="Office",1,0)</f>
        <v>0</v>
      </c>
      <c r="AP935">
        <f>IF(EmployeeData3[[#This Row],[Working Arrangement]]="Remote",1,0)</f>
        <v>0</v>
      </c>
      <c r="AQ935" t="e">
        <f>'Logistics Regression'!#REF! + SUMPRODUCT(B935:J935, 'Logistics Regression'!#REF!)</f>
        <v>#REF!</v>
      </c>
    </row>
    <row r="936" spans="1:43">
      <c r="A936" t="s">
        <v>987</v>
      </c>
      <c r="B936" t="str">
        <f>VLOOKUP(EmployeeData3[[#This Row],[Employee ID]],GenderData[#All],2,FALSE)</f>
        <v>Male</v>
      </c>
      <c r="C936" t="s">
        <v>43</v>
      </c>
      <c r="D936" t="s">
        <v>44</v>
      </c>
      <c r="E936" t="s">
        <v>45</v>
      </c>
      <c r="F936" t="s">
        <v>32</v>
      </c>
      <c r="G936">
        <v>34</v>
      </c>
      <c r="H936">
        <v>6.2</v>
      </c>
      <c r="I936">
        <v>6.2</v>
      </c>
      <c r="J936" s="3">
        <v>0.85</v>
      </c>
      <c r="K936" t="s">
        <v>37</v>
      </c>
      <c r="L936" t="s">
        <v>26</v>
      </c>
      <c r="M936">
        <v>13</v>
      </c>
      <c r="N936">
        <v>56</v>
      </c>
      <c r="O936">
        <v>1</v>
      </c>
      <c r="P936">
        <v>2</v>
      </c>
      <c r="Q936" t="s">
        <v>27</v>
      </c>
      <c r="R936" t="s">
        <v>26</v>
      </c>
      <c r="S936">
        <v>37</v>
      </c>
      <c r="T936">
        <v>0</v>
      </c>
      <c r="U936">
        <f>IF(EmployeeData3[[#This Row],[Gender]]="Female",1,0)</f>
        <v>0</v>
      </c>
      <c r="V936">
        <f>IF(EmployeeData3[[#This Row],[Performance Rating]]="Needs Improvement",1,0)</f>
        <v>0</v>
      </c>
      <c r="W936">
        <f>IF(EmployeeData3[[#This Row],[Performance Rating]]="Exceeds Expectations",1,0)</f>
        <v>1</v>
      </c>
      <c r="X936">
        <f>IF(EmployeeData3[[#This Row],[Performance Rating]]="Outstanding",1,0)</f>
        <v>0</v>
      </c>
      <c r="Y936">
        <f>IF(EmployeeData3[[#This Row],[Job Level]]="Entry",1,0)</f>
        <v>0</v>
      </c>
      <c r="Z936">
        <f>IF(EmployeeData3[[#This Row],[Job Level]]="Manager",1,0)</f>
        <v>0</v>
      </c>
      <c r="AA936">
        <f>IF(EmployeeData3[[#This Row],[Job Level]]="Senior",1,0)</f>
        <v>1</v>
      </c>
      <c r="AB936">
        <f>IF(EmployeeData3[[#This Row],[Job Level]]="Senior Manager",1,0)</f>
        <v>0</v>
      </c>
      <c r="AC936">
        <f>IF(EmployeeData3[[#This Row],[Department]]="Claims",1,0)</f>
        <v>0</v>
      </c>
      <c r="AD936">
        <f>IF(EmployeeData3[[#This Row],[Department]]="Finance",1,0)</f>
        <v>1</v>
      </c>
      <c r="AE936">
        <f>IF(EmployeeData3[[#This Row],[Department]]="HR",1,0)</f>
        <v>0</v>
      </c>
      <c r="AF936">
        <f>IF(EmployeeData3[[#This Row],[Department]]="IT",1,0)</f>
        <v>0</v>
      </c>
      <c r="AG936">
        <f>IF(EmployeeData3[[#This Row],[Department]]="Marketing",1,0)</f>
        <v>0</v>
      </c>
      <c r="AH936">
        <f>IF(EmployeeData3[[#This Row],[Department]]="Sales",1,0)</f>
        <v>0</v>
      </c>
      <c r="AI936">
        <f>IF(EmployeeData3[[#This Row],[Department]]="Underwriting",1,0)</f>
        <v>0</v>
      </c>
      <c r="AJ936">
        <f>IF(EmployeeData3[[#This Row],[Country]]="Canada",1,0)</f>
        <v>0</v>
      </c>
      <c r="AK936">
        <f>IF(EmployeeData3[[#This Row],[Country]]="Germany",1,0)</f>
        <v>0</v>
      </c>
      <c r="AL936">
        <f>IF(EmployeeData3[[#This Row],[Country]]="Ireland",1,0)</f>
        <v>0</v>
      </c>
      <c r="AM936">
        <f>IF(EmployeeData3[[#This Row],[Country]]="Singapore",1,0)</f>
        <v>0</v>
      </c>
      <c r="AN936">
        <f>IF(EmployeeData3[[#This Row],[Country]]="US",1,0)</f>
        <v>1</v>
      </c>
      <c r="AO936">
        <f>IF(EmployeeData3[[#This Row],[Working Arrangement]]="Office",1,0)</f>
        <v>0</v>
      </c>
      <c r="AP936">
        <f>IF(EmployeeData3[[#This Row],[Working Arrangement]]="Remote",1,0)</f>
        <v>1</v>
      </c>
      <c r="AQ936" t="e">
        <f>'Logistics Regression'!#REF! + SUMPRODUCT(B936:J936, 'Logistics Regression'!#REF!)</f>
        <v>#REF!</v>
      </c>
    </row>
    <row r="937" spans="1:43">
      <c r="A937" t="s">
        <v>988</v>
      </c>
      <c r="B937" t="str">
        <f>VLOOKUP(EmployeeData3[[#This Row],[Employee ID]],GenderData[#All],2,FALSE)</f>
        <v>Female</v>
      </c>
      <c r="C937" t="s">
        <v>66</v>
      </c>
      <c r="D937" t="s">
        <v>67</v>
      </c>
      <c r="E937" t="s">
        <v>23</v>
      </c>
      <c r="F937" t="s">
        <v>36</v>
      </c>
      <c r="G937">
        <v>35</v>
      </c>
      <c r="H937">
        <v>12.5</v>
      </c>
      <c r="I937">
        <v>2.2000000000000002</v>
      </c>
      <c r="J937" s="3">
        <v>1.01</v>
      </c>
      <c r="K937" t="s">
        <v>25</v>
      </c>
      <c r="L937" t="s">
        <v>26</v>
      </c>
      <c r="M937">
        <v>18</v>
      </c>
      <c r="N937">
        <v>62</v>
      </c>
      <c r="O937">
        <v>2</v>
      </c>
      <c r="P937">
        <v>7.2</v>
      </c>
      <c r="Q937" t="s">
        <v>50</v>
      </c>
      <c r="R937" t="s">
        <v>38</v>
      </c>
      <c r="S937">
        <v>50</v>
      </c>
      <c r="T937">
        <v>0</v>
      </c>
      <c r="U937">
        <f>IF(EmployeeData3[[#This Row],[Gender]]="Female",1,0)</f>
        <v>1</v>
      </c>
      <c r="V937">
        <f>IF(EmployeeData3[[#This Row],[Performance Rating]]="Needs Improvement",1,0)</f>
        <v>0</v>
      </c>
      <c r="W937">
        <f>IF(EmployeeData3[[#This Row],[Performance Rating]]="Exceeds Expectations",1,0)</f>
        <v>0</v>
      </c>
      <c r="X937">
        <f>IF(EmployeeData3[[#This Row],[Performance Rating]]="Outstanding",1,0)</f>
        <v>0</v>
      </c>
      <c r="Y937">
        <f>IF(EmployeeData3[[#This Row],[Job Level]]="Entry",1,0)</f>
        <v>0</v>
      </c>
      <c r="Z937">
        <f>IF(EmployeeData3[[#This Row],[Job Level]]="Manager",1,0)</f>
        <v>1</v>
      </c>
      <c r="AA937">
        <f>IF(EmployeeData3[[#This Row],[Job Level]]="Senior",1,0)</f>
        <v>0</v>
      </c>
      <c r="AB937">
        <f>IF(EmployeeData3[[#This Row],[Job Level]]="Senior Manager",1,0)</f>
        <v>0</v>
      </c>
      <c r="AC937">
        <f>IF(EmployeeData3[[#This Row],[Department]]="Claims",1,0)</f>
        <v>0</v>
      </c>
      <c r="AD937">
        <f>IF(EmployeeData3[[#This Row],[Department]]="Finance",1,0)</f>
        <v>0</v>
      </c>
      <c r="AE937">
        <f>IF(EmployeeData3[[#This Row],[Department]]="HR",1,0)</f>
        <v>1</v>
      </c>
      <c r="AF937">
        <f>IF(EmployeeData3[[#This Row],[Department]]="IT",1,0)</f>
        <v>0</v>
      </c>
      <c r="AG937">
        <f>IF(EmployeeData3[[#This Row],[Department]]="Marketing",1,0)</f>
        <v>0</v>
      </c>
      <c r="AH937">
        <f>IF(EmployeeData3[[#This Row],[Department]]="Sales",1,0)</f>
        <v>0</v>
      </c>
      <c r="AI937">
        <f>IF(EmployeeData3[[#This Row],[Department]]="Underwriting",1,0)</f>
        <v>0</v>
      </c>
      <c r="AJ937">
        <f>IF(EmployeeData3[[#This Row],[Country]]="Canada",1,0)</f>
        <v>0</v>
      </c>
      <c r="AK937">
        <f>IF(EmployeeData3[[#This Row],[Country]]="Germany",1,0)</f>
        <v>0</v>
      </c>
      <c r="AL937">
        <f>IF(EmployeeData3[[#This Row],[Country]]="Ireland",1,0)</f>
        <v>0</v>
      </c>
      <c r="AM937">
        <f>IF(EmployeeData3[[#This Row],[Country]]="Singapore",1,0)</f>
        <v>0</v>
      </c>
      <c r="AN937">
        <f>IF(EmployeeData3[[#This Row],[Country]]="US",1,0)</f>
        <v>0</v>
      </c>
      <c r="AO937">
        <f>IF(EmployeeData3[[#This Row],[Working Arrangement]]="Office",1,0)</f>
        <v>1</v>
      </c>
      <c r="AP937">
        <f>IF(EmployeeData3[[#This Row],[Working Arrangement]]="Remote",1,0)</f>
        <v>0</v>
      </c>
      <c r="AQ937" t="e">
        <f>'Logistics Regression'!#REF! + SUMPRODUCT(B937:J937, 'Logistics Regression'!#REF!)</f>
        <v>#REF!</v>
      </c>
    </row>
    <row r="938" spans="1:43">
      <c r="A938" t="s">
        <v>989</v>
      </c>
      <c r="B938" t="str">
        <f>VLOOKUP(EmployeeData3[[#This Row],[Employee ID]],GenderData[#All],2,FALSE)</f>
        <v>Male</v>
      </c>
      <c r="C938" t="s">
        <v>48</v>
      </c>
      <c r="D938" t="s">
        <v>49</v>
      </c>
      <c r="E938" t="s">
        <v>45</v>
      </c>
      <c r="F938" t="s">
        <v>24</v>
      </c>
      <c r="G938">
        <v>42</v>
      </c>
      <c r="H938">
        <v>4.5999999999999996</v>
      </c>
      <c r="I938">
        <v>1</v>
      </c>
      <c r="J938" s="3">
        <v>1</v>
      </c>
      <c r="K938" t="s">
        <v>53</v>
      </c>
      <c r="L938" t="s">
        <v>26</v>
      </c>
      <c r="M938">
        <v>16</v>
      </c>
      <c r="N938">
        <v>80</v>
      </c>
      <c r="O938">
        <v>14</v>
      </c>
      <c r="P938">
        <v>3.9</v>
      </c>
      <c r="Q938" t="s">
        <v>33</v>
      </c>
      <c r="R938" t="s">
        <v>26</v>
      </c>
      <c r="S938">
        <v>33</v>
      </c>
      <c r="T938">
        <v>0</v>
      </c>
      <c r="U938">
        <f>IF(EmployeeData3[[#This Row],[Gender]]="Female",1,0)</f>
        <v>0</v>
      </c>
      <c r="V938">
        <f>IF(EmployeeData3[[#This Row],[Performance Rating]]="Needs Improvement",1,0)</f>
        <v>1</v>
      </c>
      <c r="W938">
        <f>IF(EmployeeData3[[#This Row],[Performance Rating]]="Exceeds Expectations",1,0)</f>
        <v>0</v>
      </c>
      <c r="X938">
        <f>IF(EmployeeData3[[#This Row],[Performance Rating]]="Outstanding",1,0)</f>
        <v>0</v>
      </c>
      <c r="Y938">
        <f>IF(EmployeeData3[[#This Row],[Job Level]]="Entry",1,0)</f>
        <v>0</v>
      </c>
      <c r="Z938">
        <f>IF(EmployeeData3[[#This Row],[Job Level]]="Manager",1,0)</f>
        <v>0</v>
      </c>
      <c r="AA938">
        <f>IF(EmployeeData3[[#This Row],[Job Level]]="Senior",1,0)</f>
        <v>0</v>
      </c>
      <c r="AB938">
        <f>IF(EmployeeData3[[#This Row],[Job Level]]="Senior Manager",1,0)</f>
        <v>0</v>
      </c>
      <c r="AC938">
        <f>IF(EmployeeData3[[#This Row],[Department]]="Claims",1,0)</f>
        <v>0</v>
      </c>
      <c r="AD938">
        <f>IF(EmployeeData3[[#This Row],[Department]]="Finance",1,0)</f>
        <v>0</v>
      </c>
      <c r="AE938">
        <f>IF(EmployeeData3[[#This Row],[Department]]="HR",1,0)</f>
        <v>0</v>
      </c>
      <c r="AF938">
        <f>IF(EmployeeData3[[#This Row],[Department]]="IT",1,0)</f>
        <v>1</v>
      </c>
      <c r="AG938">
        <f>IF(EmployeeData3[[#This Row],[Department]]="Marketing",1,0)</f>
        <v>0</v>
      </c>
      <c r="AH938">
        <f>IF(EmployeeData3[[#This Row],[Department]]="Sales",1,0)</f>
        <v>0</v>
      </c>
      <c r="AI938">
        <f>IF(EmployeeData3[[#This Row],[Department]]="Underwriting",1,0)</f>
        <v>0</v>
      </c>
      <c r="AJ938">
        <f>IF(EmployeeData3[[#This Row],[Country]]="Canada",1,0)</f>
        <v>0</v>
      </c>
      <c r="AK938">
        <f>IF(EmployeeData3[[#This Row],[Country]]="Germany",1,0)</f>
        <v>0</v>
      </c>
      <c r="AL938">
        <f>IF(EmployeeData3[[#This Row],[Country]]="Ireland",1,0)</f>
        <v>0</v>
      </c>
      <c r="AM938">
        <f>IF(EmployeeData3[[#This Row],[Country]]="Singapore",1,0)</f>
        <v>0</v>
      </c>
      <c r="AN938">
        <f>IF(EmployeeData3[[#This Row],[Country]]="US",1,0)</f>
        <v>1</v>
      </c>
      <c r="AO938">
        <f>IF(EmployeeData3[[#This Row],[Working Arrangement]]="Office",1,0)</f>
        <v>0</v>
      </c>
      <c r="AP938">
        <f>IF(EmployeeData3[[#This Row],[Working Arrangement]]="Remote",1,0)</f>
        <v>0</v>
      </c>
      <c r="AQ938" t="e">
        <f>'Logistics Regression'!#REF! + SUMPRODUCT(B938:J938, 'Logistics Regression'!#REF!)</f>
        <v>#REF!</v>
      </c>
    </row>
    <row r="939" spans="1:43">
      <c r="A939" t="s">
        <v>990</v>
      </c>
      <c r="B939" t="str">
        <f>VLOOKUP(EmployeeData3[[#This Row],[Employee ID]],GenderData[#All],2,FALSE)</f>
        <v>Female</v>
      </c>
      <c r="C939" t="s">
        <v>29</v>
      </c>
      <c r="D939" t="s">
        <v>30</v>
      </c>
      <c r="E939" t="s">
        <v>23</v>
      </c>
      <c r="F939" t="s">
        <v>36</v>
      </c>
      <c r="G939">
        <v>21</v>
      </c>
      <c r="H939">
        <v>6.1</v>
      </c>
      <c r="I939">
        <v>1</v>
      </c>
      <c r="J939" s="3">
        <v>1.03</v>
      </c>
      <c r="K939" t="s">
        <v>25</v>
      </c>
      <c r="L939" t="s">
        <v>26</v>
      </c>
      <c r="M939">
        <v>7</v>
      </c>
      <c r="N939">
        <v>63</v>
      </c>
      <c r="O939">
        <v>3</v>
      </c>
      <c r="P939">
        <v>1.9</v>
      </c>
      <c r="Q939" t="s">
        <v>27</v>
      </c>
      <c r="R939" t="s">
        <v>26</v>
      </c>
      <c r="S939">
        <v>28</v>
      </c>
      <c r="T939">
        <v>0</v>
      </c>
      <c r="U939">
        <f>IF(EmployeeData3[[#This Row],[Gender]]="Female",1,0)</f>
        <v>1</v>
      </c>
      <c r="V939">
        <f>IF(EmployeeData3[[#This Row],[Performance Rating]]="Needs Improvement",1,0)</f>
        <v>0</v>
      </c>
      <c r="W939">
        <f>IF(EmployeeData3[[#This Row],[Performance Rating]]="Exceeds Expectations",1,0)</f>
        <v>0</v>
      </c>
      <c r="X939">
        <f>IF(EmployeeData3[[#This Row],[Performance Rating]]="Outstanding",1,0)</f>
        <v>0</v>
      </c>
      <c r="Y939">
        <f>IF(EmployeeData3[[#This Row],[Job Level]]="Entry",1,0)</f>
        <v>0</v>
      </c>
      <c r="Z939">
        <f>IF(EmployeeData3[[#This Row],[Job Level]]="Manager",1,0)</f>
        <v>1</v>
      </c>
      <c r="AA939">
        <f>IF(EmployeeData3[[#This Row],[Job Level]]="Senior",1,0)</f>
        <v>0</v>
      </c>
      <c r="AB939">
        <f>IF(EmployeeData3[[#This Row],[Job Level]]="Senior Manager",1,0)</f>
        <v>0</v>
      </c>
      <c r="AC939">
        <f>IF(EmployeeData3[[#This Row],[Department]]="Claims",1,0)</f>
        <v>1</v>
      </c>
      <c r="AD939">
        <f>IF(EmployeeData3[[#This Row],[Department]]="Finance",1,0)</f>
        <v>0</v>
      </c>
      <c r="AE939">
        <f>IF(EmployeeData3[[#This Row],[Department]]="HR",1,0)</f>
        <v>0</v>
      </c>
      <c r="AF939">
        <f>IF(EmployeeData3[[#This Row],[Department]]="IT",1,0)</f>
        <v>0</v>
      </c>
      <c r="AG939">
        <f>IF(EmployeeData3[[#This Row],[Department]]="Marketing",1,0)</f>
        <v>0</v>
      </c>
      <c r="AH939">
        <f>IF(EmployeeData3[[#This Row],[Department]]="Sales",1,0)</f>
        <v>0</v>
      </c>
      <c r="AI939">
        <f>IF(EmployeeData3[[#This Row],[Department]]="Underwriting",1,0)</f>
        <v>0</v>
      </c>
      <c r="AJ939">
        <f>IF(EmployeeData3[[#This Row],[Country]]="Canada",1,0)</f>
        <v>0</v>
      </c>
      <c r="AK939">
        <f>IF(EmployeeData3[[#This Row],[Country]]="Germany",1,0)</f>
        <v>0</v>
      </c>
      <c r="AL939">
        <f>IF(EmployeeData3[[#This Row],[Country]]="Ireland",1,0)</f>
        <v>0</v>
      </c>
      <c r="AM939">
        <f>IF(EmployeeData3[[#This Row],[Country]]="Singapore",1,0)</f>
        <v>0</v>
      </c>
      <c r="AN939">
        <f>IF(EmployeeData3[[#This Row],[Country]]="US",1,0)</f>
        <v>0</v>
      </c>
      <c r="AO939">
        <f>IF(EmployeeData3[[#This Row],[Working Arrangement]]="Office",1,0)</f>
        <v>0</v>
      </c>
      <c r="AP939">
        <f>IF(EmployeeData3[[#This Row],[Working Arrangement]]="Remote",1,0)</f>
        <v>1</v>
      </c>
      <c r="AQ939" t="e">
        <f>'Logistics Regression'!#REF! + SUMPRODUCT(B939:J939, 'Logistics Regression'!#REF!)</f>
        <v>#REF!</v>
      </c>
    </row>
    <row r="940" spans="1:43">
      <c r="A940" t="s">
        <v>991</v>
      </c>
      <c r="B940" t="str">
        <f>VLOOKUP(EmployeeData3[[#This Row],[Employee ID]],GenderData[#All],2,FALSE)</f>
        <v>Male</v>
      </c>
      <c r="C940" t="s">
        <v>48</v>
      </c>
      <c r="D940" t="s">
        <v>49</v>
      </c>
      <c r="E940" t="s">
        <v>23</v>
      </c>
      <c r="F940" t="s">
        <v>24</v>
      </c>
      <c r="G940">
        <v>37</v>
      </c>
      <c r="H940">
        <v>7</v>
      </c>
      <c r="I940">
        <v>0.4</v>
      </c>
      <c r="J940" s="3">
        <v>1.07</v>
      </c>
      <c r="K940" t="s">
        <v>37</v>
      </c>
      <c r="L940" t="s">
        <v>26</v>
      </c>
      <c r="M940">
        <v>22</v>
      </c>
      <c r="N940">
        <v>73</v>
      </c>
      <c r="O940">
        <v>1</v>
      </c>
      <c r="P940">
        <v>1.2</v>
      </c>
      <c r="Q940" t="s">
        <v>27</v>
      </c>
      <c r="R940" t="s">
        <v>38</v>
      </c>
      <c r="S940">
        <v>20</v>
      </c>
      <c r="T940">
        <v>1</v>
      </c>
      <c r="U940">
        <f>IF(EmployeeData3[[#This Row],[Gender]]="Female",1,0)</f>
        <v>0</v>
      </c>
      <c r="V940">
        <f>IF(EmployeeData3[[#This Row],[Performance Rating]]="Needs Improvement",1,0)</f>
        <v>0</v>
      </c>
      <c r="W940">
        <f>IF(EmployeeData3[[#This Row],[Performance Rating]]="Exceeds Expectations",1,0)</f>
        <v>1</v>
      </c>
      <c r="X940">
        <f>IF(EmployeeData3[[#This Row],[Performance Rating]]="Outstanding",1,0)</f>
        <v>0</v>
      </c>
      <c r="Y940">
        <f>IF(EmployeeData3[[#This Row],[Job Level]]="Entry",1,0)</f>
        <v>0</v>
      </c>
      <c r="Z940">
        <f>IF(EmployeeData3[[#This Row],[Job Level]]="Manager",1,0)</f>
        <v>0</v>
      </c>
      <c r="AA940">
        <f>IF(EmployeeData3[[#This Row],[Job Level]]="Senior",1,0)</f>
        <v>0</v>
      </c>
      <c r="AB940">
        <f>IF(EmployeeData3[[#This Row],[Job Level]]="Senior Manager",1,0)</f>
        <v>0</v>
      </c>
      <c r="AC940">
        <f>IF(EmployeeData3[[#This Row],[Department]]="Claims",1,0)</f>
        <v>0</v>
      </c>
      <c r="AD940">
        <f>IF(EmployeeData3[[#This Row],[Department]]="Finance",1,0)</f>
        <v>0</v>
      </c>
      <c r="AE940">
        <f>IF(EmployeeData3[[#This Row],[Department]]="HR",1,0)</f>
        <v>0</v>
      </c>
      <c r="AF940">
        <f>IF(EmployeeData3[[#This Row],[Department]]="IT",1,0)</f>
        <v>1</v>
      </c>
      <c r="AG940">
        <f>IF(EmployeeData3[[#This Row],[Department]]="Marketing",1,0)</f>
        <v>0</v>
      </c>
      <c r="AH940">
        <f>IF(EmployeeData3[[#This Row],[Department]]="Sales",1,0)</f>
        <v>0</v>
      </c>
      <c r="AI940">
        <f>IF(EmployeeData3[[#This Row],[Department]]="Underwriting",1,0)</f>
        <v>0</v>
      </c>
      <c r="AJ940">
        <f>IF(EmployeeData3[[#This Row],[Country]]="Canada",1,0)</f>
        <v>0</v>
      </c>
      <c r="AK940">
        <f>IF(EmployeeData3[[#This Row],[Country]]="Germany",1,0)</f>
        <v>0</v>
      </c>
      <c r="AL940">
        <f>IF(EmployeeData3[[#This Row],[Country]]="Ireland",1,0)</f>
        <v>0</v>
      </c>
      <c r="AM940">
        <f>IF(EmployeeData3[[#This Row],[Country]]="Singapore",1,0)</f>
        <v>0</v>
      </c>
      <c r="AN940">
        <f>IF(EmployeeData3[[#This Row],[Country]]="US",1,0)</f>
        <v>0</v>
      </c>
      <c r="AO940">
        <f>IF(EmployeeData3[[#This Row],[Working Arrangement]]="Office",1,0)</f>
        <v>0</v>
      </c>
      <c r="AP940">
        <f>IF(EmployeeData3[[#This Row],[Working Arrangement]]="Remote",1,0)</f>
        <v>1</v>
      </c>
      <c r="AQ940" t="e">
        <f>'Logistics Regression'!#REF! + SUMPRODUCT(B940:J940, 'Logistics Regression'!#REF!)</f>
        <v>#REF!</v>
      </c>
    </row>
    <row r="941" spans="1:43">
      <c r="A941" t="s">
        <v>992</v>
      </c>
      <c r="B941" t="str">
        <f>VLOOKUP(EmployeeData3[[#This Row],[Employee ID]],GenderData[#All],2,FALSE)</f>
        <v>Female</v>
      </c>
      <c r="C941" t="s">
        <v>40</v>
      </c>
      <c r="D941" t="s">
        <v>40</v>
      </c>
      <c r="E941" t="s">
        <v>23</v>
      </c>
      <c r="F941" t="s">
        <v>62</v>
      </c>
      <c r="G941">
        <v>41</v>
      </c>
      <c r="H941">
        <v>6.4</v>
      </c>
      <c r="I941">
        <v>6.4</v>
      </c>
      <c r="J941" s="3">
        <v>0.99</v>
      </c>
      <c r="K941" t="s">
        <v>37</v>
      </c>
      <c r="L941" t="s">
        <v>26</v>
      </c>
      <c r="M941">
        <v>16</v>
      </c>
      <c r="N941">
        <v>70</v>
      </c>
      <c r="O941">
        <v>7</v>
      </c>
      <c r="P941">
        <v>8.4</v>
      </c>
      <c r="Q941" t="s">
        <v>33</v>
      </c>
      <c r="R941" t="s">
        <v>26</v>
      </c>
      <c r="S941">
        <v>26</v>
      </c>
      <c r="T941">
        <v>0</v>
      </c>
      <c r="U941">
        <f>IF(EmployeeData3[[#This Row],[Gender]]="Female",1,0)</f>
        <v>1</v>
      </c>
      <c r="V941">
        <f>IF(EmployeeData3[[#This Row],[Performance Rating]]="Needs Improvement",1,0)</f>
        <v>0</v>
      </c>
      <c r="W941">
        <f>IF(EmployeeData3[[#This Row],[Performance Rating]]="Exceeds Expectations",1,0)</f>
        <v>1</v>
      </c>
      <c r="X941">
        <f>IF(EmployeeData3[[#This Row],[Performance Rating]]="Outstanding",1,0)</f>
        <v>0</v>
      </c>
      <c r="Y941">
        <f>IF(EmployeeData3[[#This Row],[Job Level]]="Entry",1,0)</f>
        <v>1</v>
      </c>
      <c r="Z941">
        <f>IF(EmployeeData3[[#This Row],[Job Level]]="Manager",1,0)</f>
        <v>0</v>
      </c>
      <c r="AA941">
        <f>IF(EmployeeData3[[#This Row],[Job Level]]="Senior",1,0)</f>
        <v>0</v>
      </c>
      <c r="AB941">
        <f>IF(EmployeeData3[[#This Row],[Job Level]]="Senior Manager",1,0)</f>
        <v>0</v>
      </c>
      <c r="AC941">
        <f>IF(EmployeeData3[[#This Row],[Department]]="Claims",1,0)</f>
        <v>0</v>
      </c>
      <c r="AD941">
        <f>IF(EmployeeData3[[#This Row],[Department]]="Finance",1,0)</f>
        <v>0</v>
      </c>
      <c r="AE941">
        <f>IF(EmployeeData3[[#This Row],[Department]]="HR",1,0)</f>
        <v>0</v>
      </c>
      <c r="AF941">
        <f>IF(EmployeeData3[[#This Row],[Department]]="IT",1,0)</f>
        <v>0</v>
      </c>
      <c r="AG941">
        <f>IF(EmployeeData3[[#This Row],[Department]]="Marketing",1,0)</f>
        <v>0</v>
      </c>
      <c r="AH941">
        <f>IF(EmployeeData3[[#This Row],[Department]]="Sales",1,0)</f>
        <v>0</v>
      </c>
      <c r="AI941">
        <f>IF(EmployeeData3[[#This Row],[Department]]="Underwriting",1,0)</f>
        <v>0</v>
      </c>
      <c r="AJ941">
        <f>IF(EmployeeData3[[#This Row],[Country]]="Canada",1,0)</f>
        <v>0</v>
      </c>
      <c r="AK941">
        <f>IF(EmployeeData3[[#This Row],[Country]]="Germany",1,0)</f>
        <v>0</v>
      </c>
      <c r="AL941">
        <f>IF(EmployeeData3[[#This Row],[Country]]="Ireland",1,0)</f>
        <v>0</v>
      </c>
      <c r="AM941">
        <f>IF(EmployeeData3[[#This Row],[Country]]="Singapore",1,0)</f>
        <v>0</v>
      </c>
      <c r="AN941">
        <f>IF(EmployeeData3[[#This Row],[Country]]="US",1,0)</f>
        <v>0</v>
      </c>
      <c r="AO941">
        <f>IF(EmployeeData3[[#This Row],[Working Arrangement]]="Office",1,0)</f>
        <v>0</v>
      </c>
      <c r="AP941">
        <f>IF(EmployeeData3[[#This Row],[Working Arrangement]]="Remote",1,0)</f>
        <v>0</v>
      </c>
      <c r="AQ941" t="e">
        <f>'Logistics Regression'!#REF! + SUMPRODUCT(B941:J941, 'Logistics Regression'!#REF!)</f>
        <v>#REF!</v>
      </c>
    </row>
    <row r="942" spans="1:43">
      <c r="A942" t="s">
        <v>993</v>
      </c>
      <c r="B942" t="str">
        <f>VLOOKUP(EmployeeData3[[#This Row],[Employee ID]],GenderData[#All],2,FALSE)</f>
        <v>Female</v>
      </c>
      <c r="C942" t="s">
        <v>66</v>
      </c>
      <c r="D942" t="s">
        <v>67</v>
      </c>
      <c r="E942" t="s">
        <v>45</v>
      </c>
      <c r="F942" t="s">
        <v>62</v>
      </c>
      <c r="G942">
        <v>33</v>
      </c>
      <c r="H942">
        <v>1.8</v>
      </c>
      <c r="I942">
        <v>1.8</v>
      </c>
      <c r="J942" s="3">
        <v>1.03</v>
      </c>
      <c r="K942" t="s">
        <v>25</v>
      </c>
      <c r="L942" t="s">
        <v>26</v>
      </c>
      <c r="M942">
        <v>7</v>
      </c>
      <c r="N942">
        <v>76</v>
      </c>
      <c r="O942">
        <v>11</v>
      </c>
      <c r="P942">
        <v>3.2</v>
      </c>
      <c r="Q942" t="s">
        <v>50</v>
      </c>
      <c r="R942" t="s">
        <v>26</v>
      </c>
      <c r="S942">
        <v>40</v>
      </c>
      <c r="T942">
        <v>0</v>
      </c>
      <c r="U942">
        <f>IF(EmployeeData3[[#This Row],[Gender]]="Female",1,0)</f>
        <v>1</v>
      </c>
      <c r="V942">
        <f>IF(EmployeeData3[[#This Row],[Performance Rating]]="Needs Improvement",1,0)</f>
        <v>0</v>
      </c>
      <c r="W942">
        <f>IF(EmployeeData3[[#This Row],[Performance Rating]]="Exceeds Expectations",1,0)</f>
        <v>0</v>
      </c>
      <c r="X942">
        <f>IF(EmployeeData3[[#This Row],[Performance Rating]]="Outstanding",1,0)</f>
        <v>0</v>
      </c>
      <c r="Y942">
        <f>IF(EmployeeData3[[#This Row],[Job Level]]="Entry",1,0)</f>
        <v>1</v>
      </c>
      <c r="Z942">
        <f>IF(EmployeeData3[[#This Row],[Job Level]]="Manager",1,0)</f>
        <v>0</v>
      </c>
      <c r="AA942">
        <f>IF(EmployeeData3[[#This Row],[Job Level]]="Senior",1,0)</f>
        <v>0</v>
      </c>
      <c r="AB942">
        <f>IF(EmployeeData3[[#This Row],[Job Level]]="Senior Manager",1,0)</f>
        <v>0</v>
      </c>
      <c r="AC942">
        <f>IF(EmployeeData3[[#This Row],[Department]]="Claims",1,0)</f>
        <v>0</v>
      </c>
      <c r="AD942">
        <f>IF(EmployeeData3[[#This Row],[Department]]="Finance",1,0)</f>
        <v>0</v>
      </c>
      <c r="AE942">
        <f>IF(EmployeeData3[[#This Row],[Department]]="HR",1,0)</f>
        <v>1</v>
      </c>
      <c r="AF942">
        <f>IF(EmployeeData3[[#This Row],[Department]]="IT",1,0)</f>
        <v>0</v>
      </c>
      <c r="AG942">
        <f>IF(EmployeeData3[[#This Row],[Department]]="Marketing",1,0)</f>
        <v>0</v>
      </c>
      <c r="AH942">
        <f>IF(EmployeeData3[[#This Row],[Department]]="Sales",1,0)</f>
        <v>0</v>
      </c>
      <c r="AI942">
        <f>IF(EmployeeData3[[#This Row],[Department]]="Underwriting",1,0)</f>
        <v>0</v>
      </c>
      <c r="AJ942">
        <f>IF(EmployeeData3[[#This Row],[Country]]="Canada",1,0)</f>
        <v>0</v>
      </c>
      <c r="AK942">
        <f>IF(EmployeeData3[[#This Row],[Country]]="Germany",1,0)</f>
        <v>0</v>
      </c>
      <c r="AL942">
        <f>IF(EmployeeData3[[#This Row],[Country]]="Ireland",1,0)</f>
        <v>0</v>
      </c>
      <c r="AM942">
        <f>IF(EmployeeData3[[#This Row],[Country]]="Singapore",1,0)</f>
        <v>0</v>
      </c>
      <c r="AN942">
        <f>IF(EmployeeData3[[#This Row],[Country]]="US",1,0)</f>
        <v>1</v>
      </c>
      <c r="AO942">
        <f>IF(EmployeeData3[[#This Row],[Working Arrangement]]="Office",1,0)</f>
        <v>1</v>
      </c>
      <c r="AP942">
        <f>IF(EmployeeData3[[#This Row],[Working Arrangement]]="Remote",1,0)</f>
        <v>0</v>
      </c>
      <c r="AQ942" t="e">
        <f>'Logistics Regression'!#REF! + SUMPRODUCT(B942:J942, 'Logistics Regression'!#REF!)</f>
        <v>#REF!</v>
      </c>
    </row>
    <row r="943" spans="1:43">
      <c r="A943" t="s">
        <v>994</v>
      </c>
      <c r="B943" t="str">
        <f>VLOOKUP(EmployeeData3[[#This Row],[Employee ID]],GenderData[#All],2,FALSE)</f>
        <v>Male</v>
      </c>
      <c r="C943" t="s">
        <v>40</v>
      </c>
      <c r="D943" t="s">
        <v>40</v>
      </c>
      <c r="E943" t="s">
        <v>45</v>
      </c>
      <c r="F943" t="s">
        <v>24</v>
      </c>
      <c r="G943">
        <v>34</v>
      </c>
      <c r="H943">
        <v>9.1999999999999993</v>
      </c>
      <c r="I943">
        <v>0.6</v>
      </c>
      <c r="J943" s="3">
        <v>0.88</v>
      </c>
      <c r="K943" t="s">
        <v>75</v>
      </c>
      <c r="L943" t="s">
        <v>38</v>
      </c>
      <c r="M943">
        <v>36</v>
      </c>
      <c r="N943">
        <v>78</v>
      </c>
      <c r="O943">
        <v>3</v>
      </c>
      <c r="P943">
        <v>2.7</v>
      </c>
      <c r="Q943" t="s">
        <v>50</v>
      </c>
      <c r="R943" t="s">
        <v>26</v>
      </c>
      <c r="S943">
        <v>23</v>
      </c>
      <c r="T943">
        <v>0</v>
      </c>
      <c r="U943">
        <f>IF(EmployeeData3[[#This Row],[Gender]]="Female",1,0)</f>
        <v>0</v>
      </c>
      <c r="V943">
        <f>IF(EmployeeData3[[#This Row],[Performance Rating]]="Needs Improvement",1,0)</f>
        <v>0</v>
      </c>
      <c r="W943">
        <f>IF(EmployeeData3[[#This Row],[Performance Rating]]="Exceeds Expectations",1,0)</f>
        <v>0</v>
      </c>
      <c r="X943">
        <f>IF(EmployeeData3[[#This Row],[Performance Rating]]="Outstanding",1,0)</f>
        <v>1</v>
      </c>
      <c r="Y943">
        <f>IF(EmployeeData3[[#This Row],[Job Level]]="Entry",1,0)</f>
        <v>0</v>
      </c>
      <c r="Z943">
        <f>IF(EmployeeData3[[#This Row],[Job Level]]="Manager",1,0)</f>
        <v>0</v>
      </c>
      <c r="AA943">
        <f>IF(EmployeeData3[[#This Row],[Job Level]]="Senior",1,0)</f>
        <v>0</v>
      </c>
      <c r="AB943">
        <f>IF(EmployeeData3[[#This Row],[Job Level]]="Senior Manager",1,0)</f>
        <v>0</v>
      </c>
      <c r="AC943">
        <f>IF(EmployeeData3[[#This Row],[Department]]="Claims",1,0)</f>
        <v>0</v>
      </c>
      <c r="AD943">
        <f>IF(EmployeeData3[[#This Row],[Department]]="Finance",1,0)</f>
        <v>0</v>
      </c>
      <c r="AE943">
        <f>IF(EmployeeData3[[#This Row],[Department]]="HR",1,0)</f>
        <v>0</v>
      </c>
      <c r="AF943">
        <f>IF(EmployeeData3[[#This Row],[Department]]="IT",1,0)</f>
        <v>0</v>
      </c>
      <c r="AG943">
        <f>IF(EmployeeData3[[#This Row],[Department]]="Marketing",1,0)</f>
        <v>0</v>
      </c>
      <c r="AH943">
        <f>IF(EmployeeData3[[#This Row],[Department]]="Sales",1,0)</f>
        <v>0</v>
      </c>
      <c r="AI943">
        <f>IF(EmployeeData3[[#This Row],[Department]]="Underwriting",1,0)</f>
        <v>0</v>
      </c>
      <c r="AJ943">
        <f>IF(EmployeeData3[[#This Row],[Country]]="Canada",1,0)</f>
        <v>0</v>
      </c>
      <c r="AK943">
        <f>IF(EmployeeData3[[#This Row],[Country]]="Germany",1,0)</f>
        <v>0</v>
      </c>
      <c r="AL943">
        <f>IF(EmployeeData3[[#This Row],[Country]]="Ireland",1,0)</f>
        <v>0</v>
      </c>
      <c r="AM943">
        <f>IF(EmployeeData3[[#This Row],[Country]]="Singapore",1,0)</f>
        <v>0</v>
      </c>
      <c r="AN943">
        <f>IF(EmployeeData3[[#This Row],[Country]]="US",1,0)</f>
        <v>1</v>
      </c>
      <c r="AO943">
        <f>IF(EmployeeData3[[#This Row],[Working Arrangement]]="Office",1,0)</f>
        <v>1</v>
      </c>
      <c r="AP943">
        <f>IF(EmployeeData3[[#This Row],[Working Arrangement]]="Remote",1,0)</f>
        <v>0</v>
      </c>
      <c r="AQ943" t="e">
        <f>'Logistics Regression'!#REF! + SUMPRODUCT(B943:J943, 'Logistics Regression'!#REF!)</f>
        <v>#REF!</v>
      </c>
    </row>
    <row r="944" spans="1:43">
      <c r="A944" t="s">
        <v>995</v>
      </c>
      <c r="B944" t="str">
        <f>VLOOKUP(EmployeeData3[[#This Row],[Employee ID]],GenderData[#All],2,FALSE)</f>
        <v>Female</v>
      </c>
      <c r="C944" t="s">
        <v>40</v>
      </c>
      <c r="D944" t="s">
        <v>40</v>
      </c>
      <c r="E944" t="s">
        <v>45</v>
      </c>
      <c r="F944" t="s">
        <v>32</v>
      </c>
      <c r="G944">
        <v>34</v>
      </c>
      <c r="H944">
        <v>8.3000000000000007</v>
      </c>
      <c r="I944">
        <v>1</v>
      </c>
      <c r="J944" s="3">
        <v>0.88</v>
      </c>
      <c r="K944" t="s">
        <v>53</v>
      </c>
      <c r="L944" t="s">
        <v>38</v>
      </c>
      <c r="M944">
        <v>20</v>
      </c>
      <c r="N944">
        <v>57</v>
      </c>
      <c r="O944">
        <v>7</v>
      </c>
      <c r="P944">
        <v>3.8</v>
      </c>
      <c r="Q944" t="s">
        <v>27</v>
      </c>
      <c r="R944" t="s">
        <v>26</v>
      </c>
      <c r="S944">
        <v>13</v>
      </c>
      <c r="T944">
        <v>0</v>
      </c>
      <c r="U944">
        <f>IF(EmployeeData3[[#This Row],[Gender]]="Female",1,0)</f>
        <v>1</v>
      </c>
      <c r="V944">
        <f>IF(EmployeeData3[[#This Row],[Performance Rating]]="Needs Improvement",1,0)</f>
        <v>1</v>
      </c>
      <c r="W944">
        <f>IF(EmployeeData3[[#This Row],[Performance Rating]]="Exceeds Expectations",1,0)</f>
        <v>0</v>
      </c>
      <c r="X944">
        <f>IF(EmployeeData3[[#This Row],[Performance Rating]]="Outstanding",1,0)</f>
        <v>0</v>
      </c>
      <c r="Y944">
        <f>IF(EmployeeData3[[#This Row],[Job Level]]="Entry",1,0)</f>
        <v>0</v>
      </c>
      <c r="Z944">
        <f>IF(EmployeeData3[[#This Row],[Job Level]]="Manager",1,0)</f>
        <v>0</v>
      </c>
      <c r="AA944">
        <f>IF(EmployeeData3[[#This Row],[Job Level]]="Senior",1,0)</f>
        <v>1</v>
      </c>
      <c r="AB944">
        <f>IF(EmployeeData3[[#This Row],[Job Level]]="Senior Manager",1,0)</f>
        <v>0</v>
      </c>
      <c r="AC944">
        <f>IF(EmployeeData3[[#This Row],[Department]]="Claims",1,0)</f>
        <v>0</v>
      </c>
      <c r="AD944">
        <f>IF(EmployeeData3[[#This Row],[Department]]="Finance",1,0)</f>
        <v>0</v>
      </c>
      <c r="AE944">
        <f>IF(EmployeeData3[[#This Row],[Department]]="HR",1,0)</f>
        <v>0</v>
      </c>
      <c r="AF944">
        <f>IF(EmployeeData3[[#This Row],[Department]]="IT",1,0)</f>
        <v>0</v>
      </c>
      <c r="AG944">
        <f>IF(EmployeeData3[[#This Row],[Department]]="Marketing",1,0)</f>
        <v>0</v>
      </c>
      <c r="AH944">
        <f>IF(EmployeeData3[[#This Row],[Department]]="Sales",1,0)</f>
        <v>0</v>
      </c>
      <c r="AI944">
        <f>IF(EmployeeData3[[#This Row],[Department]]="Underwriting",1,0)</f>
        <v>0</v>
      </c>
      <c r="AJ944">
        <f>IF(EmployeeData3[[#This Row],[Country]]="Canada",1,0)</f>
        <v>0</v>
      </c>
      <c r="AK944">
        <f>IF(EmployeeData3[[#This Row],[Country]]="Germany",1,0)</f>
        <v>0</v>
      </c>
      <c r="AL944">
        <f>IF(EmployeeData3[[#This Row],[Country]]="Ireland",1,0)</f>
        <v>0</v>
      </c>
      <c r="AM944">
        <f>IF(EmployeeData3[[#This Row],[Country]]="Singapore",1,0)</f>
        <v>0</v>
      </c>
      <c r="AN944">
        <f>IF(EmployeeData3[[#This Row],[Country]]="US",1,0)</f>
        <v>1</v>
      </c>
      <c r="AO944">
        <f>IF(EmployeeData3[[#This Row],[Working Arrangement]]="Office",1,0)</f>
        <v>0</v>
      </c>
      <c r="AP944">
        <f>IF(EmployeeData3[[#This Row],[Working Arrangement]]="Remote",1,0)</f>
        <v>1</v>
      </c>
      <c r="AQ944" t="e">
        <f>'Logistics Regression'!#REF! + SUMPRODUCT(B944:J944, 'Logistics Regression'!#REF!)</f>
        <v>#REF!</v>
      </c>
    </row>
    <row r="945" spans="1:43">
      <c r="A945" t="s">
        <v>996</v>
      </c>
      <c r="B945" t="str">
        <f>VLOOKUP(EmployeeData3[[#This Row],[Employee ID]],GenderData[#All],2,FALSE)</f>
        <v>Male</v>
      </c>
      <c r="C945" t="s">
        <v>52</v>
      </c>
      <c r="D945" t="s">
        <v>30</v>
      </c>
      <c r="E945" t="s">
        <v>73</v>
      </c>
      <c r="F945" t="s">
        <v>32</v>
      </c>
      <c r="G945">
        <v>34</v>
      </c>
      <c r="H945">
        <v>4.3</v>
      </c>
      <c r="I945">
        <v>2.2000000000000002</v>
      </c>
      <c r="J945" s="3">
        <v>1.01</v>
      </c>
      <c r="K945" t="s">
        <v>75</v>
      </c>
      <c r="L945" t="s">
        <v>26</v>
      </c>
      <c r="M945">
        <v>15</v>
      </c>
      <c r="N945">
        <v>49</v>
      </c>
      <c r="O945">
        <v>9</v>
      </c>
      <c r="P945">
        <v>4.0999999999999996</v>
      </c>
      <c r="Q945" t="s">
        <v>27</v>
      </c>
      <c r="R945" t="s">
        <v>38</v>
      </c>
      <c r="S945">
        <v>5</v>
      </c>
      <c r="T945">
        <v>0</v>
      </c>
      <c r="U945">
        <f>IF(EmployeeData3[[#This Row],[Gender]]="Female",1,0)</f>
        <v>0</v>
      </c>
      <c r="V945">
        <f>IF(EmployeeData3[[#This Row],[Performance Rating]]="Needs Improvement",1,0)</f>
        <v>0</v>
      </c>
      <c r="W945">
        <f>IF(EmployeeData3[[#This Row],[Performance Rating]]="Exceeds Expectations",1,0)</f>
        <v>0</v>
      </c>
      <c r="X945">
        <f>IF(EmployeeData3[[#This Row],[Performance Rating]]="Outstanding",1,0)</f>
        <v>1</v>
      </c>
      <c r="Y945">
        <f>IF(EmployeeData3[[#This Row],[Job Level]]="Entry",1,0)</f>
        <v>0</v>
      </c>
      <c r="Z945">
        <f>IF(EmployeeData3[[#This Row],[Job Level]]="Manager",1,0)</f>
        <v>0</v>
      </c>
      <c r="AA945">
        <f>IF(EmployeeData3[[#This Row],[Job Level]]="Senior",1,0)</f>
        <v>1</v>
      </c>
      <c r="AB945">
        <f>IF(EmployeeData3[[#This Row],[Job Level]]="Senior Manager",1,0)</f>
        <v>0</v>
      </c>
      <c r="AC945">
        <f>IF(EmployeeData3[[#This Row],[Department]]="Claims",1,0)</f>
        <v>0</v>
      </c>
      <c r="AD945">
        <f>IF(EmployeeData3[[#This Row],[Department]]="Finance",1,0)</f>
        <v>0</v>
      </c>
      <c r="AE945">
        <f>IF(EmployeeData3[[#This Row],[Department]]="HR",1,0)</f>
        <v>0</v>
      </c>
      <c r="AF945">
        <f>IF(EmployeeData3[[#This Row],[Department]]="IT",1,0)</f>
        <v>0</v>
      </c>
      <c r="AG945">
        <f>IF(EmployeeData3[[#This Row],[Department]]="Marketing",1,0)</f>
        <v>0</v>
      </c>
      <c r="AH945">
        <f>IF(EmployeeData3[[#This Row],[Department]]="Sales",1,0)</f>
        <v>0</v>
      </c>
      <c r="AI945">
        <f>IF(EmployeeData3[[#This Row],[Department]]="Underwriting",1,0)</f>
        <v>1</v>
      </c>
      <c r="AJ945">
        <f>IF(EmployeeData3[[#This Row],[Country]]="Canada",1,0)</f>
        <v>0</v>
      </c>
      <c r="AK945">
        <f>IF(EmployeeData3[[#This Row],[Country]]="Germany",1,0)</f>
        <v>0</v>
      </c>
      <c r="AL945">
        <f>IF(EmployeeData3[[#This Row],[Country]]="Ireland",1,0)</f>
        <v>1</v>
      </c>
      <c r="AM945">
        <f>IF(EmployeeData3[[#This Row],[Country]]="Singapore",1,0)</f>
        <v>0</v>
      </c>
      <c r="AN945">
        <f>IF(EmployeeData3[[#This Row],[Country]]="US",1,0)</f>
        <v>0</v>
      </c>
      <c r="AO945">
        <f>IF(EmployeeData3[[#This Row],[Working Arrangement]]="Office",1,0)</f>
        <v>0</v>
      </c>
      <c r="AP945">
        <f>IF(EmployeeData3[[#This Row],[Working Arrangement]]="Remote",1,0)</f>
        <v>1</v>
      </c>
      <c r="AQ945" t="e">
        <f>'Logistics Regression'!#REF! + SUMPRODUCT(B945:J945, 'Logistics Regression'!#REF!)</f>
        <v>#REF!</v>
      </c>
    </row>
    <row r="946" spans="1:43">
      <c r="A946" t="s">
        <v>997</v>
      </c>
      <c r="B946" t="str">
        <f>VLOOKUP(EmployeeData3[[#This Row],[Employee ID]],GenderData[#All],2,FALSE)</f>
        <v>Female</v>
      </c>
      <c r="C946" t="s">
        <v>43</v>
      </c>
      <c r="D946" t="s">
        <v>44</v>
      </c>
      <c r="E946" t="s">
        <v>55</v>
      </c>
      <c r="F946" t="s">
        <v>32</v>
      </c>
      <c r="G946">
        <v>38</v>
      </c>
      <c r="H946">
        <v>1.9</v>
      </c>
      <c r="I946">
        <v>1.9</v>
      </c>
      <c r="J946" s="3">
        <v>1.23</v>
      </c>
      <c r="K946" t="s">
        <v>25</v>
      </c>
      <c r="L946" t="s">
        <v>38</v>
      </c>
      <c r="M946">
        <v>29</v>
      </c>
      <c r="N946">
        <v>66</v>
      </c>
      <c r="O946">
        <v>4</v>
      </c>
      <c r="P946">
        <v>1.8</v>
      </c>
      <c r="Q946" t="s">
        <v>33</v>
      </c>
      <c r="R946" t="s">
        <v>26</v>
      </c>
      <c r="S946">
        <v>30</v>
      </c>
      <c r="T946">
        <v>0</v>
      </c>
      <c r="U946">
        <f>IF(EmployeeData3[[#This Row],[Gender]]="Female",1,0)</f>
        <v>1</v>
      </c>
      <c r="V946">
        <f>IF(EmployeeData3[[#This Row],[Performance Rating]]="Needs Improvement",1,0)</f>
        <v>0</v>
      </c>
      <c r="W946">
        <f>IF(EmployeeData3[[#This Row],[Performance Rating]]="Exceeds Expectations",1,0)</f>
        <v>0</v>
      </c>
      <c r="X946">
        <f>IF(EmployeeData3[[#This Row],[Performance Rating]]="Outstanding",1,0)</f>
        <v>0</v>
      </c>
      <c r="Y946">
        <f>IF(EmployeeData3[[#This Row],[Job Level]]="Entry",1,0)</f>
        <v>0</v>
      </c>
      <c r="Z946">
        <f>IF(EmployeeData3[[#This Row],[Job Level]]="Manager",1,0)</f>
        <v>0</v>
      </c>
      <c r="AA946">
        <f>IF(EmployeeData3[[#This Row],[Job Level]]="Senior",1,0)</f>
        <v>1</v>
      </c>
      <c r="AB946">
        <f>IF(EmployeeData3[[#This Row],[Job Level]]="Senior Manager",1,0)</f>
        <v>0</v>
      </c>
      <c r="AC946">
        <f>IF(EmployeeData3[[#This Row],[Department]]="Claims",1,0)</f>
        <v>0</v>
      </c>
      <c r="AD946">
        <f>IF(EmployeeData3[[#This Row],[Department]]="Finance",1,0)</f>
        <v>1</v>
      </c>
      <c r="AE946">
        <f>IF(EmployeeData3[[#This Row],[Department]]="HR",1,0)</f>
        <v>0</v>
      </c>
      <c r="AF946">
        <f>IF(EmployeeData3[[#This Row],[Department]]="IT",1,0)</f>
        <v>0</v>
      </c>
      <c r="AG946">
        <f>IF(EmployeeData3[[#This Row],[Department]]="Marketing",1,0)</f>
        <v>0</v>
      </c>
      <c r="AH946">
        <f>IF(EmployeeData3[[#This Row],[Department]]="Sales",1,0)</f>
        <v>0</v>
      </c>
      <c r="AI946">
        <f>IF(EmployeeData3[[#This Row],[Department]]="Underwriting",1,0)</f>
        <v>0</v>
      </c>
      <c r="AJ946">
        <f>IF(EmployeeData3[[#This Row],[Country]]="Canada",1,0)</f>
        <v>1</v>
      </c>
      <c r="AK946">
        <f>IF(EmployeeData3[[#This Row],[Country]]="Germany",1,0)</f>
        <v>0</v>
      </c>
      <c r="AL946">
        <f>IF(EmployeeData3[[#This Row],[Country]]="Ireland",1,0)</f>
        <v>0</v>
      </c>
      <c r="AM946">
        <f>IF(EmployeeData3[[#This Row],[Country]]="Singapore",1,0)</f>
        <v>0</v>
      </c>
      <c r="AN946">
        <f>IF(EmployeeData3[[#This Row],[Country]]="US",1,0)</f>
        <v>0</v>
      </c>
      <c r="AO946">
        <f>IF(EmployeeData3[[#This Row],[Working Arrangement]]="Office",1,0)</f>
        <v>0</v>
      </c>
      <c r="AP946">
        <f>IF(EmployeeData3[[#This Row],[Working Arrangement]]="Remote",1,0)</f>
        <v>0</v>
      </c>
      <c r="AQ946" t="e">
        <f>'Logistics Regression'!#REF! + SUMPRODUCT(B946:J946, 'Logistics Regression'!#REF!)</f>
        <v>#REF!</v>
      </c>
    </row>
    <row r="947" spans="1:43">
      <c r="A947" t="s">
        <v>998</v>
      </c>
      <c r="B947" t="str">
        <f>VLOOKUP(EmployeeData3[[#This Row],[Employee ID]],GenderData[#All],2,FALSE)</f>
        <v>Female</v>
      </c>
      <c r="C947" t="s">
        <v>48</v>
      </c>
      <c r="D947" t="s">
        <v>49</v>
      </c>
      <c r="E947" t="s">
        <v>23</v>
      </c>
      <c r="F947" t="s">
        <v>32</v>
      </c>
      <c r="G947">
        <v>39</v>
      </c>
      <c r="H947">
        <v>4</v>
      </c>
      <c r="I947">
        <v>3.1</v>
      </c>
      <c r="J947" s="3">
        <v>0.93</v>
      </c>
      <c r="K947" t="s">
        <v>53</v>
      </c>
      <c r="L947" t="s">
        <v>26</v>
      </c>
      <c r="M947">
        <v>33</v>
      </c>
      <c r="N947">
        <v>87</v>
      </c>
      <c r="O947">
        <v>3</v>
      </c>
      <c r="P947">
        <v>4.7</v>
      </c>
      <c r="Q947" t="s">
        <v>33</v>
      </c>
      <c r="R947" t="s">
        <v>26</v>
      </c>
      <c r="S947">
        <v>27</v>
      </c>
      <c r="T947">
        <v>0</v>
      </c>
      <c r="U947">
        <f>IF(EmployeeData3[[#This Row],[Gender]]="Female",1,0)</f>
        <v>1</v>
      </c>
      <c r="V947">
        <f>IF(EmployeeData3[[#This Row],[Performance Rating]]="Needs Improvement",1,0)</f>
        <v>1</v>
      </c>
      <c r="W947">
        <f>IF(EmployeeData3[[#This Row],[Performance Rating]]="Exceeds Expectations",1,0)</f>
        <v>0</v>
      </c>
      <c r="X947">
        <f>IF(EmployeeData3[[#This Row],[Performance Rating]]="Outstanding",1,0)</f>
        <v>0</v>
      </c>
      <c r="Y947">
        <f>IF(EmployeeData3[[#This Row],[Job Level]]="Entry",1,0)</f>
        <v>0</v>
      </c>
      <c r="Z947">
        <f>IF(EmployeeData3[[#This Row],[Job Level]]="Manager",1,0)</f>
        <v>0</v>
      </c>
      <c r="AA947">
        <f>IF(EmployeeData3[[#This Row],[Job Level]]="Senior",1,0)</f>
        <v>1</v>
      </c>
      <c r="AB947">
        <f>IF(EmployeeData3[[#This Row],[Job Level]]="Senior Manager",1,0)</f>
        <v>0</v>
      </c>
      <c r="AC947">
        <f>IF(EmployeeData3[[#This Row],[Department]]="Claims",1,0)</f>
        <v>0</v>
      </c>
      <c r="AD947">
        <f>IF(EmployeeData3[[#This Row],[Department]]="Finance",1,0)</f>
        <v>0</v>
      </c>
      <c r="AE947">
        <f>IF(EmployeeData3[[#This Row],[Department]]="HR",1,0)</f>
        <v>0</v>
      </c>
      <c r="AF947">
        <f>IF(EmployeeData3[[#This Row],[Department]]="IT",1,0)</f>
        <v>1</v>
      </c>
      <c r="AG947">
        <f>IF(EmployeeData3[[#This Row],[Department]]="Marketing",1,0)</f>
        <v>0</v>
      </c>
      <c r="AH947">
        <f>IF(EmployeeData3[[#This Row],[Department]]="Sales",1,0)</f>
        <v>0</v>
      </c>
      <c r="AI947">
        <f>IF(EmployeeData3[[#This Row],[Department]]="Underwriting",1,0)</f>
        <v>0</v>
      </c>
      <c r="AJ947">
        <f>IF(EmployeeData3[[#This Row],[Country]]="Canada",1,0)</f>
        <v>0</v>
      </c>
      <c r="AK947">
        <f>IF(EmployeeData3[[#This Row],[Country]]="Germany",1,0)</f>
        <v>0</v>
      </c>
      <c r="AL947">
        <f>IF(EmployeeData3[[#This Row],[Country]]="Ireland",1,0)</f>
        <v>0</v>
      </c>
      <c r="AM947">
        <f>IF(EmployeeData3[[#This Row],[Country]]="Singapore",1,0)</f>
        <v>0</v>
      </c>
      <c r="AN947">
        <f>IF(EmployeeData3[[#This Row],[Country]]="US",1,0)</f>
        <v>0</v>
      </c>
      <c r="AO947">
        <f>IF(EmployeeData3[[#This Row],[Working Arrangement]]="Office",1,0)</f>
        <v>0</v>
      </c>
      <c r="AP947">
        <f>IF(EmployeeData3[[#This Row],[Working Arrangement]]="Remote",1,0)</f>
        <v>0</v>
      </c>
      <c r="AQ947" t="e">
        <f>'Logistics Regression'!#REF! + SUMPRODUCT(B947:J947, 'Logistics Regression'!#REF!)</f>
        <v>#REF!</v>
      </c>
    </row>
    <row r="948" spans="1:43">
      <c r="A948" t="s">
        <v>999</v>
      </c>
      <c r="B948" t="str">
        <f>VLOOKUP(EmployeeData3[[#This Row],[Employee ID]],GenderData[#All],2,FALSE)</f>
        <v>Female</v>
      </c>
      <c r="C948" t="s">
        <v>48</v>
      </c>
      <c r="D948" t="s">
        <v>49</v>
      </c>
      <c r="E948" t="s">
        <v>41</v>
      </c>
      <c r="F948" t="s">
        <v>24</v>
      </c>
      <c r="G948">
        <v>21</v>
      </c>
      <c r="H948">
        <v>0.9</v>
      </c>
      <c r="I948">
        <v>0.9</v>
      </c>
      <c r="J948" s="3">
        <v>0.89</v>
      </c>
      <c r="K948" t="s">
        <v>25</v>
      </c>
      <c r="L948" t="s">
        <v>26</v>
      </c>
      <c r="M948">
        <v>15</v>
      </c>
      <c r="N948">
        <v>91</v>
      </c>
      <c r="O948">
        <v>16</v>
      </c>
      <c r="P948">
        <v>0.7</v>
      </c>
      <c r="Q948" t="s">
        <v>33</v>
      </c>
      <c r="R948" t="s">
        <v>26</v>
      </c>
      <c r="S948">
        <v>16</v>
      </c>
      <c r="T948">
        <v>0</v>
      </c>
      <c r="U948">
        <f>IF(EmployeeData3[[#This Row],[Gender]]="Female",1,0)</f>
        <v>1</v>
      </c>
      <c r="V948">
        <f>IF(EmployeeData3[[#This Row],[Performance Rating]]="Needs Improvement",1,0)</f>
        <v>0</v>
      </c>
      <c r="W948">
        <f>IF(EmployeeData3[[#This Row],[Performance Rating]]="Exceeds Expectations",1,0)</f>
        <v>0</v>
      </c>
      <c r="X948">
        <f>IF(EmployeeData3[[#This Row],[Performance Rating]]="Outstanding",1,0)</f>
        <v>0</v>
      </c>
      <c r="Y948">
        <f>IF(EmployeeData3[[#This Row],[Job Level]]="Entry",1,0)</f>
        <v>0</v>
      </c>
      <c r="Z948">
        <f>IF(EmployeeData3[[#This Row],[Job Level]]="Manager",1,0)</f>
        <v>0</v>
      </c>
      <c r="AA948">
        <f>IF(EmployeeData3[[#This Row],[Job Level]]="Senior",1,0)</f>
        <v>0</v>
      </c>
      <c r="AB948">
        <f>IF(EmployeeData3[[#This Row],[Job Level]]="Senior Manager",1,0)</f>
        <v>0</v>
      </c>
      <c r="AC948">
        <f>IF(EmployeeData3[[#This Row],[Department]]="Claims",1,0)</f>
        <v>0</v>
      </c>
      <c r="AD948">
        <f>IF(EmployeeData3[[#This Row],[Department]]="Finance",1,0)</f>
        <v>0</v>
      </c>
      <c r="AE948">
        <f>IF(EmployeeData3[[#This Row],[Department]]="HR",1,0)</f>
        <v>0</v>
      </c>
      <c r="AF948">
        <f>IF(EmployeeData3[[#This Row],[Department]]="IT",1,0)</f>
        <v>1</v>
      </c>
      <c r="AG948">
        <f>IF(EmployeeData3[[#This Row],[Department]]="Marketing",1,0)</f>
        <v>0</v>
      </c>
      <c r="AH948">
        <f>IF(EmployeeData3[[#This Row],[Department]]="Sales",1,0)</f>
        <v>0</v>
      </c>
      <c r="AI948">
        <f>IF(EmployeeData3[[#This Row],[Department]]="Underwriting",1,0)</f>
        <v>0</v>
      </c>
      <c r="AJ948">
        <f>IF(EmployeeData3[[#This Row],[Country]]="Canada",1,0)</f>
        <v>0</v>
      </c>
      <c r="AK948">
        <f>IF(EmployeeData3[[#This Row],[Country]]="Germany",1,0)</f>
        <v>0</v>
      </c>
      <c r="AL948">
        <f>IF(EmployeeData3[[#This Row],[Country]]="Ireland",1,0)</f>
        <v>0</v>
      </c>
      <c r="AM948">
        <f>IF(EmployeeData3[[#This Row],[Country]]="Singapore",1,0)</f>
        <v>1</v>
      </c>
      <c r="AN948">
        <f>IF(EmployeeData3[[#This Row],[Country]]="US",1,0)</f>
        <v>0</v>
      </c>
      <c r="AO948">
        <f>IF(EmployeeData3[[#This Row],[Working Arrangement]]="Office",1,0)</f>
        <v>0</v>
      </c>
      <c r="AP948">
        <f>IF(EmployeeData3[[#This Row],[Working Arrangement]]="Remote",1,0)</f>
        <v>0</v>
      </c>
      <c r="AQ948" t="e">
        <f>'Logistics Regression'!#REF! + SUMPRODUCT(B948:J948, 'Logistics Regression'!#REF!)</f>
        <v>#REF!</v>
      </c>
    </row>
    <row r="949" spans="1:43">
      <c r="A949" t="s">
        <v>1000</v>
      </c>
      <c r="B949" t="str">
        <f>VLOOKUP(EmployeeData3[[#This Row],[Employee ID]],GenderData[#All],2,FALSE)</f>
        <v>Male</v>
      </c>
      <c r="C949" t="s">
        <v>29</v>
      </c>
      <c r="D949" t="s">
        <v>30</v>
      </c>
      <c r="E949" t="s">
        <v>23</v>
      </c>
      <c r="F949" t="s">
        <v>24</v>
      </c>
      <c r="G949">
        <v>44</v>
      </c>
      <c r="H949">
        <v>10</v>
      </c>
      <c r="I949">
        <v>2.4</v>
      </c>
      <c r="J949" s="3">
        <v>0.92</v>
      </c>
      <c r="K949" t="s">
        <v>25</v>
      </c>
      <c r="L949" t="s">
        <v>26</v>
      </c>
      <c r="M949">
        <v>19</v>
      </c>
      <c r="N949">
        <v>94</v>
      </c>
      <c r="O949">
        <v>1</v>
      </c>
      <c r="P949">
        <v>4</v>
      </c>
      <c r="Q949" t="s">
        <v>33</v>
      </c>
      <c r="R949" t="s">
        <v>38</v>
      </c>
      <c r="S949">
        <v>36</v>
      </c>
      <c r="T949">
        <v>1</v>
      </c>
      <c r="U949">
        <f>IF(EmployeeData3[[#This Row],[Gender]]="Female",1,0)</f>
        <v>0</v>
      </c>
      <c r="V949">
        <f>IF(EmployeeData3[[#This Row],[Performance Rating]]="Needs Improvement",1,0)</f>
        <v>0</v>
      </c>
      <c r="W949">
        <f>IF(EmployeeData3[[#This Row],[Performance Rating]]="Exceeds Expectations",1,0)</f>
        <v>0</v>
      </c>
      <c r="X949">
        <f>IF(EmployeeData3[[#This Row],[Performance Rating]]="Outstanding",1,0)</f>
        <v>0</v>
      </c>
      <c r="Y949">
        <f>IF(EmployeeData3[[#This Row],[Job Level]]="Entry",1,0)</f>
        <v>0</v>
      </c>
      <c r="Z949">
        <f>IF(EmployeeData3[[#This Row],[Job Level]]="Manager",1,0)</f>
        <v>0</v>
      </c>
      <c r="AA949">
        <f>IF(EmployeeData3[[#This Row],[Job Level]]="Senior",1,0)</f>
        <v>0</v>
      </c>
      <c r="AB949">
        <f>IF(EmployeeData3[[#This Row],[Job Level]]="Senior Manager",1,0)</f>
        <v>0</v>
      </c>
      <c r="AC949">
        <f>IF(EmployeeData3[[#This Row],[Department]]="Claims",1,0)</f>
        <v>1</v>
      </c>
      <c r="AD949">
        <f>IF(EmployeeData3[[#This Row],[Department]]="Finance",1,0)</f>
        <v>0</v>
      </c>
      <c r="AE949">
        <f>IF(EmployeeData3[[#This Row],[Department]]="HR",1,0)</f>
        <v>0</v>
      </c>
      <c r="AF949">
        <f>IF(EmployeeData3[[#This Row],[Department]]="IT",1,0)</f>
        <v>0</v>
      </c>
      <c r="AG949">
        <f>IF(EmployeeData3[[#This Row],[Department]]="Marketing",1,0)</f>
        <v>0</v>
      </c>
      <c r="AH949">
        <f>IF(EmployeeData3[[#This Row],[Department]]="Sales",1,0)</f>
        <v>0</v>
      </c>
      <c r="AI949">
        <f>IF(EmployeeData3[[#This Row],[Department]]="Underwriting",1,0)</f>
        <v>0</v>
      </c>
      <c r="AJ949">
        <f>IF(EmployeeData3[[#This Row],[Country]]="Canada",1,0)</f>
        <v>0</v>
      </c>
      <c r="AK949">
        <f>IF(EmployeeData3[[#This Row],[Country]]="Germany",1,0)</f>
        <v>0</v>
      </c>
      <c r="AL949">
        <f>IF(EmployeeData3[[#This Row],[Country]]="Ireland",1,0)</f>
        <v>0</v>
      </c>
      <c r="AM949">
        <f>IF(EmployeeData3[[#This Row],[Country]]="Singapore",1,0)</f>
        <v>0</v>
      </c>
      <c r="AN949">
        <f>IF(EmployeeData3[[#This Row],[Country]]="US",1,0)</f>
        <v>0</v>
      </c>
      <c r="AO949">
        <f>IF(EmployeeData3[[#This Row],[Working Arrangement]]="Office",1,0)</f>
        <v>0</v>
      </c>
      <c r="AP949">
        <f>IF(EmployeeData3[[#This Row],[Working Arrangement]]="Remote",1,0)</f>
        <v>0</v>
      </c>
      <c r="AQ949" t="e">
        <f>'Logistics Regression'!#REF! + SUMPRODUCT(B949:J949, 'Logistics Regression'!#REF!)</f>
        <v>#REF!</v>
      </c>
    </row>
    <row r="950" spans="1:43">
      <c r="A950" t="s">
        <v>1001</v>
      </c>
      <c r="B950" t="str">
        <f>VLOOKUP(EmployeeData3[[#This Row],[Employee ID]],GenderData[#All],2,FALSE)</f>
        <v>Female</v>
      </c>
      <c r="C950" t="s">
        <v>52</v>
      </c>
      <c r="D950" t="s">
        <v>30</v>
      </c>
      <c r="E950" t="s">
        <v>23</v>
      </c>
      <c r="F950" t="s">
        <v>24</v>
      </c>
      <c r="G950">
        <v>35</v>
      </c>
      <c r="H950">
        <v>2.4</v>
      </c>
      <c r="I950">
        <v>0.7</v>
      </c>
      <c r="J950" s="3">
        <v>1.07</v>
      </c>
      <c r="K950" t="s">
        <v>25</v>
      </c>
      <c r="L950" t="s">
        <v>26</v>
      </c>
      <c r="M950">
        <v>7</v>
      </c>
      <c r="N950">
        <v>70</v>
      </c>
      <c r="O950">
        <v>5</v>
      </c>
      <c r="P950">
        <v>1.9</v>
      </c>
      <c r="Q950" t="s">
        <v>27</v>
      </c>
      <c r="R950" t="s">
        <v>26</v>
      </c>
      <c r="S950">
        <v>19</v>
      </c>
      <c r="T950">
        <v>0</v>
      </c>
      <c r="U950">
        <f>IF(EmployeeData3[[#This Row],[Gender]]="Female",1,0)</f>
        <v>1</v>
      </c>
      <c r="V950">
        <f>IF(EmployeeData3[[#This Row],[Performance Rating]]="Needs Improvement",1,0)</f>
        <v>0</v>
      </c>
      <c r="W950">
        <f>IF(EmployeeData3[[#This Row],[Performance Rating]]="Exceeds Expectations",1,0)</f>
        <v>0</v>
      </c>
      <c r="X950">
        <f>IF(EmployeeData3[[#This Row],[Performance Rating]]="Outstanding",1,0)</f>
        <v>0</v>
      </c>
      <c r="Y950">
        <f>IF(EmployeeData3[[#This Row],[Job Level]]="Entry",1,0)</f>
        <v>0</v>
      </c>
      <c r="Z950">
        <f>IF(EmployeeData3[[#This Row],[Job Level]]="Manager",1,0)</f>
        <v>0</v>
      </c>
      <c r="AA950">
        <f>IF(EmployeeData3[[#This Row],[Job Level]]="Senior",1,0)</f>
        <v>0</v>
      </c>
      <c r="AB950">
        <f>IF(EmployeeData3[[#This Row],[Job Level]]="Senior Manager",1,0)</f>
        <v>0</v>
      </c>
      <c r="AC950">
        <f>IF(EmployeeData3[[#This Row],[Department]]="Claims",1,0)</f>
        <v>0</v>
      </c>
      <c r="AD950">
        <f>IF(EmployeeData3[[#This Row],[Department]]="Finance",1,0)</f>
        <v>0</v>
      </c>
      <c r="AE950">
        <f>IF(EmployeeData3[[#This Row],[Department]]="HR",1,0)</f>
        <v>0</v>
      </c>
      <c r="AF950">
        <f>IF(EmployeeData3[[#This Row],[Department]]="IT",1,0)</f>
        <v>0</v>
      </c>
      <c r="AG950">
        <f>IF(EmployeeData3[[#This Row],[Department]]="Marketing",1,0)</f>
        <v>0</v>
      </c>
      <c r="AH950">
        <f>IF(EmployeeData3[[#This Row],[Department]]="Sales",1,0)</f>
        <v>0</v>
      </c>
      <c r="AI950">
        <f>IF(EmployeeData3[[#This Row],[Department]]="Underwriting",1,0)</f>
        <v>1</v>
      </c>
      <c r="AJ950">
        <f>IF(EmployeeData3[[#This Row],[Country]]="Canada",1,0)</f>
        <v>0</v>
      </c>
      <c r="AK950">
        <f>IF(EmployeeData3[[#This Row],[Country]]="Germany",1,0)</f>
        <v>0</v>
      </c>
      <c r="AL950">
        <f>IF(EmployeeData3[[#This Row],[Country]]="Ireland",1,0)</f>
        <v>0</v>
      </c>
      <c r="AM950">
        <f>IF(EmployeeData3[[#This Row],[Country]]="Singapore",1,0)</f>
        <v>0</v>
      </c>
      <c r="AN950">
        <f>IF(EmployeeData3[[#This Row],[Country]]="US",1,0)</f>
        <v>0</v>
      </c>
      <c r="AO950">
        <f>IF(EmployeeData3[[#This Row],[Working Arrangement]]="Office",1,0)</f>
        <v>0</v>
      </c>
      <c r="AP950">
        <f>IF(EmployeeData3[[#This Row],[Working Arrangement]]="Remote",1,0)</f>
        <v>1</v>
      </c>
      <c r="AQ950" t="e">
        <f>'Logistics Regression'!#REF! + SUMPRODUCT(B950:J950, 'Logistics Regression'!#REF!)</f>
        <v>#REF!</v>
      </c>
    </row>
    <row r="951" spans="1:43">
      <c r="A951" t="s">
        <v>1002</v>
      </c>
      <c r="B951" t="str">
        <f>VLOOKUP(EmployeeData3[[#This Row],[Employee ID]],GenderData[#All],2,FALSE)</f>
        <v>Female</v>
      </c>
      <c r="C951" t="s">
        <v>40</v>
      </c>
      <c r="D951" t="s">
        <v>40</v>
      </c>
      <c r="E951" t="s">
        <v>41</v>
      </c>
      <c r="F951" t="s">
        <v>24</v>
      </c>
      <c r="G951">
        <v>55</v>
      </c>
      <c r="H951">
        <v>3.2</v>
      </c>
      <c r="I951">
        <v>2.2000000000000002</v>
      </c>
      <c r="J951" s="3">
        <v>0.99</v>
      </c>
      <c r="K951" t="s">
        <v>37</v>
      </c>
      <c r="L951" t="s">
        <v>26</v>
      </c>
      <c r="M951">
        <v>15</v>
      </c>
      <c r="N951">
        <v>51</v>
      </c>
      <c r="O951">
        <v>4</v>
      </c>
      <c r="P951">
        <v>5.9</v>
      </c>
      <c r="Q951" t="s">
        <v>33</v>
      </c>
      <c r="R951" t="s">
        <v>26</v>
      </c>
      <c r="S951">
        <v>22</v>
      </c>
      <c r="T951">
        <v>0</v>
      </c>
      <c r="U951">
        <f>IF(EmployeeData3[[#This Row],[Gender]]="Female",1,0)</f>
        <v>1</v>
      </c>
      <c r="V951">
        <f>IF(EmployeeData3[[#This Row],[Performance Rating]]="Needs Improvement",1,0)</f>
        <v>0</v>
      </c>
      <c r="W951">
        <f>IF(EmployeeData3[[#This Row],[Performance Rating]]="Exceeds Expectations",1,0)</f>
        <v>1</v>
      </c>
      <c r="X951">
        <f>IF(EmployeeData3[[#This Row],[Performance Rating]]="Outstanding",1,0)</f>
        <v>0</v>
      </c>
      <c r="Y951">
        <f>IF(EmployeeData3[[#This Row],[Job Level]]="Entry",1,0)</f>
        <v>0</v>
      </c>
      <c r="Z951">
        <f>IF(EmployeeData3[[#This Row],[Job Level]]="Manager",1,0)</f>
        <v>0</v>
      </c>
      <c r="AA951">
        <f>IF(EmployeeData3[[#This Row],[Job Level]]="Senior",1,0)</f>
        <v>0</v>
      </c>
      <c r="AB951">
        <f>IF(EmployeeData3[[#This Row],[Job Level]]="Senior Manager",1,0)</f>
        <v>0</v>
      </c>
      <c r="AC951">
        <f>IF(EmployeeData3[[#This Row],[Department]]="Claims",1,0)</f>
        <v>0</v>
      </c>
      <c r="AD951">
        <f>IF(EmployeeData3[[#This Row],[Department]]="Finance",1,0)</f>
        <v>0</v>
      </c>
      <c r="AE951">
        <f>IF(EmployeeData3[[#This Row],[Department]]="HR",1,0)</f>
        <v>0</v>
      </c>
      <c r="AF951">
        <f>IF(EmployeeData3[[#This Row],[Department]]="IT",1,0)</f>
        <v>0</v>
      </c>
      <c r="AG951">
        <f>IF(EmployeeData3[[#This Row],[Department]]="Marketing",1,0)</f>
        <v>0</v>
      </c>
      <c r="AH951">
        <f>IF(EmployeeData3[[#This Row],[Department]]="Sales",1,0)</f>
        <v>0</v>
      </c>
      <c r="AI951">
        <f>IF(EmployeeData3[[#This Row],[Department]]="Underwriting",1,0)</f>
        <v>0</v>
      </c>
      <c r="AJ951">
        <f>IF(EmployeeData3[[#This Row],[Country]]="Canada",1,0)</f>
        <v>0</v>
      </c>
      <c r="AK951">
        <f>IF(EmployeeData3[[#This Row],[Country]]="Germany",1,0)</f>
        <v>0</v>
      </c>
      <c r="AL951">
        <f>IF(EmployeeData3[[#This Row],[Country]]="Ireland",1,0)</f>
        <v>0</v>
      </c>
      <c r="AM951">
        <f>IF(EmployeeData3[[#This Row],[Country]]="Singapore",1,0)</f>
        <v>1</v>
      </c>
      <c r="AN951">
        <f>IF(EmployeeData3[[#This Row],[Country]]="US",1,0)</f>
        <v>0</v>
      </c>
      <c r="AO951">
        <f>IF(EmployeeData3[[#This Row],[Working Arrangement]]="Office",1,0)</f>
        <v>0</v>
      </c>
      <c r="AP951">
        <f>IF(EmployeeData3[[#This Row],[Working Arrangement]]="Remote",1,0)</f>
        <v>0</v>
      </c>
      <c r="AQ951" t="e">
        <f>'Logistics Regression'!#REF! + SUMPRODUCT(B951:J951, 'Logistics Regression'!#REF!)</f>
        <v>#REF!</v>
      </c>
    </row>
    <row r="952" spans="1:43">
      <c r="A952" t="s">
        <v>1003</v>
      </c>
      <c r="B952" t="str">
        <f>VLOOKUP(EmployeeData3[[#This Row],[Employee ID]],GenderData[#All],2,FALSE)</f>
        <v>Male</v>
      </c>
      <c r="C952" t="s">
        <v>40</v>
      </c>
      <c r="D952" t="s">
        <v>40</v>
      </c>
      <c r="E952" t="s">
        <v>23</v>
      </c>
      <c r="F952" t="s">
        <v>62</v>
      </c>
      <c r="G952">
        <v>27</v>
      </c>
      <c r="H952">
        <v>9.6</v>
      </c>
      <c r="I952">
        <v>2</v>
      </c>
      <c r="J952" s="3">
        <v>1.02</v>
      </c>
      <c r="K952" t="s">
        <v>37</v>
      </c>
      <c r="L952" t="s">
        <v>38</v>
      </c>
      <c r="M952">
        <v>14</v>
      </c>
      <c r="N952">
        <v>49</v>
      </c>
      <c r="O952">
        <v>4</v>
      </c>
      <c r="P952">
        <v>1.8</v>
      </c>
      <c r="Q952" t="s">
        <v>33</v>
      </c>
      <c r="R952" t="s">
        <v>26</v>
      </c>
      <c r="S952">
        <v>24</v>
      </c>
      <c r="T952">
        <v>0</v>
      </c>
      <c r="U952">
        <f>IF(EmployeeData3[[#This Row],[Gender]]="Female",1,0)</f>
        <v>0</v>
      </c>
      <c r="V952">
        <f>IF(EmployeeData3[[#This Row],[Performance Rating]]="Needs Improvement",1,0)</f>
        <v>0</v>
      </c>
      <c r="W952">
        <f>IF(EmployeeData3[[#This Row],[Performance Rating]]="Exceeds Expectations",1,0)</f>
        <v>1</v>
      </c>
      <c r="X952">
        <f>IF(EmployeeData3[[#This Row],[Performance Rating]]="Outstanding",1,0)</f>
        <v>0</v>
      </c>
      <c r="Y952">
        <f>IF(EmployeeData3[[#This Row],[Job Level]]="Entry",1,0)</f>
        <v>1</v>
      </c>
      <c r="Z952">
        <f>IF(EmployeeData3[[#This Row],[Job Level]]="Manager",1,0)</f>
        <v>0</v>
      </c>
      <c r="AA952">
        <f>IF(EmployeeData3[[#This Row],[Job Level]]="Senior",1,0)</f>
        <v>0</v>
      </c>
      <c r="AB952">
        <f>IF(EmployeeData3[[#This Row],[Job Level]]="Senior Manager",1,0)</f>
        <v>0</v>
      </c>
      <c r="AC952">
        <f>IF(EmployeeData3[[#This Row],[Department]]="Claims",1,0)</f>
        <v>0</v>
      </c>
      <c r="AD952">
        <f>IF(EmployeeData3[[#This Row],[Department]]="Finance",1,0)</f>
        <v>0</v>
      </c>
      <c r="AE952">
        <f>IF(EmployeeData3[[#This Row],[Department]]="HR",1,0)</f>
        <v>0</v>
      </c>
      <c r="AF952">
        <f>IF(EmployeeData3[[#This Row],[Department]]="IT",1,0)</f>
        <v>0</v>
      </c>
      <c r="AG952">
        <f>IF(EmployeeData3[[#This Row],[Department]]="Marketing",1,0)</f>
        <v>0</v>
      </c>
      <c r="AH952">
        <f>IF(EmployeeData3[[#This Row],[Department]]="Sales",1,0)</f>
        <v>0</v>
      </c>
      <c r="AI952">
        <f>IF(EmployeeData3[[#This Row],[Department]]="Underwriting",1,0)</f>
        <v>0</v>
      </c>
      <c r="AJ952">
        <f>IF(EmployeeData3[[#This Row],[Country]]="Canada",1,0)</f>
        <v>0</v>
      </c>
      <c r="AK952">
        <f>IF(EmployeeData3[[#This Row],[Country]]="Germany",1,0)</f>
        <v>0</v>
      </c>
      <c r="AL952">
        <f>IF(EmployeeData3[[#This Row],[Country]]="Ireland",1,0)</f>
        <v>0</v>
      </c>
      <c r="AM952">
        <f>IF(EmployeeData3[[#This Row],[Country]]="Singapore",1,0)</f>
        <v>0</v>
      </c>
      <c r="AN952">
        <f>IF(EmployeeData3[[#This Row],[Country]]="US",1,0)</f>
        <v>0</v>
      </c>
      <c r="AO952">
        <f>IF(EmployeeData3[[#This Row],[Working Arrangement]]="Office",1,0)</f>
        <v>0</v>
      </c>
      <c r="AP952">
        <f>IF(EmployeeData3[[#This Row],[Working Arrangement]]="Remote",1,0)</f>
        <v>0</v>
      </c>
      <c r="AQ952" t="e">
        <f>'Logistics Regression'!#REF! + SUMPRODUCT(B952:J952, 'Logistics Regression'!#REF!)</f>
        <v>#REF!</v>
      </c>
    </row>
    <row r="953" spans="1:43">
      <c r="A953" t="s">
        <v>1004</v>
      </c>
      <c r="B953" t="str">
        <f>VLOOKUP(EmployeeData3[[#This Row],[Employee ID]],GenderData[#All],2,FALSE)</f>
        <v>Female</v>
      </c>
      <c r="C953" t="s">
        <v>40</v>
      </c>
      <c r="D953" t="s">
        <v>40</v>
      </c>
      <c r="E953" t="s">
        <v>45</v>
      </c>
      <c r="F953" t="s">
        <v>24</v>
      </c>
      <c r="G953">
        <v>30</v>
      </c>
      <c r="H953">
        <v>8.8000000000000007</v>
      </c>
      <c r="I953">
        <v>0.4</v>
      </c>
      <c r="J953" s="3">
        <v>0.88</v>
      </c>
      <c r="K953" t="s">
        <v>25</v>
      </c>
      <c r="L953" t="s">
        <v>26</v>
      </c>
      <c r="M953">
        <v>18</v>
      </c>
      <c r="N953">
        <v>60</v>
      </c>
      <c r="O953">
        <v>8</v>
      </c>
      <c r="P953">
        <v>5.2</v>
      </c>
      <c r="Q953" t="s">
        <v>33</v>
      </c>
      <c r="R953" t="s">
        <v>26</v>
      </c>
      <c r="S953">
        <v>20</v>
      </c>
      <c r="T953">
        <v>0</v>
      </c>
      <c r="U953">
        <f>IF(EmployeeData3[[#This Row],[Gender]]="Female",1,0)</f>
        <v>1</v>
      </c>
      <c r="V953">
        <f>IF(EmployeeData3[[#This Row],[Performance Rating]]="Needs Improvement",1,0)</f>
        <v>0</v>
      </c>
      <c r="W953">
        <f>IF(EmployeeData3[[#This Row],[Performance Rating]]="Exceeds Expectations",1,0)</f>
        <v>0</v>
      </c>
      <c r="X953">
        <f>IF(EmployeeData3[[#This Row],[Performance Rating]]="Outstanding",1,0)</f>
        <v>0</v>
      </c>
      <c r="Y953">
        <f>IF(EmployeeData3[[#This Row],[Job Level]]="Entry",1,0)</f>
        <v>0</v>
      </c>
      <c r="Z953">
        <f>IF(EmployeeData3[[#This Row],[Job Level]]="Manager",1,0)</f>
        <v>0</v>
      </c>
      <c r="AA953">
        <f>IF(EmployeeData3[[#This Row],[Job Level]]="Senior",1,0)</f>
        <v>0</v>
      </c>
      <c r="AB953">
        <f>IF(EmployeeData3[[#This Row],[Job Level]]="Senior Manager",1,0)</f>
        <v>0</v>
      </c>
      <c r="AC953">
        <f>IF(EmployeeData3[[#This Row],[Department]]="Claims",1,0)</f>
        <v>0</v>
      </c>
      <c r="AD953">
        <f>IF(EmployeeData3[[#This Row],[Department]]="Finance",1,0)</f>
        <v>0</v>
      </c>
      <c r="AE953">
        <f>IF(EmployeeData3[[#This Row],[Department]]="HR",1,0)</f>
        <v>0</v>
      </c>
      <c r="AF953">
        <f>IF(EmployeeData3[[#This Row],[Department]]="IT",1,0)</f>
        <v>0</v>
      </c>
      <c r="AG953">
        <f>IF(EmployeeData3[[#This Row],[Department]]="Marketing",1,0)</f>
        <v>0</v>
      </c>
      <c r="AH953">
        <f>IF(EmployeeData3[[#This Row],[Department]]="Sales",1,0)</f>
        <v>0</v>
      </c>
      <c r="AI953">
        <f>IF(EmployeeData3[[#This Row],[Department]]="Underwriting",1,0)</f>
        <v>0</v>
      </c>
      <c r="AJ953">
        <f>IF(EmployeeData3[[#This Row],[Country]]="Canada",1,0)</f>
        <v>0</v>
      </c>
      <c r="AK953">
        <f>IF(EmployeeData3[[#This Row],[Country]]="Germany",1,0)</f>
        <v>0</v>
      </c>
      <c r="AL953">
        <f>IF(EmployeeData3[[#This Row],[Country]]="Ireland",1,0)</f>
        <v>0</v>
      </c>
      <c r="AM953">
        <f>IF(EmployeeData3[[#This Row],[Country]]="Singapore",1,0)</f>
        <v>0</v>
      </c>
      <c r="AN953">
        <f>IF(EmployeeData3[[#This Row],[Country]]="US",1,0)</f>
        <v>1</v>
      </c>
      <c r="AO953">
        <f>IF(EmployeeData3[[#This Row],[Working Arrangement]]="Office",1,0)</f>
        <v>0</v>
      </c>
      <c r="AP953">
        <f>IF(EmployeeData3[[#This Row],[Working Arrangement]]="Remote",1,0)</f>
        <v>0</v>
      </c>
      <c r="AQ953" t="e">
        <f>'Logistics Regression'!#REF! + SUMPRODUCT(B953:J953, 'Logistics Regression'!#REF!)</f>
        <v>#REF!</v>
      </c>
    </row>
    <row r="954" spans="1:43">
      <c r="A954" t="s">
        <v>1005</v>
      </c>
      <c r="B954" t="str">
        <f>VLOOKUP(EmployeeData3[[#This Row],[Employee ID]],GenderData[#All],2,FALSE)</f>
        <v>Male</v>
      </c>
      <c r="C954" t="s">
        <v>43</v>
      </c>
      <c r="D954" t="s">
        <v>44</v>
      </c>
      <c r="E954" t="s">
        <v>23</v>
      </c>
      <c r="F954" t="s">
        <v>32</v>
      </c>
      <c r="G954">
        <v>36</v>
      </c>
      <c r="H954">
        <v>5</v>
      </c>
      <c r="I954">
        <v>5</v>
      </c>
      <c r="J954" s="3">
        <v>0.98</v>
      </c>
      <c r="K954" t="s">
        <v>25</v>
      </c>
      <c r="L954" t="s">
        <v>26</v>
      </c>
      <c r="M954">
        <v>19</v>
      </c>
      <c r="N954">
        <v>67</v>
      </c>
      <c r="O954">
        <v>7</v>
      </c>
      <c r="P954">
        <v>3.3</v>
      </c>
      <c r="Q954" t="s">
        <v>33</v>
      </c>
      <c r="R954" t="s">
        <v>26</v>
      </c>
      <c r="S954">
        <v>27</v>
      </c>
      <c r="T954">
        <v>0</v>
      </c>
      <c r="U954">
        <f>IF(EmployeeData3[[#This Row],[Gender]]="Female",1,0)</f>
        <v>0</v>
      </c>
      <c r="V954">
        <f>IF(EmployeeData3[[#This Row],[Performance Rating]]="Needs Improvement",1,0)</f>
        <v>0</v>
      </c>
      <c r="W954">
        <f>IF(EmployeeData3[[#This Row],[Performance Rating]]="Exceeds Expectations",1,0)</f>
        <v>0</v>
      </c>
      <c r="X954">
        <f>IF(EmployeeData3[[#This Row],[Performance Rating]]="Outstanding",1,0)</f>
        <v>0</v>
      </c>
      <c r="Y954">
        <f>IF(EmployeeData3[[#This Row],[Job Level]]="Entry",1,0)</f>
        <v>0</v>
      </c>
      <c r="Z954">
        <f>IF(EmployeeData3[[#This Row],[Job Level]]="Manager",1,0)</f>
        <v>0</v>
      </c>
      <c r="AA954">
        <f>IF(EmployeeData3[[#This Row],[Job Level]]="Senior",1,0)</f>
        <v>1</v>
      </c>
      <c r="AB954">
        <f>IF(EmployeeData3[[#This Row],[Job Level]]="Senior Manager",1,0)</f>
        <v>0</v>
      </c>
      <c r="AC954">
        <f>IF(EmployeeData3[[#This Row],[Department]]="Claims",1,0)</f>
        <v>0</v>
      </c>
      <c r="AD954">
        <f>IF(EmployeeData3[[#This Row],[Department]]="Finance",1,0)</f>
        <v>1</v>
      </c>
      <c r="AE954">
        <f>IF(EmployeeData3[[#This Row],[Department]]="HR",1,0)</f>
        <v>0</v>
      </c>
      <c r="AF954">
        <f>IF(EmployeeData3[[#This Row],[Department]]="IT",1,0)</f>
        <v>0</v>
      </c>
      <c r="AG954">
        <f>IF(EmployeeData3[[#This Row],[Department]]="Marketing",1,0)</f>
        <v>0</v>
      </c>
      <c r="AH954">
        <f>IF(EmployeeData3[[#This Row],[Department]]="Sales",1,0)</f>
        <v>0</v>
      </c>
      <c r="AI954">
        <f>IF(EmployeeData3[[#This Row],[Department]]="Underwriting",1,0)</f>
        <v>0</v>
      </c>
      <c r="AJ954">
        <f>IF(EmployeeData3[[#This Row],[Country]]="Canada",1,0)</f>
        <v>0</v>
      </c>
      <c r="AK954">
        <f>IF(EmployeeData3[[#This Row],[Country]]="Germany",1,0)</f>
        <v>0</v>
      </c>
      <c r="AL954">
        <f>IF(EmployeeData3[[#This Row],[Country]]="Ireland",1,0)</f>
        <v>0</v>
      </c>
      <c r="AM954">
        <f>IF(EmployeeData3[[#This Row],[Country]]="Singapore",1,0)</f>
        <v>0</v>
      </c>
      <c r="AN954">
        <f>IF(EmployeeData3[[#This Row],[Country]]="US",1,0)</f>
        <v>0</v>
      </c>
      <c r="AO954">
        <f>IF(EmployeeData3[[#This Row],[Working Arrangement]]="Office",1,0)</f>
        <v>0</v>
      </c>
      <c r="AP954">
        <f>IF(EmployeeData3[[#This Row],[Working Arrangement]]="Remote",1,0)</f>
        <v>0</v>
      </c>
      <c r="AQ954" t="e">
        <f>'Logistics Regression'!#REF! + SUMPRODUCT(B954:J954, 'Logistics Regression'!#REF!)</f>
        <v>#REF!</v>
      </c>
    </row>
    <row r="955" spans="1:43">
      <c r="A955" t="s">
        <v>1006</v>
      </c>
      <c r="B955" t="str">
        <f>VLOOKUP(EmployeeData3[[#This Row],[Employee ID]],GenderData[#All],2,FALSE)</f>
        <v>Female</v>
      </c>
      <c r="C955" t="s">
        <v>29</v>
      </c>
      <c r="D955" t="s">
        <v>30</v>
      </c>
      <c r="E955" t="s">
        <v>45</v>
      </c>
      <c r="F955" t="s">
        <v>32</v>
      </c>
      <c r="G955">
        <v>42</v>
      </c>
      <c r="H955">
        <v>11</v>
      </c>
      <c r="I955">
        <v>1.2</v>
      </c>
      <c r="J955" s="3">
        <v>0.82</v>
      </c>
      <c r="K955" t="s">
        <v>25</v>
      </c>
      <c r="L955" t="s">
        <v>26</v>
      </c>
      <c r="M955">
        <v>21</v>
      </c>
      <c r="N955">
        <v>83</v>
      </c>
      <c r="O955">
        <v>6</v>
      </c>
      <c r="P955">
        <v>4.5999999999999996</v>
      </c>
      <c r="Q955" t="s">
        <v>33</v>
      </c>
      <c r="R955" t="s">
        <v>26</v>
      </c>
      <c r="S955">
        <v>38</v>
      </c>
      <c r="T955">
        <v>0</v>
      </c>
      <c r="U955">
        <f>IF(EmployeeData3[[#This Row],[Gender]]="Female",1,0)</f>
        <v>1</v>
      </c>
      <c r="V955">
        <f>IF(EmployeeData3[[#This Row],[Performance Rating]]="Needs Improvement",1,0)</f>
        <v>0</v>
      </c>
      <c r="W955">
        <f>IF(EmployeeData3[[#This Row],[Performance Rating]]="Exceeds Expectations",1,0)</f>
        <v>0</v>
      </c>
      <c r="X955">
        <f>IF(EmployeeData3[[#This Row],[Performance Rating]]="Outstanding",1,0)</f>
        <v>0</v>
      </c>
      <c r="Y955">
        <f>IF(EmployeeData3[[#This Row],[Job Level]]="Entry",1,0)</f>
        <v>0</v>
      </c>
      <c r="Z955">
        <f>IF(EmployeeData3[[#This Row],[Job Level]]="Manager",1,0)</f>
        <v>0</v>
      </c>
      <c r="AA955">
        <f>IF(EmployeeData3[[#This Row],[Job Level]]="Senior",1,0)</f>
        <v>1</v>
      </c>
      <c r="AB955">
        <f>IF(EmployeeData3[[#This Row],[Job Level]]="Senior Manager",1,0)</f>
        <v>0</v>
      </c>
      <c r="AC955">
        <f>IF(EmployeeData3[[#This Row],[Department]]="Claims",1,0)</f>
        <v>1</v>
      </c>
      <c r="AD955">
        <f>IF(EmployeeData3[[#This Row],[Department]]="Finance",1,0)</f>
        <v>0</v>
      </c>
      <c r="AE955">
        <f>IF(EmployeeData3[[#This Row],[Department]]="HR",1,0)</f>
        <v>0</v>
      </c>
      <c r="AF955">
        <f>IF(EmployeeData3[[#This Row],[Department]]="IT",1,0)</f>
        <v>0</v>
      </c>
      <c r="AG955">
        <f>IF(EmployeeData3[[#This Row],[Department]]="Marketing",1,0)</f>
        <v>0</v>
      </c>
      <c r="AH955">
        <f>IF(EmployeeData3[[#This Row],[Department]]="Sales",1,0)</f>
        <v>0</v>
      </c>
      <c r="AI955">
        <f>IF(EmployeeData3[[#This Row],[Department]]="Underwriting",1,0)</f>
        <v>0</v>
      </c>
      <c r="AJ955">
        <f>IF(EmployeeData3[[#This Row],[Country]]="Canada",1,0)</f>
        <v>0</v>
      </c>
      <c r="AK955">
        <f>IF(EmployeeData3[[#This Row],[Country]]="Germany",1,0)</f>
        <v>0</v>
      </c>
      <c r="AL955">
        <f>IF(EmployeeData3[[#This Row],[Country]]="Ireland",1,0)</f>
        <v>0</v>
      </c>
      <c r="AM955">
        <f>IF(EmployeeData3[[#This Row],[Country]]="Singapore",1,0)</f>
        <v>0</v>
      </c>
      <c r="AN955">
        <f>IF(EmployeeData3[[#This Row],[Country]]="US",1,0)</f>
        <v>1</v>
      </c>
      <c r="AO955">
        <f>IF(EmployeeData3[[#This Row],[Working Arrangement]]="Office",1,0)</f>
        <v>0</v>
      </c>
      <c r="AP955">
        <f>IF(EmployeeData3[[#This Row],[Working Arrangement]]="Remote",1,0)</f>
        <v>0</v>
      </c>
      <c r="AQ955" t="e">
        <f>'Logistics Regression'!#REF! + SUMPRODUCT(B955:J955, 'Logistics Regression'!#REF!)</f>
        <v>#REF!</v>
      </c>
    </row>
    <row r="956" spans="1:43">
      <c r="A956" t="s">
        <v>1007</v>
      </c>
      <c r="B956" t="str">
        <f>VLOOKUP(EmployeeData3[[#This Row],[Employee ID]],GenderData[#All],2,FALSE)</f>
        <v>Male</v>
      </c>
      <c r="C956" t="s">
        <v>21</v>
      </c>
      <c r="D956" t="s">
        <v>22</v>
      </c>
      <c r="E956" t="s">
        <v>45</v>
      </c>
      <c r="F956" t="s">
        <v>59</v>
      </c>
      <c r="G956">
        <v>21</v>
      </c>
      <c r="H956">
        <v>1.8</v>
      </c>
      <c r="I956">
        <v>1.4</v>
      </c>
      <c r="J956" s="3">
        <v>1.02</v>
      </c>
      <c r="K956" t="s">
        <v>53</v>
      </c>
      <c r="L956" t="s">
        <v>26</v>
      </c>
      <c r="M956">
        <v>18</v>
      </c>
      <c r="N956">
        <v>82</v>
      </c>
      <c r="O956">
        <v>1</v>
      </c>
      <c r="P956">
        <v>2.7</v>
      </c>
      <c r="Q956" t="s">
        <v>33</v>
      </c>
      <c r="R956" t="s">
        <v>26</v>
      </c>
      <c r="S956">
        <v>10</v>
      </c>
      <c r="T956">
        <v>0</v>
      </c>
      <c r="U956">
        <f>IF(EmployeeData3[[#This Row],[Gender]]="Female",1,0)</f>
        <v>0</v>
      </c>
      <c r="V956">
        <f>IF(EmployeeData3[[#This Row],[Performance Rating]]="Needs Improvement",1,0)</f>
        <v>1</v>
      </c>
      <c r="W956">
        <f>IF(EmployeeData3[[#This Row],[Performance Rating]]="Exceeds Expectations",1,0)</f>
        <v>0</v>
      </c>
      <c r="X956">
        <f>IF(EmployeeData3[[#This Row],[Performance Rating]]="Outstanding",1,0)</f>
        <v>0</v>
      </c>
      <c r="Y956">
        <f>IF(EmployeeData3[[#This Row],[Job Level]]="Entry",1,0)</f>
        <v>0</v>
      </c>
      <c r="Z956">
        <f>IF(EmployeeData3[[#This Row],[Job Level]]="Manager",1,0)</f>
        <v>0</v>
      </c>
      <c r="AA956">
        <f>IF(EmployeeData3[[#This Row],[Job Level]]="Senior",1,0)</f>
        <v>0</v>
      </c>
      <c r="AB956">
        <f>IF(EmployeeData3[[#This Row],[Job Level]]="Senior Manager",1,0)</f>
        <v>1</v>
      </c>
      <c r="AC956">
        <f>IF(EmployeeData3[[#This Row],[Department]]="Claims",1,0)</f>
        <v>0</v>
      </c>
      <c r="AD956">
        <f>IF(EmployeeData3[[#This Row],[Department]]="Finance",1,0)</f>
        <v>0</v>
      </c>
      <c r="AE956">
        <f>IF(EmployeeData3[[#This Row],[Department]]="HR",1,0)</f>
        <v>0</v>
      </c>
      <c r="AF956">
        <f>IF(EmployeeData3[[#This Row],[Department]]="IT",1,0)</f>
        <v>0</v>
      </c>
      <c r="AG956">
        <f>IF(EmployeeData3[[#This Row],[Department]]="Marketing",1,0)</f>
        <v>0</v>
      </c>
      <c r="AH956">
        <f>IF(EmployeeData3[[#This Row],[Department]]="Sales",1,0)</f>
        <v>1</v>
      </c>
      <c r="AI956">
        <f>IF(EmployeeData3[[#This Row],[Department]]="Underwriting",1,0)</f>
        <v>0</v>
      </c>
      <c r="AJ956">
        <f>IF(EmployeeData3[[#This Row],[Country]]="Canada",1,0)</f>
        <v>0</v>
      </c>
      <c r="AK956">
        <f>IF(EmployeeData3[[#This Row],[Country]]="Germany",1,0)</f>
        <v>0</v>
      </c>
      <c r="AL956">
        <f>IF(EmployeeData3[[#This Row],[Country]]="Ireland",1,0)</f>
        <v>0</v>
      </c>
      <c r="AM956">
        <f>IF(EmployeeData3[[#This Row],[Country]]="Singapore",1,0)</f>
        <v>0</v>
      </c>
      <c r="AN956">
        <f>IF(EmployeeData3[[#This Row],[Country]]="US",1,0)</f>
        <v>1</v>
      </c>
      <c r="AO956">
        <f>IF(EmployeeData3[[#This Row],[Working Arrangement]]="Office",1,0)</f>
        <v>0</v>
      </c>
      <c r="AP956">
        <f>IF(EmployeeData3[[#This Row],[Working Arrangement]]="Remote",1,0)</f>
        <v>0</v>
      </c>
      <c r="AQ956" t="e">
        <f>'Logistics Regression'!#REF! + SUMPRODUCT(B956:J956, 'Logistics Regression'!#REF!)</f>
        <v>#REF!</v>
      </c>
    </row>
    <row r="957" spans="1:43">
      <c r="A957" t="s">
        <v>1008</v>
      </c>
      <c r="B957" t="str">
        <f>VLOOKUP(EmployeeData3[[#This Row],[Employee ID]],GenderData[#All],2,FALSE)</f>
        <v>Female</v>
      </c>
      <c r="C957" t="s">
        <v>21</v>
      </c>
      <c r="D957" t="s">
        <v>22</v>
      </c>
      <c r="E957" t="s">
        <v>23</v>
      </c>
      <c r="F957" t="s">
        <v>36</v>
      </c>
      <c r="G957">
        <v>31</v>
      </c>
      <c r="H957">
        <v>5</v>
      </c>
      <c r="I957">
        <v>1.6</v>
      </c>
      <c r="J957" s="3">
        <v>1.0900000000000001</v>
      </c>
      <c r="K957" t="s">
        <v>37</v>
      </c>
      <c r="L957" t="s">
        <v>38</v>
      </c>
      <c r="M957">
        <v>5</v>
      </c>
      <c r="N957">
        <v>80</v>
      </c>
      <c r="O957">
        <v>2</v>
      </c>
      <c r="P957">
        <v>0.5</v>
      </c>
      <c r="Q957" t="s">
        <v>33</v>
      </c>
      <c r="R957" t="s">
        <v>38</v>
      </c>
      <c r="S957">
        <v>30</v>
      </c>
      <c r="T957">
        <v>0</v>
      </c>
      <c r="U957">
        <f>IF(EmployeeData3[[#This Row],[Gender]]="Female",1,0)</f>
        <v>1</v>
      </c>
      <c r="V957">
        <f>IF(EmployeeData3[[#This Row],[Performance Rating]]="Needs Improvement",1,0)</f>
        <v>0</v>
      </c>
      <c r="W957">
        <f>IF(EmployeeData3[[#This Row],[Performance Rating]]="Exceeds Expectations",1,0)</f>
        <v>1</v>
      </c>
      <c r="X957">
        <f>IF(EmployeeData3[[#This Row],[Performance Rating]]="Outstanding",1,0)</f>
        <v>0</v>
      </c>
      <c r="Y957">
        <f>IF(EmployeeData3[[#This Row],[Job Level]]="Entry",1,0)</f>
        <v>0</v>
      </c>
      <c r="Z957">
        <f>IF(EmployeeData3[[#This Row],[Job Level]]="Manager",1,0)</f>
        <v>1</v>
      </c>
      <c r="AA957">
        <f>IF(EmployeeData3[[#This Row],[Job Level]]="Senior",1,0)</f>
        <v>0</v>
      </c>
      <c r="AB957">
        <f>IF(EmployeeData3[[#This Row],[Job Level]]="Senior Manager",1,0)</f>
        <v>0</v>
      </c>
      <c r="AC957">
        <f>IF(EmployeeData3[[#This Row],[Department]]="Claims",1,0)</f>
        <v>0</v>
      </c>
      <c r="AD957">
        <f>IF(EmployeeData3[[#This Row],[Department]]="Finance",1,0)</f>
        <v>0</v>
      </c>
      <c r="AE957">
        <f>IF(EmployeeData3[[#This Row],[Department]]="HR",1,0)</f>
        <v>0</v>
      </c>
      <c r="AF957">
        <f>IF(EmployeeData3[[#This Row],[Department]]="IT",1,0)</f>
        <v>0</v>
      </c>
      <c r="AG957">
        <f>IF(EmployeeData3[[#This Row],[Department]]="Marketing",1,0)</f>
        <v>0</v>
      </c>
      <c r="AH957">
        <f>IF(EmployeeData3[[#This Row],[Department]]="Sales",1,0)</f>
        <v>1</v>
      </c>
      <c r="AI957">
        <f>IF(EmployeeData3[[#This Row],[Department]]="Underwriting",1,0)</f>
        <v>0</v>
      </c>
      <c r="AJ957">
        <f>IF(EmployeeData3[[#This Row],[Country]]="Canada",1,0)</f>
        <v>0</v>
      </c>
      <c r="AK957">
        <f>IF(EmployeeData3[[#This Row],[Country]]="Germany",1,0)</f>
        <v>0</v>
      </c>
      <c r="AL957">
        <f>IF(EmployeeData3[[#This Row],[Country]]="Ireland",1,0)</f>
        <v>0</v>
      </c>
      <c r="AM957">
        <f>IF(EmployeeData3[[#This Row],[Country]]="Singapore",1,0)</f>
        <v>0</v>
      </c>
      <c r="AN957">
        <f>IF(EmployeeData3[[#This Row],[Country]]="US",1,0)</f>
        <v>0</v>
      </c>
      <c r="AO957">
        <f>IF(EmployeeData3[[#This Row],[Working Arrangement]]="Office",1,0)</f>
        <v>0</v>
      </c>
      <c r="AP957">
        <f>IF(EmployeeData3[[#This Row],[Working Arrangement]]="Remote",1,0)</f>
        <v>0</v>
      </c>
      <c r="AQ957" t="e">
        <f>'Logistics Regression'!#REF! + SUMPRODUCT(B957:J957, 'Logistics Regression'!#REF!)</f>
        <v>#REF!</v>
      </c>
    </row>
    <row r="958" spans="1:43">
      <c r="A958" t="s">
        <v>1009</v>
      </c>
      <c r="B958" t="str">
        <f>VLOOKUP(EmployeeData3[[#This Row],[Employee ID]],GenderData[#All],2,FALSE)</f>
        <v>Male</v>
      </c>
      <c r="C958" t="s">
        <v>21</v>
      </c>
      <c r="D958" t="s">
        <v>22</v>
      </c>
      <c r="E958" t="s">
        <v>45</v>
      </c>
      <c r="F958" t="s">
        <v>32</v>
      </c>
      <c r="G958">
        <v>43</v>
      </c>
      <c r="H958">
        <v>1.8</v>
      </c>
      <c r="I958">
        <v>1.8</v>
      </c>
      <c r="J958" s="3">
        <v>0.88</v>
      </c>
      <c r="K958" t="s">
        <v>53</v>
      </c>
      <c r="L958" t="s">
        <v>38</v>
      </c>
      <c r="M958">
        <v>8</v>
      </c>
      <c r="N958">
        <v>61</v>
      </c>
      <c r="O958">
        <v>4</v>
      </c>
      <c r="P958">
        <v>5.6</v>
      </c>
      <c r="Q958" t="s">
        <v>33</v>
      </c>
      <c r="R958" t="s">
        <v>26</v>
      </c>
      <c r="S958">
        <v>26</v>
      </c>
      <c r="T958">
        <v>1</v>
      </c>
      <c r="U958">
        <f>IF(EmployeeData3[[#This Row],[Gender]]="Female",1,0)</f>
        <v>0</v>
      </c>
      <c r="V958">
        <f>IF(EmployeeData3[[#This Row],[Performance Rating]]="Needs Improvement",1,0)</f>
        <v>1</v>
      </c>
      <c r="W958">
        <f>IF(EmployeeData3[[#This Row],[Performance Rating]]="Exceeds Expectations",1,0)</f>
        <v>0</v>
      </c>
      <c r="X958">
        <f>IF(EmployeeData3[[#This Row],[Performance Rating]]="Outstanding",1,0)</f>
        <v>0</v>
      </c>
      <c r="Y958">
        <f>IF(EmployeeData3[[#This Row],[Job Level]]="Entry",1,0)</f>
        <v>0</v>
      </c>
      <c r="Z958">
        <f>IF(EmployeeData3[[#This Row],[Job Level]]="Manager",1,0)</f>
        <v>0</v>
      </c>
      <c r="AA958">
        <f>IF(EmployeeData3[[#This Row],[Job Level]]="Senior",1,0)</f>
        <v>1</v>
      </c>
      <c r="AB958">
        <f>IF(EmployeeData3[[#This Row],[Job Level]]="Senior Manager",1,0)</f>
        <v>0</v>
      </c>
      <c r="AC958">
        <f>IF(EmployeeData3[[#This Row],[Department]]="Claims",1,0)</f>
        <v>0</v>
      </c>
      <c r="AD958">
        <f>IF(EmployeeData3[[#This Row],[Department]]="Finance",1,0)</f>
        <v>0</v>
      </c>
      <c r="AE958">
        <f>IF(EmployeeData3[[#This Row],[Department]]="HR",1,0)</f>
        <v>0</v>
      </c>
      <c r="AF958">
        <f>IF(EmployeeData3[[#This Row],[Department]]="IT",1,0)</f>
        <v>0</v>
      </c>
      <c r="AG958">
        <f>IF(EmployeeData3[[#This Row],[Department]]="Marketing",1,0)</f>
        <v>0</v>
      </c>
      <c r="AH958">
        <f>IF(EmployeeData3[[#This Row],[Department]]="Sales",1,0)</f>
        <v>1</v>
      </c>
      <c r="AI958">
        <f>IF(EmployeeData3[[#This Row],[Department]]="Underwriting",1,0)</f>
        <v>0</v>
      </c>
      <c r="AJ958">
        <f>IF(EmployeeData3[[#This Row],[Country]]="Canada",1,0)</f>
        <v>0</v>
      </c>
      <c r="AK958">
        <f>IF(EmployeeData3[[#This Row],[Country]]="Germany",1,0)</f>
        <v>0</v>
      </c>
      <c r="AL958">
        <f>IF(EmployeeData3[[#This Row],[Country]]="Ireland",1,0)</f>
        <v>0</v>
      </c>
      <c r="AM958">
        <f>IF(EmployeeData3[[#This Row],[Country]]="Singapore",1,0)</f>
        <v>0</v>
      </c>
      <c r="AN958">
        <f>IF(EmployeeData3[[#This Row],[Country]]="US",1,0)</f>
        <v>1</v>
      </c>
      <c r="AO958">
        <f>IF(EmployeeData3[[#This Row],[Working Arrangement]]="Office",1,0)</f>
        <v>0</v>
      </c>
      <c r="AP958">
        <f>IF(EmployeeData3[[#This Row],[Working Arrangement]]="Remote",1,0)</f>
        <v>0</v>
      </c>
      <c r="AQ958" t="e">
        <f>'Logistics Regression'!#REF! + SUMPRODUCT(B958:J958, 'Logistics Regression'!#REF!)</f>
        <v>#REF!</v>
      </c>
    </row>
    <row r="959" spans="1:43">
      <c r="A959" t="s">
        <v>1010</v>
      </c>
      <c r="B959" t="str">
        <f>VLOOKUP(EmployeeData3[[#This Row],[Employee ID]],GenderData[#All],2,FALSE)</f>
        <v>Male</v>
      </c>
      <c r="C959" t="s">
        <v>48</v>
      </c>
      <c r="D959" t="s">
        <v>49</v>
      </c>
      <c r="E959" t="s">
        <v>55</v>
      </c>
      <c r="F959" t="s">
        <v>24</v>
      </c>
      <c r="G959">
        <v>29</v>
      </c>
      <c r="H959">
        <v>8</v>
      </c>
      <c r="I959">
        <v>1.6</v>
      </c>
      <c r="J959" s="3">
        <v>0.79</v>
      </c>
      <c r="K959" t="s">
        <v>37</v>
      </c>
      <c r="L959" t="s">
        <v>38</v>
      </c>
      <c r="M959">
        <v>11</v>
      </c>
      <c r="N959">
        <v>60</v>
      </c>
      <c r="O959">
        <v>5</v>
      </c>
      <c r="P959">
        <v>5.9</v>
      </c>
      <c r="Q959" t="s">
        <v>27</v>
      </c>
      <c r="R959" t="s">
        <v>26</v>
      </c>
      <c r="S959">
        <v>26</v>
      </c>
      <c r="T959">
        <v>0</v>
      </c>
      <c r="U959">
        <f>IF(EmployeeData3[[#This Row],[Gender]]="Female",1,0)</f>
        <v>0</v>
      </c>
      <c r="V959">
        <f>IF(EmployeeData3[[#This Row],[Performance Rating]]="Needs Improvement",1,0)</f>
        <v>0</v>
      </c>
      <c r="W959">
        <f>IF(EmployeeData3[[#This Row],[Performance Rating]]="Exceeds Expectations",1,0)</f>
        <v>1</v>
      </c>
      <c r="X959">
        <f>IF(EmployeeData3[[#This Row],[Performance Rating]]="Outstanding",1,0)</f>
        <v>0</v>
      </c>
      <c r="Y959">
        <f>IF(EmployeeData3[[#This Row],[Job Level]]="Entry",1,0)</f>
        <v>0</v>
      </c>
      <c r="Z959">
        <f>IF(EmployeeData3[[#This Row],[Job Level]]="Manager",1,0)</f>
        <v>0</v>
      </c>
      <c r="AA959">
        <f>IF(EmployeeData3[[#This Row],[Job Level]]="Senior",1,0)</f>
        <v>0</v>
      </c>
      <c r="AB959">
        <f>IF(EmployeeData3[[#This Row],[Job Level]]="Senior Manager",1,0)</f>
        <v>0</v>
      </c>
      <c r="AC959">
        <f>IF(EmployeeData3[[#This Row],[Department]]="Claims",1,0)</f>
        <v>0</v>
      </c>
      <c r="AD959">
        <f>IF(EmployeeData3[[#This Row],[Department]]="Finance",1,0)</f>
        <v>0</v>
      </c>
      <c r="AE959">
        <f>IF(EmployeeData3[[#This Row],[Department]]="HR",1,0)</f>
        <v>0</v>
      </c>
      <c r="AF959">
        <f>IF(EmployeeData3[[#This Row],[Department]]="IT",1,0)</f>
        <v>1</v>
      </c>
      <c r="AG959">
        <f>IF(EmployeeData3[[#This Row],[Department]]="Marketing",1,0)</f>
        <v>0</v>
      </c>
      <c r="AH959">
        <f>IF(EmployeeData3[[#This Row],[Department]]="Sales",1,0)</f>
        <v>0</v>
      </c>
      <c r="AI959">
        <f>IF(EmployeeData3[[#This Row],[Department]]="Underwriting",1,0)</f>
        <v>0</v>
      </c>
      <c r="AJ959">
        <f>IF(EmployeeData3[[#This Row],[Country]]="Canada",1,0)</f>
        <v>1</v>
      </c>
      <c r="AK959">
        <f>IF(EmployeeData3[[#This Row],[Country]]="Germany",1,0)</f>
        <v>0</v>
      </c>
      <c r="AL959">
        <f>IF(EmployeeData3[[#This Row],[Country]]="Ireland",1,0)</f>
        <v>0</v>
      </c>
      <c r="AM959">
        <f>IF(EmployeeData3[[#This Row],[Country]]="Singapore",1,0)</f>
        <v>0</v>
      </c>
      <c r="AN959">
        <f>IF(EmployeeData3[[#This Row],[Country]]="US",1,0)</f>
        <v>0</v>
      </c>
      <c r="AO959">
        <f>IF(EmployeeData3[[#This Row],[Working Arrangement]]="Office",1,0)</f>
        <v>0</v>
      </c>
      <c r="AP959">
        <f>IF(EmployeeData3[[#This Row],[Working Arrangement]]="Remote",1,0)</f>
        <v>1</v>
      </c>
      <c r="AQ959" t="e">
        <f>'Logistics Regression'!#REF! + SUMPRODUCT(B959:J959, 'Logistics Regression'!#REF!)</f>
        <v>#REF!</v>
      </c>
    </row>
    <row r="960" spans="1:43">
      <c r="A960" t="s">
        <v>1011</v>
      </c>
      <c r="B960" t="str">
        <f>VLOOKUP(EmployeeData3[[#This Row],[Employee ID]],GenderData[#All],2,FALSE)</f>
        <v>Male</v>
      </c>
      <c r="C960" t="s">
        <v>43</v>
      </c>
      <c r="D960" t="s">
        <v>44</v>
      </c>
      <c r="E960" t="s">
        <v>23</v>
      </c>
      <c r="F960" t="s">
        <v>32</v>
      </c>
      <c r="G960">
        <v>50</v>
      </c>
      <c r="H960">
        <v>7.8</v>
      </c>
      <c r="I960">
        <v>2</v>
      </c>
      <c r="J960" s="3">
        <v>1.1499999999999999</v>
      </c>
      <c r="K960" t="s">
        <v>25</v>
      </c>
      <c r="L960" t="s">
        <v>26</v>
      </c>
      <c r="M960">
        <v>13</v>
      </c>
      <c r="N960">
        <v>75</v>
      </c>
      <c r="O960">
        <v>14</v>
      </c>
      <c r="P960">
        <v>2</v>
      </c>
      <c r="Q960" t="s">
        <v>50</v>
      </c>
      <c r="R960" t="s">
        <v>26</v>
      </c>
      <c r="S960">
        <v>34</v>
      </c>
      <c r="T960">
        <v>1</v>
      </c>
      <c r="U960">
        <f>IF(EmployeeData3[[#This Row],[Gender]]="Female",1,0)</f>
        <v>0</v>
      </c>
      <c r="V960">
        <f>IF(EmployeeData3[[#This Row],[Performance Rating]]="Needs Improvement",1,0)</f>
        <v>0</v>
      </c>
      <c r="W960">
        <f>IF(EmployeeData3[[#This Row],[Performance Rating]]="Exceeds Expectations",1,0)</f>
        <v>0</v>
      </c>
      <c r="X960">
        <f>IF(EmployeeData3[[#This Row],[Performance Rating]]="Outstanding",1,0)</f>
        <v>0</v>
      </c>
      <c r="Y960">
        <f>IF(EmployeeData3[[#This Row],[Job Level]]="Entry",1,0)</f>
        <v>0</v>
      </c>
      <c r="Z960">
        <f>IF(EmployeeData3[[#This Row],[Job Level]]="Manager",1,0)</f>
        <v>0</v>
      </c>
      <c r="AA960">
        <f>IF(EmployeeData3[[#This Row],[Job Level]]="Senior",1,0)</f>
        <v>1</v>
      </c>
      <c r="AB960">
        <f>IF(EmployeeData3[[#This Row],[Job Level]]="Senior Manager",1,0)</f>
        <v>0</v>
      </c>
      <c r="AC960">
        <f>IF(EmployeeData3[[#This Row],[Department]]="Claims",1,0)</f>
        <v>0</v>
      </c>
      <c r="AD960">
        <f>IF(EmployeeData3[[#This Row],[Department]]="Finance",1,0)</f>
        <v>1</v>
      </c>
      <c r="AE960">
        <f>IF(EmployeeData3[[#This Row],[Department]]="HR",1,0)</f>
        <v>0</v>
      </c>
      <c r="AF960">
        <f>IF(EmployeeData3[[#This Row],[Department]]="IT",1,0)</f>
        <v>0</v>
      </c>
      <c r="AG960">
        <f>IF(EmployeeData3[[#This Row],[Department]]="Marketing",1,0)</f>
        <v>0</v>
      </c>
      <c r="AH960">
        <f>IF(EmployeeData3[[#This Row],[Department]]="Sales",1,0)</f>
        <v>0</v>
      </c>
      <c r="AI960">
        <f>IF(EmployeeData3[[#This Row],[Department]]="Underwriting",1,0)</f>
        <v>0</v>
      </c>
      <c r="AJ960">
        <f>IF(EmployeeData3[[#This Row],[Country]]="Canada",1,0)</f>
        <v>0</v>
      </c>
      <c r="AK960">
        <f>IF(EmployeeData3[[#This Row],[Country]]="Germany",1,0)</f>
        <v>0</v>
      </c>
      <c r="AL960">
        <f>IF(EmployeeData3[[#This Row],[Country]]="Ireland",1,0)</f>
        <v>0</v>
      </c>
      <c r="AM960">
        <f>IF(EmployeeData3[[#This Row],[Country]]="Singapore",1,0)</f>
        <v>0</v>
      </c>
      <c r="AN960">
        <f>IF(EmployeeData3[[#This Row],[Country]]="US",1,0)</f>
        <v>0</v>
      </c>
      <c r="AO960">
        <f>IF(EmployeeData3[[#This Row],[Working Arrangement]]="Office",1,0)</f>
        <v>1</v>
      </c>
      <c r="AP960">
        <f>IF(EmployeeData3[[#This Row],[Working Arrangement]]="Remote",1,0)</f>
        <v>0</v>
      </c>
      <c r="AQ960" t="e">
        <f>'Logistics Regression'!#REF! + SUMPRODUCT(B960:J960, 'Logistics Regression'!#REF!)</f>
        <v>#REF!</v>
      </c>
    </row>
    <row r="961" spans="1:43">
      <c r="A961" t="s">
        <v>1012</v>
      </c>
      <c r="B961" t="str">
        <f>VLOOKUP(EmployeeData3[[#This Row],[Employee ID]],GenderData[#All],2,FALSE)</f>
        <v>Male</v>
      </c>
      <c r="C961" t="s">
        <v>35</v>
      </c>
      <c r="D961" t="s">
        <v>22</v>
      </c>
      <c r="E961" t="s">
        <v>23</v>
      </c>
      <c r="F961" t="s">
        <v>32</v>
      </c>
      <c r="G961">
        <v>34</v>
      </c>
      <c r="H961">
        <v>11.5</v>
      </c>
      <c r="I961">
        <v>2.2999999999999998</v>
      </c>
      <c r="J961" s="3">
        <v>0.93</v>
      </c>
      <c r="K961" t="s">
        <v>25</v>
      </c>
      <c r="L961" t="s">
        <v>26</v>
      </c>
      <c r="M961">
        <v>25</v>
      </c>
      <c r="N961">
        <v>76</v>
      </c>
      <c r="O961">
        <v>5</v>
      </c>
      <c r="P961">
        <v>1.5</v>
      </c>
      <c r="Q961" t="s">
        <v>33</v>
      </c>
      <c r="R961" t="s">
        <v>26</v>
      </c>
      <c r="S961">
        <v>25</v>
      </c>
      <c r="T961">
        <v>0</v>
      </c>
      <c r="U961">
        <f>IF(EmployeeData3[[#This Row],[Gender]]="Female",1,0)</f>
        <v>0</v>
      </c>
      <c r="V961">
        <f>IF(EmployeeData3[[#This Row],[Performance Rating]]="Needs Improvement",1,0)</f>
        <v>0</v>
      </c>
      <c r="W961">
        <f>IF(EmployeeData3[[#This Row],[Performance Rating]]="Exceeds Expectations",1,0)</f>
        <v>0</v>
      </c>
      <c r="X961">
        <f>IF(EmployeeData3[[#This Row],[Performance Rating]]="Outstanding",1,0)</f>
        <v>0</v>
      </c>
      <c r="Y961">
        <f>IF(EmployeeData3[[#This Row],[Job Level]]="Entry",1,0)</f>
        <v>0</v>
      </c>
      <c r="Z961">
        <f>IF(EmployeeData3[[#This Row],[Job Level]]="Manager",1,0)</f>
        <v>0</v>
      </c>
      <c r="AA961">
        <f>IF(EmployeeData3[[#This Row],[Job Level]]="Senior",1,0)</f>
        <v>1</v>
      </c>
      <c r="AB961">
        <f>IF(EmployeeData3[[#This Row],[Job Level]]="Senior Manager",1,0)</f>
        <v>0</v>
      </c>
      <c r="AC961">
        <f>IF(EmployeeData3[[#This Row],[Department]]="Claims",1,0)</f>
        <v>0</v>
      </c>
      <c r="AD961">
        <f>IF(EmployeeData3[[#This Row],[Department]]="Finance",1,0)</f>
        <v>0</v>
      </c>
      <c r="AE961">
        <f>IF(EmployeeData3[[#This Row],[Department]]="HR",1,0)</f>
        <v>0</v>
      </c>
      <c r="AF961">
        <f>IF(EmployeeData3[[#This Row],[Department]]="IT",1,0)</f>
        <v>0</v>
      </c>
      <c r="AG961">
        <f>IF(EmployeeData3[[#This Row],[Department]]="Marketing",1,0)</f>
        <v>1</v>
      </c>
      <c r="AH961">
        <f>IF(EmployeeData3[[#This Row],[Department]]="Sales",1,0)</f>
        <v>0</v>
      </c>
      <c r="AI961">
        <f>IF(EmployeeData3[[#This Row],[Department]]="Underwriting",1,0)</f>
        <v>0</v>
      </c>
      <c r="AJ961">
        <f>IF(EmployeeData3[[#This Row],[Country]]="Canada",1,0)</f>
        <v>0</v>
      </c>
      <c r="AK961">
        <f>IF(EmployeeData3[[#This Row],[Country]]="Germany",1,0)</f>
        <v>0</v>
      </c>
      <c r="AL961">
        <f>IF(EmployeeData3[[#This Row],[Country]]="Ireland",1,0)</f>
        <v>0</v>
      </c>
      <c r="AM961">
        <f>IF(EmployeeData3[[#This Row],[Country]]="Singapore",1,0)</f>
        <v>0</v>
      </c>
      <c r="AN961">
        <f>IF(EmployeeData3[[#This Row],[Country]]="US",1,0)</f>
        <v>0</v>
      </c>
      <c r="AO961">
        <f>IF(EmployeeData3[[#This Row],[Working Arrangement]]="Office",1,0)</f>
        <v>0</v>
      </c>
      <c r="AP961">
        <f>IF(EmployeeData3[[#This Row],[Working Arrangement]]="Remote",1,0)</f>
        <v>0</v>
      </c>
      <c r="AQ961" t="e">
        <f>'Logistics Regression'!#REF! + SUMPRODUCT(B961:J961, 'Logistics Regression'!#REF!)</f>
        <v>#REF!</v>
      </c>
    </row>
    <row r="962" spans="1:43">
      <c r="A962" t="s">
        <v>1013</v>
      </c>
      <c r="B962" t="str">
        <f>VLOOKUP(EmployeeData3[[#This Row],[Employee ID]],GenderData[#All],2,FALSE)</f>
        <v>Male</v>
      </c>
      <c r="C962" t="s">
        <v>48</v>
      </c>
      <c r="D962" t="s">
        <v>49</v>
      </c>
      <c r="E962" t="s">
        <v>23</v>
      </c>
      <c r="F962" t="s">
        <v>62</v>
      </c>
      <c r="G962">
        <v>30</v>
      </c>
      <c r="H962">
        <v>3.9</v>
      </c>
      <c r="I962">
        <v>2.2000000000000002</v>
      </c>
      <c r="J962" s="3">
        <v>1.18</v>
      </c>
      <c r="K962" t="s">
        <v>25</v>
      </c>
      <c r="L962" t="s">
        <v>26</v>
      </c>
      <c r="M962">
        <v>6</v>
      </c>
      <c r="N962">
        <v>77</v>
      </c>
      <c r="O962">
        <v>8</v>
      </c>
      <c r="P962">
        <v>4.8</v>
      </c>
      <c r="Q962" t="s">
        <v>33</v>
      </c>
      <c r="R962" t="s">
        <v>26</v>
      </c>
      <c r="S962">
        <v>30</v>
      </c>
      <c r="T962">
        <v>1</v>
      </c>
      <c r="U962">
        <f>IF(EmployeeData3[[#This Row],[Gender]]="Female",1,0)</f>
        <v>0</v>
      </c>
      <c r="V962">
        <f>IF(EmployeeData3[[#This Row],[Performance Rating]]="Needs Improvement",1,0)</f>
        <v>0</v>
      </c>
      <c r="W962">
        <f>IF(EmployeeData3[[#This Row],[Performance Rating]]="Exceeds Expectations",1,0)</f>
        <v>0</v>
      </c>
      <c r="X962">
        <f>IF(EmployeeData3[[#This Row],[Performance Rating]]="Outstanding",1,0)</f>
        <v>0</v>
      </c>
      <c r="Y962">
        <f>IF(EmployeeData3[[#This Row],[Job Level]]="Entry",1,0)</f>
        <v>1</v>
      </c>
      <c r="Z962">
        <f>IF(EmployeeData3[[#This Row],[Job Level]]="Manager",1,0)</f>
        <v>0</v>
      </c>
      <c r="AA962">
        <f>IF(EmployeeData3[[#This Row],[Job Level]]="Senior",1,0)</f>
        <v>0</v>
      </c>
      <c r="AB962">
        <f>IF(EmployeeData3[[#This Row],[Job Level]]="Senior Manager",1,0)</f>
        <v>0</v>
      </c>
      <c r="AC962">
        <f>IF(EmployeeData3[[#This Row],[Department]]="Claims",1,0)</f>
        <v>0</v>
      </c>
      <c r="AD962">
        <f>IF(EmployeeData3[[#This Row],[Department]]="Finance",1,0)</f>
        <v>0</v>
      </c>
      <c r="AE962">
        <f>IF(EmployeeData3[[#This Row],[Department]]="HR",1,0)</f>
        <v>0</v>
      </c>
      <c r="AF962">
        <f>IF(EmployeeData3[[#This Row],[Department]]="IT",1,0)</f>
        <v>1</v>
      </c>
      <c r="AG962">
        <f>IF(EmployeeData3[[#This Row],[Department]]="Marketing",1,0)</f>
        <v>0</v>
      </c>
      <c r="AH962">
        <f>IF(EmployeeData3[[#This Row],[Department]]="Sales",1,0)</f>
        <v>0</v>
      </c>
      <c r="AI962">
        <f>IF(EmployeeData3[[#This Row],[Department]]="Underwriting",1,0)</f>
        <v>0</v>
      </c>
      <c r="AJ962">
        <f>IF(EmployeeData3[[#This Row],[Country]]="Canada",1,0)</f>
        <v>0</v>
      </c>
      <c r="AK962">
        <f>IF(EmployeeData3[[#This Row],[Country]]="Germany",1,0)</f>
        <v>0</v>
      </c>
      <c r="AL962">
        <f>IF(EmployeeData3[[#This Row],[Country]]="Ireland",1,0)</f>
        <v>0</v>
      </c>
      <c r="AM962">
        <f>IF(EmployeeData3[[#This Row],[Country]]="Singapore",1,0)</f>
        <v>0</v>
      </c>
      <c r="AN962">
        <f>IF(EmployeeData3[[#This Row],[Country]]="US",1,0)</f>
        <v>0</v>
      </c>
      <c r="AO962">
        <f>IF(EmployeeData3[[#This Row],[Working Arrangement]]="Office",1,0)</f>
        <v>0</v>
      </c>
      <c r="AP962">
        <f>IF(EmployeeData3[[#This Row],[Working Arrangement]]="Remote",1,0)</f>
        <v>0</v>
      </c>
      <c r="AQ962" t="e">
        <f>'Logistics Regression'!#REF! + SUMPRODUCT(B962:J962, 'Logistics Regression'!#REF!)</f>
        <v>#REF!</v>
      </c>
    </row>
    <row r="963" spans="1:43">
      <c r="A963" t="s">
        <v>1014</v>
      </c>
      <c r="B963" t="str">
        <f>VLOOKUP(EmployeeData3[[#This Row],[Employee ID]],GenderData[#All],2,FALSE)</f>
        <v>Male</v>
      </c>
      <c r="C963" t="s">
        <v>40</v>
      </c>
      <c r="D963" t="s">
        <v>40</v>
      </c>
      <c r="E963" t="s">
        <v>31</v>
      </c>
      <c r="F963" t="s">
        <v>24</v>
      </c>
      <c r="G963">
        <v>43</v>
      </c>
      <c r="H963">
        <v>13.5</v>
      </c>
      <c r="I963">
        <v>2.8</v>
      </c>
      <c r="J963" s="3">
        <v>0.98</v>
      </c>
      <c r="K963" t="s">
        <v>25</v>
      </c>
      <c r="L963" t="s">
        <v>26</v>
      </c>
      <c r="M963">
        <v>13</v>
      </c>
      <c r="N963">
        <v>60</v>
      </c>
      <c r="O963">
        <v>4</v>
      </c>
      <c r="P963">
        <v>3.2</v>
      </c>
      <c r="Q963" t="s">
        <v>27</v>
      </c>
      <c r="R963" t="s">
        <v>26</v>
      </c>
      <c r="S963">
        <v>33</v>
      </c>
      <c r="T963">
        <v>0</v>
      </c>
      <c r="U963">
        <f>IF(EmployeeData3[[#This Row],[Gender]]="Female",1,0)</f>
        <v>0</v>
      </c>
      <c r="V963">
        <f>IF(EmployeeData3[[#This Row],[Performance Rating]]="Needs Improvement",1,0)</f>
        <v>0</v>
      </c>
      <c r="W963">
        <f>IF(EmployeeData3[[#This Row],[Performance Rating]]="Exceeds Expectations",1,0)</f>
        <v>0</v>
      </c>
      <c r="X963">
        <f>IF(EmployeeData3[[#This Row],[Performance Rating]]="Outstanding",1,0)</f>
        <v>0</v>
      </c>
      <c r="Y963">
        <f>IF(EmployeeData3[[#This Row],[Job Level]]="Entry",1,0)</f>
        <v>0</v>
      </c>
      <c r="Z963">
        <f>IF(EmployeeData3[[#This Row],[Job Level]]="Manager",1,0)</f>
        <v>0</v>
      </c>
      <c r="AA963">
        <f>IF(EmployeeData3[[#This Row],[Job Level]]="Senior",1,0)</f>
        <v>0</v>
      </c>
      <c r="AB963">
        <f>IF(EmployeeData3[[#This Row],[Job Level]]="Senior Manager",1,0)</f>
        <v>0</v>
      </c>
      <c r="AC963">
        <f>IF(EmployeeData3[[#This Row],[Department]]="Claims",1,0)</f>
        <v>0</v>
      </c>
      <c r="AD963">
        <f>IF(EmployeeData3[[#This Row],[Department]]="Finance",1,0)</f>
        <v>0</v>
      </c>
      <c r="AE963">
        <f>IF(EmployeeData3[[#This Row],[Department]]="HR",1,0)</f>
        <v>0</v>
      </c>
      <c r="AF963">
        <f>IF(EmployeeData3[[#This Row],[Department]]="IT",1,0)</f>
        <v>0</v>
      </c>
      <c r="AG963">
        <f>IF(EmployeeData3[[#This Row],[Department]]="Marketing",1,0)</f>
        <v>0</v>
      </c>
      <c r="AH963">
        <f>IF(EmployeeData3[[#This Row],[Department]]="Sales",1,0)</f>
        <v>0</v>
      </c>
      <c r="AI963">
        <f>IF(EmployeeData3[[#This Row],[Department]]="Underwriting",1,0)</f>
        <v>0</v>
      </c>
      <c r="AJ963">
        <f>IF(EmployeeData3[[#This Row],[Country]]="Canada",1,0)</f>
        <v>0</v>
      </c>
      <c r="AK963">
        <f>IF(EmployeeData3[[#This Row],[Country]]="Germany",1,0)</f>
        <v>1</v>
      </c>
      <c r="AL963">
        <f>IF(EmployeeData3[[#This Row],[Country]]="Ireland",1,0)</f>
        <v>0</v>
      </c>
      <c r="AM963">
        <f>IF(EmployeeData3[[#This Row],[Country]]="Singapore",1,0)</f>
        <v>0</v>
      </c>
      <c r="AN963">
        <f>IF(EmployeeData3[[#This Row],[Country]]="US",1,0)</f>
        <v>0</v>
      </c>
      <c r="AO963">
        <f>IF(EmployeeData3[[#This Row],[Working Arrangement]]="Office",1,0)</f>
        <v>0</v>
      </c>
      <c r="AP963">
        <f>IF(EmployeeData3[[#This Row],[Working Arrangement]]="Remote",1,0)</f>
        <v>1</v>
      </c>
      <c r="AQ963" t="e">
        <f>'Logistics Regression'!#REF! + SUMPRODUCT(B963:J963, 'Logistics Regression'!#REF!)</f>
        <v>#REF!</v>
      </c>
    </row>
    <row r="964" spans="1:43">
      <c r="A964" t="s">
        <v>1015</v>
      </c>
      <c r="B964" t="str">
        <f>VLOOKUP(EmployeeData3[[#This Row],[Employee ID]],GenderData[#All],2,FALSE)</f>
        <v>Male</v>
      </c>
      <c r="C964" t="s">
        <v>43</v>
      </c>
      <c r="D964" t="s">
        <v>44</v>
      </c>
      <c r="E964" t="s">
        <v>55</v>
      </c>
      <c r="F964" t="s">
        <v>36</v>
      </c>
      <c r="G964">
        <v>52</v>
      </c>
      <c r="H964">
        <v>1.7</v>
      </c>
      <c r="I964">
        <v>1.7</v>
      </c>
      <c r="J964" s="3">
        <v>1.01</v>
      </c>
      <c r="K964" t="s">
        <v>25</v>
      </c>
      <c r="L964" t="s">
        <v>26</v>
      </c>
      <c r="M964">
        <v>25</v>
      </c>
      <c r="N964">
        <v>76</v>
      </c>
      <c r="O964">
        <v>8</v>
      </c>
      <c r="P964">
        <v>2.2999999999999998</v>
      </c>
      <c r="Q964" t="s">
        <v>50</v>
      </c>
      <c r="R964" t="s">
        <v>38</v>
      </c>
      <c r="S964">
        <v>18</v>
      </c>
      <c r="T964">
        <v>0</v>
      </c>
      <c r="U964">
        <f>IF(EmployeeData3[[#This Row],[Gender]]="Female",1,0)</f>
        <v>0</v>
      </c>
      <c r="V964">
        <f>IF(EmployeeData3[[#This Row],[Performance Rating]]="Needs Improvement",1,0)</f>
        <v>0</v>
      </c>
      <c r="W964">
        <f>IF(EmployeeData3[[#This Row],[Performance Rating]]="Exceeds Expectations",1,0)</f>
        <v>0</v>
      </c>
      <c r="X964">
        <f>IF(EmployeeData3[[#This Row],[Performance Rating]]="Outstanding",1,0)</f>
        <v>0</v>
      </c>
      <c r="Y964">
        <f>IF(EmployeeData3[[#This Row],[Job Level]]="Entry",1,0)</f>
        <v>0</v>
      </c>
      <c r="Z964">
        <f>IF(EmployeeData3[[#This Row],[Job Level]]="Manager",1,0)</f>
        <v>1</v>
      </c>
      <c r="AA964">
        <f>IF(EmployeeData3[[#This Row],[Job Level]]="Senior",1,0)</f>
        <v>0</v>
      </c>
      <c r="AB964">
        <f>IF(EmployeeData3[[#This Row],[Job Level]]="Senior Manager",1,0)</f>
        <v>0</v>
      </c>
      <c r="AC964">
        <f>IF(EmployeeData3[[#This Row],[Department]]="Claims",1,0)</f>
        <v>0</v>
      </c>
      <c r="AD964">
        <f>IF(EmployeeData3[[#This Row],[Department]]="Finance",1,0)</f>
        <v>1</v>
      </c>
      <c r="AE964">
        <f>IF(EmployeeData3[[#This Row],[Department]]="HR",1,0)</f>
        <v>0</v>
      </c>
      <c r="AF964">
        <f>IF(EmployeeData3[[#This Row],[Department]]="IT",1,0)</f>
        <v>0</v>
      </c>
      <c r="AG964">
        <f>IF(EmployeeData3[[#This Row],[Department]]="Marketing",1,0)</f>
        <v>0</v>
      </c>
      <c r="AH964">
        <f>IF(EmployeeData3[[#This Row],[Department]]="Sales",1,0)</f>
        <v>0</v>
      </c>
      <c r="AI964">
        <f>IF(EmployeeData3[[#This Row],[Department]]="Underwriting",1,0)</f>
        <v>0</v>
      </c>
      <c r="AJ964">
        <f>IF(EmployeeData3[[#This Row],[Country]]="Canada",1,0)</f>
        <v>1</v>
      </c>
      <c r="AK964">
        <f>IF(EmployeeData3[[#This Row],[Country]]="Germany",1,0)</f>
        <v>0</v>
      </c>
      <c r="AL964">
        <f>IF(EmployeeData3[[#This Row],[Country]]="Ireland",1,0)</f>
        <v>0</v>
      </c>
      <c r="AM964">
        <f>IF(EmployeeData3[[#This Row],[Country]]="Singapore",1,0)</f>
        <v>0</v>
      </c>
      <c r="AN964">
        <f>IF(EmployeeData3[[#This Row],[Country]]="US",1,0)</f>
        <v>0</v>
      </c>
      <c r="AO964">
        <f>IF(EmployeeData3[[#This Row],[Working Arrangement]]="Office",1,0)</f>
        <v>1</v>
      </c>
      <c r="AP964">
        <f>IF(EmployeeData3[[#This Row],[Working Arrangement]]="Remote",1,0)</f>
        <v>0</v>
      </c>
      <c r="AQ964" t="e">
        <f>'Logistics Regression'!#REF! + SUMPRODUCT(B964:J964, 'Logistics Regression'!#REF!)</f>
        <v>#REF!</v>
      </c>
    </row>
    <row r="965" spans="1:43">
      <c r="A965" t="s">
        <v>1016</v>
      </c>
      <c r="B965" t="str">
        <f>VLOOKUP(EmployeeData3[[#This Row],[Employee ID]],GenderData[#All],2,FALSE)</f>
        <v>Male</v>
      </c>
      <c r="C965" t="s">
        <v>21</v>
      </c>
      <c r="D965" t="s">
        <v>22</v>
      </c>
      <c r="E965" t="s">
        <v>73</v>
      </c>
      <c r="F965" t="s">
        <v>24</v>
      </c>
      <c r="G965">
        <v>42</v>
      </c>
      <c r="H965">
        <v>3.8</v>
      </c>
      <c r="I965">
        <v>3</v>
      </c>
      <c r="J965" s="3">
        <v>1.05</v>
      </c>
      <c r="K965" t="s">
        <v>37</v>
      </c>
      <c r="L965" t="s">
        <v>26</v>
      </c>
      <c r="M965">
        <v>13</v>
      </c>
      <c r="N965">
        <v>77</v>
      </c>
      <c r="O965">
        <v>4</v>
      </c>
      <c r="P965">
        <v>3.7</v>
      </c>
      <c r="Q965" t="s">
        <v>33</v>
      </c>
      <c r="R965" t="s">
        <v>38</v>
      </c>
      <c r="S965">
        <v>28</v>
      </c>
      <c r="T965">
        <v>0</v>
      </c>
      <c r="U965">
        <f>IF(EmployeeData3[[#This Row],[Gender]]="Female",1,0)</f>
        <v>0</v>
      </c>
      <c r="V965">
        <f>IF(EmployeeData3[[#This Row],[Performance Rating]]="Needs Improvement",1,0)</f>
        <v>0</v>
      </c>
      <c r="W965">
        <f>IF(EmployeeData3[[#This Row],[Performance Rating]]="Exceeds Expectations",1,0)</f>
        <v>1</v>
      </c>
      <c r="X965">
        <f>IF(EmployeeData3[[#This Row],[Performance Rating]]="Outstanding",1,0)</f>
        <v>0</v>
      </c>
      <c r="Y965">
        <f>IF(EmployeeData3[[#This Row],[Job Level]]="Entry",1,0)</f>
        <v>0</v>
      </c>
      <c r="Z965">
        <f>IF(EmployeeData3[[#This Row],[Job Level]]="Manager",1,0)</f>
        <v>0</v>
      </c>
      <c r="AA965">
        <f>IF(EmployeeData3[[#This Row],[Job Level]]="Senior",1,0)</f>
        <v>0</v>
      </c>
      <c r="AB965">
        <f>IF(EmployeeData3[[#This Row],[Job Level]]="Senior Manager",1,0)</f>
        <v>0</v>
      </c>
      <c r="AC965">
        <f>IF(EmployeeData3[[#This Row],[Department]]="Claims",1,0)</f>
        <v>0</v>
      </c>
      <c r="AD965">
        <f>IF(EmployeeData3[[#This Row],[Department]]="Finance",1,0)</f>
        <v>0</v>
      </c>
      <c r="AE965">
        <f>IF(EmployeeData3[[#This Row],[Department]]="HR",1,0)</f>
        <v>0</v>
      </c>
      <c r="AF965">
        <f>IF(EmployeeData3[[#This Row],[Department]]="IT",1,0)</f>
        <v>0</v>
      </c>
      <c r="AG965">
        <f>IF(EmployeeData3[[#This Row],[Department]]="Marketing",1,0)</f>
        <v>0</v>
      </c>
      <c r="AH965">
        <f>IF(EmployeeData3[[#This Row],[Department]]="Sales",1,0)</f>
        <v>1</v>
      </c>
      <c r="AI965">
        <f>IF(EmployeeData3[[#This Row],[Department]]="Underwriting",1,0)</f>
        <v>0</v>
      </c>
      <c r="AJ965">
        <f>IF(EmployeeData3[[#This Row],[Country]]="Canada",1,0)</f>
        <v>0</v>
      </c>
      <c r="AK965">
        <f>IF(EmployeeData3[[#This Row],[Country]]="Germany",1,0)</f>
        <v>0</v>
      </c>
      <c r="AL965">
        <f>IF(EmployeeData3[[#This Row],[Country]]="Ireland",1,0)</f>
        <v>1</v>
      </c>
      <c r="AM965">
        <f>IF(EmployeeData3[[#This Row],[Country]]="Singapore",1,0)</f>
        <v>0</v>
      </c>
      <c r="AN965">
        <f>IF(EmployeeData3[[#This Row],[Country]]="US",1,0)</f>
        <v>0</v>
      </c>
      <c r="AO965">
        <f>IF(EmployeeData3[[#This Row],[Working Arrangement]]="Office",1,0)</f>
        <v>0</v>
      </c>
      <c r="AP965">
        <f>IF(EmployeeData3[[#This Row],[Working Arrangement]]="Remote",1,0)</f>
        <v>0</v>
      </c>
      <c r="AQ965" t="e">
        <f>'Logistics Regression'!#REF! + SUMPRODUCT(B965:J965, 'Logistics Regression'!#REF!)</f>
        <v>#REF!</v>
      </c>
    </row>
    <row r="966" spans="1:43">
      <c r="A966" t="s">
        <v>1017</v>
      </c>
      <c r="B966" t="str">
        <f>VLOOKUP(EmployeeData3[[#This Row],[Employee ID]],GenderData[#All],2,FALSE)</f>
        <v>Male</v>
      </c>
      <c r="C966" t="s">
        <v>66</v>
      </c>
      <c r="D966" t="s">
        <v>67</v>
      </c>
      <c r="E966" t="s">
        <v>23</v>
      </c>
      <c r="F966" t="s">
        <v>32</v>
      </c>
      <c r="G966">
        <v>49</v>
      </c>
      <c r="H966">
        <v>1.7</v>
      </c>
      <c r="I966">
        <v>1.7</v>
      </c>
      <c r="J966" s="3">
        <v>0.89</v>
      </c>
      <c r="K966" t="s">
        <v>25</v>
      </c>
      <c r="L966" t="s">
        <v>38</v>
      </c>
      <c r="M966">
        <v>20</v>
      </c>
      <c r="N966">
        <v>59</v>
      </c>
      <c r="O966">
        <v>2</v>
      </c>
      <c r="P966">
        <v>2</v>
      </c>
      <c r="Q966" t="s">
        <v>33</v>
      </c>
      <c r="R966" t="s">
        <v>26</v>
      </c>
      <c r="S966">
        <v>21</v>
      </c>
      <c r="T966">
        <v>0</v>
      </c>
      <c r="U966">
        <f>IF(EmployeeData3[[#This Row],[Gender]]="Female",1,0)</f>
        <v>0</v>
      </c>
      <c r="V966">
        <f>IF(EmployeeData3[[#This Row],[Performance Rating]]="Needs Improvement",1,0)</f>
        <v>0</v>
      </c>
      <c r="W966">
        <f>IF(EmployeeData3[[#This Row],[Performance Rating]]="Exceeds Expectations",1,0)</f>
        <v>0</v>
      </c>
      <c r="X966">
        <f>IF(EmployeeData3[[#This Row],[Performance Rating]]="Outstanding",1,0)</f>
        <v>0</v>
      </c>
      <c r="Y966">
        <f>IF(EmployeeData3[[#This Row],[Job Level]]="Entry",1,0)</f>
        <v>0</v>
      </c>
      <c r="Z966">
        <f>IF(EmployeeData3[[#This Row],[Job Level]]="Manager",1,0)</f>
        <v>0</v>
      </c>
      <c r="AA966">
        <f>IF(EmployeeData3[[#This Row],[Job Level]]="Senior",1,0)</f>
        <v>1</v>
      </c>
      <c r="AB966">
        <f>IF(EmployeeData3[[#This Row],[Job Level]]="Senior Manager",1,0)</f>
        <v>0</v>
      </c>
      <c r="AC966">
        <f>IF(EmployeeData3[[#This Row],[Department]]="Claims",1,0)</f>
        <v>0</v>
      </c>
      <c r="AD966">
        <f>IF(EmployeeData3[[#This Row],[Department]]="Finance",1,0)</f>
        <v>0</v>
      </c>
      <c r="AE966">
        <f>IF(EmployeeData3[[#This Row],[Department]]="HR",1,0)</f>
        <v>1</v>
      </c>
      <c r="AF966">
        <f>IF(EmployeeData3[[#This Row],[Department]]="IT",1,0)</f>
        <v>0</v>
      </c>
      <c r="AG966">
        <f>IF(EmployeeData3[[#This Row],[Department]]="Marketing",1,0)</f>
        <v>0</v>
      </c>
      <c r="AH966">
        <f>IF(EmployeeData3[[#This Row],[Department]]="Sales",1,0)</f>
        <v>0</v>
      </c>
      <c r="AI966">
        <f>IF(EmployeeData3[[#This Row],[Department]]="Underwriting",1,0)</f>
        <v>0</v>
      </c>
      <c r="AJ966">
        <f>IF(EmployeeData3[[#This Row],[Country]]="Canada",1,0)</f>
        <v>0</v>
      </c>
      <c r="AK966">
        <f>IF(EmployeeData3[[#This Row],[Country]]="Germany",1,0)</f>
        <v>0</v>
      </c>
      <c r="AL966">
        <f>IF(EmployeeData3[[#This Row],[Country]]="Ireland",1,0)</f>
        <v>0</v>
      </c>
      <c r="AM966">
        <f>IF(EmployeeData3[[#This Row],[Country]]="Singapore",1,0)</f>
        <v>0</v>
      </c>
      <c r="AN966">
        <f>IF(EmployeeData3[[#This Row],[Country]]="US",1,0)</f>
        <v>0</v>
      </c>
      <c r="AO966">
        <f>IF(EmployeeData3[[#This Row],[Working Arrangement]]="Office",1,0)</f>
        <v>0</v>
      </c>
      <c r="AP966">
        <f>IF(EmployeeData3[[#This Row],[Working Arrangement]]="Remote",1,0)</f>
        <v>0</v>
      </c>
      <c r="AQ966" t="e">
        <f>'Logistics Regression'!#REF! + SUMPRODUCT(B966:J966, 'Logistics Regression'!#REF!)</f>
        <v>#REF!</v>
      </c>
    </row>
    <row r="967" spans="1:43">
      <c r="A967" t="s">
        <v>1018</v>
      </c>
      <c r="B967" t="str">
        <f>VLOOKUP(EmployeeData3[[#This Row],[Employee ID]],GenderData[#All],2,FALSE)</f>
        <v>Male</v>
      </c>
      <c r="C967" t="s">
        <v>21</v>
      </c>
      <c r="D967" t="s">
        <v>22</v>
      </c>
      <c r="E967" t="s">
        <v>23</v>
      </c>
      <c r="F967" t="s">
        <v>32</v>
      </c>
      <c r="G967">
        <v>53</v>
      </c>
      <c r="H967">
        <v>4.5</v>
      </c>
      <c r="I967">
        <v>1.1000000000000001</v>
      </c>
      <c r="J967" s="3">
        <v>1.01</v>
      </c>
      <c r="K967" t="s">
        <v>25</v>
      </c>
      <c r="L967" t="s">
        <v>38</v>
      </c>
      <c r="M967">
        <v>15</v>
      </c>
      <c r="N967">
        <v>68</v>
      </c>
      <c r="O967">
        <v>7</v>
      </c>
      <c r="P967">
        <v>5.8</v>
      </c>
      <c r="Q967" t="s">
        <v>33</v>
      </c>
      <c r="R967" t="s">
        <v>26</v>
      </c>
      <c r="S967">
        <v>22</v>
      </c>
      <c r="T967">
        <v>0</v>
      </c>
      <c r="U967">
        <f>IF(EmployeeData3[[#This Row],[Gender]]="Female",1,0)</f>
        <v>0</v>
      </c>
      <c r="V967">
        <f>IF(EmployeeData3[[#This Row],[Performance Rating]]="Needs Improvement",1,0)</f>
        <v>0</v>
      </c>
      <c r="W967">
        <f>IF(EmployeeData3[[#This Row],[Performance Rating]]="Exceeds Expectations",1,0)</f>
        <v>0</v>
      </c>
      <c r="X967">
        <f>IF(EmployeeData3[[#This Row],[Performance Rating]]="Outstanding",1,0)</f>
        <v>0</v>
      </c>
      <c r="Y967">
        <f>IF(EmployeeData3[[#This Row],[Job Level]]="Entry",1,0)</f>
        <v>0</v>
      </c>
      <c r="Z967">
        <f>IF(EmployeeData3[[#This Row],[Job Level]]="Manager",1,0)</f>
        <v>0</v>
      </c>
      <c r="AA967">
        <f>IF(EmployeeData3[[#This Row],[Job Level]]="Senior",1,0)</f>
        <v>1</v>
      </c>
      <c r="AB967">
        <f>IF(EmployeeData3[[#This Row],[Job Level]]="Senior Manager",1,0)</f>
        <v>0</v>
      </c>
      <c r="AC967">
        <f>IF(EmployeeData3[[#This Row],[Department]]="Claims",1,0)</f>
        <v>0</v>
      </c>
      <c r="AD967">
        <f>IF(EmployeeData3[[#This Row],[Department]]="Finance",1,0)</f>
        <v>0</v>
      </c>
      <c r="AE967">
        <f>IF(EmployeeData3[[#This Row],[Department]]="HR",1,0)</f>
        <v>0</v>
      </c>
      <c r="AF967">
        <f>IF(EmployeeData3[[#This Row],[Department]]="IT",1,0)</f>
        <v>0</v>
      </c>
      <c r="AG967">
        <f>IF(EmployeeData3[[#This Row],[Department]]="Marketing",1,0)</f>
        <v>0</v>
      </c>
      <c r="AH967">
        <f>IF(EmployeeData3[[#This Row],[Department]]="Sales",1,0)</f>
        <v>1</v>
      </c>
      <c r="AI967">
        <f>IF(EmployeeData3[[#This Row],[Department]]="Underwriting",1,0)</f>
        <v>0</v>
      </c>
      <c r="AJ967">
        <f>IF(EmployeeData3[[#This Row],[Country]]="Canada",1,0)</f>
        <v>0</v>
      </c>
      <c r="AK967">
        <f>IF(EmployeeData3[[#This Row],[Country]]="Germany",1,0)</f>
        <v>0</v>
      </c>
      <c r="AL967">
        <f>IF(EmployeeData3[[#This Row],[Country]]="Ireland",1,0)</f>
        <v>0</v>
      </c>
      <c r="AM967">
        <f>IF(EmployeeData3[[#This Row],[Country]]="Singapore",1,0)</f>
        <v>0</v>
      </c>
      <c r="AN967">
        <f>IF(EmployeeData3[[#This Row],[Country]]="US",1,0)</f>
        <v>0</v>
      </c>
      <c r="AO967">
        <f>IF(EmployeeData3[[#This Row],[Working Arrangement]]="Office",1,0)</f>
        <v>0</v>
      </c>
      <c r="AP967">
        <f>IF(EmployeeData3[[#This Row],[Working Arrangement]]="Remote",1,0)</f>
        <v>0</v>
      </c>
      <c r="AQ967" t="e">
        <f>'Logistics Regression'!#REF! + SUMPRODUCT(B967:J967, 'Logistics Regression'!#REF!)</f>
        <v>#REF!</v>
      </c>
    </row>
    <row r="968" spans="1:43">
      <c r="A968" t="s">
        <v>1019</v>
      </c>
      <c r="B968" t="str">
        <f>VLOOKUP(EmployeeData3[[#This Row],[Employee ID]],GenderData[#All],2,FALSE)</f>
        <v>Male</v>
      </c>
      <c r="C968" t="s">
        <v>35</v>
      </c>
      <c r="D968" t="s">
        <v>22</v>
      </c>
      <c r="E968" t="s">
        <v>23</v>
      </c>
      <c r="F968" t="s">
        <v>24</v>
      </c>
      <c r="G968">
        <v>30</v>
      </c>
      <c r="H968">
        <v>1.9</v>
      </c>
      <c r="I968">
        <v>1.1000000000000001</v>
      </c>
      <c r="J968" s="3">
        <v>0.95</v>
      </c>
      <c r="K968" t="s">
        <v>37</v>
      </c>
      <c r="L968" t="s">
        <v>26</v>
      </c>
      <c r="M968">
        <v>18</v>
      </c>
      <c r="N968">
        <v>80</v>
      </c>
      <c r="O968">
        <v>6</v>
      </c>
      <c r="P968">
        <v>2.1</v>
      </c>
      <c r="Q968" t="s">
        <v>27</v>
      </c>
      <c r="R968" t="s">
        <v>26</v>
      </c>
      <c r="S968">
        <v>20</v>
      </c>
      <c r="T968">
        <v>0</v>
      </c>
      <c r="U968">
        <f>IF(EmployeeData3[[#This Row],[Gender]]="Female",1,0)</f>
        <v>0</v>
      </c>
      <c r="V968">
        <f>IF(EmployeeData3[[#This Row],[Performance Rating]]="Needs Improvement",1,0)</f>
        <v>0</v>
      </c>
      <c r="W968">
        <f>IF(EmployeeData3[[#This Row],[Performance Rating]]="Exceeds Expectations",1,0)</f>
        <v>1</v>
      </c>
      <c r="X968">
        <f>IF(EmployeeData3[[#This Row],[Performance Rating]]="Outstanding",1,0)</f>
        <v>0</v>
      </c>
      <c r="Y968">
        <f>IF(EmployeeData3[[#This Row],[Job Level]]="Entry",1,0)</f>
        <v>0</v>
      </c>
      <c r="Z968">
        <f>IF(EmployeeData3[[#This Row],[Job Level]]="Manager",1,0)</f>
        <v>0</v>
      </c>
      <c r="AA968">
        <f>IF(EmployeeData3[[#This Row],[Job Level]]="Senior",1,0)</f>
        <v>0</v>
      </c>
      <c r="AB968">
        <f>IF(EmployeeData3[[#This Row],[Job Level]]="Senior Manager",1,0)</f>
        <v>0</v>
      </c>
      <c r="AC968">
        <f>IF(EmployeeData3[[#This Row],[Department]]="Claims",1,0)</f>
        <v>0</v>
      </c>
      <c r="AD968">
        <f>IF(EmployeeData3[[#This Row],[Department]]="Finance",1,0)</f>
        <v>0</v>
      </c>
      <c r="AE968">
        <f>IF(EmployeeData3[[#This Row],[Department]]="HR",1,0)</f>
        <v>0</v>
      </c>
      <c r="AF968">
        <f>IF(EmployeeData3[[#This Row],[Department]]="IT",1,0)</f>
        <v>0</v>
      </c>
      <c r="AG968">
        <f>IF(EmployeeData3[[#This Row],[Department]]="Marketing",1,0)</f>
        <v>1</v>
      </c>
      <c r="AH968">
        <f>IF(EmployeeData3[[#This Row],[Department]]="Sales",1,0)</f>
        <v>0</v>
      </c>
      <c r="AI968">
        <f>IF(EmployeeData3[[#This Row],[Department]]="Underwriting",1,0)</f>
        <v>0</v>
      </c>
      <c r="AJ968">
        <f>IF(EmployeeData3[[#This Row],[Country]]="Canada",1,0)</f>
        <v>0</v>
      </c>
      <c r="AK968">
        <f>IF(EmployeeData3[[#This Row],[Country]]="Germany",1,0)</f>
        <v>0</v>
      </c>
      <c r="AL968">
        <f>IF(EmployeeData3[[#This Row],[Country]]="Ireland",1,0)</f>
        <v>0</v>
      </c>
      <c r="AM968">
        <f>IF(EmployeeData3[[#This Row],[Country]]="Singapore",1,0)</f>
        <v>0</v>
      </c>
      <c r="AN968">
        <f>IF(EmployeeData3[[#This Row],[Country]]="US",1,0)</f>
        <v>0</v>
      </c>
      <c r="AO968">
        <f>IF(EmployeeData3[[#This Row],[Working Arrangement]]="Office",1,0)</f>
        <v>0</v>
      </c>
      <c r="AP968">
        <f>IF(EmployeeData3[[#This Row],[Working Arrangement]]="Remote",1,0)</f>
        <v>1</v>
      </c>
      <c r="AQ968" t="e">
        <f>'Logistics Regression'!#REF! + SUMPRODUCT(B968:J968, 'Logistics Regression'!#REF!)</f>
        <v>#REF!</v>
      </c>
    </row>
    <row r="969" spans="1:43">
      <c r="A969" t="s">
        <v>1020</v>
      </c>
      <c r="B969" t="str">
        <f>VLOOKUP(EmployeeData3[[#This Row],[Employee ID]],GenderData[#All],2,FALSE)</f>
        <v>Male</v>
      </c>
      <c r="C969" t="s">
        <v>66</v>
      </c>
      <c r="D969" t="s">
        <v>67</v>
      </c>
      <c r="E969" t="s">
        <v>23</v>
      </c>
      <c r="F969" t="s">
        <v>24</v>
      </c>
      <c r="G969">
        <v>46</v>
      </c>
      <c r="H969">
        <v>8</v>
      </c>
      <c r="I969">
        <v>4.4000000000000004</v>
      </c>
      <c r="J969" s="3">
        <v>0.87</v>
      </c>
      <c r="K969" t="s">
        <v>25</v>
      </c>
      <c r="L969" t="s">
        <v>26</v>
      </c>
      <c r="M969">
        <v>14</v>
      </c>
      <c r="N969">
        <v>61</v>
      </c>
      <c r="O969">
        <v>1</v>
      </c>
      <c r="P969">
        <v>4.8</v>
      </c>
      <c r="Q969" t="s">
        <v>27</v>
      </c>
      <c r="R969" t="s">
        <v>26</v>
      </c>
      <c r="S969">
        <v>30</v>
      </c>
      <c r="T969">
        <v>0</v>
      </c>
      <c r="U969">
        <f>IF(EmployeeData3[[#This Row],[Gender]]="Female",1,0)</f>
        <v>0</v>
      </c>
      <c r="V969">
        <f>IF(EmployeeData3[[#This Row],[Performance Rating]]="Needs Improvement",1,0)</f>
        <v>0</v>
      </c>
      <c r="W969">
        <f>IF(EmployeeData3[[#This Row],[Performance Rating]]="Exceeds Expectations",1,0)</f>
        <v>0</v>
      </c>
      <c r="X969">
        <f>IF(EmployeeData3[[#This Row],[Performance Rating]]="Outstanding",1,0)</f>
        <v>0</v>
      </c>
      <c r="Y969">
        <f>IF(EmployeeData3[[#This Row],[Job Level]]="Entry",1,0)</f>
        <v>0</v>
      </c>
      <c r="Z969">
        <f>IF(EmployeeData3[[#This Row],[Job Level]]="Manager",1,0)</f>
        <v>0</v>
      </c>
      <c r="AA969">
        <f>IF(EmployeeData3[[#This Row],[Job Level]]="Senior",1,0)</f>
        <v>0</v>
      </c>
      <c r="AB969">
        <f>IF(EmployeeData3[[#This Row],[Job Level]]="Senior Manager",1,0)</f>
        <v>0</v>
      </c>
      <c r="AC969">
        <f>IF(EmployeeData3[[#This Row],[Department]]="Claims",1,0)</f>
        <v>0</v>
      </c>
      <c r="AD969">
        <f>IF(EmployeeData3[[#This Row],[Department]]="Finance",1,0)</f>
        <v>0</v>
      </c>
      <c r="AE969">
        <f>IF(EmployeeData3[[#This Row],[Department]]="HR",1,0)</f>
        <v>1</v>
      </c>
      <c r="AF969">
        <f>IF(EmployeeData3[[#This Row],[Department]]="IT",1,0)</f>
        <v>0</v>
      </c>
      <c r="AG969">
        <f>IF(EmployeeData3[[#This Row],[Department]]="Marketing",1,0)</f>
        <v>0</v>
      </c>
      <c r="AH969">
        <f>IF(EmployeeData3[[#This Row],[Department]]="Sales",1,0)</f>
        <v>0</v>
      </c>
      <c r="AI969">
        <f>IF(EmployeeData3[[#This Row],[Department]]="Underwriting",1,0)</f>
        <v>0</v>
      </c>
      <c r="AJ969">
        <f>IF(EmployeeData3[[#This Row],[Country]]="Canada",1,0)</f>
        <v>0</v>
      </c>
      <c r="AK969">
        <f>IF(EmployeeData3[[#This Row],[Country]]="Germany",1,0)</f>
        <v>0</v>
      </c>
      <c r="AL969">
        <f>IF(EmployeeData3[[#This Row],[Country]]="Ireland",1,0)</f>
        <v>0</v>
      </c>
      <c r="AM969">
        <f>IF(EmployeeData3[[#This Row],[Country]]="Singapore",1,0)</f>
        <v>0</v>
      </c>
      <c r="AN969">
        <f>IF(EmployeeData3[[#This Row],[Country]]="US",1,0)</f>
        <v>0</v>
      </c>
      <c r="AO969">
        <f>IF(EmployeeData3[[#This Row],[Working Arrangement]]="Office",1,0)</f>
        <v>0</v>
      </c>
      <c r="AP969">
        <f>IF(EmployeeData3[[#This Row],[Working Arrangement]]="Remote",1,0)</f>
        <v>1</v>
      </c>
      <c r="AQ969" t="e">
        <f>'Logistics Regression'!#REF! + SUMPRODUCT(B969:J969, 'Logistics Regression'!#REF!)</f>
        <v>#REF!</v>
      </c>
    </row>
    <row r="970" spans="1:43">
      <c r="A970" t="s">
        <v>1021</v>
      </c>
      <c r="B970" t="str">
        <f>VLOOKUP(EmployeeData3[[#This Row],[Employee ID]],GenderData[#All],2,FALSE)</f>
        <v>Female</v>
      </c>
      <c r="C970" t="s">
        <v>40</v>
      </c>
      <c r="D970" t="s">
        <v>40</v>
      </c>
      <c r="E970" t="s">
        <v>45</v>
      </c>
      <c r="F970" t="s">
        <v>24</v>
      </c>
      <c r="G970">
        <v>24</v>
      </c>
      <c r="H970">
        <v>5.4</v>
      </c>
      <c r="I970">
        <v>1.4</v>
      </c>
      <c r="J970" s="3">
        <v>1.08</v>
      </c>
      <c r="K970" t="s">
        <v>37</v>
      </c>
      <c r="L970" t="s">
        <v>26</v>
      </c>
      <c r="M970">
        <v>22</v>
      </c>
      <c r="N970">
        <v>91</v>
      </c>
      <c r="O970">
        <v>4</v>
      </c>
      <c r="P970">
        <v>2.7</v>
      </c>
      <c r="Q970" t="s">
        <v>33</v>
      </c>
      <c r="R970" t="s">
        <v>26</v>
      </c>
      <c r="S970">
        <v>25</v>
      </c>
      <c r="T970">
        <v>0</v>
      </c>
      <c r="U970">
        <f>IF(EmployeeData3[[#This Row],[Gender]]="Female",1,0)</f>
        <v>1</v>
      </c>
      <c r="V970">
        <f>IF(EmployeeData3[[#This Row],[Performance Rating]]="Needs Improvement",1,0)</f>
        <v>0</v>
      </c>
      <c r="W970">
        <f>IF(EmployeeData3[[#This Row],[Performance Rating]]="Exceeds Expectations",1,0)</f>
        <v>1</v>
      </c>
      <c r="X970">
        <f>IF(EmployeeData3[[#This Row],[Performance Rating]]="Outstanding",1,0)</f>
        <v>0</v>
      </c>
      <c r="Y970">
        <f>IF(EmployeeData3[[#This Row],[Job Level]]="Entry",1,0)</f>
        <v>0</v>
      </c>
      <c r="Z970">
        <f>IF(EmployeeData3[[#This Row],[Job Level]]="Manager",1,0)</f>
        <v>0</v>
      </c>
      <c r="AA970">
        <f>IF(EmployeeData3[[#This Row],[Job Level]]="Senior",1,0)</f>
        <v>0</v>
      </c>
      <c r="AB970">
        <f>IF(EmployeeData3[[#This Row],[Job Level]]="Senior Manager",1,0)</f>
        <v>0</v>
      </c>
      <c r="AC970">
        <f>IF(EmployeeData3[[#This Row],[Department]]="Claims",1,0)</f>
        <v>0</v>
      </c>
      <c r="AD970">
        <f>IF(EmployeeData3[[#This Row],[Department]]="Finance",1,0)</f>
        <v>0</v>
      </c>
      <c r="AE970">
        <f>IF(EmployeeData3[[#This Row],[Department]]="HR",1,0)</f>
        <v>0</v>
      </c>
      <c r="AF970">
        <f>IF(EmployeeData3[[#This Row],[Department]]="IT",1,0)</f>
        <v>0</v>
      </c>
      <c r="AG970">
        <f>IF(EmployeeData3[[#This Row],[Department]]="Marketing",1,0)</f>
        <v>0</v>
      </c>
      <c r="AH970">
        <f>IF(EmployeeData3[[#This Row],[Department]]="Sales",1,0)</f>
        <v>0</v>
      </c>
      <c r="AI970">
        <f>IF(EmployeeData3[[#This Row],[Department]]="Underwriting",1,0)</f>
        <v>0</v>
      </c>
      <c r="AJ970">
        <f>IF(EmployeeData3[[#This Row],[Country]]="Canada",1,0)</f>
        <v>0</v>
      </c>
      <c r="AK970">
        <f>IF(EmployeeData3[[#This Row],[Country]]="Germany",1,0)</f>
        <v>0</v>
      </c>
      <c r="AL970">
        <f>IF(EmployeeData3[[#This Row],[Country]]="Ireland",1,0)</f>
        <v>0</v>
      </c>
      <c r="AM970">
        <f>IF(EmployeeData3[[#This Row],[Country]]="Singapore",1,0)</f>
        <v>0</v>
      </c>
      <c r="AN970">
        <f>IF(EmployeeData3[[#This Row],[Country]]="US",1,0)</f>
        <v>1</v>
      </c>
      <c r="AO970">
        <f>IF(EmployeeData3[[#This Row],[Working Arrangement]]="Office",1,0)</f>
        <v>0</v>
      </c>
      <c r="AP970">
        <f>IF(EmployeeData3[[#This Row],[Working Arrangement]]="Remote",1,0)</f>
        <v>0</v>
      </c>
      <c r="AQ970" t="e">
        <f>'Logistics Regression'!#REF! + SUMPRODUCT(B970:J970, 'Logistics Regression'!#REF!)</f>
        <v>#REF!</v>
      </c>
    </row>
    <row r="971" spans="1:43">
      <c r="A971" t="s">
        <v>1022</v>
      </c>
      <c r="B971" t="str">
        <f>VLOOKUP(EmployeeData3[[#This Row],[Employee ID]],GenderData[#All],2,FALSE)</f>
        <v>Female</v>
      </c>
      <c r="C971" t="s">
        <v>21</v>
      </c>
      <c r="D971" t="s">
        <v>22</v>
      </c>
      <c r="E971" t="s">
        <v>41</v>
      </c>
      <c r="F971" t="s">
        <v>62</v>
      </c>
      <c r="G971">
        <v>42</v>
      </c>
      <c r="H971">
        <v>1.5</v>
      </c>
      <c r="I971">
        <v>1.5</v>
      </c>
      <c r="J971" s="3">
        <v>0.98</v>
      </c>
      <c r="K971" t="s">
        <v>25</v>
      </c>
      <c r="L971" t="s">
        <v>26</v>
      </c>
      <c r="M971">
        <v>2</v>
      </c>
      <c r="N971">
        <v>78</v>
      </c>
      <c r="O971">
        <v>4</v>
      </c>
      <c r="P971">
        <v>3.4</v>
      </c>
      <c r="Q971" t="s">
        <v>50</v>
      </c>
      <c r="R971" t="s">
        <v>26</v>
      </c>
      <c r="S971">
        <v>29</v>
      </c>
      <c r="T971">
        <v>1</v>
      </c>
      <c r="U971">
        <f>IF(EmployeeData3[[#This Row],[Gender]]="Female",1,0)</f>
        <v>1</v>
      </c>
      <c r="V971">
        <f>IF(EmployeeData3[[#This Row],[Performance Rating]]="Needs Improvement",1,0)</f>
        <v>0</v>
      </c>
      <c r="W971">
        <f>IF(EmployeeData3[[#This Row],[Performance Rating]]="Exceeds Expectations",1,0)</f>
        <v>0</v>
      </c>
      <c r="X971">
        <f>IF(EmployeeData3[[#This Row],[Performance Rating]]="Outstanding",1,0)</f>
        <v>0</v>
      </c>
      <c r="Y971">
        <f>IF(EmployeeData3[[#This Row],[Job Level]]="Entry",1,0)</f>
        <v>1</v>
      </c>
      <c r="Z971">
        <f>IF(EmployeeData3[[#This Row],[Job Level]]="Manager",1,0)</f>
        <v>0</v>
      </c>
      <c r="AA971">
        <f>IF(EmployeeData3[[#This Row],[Job Level]]="Senior",1,0)</f>
        <v>0</v>
      </c>
      <c r="AB971">
        <f>IF(EmployeeData3[[#This Row],[Job Level]]="Senior Manager",1,0)</f>
        <v>0</v>
      </c>
      <c r="AC971">
        <f>IF(EmployeeData3[[#This Row],[Department]]="Claims",1,0)</f>
        <v>0</v>
      </c>
      <c r="AD971">
        <f>IF(EmployeeData3[[#This Row],[Department]]="Finance",1,0)</f>
        <v>0</v>
      </c>
      <c r="AE971">
        <f>IF(EmployeeData3[[#This Row],[Department]]="HR",1,0)</f>
        <v>0</v>
      </c>
      <c r="AF971">
        <f>IF(EmployeeData3[[#This Row],[Department]]="IT",1,0)</f>
        <v>0</v>
      </c>
      <c r="AG971">
        <f>IF(EmployeeData3[[#This Row],[Department]]="Marketing",1,0)</f>
        <v>0</v>
      </c>
      <c r="AH971">
        <f>IF(EmployeeData3[[#This Row],[Department]]="Sales",1,0)</f>
        <v>1</v>
      </c>
      <c r="AI971">
        <f>IF(EmployeeData3[[#This Row],[Department]]="Underwriting",1,0)</f>
        <v>0</v>
      </c>
      <c r="AJ971">
        <f>IF(EmployeeData3[[#This Row],[Country]]="Canada",1,0)</f>
        <v>0</v>
      </c>
      <c r="AK971">
        <f>IF(EmployeeData3[[#This Row],[Country]]="Germany",1,0)</f>
        <v>0</v>
      </c>
      <c r="AL971">
        <f>IF(EmployeeData3[[#This Row],[Country]]="Ireland",1,0)</f>
        <v>0</v>
      </c>
      <c r="AM971">
        <f>IF(EmployeeData3[[#This Row],[Country]]="Singapore",1,0)</f>
        <v>1</v>
      </c>
      <c r="AN971">
        <f>IF(EmployeeData3[[#This Row],[Country]]="US",1,0)</f>
        <v>0</v>
      </c>
      <c r="AO971">
        <f>IF(EmployeeData3[[#This Row],[Working Arrangement]]="Office",1,0)</f>
        <v>1</v>
      </c>
      <c r="AP971">
        <f>IF(EmployeeData3[[#This Row],[Working Arrangement]]="Remote",1,0)</f>
        <v>0</v>
      </c>
      <c r="AQ971" t="e">
        <f>'Logistics Regression'!#REF! + SUMPRODUCT(B971:J971, 'Logistics Regression'!#REF!)</f>
        <v>#REF!</v>
      </c>
    </row>
    <row r="972" spans="1:43">
      <c r="A972" t="s">
        <v>1023</v>
      </c>
      <c r="B972" t="str">
        <f>VLOOKUP(EmployeeData3[[#This Row],[Employee ID]],GenderData[#All],2,FALSE)</f>
        <v>Male</v>
      </c>
      <c r="C972" t="s">
        <v>40</v>
      </c>
      <c r="D972" t="s">
        <v>40</v>
      </c>
      <c r="E972" t="s">
        <v>23</v>
      </c>
      <c r="F972" t="s">
        <v>62</v>
      </c>
      <c r="G972">
        <v>37</v>
      </c>
      <c r="H972">
        <v>6.8</v>
      </c>
      <c r="I972">
        <v>1.7</v>
      </c>
      <c r="J972" s="3">
        <v>1.02</v>
      </c>
      <c r="K972" t="s">
        <v>25</v>
      </c>
      <c r="L972" t="s">
        <v>26</v>
      </c>
      <c r="M972">
        <v>13</v>
      </c>
      <c r="N972">
        <v>66</v>
      </c>
      <c r="O972">
        <v>3</v>
      </c>
      <c r="P972">
        <v>8.1999999999999993</v>
      </c>
      <c r="Q972" t="s">
        <v>33</v>
      </c>
      <c r="R972" t="s">
        <v>26</v>
      </c>
      <c r="S972">
        <v>24</v>
      </c>
      <c r="T972">
        <v>1</v>
      </c>
      <c r="U972">
        <f>IF(EmployeeData3[[#This Row],[Gender]]="Female",1,0)</f>
        <v>0</v>
      </c>
      <c r="V972">
        <f>IF(EmployeeData3[[#This Row],[Performance Rating]]="Needs Improvement",1,0)</f>
        <v>0</v>
      </c>
      <c r="W972">
        <f>IF(EmployeeData3[[#This Row],[Performance Rating]]="Exceeds Expectations",1,0)</f>
        <v>0</v>
      </c>
      <c r="X972">
        <f>IF(EmployeeData3[[#This Row],[Performance Rating]]="Outstanding",1,0)</f>
        <v>0</v>
      </c>
      <c r="Y972">
        <f>IF(EmployeeData3[[#This Row],[Job Level]]="Entry",1,0)</f>
        <v>1</v>
      </c>
      <c r="Z972">
        <f>IF(EmployeeData3[[#This Row],[Job Level]]="Manager",1,0)</f>
        <v>0</v>
      </c>
      <c r="AA972">
        <f>IF(EmployeeData3[[#This Row],[Job Level]]="Senior",1,0)</f>
        <v>0</v>
      </c>
      <c r="AB972">
        <f>IF(EmployeeData3[[#This Row],[Job Level]]="Senior Manager",1,0)</f>
        <v>0</v>
      </c>
      <c r="AC972">
        <f>IF(EmployeeData3[[#This Row],[Department]]="Claims",1,0)</f>
        <v>0</v>
      </c>
      <c r="AD972">
        <f>IF(EmployeeData3[[#This Row],[Department]]="Finance",1,0)</f>
        <v>0</v>
      </c>
      <c r="AE972">
        <f>IF(EmployeeData3[[#This Row],[Department]]="HR",1,0)</f>
        <v>0</v>
      </c>
      <c r="AF972">
        <f>IF(EmployeeData3[[#This Row],[Department]]="IT",1,0)</f>
        <v>0</v>
      </c>
      <c r="AG972">
        <f>IF(EmployeeData3[[#This Row],[Department]]="Marketing",1,0)</f>
        <v>0</v>
      </c>
      <c r="AH972">
        <f>IF(EmployeeData3[[#This Row],[Department]]="Sales",1,0)</f>
        <v>0</v>
      </c>
      <c r="AI972">
        <f>IF(EmployeeData3[[#This Row],[Department]]="Underwriting",1,0)</f>
        <v>0</v>
      </c>
      <c r="AJ972">
        <f>IF(EmployeeData3[[#This Row],[Country]]="Canada",1,0)</f>
        <v>0</v>
      </c>
      <c r="AK972">
        <f>IF(EmployeeData3[[#This Row],[Country]]="Germany",1,0)</f>
        <v>0</v>
      </c>
      <c r="AL972">
        <f>IF(EmployeeData3[[#This Row],[Country]]="Ireland",1,0)</f>
        <v>0</v>
      </c>
      <c r="AM972">
        <f>IF(EmployeeData3[[#This Row],[Country]]="Singapore",1,0)</f>
        <v>0</v>
      </c>
      <c r="AN972">
        <f>IF(EmployeeData3[[#This Row],[Country]]="US",1,0)</f>
        <v>0</v>
      </c>
      <c r="AO972">
        <f>IF(EmployeeData3[[#This Row],[Working Arrangement]]="Office",1,0)</f>
        <v>0</v>
      </c>
      <c r="AP972">
        <f>IF(EmployeeData3[[#This Row],[Working Arrangement]]="Remote",1,0)</f>
        <v>0</v>
      </c>
      <c r="AQ972" t="e">
        <f>'Logistics Regression'!#REF! + SUMPRODUCT(B972:J972, 'Logistics Regression'!#REF!)</f>
        <v>#REF!</v>
      </c>
    </row>
    <row r="973" spans="1:43">
      <c r="A973" t="s">
        <v>1024</v>
      </c>
      <c r="B973" t="str">
        <f>VLOOKUP(EmployeeData3[[#This Row],[Employee ID]],GenderData[#All],2,FALSE)</f>
        <v>Male</v>
      </c>
      <c r="C973" t="s">
        <v>29</v>
      </c>
      <c r="D973" t="s">
        <v>30</v>
      </c>
      <c r="E973" t="s">
        <v>41</v>
      </c>
      <c r="F973" t="s">
        <v>36</v>
      </c>
      <c r="G973">
        <v>49</v>
      </c>
      <c r="H973">
        <v>10.5</v>
      </c>
      <c r="I973">
        <v>9.1999999999999993</v>
      </c>
      <c r="J973" s="3">
        <v>0.84</v>
      </c>
      <c r="K973" t="s">
        <v>37</v>
      </c>
      <c r="L973" t="s">
        <v>38</v>
      </c>
      <c r="M973">
        <v>19</v>
      </c>
      <c r="N973">
        <v>69</v>
      </c>
      <c r="O973">
        <v>1</v>
      </c>
      <c r="P973">
        <v>1.8</v>
      </c>
      <c r="Q973" t="s">
        <v>33</v>
      </c>
      <c r="R973" t="s">
        <v>26</v>
      </c>
      <c r="S973">
        <v>5</v>
      </c>
      <c r="T973">
        <v>0</v>
      </c>
      <c r="U973">
        <f>IF(EmployeeData3[[#This Row],[Gender]]="Female",1,0)</f>
        <v>0</v>
      </c>
      <c r="V973">
        <f>IF(EmployeeData3[[#This Row],[Performance Rating]]="Needs Improvement",1,0)</f>
        <v>0</v>
      </c>
      <c r="W973">
        <f>IF(EmployeeData3[[#This Row],[Performance Rating]]="Exceeds Expectations",1,0)</f>
        <v>1</v>
      </c>
      <c r="X973">
        <f>IF(EmployeeData3[[#This Row],[Performance Rating]]="Outstanding",1,0)</f>
        <v>0</v>
      </c>
      <c r="Y973">
        <f>IF(EmployeeData3[[#This Row],[Job Level]]="Entry",1,0)</f>
        <v>0</v>
      </c>
      <c r="Z973">
        <f>IF(EmployeeData3[[#This Row],[Job Level]]="Manager",1,0)</f>
        <v>1</v>
      </c>
      <c r="AA973">
        <f>IF(EmployeeData3[[#This Row],[Job Level]]="Senior",1,0)</f>
        <v>0</v>
      </c>
      <c r="AB973">
        <f>IF(EmployeeData3[[#This Row],[Job Level]]="Senior Manager",1,0)</f>
        <v>0</v>
      </c>
      <c r="AC973">
        <f>IF(EmployeeData3[[#This Row],[Department]]="Claims",1,0)</f>
        <v>1</v>
      </c>
      <c r="AD973">
        <f>IF(EmployeeData3[[#This Row],[Department]]="Finance",1,0)</f>
        <v>0</v>
      </c>
      <c r="AE973">
        <f>IF(EmployeeData3[[#This Row],[Department]]="HR",1,0)</f>
        <v>0</v>
      </c>
      <c r="AF973">
        <f>IF(EmployeeData3[[#This Row],[Department]]="IT",1,0)</f>
        <v>0</v>
      </c>
      <c r="AG973">
        <f>IF(EmployeeData3[[#This Row],[Department]]="Marketing",1,0)</f>
        <v>0</v>
      </c>
      <c r="AH973">
        <f>IF(EmployeeData3[[#This Row],[Department]]="Sales",1,0)</f>
        <v>0</v>
      </c>
      <c r="AI973">
        <f>IF(EmployeeData3[[#This Row],[Department]]="Underwriting",1,0)</f>
        <v>0</v>
      </c>
      <c r="AJ973">
        <f>IF(EmployeeData3[[#This Row],[Country]]="Canada",1,0)</f>
        <v>0</v>
      </c>
      <c r="AK973">
        <f>IF(EmployeeData3[[#This Row],[Country]]="Germany",1,0)</f>
        <v>0</v>
      </c>
      <c r="AL973">
        <f>IF(EmployeeData3[[#This Row],[Country]]="Ireland",1,0)</f>
        <v>0</v>
      </c>
      <c r="AM973">
        <f>IF(EmployeeData3[[#This Row],[Country]]="Singapore",1,0)</f>
        <v>1</v>
      </c>
      <c r="AN973">
        <f>IF(EmployeeData3[[#This Row],[Country]]="US",1,0)</f>
        <v>0</v>
      </c>
      <c r="AO973">
        <f>IF(EmployeeData3[[#This Row],[Working Arrangement]]="Office",1,0)</f>
        <v>0</v>
      </c>
      <c r="AP973">
        <f>IF(EmployeeData3[[#This Row],[Working Arrangement]]="Remote",1,0)</f>
        <v>0</v>
      </c>
      <c r="AQ973" t="e">
        <f>'Logistics Regression'!#REF! + SUMPRODUCT(B973:J973, 'Logistics Regression'!#REF!)</f>
        <v>#REF!</v>
      </c>
    </row>
    <row r="974" spans="1:43">
      <c r="A974" t="s">
        <v>1025</v>
      </c>
      <c r="B974" t="str">
        <f>VLOOKUP(EmployeeData3[[#This Row],[Employee ID]],GenderData[#All],2,FALSE)</f>
        <v>Female</v>
      </c>
      <c r="C974" t="s">
        <v>35</v>
      </c>
      <c r="D974" t="s">
        <v>22</v>
      </c>
      <c r="E974" t="s">
        <v>23</v>
      </c>
      <c r="F974" t="s">
        <v>24</v>
      </c>
      <c r="G974">
        <v>49</v>
      </c>
      <c r="H974">
        <v>5.8</v>
      </c>
      <c r="I974">
        <v>0.9</v>
      </c>
      <c r="J974" s="3">
        <v>1.1599999999999999</v>
      </c>
      <c r="K974" t="s">
        <v>37</v>
      </c>
      <c r="L974" t="s">
        <v>38</v>
      </c>
      <c r="M974">
        <v>21</v>
      </c>
      <c r="N974">
        <v>78</v>
      </c>
      <c r="O974">
        <v>5</v>
      </c>
      <c r="P974">
        <v>4.5999999999999996</v>
      </c>
      <c r="Q974" t="s">
        <v>27</v>
      </c>
      <c r="R974" t="s">
        <v>26</v>
      </c>
      <c r="S974">
        <v>24</v>
      </c>
      <c r="T974">
        <v>0</v>
      </c>
      <c r="U974">
        <f>IF(EmployeeData3[[#This Row],[Gender]]="Female",1,0)</f>
        <v>1</v>
      </c>
      <c r="V974">
        <f>IF(EmployeeData3[[#This Row],[Performance Rating]]="Needs Improvement",1,0)</f>
        <v>0</v>
      </c>
      <c r="W974">
        <f>IF(EmployeeData3[[#This Row],[Performance Rating]]="Exceeds Expectations",1,0)</f>
        <v>1</v>
      </c>
      <c r="X974">
        <f>IF(EmployeeData3[[#This Row],[Performance Rating]]="Outstanding",1,0)</f>
        <v>0</v>
      </c>
      <c r="Y974">
        <f>IF(EmployeeData3[[#This Row],[Job Level]]="Entry",1,0)</f>
        <v>0</v>
      </c>
      <c r="Z974">
        <f>IF(EmployeeData3[[#This Row],[Job Level]]="Manager",1,0)</f>
        <v>0</v>
      </c>
      <c r="AA974">
        <f>IF(EmployeeData3[[#This Row],[Job Level]]="Senior",1,0)</f>
        <v>0</v>
      </c>
      <c r="AB974">
        <f>IF(EmployeeData3[[#This Row],[Job Level]]="Senior Manager",1,0)</f>
        <v>0</v>
      </c>
      <c r="AC974">
        <f>IF(EmployeeData3[[#This Row],[Department]]="Claims",1,0)</f>
        <v>0</v>
      </c>
      <c r="AD974">
        <f>IF(EmployeeData3[[#This Row],[Department]]="Finance",1,0)</f>
        <v>0</v>
      </c>
      <c r="AE974">
        <f>IF(EmployeeData3[[#This Row],[Department]]="HR",1,0)</f>
        <v>0</v>
      </c>
      <c r="AF974">
        <f>IF(EmployeeData3[[#This Row],[Department]]="IT",1,0)</f>
        <v>0</v>
      </c>
      <c r="AG974">
        <f>IF(EmployeeData3[[#This Row],[Department]]="Marketing",1,0)</f>
        <v>1</v>
      </c>
      <c r="AH974">
        <f>IF(EmployeeData3[[#This Row],[Department]]="Sales",1,0)</f>
        <v>0</v>
      </c>
      <c r="AI974">
        <f>IF(EmployeeData3[[#This Row],[Department]]="Underwriting",1,0)</f>
        <v>0</v>
      </c>
      <c r="AJ974">
        <f>IF(EmployeeData3[[#This Row],[Country]]="Canada",1,0)</f>
        <v>0</v>
      </c>
      <c r="AK974">
        <f>IF(EmployeeData3[[#This Row],[Country]]="Germany",1,0)</f>
        <v>0</v>
      </c>
      <c r="AL974">
        <f>IF(EmployeeData3[[#This Row],[Country]]="Ireland",1,0)</f>
        <v>0</v>
      </c>
      <c r="AM974">
        <f>IF(EmployeeData3[[#This Row],[Country]]="Singapore",1,0)</f>
        <v>0</v>
      </c>
      <c r="AN974">
        <f>IF(EmployeeData3[[#This Row],[Country]]="US",1,0)</f>
        <v>0</v>
      </c>
      <c r="AO974">
        <f>IF(EmployeeData3[[#This Row],[Working Arrangement]]="Office",1,0)</f>
        <v>0</v>
      </c>
      <c r="AP974">
        <f>IF(EmployeeData3[[#This Row],[Working Arrangement]]="Remote",1,0)</f>
        <v>1</v>
      </c>
      <c r="AQ974" t="e">
        <f>'Logistics Regression'!#REF! + SUMPRODUCT(B974:J974, 'Logistics Regression'!#REF!)</f>
        <v>#REF!</v>
      </c>
    </row>
    <row r="975" spans="1:43">
      <c r="A975" t="s">
        <v>1026</v>
      </c>
      <c r="B975" t="str">
        <f>VLOOKUP(EmployeeData3[[#This Row],[Employee ID]],GenderData[#All],2,FALSE)</f>
        <v>Male</v>
      </c>
      <c r="C975" t="s">
        <v>43</v>
      </c>
      <c r="D975" t="s">
        <v>44</v>
      </c>
      <c r="E975" t="s">
        <v>73</v>
      </c>
      <c r="F975" t="s">
        <v>32</v>
      </c>
      <c r="G975">
        <v>43</v>
      </c>
      <c r="H975">
        <v>1.2</v>
      </c>
      <c r="I975">
        <v>0.9</v>
      </c>
      <c r="J975" s="3">
        <v>1.08</v>
      </c>
      <c r="K975" t="s">
        <v>53</v>
      </c>
      <c r="L975" t="s">
        <v>26</v>
      </c>
      <c r="M975">
        <v>29</v>
      </c>
      <c r="N975">
        <v>59</v>
      </c>
      <c r="O975">
        <v>13</v>
      </c>
      <c r="P975">
        <v>7</v>
      </c>
      <c r="Q975" t="s">
        <v>27</v>
      </c>
      <c r="R975" t="s">
        <v>26</v>
      </c>
      <c r="S975">
        <v>25</v>
      </c>
      <c r="T975">
        <v>0</v>
      </c>
      <c r="U975">
        <f>IF(EmployeeData3[[#This Row],[Gender]]="Female",1,0)</f>
        <v>0</v>
      </c>
      <c r="V975">
        <f>IF(EmployeeData3[[#This Row],[Performance Rating]]="Needs Improvement",1,0)</f>
        <v>1</v>
      </c>
      <c r="W975">
        <f>IF(EmployeeData3[[#This Row],[Performance Rating]]="Exceeds Expectations",1,0)</f>
        <v>0</v>
      </c>
      <c r="X975">
        <f>IF(EmployeeData3[[#This Row],[Performance Rating]]="Outstanding",1,0)</f>
        <v>0</v>
      </c>
      <c r="Y975">
        <f>IF(EmployeeData3[[#This Row],[Job Level]]="Entry",1,0)</f>
        <v>0</v>
      </c>
      <c r="Z975">
        <f>IF(EmployeeData3[[#This Row],[Job Level]]="Manager",1,0)</f>
        <v>0</v>
      </c>
      <c r="AA975">
        <f>IF(EmployeeData3[[#This Row],[Job Level]]="Senior",1,0)</f>
        <v>1</v>
      </c>
      <c r="AB975">
        <f>IF(EmployeeData3[[#This Row],[Job Level]]="Senior Manager",1,0)</f>
        <v>0</v>
      </c>
      <c r="AC975">
        <f>IF(EmployeeData3[[#This Row],[Department]]="Claims",1,0)</f>
        <v>0</v>
      </c>
      <c r="AD975">
        <f>IF(EmployeeData3[[#This Row],[Department]]="Finance",1,0)</f>
        <v>1</v>
      </c>
      <c r="AE975">
        <f>IF(EmployeeData3[[#This Row],[Department]]="HR",1,0)</f>
        <v>0</v>
      </c>
      <c r="AF975">
        <f>IF(EmployeeData3[[#This Row],[Department]]="IT",1,0)</f>
        <v>0</v>
      </c>
      <c r="AG975">
        <f>IF(EmployeeData3[[#This Row],[Department]]="Marketing",1,0)</f>
        <v>0</v>
      </c>
      <c r="AH975">
        <f>IF(EmployeeData3[[#This Row],[Department]]="Sales",1,0)</f>
        <v>0</v>
      </c>
      <c r="AI975">
        <f>IF(EmployeeData3[[#This Row],[Department]]="Underwriting",1,0)</f>
        <v>0</v>
      </c>
      <c r="AJ975">
        <f>IF(EmployeeData3[[#This Row],[Country]]="Canada",1,0)</f>
        <v>0</v>
      </c>
      <c r="AK975">
        <f>IF(EmployeeData3[[#This Row],[Country]]="Germany",1,0)</f>
        <v>0</v>
      </c>
      <c r="AL975">
        <f>IF(EmployeeData3[[#This Row],[Country]]="Ireland",1,0)</f>
        <v>1</v>
      </c>
      <c r="AM975">
        <f>IF(EmployeeData3[[#This Row],[Country]]="Singapore",1,0)</f>
        <v>0</v>
      </c>
      <c r="AN975">
        <f>IF(EmployeeData3[[#This Row],[Country]]="US",1,0)</f>
        <v>0</v>
      </c>
      <c r="AO975">
        <f>IF(EmployeeData3[[#This Row],[Working Arrangement]]="Office",1,0)</f>
        <v>0</v>
      </c>
      <c r="AP975">
        <f>IF(EmployeeData3[[#This Row],[Working Arrangement]]="Remote",1,0)</f>
        <v>1</v>
      </c>
      <c r="AQ975" t="e">
        <f>'Logistics Regression'!#REF! + SUMPRODUCT(B975:J975, 'Logistics Regression'!#REF!)</f>
        <v>#REF!</v>
      </c>
    </row>
    <row r="976" spans="1:43">
      <c r="A976" t="s">
        <v>1027</v>
      </c>
      <c r="B976" t="str">
        <f>VLOOKUP(EmployeeData3[[#This Row],[Employee ID]],GenderData[#All],2,FALSE)</f>
        <v>Male</v>
      </c>
      <c r="C976" t="s">
        <v>48</v>
      </c>
      <c r="D976" t="s">
        <v>49</v>
      </c>
      <c r="E976" t="s">
        <v>23</v>
      </c>
      <c r="F976" t="s">
        <v>24</v>
      </c>
      <c r="G976">
        <v>41</v>
      </c>
      <c r="H976">
        <v>3.5</v>
      </c>
      <c r="I976">
        <v>2</v>
      </c>
      <c r="J976" s="3">
        <v>1.1200000000000001</v>
      </c>
      <c r="K976" t="s">
        <v>25</v>
      </c>
      <c r="L976" t="s">
        <v>26</v>
      </c>
      <c r="M976">
        <v>12</v>
      </c>
      <c r="N976">
        <v>61</v>
      </c>
      <c r="O976">
        <v>7</v>
      </c>
      <c r="P976">
        <v>4.5</v>
      </c>
      <c r="Q976" t="s">
        <v>50</v>
      </c>
      <c r="R976" t="s">
        <v>26</v>
      </c>
      <c r="S976">
        <v>27</v>
      </c>
      <c r="T976">
        <v>0</v>
      </c>
      <c r="U976">
        <f>IF(EmployeeData3[[#This Row],[Gender]]="Female",1,0)</f>
        <v>0</v>
      </c>
      <c r="V976">
        <f>IF(EmployeeData3[[#This Row],[Performance Rating]]="Needs Improvement",1,0)</f>
        <v>0</v>
      </c>
      <c r="W976">
        <f>IF(EmployeeData3[[#This Row],[Performance Rating]]="Exceeds Expectations",1,0)</f>
        <v>0</v>
      </c>
      <c r="X976">
        <f>IF(EmployeeData3[[#This Row],[Performance Rating]]="Outstanding",1,0)</f>
        <v>0</v>
      </c>
      <c r="Y976">
        <f>IF(EmployeeData3[[#This Row],[Job Level]]="Entry",1,0)</f>
        <v>0</v>
      </c>
      <c r="Z976">
        <f>IF(EmployeeData3[[#This Row],[Job Level]]="Manager",1,0)</f>
        <v>0</v>
      </c>
      <c r="AA976">
        <f>IF(EmployeeData3[[#This Row],[Job Level]]="Senior",1,0)</f>
        <v>0</v>
      </c>
      <c r="AB976">
        <f>IF(EmployeeData3[[#This Row],[Job Level]]="Senior Manager",1,0)</f>
        <v>0</v>
      </c>
      <c r="AC976">
        <f>IF(EmployeeData3[[#This Row],[Department]]="Claims",1,0)</f>
        <v>0</v>
      </c>
      <c r="AD976">
        <f>IF(EmployeeData3[[#This Row],[Department]]="Finance",1,0)</f>
        <v>0</v>
      </c>
      <c r="AE976">
        <f>IF(EmployeeData3[[#This Row],[Department]]="HR",1,0)</f>
        <v>0</v>
      </c>
      <c r="AF976">
        <f>IF(EmployeeData3[[#This Row],[Department]]="IT",1,0)</f>
        <v>1</v>
      </c>
      <c r="AG976">
        <f>IF(EmployeeData3[[#This Row],[Department]]="Marketing",1,0)</f>
        <v>0</v>
      </c>
      <c r="AH976">
        <f>IF(EmployeeData3[[#This Row],[Department]]="Sales",1,0)</f>
        <v>0</v>
      </c>
      <c r="AI976">
        <f>IF(EmployeeData3[[#This Row],[Department]]="Underwriting",1,0)</f>
        <v>0</v>
      </c>
      <c r="AJ976">
        <f>IF(EmployeeData3[[#This Row],[Country]]="Canada",1,0)</f>
        <v>0</v>
      </c>
      <c r="AK976">
        <f>IF(EmployeeData3[[#This Row],[Country]]="Germany",1,0)</f>
        <v>0</v>
      </c>
      <c r="AL976">
        <f>IF(EmployeeData3[[#This Row],[Country]]="Ireland",1,0)</f>
        <v>0</v>
      </c>
      <c r="AM976">
        <f>IF(EmployeeData3[[#This Row],[Country]]="Singapore",1,0)</f>
        <v>0</v>
      </c>
      <c r="AN976">
        <f>IF(EmployeeData3[[#This Row],[Country]]="US",1,0)</f>
        <v>0</v>
      </c>
      <c r="AO976">
        <f>IF(EmployeeData3[[#This Row],[Working Arrangement]]="Office",1,0)</f>
        <v>1</v>
      </c>
      <c r="AP976">
        <f>IF(EmployeeData3[[#This Row],[Working Arrangement]]="Remote",1,0)</f>
        <v>0</v>
      </c>
      <c r="AQ976" t="e">
        <f>'Logistics Regression'!#REF! + SUMPRODUCT(B976:J976, 'Logistics Regression'!#REF!)</f>
        <v>#REF!</v>
      </c>
    </row>
    <row r="977" spans="1:43">
      <c r="A977" t="s">
        <v>1028</v>
      </c>
      <c r="B977" t="str">
        <f>VLOOKUP(EmployeeData3[[#This Row],[Employee ID]],GenderData[#All],2,FALSE)</f>
        <v>Male</v>
      </c>
      <c r="C977" t="s">
        <v>43</v>
      </c>
      <c r="D977" t="s">
        <v>44</v>
      </c>
      <c r="E977" t="s">
        <v>73</v>
      </c>
      <c r="F977" t="s">
        <v>59</v>
      </c>
      <c r="G977">
        <v>43</v>
      </c>
      <c r="H977">
        <v>6.3</v>
      </c>
      <c r="I977">
        <v>1.7</v>
      </c>
      <c r="J977" s="3">
        <v>0.96</v>
      </c>
      <c r="K977" t="s">
        <v>37</v>
      </c>
      <c r="L977" t="s">
        <v>38</v>
      </c>
      <c r="M977">
        <v>29</v>
      </c>
      <c r="N977">
        <v>81</v>
      </c>
      <c r="O977">
        <v>1</v>
      </c>
      <c r="P977">
        <v>6</v>
      </c>
      <c r="Q977" t="s">
        <v>33</v>
      </c>
      <c r="R977" t="s">
        <v>26</v>
      </c>
      <c r="S977">
        <v>17</v>
      </c>
      <c r="T977">
        <v>0</v>
      </c>
      <c r="U977">
        <f>IF(EmployeeData3[[#This Row],[Gender]]="Female",1,0)</f>
        <v>0</v>
      </c>
      <c r="V977">
        <f>IF(EmployeeData3[[#This Row],[Performance Rating]]="Needs Improvement",1,0)</f>
        <v>0</v>
      </c>
      <c r="W977">
        <f>IF(EmployeeData3[[#This Row],[Performance Rating]]="Exceeds Expectations",1,0)</f>
        <v>1</v>
      </c>
      <c r="X977">
        <f>IF(EmployeeData3[[#This Row],[Performance Rating]]="Outstanding",1,0)</f>
        <v>0</v>
      </c>
      <c r="Y977">
        <f>IF(EmployeeData3[[#This Row],[Job Level]]="Entry",1,0)</f>
        <v>0</v>
      </c>
      <c r="Z977">
        <f>IF(EmployeeData3[[#This Row],[Job Level]]="Manager",1,0)</f>
        <v>0</v>
      </c>
      <c r="AA977">
        <f>IF(EmployeeData3[[#This Row],[Job Level]]="Senior",1,0)</f>
        <v>0</v>
      </c>
      <c r="AB977">
        <f>IF(EmployeeData3[[#This Row],[Job Level]]="Senior Manager",1,0)</f>
        <v>1</v>
      </c>
      <c r="AC977">
        <f>IF(EmployeeData3[[#This Row],[Department]]="Claims",1,0)</f>
        <v>0</v>
      </c>
      <c r="AD977">
        <f>IF(EmployeeData3[[#This Row],[Department]]="Finance",1,0)</f>
        <v>1</v>
      </c>
      <c r="AE977">
        <f>IF(EmployeeData3[[#This Row],[Department]]="HR",1,0)</f>
        <v>0</v>
      </c>
      <c r="AF977">
        <f>IF(EmployeeData3[[#This Row],[Department]]="IT",1,0)</f>
        <v>0</v>
      </c>
      <c r="AG977">
        <f>IF(EmployeeData3[[#This Row],[Department]]="Marketing",1,0)</f>
        <v>0</v>
      </c>
      <c r="AH977">
        <f>IF(EmployeeData3[[#This Row],[Department]]="Sales",1,0)</f>
        <v>0</v>
      </c>
      <c r="AI977">
        <f>IF(EmployeeData3[[#This Row],[Department]]="Underwriting",1,0)</f>
        <v>0</v>
      </c>
      <c r="AJ977">
        <f>IF(EmployeeData3[[#This Row],[Country]]="Canada",1,0)</f>
        <v>0</v>
      </c>
      <c r="AK977">
        <f>IF(EmployeeData3[[#This Row],[Country]]="Germany",1,0)</f>
        <v>0</v>
      </c>
      <c r="AL977">
        <f>IF(EmployeeData3[[#This Row],[Country]]="Ireland",1,0)</f>
        <v>1</v>
      </c>
      <c r="AM977">
        <f>IF(EmployeeData3[[#This Row],[Country]]="Singapore",1,0)</f>
        <v>0</v>
      </c>
      <c r="AN977">
        <f>IF(EmployeeData3[[#This Row],[Country]]="US",1,0)</f>
        <v>0</v>
      </c>
      <c r="AO977">
        <f>IF(EmployeeData3[[#This Row],[Working Arrangement]]="Office",1,0)</f>
        <v>0</v>
      </c>
      <c r="AP977">
        <f>IF(EmployeeData3[[#This Row],[Working Arrangement]]="Remote",1,0)</f>
        <v>0</v>
      </c>
      <c r="AQ977" t="e">
        <f>'Logistics Regression'!#REF! + SUMPRODUCT(B977:J977, 'Logistics Regression'!#REF!)</f>
        <v>#REF!</v>
      </c>
    </row>
    <row r="978" spans="1:43">
      <c r="A978" t="s">
        <v>1029</v>
      </c>
      <c r="B978" t="str">
        <f>VLOOKUP(EmployeeData3[[#This Row],[Employee ID]],GenderData[#All],2,FALSE)</f>
        <v>Female</v>
      </c>
      <c r="C978" t="s">
        <v>40</v>
      </c>
      <c r="D978" t="s">
        <v>40</v>
      </c>
      <c r="E978" t="s">
        <v>23</v>
      </c>
      <c r="F978" t="s">
        <v>24</v>
      </c>
      <c r="G978">
        <v>39</v>
      </c>
      <c r="H978">
        <v>3.3</v>
      </c>
      <c r="I978">
        <v>0.6</v>
      </c>
      <c r="J978" s="3">
        <v>0.83</v>
      </c>
      <c r="K978" t="s">
        <v>53</v>
      </c>
      <c r="L978" t="s">
        <v>38</v>
      </c>
      <c r="M978">
        <v>10</v>
      </c>
      <c r="N978">
        <v>82</v>
      </c>
      <c r="O978">
        <v>12</v>
      </c>
      <c r="P978">
        <v>2.9</v>
      </c>
      <c r="Q978" t="s">
        <v>33</v>
      </c>
      <c r="R978" t="s">
        <v>26</v>
      </c>
      <c r="S978">
        <v>10</v>
      </c>
      <c r="T978">
        <v>0</v>
      </c>
      <c r="U978">
        <f>IF(EmployeeData3[[#This Row],[Gender]]="Female",1,0)</f>
        <v>1</v>
      </c>
      <c r="V978">
        <f>IF(EmployeeData3[[#This Row],[Performance Rating]]="Needs Improvement",1,0)</f>
        <v>1</v>
      </c>
      <c r="W978">
        <f>IF(EmployeeData3[[#This Row],[Performance Rating]]="Exceeds Expectations",1,0)</f>
        <v>0</v>
      </c>
      <c r="X978">
        <f>IF(EmployeeData3[[#This Row],[Performance Rating]]="Outstanding",1,0)</f>
        <v>0</v>
      </c>
      <c r="Y978">
        <f>IF(EmployeeData3[[#This Row],[Job Level]]="Entry",1,0)</f>
        <v>0</v>
      </c>
      <c r="Z978">
        <f>IF(EmployeeData3[[#This Row],[Job Level]]="Manager",1,0)</f>
        <v>0</v>
      </c>
      <c r="AA978">
        <f>IF(EmployeeData3[[#This Row],[Job Level]]="Senior",1,0)</f>
        <v>0</v>
      </c>
      <c r="AB978">
        <f>IF(EmployeeData3[[#This Row],[Job Level]]="Senior Manager",1,0)</f>
        <v>0</v>
      </c>
      <c r="AC978">
        <f>IF(EmployeeData3[[#This Row],[Department]]="Claims",1,0)</f>
        <v>0</v>
      </c>
      <c r="AD978">
        <f>IF(EmployeeData3[[#This Row],[Department]]="Finance",1,0)</f>
        <v>0</v>
      </c>
      <c r="AE978">
        <f>IF(EmployeeData3[[#This Row],[Department]]="HR",1,0)</f>
        <v>0</v>
      </c>
      <c r="AF978">
        <f>IF(EmployeeData3[[#This Row],[Department]]="IT",1,0)</f>
        <v>0</v>
      </c>
      <c r="AG978">
        <f>IF(EmployeeData3[[#This Row],[Department]]="Marketing",1,0)</f>
        <v>0</v>
      </c>
      <c r="AH978">
        <f>IF(EmployeeData3[[#This Row],[Department]]="Sales",1,0)</f>
        <v>0</v>
      </c>
      <c r="AI978">
        <f>IF(EmployeeData3[[#This Row],[Department]]="Underwriting",1,0)</f>
        <v>0</v>
      </c>
      <c r="AJ978">
        <f>IF(EmployeeData3[[#This Row],[Country]]="Canada",1,0)</f>
        <v>0</v>
      </c>
      <c r="AK978">
        <f>IF(EmployeeData3[[#This Row],[Country]]="Germany",1,0)</f>
        <v>0</v>
      </c>
      <c r="AL978">
        <f>IF(EmployeeData3[[#This Row],[Country]]="Ireland",1,0)</f>
        <v>0</v>
      </c>
      <c r="AM978">
        <f>IF(EmployeeData3[[#This Row],[Country]]="Singapore",1,0)</f>
        <v>0</v>
      </c>
      <c r="AN978">
        <f>IF(EmployeeData3[[#This Row],[Country]]="US",1,0)</f>
        <v>0</v>
      </c>
      <c r="AO978">
        <f>IF(EmployeeData3[[#This Row],[Working Arrangement]]="Office",1,0)</f>
        <v>0</v>
      </c>
      <c r="AP978">
        <f>IF(EmployeeData3[[#This Row],[Working Arrangement]]="Remote",1,0)</f>
        <v>0</v>
      </c>
      <c r="AQ978" t="e">
        <f>'Logistics Regression'!#REF! + SUMPRODUCT(B978:J978, 'Logistics Regression'!#REF!)</f>
        <v>#REF!</v>
      </c>
    </row>
    <row r="979" spans="1:43">
      <c r="A979" t="s">
        <v>1030</v>
      </c>
      <c r="B979" t="str">
        <f>VLOOKUP(EmployeeData3[[#This Row],[Employee ID]],GenderData[#All],2,FALSE)</f>
        <v>Female</v>
      </c>
      <c r="C979" t="s">
        <v>48</v>
      </c>
      <c r="D979" t="s">
        <v>49</v>
      </c>
      <c r="E979" t="s">
        <v>41</v>
      </c>
      <c r="F979" t="s">
        <v>24</v>
      </c>
      <c r="G979">
        <v>37</v>
      </c>
      <c r="H979">
        <v>1.7</v>
      </c>
      <c r="I979">
        <v>1.7</v>
      </c>
      <c r="J979" s="3">
        <v>1.19</v>
      </c>
      <c r="K979" t="s">
        <v>25</v>
      </c>
      <c r="L979" t="s">
        <v>38</v>
      </c>
      <c r="M979">
        <v>28</v>
      </c>
      <c r="N979">
        <v>80</v>
      </c>
      <c r="O979">
        <v>11</v>
      </c>
      <c r="P979">
        <v>4.3</v>
      </c>
      <c r="Q979" t="s">
        <v>50</v>
      </c>
      <c r="R979" t="s">
        <v>26</v>
      </c>
      <c r="S979">
        <v>31</v>
      </c>
      <c r="T979">
        <v>0</v>
      </c>
      <c r="U979">
        <f>IF(EmployeeData3[[#This Row],[Gender]]="Female",1,0)</f>
        <v>1</v>
      </c>
      <c r="V979">
        <f>IF(EmployeeData3[[#This Row],[Performance Rating]]="Needs Improvement",1,0)</f>
        <v>0</v>
      </c>
      <c r="W979">
        <f>IF(EmployeeData3[[#This Row],[Performance Rating]]="Exceeds Expectations",1,0)</f>
        <v>0</v>
      </c>
      <c r="X979">
        <f>IF(EmployeeData3[[#This Row],[Performance Rating]]="Outstanding",1,0)</f>
        <v>0</v>
      </c>
      <c r="Y979">
        <f>IF(EmployeeData3[[#This Row],[Job Level]]="Entry",1,0)</f>
        <v>0</v>
      </c>
      <c r="Z979">
        <f>IF(EmployeeData3[[#This Row],[Job Level]]="Manager",1,0)</f>
        <v>0</v>
      </c>
      <c r="AA979">
        <f>IF(EmployeeData3[[#This Row],[Job Level]]="Senior",1,0)</f>
        <v>0</v>
      </c>
      <c r="AB979">
        <f>IF(EmployeeData3[[#This Row],[Job Level]]="Senior Manager",1,0)</f>
        <v>0</v>
      </c>
      <c r="AC979">
        <f>IF(EmployeeData3[[#This Row],[Department]]="Claims",1,0)</f>
        <v>0</v>
      </c>
      <c r="AD979">
        <f>IF(EmployeeData3[[#This Row],[Department]]="Finance",1,0)</f>
        <v>0</v>
      </c>
      <c r="AE979">
        <f>IF(EmployeeData3[[#This Row],[Department]]="HR",1,0)</f>
        <v>0</v>
      </c>
      <c r="AF979">
        <f>IF(EmployeeData3[[#This Row],[Department]]="IT",1,0)</f>
        <v>1</v>
      </c>
      <c r="AG979">
        <f>IF(EmployeeData3[[#This Row],[Department]]="Marketing",1,0)</f>
        <v>0</v>
      </c>
      <c r="AH979">
        <f>IF(EmployeeData3[[#This Row],[Department]]="Sales",1,0)</f>
        <v>0</v>
      </c>
      <c r="AI979">
        <f>IF(EmployeeData3[[#This Row],[Department]]="Underwriting",1,0)</f>
        <v>0</v>
      </c>
      <c r="AJ979">
        <f>IF(EmployeeData3[[#This Row],[Country]]="Canada",1,0)</f>
        <v>0</v>
      </c>
      <c r="AK979">
        <f>IF(EmployeeData3[[#This Row],[Country]]="Germany",1,0)</f>
        <v>0</v>
      </c>
      <c r="AL979">
        <f>IF(EmployeeData3[[#This Row],[Country]]="Ireland",1,0)</f>
        <v>0</v>
      </c>
      <c r="AM979">
        <f>IF(EmployeeData3[[#This Row],[Country]]="Singapore",1,0)</f>
        <v>1</v>
      </c>
      <c r="AN979">
        <f>IF(EmployeeData3[[#This Row],[Country]]="US",1,0)</f>
        <v>0</v>
      </c>
      <c r="AO979">
        <f>IF(EmployeeData3[[#This Row],[Working Arrangement]]="Office",1,0)</f>
        <v>1</v>
      </c>
      <c r="AP979">
        <f>IF(EmployeeData3[[#This Row],[Working Arrangement]]="Remote",1,0)</f>
        <v>0</v>
      </c>
      <c r="AQ979" t="e">
        <f>'Logistics Regression'!#REF! + SUMPRODUCT(B979:J979, 'Logistics Regression'!#REF!)</f>
        <v>#REF!</v>
      </c>
    </row>
    <row r="980" spans="1:43">
      <c r="A980" t="s">
        <v>1031</v>
      </c>
      <c r="B980" t="str">
        <f>VLOOKUP(EmployeeData3[[#This Row],[Employee ID]],GenderData[#All],2,FALSE)</f>
        <v>Male</v>
      </c>
      <c r="C980" t="s">
        <v>21</v>
      </c>
      <c r="D980" t="s">
        <v>22</v>
      </c>
      <c r="E980" t="s">
        <v>23</v>
      </c>
      <c r="F980" t="s">
        <v>36</v>
      </c>
      <c r="G980">
        <v>51</v>
      </c>
      <c r="H980">
        <v>8.6</v>
      </c>
      <c r="I980">
        <v>2.1</v>
      </c>
      <c r="J980" s="3">
        <v>0.99</v>
      </c>
      <c r="K980" t="s">
        <v>37</v>
      </c>
      <c r="L980" t="s">
        <v>26</v>
      </c>
      <c r="M980">
        <v>23</v>
      </c>
      <c r="N980">
        <v>90</v>
      </c>
      <c r="O980">
        <v>3</v>
      </c>
      <c r="P980">
        <v>5.2</v>
      </c>
      <c r="Q980" t="s">
        <v>33</v>
      </c>
      <c r="R980" t="s">
        <v>26</v>
      </c>
      <c r="S980">
        <v>21</v>
      </c>
      <c r="T980">
        <v>0</v>
      </c>
      <c r="U980">
        <f>IF(EmployeeData3[[#This Row],[Gender]]="Female",1,0)</f>
        <v>0</v>
      </c>
      <c r="V980">
        <f>IF(EmployeeData3[[#This Row],[Performance Rating]]="Needs Improvement",1,0)</f>
        <v>0</v>
      </c>
      <c r="W980">
        <f>IF(EmployeeData3[[#This Row],[Performance Rating]]="Exceeds Expectations",1,0)</f>
        <v>1</v>
      </c>
      <c r="X980">
        <f>IF(EmployeeData3[[#This Row],[Performance Rating]]="Outstanding",1,0)</f>
        <v>0</v>
      </c>
      <c r="Y980">
        <f>IF(EmployeeData3[[#This Row],[Job Level]]="Entry",1,0)</f>
        <v>0</v>
      </c>
      <c r="Z980">
        <f>IF(EmployeeData3[[#This Row],[Job Level]]="Manager",1,0)</f>
        <v>1</v>
      </c>
      <c r="AA980">
        <f>IF(EmployeeData3[[#This Row],[Job Level]]="Senior",1,0)</f>
        <v>0</v>
      </c>
      <c r="AB980">
        <f>IF(EmployeeData3[[#This Row],[Job Level]]="Senior Manager",1,0)</f>
        <v>0</v>
      </c>
      <c r="AC980">
        <f>IF(EmployeeData3[[#This Row],[Department]]="Claims",1,0)</f>
        <v>0</v>
      </c>
      <c r="AD980">
        <f>IF(EmployeeData3[[#This Row],[Department]]="Finance",1,0)</f>
        <v>0</v>
      </c>
      <c r="AE980">
        <f>IF(EmployeeData3[[#This Row],[Department]]="HR",1,0)</f>
        <v>0</v>
      </c>
      <c r="AF980">
        <f>IF(EmployeeData3[[#This Row],[Department]]="IT",1,0)</f>
        <v>0</v>
      </c>
      <c r="AG980">
        <f>IF(EmployeeData3[[#This Row],[Department]]="Marketing",1,0)</f>
        <v>0</v>
      </c>
      <c r="AH980">
        <f>IF(EmployeeData3[[#This Row],[Department]]="Sales",1,0)</f>
        <v>1</v>
      </c>
      <c r="AI980">
        <f>IF(EmployeeData3[[#This Row],[Department]]="Underwriting",1,0)</f>
        <v>0</v>
      </c>
      <c r="AJ980">
        <f>IF(EmployeeData3[[#This Row],[Country]]="Canada",1,0)</f>
        <v>0</v>
      </c>
      <c r="AK980">
        <f>IF(EmployeeData3[[#This Row],[Country]]="Germany",1,0)</f>
        <v>0</v>
      </c>
      <c r="AL980">
        <f>IF(EmployeeData3[[#This Row],[Country]]="Ireland",1,0)</f>
        <v>0</v>
      </c>
      <c r="AM980">
        <f>IF(EmployeeData3[[#This Row],[Country]]="Singapore",1,0)</f>
        <v>0</v>
      </c>
      <c r="AN980">
        <f>IF(EmployeeData3[[#This Row],[Country]]="US",1,0)</f>
        <v>0</v>
      </c>
      <c r="AO980">
        <f>IF(EmployeeData3[[#This Row],[Working Arrangement]]="Office",1,0)</f>
        <v>0</v>
      </c>
      <c r="AP980">
        <f>IF(EmployeeData3[[#This Row],[Working Arrangement]]="Remote",1,0)</f>
        <v>0</v>
      </c>
      <c r="AQ980" t="e">
        <f>'Logistics Regression'!#REF! + SUMPRODUCT(B980:J980, 'Logistics Regression'!#REF!)</f>
        <v>#REF!</v>
      </c>
    </row>
    <row r="981" spans="1:43">
      <c r="A981" t="s">
        <v>1032</v>
      </c>
      <c r="B981" t="str">
        <f>VLOOKUP(EmployeeData3[[#This Row],[Employee ID]],GenderData[#All],2,FALSE)</f>
        <v>Female</v>
      </c>
      <c r="C981" t="s">
        <v>40</v>
      </c>
      <c r="D981" t="s">
        <v>40</v>
      </c>
      <c r="E981" t="s">
        <v>23</v>
      </c>
      <c r="F981" t="s">
        <v>36</v>
      </c>
      <c r="G981">
        <v>52</v>
      </c>
      <c r="H981">
        <v>3.2</v>
      </c>
      <c r="I981">
        <v>1.3</v>
      </c>
      <c r="J981" s="3">
        <v>0.94</v>
      </c>
      <c r="K981" t="s">
        <v>25</v>
      </c>
      <c r="L981" t="s">
        <v>26</v>
      </c>
      <c r="M981">
        <v>8</v>
      </c>
      <c r="N981">
        <v>65</v>
      </c>
      <c r="O981">
        <v>1</v>
      </c>
      <c r="P981">
        <v>2.7</v>
      </c>
      <c r="Q981" t="s">
        <v>33</v>
      </c>
      <c r="R981" t="s">
        <v>38</v>
      </c>
      <c r="S981">
        <v>26</v>
      </c>
      <c r="T981">
        <v>0</v>
      </c>
      <c r="U981">
        <f>IF(EmployeeData3[[#This Row],[Gender]]="Female",1,0)</f>
        <v>1</v>
      </c>
      <c r="V981">
        <f>IF(EmployeeData3[[#This Row],[Performance Rating]]="Needs Improvement",1,0)</f>
        <v>0</v>
      </c>
      <c r="W981">
        <f>IF(EmployeeData3[[#This Row],[Performance Rating]]="Exceeds Expectations",1,0)</f>
        <v>0</v>
      </c>
      <c r="X981">
        <f>IF(EmployeeData3[[#This Row],[Performance Rating]]="Outstanding",1,0)</f>
        <v>0</v>
      </c>
      <c r="Y981">
        <f>IF(EmployeeData3[[#This Row],[Job Level]]="Entry",1,0)</f>
        <v>0</v>
      </c>
      <c r="Z981">
        <f>IF(EmployeeData3[[#This Row],[Job Level]]="Manager",1,0)</f>
        <v>1</v>
      </c>
      <c r="AA981">
        <f>IF(EmployeeData3[[#This Row],[Job Level]]="Senior",1,0)</f>
        <v>0</v>
      </c>
      <c r="AB981">
        <f>IF(EmployeeData3[[#This Row],[Job Level]]="Senior Manager",1,0)</f>
        <v>0</v>
      </c>
      <c r="AC981">
        <f>IF(EmployeeData3[[#This Row],[Department]]="Claims",1,0)</f>
        <v>0</v>
      </c>
      <c r="AD981">
        <f>IF(EmployeeData3[[#This Row],[Department]]="Finance",1,0)</f>
        <v>0</v>
      </c>
      <c r="AE981">
        <f>IF(EmployeeData3[[#This Row],[Department]]="HR",1,0)</f>
        <v>0</v>
      </c>
      <c r="AF981">
        <f>IF(EmployeeData3[[#This Row],[Department]]="IT",1,0)</f>
        <v>0</v>
      </c>
      <c r="AG981">
        <f>IF(EmployeeData3[[#This Row],[Department]]="Marketing",1,0)</f>
        <v>0</v>
      </c>
      <c r="AH981">
        <f>IF(EmployeeData3[[#This Row],[Department]]="Sales",1,0)</f>
        <v>0</v>
      </c>
      <c r="AI981">
        <f>IF(EmployeeData3[[#This Row],[Department]]="Underwriting",1,0)</f>
        <v>0</v>
      </c>
      <c r="AJ981">
        <f>IF(EmployeeData3[[#This Row],[Country]]="Canada",1,0)</f>
        <v>0</v>
      </c>
      <c r="AK981">
        <f>IF(EmployeeData3[[#This Row],[Country]]="Germany",1,0)</f>
        <v>0</v>
      </c>
      <c r="AL981">
        <f>IF(EmployeeData3[[#This Row],[Country]]="Ireland",1,0)</f>
        <v>0</v>
      </c>
      <c r="AM981">
        <f>IF(EmployeeData3[[#This Row],[Country]]="Singapore",1,0)</f>
        <v>0</v>
      </c>
      <c r="AN981">
        <f>IF(EmployeeData3[[#This Row],[Country]]="US",1,0)</f>
        <v>0</v>
      </c>
      <c r="AO981">
        <f>IF(EmployeeData3[[#This Row],[Working Arrangement]]="Office",1,0)</f>
        <v>0</v>
      </c>
      <c r="AP981">
        <f>IF(EmployeeData3[[#This Row],[Working Arrangement]]="Remote",1,0)</f>
        <v>0</v>
      </c>
      <c r="AQ981" t="e">
        <f>'Logistics Regression'!#REF! + SUMPRODUCT(B981:J981, 'Logistics Regression'!#REF!)</f>
        <v>#REF!</v>
      </c>
    </row>
    <row r="982" spans="1:43">
      <c r="A982" t="s">
        <v>1033</v>
      </c>
      <c r="B982" t="str">
        <f>VLOOKUP(EmployeeData3[[#This Row],[Employee ID]],GenderData[#All],2,FALSE)</f>
        <v>Female</v>
      </c>
      <c r="C982" t="s">
        <v>66</v>
      </c>
      <c r="D982" t="s">
        <v>67</v>
      </c>
      <c r="E982" t="s">
        <v>45</v>
      </c>
      <c r="F982" t="s">
        <v>24</v>
      </c>
      <c r="G982">
        <v>37</v>
      </c>
      <c r="H982">
        <v>10.5</v>
      </c>
      <c r="I982">
        <v>1.8</v>
      </c>
      <c r="J982" s="3">
        <v>0.98</v>
      </c>
      <c r="K982" t="s">
        <v>37</v>
      </c>
      <c r="L982" t="s">
        <v>38</v>
      </c>
      <c r="M982">
        <v>19</v>
      </c>
      <c r="N982">
        <v>97</v>
      </c>
      <c r="O982">
        <v>3</v>
      </c>
      <c r="P982">
        <v>1.3</v>
      </c>
      <c r="Q982" t="s">
        <v>33</v>
      </c>
      <c r="R982" t="s">
        <v>26</v>
      </c>
      <c r="S982">
        <v>21</v>
      </c>
      <c r="T982">
        <v>0</v>
      </c>
      <c r="U982">
        <f>IF(EmployeeData3[[#This Row],[Gender]]="Female",1,0)</f>
        <v>1</v>
      </c>
      <c r="V982">
        <f>IF(EmployeeData3[[#This Row],[Performance Rating]]="Needs Improvement",1,0)</f>
        <v>0</v>
      </c>
      <c r="W982">
        <f>IF(EmployeeData3[[#This Row],[Performance Rating]]="Exceeds Expectations",1,0)</f>
        <v>1</v>
      </c>
      <c r="X982">
        <f>IF(EmployeeData3[[#This Row],[Performance Rating]]="Outstanding",1,0)</f>
        <v>0</v>
      </c>
      <c r="Y982">
        <f>IF(EmployeeData3[[#This Row],[Job Level]]="Entry",1,0)</f>
        <v>0</v>
      </c>
      <c r="Z982">
        <f>IF(EmployeeData3[[#This Row],[Job Level]]="Manager",1,0)</f>
        <v>0</v>
      </c>
      <c r="AA982">
        <f>IF(EmployeeData3[[#This Row],[Job Level]]="Senior",1,0)</f>
        <v>0</v>
      </c>
      <c r="AB982">
        <f>IF(EmployeeData3[[#This Row],[Job Level]]="Senior Manager",1,0)</f>
        <v>0</v>
      </c>
      <c r="AC982">
        <f>IF(EmployeeData3[[#This Row],[Department]]="Claims",1,0)</f>
        <v>0</v>
      </c>
      <c r="AD982">
        <f>IF(EmployeeData3[[#This Row],[Department]]="Finance",1,0)</f>
        <v>0</v>
      </c>
      <c r="AE982">
        <f>IF(EmployeeData3[[#This Row],[Department]]="HR",1,0)</f>
        <v>1</v>
      </c>
      <c r="AF982">
        <f>IF(EmployeeData3[[#This Row],[Department]]="IT",1,0)</f>
        <v>0</v>
      </c>
      <c r="AG982">
        <f>IF(EmployeeData3[[#This Row],[Department]]="Marketing",1,0)</f>
        <v>0</v>
      </c>
      <c r="AH982">
        <f>IF(EmployeeData3[[#This Row],[Department]]="Sales",1,0)</f>
        <v>0</v>
      </c>
      <c r="AI982">
        <f>IF(EmployeeData3[[#This Row],[Department]]="Underwriting",1,0)</f>
        <v>0</v>
      </c>
      <c r="AJ982">
        <f>IF(EmployeeData3[[#This Row],[Country]]="Canada",1,0)</f>
        <v>0</v>
      </c>
      <c r="AK982">
        <f>IF(EmployeeData3[[#This Row],[Country]]="Germany",1,0)</f>
        <v>0</v>
      </c>
      <c r="AL982">
        <f>IF(EmployeeData3[[#This Row],[Country]]="Ireland",1,0)</f>
        <v>0</v>
      </c>
      <c r="AM982">
        <f>IF(EmployeeData3[[#This Row],[Country]]="Singapore",1,0)</f>
        <v>0</v>
      </c>
      <c r="AN982">
        <f>IF(EmployeeData3[[#This Row],[Country]]="US",1,0)</f>
        <v>1</v>
      </c>
      <c r="AO982">
        <f>IF(EmployeeData3[[#This Row],[Working Arrangement]]="Office",1,0)</f>
        <v>0</v>
      </c>
      <c r="AP982">
        <f>IF(EmployeeData3[[#This Row],[Working Arrangement]]="Remote",1,0)</f>
        <v>0</v>
      </c>
      <c r="AQ982" t="e">
        <f>'Logistics Regression'!#REF! + SUMPRODUCT(B982:J982, 'Logistics Regression'!#REF!)</f>
        <v>#REF!</v>
      </c>
    </row>
    <row r="983" spans="1:43">
      <c r="A983" t="s">
        <v>1034</v>
      </c>
      <c r="B983" t="str">
        <f>VLOOKUP(EmployeeData3[[#This Row],[Employee ID]],GenderData[#All],2,FALSE)</f>
        <v>Female</v>
      </c>
      <c r="C983" t="s">
        <v>52</v>
      </c>
      <c r="D983" t="s">
        <v>30</v>
      </c>
      <c r="E983" t="s">
        <v>23</v>
      </c>
      <c r="F983" t="s">
        <v>36</v>
      </c>
      <c r="G983">
        <v>40</v>
      </c>
      <c r="H983">
        <v>2.6</v>
      </c>
      <c r="I983">
        <v>1</v>
      </c>
      <c r="J983" s="3">
        <v>1.19</v>
      </c>
      <c r="K983" t="s">
        <v>37</v>
      </c>
      <c r="L983" t="s">
        <v>38</v>
      </c>
      <c r="M983">
        <v>16</v>
      </c>
      <c r="N983">
        <v>66</v>
      </c>
      <c r="O983">
        <v>3</v>
      </c>
      <c r="P983">
        <v>1.1000000000000001</v>
      </c>
      <c r="Q983" t="s">
        <v>33</v>
      </c>
      <c r="R983" t="s">
        <v>26</v>
      </c>
      <c r="S983">
        <v>24</v>
      </c>
      <c r="T983">
        <v>0</v>
      </c>
      <c r="U983">
        <f>IF(EmployeeData3[[#This Row],[Gender]]="Female",1,0)</f>
        <v>1</v>
      </c>
      <c r="V983">
        <f>IF(EmployeeData3[[#This Row],[Performance Rating]]="Needs Improvement",1,0)</f>
        <v>0</v>
      </c>
      <c r="W983">
        <f>IF(EmployeeData3[[#This Row],[Performance Rating]]="Exceeds Expectations",1,0)</f>
        <v>1</v>
      </c>
      <c r="X983">
        <f>IF(EmployeeData3[[#This Row],[Performance Rating]]="Outstanding",1,0)</f>
        <v>0</v>
      </c>
      <c r="Y983">
        <f>IF(EmployeeData3[[#This Row],[Job Level]]="Entry",1,0)</f>
        <v>0</v>
      </c>
      <c r="Z983">
        <f>IF(EmployeeData3[[#This Row],[Job Level]]="Manager",1,0)</f>
        <v>1</v>
      </c>
      <c r="AA983">
        <f>IF(EmployeeData3[[#This Row],[Job Level]]="Senior",1,0)</f>
        <v>0</v>
      </c>
      <c r="AB983">
        <f>IF(EmployeeData3[[#This Row],[Job Level]]="Senior Manager",1,0)</f>
        <v>0</v>
      </c>
      <c r="AC983">
        <f>IF(EmployeeData3[[#This Row],[Department]]="Claims",1,0)</f>
        <v>0</v>
      </c>
      <c r="AD983">
        <f>IF(EmployeeData3[[#This Row],[Department]]="Finance",1,0)</f>
        <v>0</v>
      </c>
      <c r="AE983">
        <f>IF(EmployeeData3[[#This Row],[Department]]="HR",1,0)</f>
        <v>0</v>
      </c>
      <c r="AF983">
        <f>IF(EmployeeData3[[#This Row],[Department]]="IT",1,0)</f>
        <v>0</v>
      </c>
      <c r="AG983">
        <f>IF(EmployeeData3[[#This Row],[Department]]="Marketing",1,0)</f>
        <v>0</v>
      </c>
      <c r="AH983">
        <f>IF(EmployeeData3[[#This Row],[Department]]="Sales",1,0)</f>
        <v>0</v>
      </c>
      <c r="AI983">
        <f>IF(EmployeeData3[[#This Row],[Department]]="Underwriting",1,0)</f>
        <v>1</v>
      </c>
      <c r="AJ983">
        <f>IF(EmployeeData3[[#This Row],[Country]]="Canada",1,0)</f>
        <v>0</v>
      </c>
      <c r="AK983">
        <f>IF(EmployeeData3[[#This Row],[Country]]="Germany",1,0)</f>
        <v>0</v>
      </c>
      <c r="AL983">
        <f>IF(EmployeeData3[[#This Row],[Country]]="Ireland",1,0)</f>
        <v>0</v>
      </c>
      <c r="AM983">
        <f>IF(EmployeeData3[[#This Row],[Country]]="Singapore",1,0)</f>
        <v>0</v>
      </c>
      <c r="AN983">
        <f>IF(EmployeeData3[[#This Row],[Country]]="US",1,0)</f>
        <v>0</v>
      </c>
      <c r="AO983">
        <f>IF(EmployeeData3[[#This Row],[Working Arrangement]]="Office",1,0)</f>
        <v>0</v>
      </c>
      <c r="AP983">
        <f>IF(EmployeeData3[[#This Row],[Working Arrangement]]="Remote",1,0)</f>
        <v>0</v>
      </c>
      <c r="AQ983" t="e">
        <f>'Logistics Regression'!#REF! + SUMPRODUCT(B983:J983, 'Logistics Regression'!#REF!)</f>
        <v>#REF!</v>
      </c>
    </row>
    <row r="984" spans="1:43">
      <c r="A984" t="s">
        <v>1035</v>
      </c>
      <c r="B984" t="str">
        <f>VLOOKUP(EmployeeData3[[#This Row],[Employee ID]],GenderData[#All],2,FALSE)</f>
        <v>Male</v>
      </c>
      <c r="C984" t="s">
        <v>48</v>
      </c>
      <c r="D984" t="s">
        <v>49</v>
      </c>
      <c r="E984" t="s">
        <v>45</v>
      </c>
      <c r="F984" t="s">
        <v>24</v>
      </c>
      <c r="G984">
        <v>39</v>
      </c>
      <c r="H984">
        <v>3</v>
      </c>
      <c r="I984">
        <v>0.6</v>
      </c>
      <c r="J984" s="3">
        <v>0.99</v>
      </c>
      <c r="K984" t="s">
        <v>37</v>
      </c>
      <c r="L984" t="s">
        <v>38</v>
      </c>
      <c r="M984">
        <v>22</v>
      </c>
      <c r="N984">
        <v>65</v>
      </c>
      <c r="O984">
        <v>1</v>
      </c>
      <c r="P984">
        <v>7.6</v>
      </c>
      <c r="Q984" t="s">
        <v>33</v>
      </c>
      <c r="R984" t="s">
        <v>26</v>
      </c>
      <c r="S984">
        <v>19</v>
      </c>
      <c r="T984">
        <v>0</v>
      </c>
      <c r="U984">
        <f>IF(EmployeeData3[[#This Row],[Gender]]="Female",1,0)</f>
        <v>0</v>
      </c>
      <c r="V984">
        <f>IF(EmployeeData3[[#This Row],[Performance Rating]]="Needs Improvement",1,0)</f>
        <v>0</v>
      </c>
      <c r="W984">
        <f>IF(EmployeeData3[[#This Row],[Performance Rating]]="Exceeds Expectations",1,0)</f>
        <v>1</v>
      </c>
      <c r="X984">
        <f>IF(EmployeeData3[[#This Row],[Performance Rating]]="Outstanding",1,0)</f>
        <v>0</v>
      </c>
      <c r="Y984">
        <f>IF(EmployeeData3[[#This Row],[Job Level]]="Entry",1,0)</f>
        <v>0</v>
      </c>
      <c r="Z984">
        <f>IF(EmployeeData3[[#This Row],[Job Level]]="Manager",1,0)</f>
        <v>0</v>
      </c>
      <c r="AA984">
        <f>IF(EmployeeData3[[#This Row],[Job Level]]="Senior",1,0)</f>
        <v>0</v>
      </c>
      <c r="AB984">
        <f>IF(EmployeeData3[[#This Row],[Job Level]]="Senior Manager",1,0)</f>
        <v>0</v>
      </c>
      <c r="AC984">
        <f>IF(EmployeeData3[[#This Row],[Department]]="Claims",1,0)</f>
        <v>0</v>
      </c>
      <c r="AD984">
        <f>IF(EmployeeData3[[#This Row],[Department]]="Finance",1,0)</f>
        <v>0</v>
      </c>
      <c r="AE984">
        <f>IF(EmployeeData3[[#This Row],[Department]]="HR",1,0)</f>
        <v>0</v>
      </c>
      <c r="AF984">
        <f>IF(EmployeeData3[[#This Row],[Department]]="IT",1,0)</f>
        <v>1</v>
      </c>
      <c r="AG984">
        <f>IF(EmployeeData3[[#This Row],[Department]]="Marketing",1,0)</f>
        <v>0</v>
      </c>
      <c r="AH984">
        <f>IF(EmployeeData3[[#This Row],[Department]]="Sales",1,0)</f>
        <v>0</v>
      </c>
      <c r="AI984">
        <f>IF(EmployeeData3[[#This Row],[Department]]="Underwriting",1,0)</f>
        <v>0</v>
      </c>
      <c r="AJ984">
        <f>IF(EmployeeData3[[#This Row],[Country]]="Canada",1,0)</f>
        <v>0</v>
      </c>
      <c r="AK984">
        <f>IF(EmployeeData3[[#This Row],[Country]]="Germany",1,0)</f>
        <v>0</v>
      </c>
      <c r="AL984">
        <f>IF(EmployeeData3[[#This Row],[Country]]="Ireland",1,0)</f>
        <v>0</v>
      </c>
      <c r="AM984">
        <f>IF(EmployeeData3[[#This Row],[Country]]="Singapore",1,0)</f>
        <v>0</v>
      </c>
      <c r="AN984">
        <f>IF(EmployeeData3[[#This Row],[Country]]="US",1,0)</f>
        <v>1</v>
      </c>
      <c r="AO984">
        <f>IF(EmployeeData3[[#This Row],[Working Arrangement]]="Office",1,0)</f>
        <v>0</v>
      </c>
      <c r="AP984">
        <f>IF(EmployeeData3[[#This Row],[Working Arrangement]]="Remote",1,0)</f>
        <v>0</v>
      </c>
      <c r="AQ984" t="e">
        <f>'Logistics Regression'!#REF! + SUMPRODUCT(B984:J984, 'Logistics Regression'!#REF!)</f>
        <v>#REF!</v>
      </c>
    </row>
    <row r="985" spans="1:43">
      <c r="A985" t="s">
        <v>1036</v>
      </c>
      <c r="B985" t="str">
        <f>VLOOKUP(EmployeeData3[[#This Row],[Employee ID]],GenderData[#All],2,FALSE)</f>
        <v>Female</v>
      </c>
      <c r="C985" t="s">
        <v>48</v>
      </c>
      <c r="D985" t="s">
        <v>49</v>
      </c>
      <c r="E985" t="s">
        <v>41</v>
      </c>
      <c r="F985" t="s">
        <v>24</v>
      </c>
      <c r="G985">
        <v>23</v>
      </c>
      <c r="H985">
        <v>2.5</v>
      </c>
      <c r="I985">
        <v>1.4</v>
      </c>
      <c r="J985" s="3">
        <v>1.08</v>
      </c>
      <c r="K985" t="s">
        <v>37</v>
      </c>
      <c r="L985" t="s">
        <v>26</v>
      </c>
      <c r="M985">
        <v>14</v>
      </c>
      <c r="N985">
        <v>51</v>
      </c>
      <c r="O985">
        <v>5</v>
      </c>
      <c r="P985">
        <v>6.8</v>
      </c>
      <c r="Q985" t="s">
        <v>50</v>
      </c>
      <c r="R985" t="s">
        <v>26</v>
      </c>
      <c r="S985">
        <v>12</v>
      </c>
      <c r="T985">
        <v>0</v>
      </c>
      <c r="U985">
        <f>IF(EmployeeData3[[#This Row],[Gender]]="Female",1,0)</f>
        <v>1</v>
      </c>
      <c r="V985">
        <f>IF(EmployeeData3[[#This Row],[Performance Rating]]="Needs Improvement",1,0)</f>
        <v>0</v>
      </c>
      <c r="W985">
        <f>IF(EmployeeData3[[#This Row],[Performance Rating]]="Exceeds Expectations",1,0)</f>
        <v>1</v>
      </c>
      <c r="X985">
        <f>IF(EmployeeData3[[#This Row],[Performance Rating]]="Outstanding",1,0)</f>
        <v>0</v>
      </c>
      <c r="Y985">
        <f>IF(EmployeeData3[[#This Row],[Job Level]]="Entry",1,0)</f>
        <v>0</v>
      </c>
      <c r="Z985">
        <f>IF(EmployeeData3[[#This Row],[Job Level]]="Manager",1,0)</f>
        <v>0</v>
      </c>
      <c r="AA985">
        <f>IF(EmployeeData3[[#This Row],[Job Level]]="Senior",1,0)</f>
        <v>0</v>
      </c>
      <c r="AB985">
        <f>IF(EmployeeData3[[#This Row],[Job Level]]="Senior Manager",1,0)</f>
        <v>0</v>
      </c>
      <c r="AC985">
        <f>IF(EmployeeData3[[#This Row],[Department]]="Claims",1,0)</f>
        <v>0</v>
      </c>
      <c r="AD985">
        <f>IF(EmployeeData3[[#This Row],[Department]]="Finance",1,0)</f>
        <v>0</v>
      </c>
      <c r="AE985">
        <f>IF(EmployeeData3[[#This Row],[Department]]="HR",1,0)</f>
        <v>0</v>
      </c>
      <c r="AF985">
        <f>IF(EmployeeData3[[#This Row],[Department]]="IT",1,0)</f>
        <v>1</v>
      </c>
      <c r="AG985">
        <f>IF(EmployeeData3[[#This Row],[Department]]="Marketing",1,0)</f>
        <v>0</v>
      </c>
      <c r="AH985">
        <f>IF(EmployeeData3[[#This Row],[Department]]="Sales",1,0)</f>
        <v>0</v>
      </c>
      <c r="AI985">
        <f>IF(EmployeeData3[[#This Row],[Department]]="Underwriting",1,0)</f>
        <v>0</v>
      </c>
      <c r="AJ985">
        <f>IF(EmployeeData3[[#This Row],[Country]]="Canada",1,0)</f>
        <v>0</v>
      </c>
      <c r="AK985">
        <f>IF(EmployeeData3[[#This Row],[Country]]="Germany",1,0)</f>
        <v>0</v>
      </c>
      <c r="AL985">
        <f>IF(EmployeeData3[[#This Row],[Country]]="Ireland",1,0)</f>
        <v>0</v>
      </c>
      <c r="AM985">
        <f>IF(EmployeeData3[[#This Row],[Country]]="Singapore",1,0)</f>
        <v>1</v>
      </c>
      <c r="AN985">
        <f>IF(EmployeeData3[[#This Row],[Country]]="US",1,0)</f>
        <v>0</v>
      </c>
      <c r="AO985">
        <f>IF(EmployeeData3[[#This Row],[Working Arrangement]]="Office",1,0)</f>
        <v>1</v>
      </c>
      <c r="AP985">
        <f>IF(EmployeeData3[[#This Row],[Working Arrangement]]="Remote",1,0)</f>
        <v>0</v>
      </c>
      <c r="AQ985" t="e">
        <f>'Logistics Regression'!#REF! + SUMPRODUCT(B985:J985, 'Logistics Regression'!#REF!)</f>
        <v>#REF!</v>
      </c>
    </row>
    <row r="986" spans="1:43">
      <c r="A986" t="s">
        <v>1037</v>
      </c>
      <c r="B986" t="str">
        <f>VLOOKUP(EmployeeData3[[#This Row],[Employee ID]],GenderData[#All],2,FALSE)</f>
        <v>Female</v>
      </c>
      <c r="C986" t="s">
        <v>35</v>
      </c>
      <c r="D986" t="s">
        <v>22</v>
      </c>
      <c r="E986" t="s">
        <v>45</v>
      </c>
      <c r="F986" t="s">
        <v>24</v>
      </c>
      <c r="G986">
        <v>35</v>
      </c>
      <c r="H986">
        <v>3.5</v>
      </c>
      <c r="I986">
        <v>0.8</v>
      </c>
      <c r="J986" s="3">
        <v>1.1200000000000001</v>
      </c>
      <c r="K986" t="s">
        <v>37</v>
      </c>
      <c r="L986" t="s">
        <v>38</v>
      </c>
      <c r="M986">
        <v>13</v>
      </c>
      <c r="N986">
        <v>72</v>
      </c>
      <c r="O986">
        <v>2</v>
      </c>
      <c r="P986">
        <v>1.5</v>
      </c>
      <c r="Q986" t="s">
        <v>33</v>
      </c>
      <c r="R986" t="s">
        <v>38</v>
      </c>
      <c r="S986">
        <v>30</v>
      </c>
      <c r="T986">
        <v>0</v>
      </c>
      <c r="U986">
        <f>IF(EmployeeData3[[#This Row],[Gender]]="Female",1,0)</f>
        <v>1</v>
      </c>
      <c r="V986">
        <f>IF(EmployeeData3[[#This Row],[Performance Rating]]="Needs Improvement",1,0)</f>
        <v>0</v>
      </c>
      <c r="W986">
        <f>IF(EmployeeData3[[#This Row],[Performance Rating]]="Exceeds Expectations",1,0)</f>
        <v>1</v>
      </c>
      <c r="X986">
        <f>IF(EmployeeData3[[#This Row],[Performance Rating]]="Outstanding",1,0)</f>
        <v>0</v>
      </c>
      <c r="Y986">
        <f>IF(EmployeeData3[[#This Row],[Job Level]]="Entry",1,0)</f>
        <v>0</v>
      </c>
      <c r="Z986">
        <f>IF(EmployeeData3[[#This Row],[Job Level]]="Manager",1,0)</f>
        <v>0</v>
      </c>
      <c r="AA986">
        <f>IF(EmployeeData3[[#This Row],[Job Level]]="Senior",1,0)</f>
        <v>0</v>
      </c>
      <c r="AB986">
        <f>IF(EmployeeData3[[#This Row],[Job Level]]="Senior Manager",1,0)</f>
        <v>0</v>
      </c>
      <c r="AC986">
        <f>IF(EmployeeData3[[#This Row],[Department]]="Claims",1,0)</f>
        <v>0</v>
      </c>
      <c r="AD986">
        <f>IF(EmployeeData3[[#This Row],[Department]]="Finance",1,0)</f>
        <v>0</v>
      </c>
      <c r="AE986">
        <f>IF(EmployeeData3[[#This Row],[Department]]="HR",1,0)</f>
        <v>0</v>
      </c>
      <c r="AF986">
        <f>IF(EmployeeData3[[#This Row],[Department]]="IT",1,0)</f>
        <v>0</v>
      </c>
      <c r="AG986">
        <f>IF(EmployeeData3[[#This Row],[Department]]="Marketing",1,0)</f>
        <v>1</v>
      </c>
      <c r="AH986">
        <f>IF(EmployeeData3[[#This Row],[Department]]="Sales",1,0)</f>
        <v>0</v>
      </c>
      <c r="AI986">
        <f>IF(EmployeeData3[[#This Row],[Department]]="Underwriting",1,0)</f>
        <v>0</v>
      </c>
      <c r="AJ986">
        <f>IF(EmployeeData3[[#This Row],[Country]]="Canada",1,0)</f>
        <v>0</v>
      </c>
      <c r="AK986">
        <f>IF(EmployeeData3[[#This Row],[Country]]="Germany",1,0)</f>
        <v>0</v>
      </c>
      <c r="AL986">
        <f>IF(EmployeeData3[[#This Row],[Country]]="Ireland",1,0)</f>
        <v>0</v>
      </c>
      <c r="AM986">
        <f>IF(EmployeeData3[[#This Row],[Country]]="Singapore",1,0)</f>
        <v>0</v>
      </c>
      <c r="AN986">
        <f>IF(EmployeeData3[[#This Row],[Country]]="US",1,0)</f>
        <v>1</v>
      </c>
      <c r="AO986">
        <f>IF(EmployeeData3[[#This Row],[Working Arrangement]]="Office",1,0)</f>
        <v>0</v>
      </c>
      <c r="AP986">
        <f>IF(EmployeeData3[[#This Row],[Working Arrangement]]="Remote",1,0)</f>
        <v>0</v>
      </c>
      <c r="AQ986" t="e">
        <f>'Logistics Regression'!#REF! + SUMPRODUCT(B986:J986, 'Logistics Regression'!#REF!)</f>
        <v>#REF!</v>
      </c>
    </row>
    <row r="987" spans="1:43">
      <c r="A987" t="s">
        <v>1038</v>
      </c>
      <c r="B987" t="str">
        <f>VLOOKUP(EmployeeData3[[#This Row],[Employee ID]],GenderData[#All],2,FALSE)</f>
        <v>Female</v>
      </c>
      <c r="C987" t="s">
        <v>21</v>
      </c>
      <c r="D987" t="s">
        <v>22</v>
      </c>
      <c r="E987" t="s">
        <v>55</v>
      </c>
      <c r="F987" t="s">
        <v>62</v>
      </c>
      <c r="G987">
        <v>52</v>
      </c>
      <c r="H987">
        <v>5.4</v>
      </c>
      <c r="I987">
        <v>0.5</v>
      </c>
      <c r="J987" s="3">
        <v>0.88</v>
      </c>
      <c r="K987" t="s">
        <v>25</v>
      </c>
      <c r="L987" t="s">
        <v>26</v>
      </c>
      <c r="M987">
        <v>28</v>
      </c>
      <c r="N987">
        <v>57</v>
      </c>
      <c r="O987">
        <v>1</v>
      </c>
      <c r="P987">
        <v>6</v>
      </c>
      <c r="Q987" t="s">
        <v>33</v>
      </c>
      <c r="R987" t="s">
        <v>38</v>
      </c>
      <c r="S987">
        <v>17</v>
      </c>
      <c r="T987">
        <v>0</v>
      </c>
      <c r="U987">
        <f>IF(EmployeeData3[[#This Row],[Gender]]="Female",1,0)</f>
        <v>1</v>
      </c>
      <c r="V987">
        <f>IF(EmployeeData3[[#This Row],[Performance Rating]]="Needs Improvement",1,0)</f>
        <v>0</v>
      </c>
      <c r="W987">
        <f>IF(EmployeeData3[[#This Row],[Performance Rating]]="Exceeds Expectations",1,0)</f>
        <v>0</v>
      </c>
      <c r="X987">
        <f>IF(EmployeeData3[[#This Row],[Performance Rating]]="Outstanding",1,0)</f>
        <v>0</v>
      </c>
      <c r="Y987">
        <f>IF(EmployeeData3[[#This Row],[Job Level]]="Entry",1,0)</f>
        <v>1</v>
      </c>
      <c r="Z987">
        <f>IF(EmployeeData3[[#This Row],[Job Level]]="Manager",1,0)</f>
        <v>0</v>
      </c>
      <c r="AA987">
        <f>IF(EmployeeData3[[#This Row],[Job Level]]="Senior",1,0)</f>
        <v>0</v>
      </c>
      <c r="AB987">
        <f>IF(EmployeeData3[[#This Row],[Job Level]]="Senior Manager",1,0)</f>
        <v>0</v>
      </c>
      <c r="AC987">
        <f>IF(EmployeeData3[[#This Row],[Department]]="Claims",1,0)</f>
        <v>0</v>
      </c>
      <c r="AD987">
        <f>IF(EmployeeData3[[#This Row],[Department]]="Finance",1,0)</f>
        <v>0</v>
      </c>
      <c r="AE987">
        <f>IF(EmployeeData3[[#This Row],[Department]]="HR",1,0)</f>
        <v>0</v>
      </c>
      <c r="AF987">
        <f>IF(EmployeeData3[[#This Row],[Department]]="IT",1,0)</f>
        <v>0</v>
      </c>
      <c r="AG987">
        <f>IF(EmployeeData3[[#This Row],[Department]]="Marketing",1,0)</f>
        <v>0</v>
      </c>
      <c r="AH987">
        <f>IF(EmployeeData3[[#This Row],[Department]]="Sales",1,0)</f>
        <v>1</v>
      </c>
      <c r="AI987">
        <f>IF(EmployeeData3[[#This Row],[Department]]="Underwriting",1,0)</f>
        <v>0</v>
      </c>
      <c r="AJ987">
        <f>IF(EmployeeData3[[#This Row],[Country]]="Canada",1,0)</f>
        <v>1</v>
      </c>
      <c r="AK987">
        <f>IF(EmployeeData3[[#This Row],[Country]]="Germany",1,0)</f>
        <v>0</v>
      </c>
      <c r="AL987">
        <f>IF(EmployeeData3[[#This Row],[Country]]="Ireland",1,0)</f>
        <v>0</v>
      </c>
      <c r="AM987">
        <f>IF(EmployeeData3[[#This Row],[Country]]="Singapore",1,0)</f>
        <v>0</v>
      </c>
      <c r="AN987">
        <f>IF(EmployeeData3[[#This Row],[Country]]="US",1,0)</f>
        <v>0</v>
      </c>
      <c r="AO987">
        <f>IF(EmployeeData3[[#This Row],[Working Arrangement]]="Office",1,0)</f>
        <v>0</v>
      </c>
      <c r="AP987">
        <f>IF(EmployeeData3[[#This Row],[Working Arrangement]]="Remote",1,0)</f>
        <v>0</v>
      </c>
      <c r="AQ987" t="e">
        <f>'Logistics Regression'!#REF! + SUMPRODUCT(B987:J987, 'Logistics Regression'!#REF!)</f>
        <v>#REF!</v>
      </c>
    </row>
    <row r="988" spans="1:43">
      <c r="A988" t="s">
        <v>1039</v>
      </c>
      <c r="B988" t="str">
        <f>VLOOKUP(EmployeeData3[[#This Row],[Employee ID]],GenderData[#All],2,FALSE)</f>
        <v>Female</v>
      </c>
      <c r="C988" t="s">
        <v>35</v>
      </c>
      <c r="D988" t="s">
        <v>22</v>
      </c>
      <c r="E988" t="s">
        <v>23</v>
      </c>
      <c r="F988" t="s">
        <v>32</v>
      </c>
      <c r="G988">
        <v>31</v>
      </c>
      <c r="H988">
        <v>1.7</v>
      </c>
      <c r="I988">
        <v>0.2</v>
      </c>
      <c r="J988" s="3">
        <v>0.92</v>
      </c>
      <c r="K988" t="s">
        <v>25</v>
      </c>
      <c r="L988" t="s">
        <v>38</v>
      </c>
      <c r="M988">
        <v>15</v>
      </c>
      <c r="N988">
        <v>83</v>
      </c>
      <c r="O988">
        <v>3</v>
      </c>
      <c r="P988">
        <v>3.7</v>
      </c>
      <c r="Q988" t="s">
        <v>27</v>
      </c>
      <c r="R988" t="s">
        <v>26</v>
      </c>
      <c r="S988">
        <v>26</v>
      </c>
      <c r="T988">
        <v>0</v>
      </c>
      <c r="U988">
        <f>IF(EmployeeData3[[#This Row],[Gender]]="Female",1,0)</f>
        <v>1</v>
      </c>
      <c r="V988">
        <f>IF(EmployeeData3[[#This Row],[Performance Rating]]="Needs Improvement",1,0)</f>
        <v>0</v>
      </c>
      <c r="W988">
        <f>IF(EmployeeData3[[#This Row],[Performance Rating]]="Exceeds Expectations",1,0)</f>
        <v>0</v>
      </c>
      <c r="X988">
        <f>IF(EmployeeData3[[#This Row],[Performance Rating]]="Outstanding",1,0)</f>
        <v>0</v>
      </c>
      <c r="Y988">
        <f>IF(EmployeeData3[[#This Row],[Job Level]]="Entry",1,0)</f>
        <v>0</v>
      </c>
      <c r="Z988">
        <f>IF(EmployeeData3[[#This Row],[Job Level]]="Manager",1,0)</f>
        <v>0</v>
      </c>
      <c r="AA988">
        <f>IF(EmployeeData3[[#This Row],[Job Level]]="Senior",1,0)</f>
        <v>1</v>
      </c>
      <c r="AB988">
        <f>IF(EmployeeData3[[#This Row],[Job Level]]="Senior Manager",1,0)</f>
        <v>0</v>
      </c>
      <c r="AC988">
        <f>IF(EmployeeData3[[#This Row],[Department]]="Claims",1,0)</f>
        <v>0</v>
      </c>
      <c r="AD988">
        <f>IF(EmployeeData3[[#This Row],[Department]]="Finance",1,0)</f>
        <v>0</v>
      </c>
      <c r="AE988">
        <f>IF(EmployeeData3[[#This Row],[Department]]="HR",1,0)</f>
        <v>0</v>
      </c>
      <c r="AF988">
        <f>IF(EmployeeData3[[#This Row],[Department]]="IT",1,0)</f>
        <v>0</v>
      </c>
      <c r="AG988">
        <f>IF(EmployeeData3[[#This Row],[Department]]="Marketing",1,0)</f>
        <v>1</v>
      </c>
      <c r="AH988">
        <f>IF(EmployeeData3[[#This Row],[Department]]="Sales",1,0)</f>
        <v>0</v>
      </c>
      <c r="AI988">
        <f>IF(EmployeeData3[[#This Row],[Department]]="Underwriting",1,0)</f>
        <v>0</v>
      </c>
      <c r="AJ988">
        <f>IF(EmployeeData3[[#This Row],[Country]]="Canada",1,0)</f>
        <v>0</v>
      </c>
      <c r="AK988">
        <f>IF(EmployeeData3[[#This Row],[Country]]="Germany",1,0)</f>
        <v>0</v>
      </c>
      <c r="AL988">
        <f>IF(EmployeeData3[[#This Row],[Country]]="Ireland",1,0)</f>
        <v>0</v>
      </c>
      <c r="AM988">
        <f>IF(EmployeeData3[[#This Row],[Country]]="Singapore",1,0)</f>
        <v>0</v>
      </c>
      <c r="AN988">
        <f>IF(EmployeeData3[[#This Row],[Country]]="US",1,0)</f>
        <v>0</v>
      </c>
      <c r="AO988">
        <f>IF(EmployeeData3[[#This Row],[Working Arrangement]]="Office",1,0)</f>
        <v>0</v>
      </c>
      <c r="AP988">
        <f>IF(EmployeeData3[[#This Row],[Working Arrangement]]="Remote",1,0)</f>
        <v>1</v>
      </c>
      <c r="AQ988" t="e">
        <f>'Logistics Regression'!#REF! + SUMPRODUCT(B988:J988, 'Logistics Regression'!#REF!)</f>
        <v>#REF!</v>
      </c>
    </row>
    <row r="989" spans="1:43">
      <c r="A989" t="s">
        <v>1040</v>
      </c>
      <c r="B989" t="str">
        <f>VLOOKUP(EmployeeData3[[#This Row],[Employee ID]],GenderData[#All],2,FALSE)</f>
        <v>Male</v>
      </c>
      <c r="C989" t="s">
        <v>21</v>
      </c>
      <c r="D989" t="s">
        <v>22</v>
      </c>
      <c r="E989" t="s">
        <v>45</v>
      </c>
      <c r="F989" t="s">
        <v>24</v>
      </c>
      <c r="G989">
        <v>57</v>
      </c>
      <c r="H989">
        <v>1.5</v>
      </c>
      <c r="I989">
        <v>1.5</v>
      </c>
      <c r="J989" s="3">
        <v>1.1399999999999999</v>
      </c>
      <c r="K989" t="s">
        <v>37</v>
      </c>
      <c r="L989" t="s">
        <v>38</v>
      </c>
      <c r="M989">
        <v>23</v>
      </c>
      <c r="N989">
        <v>80</v>
      </c>
      <c r="O989">
        <v>13</v>
      </c>
      <c r="P989">
        <v>2.8</v>
      </c>
      <c r="Q989" t="s">
        <v>33</v>
      </c>
      <c r="R989" t="s">
        <v>38</v>
      </c>
      <c r="S989">
        <v>29</v>
      </c>
      <c r="T989">
        <v>0</v>
      </c>
      <c r="U989">
        <f>IF(EmployeeData3[[#This Row],[Gender]]="Female",1,0)</f>
        <v>0</v>
      </c>
      <c r="V989">
        <f>IF(EmployeeData3[[#This Row],[Performance Rating]]="Needs Improvement",1,0)</f>
        <v>0</v>
      </c>
      <c r="W989">
        <f>IF(EmployeeData3[[#This Row],[Performance Rating]]="Exceeds Expectations",1,0)</f>
        <v>1</v>
      </c>
      <c r="X989">
        <f>IF(EmployeeData3[[#This Row],[Performance Rating]]="Outstanding",1,0)</f>
        <v>0</v>
      </c>
      <c r="Y989">
        <f>IF(EmployeeData3[[#This Row],[Job Level]]="Entry",1,0)</f>
        <v>0</v>
      </c>
      <c r="Z989">
        <f>IF(EmployeeData3[[#This Row],[Job Level]]="Manager",1,0)</f>
        <v>0</v>
      </c>
      <c r="AA989">
        <f>IF(EmployeeData3[[#This Row],[Job Level]]="Senior",1,0)</f>
        <v>0</v>
      </c>
      <c r="AB989">
        <f>IF(EmployeeData3[[#This Row],[Job Level]]="Senior Manager",1,0)</f>
        <v>0</v>
      </c>
      <c r="AC989">
        <f>IF(EmployeeData3[[#This Row],[Department]]="Claims",1,0)</f>
        <v>0</v>
      </c>
      <c r="AD989">
        <f>IF(EmployeeData3[[#This Row],[Department]]="Finance",1,0)</f>
        <v>0</v>
      </c>
      <c r="AE989">
        <f>IF(EmployeeData3[[#This Row],[Department]]="HR",1,0)</f>
        <v>0</v>
      </c>
      <c r="AF989">
        <f>IF(EmployeeData3[[#This Row],[Department]]="IT",1,0)</f>
        <v>0</v>
      </c>
      <c r="AG989">
        <f>IF(EmployeeData3[[#This Row],[Department]]="Marketing",1,0)</f>
        <v>0</v>
      </c>
      <c r="AH989">
        <f>IF(EmployeeData3[[#This Row],[Department]]="Sales",1,0)</f>
        <v>1</v>
      </c>
      <c r="AI989">
        <f>IF(EmployeeData3[[#This Row],[Department]]="Underwriting",1,0)</f>
        <v>0</v>
      </c>
      <c r="AJ989">
        <f>IF(EmployeeData3[[#This Row],[Country]]="Canada",1,0)</f>
        <v>0</v>
      </c>
      <c r="AK989">
        <f>IF(EmployeeData3[[#This Row],[Country]]="Germany",1,0)</f>
        <v>0</v>
      </c>
      <c r="AL989">
        <f>IF(EmployeeData3[[#This Row],[Country]]="Ireland",1,0)</f>
        <v>0</v>
      </c>
      <c r="AM989">
        <f>IF(EmployeeData3[[#This Row],[Country]]="Singapore",1,0)</f>
        <v>0</v>
      </c>
      <c r="AN989">
        <f>IF(EmployeeData3[[#This Row],[Country]]="US",1,0)</f>
        <v>1</v>
      </c>
      <c r="AO989">
        <f>IF(EmployeeData3[[#This Row],[Working Arrangement]]="Office",1,0)</f>
        <v>0</v>
      </c>
      <c r="AP989">
        <f>IF(EmployeeData3[[#This Row],[Working Arrangement]]="Remote",1,0)</f>
        <v>0</v>
      </c>
      <c r="AQ989" t="e">
        <f>'Logistics Regression'!#REF! + SUMPRODUCT(B989:J989, 'Logistics Regression'!#REF!)</f>
        <v>#REF!</v>
      </c>
    </row>
    <row r="990" spans="1:43">
      <c r="A990" t="s">
        <v>1041</v>
      </c>
      <c r="B990" t="str">
        <f>VLOOKUP(EmployeeData3[[#This Row],[Employee ID]],GenderData[#All],2,FALSE)</f>
        <v>Female</v>
      </c>
      <c r="C990" t="s">
        <v>43</v>
      </c>
      <c r="D990" t="s">
        <v>44</v>
      </c>
      <c r="E990" t="s">
        <v>23</v>
      </c>
      <c r="F990" t="s">
        <v>24</v>
      </c>
      <c r="G990">
        <v>49</v>
      </c>
      <c r="H990">
        <v>0.8</v>
      </c>
      <c r="I990">
        <v>0.8</v>
      </c>
      <c r="J990" s="3">
        <v>0.72</v>
      </c>
      <c r="K990" t="s">
        <v>37</v>
      </c>
      <c r="L990" t="s">
        <v>26</v>
      </c>
      <c r="M990">
        <v>14</v>
      </c>
      <c r="N990">
        <v>53</v>
      </c>
      <c r="O990">
        <v>8</v>
      </c>
      <c r="P990">
        <v>1.5</v>
      </c>
      <c r="Q990" t="s">
        <v>27</v>
      </c>
      <c r="R990" t="s">
        <v>26</v>
      </c>
      <c r="S990">
        <v>17</v>
      </c>
      <c r="T990">
        <v>0</v>
      </c>
      <c r="U990">
        <f>IF(EmployeeData3[[#This Row],[Gender]]="Female",1,0)</f>
        <v>1</v>
      </c>
      <c r="V990">
        <f>IF(EmployeeData3[[#This Row],[Performance Rating]]="Needs Improvement",1,0)</f>
        <v>0</v>
      </c>
      <c r="W990">
        <f>IF(EmployeeData3[[#This Row],[Performance Rating]]="Exceeds Expectations",1,0)</f>
        <v>1</v>
      </c>
      <c r="X990">
        <f>IF(EmployeeData3[[#This Row],[Performance Rating]]="Outstanding",1,0)</f>
        <v>0</v>
      </c>
      <c r="Y990">
        <f>IF(EmployeeData3[[#This Row],[Job Level]]="Entry",1,0)</f>
        <v>0</v>
      </c>
      <c r="Z990">
        <f>IF(EmployeeData3[[#This Row],[Job Level]]="Manager",1,0)</f>
        <v>0</v>
      </c>
      <c r="AA990">
        <f>IF(EmployeeData3[[#This Row],[Job Level]]="Senior",1,0)</f>
        <v>0</v>
      </c>
      <c r="AB990">
        <f>IF(EmployeeData3[[#This Row],[Job Level]]="Senior Manager",1,0)</f>
        <v>0</v>
      </c>
      <c r="AC990">
        <f>IF(EmployeeData3[[#This Row],[Department]]="Claims",1,0)</f>
        <v>0</v>
      </c>
      <c r="AD990">
        <f>IF(EmployeeData3[[#This Row],[Department]]="Finance",1,0)</f>
        <v>1</v>
      </c>
      <c r="AE990">
        <f>IF(EmployeeData3[[#This Row],[Department]]="HR",1,0)</f>
        <v>0</v>
      </c>
      <c r="AF990">
        <f>IF(EmployeeData3[[#This Row],[Department]]="IT",1,0)</f>
        <v>0</v>
      </c>
      <c r="AG990">
        <f>IF(EmployeeData3[[#This Row],[Department]]="Marketing",1,0)</f>
        <v>0</v>
      </c>
      <c r="AH990">
        <f>IF(EmployeeData3[[#This Row],[Department]]="Sales",1,0)</f>
        <v>0</v>
      </c>
      <c r="AI990">
        <f>IF(EmployeeData3[[#This Row],[Department]]="Underwriting",1,0)</f>
        <v>0</v>
      </c>
      <c r="AJ990">
        <f>IF(EmployeeData3[[#This Row],[Country]]="Canada",1,0)</f>
        <v>0</v>
      </c>
      <c r="AK990">
        <f>IF(EmployeeData3[[#This Row],[Country]]="Germany",1,0)</f>
        <v>0</v>
      </c>
      <c r="AL990">
        <f>IF(EmployeeData3[[#This Row],[Country]]="Ireland",1,0)</f>
        <v>0</v>
      </c>
      <c r="AM990">
        <f>IF(EmployeeData3[[#This Row],[Country]]="Singapore",1,0)</f>
        <v>0</v>
      </c>
      <c r="AN990">
        <f>IF(EmployeeData3[[#This Row],[Country]]="US",1,0)</f>
        <v>0</v>
      </c>
      <c r="AO990">
        <f>IF(EmployeeData3[[#This Row],[Working Arrangement]]="Office",1,0)</f>
        <v>0</v>
      </c>
      <c r="AP990">
        <f>IF(EmployeeData3[[#This Row],[Working Arrangement]]="Remote",1,0)</f>
        <v>1</v>
      </c>
      <c r="AQ990" t="e">
        <f>'Logistics Regression'!#REF! + SUMPRODUCT(B990:J990, 'Logistics Regression'!#REF!)</f>
        <v>#REF!</v>
      </c>
    </row>
    <row r="991" spans="1:43">
      <c r="A991" t="s">
        <v>1042</v>
      </c>
      <c r="B991" t="str">
        <f>VLOOKUP(EmployeeData3[[#This Row],[Employee ID]],GenderData[#All],2,FALSE)</f>
        <v>Female</v>
      </c>
      <c r="C991" t="s">
        <v>52</v>
      </c>
      <c r="D991" t="s">
        <v>30</v>
      </c>
      <c r="E991" t="s">
        <v>73</v>
      </c>
      <c r="F991" t="s">
        <v>32</v>
      </c>
      <c r="G991">
        <v>42</v>
      </c>
      <c r="H991">
        <v>0.7</v>
      </c>
      <c r="I991">
        <v>0.7</v>
      </c>
      <c r="J991" s="3">
        <v>0.99</v>
      </c>
      <c r="K991" t="s">
        <v>25</v>
      </c>
      <c r="L991" t="s">
        <v>26</v>
      </c>
      <c r="M991">
        <v>31</v>
      </c>
      <c r="N991">
        <v>63</v>
      </c>
      <c r="O991">
        <v>6</v>
      </c>
      <c r="P991">
        <v>2.5</v>
      </c>
      <c r="Q991" t="s">
        <v>27</v>
      </c>
      <c r="R991" t="s">
        <v>38</v>
      </c>
      <c r="S991">
        <v>10</v>
      </c>
      <c r="T991">
        <v>1</v>
      </c>
      <c r="U991">
        <f>IF(EmployeeData3[[#This Row],[Gender]]="Female",1,0)</f>
        <v>1</v>
      </c>
      <c r="V991">
        <f>IF(EmployeeData3[[#This Row],[Performance Rating]]="Needs Improvement",1,0)</f>
        <v>0</v>
      </c>
      <c r="W991">
        <f>IF(EmployeeData3[[#This Row],[Performance Rating]]="Exceeds Expectations",1,0)</f>
        <v>0</v>
      </c>
      <c r="X991">
        <f>IF(EmployeeData3[[#This Row],[Performance Rating]]="Outstanding",1,0)</f>
        <v>0</v>
      </c>
      <c r="Y991">
        <f>IF(EmployeeData3[[#This Row],[Job Level]]="Entry",1,0)</f>
        <v>0</v>
      </c>
      <c r="Z991">
        <f>IF(EmployeeData3[[#This Row],[Job Level]]="Manager",1,0)</f>
        <v>0</v>
      </c>
      <c r="AA991">
        <f>IF(EmployeeData3[[#This Row],[Job Level]]="Senior",1,0)</f>
        <v>1</v>
      </c>
      <c r="AB991">
        <f>IF(EmployeeData3[[#This Row],[Job Level]]="Senior Manager",1,0)</f>
        <v>0</v>
      </c>
      <c r="AC991">
        <f>IF(EmployeeData3[[#This Row],[Department]]="Claims",1,0)</f>
        <v>0</v>
      </c>
      <c r="AD991">
        <f>IF(EmployeeData3[[#This Row],[Department]]="Finance",1,0)</f>
        <v>0</v>
      </c>
      <c r="AE991">
        <f>IF(EmployeeData3[[#This Row],[Department]]="HR",1,0)</f>
        <v>0</v>
      </c>
      <c r="AF991">
        <f>IF(EmployeeData3[[#This Row],[Department]]="IT",1,0)</f>
        <v>0</v>
      </c>
      <c r="AG991">
        <f>IF(EmployeeData3[[#This Row],[Department]]="Marketing",1,0)</f>
        <v>0</v>
      </c>
      <c r="AH991">
        <f>IF(EmployeeData3[[#This Row],[Department]]="Sales",1,0)</f>
        <v>0</v>
      </c>
      <c r="AI991">
        <f>IF(EmployeeData3[[#This Row],[Department]]="Underwriting",1,0)</f>
        <v>1</v>
      </c>
      <c r="AJ991">
        <f>IF(EmployeeData3[[#This Row],[Country]]="Canada",1,0)</f>
        <v>0</v>
      </c>
      <c r="AK991">
        <f>IF(EmployeeData3[[#This Row],[Country]]="Germany",1,0)</f>
        <v>0</v>
      </c>
      <c r="AL991">
        <f>IF(EmployeeData3[[#This Row],[Country]]="Ireland",1,0)</f>
        <v>1</v>
      </c>
      <c r="AM991">
        <f>IF(EmployeeData3[[#This Row],[Country]]="Singapore",1,0)</f>
        <v>0</v>
      </c>
      <c r="AN991">
        <f>IF(EmployeeData3[[#This Row],[Country]]="US",1,0)</f>
        <v>0</v>
      </c>
      <c r="AO991">
        <f>IF(EmployeeData3[[#This Row],[Working Arrangement]]="Office",1,0)</f>
        <v>0</v>
      </c>
      <c r="AP991">
        <f>IF(EmployeeData3[[#This Row],[Working Arrangement]]="Remote",1,0)</f>
        <v>1</v>
      </c>
      <c r="AQ991" t="e">
        <f>'Logistics Regression'!#REF! + SUMPRODUCT(B991:J991, 'Logistics Regression'!#REF!)</f>
        <v>#REF!</v>
      </c>
    </row>
    <row r="992" spans="1:43">
      <c r="A992" t="s">
        <v>1043</v>
      </c>
      <c r="B992" t="str">
        <f>VLOOKUP(EmployeeData3[[#This Row],[Employee ID]],GenderData[#All],2,FALSE)</f>
        <v>Female</v>
      </c>
      <c r="C992" t="s">
        <v>52</v>
      </c>
      <c r="D992" t="s">
        <v>30</v>
      </c>
      <c r="E992" t="s">
        <v>23</v>
      </c>
      <c r="F992" t="s">
        <v>32</v>
      </c>
      <c r="G992">
        <v>43</v>
      </c>
      <c r="H992">
        <v>1.2</v>
      </c>
      <c r="I992">
        <v>1.2</v>
      </c>
      <c r="J992" s="3">
        <v>0.86</v>
      </c>
      <c r="K992" t="s">
        <v>25</v>
      </c>
      <c r="L992" t="s">
        <v>38</v>
      </c>
      <c r="M992">
        <v>10</v>
      </c>
      <c r="N992">
        <v>68</v>
      </c>
      <c r="O992">
        <v>3</v>
      </c>
      <c r="P992">
        <v>1.2</v>
      </c>
      <c r="Q992" t="s">
        <v>33</v>
      </c>
      <c r="R992" t="s">
        <v>26</v>
      </c>
      <c r="S992">
        <v>53</v>
      </c>
      <c r="T992">
        <v>0</v>
      </c>
      <c r="U992">
        <f>IF(EmployeeData3[[#This Row],[Gender]]="Female",1,0)</f>
        <v>1</v>
      </c>
      <c r="V992">
        <f>IF(EmployeeData3[[#This Row],[Performance Rating]]="Needs Improvement",1,0)</f>
        <v>0</v>
      </c>
      <c r="W992">
        <f>IF(EmployeeData3[[#This Row],[Performance Rating]]="Exceeds Expectations",1,0)</f>
        <v>0</v>
      </c>
      <c r="X992">
        <f>IF(EmployeeData3[[#This Row],[Performance Rating]]="Outstanding",1,0)</f>
        <v>0</v>
      </c>
      <c r="Y992">
        <f>IF(EmployeeData3[[#This Row],[Job Level]]="Entry",1,0)</f>
        <v>0</v>
      </c>
      <c r="Z992">
        <f>IF(EmployeeData3[[#This Row],[Job Level]]="Manager",1,0)</f>
        <v>0</v>
      </c>
      <c r="AA992">
        <f>IF(EmployeeData3[[#This Row],[Job Level]]="Senior",1,0)</f>
        <v>1</v>
      </c>
      <c r="AB992">
        <f>IF(EmployeeData3[[#This Row],[Job Level]]="Senior Manager",1,0)</f>
        <v>0</v>
      </c>
      <c r="AC992">
        <f>IF(EmployeeData3[[#This Row],[Department]]="Claims",1,0)</f>
        <v>0</v>
      </c>
      <c r="AD992">
        <f>IF(EmployeeData3[[#This Row],[Department]]="Finance",1,0)</f>
        <v>0</v>
      </c>
      <c r="AE992">
        <f>IF(EmployeeData3[[#This Row],[Department]]="HR",1,0)</f>
        <v>0</v>
      </c>
      <c r="AF992">
        <f>IF(EmployeeData3[[#This Row],[Department]]="IT",1,0)</f>
        <v>0</v>
      </c>
      <c r="AG992">
        <f>IF(EmployeeData3[[#This Row],[Department]]="Marketing",1,0)</f>
        <v>0</v>
      </c>
      <c r="AH992">
        <f>IF(EmployeeData3[[#This Row],[Department]]="Sales",1,0)</f>
        <v>0</v>
      </c>
      <c r="AI992">
        <f>IF(EmployeeData3[[#This Row],[Department]]="Underwriting",1,0)</f>
        <v>1</v>
      </c>
      <c r="AJ992">
        <f>IF(EmployeeData3[[#This Row],[Country]]="Canada",1,0)</f>
        <v>0</v>
      </c>
      <c r="AK992">
        <f>IF(EmployeeData3[[#This Row],[Country]]="Germany",1,0)</f>
        <v>0</v>
      </c>
      <c r="AL992">
        <f>IF(EmployeeData3[[#This Row],[Country]]="Ireland",1,0)</f>
        <v>0</v>
      </c>
      <c r="AM992">
        <f>IF(EmployeeData3[[#This Row],[Country]]="Singapore",1,0)</f>
        <v>0</v>
      </c>
      <c r="AN992">
        <f>IF(EmployeeData3[[#This Row],[Country]]="US",1,0)</f>
        <v>0</v>
      </c>
      <c r="AO992">
        <f>IF(EmployeeData3[[#This Row],[Working Arrangement]]="Office",1,0)</f>
        <v>0</v>
      </c>
      <c r="AP992">
        <f>IF(EmployeeData3[[#This Row],[Working Arrangement]]="Remote",1,0)</f>
        <v>0</v>
      </c>
      <c r="AQ992" t="e">
        <f>'Logistics Regression'!#REF! + SUMPRODUCT(B992:J992, 'Logistics Regression'!#REF!)</f>
        <v>#REF!</v>
      </c>
    </row>
    <row r="993" spans="1:43">
      <c r="A993" t="s">
        <v>1044</v>
      </c>
      <c r="B993" t="str">
        <f>VLOOKUP(EmployeeData3[[#This Row],[Employee ID]],GenderData[#All],2,FALSE)</f>
        <v>Male</v>
      </c>
      <c r="C993" t="s">
        <v>35</v>
      </c>
      <c r="D993" t="s">
        <v>22</v>
      </c>
      <c r="E993" t="s">
        <v>45</v>
      </c>
      <c r="F993" t="s">
        <v>24</v>
      </c>
      <c r="G993">
        <v>30</v>
      </c>
      <c r="H993">
        <v>2.6</v>
      </c>
      <c r="I993">
        <v>2.4</v>
      </c>
      <c r="J993" s="3">
        <v>0.94</v>
      </c>
      <c r="K993" t="s">
        <v>75</v>
      </c>
      <c r="L993" t="s">
        <v>26</v>
      </c>
      <c r="M993">
        <v>10</v>
      </c>
      <c r="N993">
        <v>51</v>
      </c>
      <c r="O993">
        <v>1</v>
      </c>
      <c r="P993">
        <v>2.2000000000000002</v>
      </c>
      <c r="Q993" t="s">
        <v>33</v>
      </c>
      <c r="R993" t="s">
        <v>38</v>
      </c>
      <c r="S993">
        <v>18</v>
      </c>
      <c r="T993">
        <v>0</v>
      </c>
      <c r="U993">
        <f>IF(EmployeeData3[[#This Row],[Gender]]="Female",1,0)</f>
        <v>0</v>
      </c>
      <c r="V993">
        <f>IF(EmployeeData3[[#This Row],[Performance Rating]]="Needs Improvement",1,0)</f>
        <v>0</v>
      </c>
      <c r="W993">
        <f>IF(EmployeeData3[[#This Row],[Performance Rating]]="Exceeds Expectations",1,0)</f>
        <v>0</v>
      </c>
      <c r="X993">
        <f>IF(EmployeeData3[[#This Row],[Performance Rating]]="Outstanding",1,0)</f>
        <v>1</v>
      </c>
      <c r="Y993">
        <f>IF(EmployeeData3[[#This Row],[Job Level]]="Entry",1,0)</f>
        <v>0</v>
      </c>
      <c r="Z993">
        <f>IF(EmployeeData3[[#This Row],[Job Level]]="Manager",1,0)</f>
        <v>0</v>
      </c>
      <c r="AA993">
        <f>IF(EmployeeData3[[#This Row],[Job Level]]="Senior",1,0)</f>
        <v>0</v>
      </c>
      <c r="AB993">
        <f>IF(EmployeeData3[[#This Row],[Job Level]]="Senior Manager",1,0)</f>
        <v>0</v>
      </c>
      <c r="AC993">
        <f>IF(EmployeeData3[[#This Row],[Department]]="Claims",1,0)</f>
        <v>0</v>
      </c>
      <c r="AD993">
        <f>IF(EmployeeData3[[#This Row],[Department]]="Finance",1,0)</f>
        <v>0</v>
      </c>
      <c r="AE993">
        <f>IF(EmployeeData3[[#This Row],[Department]]="HR",1,0)</f>
        <v>0</v>
      </c>
      <c r="AF993">
        <f>IF(EmployeeData3[[#This Row],[Department]]="IT",1,0)</f>
        <v>0</v>
      </c>
      <c r="AG993">
        <f>IF(EmployeeData3[[#This Row],[Department]]="Marketing",1,0)</f>
        <v>1</v>
      </c>
      <c r="AH993">
        <f>IF(EmployeeData3[[#This Row],[Department]]="Sales",1,0)</f>
        <v>0</v>
      </c>
      <c r="AI993">
        <f>IF(EmployeeData3[[#This Row],[Department]]="Underwriting",1,0)</f>
        <v>0</v>
      </c>
      <c r="AJ993">
        <f>IF(EmployeeData3[[#This Row],[Country]]="Canada",1,0)</f>
        <v>0</v>
      </c>
      <c r="AK993">
        <f>IF(EmployeeData3[[#This Row],[Country]]="Germany",1,0)</f>
        <v>0</v>
      </c>
      <c r="AL993">
        <f>IF(EmployeeData3[[#This Row],[Country]]="Ireland",1,0)</f>
        <v>0</v>
      </c>
      <c r="AM993">
        <f>IF(EmployeeData3[[#This Row],[Country]]="Singapore",1,0)</f>
        <v>0</v>
      </c>
      <c r="AN993">
        <f>IF(EmployeeData3[[#This Row],[Country]]="US",1,0)</f>
        <v>1</v>
      </c>
      <c r="AO993">
        <f>IF(EmployeeData3[[#This Row],[Working Arrangement]]="Office",1,0)</f>
        <v>0</v>
      </c>
      <c r="AP993">
        <f>IF(EmployeeData3[[#This Row],[Working Arrangement]]="Remote",1,0)</f>
        <v>0</v>
      </c>
      <c r="AQ993" t="e">
        <f>'Logistics Regression'!#REF! + SUMPRODUCT(B993:J993, 'Logistics Regression'!#REF!)</f>
        <v>#REF!</v>
      </c>
    </row>
    <row r="994" spans="1:43">
      <c r="A994" t="s">
        <v>1045</v>
      </c>
      <c r="B994" t="str">
        <f>VLOOKUP(EmployeeData3[[#This Row],[Employee ID]],GenderData[#All],2,FALSE)</f>
        <v>Female</v>
      </c>
      <c r="C994" t="s">
        <v>66</v>
      </c>
      <c r="D994" t="s">
        <v>67</v>
      </c>
      <c r="E994" t="s">
        <v>23</v>
      </c>
      <c r="F994" t="s">
        <v>32</v>
      </c>
      <c r="G994">
        <v>36</v>
      </c>
      <c r="H994">
        <v>4.5</v>
      </c>
      <c r="I994">
        <v>1.1000000000000001</v>
      </c>
      <c r="J994" s="3">
        <v>1.02</v>
      </c>
      <c r="K994" t="s">
        <v>25</v>
      </c>
      <c r="L994" t="s">
        <v>26</v>
      </c>
      <c r="M994">
        <v>30</v>
      </c>
      <c r="N994">
        <v>56</v>
      </c>
      <c r="O994">
        <v>1</v>
      </c>
      <c r="P994">
        <v>1.2</v>
      </c>
      <c r="Q994" t="s">
        <v>27</v>
      </c>
      <c r="R994" t="s">
        <v>26</v>
      </c>
      <c r="S994">
        <v>31</v>
      </c>
      <c r="T994">
        <v>0</v>
      </c>
      <c r="U994">
        <f>IF(EmployeeData3[[#This Row],[Gender]]="Female",1,0)</f>
        <v>1</v>
      </c>
      <c r="V994">
        <f>IF(EmployeeData3[[#This Row],[Performance Rating]]="Needs Improvement",1,0)</f>
        <v>0</v>
      </c>
      <c r="W994">
        <f>IF(EmployeeData3[[#This Row],[Performance Rating]]="Exceeds Expectations",1,0)</f>
        <v>0</v>
      </c>
      <c r="X994">
        <f>IF(EmployeeData3[[#This Row],[Performance Rating]]="Outstanding",1,0)</f>
        <v>0</v>
      </c>
      <c r="Y994">
        <f>IF(EmployeeData3[[#This Row],[Job Level]]="Entry",1,0)</f>
        <v>0</v>
      </c>
      <c r="Z994">
        <f>IF(EmployeeData3[[#This Row],[Job Level]]="Manager",1,0)</f>
        <v>0</v>
      </c>
      <c r="AA994">
        <f>IF(EmployeeData3[[#This Row],[Job Level]]="Senior",1,0)</f>
        <v>1</v>
      </c>
      <c r="AB994">
        <f>IF(EmployeeData3[[#This Row],[Job Level]]="Senior Manager",1,0)</f>
        <v>0</v>
      </c>
      <c r="AC994">
        <f>IF(EmployeeData3[[#This Row],[Department]]="Claims",1,0)</f>
        <v>0</v>
      </c>
      <c r="AD994">
        <f>IF(EmployeeData3[[#This Row],[Department]]="Finance",1,0)</f>
        <v>0</v>
      </c>
      <c r="AE994">
        <f>IF(EmployeeData3[[#This Row],[Department]]="HR",1,0)</f>
        <v>1</v>
      </c>
      <c r="AF994">
        <f>IF(EmployeeData3[[#This Row],[Department]]="IT",1,0)</f>
        <v>0</v>
      </c>
      <c r="AG994">
        <f>IF(EmployeeData3[[#This Row],[Department]]="Marketing",1,0)</f>
        <v>0</v>
      </c>
      <c r="AH994">
        <f>IF(EmployeeData3[[#This Row],[Department]]="Sales",1,0)</f>
        <v>0</v>
      </c>
      <c r="AI994">
        <f>IF(EmployeeData3[[#This Row],[Department]]="Underwriting",1,0)</f>
        <v>0</v>
      </c>
      <c r="AJ994">
        <f>IF(EmployeeData3[[#This Row],[Country]]="Canada",1,0)</f>
        <v>0</v>
      </c>
      <c r="AK994">
        <f>IF(EmployeeData3[[#This Row],[Country]]="Germany",1,0)</f>
        <v>0</v>
      </c>
      <c r="AL994">
        <f>IF(EmployeeData3[[#This Row],[Country]]="Ireland",1,0)</f>
        <v>0</v>
      </c>
      <c r="AM994">
        <f>IF(EmployeeData3[[#This Row],[Country]]="Singapore",1,0)</f>
        <v>0</v>
      </c>
      <c r="AN994">
        <f>IF(EmployeeData3[[#This Row],[Country]]="US",1,0)</f>
        <v>0</v>
      </c>
      <c r="AO994">
        <f>IF(EmployeeData3[[#This Row],[Working Arrangement]]="Office",1,0)</f>
        <v>0</v>
      </c>
      <c r="AP994">
        <f>IF(EmployeeData3[[#This Row],[Working Arrangement]]="Remote",1,0)</f>
        <v>1</v>
      </c>
      <c r="AQ994" t="e">
        <f>'Logistics Regression'!#REF! + SUMPRODUCT(B994:J994, 'Logistics Regression'!#REF!)</f>
        <v>#REF!</v>
      </c>
    </row>
    <row r="995" spans="1:43">
      <c r="A995" t="s">
        <v>1046</v>
      </c>
      <c r="B995" t="str">
        <f>VLOOKUP(EmployeeData3[[#This Row],[Employee ID]],GenderData[#All],2,FALSE)</f>
        <v>Male</v>
      </c>
      <c r="C995" t="s">
        <v>40</v>
      </c>
      <c r="D995" t="s">
        <v>40</v>
      </c>
      <c r="E995" t="s">
        <v>23</v>
      </c>
      <c r="F995" t="s">
        <v>24</v>
      </c>
      <c r="G995">
        <v>51</v>
      </c>
      <c r="H995">
        <v>5.2</v>
      </c>
      <c r="I995">
        <v>2</v>
      </c>
      <c r="J995" s="3">
        <v>0.92</v>
      </c>
      <c r="K995" t="s">
        <v>25</v>
      </c>
      <c r="L995" t="s">
        <v>26</v>
      </c>
      <c r="M995">
        <v>12</v>
      </c>
      <c r="N995">
        <v>63</v>
      </c>
      <c r="O995">
        <v>8</v>
      </c>
      <c r="P995">
        <v>0.8</v>
      </c>
      <c r="Q995" t="s">
        <v>33</v>
      </c>
      <c r="R995" t="s">
        <v>26</v>
      </c>
      <c r="S995">
        <v>47</v>
      </c>
      <c r="T995">
        <v>1</v>
      </c>
      <c r="U995">
        <f>IF(EmployeeData3[[#This Row],[Gender]]="Female",1,0)</f>
        <v>0</v>
      </c>
      <c r="V995">
        <f>IF(EmployeeData3[[#This Row],[Performance Rating]]="Needs Improvement",1,0)</f>
        <v>0</v>
      </c>
      <c r="W995">
        <f>IF(EmployeeData3[[#This Row],[Performance Rating]]="Exceeds Expectations",1,0)</f>
        <v>0</v>
      </c>
      <c r="X995">
        <f>IF(EmployeeData3[[#This Row],[Performance Rating]]="Outstanding",1,0)</f>
        <v>0</v>
      </c>
      <c r="Y995">
        <f>IF(EmployeeData3[[#This Row],[Job Level]]="Entry",1,0)</f>
        <v>0</v>
      </c>
      <c r="Z995">
        <f>IF(EmployeeData3[[#This Row],[Job Level]]="Manager",1,0)</f>
        <v>0</v>
      </c>
      <c r="AA995">
        <f>IF(EmployeeData3[[#This Row],[Job Level]]="Senior",1,0)</f>
        <v>0</v>
      </c>
      <c r="AB995">
        <f>IF(EmployeeData3[[#This Row],[Job Level]]="Senior Manager",1,0)</f>
        <v>0</v>
      </c>
      <c r="AC995">
        <f>IF(EmployeeData3[[#This Row],[Department]]="Claims",1,0)</f>
        <v>0</v>
      </c>
      <c r="AD995">
        <f>IF(EmployeeData3[[#This Row],[Department]]="Finance",1,0)</f>
        <v>0</v>
      </c>
      <c r="AE995">
        <f>IF(EmployeeData3[[#This Row],[Department]]="HR",1,0)</f>
        <v>0</v>
      </c>
      <c r="AF995">
        <f>IF(EmployeeData3[[#This Row],[Department]]="IT",1,0)</f>
        <v>0</v>
      </c>
      <c r="AG995">
        <f>IF(EmployeeData3[[#This Row],[Department]]="Marketing",1,0)</f>
        <v>0</v>
      </c>
      <c r="AH995">
        <f>IF(EmployeeData3[[#This Row],[Department]]="Sales",1,0)</f>
        <v>0</v>
      </c>
      <c r="AI995">
        <f>IF(EmployeeData3[[#This Row],[Department]]="Underwriting",1,0)</f>
        <v>0</v>
      </c>
      <c r="AJ995">
        <f>IF(EmployeeData3[[#This Row],[Country]]="Canada",1,0)</f>
        <v>0</v>
      </c>
      <c r="AK995">
        <f>IF(EmployeeData3[[#This Row],[Country]]="Germany",1,0)</f>
        <v>0</v>
      </c>
      <c r="AL995">
        <f>IF(EmployeeData3[[#This Row],[Country]]="Ireland",1,0)</f>
        <v>0</v>
      </c>
      <c r="AM995">
        <f>IF(EmployeeData3[[#This Row],[Country]]="Singapore",1,0)</f>
        <v>0</v>
      </c>
      <c r="AN995">
        <f>IF(EmployeeData3[[#This Row],[Country]]="US",1,0)</f>
        <v>0</v>
      </c>
      <c r="AO995">
        <f>IF(EmployeeData3[[#This Row],[Working Arrangement]]="Office",1,0)</f>
        <v>0</v>
      </c>
      <c r="AP995">
        <f>IF(EmployeeData3[[#This Row],[Working Arrangement]]="Remote",1,0)</f>
        <v>0</v>
      </c>
      <c r="AQ995" t="e">
        <f>'Logistics Regression'!#REF! + SUMPRODUCT(B995:J995, 'Logistics Regression'!#REF!)</f>
        <v>#REF!</v>
      </c>
    </row>
    <row r="996" spans="1:43">
      <c r="A996" t="s">
        <v>1047</v>
      </c>
      <c r="B996" t="str">
        <f>VLOOKUP(EmployeeData3[[#This Row],[Employee ID]],GenderData[#All],2,FALSE)</f>
        <v>Female</v>
      </c>
      <c r="C996" t="s">
        <v>21</v>
      </c>
      <c r="D996" t="s">
        <v>22</v>
      </c>
      <c r="E996" t="s">
        <v>23</v>
      </c>
      <c r="F996" t="s">
        <v>32</v>
      </c>
      <c r="G996">
        <v>32</v>
      </c>
      <c r="H996">
        <v>4.3</v>
      </c>
      <c r="I996">
        <v>0.2</v>
      </c>
      <c r="J996" s="3">
        <v>0.94</v>
      </c>
      <c r="K996" t="s">
        <v>37</v>
      </c>
      <c r="L996" t="s">
        <v>26</v>
      </c>
      <c r="M996">
        <v>30</v>
      </c>
      <c r="N996">
        <v>85</v>
      </c>
      <c r="O996">
        <v>2</v>
      </c>
      <c r="P996">
        <v>6.1</v>
      </c>
      <c r="Q996" t="s">
        <v>27</v>
      </c>
      <c r="R996" t="s">
        <v>38</v>
      </c>
      <c r="S996">
        <v>33</v>
      </c>
      <c r="T996">
        <v>0</v>
      </c>
      <c r="U996">
        <f>IF(EmployeeData3[[#This Row],[Gender]]="Female",1,0)</f>
        <v>1</v>
      </c>
      <c r="V996">
        <f>IF(EmployeeData3[[#This Row],[Performance Rating]]="Needs Improvement",1,0)</f>
        <v>0</v>
      </c>
      <c r="W996">
        <f>IF(EmployeeData3[[#This Row],[Performance Rating]]="Exceeds Expectations",1,0)</f>
        <v>1</v>
      </c>
      <c r="X996">
        <f>IF(EmployeeData3[[#This Row],[Performance Rating]]="Outstanding",1,0)</f>
        <v>0</v>
      </c>
      <c r="Y996">
        <f>IF(EmployeeData3[[#This Row],[Job Level]]="Entry",1,0)</f>
        <v>0</v>
      </c>
      <c r="Z996">
        <f>IF(EmployeeData3[[#This Row],[Job Level]]="Manager",1,0)</f>
        <v>0</v>
      </c>
      <c r="AA996">
        <f>IF(EmployeeData3[[#This Row],[Job Level]]="Senior",1,0)</f>
        <v>1</v>
      </c>
      <c r="AB996">
        <f>IF(EmployeeData3[[#This Row],[Job Level]]="Senior Manager",1,0)</f>
        <v>0</v>
      </c>
      <c r="AC996">
        <f>IF(EmployeeData3[[#This Row],[Department]]="Claims",1,0)</f>
        <v>0</v>
      </c>
      <c r="AD996">
        <f>IF(EmployeeData3[[#This Row],[Department]]="Finance",1,0)</f>
        <v>0</v>
      </c>
      <c r="AE996">
        <f>IF(EmployeeData3[[#This Row],[Department]]="HR",1,0)</f>
        <v>0</v>
      </c>
      <c r="AF996">
        <f>IF(EmployeeData3[[#This Row],[Department]]="IT",1,0)</f>
        <v>0</v>
      </c>
      <c r="AG996">
        <f>IF(EmployeeData3[[#This Row],[Department]]="Marketing",1,0)</f>
        <v>0</v>
      </c>
      <c r="AH996">
        <f>IF(EmployeeData3[[#This Row],[Department]]="Sales",1,0)</f>
        <v>1</v>
      </c>
      <c r="AI996">
        <f>IF(EmployeeData3[[#This Row],[Department]]="Underwriting",1,0)</f>
        <v>0</v>
      </c>
      <c r="AJ996">
        <f>IF(EmployeeData3[[#This Row],[Country]]="Canada",1,0)</f>
        <v>0</v>
      </c>
      <c r="AK996">
        <f>IF(EmployeeData3[[#This Row],[Country]]="Germany",1,0)</f>
        <v>0</v>
      </c>
      <c r="AL996">
        <f>IF(EmployeeData3[[#This Row],[Country]]="Ireland",1,0)</f>
        <v>0</v>
      </c>
      <c r="AM996">
        <f>IF(EmployeeData3[[#This Row],[Country]]="Singapore",1,0)</f>
        <v>0</v>
      </c>
      <c r="AN996">
        <f>IF(EmployeeData3[[#This Row],[Country]]="US",1,0)</f>
        <v>0</v>
      </c>
      <c r="AO996">
        <f>IF(EmployeeData3[[#This Row],[Working Arrangement]]="Office",1,0)</f>
        <v>0</v>
      </c>
      <c r="AP996">
        <f>IF(EmployeeData3[[#This Row],[Working Arrangement]]="Remote",1,0)</f>
        <v>1</v>
      </c>
      <c r="AQ996" t="e">
        <f>'Logistics Regression'!#REF! + SUMPRODUCT(B996:J996, 'Logistics Regression'!#REF!)</f>
        <v>#REF!</v>
      </c>
    </row>
    <row r="997" spans="1:43">
      <c r="A997" t="s">
        <v>1048</v>
      </c>
      <c r="B997" t="str">
        <f>VLOOKUP(EmployeeData3[[#This Row],[Employee ID]],GenderData[#All],2,FALSE)</f>
        <v>Female</v>
      </c>
      <c r="C997" t="s">
        <v>48</v>
      </c>
      <c r="D997" t="s">
        <v>49</v>
      </c>
      <c r="E997" t="s">
        <v>23</v>
      </c>
      <c r="F997" t="s">
        <v>32</v>
      </c>
      <c r="G997">
        <v>48</v>
      </c>
      <c r="H997">
        <v>9.6999999999999993</v>
      </c>
      <c r="I997">
        <v>1.4</v>
      </c>
      <c r="J997" s="3">
        <v>0.88</v>
      </c>
      <c r="K997" t="s">
        <v>75</v>
      </c>
      <c r="L997" t="s">
        <v>26</v>
      </c>
      <c r="M997">
        <v>24</v>
      </c>
      <c r="N997">
        <v>69</v>
      </c>
      <c r="O997">
        <v>5</v>
      </c>
      <c r="P997">
        <v>2.4</v>
      </c>
      <c r="Q997" t="s">
        <v>33</v>
      </c>
      <c r="R997" t="s">
        <v>26</v>
      </c>
      <c r="S997">
        <v>20</v>
      </c>
      <c r="T997">
        <v>0</v>
      </c>
      <c r="U997">
        <f>IF(EmployeeData3[[#This Row],[Gender]]="Female",1,0)</f>
        <v>1</v>
      </c>
      <c r="V997">
        <f>IF(EmployeeData3[[#This Row],[Performance Rating]]="Needs Improvement",1,0)</f>
        <v>0</v>
      </c>
      <c r="W997">
        <f>IF(EmployeeData3[[#This Row],[Performance Rating]]="Exceeds Expectations",1,0)</f>
        <v>0</v>
      </c>
      <c r="X997">
        <f>IF(EmployeeData3[[#This Row],[Performance Rating]]="Outstanding",1,0)</f>
        <v>1</v>
      </c>
      <c r="Y997">
        <f>IF(EmployeeData3[[#This Row],[Job Level]]="Entry",1,0)</f>
        <v>0</v>
      </c>
      <c r="Z997">
        <f>IF(EmployeeData3[[#This Row],[Job Level]]="Manager",1,0)</f>
        <v>0</v>
      </c>
      <c r="AA997">
        <f>IF(EmployeeData3[[#This Row],[Job Level]]="Senior",1,0)</f>
        <v>1</v>
      </c>
      <c r="AB997">
        <f>IF(EmployeeData3[[#This Row],[Job Level]]="Senior Manager",1,0)</f>
        <v>0</v>
      </c>
      <c r="AC997">
        <f>IF(EmployeeData3[[#This Row],[Department]]="Claims",1,0)</f>
        <v>0</v>
      </c>
      <c r="AD997">
        <f>IF(EmployeeData3[[#This Row],[Department]]="Finance",1,0)</f>
        <v>0</v>
      </c>
      <c r="AE997">
        <f>IF(EmployeeData3[[#This Row],[Department]]="HR",1,0)</f>
        <v>0</v>
      </c>
      <c r="AF997">
        <f>IF(EmployeeData3[[#This Row],[Department]]="IT",1,0)</f>
        <v>1</v>
      </c>
      <c r="AG997">
        <f>IF(EmployeeData3[[#This Row],[Department]]="Marketing",1,0)</f>
        <v>0</v>
      </c>
      <c r="AH997">
        <f>IF(EmployeeData3[[#This Row],[Department]]="Sales",1,0)</f>
        <v>0</v>
      </c>
      <c r="AI997">
        <f>IF(EmployeeData3[[#This Row],[Department]]="Underwriting",1,0)</f>
        <v>0</v>
      </c>
      <c r="AJ997">
        <f>IF(EmployeeData3[[#This Row],[Country]]="Canada",1,0)</f>
        <v>0</v>
      </c>
      <c r="AK997">
        <f>IF(EmployeeData3[[#This Row],[Country]]="Germany",1,0)</f>
        <v>0</v>
      </c>
      <c r="AL997">
        <f>IF(EmployeeData3[[#This Row],[Country]]="Ireland",1,0)</f>
        <v>0</v>
      </c>
      <c r="AM997">
        <f>IF(EmployeeData3[[#This Row],[Country]]="Singapore",1,0)</f>
        <v>0</v>
      </c>
      <c r="AN997">
        <f>IF(EmployeeData3[[#This Row],[Country]]="US",1,0)</f>
        <v>0</v>
      </c>
      <c r="AO997">
        <f>IF(EmployeeData3[[#This Row],[Working Arrangement]]="Office",1,0)</f>
        <v>0</v>
      </c>
      <c r="AP997">
        <f>IF(EmployeeData3[[#This Row],[Working Arrangement]]="Remote",1,0)</f>
        <v>0</v>
      </c>
      <c r="AQ997" t="e">
        <f>'Logistics Regression'!#REF! + SUMPRODUCT(B997:J997, 'Logistics Regression'!#REF!)</f>
        <v>#REF!</v>
      </c>
    </row>
    <row r="998" spans="1:43">
      <c r="A998" t="s">
        <v>1049</v>
      </c>
      <c r="B998" t="str">
        <f>VLOOKUP(EmployeeData3[[#This Row],[Employee ID]],GenderData[#All],2,FALSE)</f>
        <v>Female</v>
      </c>
      <c r="C998" t="s">
        <v>29</v>
      </c>
      <c r="D998" t="s">
        <v>30</v>
      </c>
      <c r="E998" t="s">
        <v>23</v>
      </c>
      <c r="F998" t="s">
        <v>59</v>
      </c>
      <c r="G998">
        <v>26</v>
      </c>
      <c r="H998">
        <v>11.7</v>
      </c>
      <c r="I998">
        <v>0.9</v>
      </c>
      <c r="J998" s="3">
        <v>1.28</v>
      </c>
      <c r="K998" t="s">
        <v>37</v>
      </c>
      <c r="L998" t="s">
        <v>26</v>
      </c>
      <c r="M998">
        <v>15</v>
      </c>
      <c r="N998">
        <v>80</v>
      </c>
      <c r="O998">
        <v>6</v>
      </c>
      <c r="P998">
        <v>3.5</v>
      </c>
      <c r="Q998" t="s">
        <v>33</v>
      </c>
      <c r="R998" t="s">
        <v>26</v>
      </c>
      <c r="S998">
        <v>23</v>
      </c>
      <c r="T998">
        <v>0</v>
      </c>
      <c r="U998">
        <f>IF(EmployeeData3[[#This Row],[Gender]]="Female",1,0)</f>
        <v>1</v>
      </c>
      <c r="V998">
        <f>IF(EmployeeData3[[#This Row],[Performance Rating]]="Needs Improvement",1,0)</f>
        <v>0</v>
      </c>
      <c r="W998">
        <f>IF(EmployeeData3[[#This Row],[Performance Rating]]="Exceeds Expectations",1,0)</f>
        <v>1</v>
      </c>
      <c r="X998">
        <f>IF(EmployeeData3[[#This Row],[Performance Rating]]="Outstanding",1,0)</f>
        <v>0</v>
      </c>
      <c r="Y998">
        <f>IF(EmployeeData3[[#This Row],[Job Level]]="Entry",1,0)</f>
        <v>0</v>
      </c>
      <c r="Z998">
        <f>IF(EmployeeData3[[#This Row],[Job Level]]="Manager",1,0)</f>
        <v>0</v>
      </c>
      <c r="AA998">
        <f>IF(EmployeeData3[[#This Row],[Job Level]]="Senior",1,0)</f>
        <v>0</v>
      </c>
      <c r="AB998">
        <f>IF(EmployeeData3[[#This Row],[Job Level]]="Senior Manager",1,0)</f>
        <v>1</v>
      </c>
      <c r="AC998">
        <f>IF(EmployeeData3[[#This Row],[Department]]="Claims",1,0)</f>
        <v>1</v>
      </c>
      <c r="AD998">
        <f>IF(EmployeeData3[[#This Row],[Department]]="Finance",1,0)</f>
        <v>0</v>
      </c>
      <c r="AE998">
        <f>IF(EmployeeData3[[#This Row],[Department]]="HR",1,0)</f>
        <v>0</v>
      </c>
      <c r="AF998">
        <f>IF(EmployeeData3[[#This Row],[Department]]="IT",1,0)</f>
        <v>0</v>
      </c>
      <c r="AG998">
        <f>IF(EmployeeData3[[#This Row],[Department]]="Marketing",1,0)</f>
        <v>0</v>
      </c>
      <c r="AH998">
        <f>IF(EmployeeData3[[#This Row],[Department]]="Sales",1,0)</f>
        <v>0</v>
      </c>
      <c r="AI998">
        <f>IF(EmployeeData3[[#This Row],[Department]]="Underwriting",1,0)</f>
        <v>0</v>
      </c>
      <c r="AJ998">
        <f>IF(EmployeeData3[[#This Row],[Country]]="Canada",1,0)</f>
        <v>0</v>
      </c>
      <c r="AK998">
        <f>IF(EmployeeData3[[#This Row],[Country]]="Germany",1,0)</f>
        <v>0</v>
      </c>
      <c r="AL998">
        <f>IF(EmployeeData3[[#This Row],[Country]]="Ireland",1,0)</f>
        <v>0</v>
      </c>
      <c r="AM998">
        <f>IF(EmployeeData3[[#This Row],[Country]]="Singapore",1,0)</f>
        <v>0</v>
      </c>
      <c r="AN998">
        <f>IF(EmployeeData3[[#This Row],[Country]]="US",1,0)</f>
        <v>0</v>
      </c>
      <c r="AO998">
        <f>IF(EmployeeData3[[#This Row],[Working Arrangement]]="Office",1,0)</f>
        <v>0</v>
      </c>
      <c r="AP998">
        <f>IF(EmployeeData3[[#This Row],[Working Arrangement]]="Remote",1,0)</f>
        <v>0</v>
      </c>
      <c r="AQ998" t="e">
        <f>'Logistics Regression'!#REF! + SUMPRODUCT(B998:J998, 'Logistics Regression'!#REF!)</f>
        <v>#REF!</v>
      </c>
    </row>
    <row r="999" spans="1:43">
      <c r="A999" t="s">
        <v>1050</v>
      </c>
      <c r="B999" t="str">
        <f>VLOOKUP(EmployeeData3[[#This Row],[Employee ID]],GenderData[#All],2,FALSE)</f>
        <v>Male</v>
      </c>
      <c r="C999" t="s">
        <v>48</v>
      </c>
      <c r="D999" t="s">
        <v>49</v>
      </c>
      <c r="E999" t="s">
        <v>23</v>
      </c>
      <c r="F999" t="s">
        <v>62</v>
      </c>
      <c r="G999">
        <v>27</v>
      </c>
      <c r="H999">
        <v>3.2</v>
      </c>
      <c r="I999">
        <v>3.2</v>
      </c>
      <c r="J999" s="3">
        <v>1.18</v>
      </c>
      <c r="K999" t="s">
        <v>37</v>
      </c>
      <c r="L999" t="s">
        <v>38</v>
      </c>
      <c r="M999">
        <v>1</v>
      </c>
      <c r="N999">
        <v>56</v>
      </c>
      <c r="O999">
        <v>1</v>
      </c>
      <c r="P999">
        <v>1.7</v>
      </c>
      <c r="Q999" t="s">
        <v>50</v>
      </c>
      <c r="R999" t="s">
        <v>26</v>
      </c>
      <c r="S999">
        <v>14</v>
      </c>
      <c r="T999">
        <v>0</v>
      </c>
      <c r="U999">
        <f>IF(EmployeeData3[[#This Row],[Gender]]="Female",1,0)</f>
        <v>0</v>
      </c>
      <c r="V999">
        <f>IF(EmployeeData3[[#This Row],[Performance Rating]]="Needs Improvement",1,0)</f>
        <v>0</v>
      </c>
      <c r="W999">
        <f>IF(EmployeeData3[[#This Row],[Performance Rating]]="Exceeds Expectations",1,0)</f>
        <v>1</v>
      </c>
      <c r="X999">
        <f>IF(EmployeeData3[[#This Row],[Performance Rating]]="Outstanding",1,0)</f>
        <v>0</v>
      </c>
      <c r="Y999">
        <f>IF(EmployeeData3[[#This Row],[Job Level]]="Entry",1,0)</f>
        <v>1</v>
      </c>
      <c r="Z999">
        <f>IF(EmployeeData3[[#This Row],[Job Level]]="Manager",1,0)</f>
        <v>0</v>
      </c>
      <c r="AA999">
        <f>IF(EmployeeData3[[#This Row],[Job Level]]="Senior",1,0)</f>
        <v>0</v>
      </c>
      <c r="AB999">
        <f>IF(EmployeeData3[[#This Row],[Job Level]]="Senior Manager",1,0)</f>
        <v>0</v>
      </c>
      <c r="AC999">
        <f>IF(EmployeeData3[[#This Row],[Department]]="Claims",1,0)</f>
        <v>0</v>
      </c>
      <c r="AD999">
        <f>IF(EmployeeData3[[#This Row],[Department]]="Finance",1,0)</f>
        <v>0</v>
      </c>
      <c r="AE999">
        <f>IF(EmployeeData3[[#This Row],[Department]]="HR",1,0)</f>
        <v>0</v>
      </c>
      <c r="AF999">
        <f>IF(EmployeeData3[[#This Row],[Department]]="IT",1,0)</f>
        <v>1</v>
      </c>
      <c r="AG999">
        <f>IF(EmployeeData3[[#This Row],[Department]]="Marketing",1,0)</f>
        <v>0</v>
      </c>
      <c r="AH999">
        <f>IF(EmployeeData3[[#This Row],[Department]]="Sales",1,0)</f>
        <v>0</v>
      </c>
      <c r="AI999">
        <f>IF(EmployeeData3[[#This Row],[Department]]="Underwriting",1,0)</f>
        <v>0</v>
      </c>
      <c r="AJ999">
        <f>IF(EmployeeData3[[#This Row],[Country]]="Canada",1,0)</f>
        <v>0</v>
      </c>
      <c r="AK999">
        <f>IF(EmployeeData3[[#This Row],[Country]]="Germany",1,0)</f>
        <v>0</v>
      </c>
      <c r="AL999">
        <f>IF(EmployeeData3[[#This Row],[Country]]="Ireland",1,0)</f>
        <v>0</v>
      </c>
      <c r="AM999">
        <f>IF(EmployeeData3[[#This Row],[Country]]="Singapore",1,0)</f>
        <v>0</v>
      </c>
      <c r="AN999">
        <f>IF(EmployeeData3[[#This Row],[Country]]="US",1,0)</f>
        <v>0</v>
      </c>
      <c r="AO999">
        <f>IF(EmployeeData3[[#This Row],[Working Arrangement]]="Office",1,0)</f>
        <v>1</v>
      </c>
      <c r="AP999">
        <f>IF(EmployeeData3[[#This Row],[Working Arrangement]]="Remote",1,0)</f>
        <v>0</v>
      </c>
      <c r="AQ999" t="e">
        <f>'Logistics Regression'!#REF! + SUMPRODUCT(B999:J999, 'Logistics Regression'!#REF!)</f>
        <v>#REF!</v>
      </c>
    </row>
    <row r="1000" spans="1:43">
      <c r="A1000" t="s">
        <v>1051</v>
      </c>
      <c r="B1000" t="str">
        <f>VLOOKUP(EmployeeData3[[#This Row],[Employee ID]],GenderData[#All],2,FALSE)</f>
        <v>Female</v>
      </c>
      <c r="C1000" t="s">
        <v>29</v>
      </c>
      <c r="D1000" t="s">
        <v>30</v>
      </c>
      <c r="E1000" t="s">
        <v>31</v>
      </c>
      <c r="F1000" t="s">
        <v>62</v>
      </c>
      <c r="G1000">
        <v>55</v>
      </c>
      <c r="H1000">
        <v>1.8</v>
      </c>
      <c r="I1000">
        <v>1.8</v>
      </c>
      <c r="J1000" s="3">
        <v>0.82</v>
      </c>
      <c r="K1000" t="s">
        <v>25</v>
      </c>
      <c r="L1000" t="s">
        <v>26</v>
      </c>
      <c r="M1000">
        <v>16</v>
      </c>
      <c r="N1000">
        <v>81</v>
      </c>
      <c r="O1000">
        <v>4</v>
      </c>
      <c r="P1000">
        <v>2.2999999999999998</v>
      </c>
      <c r="Q1000" t="s">
        <v>33</v>
      </c>
      <c r="R1000" t="s">
        <v>38</v>
      </c>
      <c r="S1000">
        <v>35</v>
      </c>
      <c r="T1000">
        <v>0</v>
      </c>
      <c r="U1000">
        <f>IF(EmployeeData3[[#This Row],[Gender]]="Female",1,0)</f>
        <v>1</v>
      </c>
      <c r="V1000">
        <f>IF(EmployeeData3[[#This Row],[Performance Rating]]="Needs Improvement",1,0)</f>
        <v>0</v>
      </c>
      <c r="W1000">
        <f>IF(EmployeeData3[[#This Row],[Performance Rating]]="Exceeds Expectations",1,0)</f>
        <v>0</v>
      </c>
      <c r="X1000">
        <f>IF(EmployeeData3[[#This Row],[Performance Rating]]="Outstanding",1,0)</f>
        <v>0</v>
      </c>
      <c r="Y1000">
        <f>IF(EmployeeData3[[#This Row],[Job Level]]="Entry",1,0)</f>
        <v>1</v>
      </c>
      <c r="Z1000">
        <f>IF(EmployeeData3[[#This Row],[Job Level]]="Manager",1,0)</f>
        <v>0</v>
      </c>
      <c r="AA1000">
        <f>IF(EmployeeData3[[#This Row],[Job Level]]="Senior",1,0)</f>
        <v>0</v>
      </c>
      <c r="AB1000">
        <f>IF(EmployeeData3[[#This Row],[Job Level]]="Senior Manager",1,0)</f>
        <v>0</v>
      </c>
      <c r="AC1000">
        <f>IF(EmployeeData3[[#This Row],[Department]]="Claims",1,0)</f>
        <v>1</v>
      </c>
      <c r="AD1000">
        <f>IF(EmployeeData3[[#This Row],[Department]]="Finance",1,0)</f>
        <v>0</v>
      </c>
      <c r="AE1000">
        <f>IF(EmployeeData3[[#This Row],[Department]]="HR",1,0)</f>
        <v>0</v>
      </c>
      <c r="AF1000">
        <f>IF(EmployeeData3[[#This Row],[Department]]="IT",1,0)</f>
        <v>0</v>
      </c>
      <c r="AG1000">
        <f>IF(EmployeeData3[[#This Row],[Department]]="Marketing",1,0)</f>
        <v>0</v>
      </c>
      <c r="AH1000">
        <f>IF(EmployeeData3[[#This Row],[Department]]="Sales",1,0)</f>
        <v>0</v>
      </c>
      <c r="AI1000">
        <f>IF(EmployeeData3[[#This Row],[Department]]="Underwriting",1,0)</f>
        <v>0</v>
      </c>
      <c r="AJ1000">
        <f>IF(EmployeeData3[[#This Row],[Country]]="Canada",1,0)</f>
        <v>0</v>
      </c>
      <c r="AK1000">
        <f>IF(EmployeeData3[[#This Row],[Country]]="Germany",1,0)</f>
        <v>1</v>
      </c>
      <c r="AL1000">
        <f>IF(EmployeeData3[[#This Row],[Country]]="Ireland",1,0)</f>
        <v>0</v>
      </c>
      <c r="AM1000">
        <f>IF(EmployeeData3[[#This Row],[Country]]="Singapore",1,0)</f>
        <v>0</v>
      </c>
      <c r="AN1000">
        <f>IF(EmployeeData3[[#This Row],[Country]]="US",1,0)</f>
        <v>0</v>
      </c>
      <c r="AO1000">
        <f>IF(EmployeeData3[[#This Row],[Working Arrangement]]="Office",1,0)</f>
        <v>0</v>
      </c>
      <c r="AP1000">
        <f>IF(EmployeeData3[[#This Row],[Working Arrangement]]="Remote",1,0)</f>
        <v>0</v>
      </c>
      <c r="AQ1000" t="e">
        <f>'Logistics Regression'!#REF! + SUMPRODUCT(B1000:J1000, 'Logistics Regression'!#REF!)</f>
        <v>#REF!</v>
      </c>
    </row>
    <row r="1001" spans="1:43">
      <c r="A1001" t="s">
        <v>1052</v>
      </c>
      <c r="B1001" t="str">
        <f>VLOOKUP(EmployeeData3[[#This Row],[Employee ID]],GenderData[#All],2,FALSE)</f>
        <v>Male</v>
      </c>
      <c r="C1001" t="s">
        <v>21</v>
      </c>
      <c r="D1001" t="s">
        <v>22</v>
      </c>
      <c r="E1001" t="s">
        <v>23</v>
      </c>
      <c r="F1001" t="s">
        <v>24</v>
      </c>
      <c r="G1001">
        <v>38</v>
      </c>
      <c r="H1001">
        <v>14</v>
      </c>
      <c r="I1001">
        <v>3.7</v>
      </c>
      <c r="J1001" s="3">
        <v>1.18</v>
      </c>
      <c r="K1001" t="s">
        <v>37</v>
      </c>
      <c r="L1001" t="s">
        <v>26</v>
      </c>
      <c r="M1001">
        <v>17</v>
      </c>
      <c r="N1001">
        <v>85</v>
      </c>
      <c r="O1001">
        <v>6</v>
      </c>
      <c r="P1001">
        <v>1.2</v>
      </c>
      <c r="Q1001" t="s">
        <v>27</v>
      </c>
      <c r="R1001" t="s">
        <v>26</v>
      </c>
      <c r="S1001">
        <v>31</v>
      </c>
      <c r="T1001">
        <v>0</v>
      </c>
      <c r="U1001">
        <f>IF(EmployeeData3[[#This Row],[Gender]]="Female",1,0)</f>
        <v>0</v>
      </c>
      <c r="V1001">
        <f>IF(EmployeeData3[[#This Row],[Performance Rating]]="Needs Improvement",1,0)</f>
        <v>0</v>
      </c>
      <c r="W1001">
        <f>IF(EmployeeData3[[#This Row],[Performance Rating]]="Exceeds Expectations",1,0)</f>
        <v>1</v>
      </c>
      <c r="X1001">
        <f>IF(EmployeeData3[[#This Row],[Performance Rating]]="Outstanding",1,0)</f>
        <v>0</v>
      </c>
      <c r="Y1001">
        <f>IF(EmployeeData3[[#This Row],[Job Level]]="Entry",1,0)</f>
        <v>0</v>
      </c>
      <c r="Z1001">
        <f>IF(EmployeeData3[[#This Row],[Job Level]]="Manager",1,0)</f>
        <v>0</v>
      </c>
      <c r="AA1001">
        <f>IF(EmployeeData3[[#This Row],[Job Level]]="Senior",1,0)</f>
        <v>0</v>
      </c>
      <c r="AB1001">
        <f>IF(EmployeeData3[[#This Row],[Job Level]]="Senior Manager",1,0)</f>
        <v>0</v>
      </c>
      <c r="AC1001">
        <f>IF(EmployeeData3[[#This Row],[Department]]="Claims",1,0)</f>
        <v>0</v>
      </c>
      <c r="AD1001">
        <f>IF(EmployeeData3[[#This Row],[Department]]="Finance",1,0)</f>
        <v>0</v>
      </c>
      <c r="AE1001">
        <f>IF(EmployeeData3[[#This Row],[Department]]="HR",1,0)</f>
        <v>0</v>
      </c>
      <c r="AF1001">
        <f>IF(EmployeeData3[[#This Row],[Department]]="IT",1,0)</f>
        <v>0</v>
      </c>
      <c r="AG1001">
        <f>IF(EmployeeData3[[#This Row],[Department]]="Marketing",1,0)</f>
        <v>0</v>
      </c>
      <c r="AH1001">
        <f>IF(EmployeeData3[[#This Row],[Department]]="Sales",1,0)</f>
        <v>1</v>
      </c>
      <c r="AI1001">
        <f>IF(EmployeeData3[[#This Row],[Department]]="Underwriting",1,0)</f>
        <v>0</v>
      </c>
      <c r="AJ1001">
        <f>IF(EmployeeData3[[#This Row],[Country]]="Canada",1,0)</f>
        <v>0</v>
      </c>
      <c r="AK1001">
        <f>IF(EmployeeData3[[#This Row],[Country]]="Germany",1,0)</f>
        <v>0</v>
      </c>
      <c r="AL1001">
        <f>IF(EmployeeData3[[#This Row],[Country]]="Ireland",1,0)</f>
        <v>0</v>
      </c>
      <c r="AM1001">
        <f>IF(EmployeeData3[[#This Row],[Country]]="Singapore",1,0)</f>
        <v>0</v>
      </c>
      <c r="AN1001">
        <f>IF(EmployeeData3[[#This Row],[Country]]="US",1,0)</f>
        <v>0</v>
      </c>
      <c r="AO1001">
        <f>IF(EmployeeData3[[#This Row],[Working Arrangement]]="Office",1,0)</f>
        <v>0</v>
      </c>
      <c r="AP1001">
        <f>IF(EmployeeData3[[#This Row],[Working Arrangement]]="Remote",1,0)</f>
        <v>1</v>
      </c>
      <c r="AQ1001" t="e">
        <f>'Logistics Regression'!#REF! + SUMPRODUCT(B1001:J1001, 'Logistics Regression'!#REF!)</f>
        <v>#REF!</v>
      </c>
    </row>
  </sheetData>
  <conditionalFormatting sqref="A1:A1001">
    <cfRule type="duplicateValues" dxfId="2" priority="4"/>
  </conditionalFormatting>
  <conditionalFormatting sqref="A1:A1048576">
    <cfRule type="duplicateValues" dxfId="1" priority="3"/>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9B59-B485-4296-B409-4361789EE7F7}">
  <dimension ref="A1:AR1038"/>
  <sheetViews>
    <sheetView topLeftCell="AH1" workbookViewId="0">
      <selection activeCell="AP2" sqref="AP2"/>
    </sheetView>
  </sheetViews>
  <sheetFormatPr defaultRowHeight="14.5"/>
  <cols>
    <col min="1" max="1" width="18.08984375" customWidth="1"/>
    <col min="2" max="2" width="16" customWidth="1"/>
    <col min="3" max="3" width="22" customWidth="1"/>
    <col min="4" max="4" width="13" customWidth="1"/>
    <col min="5" max="5" width="27" customWidth="1"/>
    <col min="6" max="6" width="30" customWidth="1"/>
    <col min="7" max="7" width="18" customWidth="1"/>
    <col min="8" max="8" width="14" customWidth="1"/>
    <col min="9" max="9" width="24" customWidth="1"/>
    <col min="10" max="10" width="10" customWidth="1"/>
    <col min="11" max="11" width="16" customWidth="1"/>
    <col min="35" max="35" width="12.36328125" bestFit="1" customWidth="1"/>
  </cols>
  <sheetData>
    <row r="1" spans="1:44">
      <c r="A1" s="1" t="s">
        <v>5</v>
      </c>
      <c r="B1" s="1" t="s">
        <v>6</v>
      </c>
      <c r="C1" s="1" t="s">
        <v>7</v>
      </c>
      <c r="D1" s="1" t="s">
        <v>9</v>
      </c>
      <c r="E1" s="1" t="s">
        <v>11</v>
      </c>
      <c r="F1" s="1" t="s">
        <v>12</v>
      </c>
      <c r="G1" s="1" t="s">
        <v>13</v>
      </c>
      <c r="H1" s="1" t="s">
        <v>14</v>
      </c>
      <c r="I1" s="1" t="s">
        <v>15</v>
      </c>
      <c r="J1" s="1" t="s">
        <v>17</v>
      </c>
      <c r="K1" s="1" t="s">
        <v>18</v>
      </c>
      <c r="L1" t="s">
        <v>1337</v>
      </c>
      <c r="M1" t="s">
        <v>1338</v>
      </c>
      <c r="N1" t="s">
        <v>1339</v>
      </c>
      <c r="O1" t="s">
        <v>1340</v>
      </c>
      <c r="P1" t="s">
        <v>1341</v>
      </c>
      <c r="Q1" t="s">
        <v>1342</v>
      </c>
      <c r="R1" t="s">
        <v>1343</v>
      </c>
      <c r="S1" t="s">
        <v>1344</v>
      </c>
      <c r="T1" t="s">
        <v>1345</v>
      </c>
      <c r="U1" t="s">
        <v>1346</v>
      </c>
      <c r="V1" t="s">
        <v>1347</v>
      </c>
      <c r="W1" t="s">
        <v>1348</v>
      </c>
      <c r="X1" t="s">
        <v>1349</v>
      </c>
      <c r="Y1" t="s">
        <v>1350</v>
      </c>
      <c r="Z1" t="s">
        <v>1351</v>
      </c>
      <c r="AA1" t="s">
        <v>1352</v>
      </c>
      <c r="AB1" t="s">
        <v>1353</v>
      </c>
      <c r="AC1" t="s">
        <v>1354</v>
      </c>
      <c r="AD1" t="s">
        <v>1355</v>
      </c>
      <c r="AE1" t="s">
        <v>1356</v>
      </c>
      <c r="AF1" t="s">
        <v>1357</v>
      </c>
      <c r="AG1" t="s">
        <v>1358</v>
      </c>
      <c r="AH1" t="s">
        <v>1361</v>
      </c>
      <c r="AI1" t="s">
        <v>1362</v>
      </c>
      <c r="AJ1" t="s">
        <v>1363</v>
      </c>
      <c r="AK1" t="s">
        <v>1364</v>
      </c>
      <c r="AL1" t="s">
        <v>1365</v>
      </c>
      <c r="AM1" t="s">
        <v>1514</v>
      </c>
      <c r="AN1" t="s">
        <v>1106</v>
      </c>
      <c r="AO1" t="s">
        <v>1538</v>
      </c>
      <c r="AP1" t="s">
        <v>3</v>
      </c>
      <c r="AQ1" t="s">
        <v>1108</v>
      </c>
      <c r="AR1" t="s">
        <v>1106</v>
      </c>
    </row>
    <row r="2" spans="1:44">
      <c r="A2">
        <v>39</v>
      </c>
      <c r="B2">
        <v>1.9</v>
      </c>
      <c r="C2">
        <v>1.9</v>
      </c>
      <c r="D2" s="3">
        <v>1.1200000000000001</v>
      </c>
      <c r="E2">
        <v>0</v>
      </c>
      <c r="F2">
        <v>19</v>
      </c>
      <c r="G2">
        <v>86</v>
      </c>
      <c r="H2">
        <v>2</v>
      </c>
      <c r="I2">
        <v>5.2</v>
      </c>
      <c r="J2">
        <v>0</v>
      </c>
      <c r="K2">
        <v>44</v>
      </c>
      <c r="L2">
        <v>1</v>
      </c>
      <c r="M2" s="55">
        <v>0</v>
      </c>
      <c r="N2">
        <v>0</v>
      </c>
      <c r="O2">
        <v>0</v>
      </c>
      <c r="P2" s="55">
        <v>0</v>
      </c>
      <c r="Q2" s="55">
        <v>0</v>
      </c>
      <c r="R2" s="55">
        <v>0</v>
      </c>
      <c r="S2">
        <v>0</v>
      </c>
      <c r="T2">
        <v>0</v>
      </c>
      <c r="U2">
        <v>0</v>
      </c>
      <c r="V2">
        <v>0</v>
      </c>
      <c r="W2">
        <v>0</v>
      </c>
      <c r="X2">
        <v>0</v>
      </c>
      <c r="Y2">
        <v>1</v>
      </c>
      <c r="Z2">
        <v>0</v>
      </c>
      <c r="AA2">
        <v>0</v>
      </c>
      <c r="AB2">
        <v>0</v>
      </c>
      <c r="AC2">
        <v>0</v>
      </c>
      <c r="AD2">
        <v>0</v>
      </c>
      <c r="AE2">
        <v>0</v>
      </c>
      <c r="AF2">
        <v>0</v>
      </c>
      <c r="AG2">
        <v>1</v>
      </c>
      <c r="AH2" s="59" cm="1">
        <f t="array" ref="AH2">$B$1005+SUMPRODUCT(A2:AG2,TRANSPOSE($B$1006:$B$1038))</f>
        <v>-1.9366530684723573</v>
      </c>
      <c r="AI2" s="3">
        <f>EXP(EmployeeData36[[#This Row],[Logit]])</f>
        <v>0.14418572283885137</v>
      </c>
      <c r="AJ2">
        <f>EmployeeData36[[#This Row],[Odds]]/(1+EmployeeData36[[#This Row],[Odds]])</f>
        <v>0.12601601292586542</v>
      </c>
      <c r="AK2">
        <f>IF(AR2=1,LN(EmployeeData36[[#This Row],[Probability]]),LN(1-EmployeeData36[[#This Row],[Probability]]))</f>
        <v>-0.13469322491991623</v>
      </c>
      <c r="AL2" s="3">
        <f>(AR2-EmployeeData36[[#This Row],[Probability]])^2</f>
        <v>1.5880035513731881E-2</v>
      </c>
      <c r="AM2" t="str">
        <f>IF(EmployeeData36[[#This Row],[Probability]]&lt;10%,"Low",
IF(EmployeeData36[[#This Row],[Probability]]&lt;20%,"Moderate",
IF(EmployeeData36[[#This Row],[Probability]]&lt;30%,"High","Very High")))</f>
        <v>Moderate</v>
      </c>
      <c r="AN2">
        <f t="shared" ref="AN2:AN65" si="0">AR2</f>
        <v>0</v>
      </c>
      <c r="AO2" t="str">
        <f>EmployeeData3[[#This Row],[Department]]</f>
        <v>Sales</v>
      </c>
      <c r="AP2" t="str">
        <f>EmployeeData3[[#This Row],[Country]]</f>
        <v>UK</v>
      </c>
      <c r="AQ2" t="str">
        <f>EmployeeData[[#This Row],[Job Level]]</f>
        <v>Professional</v>
      </c>
      <c r="AR2">
        <v>0</v>
      </c>
    </row>
    <row r="3" spans="1:44">
      <c r="A3">
        <v>32</v>
      </c>
      <c r="B3">
        <v>2</v>
      </c>
      <c r="C3">
        <v>2</v>
      </c>
      <c r="D3" s="3">
        <v>0.95</v>
      </c>
      <c r="E3">
        <v>0</v>
      </c>
      <c r="F3">
        <v>8</v>
      </c>
      <c r="G3">
        <v>91</v>
      </c>
      <c r="H3">
        <v>2</v>
      </c>
      <c r="I3">
        <v>2.8</v>
      </c>
      <c r="J3">
        <v>0</v>
      </c>
      <c r="K3">
        <v>0</v>
      </c>
      <c r="L3">
        <v>0</v>
      </c>
      <c r="M3">
        <v>0</v>
      </c>
      <c r="N3">
        <v>0</v>
      </c>
      <c r="O3">
        <v>0</v>
      </c>
      <c r="P3">
        <v>0</v>
      </c>
      <c r="Q3">
        <v>0</v>
      </c>
      <c r="R3">
        <v>1</v>
      </c>
      <c r="S3">
        <v>0</v>
      </c>
      <c r="T3">
        <v>1</v>
      </c>
      <c r="U3">
        <v>0</v>
      </c>
      <c r="V3">
        <v>0</v>
      </c>
      <c r="W3">
        <v>0</v>
      </c>
      <c r="X3">
        <v>0</v>
      </c>
      <c r="Y3">
        <v>0</v>
      </c>
      <c r="Z3">
        <v>0</v>
      </c>
      <c r="AA3">
        <v>0</v>
      </c>
      <c r="AB3">
        <v>1</v>
      </c>
      <c r="AC3">
        <v>0</v>
      </c>
      <c r="AD3">
        <v>0</v>
      </c>
      <c r="AE3">
        <v>0</v>
      </c>
      <c r="AF3">
        <v>0</v>
      </c>
      <c r="AG3">
        <v>0</v>
      </c>
      <c r="AH3" s="59" cm="1">
        <f t="array" ref="AH3">$B$1005+SUMPRODUCT(A3:AG3,TRANSPOSE($B$1006:$B$1038))</f>
        <v>-3.2579730699325449</v>
      </c>
      <c r="AI3" s="3">
        <f>EXP(EmployeeData36[[#This Row],[Logit]])</f>
        <v>3.8466287527362898E-2</v>
      </c>
      <c r="AJ3">
        <f>EmployeeData36[[#This Row],[Odds]]/(1+EmployeeData36[[#This Row],[Odds]])</f>
        <v>3.7041440814562156E-2</v>
      </c>
      <c r="AK3">
        <f>IF(AR3=1,LN(EmployeeData36[[#This Row],[Probability]]),LN(1-EmployeeData36[[#This Row],[Probability]]))</f>
        <v>-3.7744901146887729E-2</v>
      </c>
      <c r="AL3" s="3">
        <f>(AR3-EmployeeData36[[#This Row],[Probability]])^2</f>
        <v>1.3720683376187111E-3</v>
      </c>
      <c r="AM3" t="str">
        <f>IF(EmployeeData36[[#This Row],[Probability]]&lt;10%,"Low",
IF(EmployeeData36[[#This Row],[Probability]]&lt;20%,"Moderate",
IF(EmployeeData36[[#This Row],[Probability]]&lt;30%,"High","Very High")))</f>
        <v>Low</v>
      </c>
      <c r="AN3">
        <f t="shared" si="0"/>
        <v>0</v>
      </c>
      <c r="AO3" t="str">
        <f>EmployeeData3[[#This Row],[Department]]</f>
        <v>Claims</v>
      </c>
      <c r="AP3" t="str">
        <f>EmployeeData3[[#This Row],[Country]]</f>
        <v>Germany</v>
      </c>
      <c r="AQ3" t="str">
        <f>EmployeeData[[#This Row],[Job Level]]</f>
        <v>Senior</v>
      </c>
      <c r="AR3">
        <v>0</v>
      </c>
    </row>
    <row r="4" spans="1:44">
      <c r="A4">
        <v>21</v>
      </c>
      <c r="B4">
        <v>7.2</v>
      </c>
      <c r="C4">
        <v>1.2</v>
      </c>
      <c r="D4" s="3">
        <v>0.89</v>
      </c>
      <c r="E4">
        <v>0</v>
      </c>
      <c r="F4">
        <v>31</v>
      </c>
      <c r="G4">
        <v>55</v>
      </c>
      <c r="H4">
        <v>3</v>
      </c>
      <c r="I4">
        <v>0.5</v>
      </c>
      <c r="J4">
        <v>1</v>
      </c>
      <c r="K4">
        <v>37</v>
      </c>
      <c r="L4">
        <v>0</v>
      </c>
      <c r="M4">
        <v>0</v>
      </c>
      <c r="N4">
        <v>1</v>
      </c>
      <c r="O4">
        <v>0</v>
      </c>
      <c r="P4">
        <v>0</v>
      </c>
      <c r="Q4">
        <v>1</v>
      </c>
      <c r="R4">
        <v>0</v>
      </c>
      <c r="S4">
        <v>0</v>
      </c>
      <c r="T4">
        <v>0</v>
      </c>
      <c r="U4">
        <v>0</v>
      </c>
      <c r="V4">
        <v>0</v>
      </c>
      <c r="W4">
        <v>0</v>
      </c>
      <c r="X4">
        <v>1</v>
      </c>
      <c r="Y4">
        <v>0</v>
      </c>
      <c r="Z4">
        <v>0</v>
      </c>
      <c r="AA4">
        <v>0</v>
      </c>
      <c r="AB4">
        <v>0</v>
      </c>
      <c r="AC4">
        <v>0</v>
      </c>
      <c r="AD4">
        <v>0</v>
      </c>
      <c r="AE4">
        <v>0</v>
      </c>
      <c r="AF4">
        <v>0</v>
      </c>
      <c r="AG4">
        <v>1</v>
      </c>
      <c r="AH4" s="59" cm="1">
        <f t="array" ref="AH4">$B$1005+SUMPRODUCT(A4:AG4,TRANSPOSE($B$1006:$B$1038))</f>
        <v>-1.3225324696762124</v>
      </c>
      <c r="AI4" s="3">
        <f>EXP(EmployeeData36[[#This Row],[Logit]])</f>
        <v>0.26645964581463777</v>
      </c>
      <c r="AJ4">
        <f>EmployeeData36[[#This Row],[Odds]]/(1+EmployeeData36[[#This Row],[Odds]])</f>
        <v>0.21039726508083106</v>
      </c>
      <c r="AK4">
        <f>IF(AR4=1,LN(EmployeeData36[[#This Row],[Probability]]),LN(1-EmployeeData36[[#This Row],[Probability]]))</f>
        <v>-0.23622532719210462</v>
      </c>
      <c r="AL4" s="3">
        <f>(AR4-EmployeeData36[[#This Row],[Probability]])^2</f>
        <v>4.4267009153493492E-2</v>
      </c>
      <c r="AM4" t="str">
        <f>IF(EmployeeData36[[#This Row],[Probability]]&lt;10%,"Low",
IF(EmployeeData36[[#This Row],[Probability]]&lt;20%,"Moderate",
IF(EmployeeData36[[#This Row],[Probability]]&lt;30%,"High","Very High")))</f>
        <v>High</v>
      </c>
      <c r="AN4">
        <f t="shared" si="0"/>
        <v>0</v>
      </c>
      <c r="AO4" t="str">
        <f>EmployeeData3[[#This Row],[Department]]</f>
        <v>Marketing</v>
      </c>
      <c r="AP4" t="str">
        <f>EmployeeData3[[#This Row],[Country]]</f>
        <v>UK</v>
      </c>
      <c r="AQ4" t="str">
        <f>EmployeeData[[#This Row],[Job Level]]</f>
        <v>Manager</v>
      </c>
      <c r="AR4">
        <v>0</v>
      </c>
    </row>
    <row r="5" spans="1:44">
      <c r="A5">
        <v>48</v>
      </c>
      <c r="B5">
        <v>2</v>
      </c>
      <c r="C5">
        <v>2</v>
      </c>
      <c r="D5" s="3">
        <v>0.99</v>
      </c>
      <c r="E5">
        <v>0</v>
      </c>
      <c r="F5">
        <v>35</v>
      </c>
      <c r="G5">
        <v>78</v>
      </c>
      <c r="H5">
        <v>3</v>
      </c>
      <c r="I5">
        <v>2.2999999999999998</v>
      </c>
      <c r="J5">
        <v>0</v>
      </c>
      <c r="K5">
        <v>27</v>
      </c>
      <c r="L5">
        <v>1</v>
      </c>
      <c r="M5">
        <v>0</v>
      </c>
      <c r="N5">
        <v>1</v>
      </c>
      <c r="O5">
        <v>0</v>
      </c>
      <c r="P5">
        <v>0</v>
      </c>
      <c r="Q5">
        <v>0</v>
      </c>
      <c r="R5">
        <v>1</v>
      </c>
      <c r="S5">
        <v>0</v>
      </c>
      <c r="T5">
        <v>0</v>
      </c>
      <c r="U5">
        <v>0</v>
      </c>
      <c r="V5">
        <v>0</v>
      </c>
      <c r="W5">
        <v>0</v>
      </c>
      <c r="X5">
        <v>0</v>
      </c>
      <c r="Y5">
        <v>0</v>
      </c>
      <c r="Z5">
        <v>0</v>
      </c>
      <c r="AA5">
        <v>0</v>
      </c>
      <c r="AB5">
        <v>0</v>
      </c>
      <c r="AC5">
        <v>0</v>
      </c>
      <c r="AD5">
        <v>1</v>
      </c>
      <c r="AE5">
        <v>0</v>
      </c>
      <c r="AF5">
        <v>0</v>
      </c>
      <c r="AG5">
        <v>1</v>
      </c>
      <c r="AH5" s="59" cm="1">
        <f t="array" ref="AH5">$B$1005+SUMPRODUCT(A5:AG5,TRANSPOSE($B$1006:$B$1038))</f>
        <v>-1.6595629333530049</v>
      </c>
      <c r="AI5" s="3">
        <f>EXP(EmployeeData36[[#This Row],[Logit]])</f>
        <v>0.19022210167152631</v>
      </c>
      <c r="AJ5">
        <f>EmployeeData36[[#This Row],[Odds]]/(1+EmployeeData36[[#This Row],[Odds]])</f>
        <v>0.15982067666562558</v>
      </c>
      <c r="AK5">
        <f>IF(AR5=1,LN(EmployeeData36[[#This Row],[Probability]]),LN(1-EmployeeData36[[#This Row],[Probability]]))</f>
        <v>-0.17413992976845508</v>
      </c>
      <c r="AL5" s="3">
        <f>(AR5-EmployeeData36[[#This Row],[Probability]])^2</f>
        <v>2.5542648689858435E-2</v>
      </c>
      <c r="AM5" s="55" t="str">
        <f>IF(EmployeeData36[[#This Row],[Probability]]&lt;10%,"Low",
IF(EmployeeData36[[#This Row],[Probability]]&lt;20%,"Moderate",
IF(EmployeeData36[[#This Row],[Probability]]&lt;30%,"High","Very High")))</f>
        <v>Moderate</v>
      </c>
      <c r="AN5">
        <f t="shared" si="0"/>
        <v>0</v>
      </c>
      <c r="AO5" t="str">
        <f>EmployeeData3[[#This Row],[Department]]</f>
        <v>Operations</v>
      </c>
      <c r="AP5" t="str">
        <f>EmployeeData3[[#This Row],[Country]]</f>
        <v>Singapore</v>
      </c>
      <c r="AQ5" t="str">
        <f>EmployeeData[[#This Row],[Job Level]]</f>
        <v>Senior</v>
      </c>
      <c r="AR5">
        <v>0</v>
      </c>
    </row>
    <row r="6" spans="1:44">
      <c r="A6">
        <v>23</v>
      </c>
      <c r="B6">
        <v>3.9</v>
      </c>
      <c r="C6">
        <v>2.2999999999999998</v>
      </c>
      <c r="D6" s="3">
        <v>1.04</v>
      </c>
      <c r="E6">
        <v>0</v>
      </c>
      <c r="F6">
        <v>16</v>
      </c>
      <c r="G6">
        <v>81</v>
      </c>
      <c r="H6">
        <v>5</v>
      </c>
      <c r="I6">
        <v>4.3</v>
      </c>
      <c r="J6">
        <v>1</v>
      </c>
      <c r="K6">
        <v>35</v>
      </c>
      <c r="L6">
        <v>0</v>
      </c>
      <c r="M6">
        <v>0</v>
      </c>
      <c r="N6">
        <v>0</v>
      </c>
      <c r="O6">
        <v>0</v>
      </c>
      <c r="P6">
        <v>0</v>
      </c>
      <c r="Q6">
        <v>1</v>
      </c>
      <c r="R6">
        <v>0</v>
      </c>
      <c r="S6">
        <v>0</v>
      </c>
      <c r="T6">
        <v>0</v>
      </c>
      <c r="U6">
        <v>1</v>
      </c>
      <c r="V6">
        <v>0</v>
      </c>
      <c r="W6">
        <v>0</v>
      </c>
      <c r="X6">
        <v>0</v>
      </c>
      <c r="Y6">
        <v>0</v>
      </c>
      <c r="Z6">
        <v>0</v>
      </c>
      <c r="AA6">
        <v>0</v>
      </c>
      <c r="AB6">
        <v>0</v>
      </c>
      <c r="AC6">
        <v>0</v>
      </c>
      <c r="AD6">
        <v>0</v>
      </c>
      <c r="AE6">
        <v>1</v>
      </c>
      <c r="AF6">
        <v>0</v>
      </c>
      <c r="AG6">
        <v>0</v>
      </c>
      <c r="AH6" s="59" cm="1">
        <f t="array" ref="AH6">$B$1005+SUMPRODUCT(A6:AG6,TRANSPOSE($B$1006:$B$1038))</f>
        <v>-1.4357491130761078</v>
      </c>
      <c r="AI6" s="3">
        <f>EXP(EmployeeData36[[#This Row],[Logit]])</f>
        <v>0.23793705547684857</v>
      </c>
      <c r="AJ6">
        <f>EmployeeData36[[#This Row],[Odds]]/(1+EmployeeData36[[#This Row],[Odds]])</f>
        <v>0.19220448602307663</v>
      </c>
      <c r="AK6">
        <f>IF(AR6=1,LN(EmployeeData36[[#This Row],[Probability]]),LN(1-EmployeeData36[[#This Row],[Probability]]))</f>
        <v>-0.21344632925160267</v>
      </c>
      <c r="AL6" s="3">
        <f>(AR6-EmployeeData36[[#This Row],[Probability]])^2</f>
        <v>3.6942564447395063E-2</v>
      </c>
      <c r="AM6" t="str">
        <f>IF(EmployeeData36[[#This Row],[Probability]]&lt;10%,"Low",
IF(EmployeeData36[[#This Row],[Probability]]&lt;20%,"Moderate",
IF(EmployeeData36[[#This Row],[Probability]]&lt;30%,"High","Very High")))</f>
        <v>Moderate</v>
      </c>
      <c r="AN6">
        <f t="shared" si="0"/>
        <v>0</v>
      </c>
      <c r="AO6" t="str">
        <f>EmployeeData3[[#This Row],[Department]]</f>
        <v>Finance</v>
      </c>
      <c r="AP6" t="str">
        <f>EmployeeData3[[#This Row],[Country]]</f>
        <v>US</v>
      </c>
      <c r="AQ6" t="str">
        <f>EmployeeData[[#This Row],[Job Level]]</f>
        <v>Manager</v>
      </c>
      <c r="AR6">
        <v>0</v>
      </c>
    </row>
    <row r="7" spans="1:44">
      <c r="A7">
        <v>43</v>
      </c>
      <c r="B7">
        <v>2.1</v>
      </c>
      <c r="C7">
        <v>1.9</v>
      </c>
      <c r="D7" s="3">
        <v>0.88</v>
      </c>
      <c r="E7">
        <v>0</v>
      </c>
      <c r="F7">
        <v>11</v>
      </c>
      <c r="G7">
        <v>80</v>
      </c>
      <c r="H7">
        <v>9</v>
      </c>
      <c r="I7">
        <v>3.4</v>
      </c>
      <c r="J7">
        <v>0</v>
      </c>
      <c r="K7">
        <v>17</v>
      </c>
      <c r="L7">
        <v>1</v>
      </c>
      <c r="M7">
        <v>0</v>
      </c>
      <c r="N7">
        <v>0</v>
      </c>
      <c r="O7">
        <v>0</v>
      </c>
      <c r="P7">
        <v>0</v>
      </c>
      <c r="Q7">
        <v>0</v>
      </c>
      <c r="R7">
        <v>1</v>
      </c>
      <c r="S7">
        <v>0</v>
      </c>
      <c r="T7">
        <v>0</v>
      </c>
      <c r="U7">
        <v>1</v>
      </c>
      <c r="V7">
        <v>0</v>
      </c>
      <c r="W7">
        <v>0</v>
      </c>
      <c r="X7">
        <v>0</v>
      </c>
      <c r="Y7">
        <v>0</v>
      </c>
      <c r="Z7">
        <v>0</v>
      </c>
      <c r="AA7">
        <v>0</v>
      </c>
      <c r="AB7">
        <v>1</v>
      </c>
      <c r="AC7">
        <v>0</v>
      </c>
      <c r="AD7">
        <v>0</v>
      </c>
      <c r="AE7">
        <v>0</v>
      </c>
      <c r="AF7">
        <v>0</v>
      </c>
      <c r="AG7">
        <v>0</v>
      </c>
      <c r="AH7" s="59" cm="1">
        <f t="array" ref="AH7">$B$1005+SUMPRODUCT(A7:AG7,TRANSPOSE($B$1006:$B$1038))</f>
        <v>-2.2526707468691374</v>
      </c>
      <c r="AI7" s="3">
        <f>EXP(EmployeeData36[[#This Row],[Logit]])</f>
        <v>0.1051181054789108</v>
      </c>
      <c r="AJ7">
        <f>EmployeeData36[[#This Row],[Odds]]/(1+EmployeeData36[[#This Row],[Odds]])</f>
        <v>9.5119340600575114E-2</v>
      </c>
      <c r="AK7">
        <f>IF(AR7=1,LN(EmployeeData36[[#This Row],[Probability]]),LN(1-EmployeeData36[[#This Row],[Probability]]))</f>
        <v>-9.9952212044502761E-2</v>
      </c>
      <c r="AL7" s="3">
        <f>(AR7-EmployeeData36[[#This Row],[Probability]])^2</f>
        <v>9.0476889562882169E-3</v>
      </c>
      <c r="AM7" t="str">
        <f>IF(EmployeeData36[[#This Row],[Probability]]&lt;10%,"Low",
IF(EmployeeData36[[#This Row],[Probability]]&lt;20%,"Moderate",
IF(EmployeeData36[[#This Row],[Probability]]&lt;30%,"High","Very High")))</f>
        <v>Low</v>
      </c>
      <c r="AN7">
        <f t="shared" si="0"/>
        <v>0</v>
      </c>
      <c r="AO7" t="str">
        <f>EmployeeData3[[#This Row],[Department]]</f>
        <v>Finance</v>
      </c>
      <c r="AP7" t="str">
        <f>EmployeeData3[[#This Row],[Country]]</f>
        <v>Germany</v>
      </c>
      <c r="AQ7" t="str">
        <f>EmployeeData[[#This Row],[Job Level]]</f>
        <v>Senior</v>
      </c>
      <c r="AR7">
        <v>0</v>
      </c>
    </row>
    <row r="8" spans="1:44">
      <c r="A8">
        <v>38</v>
      </c>
      <c r="B8">
        <v>0.3</v>
      </c>
      <c r="C8">
        <v>0.3</v>
      </c>
      <c r="D8" s="3">
        <v>0.97</v>
      </c>
      <c r="E8">
        <v>0</v>
      </c>
      <c r="F8">
        <v>14</v>
      </c>
      <c r="G8">
        <v>78</v>
      </c>
      <c r="H8">
        <v>2</v>
      </c>
      <c r="I8">
        <v>3.7</v>
      </c>
      <c r="J8">
        <v>1</v>
      </c>
      <c r="K8">
        <v>3</v>
      </c>
      <c r="L8">
        <v>1</v>
      </c>
      <c r="M8">
        <v>0</v>
      </c>
      <c r="N8">
        <v>0</v>
      </c>
      <c r="O8">
        <v>0</v>
      </c>
      <c r="P8">
        <v>0</v>
      </c>
      <c r="Q8">
        <v>0</v>
      </c>
      <c r="R8">
        <v>1</v>
      </c>
      <c r="S8">
        <v>0</v>
      </c>
      <c r="T8">
        <v>0</v>
      </c>
      <c r="U8">
        <v>0</v>
      </c>
      <c r="V8">
        <v>0</v>
      </c>
      <c r="W8">
        <v>1</v>
      </c>
      <c r="X8">
        <v>0</v>
      </c>
      <c r="Y8">
        <v>0</v>
      </c>
      <c r="Z8">
        <v>0</v>
      </c>
      <c r="AA8">
        <v>0</v>
      </c>
      <c r="AB8">
        <v>0</v>
      </c>
      <c r="AC8">
        <v>0</v>
      </c>
      <c r="AD8">
        <v>0</v>
      </c>
      <c r="AE8">
        <v>0</v>
      </c>
      <c r="AF8">
        <v>1</v>
      </c>
      <c r="AG8">
        <v>0</v>
      </c>
      <c r="AH8" s="59" cm="1">
        <f t="array" ref="AH8">$B$1005+SUMPRODUCT(A8:AG8,TRANSPOSE($B$1006:$B$1038))</f>
        <v>-2.0195500546816501</v>
      </c>
      <c r="AI8" s="3">
        <f>EXP(EmployeeData36[[#This Row],[Logit]])</f>
        <v>0.13271516621570406</v>
      </c>
      <c r="AJ8">
        <f>EmployeeData36[[#This Row],[Odds]]/(1+EmployeeData36[[#This Row],[Odds]])</f>
        <v>0.11716552419713165</v>
      </c>
      <c r="AK8">
        <f>IF(AR8=1,LN(EmployeeData36[[#This Row],[Probability]]),LN(1-EmployeeData36[[#This Row],[Probability]]))</f>
        <v>-0.1246175525722588</v>
      </c>
      <c r="AL8" s="3">
        <f>(AR8-EmployeeData36[[#This Row],[Probability]])^2</f>
        <v>1.3727760060388642E-2</v>
      </c>
      <c r="AM8" t="str">
        <f>IF(EmployeeData36[[#This Row],[Probability]]&lt;10%,"Low",
IF(EmployeeData36[[#This Row],[Probability]]&lt;20%,"Moderate",
IF(EmployeeData36[[#This Row],[Probability]]&lt;30%,"High","Very High")))</f>
        <v>Moderate</v>
      </c>
      <c r="AN8">
        <f t="shared" si="0"/>
        <v>0</v>
      </c>
      <c r="AO8" t="str">
        <f>EmployeeData3[[#This Row],[Department]]</f>
        <v>IT</v>
      </c>
      <c r="AP8" t="str">
        <f>EmployeeData3[[#This Row],[Country]]</f>
        <v>UK</v>
      </c>
      <c r="AQ8" t="str">
        <f>EmployeeData[[#This Row],[Job Level]]</f>
        <v>Senior</v>
      </c>
      <c r="AR8">
        <v>0</v>
      </c>
    </row>
    <row r="9" spans="1:44">
      <c r="A9">
        <v>57</v>
      </c>
      <c r="B9">
        <v>7</v>
      </c>
      <c r="C9">
        <v>3.1</v>
      </c>
      <c r="D9" s="3">
        <v>1</v>
      </c>
      <c r="E9">
        <v>1</v>
      </c>
      <c r="F9">
        <v>22</v>
      </c>
      <c r="G9">
        <v>51</v>
      </c>
      <c r="H9">
        <v>9</v>
      </c>
      <c r="I9">
        <v>4.5999999999999996</v>
      </c>
      <c r="J9">
        <v>0</v>
      </c>
      <c r="K9">
        <v>31</v>
      </c>
      <c r="L9">
        <v>0</v>
      </c>
      <c r="M9">
        <v>1</v>
      </c>
      <c r="N9">
        <v>0</v>
      </c>
      <c r="O9">
        <v>0</v>
      </c>
      <c r="P9">
        <v>0</v>
      </c>
      <c r="Q9">
        <v>1</v>
      </c>
      <c r="R9">
        <v>0</v>
      </c>
      <c r="S9">
        <v>0</v>
      </c>
      <c r="T9">
        <v>0</v>
      </c>
      <c r="U9">
        <v>0</v>
      </c>
      <c r="V9">
        <v>0</v>
      </c>
      <c r="W9">
        <v>0</v>
      </c>
      <c r="X9">
        <v>0</v>
      </c>
      <c r="Y9">
        <v>0</v>
      </c>
      <c r="Z9">
        <v>1</v>
      </c>
      <c r="AA9">
        <v>0</v>
      </c>
      <c r="AB9">
        <v>0</v>
      </c>
      <c r="AC9">
        <v>0</v>
      </c>
      <c r="AD9">
        <v>0</v>
      </c>
      <c r="AE9">
        <v>0</v>
      </c>
      <c r="AF9">
        <v>0</v>
      </c>
      <c r="AG9">
        <v>0</v>
      </c>
      <c r="AH9" s="59" cm="1">
        <f t="array" ref="AH9">$B$1005+SUMPRODUCT(A9:AG9,TRANSPOSE($B$1006:$B$1038))</f>
        <v>-2.4505125488593613</v>
      </c>
      <c r="AI9" s="3">
        <f>EXP(EmployeeData36[[#This Row],[Logit]])</f>
        <v>8.6249368153039588E-2</v>
      </c>
      <c r="AJ9">
        <f>EmployeeData36[[#This Row],[Odds]]/(1+EmployeeData36[[#This Row],[Odds]])</f>
        <v>7.9401075555689593E-2</v>
      </c>
      <c r="AK9">
        <f>IF(AR9=1,LN(EmployeeData36[[#This Row],[Probability]]),LN(1-EmployeeData36[[#This Row],[Probability]]))</f>
        <v>-8.2730815920001671E-2</v>
      </c>
      <c r="AL9" s="3">
        <f>(AR9-EmployeeData36[[#This Row],[Probability]])^2</f>
        <v>6.3045307994003272E-3</v>
      </c>
      <c r="AM9" t="str">
        <f>IF(EmployeeData36[[#This Row],[Probability]]&lt;10%,"Low",
IF(EmployeeData36[[#This Row],[Probability]]&lt;20%,"Moderate",
IF(EmployeeData36[[#This Row],[Probability]]&lt;30%,"High","Very High")))</f>
        <v>Low</v>
      </c>
      <c r="AN9">
        <f t="shared" si="0"/>
        <v>0</v>
      </c>
      <c r="AO9" t="str">
        <f>EmployeeData3[[#This Row],[Department]]</f>
        <v>Underwriting</v>
      </c>
      <c r="AP9" t="str">
        <f>EmployeeData3[[#This Row],[Country]]</f>
        <v>UK</v>
      </c>
      <c r="AQ9" t="str">
        <f>EmployeeData[[#This Row],[Job Level]]</f>
        <v>Manager</v>
      </c>
      <c r="AR9">
        <v>0</v>
      </c>
    </row>
    <row r="10" spans="1:44">
      <c r="A10">
        <v>47</v>
      </c>
      <c r="B10">
        <v>4.0999999999999996</v>
      </c>
      <c r="C10">
        <v>4.0999999999999996</v>
      </c>
      <c r="D10" s="3">
        <v>1.01</v>
      </c>
      <c r="E10">
        <v>0</v>
      </c>
      <c r="F10">
        <v>28</v>
      </c>
      <c r="G10">
        <v>63</v>
      </c>
      <c r="H10">
        <v>8</v>
      </c>
      <c r="I10">
        <v>1.1000000000000001</v>
      </c>
      <c r="J10">
        <v>1</v>
      </c>
      <c r="K10">
        <v>13</v>
      </c>
      <c r="L10">
        <v>0</v>
      </c>
      <c r="M10">
        <v>0</v>
      </c>
      <c r="N10">
        <v>1</v>
      </c>
      <c r="O10">
        <v>0</v>
      </c>
      <c r="P10">
        <v>0</v>
      </c>
      <c r="Q10">
        <v>0</v>
      </c>
      <c r="R10">
        <v>0</v>
      </c>
      <c r="S10">
        <v>0</v>
      </c>
      <c r="T10">
        <v>0</v>
      </c>
      <c r="U10">
        <v>0</v>
      </c>
      <c r="V10">
        <v>0</v>
      </c>
      <c r="W10">
        <v>0</v>
      </c>
      <c r="X10">
        <v>0</v>
      </c>
      <c r="Y10">
        <v>0</v>
      </c>
      <c r="Z10">
        <v>0</v>
      </c>
      <c r="AA10">
        <v>1</v>
      </c>
      <c r="AB10">
        <v>0</v>
      </c>
      <c r="AC10">
        <v>0</v>
      </c>
      <c r="AD10">
        <v>0</v>
      </c>
      <c r="AE10">
        <v>0</v>
      </c>
      <c r="AF10">
        <v>0</v>
      </c>
      <c r="AG10">
        <v>0</v>
      </c>
      <c r="AH10" s="59" cm="1">
        <f t="array" ref="AH10">$B$1005+SUMPRODUCT(A10:AG10,TRANSPOSE($B$1006:$B$1038))</f>
        <v>3.7326494142995159E-2</v>
      </c>
      <c r="AI10" s="3">
        <f>EXP(EmployeeData36[[#This Row],[Logit]])</f>
        <v>1.0380318768459285</v>
      </c>
      <c r="AJ10">
        <f>EmployeeData36[[#This Row],[Odds]]/(1+EmployeeData36[[#This Row],[Odds]])</f>
        <v>0.50933054023295921</v>
      </c>
      <c r="AK10">
        <f>IF(AR10=1,LN(EmployeeData36[[#This Row],[Probability]]),LN(1-EmployeeData36[[#This Row],[Probability]]))</f>
        <v>-0.71198457591762554</v>
      </c>
      <c r="AL10" s="3">
        <f>(AR10-EmployeeData36[[#This Row],[Probability]])^2</f>
        <v>0.2594175992139981</v>
      </c>
      <c r="AM10" t="str">
        <f>IF(EmployeeData36[[#This Row],[Probability]]&lt;10%,"Low",
IF(EmployeeData36[[#This Row],[Probability]]&lt;20%,"Moderate",
IF(EmployeeData36[[#This Row],[Probability]]&lt;30%,"High","Very High")))</f>
        <v>Very High</v>
      </c>
      <c r="AN10">
        <f t="shared" si="0"/>
        <v>0</v>
      </c>
      <c r="AO10" t="str">
        <f>EmployeeData3[[#This Row],[Department]]</f>
        <v>Operations</v>
      </c>
      <c r="AP10" t="str">
        <f>EmployeeData3[[#This Row],[Country]]</f>
        <v>Canada</v>
      </c>
      <c r="AQ10" t="str">
        <f>EmployeeData[[#This Row],[Job Level]]</f>
        <v>Professional</v>
      </c>
      <c r="AR10">
        <v>0</v>
      </c>
    </row>
    <row r="11" spans="1:44">
      <c r="A11">
        <v>33</v>
      </c>
      <c r="B11">
        <v>5.6</v>
      </c>
      <c r="C11">
        <v>5.6</v>
      </c>
      <c r="D11" s="3">
        <v>1.01</v>
      </c>
      <c r="E11">
        <v>0</v>
      </c>
      <c r="F11">
        <v>21</v>
      </c>
      <c r="G11">
        <v>55</v>
      </c>
      <c r="H11">
        <v>8</v>
      </c>
      <c r="I11">
        <v>4.7</v>
      </c>
      <c r="J11">
        <v>0</v>
      </c>
      <c r="K11">
        <v>7</v>
      </c>
      <c r="L11">
        <v>0</v>
      </c>
      <c r="M11">
        <v>0</v>
      </c>
      <c r="N11">
        <v>0</v>
      </c>
      <c r="O11">
        <v>0</v>
      </c>
      <c r="P11">
        <v>0</v>
      </c>
      <c r="Q11">
        <v>0</v>
      </c>
      <c r="R11">
        <v>0</v>
      </c>
      <c r="S11">
        <v>0</v>
      </c>
      <c r="T11">
        <v>0</v>
      </c>
      <c r="U11">
        <v>0</v>
      </c>
      <c r="V11">
        <v>0</v>
      </c>
      <c r="W11">
        <v>0</v>
      </c>
      <c r="X11">
        <v>1</v>
      </c>
      <c r="Y11">
        <v>0</v>
      </c>
      <c r="Z11">
        <v>0</v>
      </c>
      <c r="AA11">
        <v>0</v>
      </c>
      <c r="AB11">
        <v>0</v>
      </c>
      <c r="AC11">
        <v>0</v>
      </c>
      <c r="AD11">
        <v>0</v>
      </c>
      <c r="AE11">
        <v>1</v>
      </c>
      <c r="AF11">
        <v>0</v>
      </c>
      <c r="AG11">
        <v>0</v>
      </c>
      <c r="AH11" s="59" cm="1">
        <f t="array" ref="AH11">$B$1005+SUMPRODUCT(A11:AG11,TRANSPOSE($B$1006:$B$1038))</f>
        <v>-1.0052077027093516</v>
      </c>
      <c r="AI11" s="3">
        <f>EXP(EmployeeData36[[#This Row],[Logit]])</f>
        <v>0.36596861423673516</v>
      </c>
      <c r="AJ11">
        <f>EmployeeData36[[#This Row],[Odds]]/(1+EmployeeData36[[#This Row],[Odds]])</f>
        <v>0.26791875773897494</v>
      </c>
      <c r="AK11">
        <f>IF(AR11=1,LN(EmployeeData36[[#This Row],[Probability]]),LN(1-EmployeeData36[[#This Row],[Probability]]))</f>
        <v>-1.3170714871933551</v>
      </c>
      <c r="AL11" s="3">
        <f>(AR11-EmployeeData36[[#This Row],[Probability]])^2</f>
        <v>0.53594294527044561</v>
      </c>
      <c r="AM11" t="str">
        <f>IF(EmployeeData36[[#This Row],[Probability]]&lt;10%,"Low",
IF(EmployeeData36[[#This Row],[Probability]]&lt;20%,"Moderate",
IF(EmployeeData36[[#This Row],[Probability]]&lt;30%,"High","Very High")))</f>
        <v>High</v>
      </c>
      <c r="AN11">
        <f t="shared" si="0"/>
        <v>1</v>
      </c>
      <c r="AO11" t="str">
        <f>EmployeeData3[[#This Row],[Department]]</f>
        <v>Marketing</v>
      </c>
      <c r="AP11" t="str">
        <f>EmployeeData3[[#This Row],[Country]]</f>
        <v>US</v>
      </c>
      <c r="AQ11" t="str">
        <f>EmployeeData[[#This Row],[Job Level]]</f>
        <v>Professional</v>
      </c>
      <c r="AR11">
        <v>1</v>
      </c>
    </row>
    <row r="12" spans="1:44">
      <c r="A12">
        <v>32</v>
      </c>
      <c r="B12">
        <v>0.9</v>
      </c>
      <c r="C12">
        <v>0.9</v>
      </c>
      <c r="D12" s="3">
        <v>1.03</v>
      </c>
      <c r="E12">
        <v>0</v>
      </c>
      <c r="F12">
        <v>17</v>
      </c>
      <c r="G12">
        <v>70</v>
      </c>
      <c r="H12">
        <v>5</v>
      </c>
      <c r="I12">
        <v>8.4</v>
      </c>
      <c r="J12">
        <v>0</v>
      </c>
      <c r="K12">
        <v>8</v>
      </c>
      <c r="L12">
        <v>1</v>
      </c>
      <c r="M12">
        <v>0</v>
      </c>
      <c r="N12">
        <v>1</v>
      </c>
      <c r="O12">
        <v>0</v>
      </c>
      <c r="P12">
        <v>0</v>
      </c>
      <c r="Q12">
        <v>0</v>
      </c>
      <c r="R12">
        <v>0</v>
      </c>
      <c r="S12">
        <v>0</v>
      </c>
      <c r="T12">
        <v>0</v>
      </c>
      <c r="U12">
        <v>0</v>
      </c>
      <c r="V12">
        <v>0</v>
      </c>
      <c r="W12">
        <v>1</v>
      </c>
      <c r="X12">
        <v>0</v>
      </c>
      <c r="Y12">
        <v>0</v>
      </c>
      <c r="Z12">
        <v>0</v>
      </c>
      <c r="AA12">
        <v>0</v>
      </c>
      <c r="AB12">
        <v>0</v>
      </c>
      <c r="AC12">
        <v>0</v>
      </c>
      <c r="AD12">
        <v>0</v>
      </c>
      <c r="AE12">
        <v>0</v>
      </c>
      <c r="AF12">
        <v>0</v>
      </c>
      <c r="AG12">
        <v>0</v>
      </c>
      <c r="AH12" s="59" cm="1">
        <f t="array" ref="AH12">$B$1005+SUMPRODUCT(A12:AG12,TRANSPOSE($B$1006:$B$1038))</f>
        <v>-1.6648463897311019</v>
      </c>
      <c r="AI12" s="3">
        <f>EXP(EmployeeData36[[#This Row],[Logit]])</f>
        <v>0.18921972184202418</v>
      </c>
      <c r="AJ12">
        <f>EmployeeData36[[#This Row],[Odds]]/(1+EmployeeData36[[#This Row],[Odds]])</f>
        <v>0.15911249903334526</v>
      </c>
      <c r="AK12">
        <f>IF(AR12=1,LN(EmployeeData36[[#This Row],[Probability]]),LN(1-EmployeeData36[[#This Row],[Probability]]))</f>
        <v>-1.8381437858608751</v>
      </c>
      <c r="AL12" s="3">
        <f>(AR12-EmployeeData36[[#This Row],[Probability]])^2</f>
        <v>0.70709178928194583</v>
      </c>
      <c r="AM12" t="str">
        <f>IF(EmployeeData36[[#This Row],[Probability]]&lt;10%,"Low",
IF(EmployeeData36[[#This Row],[Probability]]&lt;20%,"Moderate",
IF(EmployeeData36[[#This Row],[Probability]]&lt;30%,"High","Very High")))</f>
        <v>Moderate</v>
      </c>
      <c r="AN12">
        <f t="shared" si="0"/>
        <v>1</v>
      </c>
      <c r="AO12" t="str">
        <f>EmployeeData3[[#This Row],[Department]]</f>
        <v>IT</v>
      </c>
      <c r="AP12" t="str">
        <f>EmployeeData3[[#This Row],[Country]]</f>
        <v>UK</v>
      </c>
      <c r="AQ12" t="str">
        <f>EmployeeData[[#This Row],[Job Level]]</f>
        <v>Professional</v>
      </c>
      <c r="AR12">
        <v>1</v>
      </c>
    </row>
    <row r="13" spans="1:44">
      <c r="A13">
        <v>52</v>
      </c>
      <c r="B13">
        <v>2.6</v>
      </c>
      <c r="C13">
        <v>2.4</v>
      </c>
      <c r="D13" s="3">
        <v>0.91</v>
      </c>
      <c r="E13">
        <v>0</v>
      </c>
      <c r="F13">
        <v>29</v>
      </c>
      <c r="G13">
        <v>80</v>
      </c>
      <c r="H13">
        <v>2</v>
      </c>
      <c r="I13">
        <v>2.1</v>
      </c>
      <c r="J13">
        <v>0</v>
      </c>
      <c r="K13">
        <v>31</v>
      </c>
      <c r="L13">
        <v>1</v>
      </c>
      <c r="M13">
        <v>0</v>
      </c>
      <c r="N13">
        <v>1</v>
      </c>
      <c r="O13">
        <v>0</v>
      </c>
      <c r="P13">
        <v>0</v>
      </c>
      <c r="Q13">
        <v>0</v>
      </c>
      <c r="R13">
        <v>0</v>
      </c>
      <c r="S13">
        <v>1</v>
      </c>
      <c r="T13">
        <v>1</v>
      </c>
      <c r="U13">
        <v>0</v>
      </c>
      <c r="V13">
        <v>0</v>
      </c>
      <c r="W13">
        <v>0</v>
      </c>
      <c r="X13">
        <v>0</v>
      </c>
      <c r="Y13">
        <v>0</v>
      </c>
      <c r="Z13">
        <v>0</v>
      </c>
      <c r="AA13">
        <v>0</v>
      </c>
      <c r="AB13">
        <v>0</v>
      </c>
      <c r="AC13">
        <v>0</v>
      </c>
      <c r="AD13">
        <v>0</v>
      </c>
      <c r="AE13">
        <v>0</v>
      </c>
      <c r="AF13">
        <v>0</v>
      </c>
      <c r="AG13">
        <v>0</v>
      </c>
      <c r="AH13" s="59" cm="1">
        <f t="array" ref="AH13">$B$1005+SUMPRODUCT(A13:AG13,TRANSPOSE($B$1006:$B$1038))</f>
        <v>-1.8260107701351282</v>
      </c>
      <c r="AI13" s="3">
        <f>EXP(EmployeeData36[[#This Row],[Logit]])</f>
        <v>0.16105477247660266</v>
      </c>
      <c r="AJ13">
        <f>EmployeeData36[[#This Row],[Odds]]/(1+EmployeeData36[[#This Row],[Odds]])</f>
        <v>0.13871419014372829</v>
      </c>
      <c r="AK13">
        <f>IF(AR13=1,LN(EmployeeData36[[#This Row],[Probability]]),LN(1-EmployeeData36[[#This Row],[Probability]]))</f>
        <v>-0.14932887858538688</v>
      </c>
      <c r="AL13" s="3">
        <f>(AR13-EmployeeData36[[#This Row],[Probability]])^2</f>
        <v>1.9241626547230408E-2</v>
      </c>
      <c r="AM13" t="str">
        <f>IF(EmployeeData36[[#This Row],[Probability]]&lt;10%,"Low",
IF(EmployeeData36[[#This Row],[Probability]]&lt;20%,"Moderate",
IF(EmployeeData36[[#This Row],[Probability]]&lt;30%,"High","Very High")))</f>
        <v>Moderate</v>
      </c>
      <c r="AN13">
        <f t="shared" si="0"/>
        <v>0</v>
      </c>
      <c r="AO13" t="str">
        <f>EmployeeData3[[#This Row],[Department]]</f>
        <v>Claims</v>
      </c>
      <c r="AP13" t="str">
        <f>EmployeeData3[[#This Row],[Country]]</f>
        <v>UK</v>
      </c>
      <c r="AQ13" t="str">
        <f>EmployeeData[[#This Row],[Job Level]]</f>
        <v>Senior Manager</v>
      </c>
      <c r="AR13">
        <v>0</v>
      </c>
    </row>
    <row r="14" spans="1:44">
      <c r="A14">
        <v>25</v>
      </c>
      <c r="B14">
        <v>6.7</v>
      </c>
      <c r="C14">
        <v>1.9</v>
      </c>
      <c r="D14" s="3">
        <v>0.94</v>
      </c>
      <c r="E14">
        <v>0</v>
      </c>
      <c r="F14">
        <v>13</v>
      </c>
      <c r="G14">
        <v>76</v>
      </c>
      <c r="H14">
        <v>15</v>
      </c>
      <c r="I14">
        <v>5.2</v>
      </c>
      <c r="J14">
        <v>0</v>
      </c>
      <c r="K14">
        <v>26</v>
      </c>
      <c r="L14">
        <v>1</v>
      </c>
      <c r="M14">
        <v>0</v>
      </c>
      <c r="N14">
        <v>1</v>
      </c>
      <c r="O14">
        <v>0</v>
      </c>
      <c r="P14">
        <v>0</v>
      </c>
      <c r="Q14">
        <v>0</v>
      </c>
      <c r="R14">
        <v>0</v>
      </c>
      <c r="S14">
        <v>1</v>
      </c>
      <c r="T14">
        <v>0</v>
      </c>
      <c r="U14">
        <v>0</v>
      </c>
      <c r="V14">
        <v>0</v>
      </c>
      <c r="W14">
        <v>0</v>
      </c>
      <c r="X14">
        <v>0</v>
      </c>
      <c r="Y14">
        <v>0</v>
      </c>
      <c r="Z14">
        <v>1</v>
      </c>
      <c r="AA14">
        <v>0</v>
      </c>
      <c r="AB14">
        <v>0</v>
      </c>
      <c r="AC14">
        <v>0</v>
      </c>
      <c r="AD14">
        <v>0</v>
      </c>
      <c r="AE14">
        <v>0</v>
      </c>
      <c r="AF14">
        <v>0</v>
      </c>
      <c r="AG14">
        <v>0</v>
      </c>
      <c r="AH14" s="59" cm="1">
        <f t="array" ref="AH14">$B$1005+SUMPRODUCT(A14:AG14,TRANSPOSE($B$1006:$B$1038))</f>
        <v>-2.3242627653358023</v>
      </c>
      <c r="AI14" s="3">
        <f>EXP(EmployeeData36[[#This Row],[Logit]])</f>
        <v>9.7855559975802683E-2</v>
      </c>
      <c r="AJ14">
        <f>EmployeeData36[[#This Row],[Odds]]/(1+EmployeeData36[[#This Row],[Odds]])</f>
        <v>8.9133364664072456E-2</v>
      </c>
      <c r="AK14">
        <f>IF(AR14=1,LN(EmployeeData36[[#This Row],[Probability]]),LN(1-EmployeeData36[[#This Row],[Probability]]))</f>
        <v>-9.3358786142484745E-2</v>
      </c>
      <c r="AL14" s="3">
        <f>(AR14-EmployeeData36[[#This Row],[Probability]])^2</f>
        <v>7.9447566963385206E-3</v>
      </c>
      <c r="AM14" t="str">
        <f>IF(EmployeeData36[[#This Row],[Probability]]&lt;10%,"Low",
IF(EmployeeData36[[#This Row],[Probability]]&lt;20%,"Moderate",
IF(EmployeeData36[[#This Row],[Probability]]&lt;30%,"High","Very High")))</f>
        <v>Low</v>
      </c>
      <c r="AN14">
        <f t="shared" si="0"/>
        <v>0</v>
      </c>
      <c r="AO14" t="str">
        <f>EmployeeData3[[#This Row],[Department]]</f>
        <v>Underwriting</v>
      </c>
      <c r="AP14" t="str">
        <f>EmployeeData3[[#This Row],[Country]]</f>
        <v>UK</v>
      </c>
      <c r="AQ14" t="str">
        <f>EmployeeData[[#This Row],[Job Level]]</f>
        <v>Senior Manager</v>
      </c>
      <c r="AR14">
        <v>0</v>
      </c>
    </row>
    <row r="15" spans="1:44">
      <c r="A15">
        <v>40</v>
      </c>
      <c r="B15">
        <v>1.3</v>
      </c>
      <c r="C15">
        <v>1.3</v>
      </c>
      <c r="D15" s="3">
        <v>0.91</v>
      </c>
      <c r="E15">
        <v>0</v>
      </c>
      <c r="F15">
        <v>25</v>
      </c>
      <c r="G15">
        <v>82</v>
      </c>
      <c r="H15">
        <v>11</v>
      </c>
      <c r="I15">
        <v>2.9</v>
      </c>
      <c r="J15">
        <v>0</v>
      </c>
      <c r="K15">
        <v>33</v>
      </c>
      <c r="L15">
        <v>1</v>
      </c>
      <c r="M15">
        <v>0</v>
      </c>
      <c r="N15">
        <v>0</v>
      </c>
      <c r="O15">
        <v>0</v>
      </c>
      <c r="P15">
        <v>1</v>
      </c>
      <c r="Q15">
        <v>0</v>
      </c>
      <c r="R15">
        <v>0</v>
      </c>
      <c r="S15">
        <v>0</v>
      </c>
      <c r="T15">
        <v>0</v>
      </c>
      <c r="U15">
        <v>1</v>
      </c>
      <c r="V15">
        <v>0</v>
      </c>
      <c r="W15">
        <v>0</v>
      </c>
      <c r="X15">
        <v>0</v>
      </c>
      <c r="Y15">
        <v>0</v>
      </c>
      <c r="Z15">
        <v>0</v>
      </c>
      <c r="AA15">
        <v>0</v>
      </c>
      <c r="AB15">
        <v>0</v>
      </c>
      <c r="AC15">
        <v>0</v>
      </c>
      <c r="AD15">
        <v>0</v>
      </c>
      <c r="AE15">
        <v>1</v>
      </c>
      <c r="AF15">
        <v>0</v>
      </c>
      <c r="AG15">
        <v>1</v>
      </c>
      <c r="AH15" s="59" cm="1">
        <f t="array" ref="AH15">$B$1005+SUMPRODUCT(A15:AG15,TRANSPOSE($B$1006:$B$1038))</f>
        <v>-1.2788754987590716</v>
      </c>
      <c r="AI15" s="3">
        <f>EXP(EmployeeData36[[#This Row],[Logit]])</f>
        <v>0.27835012959799443</v>
      </c>
      <c r="AJ15">
        <f>EmployeeData36[[#This Row],[Odds]]/(1+EmployeeData36[[#This Row],[Odds]])</f>
        <v>0.21774169936176077</v>
      </c>
      <c r="AK15">
        <f>IF(AR15=1,LN(EmployeeData36[[#This Row],[Probability]]),LN(1-EmployeeData36[[#This Row],[Probability]]))</f>
        <v>-1.52444578401395</v>
      </c>
      <c r="AL15" s="3">
        <f>(AR15-EmployeeData36[[#This Row],[Probability]])^2</f>
        <v>0.6119280489174258</v>
      </c>
      <c r="AM15" t="str">
        <f>IF(EmployeeData36[[#This Row],[Probability]]&lt;10%,"Low",
IF(EmployeeData36[[#This Row],[Probability]]&lt;20%,"Moderate",
IF(EmployeeData36[[#This Row],[Probability]]&lt;30%,"High","Very High")))</f>
        <v>High</v>
      </c>
      <c r="AN15">
        <f t="shared" si="0"/>
        <v>1</v>
      </c>
      <c r="AO15" t="str">
        <f>EmployeeData3[[#This Row],[Department]]</f>
        <v>Finance</v>
      </c>
      <c r="AP15" t="str">
        <f>EmployeeData3[[#This Row],[Country]]</f>
        <v>US</v>
      </c>
      <c r="AQ15" t="str">
        <f>EmployeeData[[#This Row],[Job Level]]</f>
        <v>Entry</v>
      </c>
      <c r="AR15">
        <v>1</v>
      </c>
    </row>
    <row r="16" spans="1:44">
      <c r="A16">
        <v>37</v>
      </c>
      <c r="B16">
        <v>5.4</v>
      </c>
      <c r="C16">
        <v>1.7</v>
      </c>
      <c r="D16" s="3">
        <v>1.23</v>
      </c>
      <c r="E16">
        <v>0</v>
      </c>
      <c r="F16">
        <v>13</v>
      </c>
      <c r="G16">
        <v>76</v>
      </c>
      <c r="H16">
        <v>5</v>
      </c>
      <c r="I16">
        <v>3.7</v>
      </c>
      <c r="J16">
        <v>0</v>
      </c>
      <c r="K16">
        <v>32</v>
      </c>
      <c r="L16">
        <v>1</v>
      </c>
      <c r="M16">
        <v>0</v>
      </c>
      <c r="N16">
        <v>0</v>
      </c>
      <c r="O16">
        <v>0</v>
      </c>
      <c r="P16">
        <v>0</v>
      </c>
      <c r="Q16">
        <v>0</v>
      </c>
      <c r="R16">
        <v>1</v>
      </c>
      <c r="S16">
        <v>0</v>
      </c>
      <c r="T16">
        <v>0</v>
      </c>
      <c r="U16">
        <v>1</v>
      </c>
      <c r="V16">
        <v>0</v>
      </c>
      <c r="W16">
        <v>0</v>
      </c>
      <c r="X16">
        <v>0</v>
      </c>
      <c r="Y16">
        <v>0</v>
      </c>
      <c r="Z16">
        <v>0</v>
      </c>
      <c r="AA16">
        <v>0</v>
      </c>
      <c r="AB16">
        <v>0</v>
      </c>
      <c r="AC16">
        <v>0</v>
      </c>
      <c r="AD16">
        <v>0</v>
      </c>
      <c r="AE16">
        <v>0</v>
      </c>
      <c r="AF16">
        <v>0</v>
      </c>
      <c r="AG16">
        <v>0</v>
      </c>
      <c r="AH16" s="59" cm="1">
        <f t="array" ref="AH16">$B$1005+SUMPRODUCT(A16:AG16,TRANSPOSE($B$1006:$B$1038))</f>
        <v>-2.3259583366963361</v>
      </c>
      <c r="AI16" s="3">
        <f>EXP(EmployeeData36[[#This Row],[Logit]])</f>
        <v>9.7689779476889491E-2</v>
      </c>
      <c r="AJ16">
        <f>EmployeeData36[[#This Row],[Odds]]/(1+EmployeeData36[[#This Row],[Odds]])</f>
        <v>8.899579945387133E-2</v>
      </c>
      <c r="AK16">
        <f>IF(AR16=1,LN(EmployeeData36[[#This Row],[Probability]]),LN(1-EmployeeData36[[#This Row],[Probability]]))</f>
        <v>-9.32077708149949E-2</v>
      </c>
      <c r="AL16" s="3">
        <f>(AR16-EmployeeData36[[#This Row],[Probability]])^2</f>
        <v>7.9202523204336839E-3</v>
      </c>
      <c r="AM16" t="str">
        <f>IF(EmployeeData36[[#This Row],[Probability]]&lt;10%,"Low",
IF(EmployeeData36[[#This Row],[Probability]]&lt;20%,"Moderate",
IF(EmployeeData36[[#This Row],[Probability]]&lt;30%,"High","Very High")))</f>
        <v>Low</v>
      </c>
      <c r="AN16">
        <f t="shared" si="0"/>
        <v>0</v>
      </c>
      <c r="AO16" t="str">
        <f>EmployeeData3[[#This Row],[Department]]</f>
        <v>Finance</v>
      </c>
      <c r="AP16" t="str">
        <f>EmployeeData3[[#This Row],[Country]]</f>
        <v>UK</v>
      </c>
      <c r="AQ16" t="str">
        <f>EmployeeData[[#This Row],[Job Level]]</f>
        <v>Senior</v>
      </c>
      <c r="AR16">
        <v>0</v>
      </c>
    </row>
    <row r="17" spans="1:44">
      <c r="A17">
        <v>35</v>
      </c>
      <c r="B17">
        <v>3.8</v>
      </c>
      <c r="C17">
        <v>1.1000000000000001</v>
      </c>
      <c r="D17" s="3">
        <v>1</v>
      </c>
      <c r="E17">
        <v>0</v>
      </c>
      <c r="F17">
        <v>20</v>
      </c>
      <c r="G17">
        <v>56</v>
      </c>
      <c r="H17">
        <v>5</v>
      </c>
      <c r="I17">
        <v>4.9000000000000004</v>
      </c>
      <c r="J17">
        <v>0</v>
      </c>
      <c r="K17">
        <v>19</v>
      </c>
      <c r="L17">
        <v>1</v>
      </c>
      <c r="M17">
        <v>0</v>
      </c>
      <c r="N17">
        <v>0</v>
      </c>
      <c r="O17">
        <v>0</v>
      </c>
      <c r="P17">
        <v>0</v>
      </c>
      <c r="Q17">
        <v>1</v>
      </c>
      <c r="R17">
        <v>0</v>
      </c>
      <c r="S17">
        <v>0</v>
      </c>
      <c r="T17">
        <v>0</v>
      </c>
      <c r="U17">
        <v>1</v>
      </c>
      <c r="V17">
        <v>0</v>
      </c>
      <c r="W17">
        <v>0</v>
      </c>
      <c r="X17">
        <v>0</v>
      </c>
      <c r="Y17">
        <v>0</v>
      </c>
      <c r="Z17">
        <v>0</v>
      </c>
      <c r="AA17">
        <v>0</v>
      </c>
      <c r="AB17">
        <v>0</v>
      </c>
      <c r="AC17">
        <v>0</v>
      </c>
      <c r="AD17">
        <v>0</v>
      </c>
      <c r="AE17">
        <v>0</v>
      </c>
      <c r="AF17">
        <v>1</v>
      </c>
      <c r="AG17">
        <v>0</v>
      </c>
      <c r="AH17" s="59" cm="1">
        <f t="array" ref="AH17">$B$1005+SUMPRODUCT(A17:AG17,TRANSPOSE($B$1006:$B$1038))</f>
        <v>-1.1715558932648278</v>
      </c>
      <c r="AI17" s="3">
        <f>EXP(EmployeeData36[[#This Row],[Logit]])</f>
        <v>0.30988441890593049</v>
      </c>
      <c r="AJ17">
        <f>EmployeeData36[[#This Row],[Odds]]/(1+EmployeeData36[[#This Row],[Odds]])</f>
        <v>0.23657386440611208</v>
      </c>
      <c r="AK17">
        <f>IF(AR17=1,LN(EmployeeData36[[#This Row],[Probability]]),LN(1-EmployeeData36[[#This Row],[Probability]]))</f>
        <v>-0.26993890347777749</v>
      </c>
      <c r="AL17" s="3">
        <f>(AR17-EmployeeData36[[#This Row],[Probability]])^2</f>
        <v>5.5967193320041506E-2</v>
      </c>
      <c r="AM17" t="str">
        <f>IF(EmployeeData36[[#This Row],[Probability]]&lt;10%,"Low",
IF(EmployeeData36[[#This Row],[Probability]]&lt;20%,"Moderate",
IF(EmployeeData36[[#This Row],[Probability]]&lt;30%,"High","Very High")))</f>
        <v>High</v>
      </c>
      <c r="AN17">
        <f t="shared" si="0"/>
        <v>0</v>
      </c>
      <c r="AO17" t="str">
        <f>EmployeeData3[[#This Row],[Department]]</f>
        <v>Finance</v>
      </c>
      <c r="AP17" t="str">
        <f>EmployeeData3[[#This Row],[Country]]</f>
        <v>UK</v>
      </c>
      <c r="AQ17" t="str">
        <f>EmployeeData[[#This Row],[Job Level]]</f>
        <v>Manager</v>
      </c>
      <c r="AR17">
        <v>0</v>
      </c>
    </row>
    <row r="18" spans="1:44">
      <c r="A18">
        <v>41</v>
      </c>
      <c r="B18">
        <v>2.2000000000000002</v>
      </c>
      <c r="C18">
        <v>1.4</v>
      </c>
      <c r="D18" s="3">
        <v>0.97</v>
      </c>
      <c r="E18">
        <v>0</v>
      </c>
      <c r="F18">
        <v>15</v>
      </c>
      <c r="G18">
        <v>42</v>
      </c>
      <c r="H18">
        <v>4</v>
      </c>
      <c r="I18">
        <v>3.4</v>
      </c>
      <c r="J18">
        <v>1</v>
      </c>
      <c r="K18">
        <v>23</v>
      </c>
      <c r="L18">
        <v>0</v>
      </c>
      <c r="M18">
        <v>0</v>
      </c>
      <c r="N18">
        <v>0</v>
      </c>
      <c r="O18">
        <v>0</v>
      </c>
      <c r="P18">
        <v>0</v>
      </c>
      <c r="Q18">
        <v>0</v>
      </c>
      <c r="R18">
        <v>0</v>
      </c>
      <c r="S18">
        <v>0</v>
      </c>
      <c r="T18">
        <v>0</v>
      </c>
      <c r="U18">
        <v>0</v>
      </c>
      <c r="V18">
        <v>1</v>
      </c>
      <c r="W18">
        <v>0</v>
      </c>
      <c r="X18">
        <v>0</v>
      </c>
      <c r="Y18">
        <v>0</v>
      </c>
      <c r="Z18">
        <v>0</v>
      </c>
      <c r="AA18">
        <v>0</v>
      </c>
      <c r="AB18">
        <v>0</v>
      </c>
      <c r="AC18">
        <v>0</v>
      </c>
      <c r="AD18">
        <v>0</v>
      </c>
      <c r="AE18">
        <v>0</v>
      </c>
      <c r="AF18">
        <v>0</v>
      </c>
      <c r="AG18">
        <v>1</v>
      </c>
      <c r="AH18" s="59" cm="1">
        <f t="array" ref="AH18">$B$1005+SUMPRODUCT(A18:AG18,TRANSPOSE($B$1006:$B$1038))</f>
        <v>-0.73965025110412475</v>
      </c>
      <c r="AI18" s="3">
        <f>EXP(EmployeeData36[[#This Row],[Logit]])</f>
        <v>0.47728081477090745</v>
      </c>
      <c r="AJ18">
        <f>EmployeeData36[[#This Row],[Odds]]/(1+EmployeeData36[[#This Row],[Odds]])</f>
        <v>0.32308062894929207</v>
      </c>
      <c r="AK18">
        <f>IF(AR18=1,LN(EmployeeData36[[#This Row],[Probability]]),LN(1-EmployeeData36[[#This Row],[Probability]]))</f>
        <v>-1.1298533616806679</v>
      </c>
      <c r="AL18" s="3">
        <f>(AR18-EmployeeData36[[#This Row],[Probability]])^2</f>
        <v>0.45821983490368606</v>
      </c>
      <c r="AM18" t="str">
        <f>IF(EmployeeData36[[#This Row],[Probability]]&lt;10%,"Low",
IF(EmployeeData36[[#This Row],[Probability]]&lt;20%,"Moderate",
IF(EmployeeData36[[#This Row],[Probability]]&lt;30%,"High","Very High")))</f>
        <v>Very High</v>
      </c>
      <c r="AN18">
        <f t="shared" si="0"/>
        <v>1</v>
      </c>
      <c r="AO18" t="str">
        <f>EmployeeData3[[#This Row],[Department]]</f>
        <v>HR</v>
      </c>
      <c r="AP18" t="str">
        <f>EmployeeData3[[#This Row],[Country]]</f>
        <v>UK</v>
      </c>
      <c r="AQ18" t="str">
        <f>EmployeeData[[#This Row],[Job Level]]</f>
        <v>Professional</v>
      </c>
      <c r="AR18">
        <v>1</v>
      </c>
    </row>
    <row r="19" spans="1:44">
      <c r="A19">
        <v>40</v>
      </c>
      <c r="B19">
        <v>2</v>
      </c>
      <c r="C19">
        <v>1.2</v>
      </c>
      <c r="D19" s="3">
        <v>0.95</v>
      </c>
      <c r="E19">
        <v>0</v>
      </c>
      <c r="F19">
        <v>15</v>
      </c>
      <c r="G19">
        <v>74</v>
      </c>
      <c r="H19">
        <v>1</v>
      </c>
      <c r="I19">
        <v>2</v>
      </c>
      <c r="J19">
        <v>0</v>
      </c>
      <c r="K19">
        <v>18</v>
      </c>
      <c r="L19">
        <v>0</v>
      </c>
      <c r="M19">
        <v>0</v>
      </c>
      <c r="N19">
        <v>1</v>
      </c>
      <c r="O19">
        <v>0</v>
      </c>
      <c r="P19">
        <v>0</v>
      </c>
      <c r="Q19">
        <v>0</v>
      </c>
      <c r="R19">
        <v>1</v>
      </c>
      <c r="S19">
        <v>0</v>
      </c>
      <c r="T19">
        <v>0</v>
      </c>
      <c r="U19">
        <v>0</v>
      </c>
      <c r="V19">
        <v>0</v>
      </c>
      <c r="W19">
        <v>0</v>
      </c>
      <c r="X19">
        <v>0</v>
      </c>
      <c r="Y19">
        <v>0</v>
      </c>
      <c r="Z19">
        <v>0</v>
      </c>
      <c r="AA19">
        <v>0</v>
      </c>
      <c r="AB19">
        <v>0</v>
      </c>
      <c r="AC19">
        <v>0</v>
      </c>
      <c r="AD19">
        <v>0</v>
      </c>
      <c r="AE19">
        <v>0</v>
      </c>
      <c r="AF19">
        <v>0</v>
      </c>
      <c r="AG19">
        <v>0</v>
      </c>
      <c r="AH19" s="59" cm="1">
        <f t="array" ref="AH19">$B$1005+SUMPRODUCT(A19:AG19,TRANSPOSE($B$1006:$B$1038))</f>
        <v>-3.0384837109379728</v>
      </c>
      <c r="AI19" s="3">
        <f>EXP(EmployeeData36[[#This Row],[Logit]])</f>
        <v>4.7907476031100509E-2</v>
      </c>
      <c r="AJ19">
        <f>EmployeeData36[[#This Row],[Odds]]/(1+EmployeeData36[[#This Row],[Odds]])</f>
        <v>4.5717276693690349E-2</v>
      </c>
      <c r="AK19">
        <f>IF(AR19=1,LN(EmployeeData36[[#This Row],[Probability]]),LN(1-EmployeeData36[[#This Row],[Probability]]))</f>
        <v>-4.6795295771525858E-2</v>
      </c>
      <c r="AL19" s="3">
        <f>(AR19-EmployeeData36[[#This Row],[Probability]])^2</f>
        <v>2.090069388287443E-3</v>
      </c>
      <c r="AM19" t="str">
        <f>IF(EmployeeData36[[#This Row],[Probability]]&lt;10%,"Low",
IF(EmployeeData36[[#This Row],[Probability]]&lt;20%,"Moderate",
IF(EmployeeData36[[#This Row],[Probability]]&lt;30%,"High","Very High")))</f>
        <v>Low</v>
      </c>
      <c r="AN19">
        <f t="shared" si="0"/>
        <v>0</v>
      </c>
      <c r="AO19" t="str">
        <f>EmployeeData3[[#This Row],[Department]]</f>
        <v>Operations</v>
      </c>
      <c r="AP19" t="str">
        <f>EmployeeData3[[#This Row],[Country]]</f>
        <v>UK</v>
      </c>
      <c r="AQ19" t="str">
        <f>EmployeeData[[#This Row],[Job Level]]</f>
        <v>Senior</v>
      </c>
      <c r="AR19">
        <v>0</v>
      </c>
    </row>
    <row r="20" spans="1:44">
      <c r="A20">
        <v>42</v>
      </c>
      <c r="B20">
        <v>1.7</v>
      </c>
      <c r="C20">
        <v>1.7</v>
      </c>
      <c r="D20" s="3">
        <v>1.34</v>
      </c>
      <c r="E20">
        <v>1</v>
      </c>
      <c r="F20">
        <v>13</v>
      </c>
      <c r="G20">
        <v>74</v>
      </c>
      <c r="H20">
        <v>4</v>
      </c>
      <c r="I20">
        <v>3.5</v>
      </c>
      <c r="J20">
        <v>0</v>
      </c>
      <c r="K20">
        <v>21</v>
      </c>
      <c r="L20">
        <v>1</v>
      </c>
      <c r="M20">
        <v>0</v>
      </c>
      <c r="N20">
        <v>0</v>
      </c>
      <c r="O20">
        <v>0</v>
      </c>
      <c r="P20">
        <v>0</v>
      </c>
      <c r="Q20">
        <v>1</v>
      </c>
      <c r="R20">
        <v>0</v>
      </c>
      <c r="S20">
        <v>0</v>
      </c>
      <c r="T20">
        <v>0</v>
      </c>
      <c r="U20">
        <v>0</v>
      </c>
      <c r="V20">
        <v>0</v>
      </c>
      <c r="W20">
        <v>0</v>
      </c>
      <c r="X20">
        <v>0</v>
      </c>
      <c r="Y20">
        <v>1</v>
      </c>
      <c r="Z20">
        <v>0</v>
      </c>
      <c r="AA20">
        <v>0</v>
      </c>
      <c r="AB20">
        <v>0</v>
      </c>
      <c r="AC20">
        <v>0</v>
      </c>
      <c r="AD20">
        <v>0</v>
      </c>
      <c r="AE20">
        <v>0</v>
      </c>
      <c r="AF20">
        <v>0</v>
      </c>
      <c r="AG20">
        <v>0</v>
      </c>
      <c r="AH20" s="59" cm="1">
        <f t="array" ref="AH20">$B$1005+SUMPRODUCT(A20:AG20,TRANSPOSE($B$1006:$B$1038))</f>
        <v>-2.4403828349368921</v>
      </c>
      <c r="AI20" s="3">
        <f>EXP(EmployeeData36[[#This Row],[Logit]])</f>
        <v>8.7127489629357388E-2</v>
      </c>
      <c r="AJ20">
        <f>EmployeeData36[[#This Row],[Odds]]/(1+EmployeeData36[[#This Row],[Odds]])</f>
        <v>8.0144684464802204E-2</v>
      </c>
      <c r="AK20">
        <f>IF(AR20=1,LN(EmployeeData36[[#This Row],[Probability]]),LN(1-EmployeeData36[[#This Row],[Probability]]))</f>
        <v>-2.5239217219661048</v>
      </c>
      <c r="AL20" s="3">
        <f>(AR20-EmployeeData36[[#This Row],[Probability]])^2</f>
        <v>0.84613380151835837</v>
      </c>
      <c r="AM20" t="str">
        <f>IF(EmployeeData36[[#This Row],[Probability]]&lt;10%,"Low",
IF(EmployeeData36[[#This Row],[Probability]]&lt;20%,"Moderate",
IF(EmployeeData36[[#This Row],[Probability]]&lt;30%,"High","Very High")))</f>
        <v>Low</v>
      </c>
      <c r="AN20">
        <f t="shared" si="0"/>
        <v>1</v>
      </c>
      <c r="AO20" t="str">
        <f>EmployeeData3[[#This Row],[Department]]</f>
        <v>Sales</v>
      </c>
      <c r="AP20" t="str">
        <f>EmployeeData3[[#This Row],[Country]]</f>
        <v>UK</v>
      </c>
      <c r="AQ20" t="str">
        <f>EmployeeData[[#This Row],[Job Level]]</f>
        <v>Manager</v>
      </c>
      <c r="AR20">
        <v>1</v>
      </c>
    </row>
    <row r="21" spans="1:44">
      <c r="A21">
        <v>39</v>
      </c>
      <c r="B21">
        <v>4.0999999999999996</v>
      </c>
      <c r="C21">
        <v>0.5</v>
      </c>
      <c r="D21" s="3">
        <v>0.87</v>
      </c>
      <c r="E21">
        <v>0</v>
      </c>
      <c r="F21">
        <v>28</v>
      </c>
      <c r="G21">
        <v>51</v>
      </c>
      <c r="H21">
        <v>6</v>
      </c>
      <c r="I21">
        <v>1.3</v>
      </c>
      <c r="J21">
        <v>0</v>
      </c>
      <c r="K21">
        <v>12</v>
      </c>
      <c r="L21">
        <v>1</v>
      </c>
      <c r="M21">
        <v>0</v>
      </c>
      <c r="N21">
        <v>1</v>
      </c>
      <c r="O21">
        <v>0</v>
      </c>
      <c r="P21">
        <v>1</v>
      </c>
      <c r="Q21">
        <v>0</v>
      </c>
      <c r="R21">
        <v>0</v>
      </c>
      <c r="S21">
        <v>0</v>
      </c>
      <c r="T21">
        <v>0</v>
      </c>
      <c r="U21">
        <v>0</v>
      </c>
      <c r="V21">
        <v>1</v>
      </c>
      <c r="W21">
        <v>0</v>
      </c>
      <c r="X21">
        <v>0</v>
      </c>
      <c r="Y21">
        <v>0</v>
      </c>
      <c r="Z21">
        <v>0</v>
      </c>
      <c r="AA21">
        <v>0</v>
      </c>
      <c r="AB21">
        <v>0</v>
      </c>
      <c r="AC21">
        <v>0</v>
      </c>
      <c r="AD21">
        <v>1</v>
      </c>
      <c r="AE21">
        <v>0</v>
      </c>
      <c r="AF21">
        <v>0</v>
      </c>
      <c r="AG21">
        <v>0</v>
      </c>
      <c r="AH21" s="59" cm="1">
        <f t="array" ref="AH21">$B$1005+SUMPRODUCT(A21:AG21,TRANSPOSE($B$1006:$B$1038))</f>
        <v>-0.56582206313883965</v>
      </c>
      <c r="AI21" s="3">
        <f>EXP(EmployeeData36[[#This Row],[Logit]])</f>
        <v>0.56789311082411975</v>
      </c>
      <c r="AJ21">
        <f>EmployeeData36[[#This Row],[Odds]]/(1+EmployeeData36[[#This Row],[Odds]])</f>
        <v>0.36220141979297449</v>
      </c>
      <c r="AK21">
        <f>IF(AR21=1,LN(EmployeeData36[[#This Row],[Probability]]),LN(1-EmployeeData36[[#This Row],[Probability]]))</f>
        <v>-1.0155548136261654</v>
      </c>
      <c r="AL21" s="3">
        <f>(AR21-EmployeeData36[[#This Row],[Probability]])^2</f>
        <v>0.40678702891409757</v>
      </c>
      <c r="AM21" t="str">
        <f>IF(EmployeeData36[[#This Row],[Probability]]&lt;10%,"Low",
IF(EmployeeData36[[#This Row],[Probability]]&lt;20%,"Moderate",
IF(EmployeeData36[[#This Row],[Probability]]&lt;30%,"High","Very High")))</f>
        <v>Very High</v>
      </c>
      <c r="AN21">
        <f t="shared" si="0"/>
        <v>1</v>
      </c>
      <c r="AO21" t="str">
        <f>EmployeeData3[[#This Row],[Department]]</f>
        <v>HR</v>
      </c>
      <c r="AP21" t="str">
        <f>EmployeeData3[[#This Row],[Country]]</f>
        <v>Singapore</v>
      </c>
      <c r="AQ21" t="str">
        <f>EmployeeData[[#This Row],[Job Level]]</f>
        <v>Entry</v>
      </c>
      <c r="AR21">
        <v>1</v>
      </c>
    </row>
    <row r="22" spans="1:44">
      <c r="A22">
        <v>42</v>
      </c>
      <c r="B22">
        <v>4.4000000000000004</v>
      </c>
      <c r="C22">
        <v>1.3</v>
      </c>
      <c r="D22" s="3">
        <v>0.91</v>
      </c>
      <c r="E22">
        <v>1</v>
      </c>
      <c r="F22">
        <v>9</v>
      </c>
      <c r="G22">
        <v>57</v>
      </c>
      <c r="H22">
        <v>3</v>
      </c>
      <c r="I22">
        <v>0.7</v>
      </c>
      <c r="J22">
        <v>0</v>
      </c>
      <c r="K22">
        <v>29</v>
      </c>
      <c r="L22">
        <v>0</v>
      </c>
      <c r="M22">
        <v>0</v>
      </c>
      <c r="N22">
        <v>0</v>
      </c>
      <c r="O22">
        <v>0</v>
      </c>
      <c r="P22">
        <v>0</v>
      </c>
      <c r="Q22">
        <v>0</v>
      </c>
      <c r="R22">
        <v>1</v>
      </c>
      <c r="S22">
        <v>0</v>
      </c>
      <c r="T22">
        <v>0</v>
      </c>
      <c r="U22">
        <v>0</v>
      </c>
      <c r="V22">
        <v>0</v>
      </c>
      <c r="W22">
        <v>0</v>
      </c>
      <c r="X22">
        <v>0</v>
      </c>
      <c r="Y22">
        <v>0</v>
      </c>
      <c r="Z22">
        <v>0</v>
      </c>
      <c r="AA22">
        <v>0</v>
      </c>
      <c r="AB22">
        <v>0</v>
      </c>
      <c r="AC22">
        <v>0</v>
      </c>
      <c r="AD22">
        <v>0</v>
      </c>
      <c r="AE22">
        <v>0</v>
      </c>
      <c r="AF22">
        <v>0</v>
      </c>
      <c r="AG22">
        <v>0</v>
      </c>
      <c r="AH22" s="59" cm="1">
        <f t="array" ref="AH22">$B$1005+SUMPRODUCT(A22:AG22,TRANSPOSE($B$1006:$B$1038))</f>
        <v>-3.4385792819360361</v>
      </c>
      <c r="AI22" s="3">
        <f>EXP(EmployeeData36[[#This Row],[Logit]])</f>
        <v>3.2110272581170586E-2</v>
      </c>
      <c r="AJ22">
        <f>EmployeeData36[[#This Row],[Odds]]/(1+EmployeeData36[[#This Row],[Odds]])</f>
        <v>3.1111280872020645E-2</v>
      </c>
      <c r="AK22">
        <f>IF(AR22=1,LN(EmployeeData36[[#This Row],[Probability]]),LN(1-EmployeeData36[[#This Row],[Probability]]))</f>
        <v>-3.1605514627294384E-2</v>
      </c>
      <c r="AL22" s="3">
        <f>(AR22-EmployeeData36[[#This Row],[Probability]])^2</f>
        <v>9.6791179749775762E-4</v>
      </c>
      <c r="AM22" t="str">
        <f>IF(EmployeeData36[[#This Row],[Probability]]&lt;10%,"Low",
IF(EmployeeData36[[#This Row],[Probability]]&lt;20%,"Moderate",
IF(EmployeeData36[[#This Row],[Probability]]&lt;30%,"High","Very High")))</f>
        <v>Low</v>
      </c>
      <c r="AN22">
        <f t="shared" si="0"/>
        <v>0</v>
      </c>
      <c r="AO22" t="str">
        <f>EmployeeData3[[#This Row],[Department]]</f>
        <v>Operations</v>
      </c>
      <c r="AP22" t="str">
        <f>EmployeeData3[[#This Row],[Country]]</f>
        <v>UK</v>
      </c>
      <c r="AQ22" t="str">
        <f>EmployeeData[[#This Row],[Job Level]]</f>
        <v>Senior</v>
      </c>
      <c r="AR22">
        <v>0</v>
      </c>
    </row>
    <row r="23" spans="1:44">
      <c r="A23">
        <v>39</v>
      </c>
      <c r="B23">
        <v>3</v>
      </c>
      <c r="C23">
        <v>2.9</v>
      </c>
      <c r="D23" s="3">
        <v>1.06</v>
      </c>
      <c r="E23">
        <v>1</v>
      </c>
      <c r="F23">
        <v>9</v>
      </c>
      <c r="G23">
        <v>68</v>
      </c>
      <c r="H23">
        <v>3</v>
      </c>
      <c r="I23">
        <v>6.9</v>
      </c>
      <c r="J23">
        <v>0</v>
      </c>
      <c r="K23">
        <v>37</v>
      </c>
      <c r="L23">
        <v>0</v>
      </c>
      <c r="M23">
        <v>0</v>
      </c>
      <c r="N23">
        <v>0</v>
      </c>
      <c r="O23">
        <v>0</v>
      </c>
      <c r="P23">
        <v>0</v>
      </c>
      <c r="Q23">
        <v>0</v>
      </c>
      <c r="R23">
        <v>0</v>
      </c>
      <c r="S23">
        <v>0</v>
      </c>
      <c r="T23">
        <v>0</v>
      </c>
      <c r="U23">
        <v>0</v>
      </c>
      <c r="V23">
        <v>0</v>
      </c>
      <c r="W23">
        <v>1</v>
      </c>
      <c r="X23">
        <v>0</v>
      </c>
      <c r="Y23">
        <v>0</v>
      </c>
      <c r="Z23">
        <v>0</v>
      </c>
      <c r="AA23">
        <v>0</v>
      </c>
      <c r="AB23">
        <v>0</v>
      </c>
      <c r="AC23">
        <v>1</v>
      </c>
      <c r="AD23">
        <v>0</v>
      </c>
      <c r="AE23">
        <v>0</v>
      </c>
      <c r="AF23">
        <v>0</v>
      </c>
      <c r="AG23">
        <v>0</v>
      </c>
      <c r="AH23" s="59" cm="1">
        <f t="array" ref="AH23">$B$1005+SUMPRODUCT(A23:AG23,TRANSPOSE($B$1006:$B$1038))</f>
        <v>-1.8141030344266216</v>
      </c>
      <c r="AI23" s="3">
        <f>EXP(EmployeeData36[[#This Row],[Logit]])</f>
        <v>0.16298403391304855</v>
      </c>
      <c r="AJ23">
        <f>EmployeeData36[[#This Row],[Odds]]/(1+EmployeeData36[[#This Row],[Odds]])</f>
        <v>0.14014296771096874</v>
      </c>
      <c r="AK23">
        <f>IF(AR23=1,LN(EmployeeData36[[#This Row],[Probability]]),LN(1-EmployeeData36[[#This Row],[Probability]]))</f>
        <v>-1.9650921795052414</v>
      </c>
      <c r="AL23" s="3">
        <f>(AR23-EmployeeData36[[#This Row],[Probability]])^2</f>
        <v>0.73935411597690026</v>
      </c>
      <c r="AM23" t="str">
        <f>IF(EmployeeData36[[#This Row],[Probability]]&lt;10%,"Low",
IF(EmployeeData36[[#This Row],[Probability]]&lt;20%,"Moderate",
IF(EmployeeData36[[#This Row],[Probability]]&lt;30%,"High","Very High")))</f>
        <v>Moderate</v>
      </c>
      <c r="AN23">
        <f t="shared" si="0"/>
        <v>1</v>
      </c>
      <c r="AO23" t="str">
        <f>EmployeeData3[[#This Row],[Department]]</f>
        <v>IT</v>
      </c>
      <c r="AP23" t="str">
        <f>EmployeeData3[[#This Row],[Country]]</f>
        <v>Ireland</v>
      </c>
      <c r="AQ23" t="str">
        <f>EmployeeData[[#This Row],[Job Level]]</f>
        <v>Professional</v>
      </c>
      <c r="AR23">
        <v>1</v>
      </c>
    </row>
    <row r="24" spans="1:44">
      <c r="A24">
        <v>32</v>
      </c>
      <c r="B24">
        <v>1.6</v>
      </c>
      <c r="C24">
        <v>1.6</v>
      </c>
      <c r="D24" s="3">
        <v>1.0900000000000001</v>
      </c>
      <c r="E24">
        <v>0</v>
      </c>
      <c r="F24">
        <v>35</v>
      </c>
      <c r="G24">
        <v>66</v>
      </c>
      <c r="H24">
        <v>3</v>
      </c>
      <c r="I24">
        <v>3.8</v>
      </c>
      <c r="J24">
        <v>0</v>
      </c>
      <c r="K24">
        <v>14</v>
      </c>
      <c r="L24">
        <v>1</v>
      </c>
      <c r="M24">
        <v>0</v>
      </c>
      <c r="N24">
        <v>0</v>
      </c>
      <c r="O24">
        <v>1</v>
      </c>
      <c r="P24">
        <v>0</v>
      </c>
      <c r="Q24">
        <v>1</v>
      </c>
      <c r="R24">
        <v>0</v>
      </c>
      <c r="S24">
        <v>0</v>
      </c>
      <c r="T24">
        <v>0</v>
      </c>
      <c r="U24">
        <v>0</v>
      </c>
      <c r="V24">
        <v>1</v>
      </c>
      <c r="W24">
        <v>0</v>
      </c>
      <c r="X24">
        <v>0</v>
      </c>
      <c r="Y24">
        <v>0</v>
      </c>
      <c r="Z24">
        <v>0</v>
      </c>
      <c r="AA24">
        <v>0</v>
      </c>
      <c r="AB24">
        <v>0</v>
      </c>
      <c r="AC24">
        <v>0</v>
      </c>
      <c r="AD24">
        <v>0</v>
      </c>
      <c r="AE24">
        <v>0</v>
      </c>
      <c r="AF24">
        <v>0</v>
      </c>
      <c r="AG24">
        <v>0</v>
      </c>
      <c r="AH24" s="59" cm="1">
        <f t="array" ref="AH24">$B$1005+SUMPRODUCT(A24:AG24,TRANSPOSE($B$1006:$B$1038))</f>
        <v>-1.1361491742996903</v>
      </c>
      <c r="AI24" s="3">
        <f>EXP(EmployeeData36[[#This Row],[Logit]])</f>
        <v>0.32105296344720607</v>
      </c>
      <c r="AJ24">
        <f>EmployeeData36[[#This Row],[Odds]]/(1+EmployeeData36[[#This Row],[Odds]])</f>
        <v>0.24302807860892889</v>
      </c>
      <c r="AK24">
        <f>IF(AR24=1,LN(EmployeeData36[[#This Row],[Probability]]),LN(1-EmployeeData36[[#This Row],[Probability]]))</f>
        <v>-0.2784291181862828</v>
      </c>
      <c r="AL24" s="3">
        <f>(AR24-EmployeeData36[[#This Row],[Probability]])^2</f>
        <v>5.9062646992347721E-2</v>
      </c>
      <c r="AM24" t="str">
        <f>IF(EmployeeData36[[#This Row],[Probability]]&lt;10%,"Low",
IF(EmployeeData36[[#This Row],[Probability]]&lt;20%,"Moderate",
IF(EmployeeData36[[#This Row],[Probability]]&lt;30%,"High","Very High")))</f>
        <v>High</v>
      </c>
      <c r="AN24">
        <f t="shared" si="0"/>
        <v>0</v>
      </c>
      <c r="AO24" t="str">
        <f>EmployeeData3[[#This Row],[Department]]</f>
        <v>HR</v>
      </c>
      <c r="AP24" t="str">
        <f>EmployeeData3[[#This Row],[Country]]</f>
        <v>UK</v>
      </c>
      <c r="AQ24" t="str">
        <f>EmployeeData[[#This Row],[Job Level]]</f>
        <v>Manager</v>
      </c>
      <c r="AR24">
        <v>0</v>
      </c>
    </row>
    <row r="25" spans="1:44">
      <c r="A25">
        <v>38</v>
      </c>
      <c r="B25">
        <v>5.3</v>
      </c>
      <c r="C25">
        <v>2.5</v>
      </c>
      <c r="D25" s="3">
        <v>1.0900000000000001</v>
      </c>
      <c r="E25">
        <v>0</v>
      </c>
      <c r="F25">
        <v>25</v>
      </c>
      <c r="G25">
        <v>76</v>
      </c>
      <c r="H25">
        <v>5</v>
      </c>
      <c r="I25">
        <v>4.4000000000000004</v>
      </c>
      <c r="J25">
        <v>0</v>
      </c>
      <c r="K25">
        <v>39</v>
      </c>
      <c r="L25">
        <v>1</v>
      </c>
      <c r="M25">
        <v>0</v>
      </c>
      <c r="N25">
        <v>0</v>
      </c>
      <c r="O25">
        <v>0</v>
      </c>
      <c r="P25">
        <v>0</v>
      </c>
      <c r="Q25">
        <v>0</v>
      </c>
      <c r="R25">
        <v>0</v>
      </c>
      <c r="S25">
        <v>1</v>
      </c>
      <c r="T25">
        <v>0</v>
      </c>
      <c r="U25">
        <v>0</v>
      </c>
      <c r="V25">
        <v>0</v>
      </c>
      <c r="W25">
        <v>0</v>
      </c>
      <c r="X25">
        <v>0</v>
      </c>
      <c r="Y25">
        <v>1</v>
      </c>
      <c r="Z25">
        <v>0</v>
      </c>
      <c r="AA25">
        <v>0</v>
      </c>
      <c r="AB25">
        <v>0</v>
      </c>
      <c r="AC25">
        <v>0</v>
      </c>
      <c r="AD25">
        <v>0</v>
      </c>
      <c r="AE25">
        <v>0</v>
      </c>
      <c r="AF25">
        <v>0</v>
      </c>
      <c r="AG25">
        <v>0</v>
      </c>
      <c r="AH25" s="59" cm="1">
        <f t="array" ref="AH25">$B$1005+SUMPRODUCT(A25:AG25,TRANSPOSE($B$1006:$B$1038))</f>
        <v>-1.4940329519463287</v>
      </c>
      <c r="AI25" s="3">
        <f>EXP(EmployeeData36[[#This Row],[Logit]])</f>
        <v>0.22446556879770954</v>
      </c>
      <c r="AJ25">
        <f>EmployeeData36[[#This Row],[Odds]]/(1+EmployeeData36[[#This Row],[Odds]])</f>
        <v>0.18331717487010274</v>
      </c>
      <c r="AK25">
        <f>IF(AR25=1,LN(EmployeeData36[[#This Row],[Probability]]),LN(1-EmployeeData36[[#This Row],[Probability]]))</f>
        <v>-0.20250447843386837</v>
      </c>
      <c r="AL25" s="3">
        <f>(AR25-EmployeeData36[[#This Row],[Probability]])^2</f>
        <v>3.3605186602355827E-2</v>
      </c>
      <c r="AM25" t="str">
        <f>IF(EmployeeData36[[#This Row],[Probability]]&lt;10%,"Low",
IF(EmployeeData36[[#This Row],[Probability]]&lt;20%,"Moderate",
IF(EmployeeData36[[#This Row],[Probability]]&lt;30%,"High","Very High")))</f>
        <v>Moderate</v>
      </c>
      <c r="AN25">
        <f t="shared" si="0"/>
        <v>0</v>
      </c>
      <c r="AO25" t="str">
        <f>EmployeeData3[[#This Row],[Department]]</f>
        <v>Sales</v>
      </c>
      <c r="AP25" t="str">
        <f>EmployeeData3[[#This Row],[Country]]</f>
        <v>UK</v>
      </c>
      <c r="AQ25" t="str">
        <f>EmployeeData[[#This Row],[Job Level]]</f>
        <v>Senior Manager</v>
      </c>
      <c r="AR25">
        <v>0</v>
      </c>
    </row>
    <row r="26" spans="1:44">
      <c r="A26">
        <v>32</v>
      </c>
      <c r="B26">
        <v>7.1</v>
      </c>
      <c r="C26">
        <v>5.6</v>
      </c>
      <c r="D26" s="3">
        <v>1.21</v>
      </c>
      <c r="E26">
        <v>0</v>
      </c>
      <c r="F26">
        <v>1</v>
      </c>
      <c r="G26">
        <v>71</v>
      </c>
      <c r="H26">
        <v>4</v>
      </c>
      <c r="I26">
        <v>3.2</v>
      </c>
      <c r="J26">
        <v>0</v>
      </c>
      <c r="K26">
        <v>25</v>
      </c>
      <c r="L26">
        <v>1</v>
      </c>
      <c r="M26">
        <v>0</v>
      </c>
      <c r="N26">
        <v>0</v>
      </c>
      <c r="O26">
        <v>0</v>
      </c>
      <c r="P26">
        <v>0</v>
      </c>
      <c r="Q26">
        <v>0</v>
      </c>
      <c r="R26">
        <v>0</v>
      </c>
      <c r="S26">
        <v>1</v>
      </c>
      <c r="T26">
        <v>0</v>
      </c>
      <c r="U26">
        <v>0</v>
      </c>
      <c r="V26">
        <v>0</v>
      </c>
      <c r="W26">
        <v>0</v>
      </c>
      <c r="X26">
        <v>0</v>
      </c>
      <c r="Y26">
        <v>1</v>
      </c>
      <c r="Z26">
        <v>0</v>
      </c>
      <c r="AA26">
        <v>0</v>
      </c>
      <c r="AB26">
        <v>0</v>
      </c>
      <c r="AC26">
        <v>0</v>
      </c>
      <c r="AD26">
        <v>0</v>
      </c>
      <c r="AE26">
        <v>0</v>
      </c>
      <c r="AF26">
        <v>1</v>
      </c>
      <c r="AG26">
        <v>0</v>
      </c>
      <c r="AH26" s="59" cm="1">
        <f t="array" ref="AH26">$B$1005+SUMPRODUCT(A26:AG26,TRANSPOSE($B$1006:$B$1038))</f>
        <v>-1.3215115272769353</v>
      </c>
      <c r="AI26" s="3">
        <f>EXP(EmployeeData36[[#This Row],[Logit]])</f>
        <v>0.26673182468057699</v>
      </c>
      <c r="AJ26">
        <f>EmployeeData36[[#This Row],[Odds]]/(1+EmployeeData36[[#This Row],[Odds]])</f>
        <v>0.21056692465103016</v>
      </c>
      <c r="AK26">
        <f>IF(AR26=1,LN(EmployeeData36[[#This Row],[Probability]]),LN(1-EmployeeData36[[#This Row],[Probability]]))</f>
        <v>-0.23644021727850903</v>
      </c>
      <c r="AL26" s="3">
        <f>(AR26-EmployeeData36[[#This Row],[Probability]])^2</f>
        <v>4.4338429756992613E-2</v>
      </c>
      <c r="AM26" t="str">
        <f>IF(EmployeeData36[[#This Row],[Probability]]&lt;10%,"Low",
IF(EmployeeData36[[#This Row],[Probability]]&lt;20%,"Moderate",
IF(EmployeeData36[[#This Row],[Probability]]&lt;30%,"High","Very High")))</f>
        <v>High</v>
      </c>
      <c r="AN26">
        <f t="shared" si="0"/>
        <v>0</v>
      </c>
      <c r="AO26" t="str">
        <f>EmployeeData3[[#This Row],[Department]]</f>
        <v>Sales</v>
      </c>
      <c r="AP26" t="str">
        <f>EmployeeData3[[#This Row],[Country]]</f>
        <v>UK</v>
      </c>
      <c r="AQ26" t="str">
        <f>EmployeeData[[#This Row],[Job Level]]</f>
        <v>Senior Manager</v>
      </c>
      <c r="AR26">
        <v>0</v>
      </c>
    </row>
    <row r="27" spans="1:44">
      <c r="A27">
        <v>31</v>
      </c>
      <c r="B27">
        <v>6</v>
      </c>
      <c r="C27">
        <v>3</v>
      </c>
      <c r="D27" s="3">
        <v>1.05</v>
      </c>
      <c r="E27">
        <v>0</v>
      </c>
      <c r="F27">
        <v>11</v>
      </c>
      <c r="G27">
        <v>91</v>
      </c>
      <c r="H27">
        <v>2</v>
      </c>
      <c r="I27">
        <v>0.6</v>
      </c>
      <c r="J27">
        <v>1</v>
      </c>
      <c r="K27">
        <v>27</v>
      </c>
      <c r="L27">
        <v>0</v>
      </c>
      <c r="M27">
        <v>0</v>
      </c>
      <c r="N27">
        <v>0</v>
      </c>
      <c r="O27">
        <v>0</v>
      </c>
      <c r="P27">
        <v>0</v>
      </c>
      <c r="Q27">
        <v>0</v>
      </c>
      <c r="R27">
        <v>0</v>
      </c>
      <c r="S27">
        <v>0</v>
      </c>
      <c r="T27">
        <v>0</v>
      </c>
      <c r="U27">
        <v>0</v>
      </c>
      <c r="V27">
        <v>0</v>
      </c>
      <c r="W27">
        <v>0</v>
      </c>
      <c r="X27">
        <v>0</v>
      </c>
      <c r="Y27">
        <v>0</v>
      </c>
      <c r="Z27">
        <v>1</v>
      </c>
      <c r="AA27">
        <v>0</v>
      </c>
      <c r="AB27">
        <v>0</v>
      </c>
      <c r="AC27">
        <v>0</v>
      </c>
      <c r="AD27">
        <v>0</v>
      </c>
      <c r="AE27">
        <v>1</v>
      </c>
      <c r="AF27">
        <v>0</v>
      </c>
      <c r="AG27">
        <v>1</v>
      </c>
      <c r="AH27" s="59" cm="1">
        <f t="array" ref="AH27">$B$1005+SUMPRODUCT(A27:AG27,TRANSPOSE($B$1006:$B$1038))</f>
        <v>-2.7898812912731543</v>
      </c>
      <c r="AI27" s="3">
        <f>EXP(EmployeeData36[[#This Row],[Logit]])</f>
        <v>6.1428505581888976E-2</v>
      </c>
      <c r="AJ27">
        <f>EmployeeData36[[#This Row],[Odds]]/(1+EmployeeData36[[#This Row],[Odds]])</f>
        <v>5.7873427422427348E-2</v>
      </c>
      <c r="AK27">
        <f>IF(AR27=1,LN(EmployeeData36[[#This Row],[Probability]]),LN(1-EmployeeData36[[#This Row],[Probability]]))</f>
        <v>-5.9615647638447102E-2</v>
      </c>
      <c r="AL27" s="3">
        <f>(AR27-EmployeeData36[[#This Row],[Probability]])^2</f>
        <v>3.3493336016189659E-3</v>
      </c>
      <c r="AM27" t="str">
        <f>IF(EmployeeData36[[#This Row],[Probability]]&lt;10%,"Low",
IF(EmployeeData36[[#This Row],[Probability]]&lt;20%,"Moderate",
IF(EmployeeData36[[#This Row],[Probability]]&lt;30%,"High","Very High")))</f>
        <v>Low</v>
      </c>
      <c r="AN27">
        <f t="shared" si="0"/>
        <v>0</v>
      </c>
      <c r="AO27" t="str">
        <f>EmployeeData3[[#This Row],[Department]]</f>
        <v>Underwriting</v>
      </c>
      <c r="AP27" t="str">
        <f>EmployeeData3[[#This Row],[Country]]</f>
        <v>US</v>
      </c>
      <c r="AQ27" t="str">
        <f>EmployeeData[[#This Row],[Job Level]]</f>
        <v>Professional</v>
      </c>
      <c r="AR27">
        <v>0</v>
      </c>
    </row>
    <row r="28" spans="1:44">
      <c r="A28">
        <v>35</v>
      </c>
      <c r="B28">
        <v>13.3</v>
      </c>
      <c r="C28">
        <v>5.4</v>
      </c>
      <c r="D28" s="3">
        <v>0.88</v>
      </c>
      <c r="E28">
        <v>0</v>
      </c>
      <c r="F28">
        <v>1</v>
      </c>
      <c r="G28">
        <v>52</v>
      </c>
      <c r="H28">
        <v>5</v>
      </c>
      <c r="I28">
        <v>6.6</v>
      </c>
      <c r="J28">
        <v>1</v>
      </c>
      <c r="K28">
        <v>4</v>
      </c>
      <c r="L28">
        <v>1</v>
      </c>
      <c r="M28">
        <v>0</v>
      </c>
      <c r="N28">
        <v>0</v>
      </c>
      <c r="O28">
        <v>0</v>
      </c>
      <c r="P28">
        <v>0</v>
      </c>
      <c r="Q28">
        <v>1</v>
      </c>
      <c r="R28">
        <v>0</v>
      </c>
      <c r="S28">
        <v>0</v>
      </c>
      <c r="T28">
        <v>0</v>
      </c>
      <c r="U28">
        <v>1</v>
      </c>
      <c r="V28">
        <v>0</v>
      </c>
      <c r="W28">
        <v>0</v>
      </c>
      <c r="X28">
        <v>0</v>
      </c>
      <c r="Y28">
        <v>0</v>
      </c>
      <c r="Z28">
        <v>0</v>
      </c>
      <c r="AA28">
        <v>0</v>
      </c>
      <c r="AB28">
        <v>0</v>
      </c>
      <c r="AC28">
        <v>0</v>
      </c>
      <c r="AD28">
        <v>0</v>
      </c>
      <c r="AE28">
        <v>1</v>
      </c>
      <c r="AF28">
        <v>1</v>
      </c>
      <c r="AG28">
        <v>0</v>
      </c>
      <c r="AH28" s="59" cm="1">
        <f t="array" ref="AH28">$B$1005+SUMPRODUCT(A28:AG28,TRANSPOSE($B$1006:$B$1038))</f>
        <v>-0.54589798025998326</v>
      </c>
      <c r="AI28" s="3">
        <f>EXP(EmployeeData36[[#This Row],[Logit]])</f>
        <v>0.57932133057762014</v>
      </c>
      <c r="AJ28">
        <f>EmployeeData36[[#This Row],[Odds]]/(1+EmployeeData36[[#This Row],[Odds]])</f>
        <v>0.36681663152471922</v>
      </c>
      <c r="AK28">
        <f>IF(AR28=1,LN(EmployeeData36[[#This Row],[Probability]]),LN(1-EmployeeData36[[#This Row],[Probability]]))</f>
        <v>-0.45699521715207003</v>
      </c>
      <c r="AL28" s="3">
        <f>(AR28-EmployeeData36[[#This Row],[Probability]])^2</f>
        <v>0.13455444116314164</v>
      </c>
      <c r="AM28" t="str">
        <f>IF(EmployeeData36[[#This Row],[Probability]]&lt;10%,"Low",
IF(EmployeeData36[[#This Row],[Probability]]&lt;20%,"Moderate",
IF(EmployeeData36[[#This Row],[Probability]]&lt;30%,"High","Very High")))</f>
        <v>Very High</v>
      </c>
      <c r="AN28">
        <f t="shared" si="0"/>
        <v>0</v>
      </c>
      <c r="AO28" t="str">
        <f>EmployeeData3[[#This Row],[Department]]</f>
        <v>Finance</v>
      </c>
      <c r="AP28" t="str">
        <f>EmployeeData3[[#This Row],[Country]]</f>
        <v>US</v>
      </c>
      <c r="AQ28" t="str">
        <f>EmployeeData[[#This Row],[Job Level]]</f>
        <v>Manager</v>
      </c>
      <c r="AR28">
        <v>0</v>
      </c>
    </row>
    <row r="29" spans="1:44">
      <c r="A29">
        <v>37</v>
      </c>
      <c r="B29">
        <v>3.4</v>
      </c>
      <c r="C29">
        <v>3.4</v>
      </c>
      <c r="D29" s="3">
        <v>0.9</v>
      </c>
      <c r="E29">
        <v>0</v>
      </c>
      <c r="F29">
        <v>7</v>
      </c>
      <c r="G29">
        <v>80</v>
      </c>
      <c r="H29">
        <v>6</v>
      </c>
      <c r="I29">
        <v>2</v>
      </c>
      <c r="J29">
        <v>0</v>
      </c>
      <c r="K29">
        <v>2</v>
      </c>
      <c r="L29">
        <v>0</v>
      </c>
      <c r="M29">
        <v>0</v>
      </c>
      <c r="N29">
        <v>1</v>
      </c>
      <c r="O29">
        <v>0</v>
      </c>
      <c r="P29">
        <v>0</v>
      </c>
      <c r="Q29">
        <v>1</v>
      </c>
      <c r="R29">
        <v>0</v>
      </c>
      <c r="S29">
        <v>0</v>
      </c>
      <c r="T29">
        <v>0</v>
      </c>
      <c r="U29">
        <v>0</v>
      </c>
      <c r="V29">
        <v>0</v>
      </c>
      <c r="W29">
        <v>0</v>
      </c>
      <c r="X29">
        <v>0</v>
      </c>
      <c r="Y29">
        <v>1</v>
      </c>
      <c r="Z29">
        <v>0</v>
      </c>
      <c r="AA29">
        <v>0</v>
      </c>
      <c r="AB29">
        <v>0</v>
      </c>
      <c r="AC29">
        <v>0</v>
      </c>
      <c r="AD29">
        <v>0</v>
      </c>
      <c r="AE29">
        <v>0</v>
      </c>
      <c r="AF29">
        <v>0</v>
      </c>
      <c r="AG29">
        <v>1</v>
      </c>
      <c r="AH29" s="59" cm="1">
        <f t="array" ref="AH29">$B$1005+SUMPRODUCT(A29:AG29,TRANSPOSE($B$1006:$B$1038))</f>
        <v>-2.4956341213619533</v>
      </c>
      <c r="AI29" s="3">
        <f>EXP(EmployeeData36[[#This Row],[Logit]])</f>
        <v>8.2444155212446774E-2</v>
      </c>
      <c r="AJ29">
        <f>EmployeeData36[[#This Row],[Odds]]/(1+EmployeeData36[[#This Row],[Odds]])</f>
        <v>7.6164811658358297E-2</v>
      </c>
      <c r="AK29">
        <f>IF(AR29=1,LN(EmployeeData36[[#This Row],[Probability]]),LN(1-EmployeeData36[[#This Row],[Probability]]))</f>
        <v>-7.9221590845470202E-2</v>
      </c>
      <c r="AL29" s="3">
        <f>(AR29-EmployeeData36[[#This Row],[Probability]])^2</f>
        <v>5.8010785349531923E-3</v>
      </c>
      <c r="AM29" t="str">
        <f>IF(EmployeeData36[[#This Row],[Probability]]&lt;10%,"Low",
IF(EmployeeData36[[#This Row],[Probability]]&lt;20%,"Moderate",
IF(EmployeeData36[[#This Row],[Probability]]&lt;30%,"High","Very High")))</f>
        <v>Low</v>
      </c>
      <c r="AN29">
        <f t="shared" si="0"/>
        <v>0</v>
      </c>
      <c r="AO29" t="str">
        <f>EmployeeData3[[#This Row],[Department]]</f>
        <v>Sales</v>
      </c>
      <c r="AP29" t="str">
        <f>EmployeeData3[[#This Row],[Country]]</f>
        <v>UK</v>
      </c>
      <c r="AQ29" t="str">
        <f>EmployeeData[[#This Row],[Job Level]]</f>
        <v>Manager</v>
      </c>
      <c r="AR29">
        <v>0</v>
      </c>
    </row>
    <row r="30" spans="1:44">
      <c r="A30">
        <v>38</v>
      </c>
      <c r="B30">
        <v>9.3000000000000007</v>
      </c>
      <c r="C30">
        <v>4</v>
      </c>
      <c r="D30" s="3">
        <v>1.03</v>
      </c>
      <c r="E30">
        <v>0</v>
      </c>
      <c r="F30">
        <v>1</v>
      </c>
      <c r="G30">
        <v>70</v>
      </c>
      <c r="H30">
        <v>5</v>
      </c>
      <c r="I30">
        <v>2.2999999999999998</v>
      </c>
      <c r="J30">
        <v>0</v>
      </c>
      <c r="K30">
        <v>26</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s="59" cm="1">
        <f t="array" ref="AH30">$B$1005+SUMPRODUCT(A30:AG30,TRANSPOSE($B$1006:$B$1038))</f>
        <v>-2.5570705567705074</v>
      </c>
      <c r="AI30" s="3">
        <f>EXP(EmployeeData36[[#This Row],[Logit]])</f>
        <v>7.753153231657077E-2</v>
      </c>
      <c r="AJ30">
        <f>EmployeeData36[[#This Row],[Odds]]/(1+EmployeeData36[[#This Row],[Odds]])</f>
        <v>7.1952912737399663E-2</v>
      </c>
      <c r="AK30">
        <f>IF(AR30=1,LN(EmployeeData36[[#This Row],[Probability]]),LN(1-EmployeeData36[[#This Row],[Probability]]))</f>
        <v>-7.4672806898497771E-2</v>
      </c>
      <c r="AL30" s="3">
        <f>(AR30-EmployeeData36[[#This Row],[Probability]])^2</f>
        <v>5.1772216513958505E-3</v>
      </c>
      <c r="AM30" t="str">
        <f>IF(EmployeeData36[[#This Row],[Probability]]&lt;10%,"Low",
IF(EmployeeData36[[#This Row],[Probability]]&lt;20%,"Moderate",
IF(EmployeeData36[[#This Row],[Probability]]&lt;30%,"High","Very High")))</f>
        <v>Low</v>
      </c>
      <c r="AN30">
        <f t="shared" si="0"/>
        <v>0</v>
      </c>
      <c r="AO30" t="str">
        <f>EmployeeData3[[#This Row],[Department]]</f>
        <v>Operations</v>
      </c>
      <c r="AP30" t="str">
        <f>EmployeeData3[[#This Row],[Country]]</f>
        <v>UK</v>
      </c>
      <c r="AQ30" t="str">
        <f>EmployeeData[[#This Row],[Job Level]]</f>
        <v>Professional</v>
      </c>
      <c r="AR30">
        <v>0</v>
      </c>
    </row>
    <row r="31" spans="1:44">
      <c r="A31">
        <v>46</v>
      </c>
      <c r="B31">
        <v>2.2999999999999998</v>
      </c>
      <c r="C31">
        <v>0.5</v>
      </c>
      <c r="D31" s="3">
        <v>1.26</v>
      </c>
      <c r="E31">
        <v>0</v>
      </c>
      <c r="F31">
        <v>15</v>
      </c>
      <c r="G31">
        <v>80</v>
      </c>
      <c r="H31">
        <v>1</v>
      </c>
      <c r="I31">
        <v>6.1</v>
      </c>
      <c r="J31">
        <v>0</v>
      </c>
      <c r="K31">
        <v>33</v>
      </c>
      <c r="L31">
        <v>1</v>
      </c>
      <c r="M31">
        <v>0</v>
      </c>
      <c r="N31">
        <v>0</v>
      </c>
      <c r="O31">
        <v>0</v>
      </c>
      <c r="P31">
        <v>0</v>
      </c>
      <c r="Q31">
        <v>1</v>
      </c>
      <c r="R31">
        <v>0</v>
      </c>
      <c r="S31">
        <v>0</v>
      </c>
      <c r="T31">
        <v>0</v>
      </c>
      <c r="U31">
        <v>0</v>
      </c>
      <c r="V31">
        <v>0</v>
      </c>
      <c r="W31">
        <v>1</v>
      </c>
      <c r="X31">
        <v>0</v>
      </c>
      <c r="Y31">
        <v>0</v>
      </c>
      <c r="Z31">
        <v>0</v>
      </c>
      <c r="AA31">
        <v>0</v>
      </c>
      <c r="AB31">
        <v>0</v>
      </c>
      <c r="AC31">
        <v>1</v>
      </c>
      <c r="AD31">
        <v>0</v>
      </c>
      <c r="AE31">
        <v>0</v>
      </c>
      <c r="AF31">
        <v>0</v>
      </c>
      <c r="AG31">
        <v>0</v>
      </c>
      <c r="AH31" s="59" cm="1">
        <f t="array" ref="AH31">$B$1005+SUMPRODUCT(A31:AG31,TRANSPOSE($B$1006:$B$1038))</f>
        <v>-1.198310043455399</v>
      </c>
      <c r="AI31" s="3">
        <f>EXP(EmployeeData36[[#This Row],[Logit]])</f>
        <v>0.3017036473824789</v>
      </c>
      <c r="AJ31">
        <f>EmployeeData36[[#This Row],[Odds]]/(1+EmployeeData36[[#This Row],[Odds]])</f>
        <v>0.23177598679173819</v>
      </c>
      <c r="AK31">
        <f>IF(AR31=1,LN(EmployeeData36[[#This Row],[Probability]]),LN(1-EmployeeData36[[#This Row],[Probability]]))</f>
        <v>-0.26367390450100886</v>
      </c>
      <c r="AL31" s="3">
        <f>(AR31-EmployeeData36[[#This Row],[Probability]])^2</f>
        <v>5.3720108053283998E-2</v>
      </c>
      <c r="AM31" t="str">
        <f>IF(EmployeeData36[[#This Row],[Probability]]&lt;10%,"Low",
IF(EmployeeData36[[#This Row],[Probability]]&lt;20%,"Moderate",
IF(EmployeeData36[[#This Row],[Probability]]&lt;30%,"High","Very High")))</f>
        <v>High</v>
      </c>
      <c r="AN31">
        <f t="shared" si="0"/>
        <v>0</v>
      </c>
      <c r="AO31" t="str">
        <f>EmployeeData3[[#This Row],[Department]]</f>
        <v>IT</v>
      </c>
      <c r="AP31" t="str">
        <f>EmployeeData3[[#This Row],[Country]]</f>
        <v>Ireland</v>
      </c>
      <c r="AQ31" t="str">
        <f>EmployeeData[[#This Row],[Job Level]]</f>
        <v>Manager</v>
      </c>
      <c r="AR31">
        <v>0</v>
      </c>
    </row>
    <row r="32" spans="1:44">
      <c r="A32">
        <v>34</v>
      </c>
      <c r="B32">
        <v>2</v>
      </c>
      <c r="C32">
        <v>2</v>
      </c>
      <c r="D32" s="3">
        <v>0.83</v>
      </c>
      <c r="E32">
        <v>0</v>
      </c>
      <c r="F32">
        <v>6</v>
      </c>
      <c r="G32">
        <v>62</v>
      </c>
      <c r="H32">
        <v>7</v>
      </c>
      <c r="I32">
        <v>1.3</v>
      </c>
      <c r="J32">
        <v>1</v>
      </c>
      <c r="K32">
        <v>16</v>
      </c>
      <c r="L32">
        <v>0</v>
      </c>
      <c r="M32">
        <v>0</v>
      </c>
      <c r="N32">
        <v>0</v>
      </c>
      <c r="O32">
        <v>0</v>
      </c>
      <c r="P32">
        <v>1</v>
      </c>
      <c r="Q32">
        <v>0</v>
      </c>
      <c r="R32">
        <v>0</v>
      </c>
      <c r="S32">
        <v>0</v>
      </c>
      <c r="T32">
        <v>0</v>
      </c>
      <c r="U32">
        <v>0</v>
      </c>
      <c r="V32">
        <v>0</v>
      </c>
      <c r="W32">
        <v>0</v>
      </c>
      <c r="X32">
        <v>0</v>
      </c>
      <c r="Y32">
        <v>0</v>
      </c>
      <c r="Z32">
        <v>0</v>
      </c>
      <c r="AA32">
        <v>0</v>
      </c>
      <c r="AB32">
        <v>0</v>
      </c>
      <c r="AC32">
        <v>0</v>
      </c>
      <c r="AD32">
        <v>1</v>
      </c>
      <c r="AE32">
        <v>0</v>
      </c>
      <c r="AF32">
        <v>0</v>
      </c>
      <c r="AG32">
        <v>1</v>
      </c>
      <c r="AH32" s="59" cm="1">
        <f t="array" ref="AH32">$B$1005+SUMPRODUCT(A32:AG32,TRANSPOSE($B$1006:$B$1038))</f>
        <v>-0.79841414944870936</v>
      </c>
      <c r="AI32" s="3">
        <f>EXP(EmployeeData36[[#This Row],[Logit]])</f>
        <v>0.45004209801511397</v>
      </c>
      <c r="AJ32">
        <f>EmployeeData36[[#This Row],[Odds]]/(1+EmployeeData36[[#This Row],[Odds]])</f>
        <v>0.31036484984205132</v>
      </c>
      <c r="AK32">
        <f>IF(AR32=1,LN(EmployeeData36[[#This Row],[Probability]]),LN(1-EmployeeData36[[#This Row],[Probability]]))</f>
        <v>-0.3715925891249019</v>
      </c>
      <c r="AL32" s="3">
        <f>(AR32-EmployeeData36[[#This Row],[Probability]])^2</f>
        <v>9.6326340017479056E-2</v>
      </c>
      <c r="AM32" t="str">
        <f>IF(EmployeeData36[[#This Row],[Probability]]&lt;10%,"Low",
IF(EmployeeData36[[#This Row],[Probability]]&lt;20%,"Moderate",
IF(EmployeeData36[[#This Row],[Probability]]&lt;30%,"High","Very High")))</f>
        <v>Very High</v>
      </c>
      <c r="AN32">
        <f t="shared" si="0"/>
        <v>0</v>
      </c>
      <c r="AO32" t="str">
        <f>EmployeeData3[[#This Row],[Department]]</f>
        <v>Operations</v>
      </c>
      <c r="AP32" t="str">
        <f>EmployeeData3[[#This Row],[Country]]</f>
        <v>Singapore</v>
      </c>
      <c r="AQ32" t="str">
        <f>EmployeeData[[#This Row],[Job Level]]</f>
        <v>Entry</v>
      </c>
      <c r="AR32">
        <v>0</v>
      </c>
    </row>
    <row r="33" spans="1:44">
      <c r="A33">
        <v>40</v>
      </c>
      <c r="B33">
        <v>4.3</v>
      </c>
      <c r="C33">
        <v>2.2999999999999998</v>
      </c>
      <c r="D33" s="3">
        <v>1.1299999999999999</v>
      </c>
      <c r="E33">
        <v>0</v>
      </c>
      <c r="F33">
        <v>17</v>
      </c>
      <c r="G33">
        <v>85</v>
      </c>
      <c r="H33">
        <v>1</v>
      </c>
      <c r="I33">
        <v>2.1</v>
      </c>
      <c r="J33">
        <v>0</v>
      </c>
      <c r="K33">
        <v>44</v>
      </c>
      <c r="L33">
        <v>0</v>
      </c>
      <c r="M33">
        <v>0</v>
      </c>
      <c r="N33">
        <v>1</v>
      </c>
      <c r="O33">
        <v>0</v>
      </c>
      <c r="P33">
        <v>0</v>
      </c>
      <c r="Q33">
        <v>0</v>
      </c>
      <c r="R33">
        <v>1</v>
      </c>
      <c r="S33">
        <v>0</v>
      </c>
      <c r="T33">
        <v>0</v>
      </c>
      <c r="U33">
        <v>1</v>
      </c>
      <c r="V33">
        <v>0</v>
      </c>
      <c r="W33">
        <v>0</v>
      </c>
      <c r="X33">
        <v>0</v>
      </c>
      <c r="Y33">
        <v>0</v>
      </c>
      <c r="Z33">
        <v>0</v>
      </c>
      <c r="AA33">
        <v>0</v>
      </c>
      <c r="AB33">
        <v>0</v>
      </c>
      <c r="AC33">
        <v>0</v>
      </c>
      <c r="AD33">
        <v>0</v>
      </c>
      <c r="AE33">
        <v>0</v>
      </c>
      <c r="AF33">
        <v>1</v>
      </c>
      <c r="AG33">
        <v>0</v>
      </c>
      <c r="AH33" s="59" cm="1">
        <f t="array" ref="AH33">$B$1005+SUMPRODUCT(A33:AG33,TRANSPOSE($B$1006:$B$1038))</f>
        <v>-3.0190129925698859</v>
      </c>
      <c r="AI33" s="3">
        <f>EXP(EmployeeData36[[#This Row],[Logit]])</f>
        <v>4.8849409305632363E-2</v>
      </c>
      <c r="AJ33">
        <f>EmployeeData36[[#This Row],[Odds]]/(1+EmployeeData36[[#This Row],[Odds]])</f>
        <v>4.6574283087952577E-2</v>
      </c>
      <c r="AK33">
        <f>IF(AR33=1,LN(EmployeeData36[[#This Row],[Probability]]),LN(1-EmployeeData36[[#This Row],[Probability]]))</f>
        <v>-4.769376267961916E-2</v>
      </c>
      <c r="AL33" s="3">
        <f>(AR33-EmployeeData36[[#This Row],[Probability]])^2</f>
        <v>2.1691638451567454E-3</v>
      </c>
      <c r="AM33" t="str">
        <f>IF(EmployeeData36[[#This Row],[Probability]]&lt;10%,"Low",
IF(EmployeeData36[[#This Row],[Probability]]&lt;20%,"Moderate",
IF(EmployeeData36[[#This Row],[Probability]]&lt;30%,"High","Very High")))</f>
        <v>Low</v>
      </c>
      <c r="AN33">
        <f t="shared" si="0"/>
        <v>0</v>
      </c>
      <c r="AO33" t="str">
        <f>EmployeeData3[[#This Row],[Department]]</f>
        <v>Finance</v>
      </c>
      <c r="AP33" t="str">
        <f>EmployeeData3[[#This Row],[Country]]</f>
        <v>UK</v>
      </c>
      <c r="AQ33" t="str">
        <f>EmployeeData[[#This Row],[Job Level]]</f>
        <v>Senior</v>
      </c>
      <c r="AR33">
        <v>0</v>
      </c>
    </row>
    <row r="34" spans="1:44">
      <c r="A34">
        <v>39</v>
      </c>
      <c r="B34">
        <v>10.7</v>
      </c>
      <c r="C34">
        <v>6.3</v>
      </c>
      <c r="D34" s="3">
        <v>1</v>
      </c>
      <c r="E34">
        <v>0</v>
      </c>
      <c r="F34">
        <v>1</v>
      </c>
      <c r="G34">
        <v>73</v>
      </c>
      <c r="H34">
        <v>6</v>
      </c>
      <c r="I34">
        <v>2</v>
      </c>
      <c r="J34">
        <v>0</v>
      </c>
      <c r="K34">
        <v>33</v>
      </c>
      <c r="L34">
        <v>1</v>
      </c>
      <c r="M34">
        <v>0</v>
      </c>
      <c r="N34">
        <v>0</v>
      </c>
      <c r="O34">
        <v>0</v>
      </c>
      <c r="P34">
        <v>0</v>
      </c>
      <c r="Q34">
        <v>0</v>
      </c>
      <c r="R34">
        <v>0</v>
      </c>
      <c r="S34">
        <v>0</v>
      </c>
      <c r="T34">
        <v>0</v>
      </c>
      <c r="U34">
        <v>0</v>
      </c>
      <c r="V34">
        <v>0</v>
      </c>
      <c r="W34">
        <v>1</v>
      </c>
      <c r="X34">
        <v>0</v>
      </c>
      <c r="Y34">
        <v>0</v>
      </c>
      <c r="Z34">
        <v>0</v>
      </c>
      <c r="AA34">
        <v>0</v>
      </c>
      <c r="AB34">
        <v>0</v>
      </c>
      <c r="AC34">
        <v>0</v>
      </c>
      <c r="AD34">
        <v>0</v>
      </c>
      <c r="AE34">
        <v>1</v>
      </c>
      <c r="AF34">
        <v>0</v>
      </c>
      <c r="AG34">
        <v>0</v>
      </c>
      <c r="AH34" s="59" cm="1">
        <f t="array" ref="AH34">$B$1005+SUMPRODUCT(A34:AG34,TRANSPOSE($B$1006:$B$1038))</f>
        <v>-1.5335174125208659</v>
      </c>
      <c r="AI34" s="3">
        <f>EXP(EmployeeData36[[#This Row],[Logit]])</f>
        <v>0.21577535998971906</v>
      </c>
      <c r="AJ34">
        <f>EmployeeData36[[#This Row],[Odds]]/(1+EmployeeData36[[#This Row],[Odds]])</f>
        <v>0.17747962912453147</v>
      </c>
      <c r="AK34">
        <f>IF(AR34=1,LN(EmployeeData36[[#This Row],[Probability]]),LN(1-EmployeeData36[[#This Row],[Probability]]))</f>
        <v>-0.19538202962746154</v>
      </c>
      <c r="AL34" s="3">
        <f>(AR34-EmployeeData36[[#This Row],[Probability]])^2</f>
        <v>3.1499018754181242E-2</v>
      </c>
      <c r="AM34" t="str">
        <f>IF(EmployeeData36[[#This Row],[Probability]]&lt;10%,"Low",
IF(EmployeeData36[[#This Row],[Probability]]&lt;20%,"Moderate",
IF(EmployeeData36[[#This Row],[Probability]]&lt;30%,"High","Very High")))</f>
        <v>Moderate</v>
      </c>
      <c r="AN34">
        <f t="shared" si="0"/>
        <v>0</v>
      </c>
      <c r="AO34" t="str">
        <f>EmployeeData3[[#This Row],[Department]]</f>
        <v>IT</v>
      </c>
      <c r="AP34" t="str">
        <f>EmployeeData3[[#This Row],[Country]]</f>
        <v>US</v>
      </c>
      <c r="AQ34" t="str">
        <f>EmployeeData[[#This Row],[Job Level]]</f>
        <v>Professional</v>
      </c>
      <c r="AR34">
        <v>0</v>
      </c>
    </row>
    <row r="35" spans="1:44">
      <c r="A35">
        <v>33</v>
      </c>
      <c r="B35">
        <v>3.1</v>
      </c>
      <c r="C35">
        <v>1.9</v>
      </c>
      <c r="D35" s="3">
        <v>1.1000000000000001</v>
      </c>
      <c r="E35">
        <v>1</v>
      </c>
      <c r="F35">
        <v>17</v>
      </c>
      <c r="G35">
        <v>69</v>
      </c>
      <c r="H35">
        <v>6</v>
      </c>
      <c r="I35">
        <v>1.3</v>
      </c>
      <c r="J35">
        <v>0</v>
      </c>
      <c r="K35">
        <v>13</v>
      </c>
      <c r="L35">
        <v>1</v>
      </c>
      <c r="M35">
        <v>0</v>
      </c>
      <c r="N35">
        <v>0</v>
      </c>
      <c r="O35">
        <v>0</v>
      </c>
      <c r="P35">
        <v>0</v>
      </c>
      <c r="Q35">
        <v>0</v>
      </c>
      <c r="R35">
        <v>0</v>
      </c>
      <c r="S35">
        <v>0</v>
      </c>
      <c r="T35">
        <v>1</v>
      </c>
      <c r="U35">
        <v>0</v>
      </c>
      <c r="V35">
        <v>0</v>
      </c>
      <c r="W35">
        <v>0</v>
      </c>
      <c r="X35">
        <v>0</v>
      </c>
      <c r="Y35">
        <v>0</v>
      </c>
      <c r="Z35">
        <v>0</v>
      </c>
      <c r="AA35">
        <v>0</v>
      </c>
      <c r="AB35">
        <v>0</v>
      </c>
      <c r="AC35">
        <v>0</v>
      </c>
      <c r="AD35">
        <v>0</v>
      </c>
      <c r="AE35">
        <v>0</v>
      </c>
      <c r="AF35">
        <v>0</v>
      </c>
      <c r="AG35">
        <v>0</v>
      </c>
      <c r="AH35" s="59" cm="1">
        <f t="array" ref="AH35">$B$1005+SUMPRODUCT(A35:AG35,TRANSPOSE($B$1006:$B$1038))</f>
        <v>-2.4779545971107684</v>
      </c>
      <c r="AI35" s="3">
        <f>EXP(EmployeeData36[[#This Row],[Logit]])</f>
        <v>8.3914689524407907E-2</v>
      </c>
      <c r="AJ35">
        <f>EmployeeData36[[#This Row],[Odds]]/(1+EmployeeData36[[#This Row],[Odds]])</f>
        <v>7.7418167993670586E-2</v>
      </c>
      <c r="AK35">
        <f>IF(AR35=1,LN(EmployeeData36[[#This Row],[Probability]]),LN(1-EmployeeData36[[#This Row],[Probability]]))</f>
        <v>-8.0579200219739869E-2</v>
      </c>
      <c r="AL35" s="3">
        <f>(AR35-EmployeeData36[[#This Row],[Probability]])^2</f>
        <v>5.9935727354962004E-3</v>
      </c>
      <c r="AM35" t="str">
        <f>IF(EmployeeData36[[#This Row],[Probability]]&lt;10%,"Low",
IF(EmployeeData36[[#This Row],[Probability]]&lt;20%,"Moderate",
IF(EmployeeData36[[#This Row],[Probability]]&lt;30%,"High","Very High")))</f>
        <v>Low</v>
      </c>
      <c r="AN35">
        <f t="shared" si="0"/>
        <v>0</v>
      </c>
      <c r="AO35" t="str">
        <f>EmployeeData3[[#This Row],[Department]]</f>
        <v>Claims</v>
      </c>
      <c r="AP35" t="str">
        <f>EmployeeData3[[#This Row],[Country]]</f>
        <v>UK</v>
      </c>
      <c r="AQ35" t="str">
        <f>EmployeeData[[#This Row],[Job Level]]</f>
        <v>Professional</v>
      </c>
      <c r="AR35">
        <v>0</v>
      </c>
    </row>
    <row r="36" spans="1:44">
      <c r="A36">
        <v>39</v>
      </c>
      <c r="B36">
        <v>0.9</v>
      </c>
      <c r="C36">
        <v>0.9</v>
      </c>
      <c r="D36" s="3">
        <v>0.98</v>
      </c>
      <c r="E36">
        <v>1</v>
      </c>
      <c r="F36">
        <v>12</v>
      </c>
      <c r="G36">
        <v>77</v>
      </c>
      <c r="H36">
        <v>1</v>
      </c>
      <c r="I36">
        <v>2.9</v>
      </c>
      <c r="J36">
        <v>0</v>
      </c>
      <c r="K36">
        <v>24</v>
      </c>
      <c r="L36">
        <v>1</v>
      </c>
      <c r="M36">
        <v>0</v>
      </c>
      <c r="N36">
        <v>0</v>
      </c>
      <c r="O36">
        <v>0</v>
      </c>
      <c r="P36">
        <v>1</v>
      </c>
      <c r="Q36">
        <v>0</v>
      </c>
      <c r="R36">
        <v>0</v>
      </c>
      <c r="S36">
        <v>0</v>
      </c>
      <c r="T36">
        <v>1</v>
      </c>
      <c r="U36">
        <v>0</v>
      </c>
      <c r="V36">
        <v>0</v>
      </c>
      <c r="W36">
        <v>0</v>
      </c>
      <c r="X36">
        <v>0</v>
      </c>
      <c r="Y36">
        <v>0</v>
      </c>
      <c r="Z36">
        <v>0</v>
      </c>
      <c r="AA36">
        <v>0</v>
      </c>
      <c r="AB36">
        <v>0</v>
      </c>
      <c r="AC36">
        <v>0</v>
      </c>
      <c r="AD36">
        <v>0</v>
      </c>
      <c r="AE36">
        <v>0</v>
      </c>
      <c r="AF36">
        <v>0</v>
      </c>
      <c r="AG36">
        <v>0</v>
      </c>
      <c r="AH36" s="59" cm="1">
        <f t="array" ref="AH36">$B$1005+SUMPRODUCT(A36:AG36,TRANSPOSE($B$1006:$B$1038))</f>
        <v>-2.5748204798932113</v>
      </c>
      <c r="AI36" s="3">
        <f>EXP(EmployeeData36[[#This Row],[Logit]])</f>
        <v>7.6167495168207422E-2</v>
      </c>
      <c r="AJ36">
        <f>EmployeeData36[[#This Row],[Odds]]/(1+EmployeeData36[[#This Row],[Odds]])</f>
        <v>7.0776617496983843E-2</v>
      </c>
      <c r="AK36">
        <f>IF(AR36=1,LN(EmployeeData36[[#This Row],[Probability]]),LN(1-EmployeeData36[[#This Row],[Probability]]))</f>
        <v>-7.3406114279575385E-2</v>
      </c>
      <c r="AL36" s="3">
        <f>(AR36-EmployeeData36[[#This Row],[Probability]])^2</f>
        <v>5.0093295843143598E-3</v>
      </c>
      <c r="AM36" t="str">
        <f>IF(EmployeeData36[[#This Row],[Probability]]&lt;10%,"Low",
IF(EmployeeData36[[#This Row],[Probability]]&lt;20%,"Moderate",
IF(EmployeeData36[[#This Row],[Probability]]&lt;30%,"High","Very High")))</f>
        <v>Low</v>
      </c>
      <c r="AN36">
        <f t="shared" si="0"/>
        <v>0</v>
      </c>
      <c r="AO36" t="str">
        <f>EmployeeData3[[#This Row],[Department]]</f>
        <v>Claims</v>
      </c>
      <c r="AP36" t="str">
        <f>EmployeeData3[[#This Row],[Country]]</f>
        <v>UK</v>
      </c>
      <c r="AQ36" t="str">
        <f>EmployeeData[[#This Row],[Job Level]]</f>
        <v>Entry</v>
      </c>
      <c r="AR36">
        <v>0</v>
      </c>
    </row>
    <row r="37" spans="1:44">
      <c r="A37">
        <v>47</v>
      </c>
      <c r="B37">
        <v>7</v>
      </c>
      <c r="C37">
        <v>1.3</v>
      </c>
      <c r="D37" s="3">
        <v>0.88</v>
      </c>
      <c r="E37">
        <v>0</v>
      </c>
      <c r="F37">
        <v>30</v>
      </c>
      <c r="G37">
        <v>60</v>
      </c>
      <c r="H37">
        <v>8</v>
      </c>
      <c r="I37">
        <v>1.4</v>
      </c>
      <c r="J37">
        <v>0</v>
      </c>
      <c r="K37">
        <v>54</v>
      </c>
      <c r="L37">
        <v>1</v>
      </c>
      <c r="M37">
        <v>0</v>
      </c>
      <c r="N37">
        <v>0</v>
      </c>
      <c r="O37">
        <v>0</v>
      </c>
      <c r="P37">
        <v>0</v>
      </c>
      <c r="Q37">
        <v>0</v>
      </c>
      <c r="R37">
        <v>1</v>
      </c>
      <c r="S37">
        <v>0</v>
      </c>
      <c r="T37">
        <v>0</v>
      </c>
      <c r="U37">
        <v>0</v>
      </c>
      <c r="V37">
        <v>0</v>
      </c>
      <c r="W37">
        <v>0</v>
      </c>
      <c r="X37">
        <v>0</v>
      </c>
      <c r="Y37">
        <v>0</v>
      </c>
      <c r="Z37">
        <v>1</v>
      </c>
      <c r="AA37">
        <v>0</v>
      </c>
      <c r="AB37">
        <v>0</v>
      </c>
      <c r="AC37">
        <v>0</v>
      </c>
      <c r="AD37">
        <v>0</v>
      </c>
      <c r="AE37">
        <v>0</v>
      </c>
      <c r="AF37">
        <v>0</v>
      </c>
      <c r="AG37">
        <v>0</v>
      </c>
      <c r="AH37" s="59" cm="1">
        <f t="array" ref="AH37">$B$1005+SUMPRODUCT(A37:AG37,TRANSPOSE($B$1006:$B$1038))</f>
        <v>-2.2049786338452146</v>
      </c>
      <c r="AI37" s="3">
        <f>EXP(EmployeeData36[[#This Row],[Logit]])</f>
        <v>0.11025288095943961</v>
      </c>
      <c r="AJ37">
        <f>EmployeeData36[[#This Row],[Odds]]/(1+EmployeeData36[[#This Row],[Odds]])</f>
        <v>9.9304296210574239E-2</v>
      </c>
      <c r="AK37">
        <f>IF(AR37=1,LN(EmployeeData36[[#This Row],[Probability]]),LN(1-EmployeeData36[[#This Row],[Probability]]))</f>
        <v>-0.10458781006123133</v>
      </c>
      <c r="AL37" s="3">
        <f>(AR37-EmployeeData36[[#This Row],[Probability]])^2</f>
        <v>9.8613432458774693E-3</v>
      </c>
      <c r="AM37" t="str">
        <f>IF(EmployeeData36[[#This Row],[Probability]]&lt;10%,"Low",
IF(EmployeeData36[[#This Row],[Probability]]&lt;20%,"Moderate",
IF(EmployeeData36[[#This Row],[Probability]]&lt;30%,"High","Very High")))</f>
        <v>Low</v>
      </c>
      <c r="AN37">
        <f t="shared" si="0"/>
        <v>0</v>
      </c>
      <c r="AO37" t="str">
        <f>EmployeeData3[[#This Row],[Department]]</f>
        <v>Underwriting</v>
      </c>
      <c r="AP37" t="str">
        <f>EmployeeData3[[#This Row],[Country]]</f>
        <v>UK</v>
      </c>
      <c r="AQ37" t="str">
        <f>EmployeeData[[#This Row],[Job Level]]</f>
        <v>Senior</v>
      </c>
      <c r="AR37">
        <v>0</v>
      </c>
    </row>
    <row r="38" spans="1:44">
      <c r="A38">
        <v>40</v>
      </c>
      <c r="B38">
        <v>3.7</v>
      </c>
      <c r="C38">
        <v>0.5</v>
      </c>
      <c r="D38" s="3">
        <v>1.1200000000000001</v>
      </c>
      <c r="E38">
        <v>1</v>
      </c>
      <c r="F38">
        <v>29</v>
      </c>
      <c r="G38">
        <v>79</v>
      </c>
      <c r="H38">
        <v>15</v>
      </c>
      <c r="I38">
        <v>6.8</v>
      </c>
      <c r="J38">
        <v>1</v>
      </c>
      <c r="K38">
        <v>9</v>
      </c>
      <c r="L38">
        <v>0</v>
      </c>
      <c r="M38">
        <v>0</v>
      </c>
      <c r="N38">
        <v>0</v>
      </c>
      <c r="O38">
        <v>0</v>
      </c>
      <c r="P38">
        <v>0</v>
      </c>
      <c r="Q38">
        <v>0</v>
      </c>
      <c r="R38">
        <v>0</v>
      </c>
      <c r="S38">
        <v>0</v>
      </c>
      <c r="T38">
        <v>0</v>
      </c>
      <c r="U38">
        <v>0</v>
      </c>
      <c r="V38">
        <v>1</v>
      </c>
      <c r="W38">
        <v>0</v>
      </c>
      <c r="X38">
        <v>0</v>
      </c>
      <c r="Y38">
        <v>0</v>
      </c>
      <c r="Z38">
        <v>0</v>
      </c>
      <c r="AA38">
        <v>0</v>
      </c>
      <c r="AB38">
        <v>0</v>
      </c>
      <c r="AC38">
        <v>0</v>
      </c>
      <c r="AD38">
        <v>0</v>
      </c>
      <c r="AE38">
        <v>0</v>
      </c>
      <c r="AF38">
        <v>0</v>
      </c>
      <c r="AG38">
        <v>0</v>
      </c>
      <c r="AH38" s="59" cm="1">
        <f t="array" ref="AH38">$B$1005+SUMPRODUCT(A38:AG38,TRANSPOSE($B$1006:$B$1038))</f>
        <v>-2.4808043475561874</v>
      </c>
      <c r="AI38" s="3">
        <f>EXP(EmployeeData36[[#This Row],[Logit]])</f>
        <v>8.3675894015968172E-2</v>
      </c>
      <c r="AJ38">
        <f>EmployeeData36[[#This Row],[Odds]]/(1+EmployeeData36[[#This Row],[Odds]])</f>
        <v>7.7214870680453837E-2</v>
      </c>
      <c r="AK38">
        <f>IF(AR38=1,LN(EmployeeData36[[#This Row],[Probability]]),LN(1-EmployeeData36[[#This Row],[Probability]]))</f>
        <v>-8.0358867550628724E-2</v>
      </c>
      <c r="AL38" s="3">
        <f>(AR38-EmployeeData36[[#This Row],[Probability]])^2</f>
        <v>5.9621362541992092E-3</v>
      </c>
      <c r="AM38" t="str">
        <f>IF(EmployeeData36[[#This Row],[Probability]]&lt;10%,"Low",
IF(EmployeeData36[[#This Row],[Probability]]&lt;20%,"Moderate",
IF(EmployeeData36[[#This Row],[Probability]]&lt;30%,"High","Very High")))</f>
        <v>Low</v>
      </c>
      <c r="AN38">
        <f t="shared" si="0"/>
        <v>0</v>
      </c>
      <c r="AO38" t="str">
        <f>EmployeeData3[[#This Row],[Department]]</f>
        <v>HR</v>
      </c>
      <c r="AP38" t="str">
        <f>EmployeeData3[[#This Row],[Country]]</f>
        <v>UK</v>
      </c>
      <c r="AQ38" t="str">
        <f>EmployeeData[[#This Row],[Job Level]]</f>
        <v>Professional</v>
      </c>
      <c r="AR38">
        <v>0</v>
      </c>
    </row>
    <row r="39" spans="1:44">
      <c r="A39">
        <v>40</v>
      </c>
      <c r="B39">
        <v>4.8</v>
      </c>
      <c r="C39">
        <v>4.8</v>
      </c>
      <c r="D39" s="3">
        <v>1.1000000000000001</v>
      </c>
      <c r="E39">
        <v>0</v>
      </c>
      <c r="F39">
        <v>23</v>
      </c>
      <c r="G39">
        <v>55</v>
      </c>
      <c r="H39">
        <v>3</v>
      </c>
      <c r="I39">
        <v>0.7</v>
      </c>
      <c r="J39">
        <v>0</v>
      </c>
      <c r="K39">
        <v>30</v>
      </c>
      <c r="L39">
        <v>0</v>
      </c>
      <c r="M39">
        <v>1</v>
      </c>
      <c r="N39">
        <v>0</v>
      </c>
      <c r="O39">
        <v>0</v>
      </c>
      <c r="P39">
        <v>0</v>
      </c>
      <c r="Q39">
        <v>0</v>
      </c>
      <c r="R39">
        <v>1</v>
      </c>
      <c r="S39">
        <v>0</v>
      </c>
      <c r="T39">
        <v>0</v>
      </c>
      <c r="U39">
        <v>0</v>
      </c>
      <c r="V39">
        <v>0</v>
      </c>
      <c r="W39">
        <v>1</v>
      </c>
      <c r="X39">
        <v>0</v>
      </c>
      <c r="Y39">
        <v>0</v>
      </c>
      <c r="Z39">
        <v>0</v>
      </c>
      <c r="AA39">
        <v>0</v>
      </c>
      <c r="AB39">
        <v>1</v>
      </c>
      <c r="AC39">
        <v>0</v>
      </c>
      <c r="AD39">
        <v>0</v>
      </c>
      <c r="AE39">
        <v>0</v>
      </c>
      <c r="AF39">
        <v>0</v>
      </c>
      <c r="AG39">
        <v>0</v>
      </c>
      <c r="AH39" s="59" cm="1">
        <f t="array" ref="AH39">$B$1005+SUMPRODUCT(A39:AG39,TRANSPOSE($B$1006:$B$1038))</f>
        <v>-1.0745731348539516</v>
      </c>
      <c r="AI39" s="3">
        <f>EXP(EmployeeData36[[#This Row],[Logit]])</f>
        <v>0.34144347451617058</v>
      </c>
      <c r="AJ39">
        <f>EmployeeData36[[#This Row],[Odds]]/(1+EmployeeData36[[#This Row],[Odds]])</f>
        <v>0.25453437360774506</v>
      </c>
      <c r="AK39">
        <f>IF(AR39=1,LN(EmployeeData36[[#This Row],[Probability]]),LN(1-EmployeeData36[[#This Row],[Probability]]))</f>
        <v>-0.2937462539661041</v>
      </c>
      <c r="AL39" s="3">
        <f>(AR39-EmployeeData36[[#This Row],[Probability]])^2</f>
        <v>6.4787747347887142E-2</v>
      </c>
      <c r="AM39" t="str">
        <f>IF(EmployeeData36[[#This Row],[Probability]]&lt;10%,"Low",
IF(EmployeeData36[[#This Row],[Probability]]&lt;20%,"Moderate",
IF(EmployeeData36[[#This Row],[Probability]]&lt;30%,"High","Very High")))</f>
        <v>High</v>
      </c>
      <c r="AN39">
        <f t="shared" si="0"/>
        <v>0</v>
      </c>
      <c r="AO39" t="str">
        <f>EmployeeData3[[#This Row],[Department]]</f>
        <v>IT</v>
      </c>
      <c r="AP39" t="str">
        <f>EmployeeData3[[#This Row],[Country]]</f>
        <v>Germany</v>
      </c>
      <c r="AQ39" t="str">
        <f>EmployeeData[[#This Row],[Job Level]]</f>
        <v>Senior</v>
      </c>
      <c r="AR39">
        <v>0</v>
      </c>
    </row>
    <row r="40" spans="1:44">
      <c r="A40">
        <v>32</v>
      </c>
      <c r="B40">
        <v>2.1</v>
      </c>
      <c r="C40">
        <v>2.1</v>
      </c>
      <c r="D40" s="3">
        <v>1.0900000000000001</v>
      </c>
      <c r="E40">
        <v>1</v>
      </c>
      <c r="F40">
        <v>13</v>
      </c>
      <c r="G40">
        <v>77</v>
      </c>
      <c r="H40">
        <v>6</v>
      </c>
      <c r="I40">
        <v>0.9</v>
      </c>
      <c r="J40">
        <v>0</v>
      </c>
      <c r="K40">
        <v>20</v>
      </c>
      <c r="L40">
        <v>1</v>
      </c>
      <c r="M40">
        <v>0</v>
      </c>
      <c r="N40">
        <v>0</v>
      </c>
      <c r="O40">
        <v>0</v>
      </c>
      <c r="P40">
        <v>1</v>
      </c>
      <c r="Q40">
        <v>0</v>
      </c>
      <c r="R40">
        <v>0</v>
      </c>
      <c r="S40">
        <v>0</v>
      </c>
      <c r="T40">
        <v>0</v>
      </c>
      <c r="U40">
        <v>0</v>
      </c>
      <c r="V40">
        <v>0</v>
      </c>
      <c r="W40">
        <v>0</v>
      </c>
      <c r="X40">
        <v>1</v>
      </c>
      <c r="Y40">
        <v>0</v>
      </c>
      <c r="Z40">
        <v>0</v>
      </c>
      <c r="AA40">
        <v>0</v>
      </c>
      <c r="AB40">
        <v>0</v>
      </c>
      <c r="AC40">
        <v>0</v>
      </c>
      <c r="AD40">
        <v>0</v>
      </c>
      <c r="AE40">
        <v>0</v>
      </c>
      <c r="AF40">
        <v>0</v>
      </c>
      <c r="AG40">
        <v>1</v>
      </c>
      <c r="AH40" s="59" cm="1">
        <f t="array" ref="AH40">$B$1005+SUMPRODUCT(A40:AG40,TRANSPOSE($B$1006:$B$1038))</f>
        <v>-2.4902380683301697</v>
      </c>
      <c r="AI40" s="3">
        <f>EXP(EmployeeData36[[#This Row],[Logit]])</f>
        <v>8.2890230687213864E-2</v>
      </c>
      <c r="AJ40">
        <f>EmployeeData36[[#This Row],[Odds]]/(1+EmployeeData36[[#This Row],[Odds]])</f>
        <v>7.6545367515792273E-2</v>
      </c>
      <c r="AK40">
        <f>IF(AR40=1,LN(EmployeeData36[[#This Row],[Probability]]),LN(1-EmployeeData36[[#This Row],[Probability]]))</f>
        <v>-7.9633606175741847E-2</v>
      </c>
      <c r="AL40" s="3">
        <f>(AR40-EmployeeData36[[#This Row],[Probability]])^2</f>
        <v>5.859193288127707E-3</v>
      </c>
      <c r="AM40" t="str">
        <f>IF(EmployeeData36[[#This Row],[Probability]]&lt;10%,"Low",
IF(EmployeeData36[[#This Row],[Probability]]&lt;20%,"Moderate",
IF(EmployeeData36[[#This Row],[Probability]]&lt;30%,"High","Very High")))</f>
        <v>Low</v>
      </c>
      <c r="AN40">
        <f t="shared" si="0"/>
        <v>0</v>
      </c>
      <c r="AO40" t="str">
        <f>EmployeeData3[[#This Row],[Department]]</f>
        <v>Marketing</v>
      </c>
      <c r="AP40" t="str">
        <f>EmployeeData3[[#This Row],[Country]]</f>
        <v>UK</v>
      </c>
      <c r="AQ40" t="str">
        <f>EmployeeData[[#This Row],[Job Level]]</f>
        <v>Entry</v>
      </c>
      <c r="AR40">
        <v>0</v>
      </c>
    </row>
    <row r="41" spans="1:44">
      <c r="A41">
        <v>56</v>
      </c>
      <c r="B41">
        <v>4.3</v>
      </c>
      <c r="C41">
        <v>0.6</v>
      </c>
      <c r="D41" s="3">
        <v>1.01</v>
      </c>
      <c r="E41">
        <v>1</v>
      </c>
      <c r="F41">
        <v>34</v>
      </c>
      <c r="G41">
        <v>78</v>
      </c>
      <c r="H41">
        <v>3</v>
      </c>
      <c r="I41">
        <v>2.1</v>
      </c>
      <c r="J41">
        <v>0</v>
      </c>
      <c r="K41">
        <v>32</v>
      </c>
      <c r="L41">
        <v>1</v>
      </c>
      <c r="M41">
        <v>0</v>
      </c>
      <c r="N41">
        <v>0</v>
      </c>
      <c r="O41">
        <v>0</v>
      </c>
      <c r="P41">
        <v>0</v>
      </c>
      <c r="Q41">
        <v>0</v>
      </c>
      <c r="R41">
        <v>0</v>
      </c>
      <c r="S41">
        <v>0</v>
      </c>
      <c r="T41">
        <v>0</v>
      </c>
      <c r="U41">
        <v>0</v>
      </c>
      <c r="V41">
        <v>0</v>
      </c>
      <c r="W41">
        <v>0</v>
      </c>
      <c r="X41">
        <v>0</v>
      </c>
      <c r="Y41">
        <v>1</v>
      </c>
      <c r="Z41">
        <v>0</v>
      </c>
      <c r="AA41">
        <v>0</v>
      </c>
      <c r="AB41">
        <v>0</v>
      </c>
      <c r="AC41">
        <v>0</v>
      </c>
      <c r="AD41">
        <v>0</v>
      </c>
      <c r="AE41">
        <v>1</v>
      </c>
      <c r="AF41">
        <v>0</v>
      </c>
      <c r="AG41">
        <v>0</v>
      </c>
      <c r="AH41" s="59" cm="1">
        <f t="array" ref="AH41">$B$1005+SUMPRODUCT(A41:AG41,TRANSPOSE($B$1006:$B$1038))</f>
        <v>-2.8303196173455936</v>
      </c>
      <c r="AI41" s="3">
        <f>EXP(EmployeeData36[[#This Row],[Logit]])</f>
        <v>5.8993995151717347E-2</v>
      </c>
      <c r="AJ41">
        <f>EmployeeData36[[#This Row],[Odds]]/(1+EmployeeData36[[#This Row],[Odds]])</f>
        <v>5.5707582310951201E-2</v>
      </c>
      <c r="AK41">
        <f>IF(AR41=1,LN(EmployeeData36[[#This Row],[Probability]]),LN(1-EmployeeData36[[#This Row],[Probability]]))</f>
        <v>-5.7319396302642989E-2</v>
      </c>
      <c r="AL41" s="3">
        <f>(AR41-EmployeeData36[[#This Row],[Probability]])^2</f>
        <v>3.1033347269314032E-3</v>
      </c>
      <c r="AM41" t="str">
        <f>IF(EmployeeData36[[#This Row],[Probability]]&lt;10%,"Low",
IF(EmployeeData36[[#This Row],[Probability]]&lt;20%,"Moderate",
IF(EmployeeData36[[#This Row],[Probability]]&lt;30%,"High","Very High")))</f>
        <v>Low</v>
      </c>
      <c r="AN41">
        <f t="shared" si="0"/>
        <v>0</v>
      </c>
      <c r="AO41" t="str">
        <f>EmployeeData3[[#This Row],[Department]]</f>
        <v>Sales</v>
      </c>
      <c r="AP41" t="str">
        <f>EmployeeData3[[#This Row],[Country]]</f>
        <v>US</v>
      </c>
      <c r="AQ41" t="str">
        <f>EmployeeData[[#This Row],[Job Level]]</f>
        <v>Professional</v>
      </c>
      <c r="AR41">
        <v>0</v>
      </c>
    </row>
    <row r="42" spans="1:44">
      <c r="A42">
        <v>32</v>
      </c>
      <c r="B42">
        <v>1.1000000000000001</v>
      </c>
      <c r="C42">
        <v>1.1000000000000001</v>
      </c>
      <c r="D42" s="3">
        <v>0.95</v>
      </c>
      <c r="E42">
        <v>1</v>
      </c>
      <c r="F42">
        <v>2</v>
      </c>
      <c r="G42">
        <v>77</v>
      </c>
      <c r="H42">
        <v>1</v>
      </c>
      <c r="I42">
        <v>2.7</v>
      </c>
      <c r="J42">
        <v>1</v>
      </c>
      <c r="K42">
        <v>39</v>
      </c>
      <c r="L42">
        <v>1</v>
      </c>
      <c r="M42">
        <v>0</v>
      </c>
      <c r="N42">
        <v>0</v>
      </c>
      <c r="O42">
        <v>0</v>
      </c>
      <c r="P42">
        <v>0</v>
      </c>
      <c r="Q42">
        <v>0</v>
      </c>
      <c r="R42">
        <v>1</v>
      </c>
      <c r="S42">
        <v>0</v>
      </c>
      <c r="T42">
        <v>0</v>
      </c>
      <c r="U42">
        <v>0</v>
      </c>
      <c r="V42">
        <v>0</v>
      </c>
      <c r="W42">
        <v>1</v>
      </c>
      <c r="X42">
        <v>0</v>
      </c>
      <c r="Y42">
        <v>0</v>
      </c>
      <c r="Z42">
        <v>0</v>
      </c>
      <c r="AA42">
        <v>0</v>
      </c>
      <c r="AB42">
        <v>0</v>
      </c>
      <c r="AC42">
        <v>1</v>
      </c>
      <c r="AD42">
        <v>0</v>
      </c>
      <c r="AE42">
        <v>0</v>
      </c>
      <c r="AF42">
        <v>0</v>
      </c>
      <c r="AG42">
        <v>0</v>
      </c>
      <c r="AH42" s="59" cm="1">
        <f t="array" ref="AH42">$B$1005+SUMPRODUCT(A42:AG42,TRANSPOSE($B$1006:$B$1038))</f>
        <v>-1.8775368691008969</v>
      </c>
      <c r="AI42" s="3">
        <f>EXP(EmployeeData36[[#This Row],[Logit]])</f>
        <v>0.15296641842469313</v>
      </c>
      <c r="AJ42">
        <f>EmployeeData36[[#This Row],[Odds]]/(1+EmployeeData36[[#This Row],[Odds]])</f>
        <v>0.13267205009638733</v>
      </c>
      <c r="AK42">
        <f>IF(AR42=1,LN(EmployeeData36[[#This Row],[Probability]]),LN(1-EmployeeData36[[#This Row],[Probability]]))</f>
        <v>-0.14233811547221728</v>
      </c>
      <c r="AL42" s="3">
        <f>(AR42-EmployeeData36[[#This Row],[Probability]])^2</f>
        <v>1.7601872876778307E-2</v>
      </c>
      <c r="AM42" t="str">
        <f>IF(EmployeeData36[[#This Row],[Probability]]&lt;10%,"Low",
IF(EmployeeData36[[#This Row],[Probability]]&lt;20%,"Moderate",
IF(EmployeeData36[[#This Row],[Probability]]&lt;30%,"High","Very High")))</f>
        <v>Moderate</v>
      </c>
      <c r="AN42">
        <f t="shared" si="0"/>
        <v>0</v>
      </c>
      <c r="AO42" t="str">
        <f>EmployeeData3[[#This Row],[Department]]</f>
        <v>IT</v>
      </c>
      <c r="AP42" t="str">
        <f>EmployeeData3[[#This Row],[Country]]</f>
        <v>Ireland</v>
      </c>
      <c r="AQ42" t="str">
        <f>EmployeeData[[#This Row],[Job Level]]</f>
        <v>Senior</v>
      </c>
      <c r="AR42">
        <v>0</v>
      </c>
    </row>
    <row r="43" spans="1:44">
      <c r="A43">
        <v>23</v>
      </c>
      <c r="B43">
        <v>12.1</v>
      </c>
      <c r="C43">
        <v>7.5</v>
      </c>
      <c r="D43" s="3">
        <v>0.85</v>
      </c>
      <c r="E43">
        <v>1</v>
      </c>
      <c r="F43">
        <v>3</v>
      </c>
      <c r="G43">
        <v>85</v>
      </c>
      <c r="H43">
        <v>9</v>
      </c>
      <c r="I43">
        <v>1.6</v>
      </c>
      <c r="J43">
        <v>0</v>
      </c>
      <c r="K43">
        <v>19</v>
      </c>
      <c r="L43">
        <v>0</v>
      </c>
      <c r="M43">
        <v>0</v>
      </c>
      <c r="N43">
        <v>0</v>
      </c>
      <c r="O43">
        <v>1</v>
      </c>
      <c r="P43">
        <v>0</v>
      </c>
      <c r="Q43">
        <v>1</v>
      </c>
      <c r="R43">
        <v>0</v>
      </c>
      <c r="S43">
        <v>0</v>
      </c>
      <c r="T43">
        <v>0</v>
      </c>
      <c r="U43">
        <v>0</v>
      </c>
      <c r="V43">
        <v>0</v>
      </c>
      <c r="W43">
        <v>0</v>
      </c>
      <c r="X43">
        <v>0</v>
      </c>
      <c r="Y43">
        <v>1</v>
      </c>
      <c r="Z43">
        <v>0</v>
      </c>
      <c r="AA43">
        <v>0</v>
      </c>
      <c r="AB43">
        <v>0</v>
      </c>
      <c r="AC43">
        <v>0</v>
      </c>
      <c r="AD43">
        <v>0</v>
      </c>
      <c r="AE43">
        <v>0</v>
      </c>
      <c r="AF43">
        <v>0</v>
      </c>
      <c r="AG43">
        <v>1</v>
      </c>
      <c r="AH43" s="59" cm="1">
        <f t="array" ref="AH43">$B$1005+SUMPRODUCT(A43:AG43,TRANSPOSE($B$1006:$B$1038))</f>
        <v>-3.1685765596704671</v>
      </c>
      <c r="AI43" s="3">
        <f>EXP(EmployeeData36[[#This Row],[Logit]])</f>
        <v>4.206343009235957E-2</v>
      </c>
      <c r="AJ43">
        <f>EmployeeData36[[#This Row],[Odds]]/(1+EmployeeData36[[#This Row],[Odds]])</f>
        <v>4.0365517949930776E-2</v>
      </c>
      <c r="AK43">
        <f>IF(AR43=1,LN(EmployeeData36[[#This Row],[Probability]]),LN(1-EmployeeData36[[#This Row],[Probability]]))</f>
        <v>-4.1202814887638689E-2</v>
      </c>
      <c r="AL43" s="3">
        <f>(AR43-EmployeeData36[[#This Row],[Probability]])^2</f>
        <v>1.6293750393661837E-3</v>
      </c>
      <c r="AM43" t="str">
        <f>IF(EmployeeData36[[#This Row],[Probability]]&lt;10%,"Low",
IF(EmployeeData36[[#This Row],[Probability]]&lt;20%,"Moderate",
IF(EmployeeData36[[#This Row],[Probability]]&lt;30%,"High","Very High")))</f>
        <v>Low</v>
      </c>
      <c r="AN43">
        <f t="shared" si="0"/>
        <v>0</v>
      </c>
      <c r="AO43" t="str">
        <f>EmployeeData3[[#This Row],[Department]]</f>
        <v>Sales</v>
      </c>
      <c r="AP43" t="str">
        <f>EmployeeData3[[#This Row],[Country]]</f>
        <v>UK</v>
      </c>
      <c r="AQ43" t="str">
        <f>EmployeeData[[#This Row],[Job Level]]</f>
        <v>Manager</v>
      </c>
      <c r="AR43">
        <v>0</v>
      </c>
    </row>
    <row r="44" spans="1:44">
      <c r="A44">
        <v>46</v>
      </c>
      <c r="B44">
        <v>7.9</v>
      </c>
      <c r="C44">
        <v>2.4</v>
      </c>
      <c r="D44" s="3">
        <v>1.04</v>
      </c>
      <c r="E44">
        <v>1</v>
      </c>
      <c r="F44">
        <v>15</v>
      </c>
      <c r="G44">
        <v>86</v>
      </c>
      <c r="H44">
        <v>6</v>
      </c>
      <c r="I44">
        <v>4.5999999999999996</v>
      </c>
      <c r="J44">
        <v>1</v>
      </c>
      <c r="K44">
        <v>37</v>
      </c>
      <c r="L44">
        <v>1</v>
      </c>
      <c r="M44">
        <v>0</v>
      </c>
      <c r="N44">
        <v>1</v>
      </c>
      <c r="O44">
        <v>0</v>
      </c>
      <c r="P44">
        <v>0</v>
      </c>
      <c r="Q44">
        <v>0</v>
      </c>
      <c r="R44">
        <v>0</v>
      </c>
      <c r="S44">
        <v>0</v>
      </c>
      <c r="T44">
        <v>0</v>
      </c>
      <c r="U44">
        <v>0</v>
      </c>
      <c r="V44">
        <v>0</v>
      </c>
      <c r="W44">
        <v>1</v>
      </c>
      <c r="X44">
        <v>0</v>
      </c>
      <c r="Y44">
        <v>0</v>
      </c>
      <c r="Z44">
        <v>0</v>
      </c>
      <c r="AA44">
        <v>0</v>
      </c>
      <c r="AB44">
        <v>0</v>
      </c>
      <c r="AC44">
        <v>0</v>
      </c>
      <c r="AD44">
        <v>0</v>
      </c>
      <c r="AE44">
        <v>0</v>
      </c>
      <c r="AF44">
        <v>0</v>
      </c>
      <c r="AG44">
        <v>0</v>
      </c>
      <c r="AH44" s="59" cm="1">
        <f t="array" ref="AH44">$B$1005+SUMPRODUCT(A44:AG44,TRANSPOSE($B$1006:$B$1038))</f>
        <v>-2.6978063370611136</v>
      </c>
      <c r="AI44" s="3">
        <f>EXP(EmployeeData36[[#This Row],[Logit]])</f>
        <v>6.7353100802382687E-2</v>
      </c>
      <c r="AJ44">
        <f>EmployeeData36[[#This Row],[Odds]]/(1+EmployeeData36[[#This Row],[Odds]])</f>
        <v>6.3102923251686815E-2</v>
      </c>
      <c r="AK44">
        <f>IF(AR44=1,LN(EmployeeData36[[#This Row],[Probability]]),LN(1-EmployeeData36[[#This Row],[Probability]]))</f>
        <v>-6.5181846161879248E-2</v>
      </c>
      <c r="AL44" s="3">
        <f>(AR44-EmployeeData36[[#This Row],[Probability]])^2</f>
        <v>3.9819789229082764E-3</v>
      </c>
      <c r="AM44" t="str">
        <f>IF(EmployeeData36[[#This Row],[Probability]]&lt;10%,"Low",
IF(EmployeeData36[[#This Row],[Probability]]&lt;20%,"Moderate",
IF(EmployeeData36[[#This Row],[Probability]]&lt;30%,"High","Very High")))</f>
        <v>Low</v>
      </c>
      <c r="AN44">
        <f t="shared" si="0"/>
        <v>0</v>
      </c>
      <c r="AO44" t="str">
        <f>EmployeeData3[[#This Row],[Department]]</f>
        <v>IT</v>
      </c>
      <c r="AP44" t="str">
        <f>EmployeeData3[[#This Row],[Country]]</f>
        <v>UK</v>
      </c>
      <c r="AQ44" t="str">
        <f>EmployeeData[[#This Row],[Job Level]]</f>
        <v>Professional</v>
      </c>
      <c r="AR44">
        <v>0</v>
      </c>
    </row>
    <row r="45" spans="1:44">
      <c r="A45">
        <v>37</v>
      </c>
      <c r="B45">
        <v>4.0999999999999996</v>
      </c>
      <c r="C45">
        <v>0.5</v>
      </c>
      <c r="D45" s="3">
        <v>1.08</v>
      </c>
      <c r="E45">
        <v>0</v>
      </c>
      <c r="F45">
        <v>36</v>
      </c>
      <c r="G45">
        <v>68</v>
      </c>
      <c r="H45">
        <v>2</v>
      </c>
      <c r="I45">
        <v>2.4</v>
      </c>
      <c r="J45">
        <v>0</v>
      </c>
      <c r="K45">
        <v>51</v>
      </c>
      <c r="L45">
        <v>0</v>
      </c>
      <c r="M45">
        <v>1</v>
      </c>
      <c r="N45">
        <v>0</v>
      </c>
      <c r="O45">
        <v>0</v>
      </c>
      <c r="P45">
        <v>0</v>
      </c>
      <c r="Q45">
        <v>0</v>
      </c>
      <c r="R45">
        <v>1</v>
      </c>
      <c r="S45">
        <v>0</v>
      </c>
      <c r="T45">
        <v>1</v>
      </c>
      <c r="U45">
        <v>0</v>
      </c>
      <c r="V45">
        <v>0</v>
      </c>
      <c r="W45">
        <v>0</v>
      </c>
      <c r="X45">
        <v>0</v>
      </c>
      <c r="Y45">
        <v>0</v>
      </c>
      <c r="Z45">
        <v>0</v>
      </c>
      <c r="AA45">
        <v>1</v>
      </c>
      <c r="AB45">
        <v>0</v>
      </c>
      <c r="AC45">
        <v>0</v>
      </c>
      <c r="AD45">
        <v>0</v>
      </c>
      <c r="AE45">
        <v>0</v>
      </c>
      <c r="AF45">
        <v>1</v>
      </c>
      <c r="AG45">
        <v>0</v>
      </c>
      <c r="AH45" s="59" cm="1">
        <f t="array" ref="AH45">$B$1005+SUMPRODUCT(A45:AG45,TRANSPOSE($B$1006:$B$1038))</f>
        <v>-1.0659837898628193</v>
      </c>
      <c r="AI45" s="3">
        <f>EXP(EmployeeData36[[#This Row],[Logit]])</f>
        <v>0.34438888176470994</v>
      </c>
      <c r="AJ45">
        <f>EmployeeData36[[#This Row],[Odds]]/(1+EmployeeData36[[#This Row],[Odds]])</f>
        <v>0.25616760629011481</v>
      </c>
      <c r="AK45">
        <f>IF(AR45=1,LN(EmployeeData36[[#This Row],[Probability]]),LN(1-EmployeeData36[[#This Row],[Probability]]))</f>
        <v>-0.29593954679944101</v>
      </c>
      <c r="AL45" s="3">
        <f>(AR45-EmployeeData36[[#This Row],[Probability]])^2</f>
        <v>6.5621842512407269E-2</v>
      </c>
      <c r="AM45" t="str">
        <f>IF(EmployeeData36[[#This Row],[Probability]]&lt;10%,"Low",
IF(EmployeeData36[[#This Row],[Probability]]&lt;20%,"Moderate",
IF(EmployeeData36[[#This Row],[Probability]]&lt;30%,"High","Very High")))</f>
        <v>High</v>
      </c>
      <c r="AN45">
        <f t="shared" si="0"/>
        <v>0</v>
      </c>
      <c r="AO45" t="str">
        <f>EmployeeData3[[#This Row],[Department]]</f>
        <v>Claims</v>
      </c>
      <c r="AP45" t="str">
        <f>EmployeeData3[[#This Row],[Country]]</f>
        <v>Canada</v>
      </c>
      <c r="AQ45" t="str">
        <f>EmployeeData[[#This Row],[Job Level]]</f>
        <v>Senior</v>
      </c>
      <c r="AR45">
        <v>0</v>
      </c>
    </row>
    <row r="46" spans="1:44">
      <c r="A46">
        <v>35</v>
      </c>
      <c r="B46">
        <v>6.9</v>
      </c>
      <c r="C46">
        <v>1.4</v>
      </c>
      <c r="D46" s="3">
        <v>0.88</v>
      </c>
      <c r="E46">
        <v>0</v>
      </c>
      <c r="F46">
        <v>14</v>
      </c>
      <c r="G46">
        <v>70</v>
      </c>
      <c r="H46">
        <v>2</v>
      </c>
      <c r="I46">
        <v>4</v>
      </c>
      <c r="J46">
        <v>1</v>
      </c>
      <c r="K46">
        <v>25</v>
      </c>
      <c r="L46">
        <v>0</v>
      </c>
      <c r="M46">
        <v>0</v>
      </c>
      <c r="N46">
        <v>0</v>
      </c>
      <c r="O46">
        <v>0</v>
      </c>
      <c r="P46">
        <v>0</v>
      </c>
      <c r="Q46">
        <v>1</v>
      </c>
      <c r="R46">
        <v>0</v>
      </c>
      <c r="S46">
        <v>0</v>
      </c>
      <c r="T46">
        <v>0</v>
      </c>
      <c r="U46">
        <v>1</v>
      </c>
      <c r="V46">
        <v>0</v>
      </c>
      <c r="W46">
        <v>0</v>
      </c>
      <c r="X46">
        <v>0</v>
      </c>
      <c r="Y46">
        <v>0</v>
      </c>
      <c r="Z46">
        <v>0</v>
      </c>
      <c r="AA46">
        <v>0</v>
      </c>
      <c r="AB46">
        <v>0</v>
      </c>
      <c r="AC46">
        <v>0</v>
      </c>
      <c r="AD46">
        <v>0</v>
      </c>
      <c r="AE46">
        <v>0</v>
      </c>
      <c r="AF46">
        <v>0</v>
      </c>
      <c r="AG46">
        <v>0</v>
      </c>
      <c r="AH46" s="59" cm="1">
        <f t="array" ref="AH46">$B$1005+SUMPRODUCT(A46:AG46,TRANSPOSE($B$1006:$B$1038))</f>
        <v>-1.9275390171615414</v>
      </c>
      <c r="AI46" s="3">
        <f>EXP(EmployeeData36[[#This Row],[Logit]])</f>
        <v>0.14550584561034008</v>
      </c>
      <c r="AJ46">
        <f>EmployeeData36[[#This Row],[Odds]]/(1+EmployeeData36[[#This Row],[Odds]])</f>
        <v>0.12702322399132998</v>
      </c>
      <c r="AK46">
        <f>IF(AR46=1,LN(EmployeeData36[[#This Row],[Probability]]),LN(1-EmployeeData36[[#This Row],[Probability]]))</f>
        <v>-0.13584632600650248</v>
      </c>
      <c r="AL46" s="3">
        <f>(AR46-EmployeeData36[[#This Row],[Probability]])^2</f>
        <v>1.6134899433151589E-2</v>
      </c>
      <c r="AM46" t="str">
        <f>IF(EmployeeData36[[#This Row],[Probability]]&lt;10%,"Low",
IF(EmployeeData36[[#This Row],[Probability]]&lt;20%,"Moderate",
IF(EmployeeData36[[#This Row],[Probability]]&lt;30%,"High","Very High")))</f>
        <v>Moderate</v>
      </c>
      <c r="AN46">
        <f t="shared" si="0"/>
        <v>0</v>
      </c>
      <c r="AO46" t="str">
        <f>EmployeeData3[[#This Row],[Department]]</f>
        <v>Finance</v>
      </c>
      <c r="AP46" t="str">
        <f>EmployeeData3[[#This Row],[Country]]</f>
        <v>UK</v>
      </c>
      <c r="AQ46" t="str">
        <f>EmployeeData[[#This Row],[Job Level]]</f>
        <v>Manager</v>
      </c>
      <c r="AR46">
        <v>0</v>
      </c>
    </row>
    <row r="47" spans="1:44">
      <c r="A47">
        <v>33</v>
      </c>
      <c r="B47">
        <v>2.2999999999999998</v>
      </c>
      <c r="C47">
        <v>1.7</v>
      </c>
      <c r="D47" s="3">
        <v>0.93</v>
      </c>
      <c r="E47">
        <v>1</v>
      </c>
      <c r="F47">
        <v>14</v>
      </c>
      <c r="G47">
        <v>81</v>
      </c>
      <c r="H47">
        <v>15</v>
      </c>
      <c r="I47">
        <v>6.5</v>
      </c>
      <c r="J47">
        <v>1</v>
      </c>
      <c r="K47">
        <v>33</v>
      </c>
      <c r="L47">
        <v>0</v>
      </c>
      <c r="M47">
        <v>0</v>
      </c>
      <c r="N47">
        <v>1</v>
      </c>
      <c r="O47">
        <v>0</v>
      </c>
      <c r="P47">
        <v>0</v>
      </c>
      <c r="Q47">
        <v>0</v>
      </c>
      <c r="R47">
        <v>1</v>
      </c>
      <c r="S47">
        <v>0</v>
      </c>
      <c r="T47">
        <v>0</v>
      </c>
      <c r="U47">
        <v>0</v>
      </c>
      <c r="V47">
        <v>0</v>
      </c>
      <c r="W47">
        <v>0</v>
      </c>
      <c r="X47">
        <v>0</v>
      </c>
      <c r="Y47">
        <v>0</v>
      </c>
      <c r="Z47">
        <v>0</v>
      </c>
      <c r="AA47">
        <v>0</v>
      </c>
      <c r="AB47">
        <v>0</v>
      </c>
      <c r="AC47">
        <v>0</v>
      </c>
      <c r="AD47">
        <v>0</v>
      </c>
      <c r="AE47">
        <v>0</v>
      </c>
      <c r="AF47">
        <v>1</v>
      </c>
      <c r="AG47">
        <v>0</v>
      </c>
      <c r="AH47" s="59" cm="1">
        <f t="array" ref="AH47">$B$1005+SUMPRODUCT(A47:AG47,TRANSPOSE($B$1006:$B$1038))</f>
        <v>-2.8648034939046854</v>
      </c>
      <c r="AI47" s="3">
        <f>EXP(EmployeeData36[[#This Row],[Logit]])</f>
        <v>5.6994329764895373E-2</v>
      </c>
      <c r="AJ47">
        <f>EmployeeData36[[#This Row],[Odds]]/(1+EmployeeData36[[#This Row],[Odds]])</f>
        <v>5.3921131041045865E-2</v>
      </c>
      <c r="AK47">
        <f>IF(AR47=1,LN(EmployeeData36[[#This Row],[Probability]]),LN(1-EmployeeData36[[#This Row],[Probability]]))</f>
        <v>-5.5429342412874921E-2</v>
      </c>
      <c r="AL47" s="3">
        <f>(AR47-EmployeeData36[[#This Row],[Probability]])^2</f>
        <v>2.9074883727456401E-3</v>
      </c>
      <c r="AM47" t="str">
        <f>IF(EmployeeData36[[#This Row],[Probability]]&lt;10%,"Low",
IF(EmployeeData36[[#This Row],[Probability]]&lt;20%,"Moderate",
IF(EmployeeData36[[#This Row],[Probability]]&lt;30%,"High","Very High")))</f>
        <v>Low</v>
      </c>
      <c r="AN47">
        <f t="shared" si="0"/>
        <v>0</v>
      </c>
      <c r="AO47" t="str">
        <f>EmployeeData3[[#This Row],[Department]]</f>
        <v>Operations</v>
      </c>
      <c r="AP47" t="str">
        <f>EmployeeData3[[#This Row],[Country]]</f>
        <v>UK</v>
      </c>
      <c r="AQ47" t="str">
        <f>EmployeeData[[#This Row],[Job Level]]</f>
        <v>Senior</v>
      </c>
      <c r="AR47">
        <v>0</v>
      </c>
    </row>
    <row r="48" spans="1:44">
      <c r="A48">
        <v>55</v>
      </c>
      <c r="B48">
        <v>7.7</v>
      </c>
      <c r="C48">
        <v>2.1</v>
      </c>
      <c r="D48" s="3">
        <v>1.03</v>
      </c>
      <c r="E48">
        <v>0</v>
      </c>
      <c r="F48">
        <v>3</v>
      </c>
      <c r="G48">
        <v>77</v>
      </c>
      <c r="H48">
        <v>1</v>
      </c>
      <c r="I48">
        <v>7.9</v>
      </c>
      <c r="J48">
        <v>1</v>
      </c>
      <c r="K48">
        <v>17</v>
      </c>
      <c r="L48">
        <v>0</v>
      </c>
      <c r="M48">
        <v>0</v>
      </c>
      <c r="N48">
        <v>1</v>
      </c>
      <c r="O48">
        <v>0</v>
      </c>
      <c r="P48">
        <v>0</v>
      </c>
      <c r="Q48">
        <v>0</v>
      </c>
      <c r="R48">
        <v>0</v>
      </c>
      <c r="S48">
        <v>0</v>
      </c>
      <c r="T48">
        <v>0</v>
      </c>
      <c r="U48">
        <v>0</v>
      </c>
      <c r="V48">
        <v>1</v>
      </c>
      <c r="W48">
        <v>0</v>
      </c>
      <c r="X48">
        <v>0</v>
      </c>
      <c r="Y48">
        <v>0</v>
      </c>
      <c r="Z48">
        <v>0</v>
      </c>
      <c r="AA48">
        <v>0</v>
      </c>
      <c r="AB48">
        <v>0</v>
      </c>
      <c r="AC48">
        <v>0</v>
      </c>
      <c r="AD48">
        <v>0</v>
      </c>
      <c r="AE48">
        <v>0</v>
      </c>
      <c r="AF48">
        <v>1</v>
      </c>
      <c r="AG48">
        <v>0</v>
      </c>
      <c r="AH48" s="59" cm="1">
        <f t="array" ref="AH48">$B$1005+SUMPRODUCT(A48:AG48,TRANSPOSE($B$1006:$B$1038))</f>
        <v>-2.5293810468661597</v>
      </c>
      <c r="AI48" s="3">
        <f>EXP(EmployeeData36[[#This Row],[Logit]])</f>
        <v>7.970834074809538E-2</v>
      </c>
      <c r="AJ48">
        <f>EmployeeData36[[#This Row],[Odds]]/(1+EmployeeData36[[#This Row],[Odds]])</f>
        <v>7.3823955729440796E-2</v>
      </c>
      <c r="AK48">
        <f>IF(AR48=1,LN(EmployeeData36[[#This Row],[Probability]]),LN(1-EmployeeData36[[#This Row],[Probability]]))</f>
        <v>-7.669094980187284E-2</v>
      </c>
      <c r="AL48" s="3">
        <f>(AR48-EmployeeData36[[#This Row],[Probability]])^2</f>
        <v>5.4499764395424342E-3</v>
      </c>
      <c r="AM48" t="str">
        <f>IF(EmployeeData36[[#This Row],[Probability]]&lt;10%,"Low",
IF(EmployeeData36[[#This Row],[Probability]]&lt;20%,"Moderate",
IF(EmployeeData36[[#This Row],[Probability]]&lt;30%,"High","Very High")))</f>
        <v>Low</v>
      </c>
      <c r="AN48">
        <f t="shared" si="0"/>
        <v>0</v>
      </c>
      <c r="AO48" t="str">
        <f>EmployeeData3[[#This Row],[Department]]</f>
        <v>HR</v>
      </c>
      <c r="AP48" t="str">
        <f>EmployeeData3[[#This Row],[Country]]</f>
        <v>UK</v>
      </c>
      <c r="AQ48" t="str">
        <f>EmployeeData[[#This Row],[Job Level]]</f>
        <v>Professional</v>
      </c>
      <c r="AR48">
        <v>0</v>
      </c>
    </row>
    <row r="49" spans="1:44">
      <c r="A49">
        <v>41</v>
      </c>
      <c r="B49">
        <v>3</v>
      </c>
      <c r="C49">
        <v>0.7</v>
      </c>
      <c r="D49" s="3">
        <v>0.85</v>
      </c>
      <c r="E49">
        <v>0</v>
      </c>
      <c r="F49">
        <v>25</v>
      </c>
      <c r="G49">
        <v>41</v>
      </c>
      <c r="H49">
        <v>7</v>
      </c>
      <c r="I49">
        <v>2.2000000000000002</v>
      </c>
      <c r="J49">
        <v>1</v>
      </c>
      <c r="K49">
        <v>24</v>
      </c>
      <c r="L49">
        <v>0</v>
      </c>
      <c r="M49">
        <v>1</v>
      </c>
      <c r="N49">
        <v>0</v>
      </c>
      <c r="O49">
        <v>0</v>
      </c>
      <c r="P49">
        <v>1</v>
      </c>
      <c r="Q49">
        <v>0</v>
      </c>
      <c r="R49">
        <v>0</v>
      </c>
      <c r="S49">
        <v>0</v>
      </c>
      <c r="T49">
        <v>0</v>
      </c>
      <c r="U49">
        <v>0</v>
      </c>
      <c r="V49">
        <v>0</v>
      </c>
      <c r="W49">
        <v>0</v>
      </c>
      <c r="X49">
        <v>0</v>
      </c>
      <c r="Y49">
        <v>0</v>
      </c>
      <c r="Z49">
        <v>0</v>
      </c>
      <c r="AA49">
        <v>0</v>
      </c>
      <c r="AB49">
        <v>0</v>
      </c>
      <c r="AC49">
        <v>0</v>
      </c>
      <c r="AD49">
        <v>0</v>
      </c>
      <c r="AE49">
        <v>0</v>
      </c>
      <c r="AF49">
        <v>0</v>
      </c>
      <c r="AG49">
        <v>0</v>
      </c>
      <c r="AH49" s="59" cm="1">
        <f t="array" ref="AH49">$B$1005+SUMPRODUCT(A49:AG49,TRANSPOSE($B$1006:$B$1038))</f>
        <v>-0.29080881755009108</v>
      </c>
      <c r="AI49" s="3">
        <f>EXP(EmployeeData36[[#This Row],[Logit]])</f>
        <v>0.74765860355875202</v>
      </c>
      <c r="AJ49">
        <f>EmployeeData36[[#This Row],[Odds]]/(1+EmployeeData36[[#This Row],[Odds]])</f>
        <v>0.42780586668145426</v>
      </c>
      <c r="AK49">
        <f>IF(AR49=1,LN(EmployeeData36[[#This Row],[Probability]]),LN(1-EmployeeData36[[#This Row],[Probability]]))</f>
        <v>-0.849085768819975</v>
      </c>
      <c r="AL49" s="3">
        <f>(AR49-EmployeeData36[[#This Row],[Probability]])^2</f>
        <v>0.32740612620416171</v>
      </c>
      <c r="AM49" t="str">
        <f>IF(EmployeeData36[[#This Row],[Probability]]&lt;10%,"Low",
IF(EmployeeData36[[#This Row],[Probability]]&lt;20%,"Moderate",
IF(EmployeeData36[[#This Row],[Probability]]&lt;30%,"High","Very High")))</f>
        <v>Very High</v>
      </c>
      <c r="AN49">
        <f t="shared" si="0"/>
        <v>1</v>
      </c>
      <c r="AO49" t="str">
        <f>EmployeeData3[[#This Row],[Department]]</f>
        <v>Operations</v>
      </c>
      <c r="AP49" t="str">
        <f>EmployeeData3[[#This Row],[Country]]</f>
        <v>UK</v>
      </c>
      <c r="AQ49" t="str">
        <f>EmployeeData[[#This Row],[Job Level]]</f>
        <v>Entry</v>
      </c>
      <c r="AR49">
        <v>1</v>
      </c>
    </row>
    <row r="50" spans="1:44">
      <c r="A50">
        <v>43</v>
      </c>
      <c r="B50">
        <v>2.9</v>
      </c>
      <c r="C50">
        <v>2.9</v>
      </c>
      <c r="D50" s="3">
        <v>0.9</v>
      </c>
      <c r="E50">
        <v>1</v>
      </c>
      <c r="F50">
        <v>25</v>
      </c>
      <c r="G50">
        <v>69</v>
      </c>
      <c r="H50">
        <v>5</v>
      </c>
      <c r="I50">
        <v>2.9</v>
      </c>
      <c r="J50">
        <v>1</v>
      </c>
      <c r="K50">
        <v>22</v>
      </c>
      <c r="L50">
        <v>1</v>
      </c>
      <c r="M50">
        <v>0</v>
      </c>
      <c r="N50">
        <v>1</v>
      </c>
      <c r="O50">
        <v>0</v>
      </c>
      <c r="P50">
        <v>0</v>
      </c>
      <c r="Q50">
        <v>1</v>
      </c>
      <c r="R50">
        <v>0</v>
      </c>
      <c r="S50">
        <v>0</v>
      </c>
      <c r="T50">
        <v>0</v>
      </c>
      <c r="U50">
        <v>0</v>
      </c>
      <c r="V50">
        <v>0</v>
      </c>
      <c r="W50">
        <v>0</v>
      </c>
      <c r="X50">
        <v>0</v>
      </c>
      <c r="Y50">
        <v>0</v>
      </c>
      <c r="Z50">
        <v>0</v>
      </c>
      <c r="AA50">
        <v>0</v>
      </c>
      <c r="AB50">
        <v>0</v>
      </c>
      <c r="AC50">
        <v>1</v>
      </c>
      <c r="AD50">
        <v>0</v>
      </c>
      <c r="AE50">
        <v>0</v>
      </c>
      <c r="AF50">
        <v>1</v>
      </c>
      <c r="AG50">
        <v>0</v>
      </c>
      <c r="AH50" s="59" cm="1">
        <f t="array" ref="AH50">$B$1005+SUMPRODUCT(A50:AG50,TRANSPOSE($B$1006:$B$1038))</f>
        <v>-0.70752505944412292</v>
      </c>
      <c r="AI50" s="3">
        <f>EXP(EmployeeData36[[#This Row],[Logit]])</f>
        <v>0.49286249460896053</v>
      </c>
      <c r="AJ50">
        <f>EmployeeData36[[#This Row],[Odds]]/(1+EmployeeData36[[#This Row],[Odds]])</f>
        <v>0.330145942033369</v>
      </c>
      <c r="AK50">
        <f>IF(AR50=1,LN(EmployeeData36[[#This Row],[Probability]]),LN(1-EmployeeData36[[#This Row],[Probability]]))</f>
        <v>-0.40069541425460475</v>
      </c>
      <c r="AL50" s="3">
        <f>(AR50-EmployeeData36[[#This Row],[Probability]])^2</f>
        <v>0.10899634304110065</v>
      </c>
      <c r="AM50" t="str">
        <f>IF(EmployeeData36[[#This Row],[Probability]]&lt;10%,"Low",
IF(EmployeeData36[[#This Row],[Probability]]&lt;20%,"Moderate",
IF(EmployeeData36[[#This Row],[Probability]]&lt;30%,"High","Very High")))</f>
        <v>Very High</v>
      </c>
      <c r="AN50">
        <f t="shared" si="0"/>
        <v>0</v>
      </c>
      <c r="AO50" t="str">
        <f>EmployeeData3[[#This Row],[Department]]</f>
        <v>Operations</v>
      </c>
      <c r="AP50" t="str">
        <f>EmployeeData3[[#This Row],[Country]]</f>
        <v>Ireland</v>
      </c>
      <c r="AQ50" t="str">
        <f>EmployeeData[[#This Row],[Job Level]]</f>
        <v>Manager</v>
      </c>
      <c r="AR50">
        <v>0</v>
      </c>
    </row>
    <row r="51" spans="1:44">
      <c r="A51">
        <v>39</v>
      </c>
      <c r="B51">
        <v>1.8</v>
      </c>
      <c r="C51">
        <v>0.2</v>
      </c>
      <c r="D51" s="3">
        <v>0.81</v>
      </c>
      <c r="E51">
        <v>0</v>
      </c>
      <c r="F51">
        <v>23</v>
      </c>
      <c r="G51">
        <v>49</v>
      </c>
      <c r="H51">
        <v>8</v>
      </c>
      <c r="I51">
        <v>3.4</v>
      </c>
      <c r="J51">
        <v>0</v>
      </c>
      <c r="K51">
        <v>34</v>
      </c>
      <c r="L51">
        <v>1</v>
      </c>
      <c r="M51">
        <v>0</v>
      </c>
      <c r="N51">
        <v>0</v>
      </c>
      <c r="O51">
        <v>0</v>
      </c>
      <c r="P51">
        <v>1</v>
      </c>
      <c r="Q51">
        <v>0</v>
      </c>
      <c r="R51">
        <v>0</v>
      </c>
      <c r="S51">
        <v>0</v>
      </c>
      <c r="T51">
        <v>0</v>
      </c>
      <c r="U51">
        <v>1</v>
      </c>
      <c r="V51">
        <v>0</v>
      </c>
      <c r="W51">
        <v>0</v>
      </c>
      <c r="X51">
        <v>0</v>
      </c>
      <c r="Y51">
        <v>0</v>
      </c>
      <c r="Z51">
        <v>0</v>
      </c>
      <c r="AA51">
        <v>0</v>
      </c>
      <c r="AB51">
        <v>0</v>
      </c>
      <c r="AC51">
        <v>0</v>
      </c>
      <c r="AD51">
        <v>0</v>
      </c>
      <c r="AE51">
        <v>1</v>
      </c>
      <c r="AF51">
        <v>0</v>
      </c>
      <c r="AG51">
        <v>0</v>
      </c>
      <c r="AH51" s="59" cm="1">
        <f t="array" ref="AH51">$B$1005+SUMPRODUCT(A51:AG51,TRANSPOSE($B$1006:$B$1038))</f>
        <v>-0.55803050206798011</v>
      </c>
      <c r="AI51" s="3">
        <f>EXP(EmployeeData36[[#This Row],[Logit]])</f>
        <v>0.5723351674842011</v>
      </c>
      <c r="AJ51">
        <f>EmployeeData36[[#This Row],[Odds]]/(1+EmployeeData36[[#This Row],[Odds]])</f>
        <v>0.36400328588971281</v>
      </c>
      <c r="AK51">
        <f>IF(AR51=1,LN(EmployeeData36[[#This Row],[Probability]]),LN(1-EmployeeData36[[#This Row],[Probability]]))</f>
        <v>-1.0105923842166002</v>
      </c>
      <c r="AL51" s="3">
        <f>(AR51-EmployeeData36[[#This Row],[Probability]])^2</f>
        <v>0.40449182035908232</v>
      </c>
      <c r="AM51" t="str">
        <f>IF(EmployeeData36[[#This Row],[Probability]]&lt;10%,"Low",
IF(EmployeeData36[[#This Row],[Probability]]&lt;20%,"Moderate",
IF(EmployeeData36[[#This Row],[Probability]]&lt;30%,"High","Very High")))</f>
        <v>Very High</v>
      </c>
      <c r="AN51">
        <f t="shared" si="0"/>
        <v>1</v>
      </c>
      <c r="AO51" t="str">
        <f>EmployeeData3[[#This Row],[Department]]</f>
        <v>Finance</v>
      </c>
      <c r="AP51" t="str">
        <f>EmployeeData3[[#This Row],[Country]]</f>
        <v>US</v>
      </c>
      <c r="AQ51" t="str">
        <f>EmployeeData[[#This Row],[Job Level]]</f>
        <v>Entry</v>
      </c>
      <c r="AR51">
        <v>1</v>
      </c>
    </row>
    <row r="52" spans="1:44">
      <c r="A52">
        <v>40</v>
      </c>
      <c r="B52">
        <v>5.3</v>
      </c>
      <c r="C52">
        <v>4.8</v>
      </c>
      <c r="D52" s="3">
        <v>1</v>
      </c>
      <c r="E52">
        <v>0</v>
      </c>
      <c r="F52">
        <v>10</v>
      </c>
      <c r="G52">
        <v>84</v>
      </c>
      <c r="H52">
        <v>12</v>
      </c>
      <c r="I52">
        <v>2.2000000000000002</v>
      </c>
      <c r="J52">
        <v>1</v>
      </c>
      <c r="K52">
        <v>38</v>
      </c>
      <c r="L52">
        <v>1</v>
      </c>
      <c r="M52">
        <v>0</v>
      </c>
      <c r="N52">
        <v>0</v>
      </c>
      <c r="O52">
        <v>0</v>
      </c>
      <c r="P52">
        <v>0</v>
      </c>
      <c r="Q52">
        <v>1</v>
      </c>
      <c r="R52">
        <v>0</v>
      </c>
      <c r="S52">
        <v>0</v>
      </c>
      <c r="T52">
        <v>1</v>
      </c>
      <c r="U52">
        <v>0</v>
      </c>
      <c r="V52">
        <v>0</v>
      </c>
      <c r="W52">
        <v>0</v>
      </c>
      <c r="X52">
        <v>0</v>
      </c>
      <c r="Y52">
        <v>0</v>
      </c>
      <c r="Z52">
        <v>0</v>
      </c>
      <c r="AA52">
        <v>0</v>
      </c>
      <c r="AB52">
        <v>0</v>
      </c>
      <c r="AC52">
        <v>0</v>
      </c>
      <c r="AD52">
        <v>0</v>
      </c>
      <c r="AE52">
        <v>0</v>
      </c>
      <c r="AF52">
        <v>1</v>
      </c>
      <c r="AG52">
        <v>0</v>
      </c>
      <c r="AH52" s="59" cm="1">
        <f t="array" ref="AH52">$B$1005+SUMPRODUCT(A52:AG52,TRANSPOSE($B$1006:$B$1038))</f>
        <v>-0.91698564873175625</v>
      </c>
      <c r="AI52" s="3">
        <f>EXP(EmployeeData36[[#This Row],[Logit]])</f>
        <v>0.39972212981647909</v>
      </c>
      <c r="AJ52">
        <f>EmployeeData36[[#This Row],[Odds]]/(1+EmployeeData36[[#This Row],[Odds]])</f>
        <v>0.2855724870684781</v>
      </c>
      <c r="AK52">
        <f>IF(AR52=1,LN(EmployeeData36[[#This Row],[Probability]]),LN(1-EmployeeData36[[#This Row],[Probability]]))</f>
        <v>-0.33627373821919376</v>
      </c>
      <c r="AL52" s="3">
        <f>(AR52-EmployeeData36[[#This Row],[Probability]])^2</f>
        <v>8.1551645370476086E-2</v>
      </c>
      <c r="AM52" t="str">
        <f>IF(EmployeeData36[[#This Row],[Probability]]&lt;10%,"Low",
IF(EmployeeData36[[#This Row],[Probability]]&lt;20%,"Moderate",
IF(EmployeeData36[[#This Row],[Probability]]&lt;30%,"High","Very High")))</f>
        <v>High</v>
      </c>
      <c r="AN52">
        <f t="shared" si="0"/>
        <v>0</v>
      </c>
      <c r="AO52" t="str">
        <f>EmployeeData3[[#This Row],[Department]]</f>
        <v>Claims</v>
      </c>
      <c r="AP52" t="str">
        <f>EmployeeData3[[#This Row],[Country]]</f>
        <v>UK</v>
      </c>
      <c r="AQ52" t="str">
        <f>EmployeeData[[#This Row],[Job Level]]</f>
        <v>Manager</v>
      </c>
      <c r="AR52">
        <v>0</v>
      </c>
    </row>
    <row r="53" spans="1:44">
      <c r="A53">
        <v>51</v>
      </c>
      <c r="B53">
        <v>4</v>
      </c>
      <c r="C53">
        <v>4</v>
      </c>
      <c r="D53" s="3">
        <v>0.88</v>
      </c>
      <c r="E53">
        <v>0</v>
      </c>
      <c r="F53">
        <v>10</v>
      </c>
      <c r="G53">
        <v>63</v>
      </c>
      <c r="H53">
        <v>0</v>
      </c>
      <c r="I53">
        <v>1.2</v>
      </c>
      <c r="J53">
        <v>0</v>
      </c>
      <c r="K53">
        <v>23</v>
      </c>
      <c r="L53">
        <v>1</v>
      </c>
      <c r="M53">
        <v>0</v>
      </c>
      <c r="N53">
        <v>0</v>
      </c>
      <c r="O53">
        <v>1</v>
      </c>
      <c r="P53">
        <v>0</v>
      </c>
      <c r="Q53">
        <v>0</v>
      </c>
      <c r="R53">
        <v>1</v>
      </c>
      <c r="S53">
        <v>0</v>
      </c>
      <c r="T53">
        <v>0</v>
      </c>
      <c r="U53">
        <v>0</v>
      </c>
      <c r="V53">
        <v>0</v>
      </c>
      <c r="W53">
        <v>0</v>
      </c>
      <c r="X53">
        <v>0</v>
      </c>
      <c r="Y53">
        <v>0</v>
      </c>
      <c r="Z53">
        <v>1</v>
      </c>
      <c r="AA53">
        <v>0</v>
      </c>
      <c r="AB53">
        <v>0</v>
      </c>
      <c r="AC53">
        <v>0</v>
      </c>
      <c r="AD53">
        <v>0</v>
      </c>
      <c r="AE53">
        <v>1</v>
      </c>
      <c r="AF53">
        <v>1</v>
      </c>
      <c r="AG53">
        <v>0</v>
      </c>
      <c r="AH53" s="59" cm="1">
        <f t="array" ref="AH53">$B$1005+SUMPRODUCT(A53:AG53,TRANSPOSE($B$1006:$B$1038))</f>
        <v>-2.4087448264161466</v>
      </c>
      <c r="AI53" s="3">
        <f>EXP(EmployeeData36[[#This Row],[Logit]])</f>
        <v>8.9928099137265877E-2</v>
      </c>
      <c r="AJ53">
        <f>EmployeeData36[[#This Row],[Odds]]/(1+EmployeeData36[[#This Row],[Odds]])</f>
        <v>8.2508285829541034E-2</v>
      </c>
      <c r="AK53">
        <f>IF(AR53=1,LN(EmployeeData36[[#This Row],[Probability]]),LN(1-EmployeeData36[[#This Row],[Probability]]))</f>
        <v>-8.6111729971074316E-2</v>
      </c>
      <c r="AL53" s="3">
        <f>(AR53-EmployeeData36[[#This Row],[Probability]])^2</f>
        <v>6.8076172305292417E-3</v>
      </c>
      <c r="AM53" t="str">
        <f>IF(EmployeeData36[[#This Row],[Probability]]&lt;10%,"Low",
IF(EmployeeData36[[#This Row],[Probability]]&lt;20%,"Moderate",
IF(EmployeeData36[[#This Row],[Probability]]&lt;30%,"High","Very High")))</f>
        <v>Low</v>
      </c>
      <c r="AN53">
        <f t="shared" si="0"/>
        <v>0</v>
      </c>
      <c r="AO53" t="str">
        <f>EmployeeData3[[#This Row],[Department]]</f>
        <v>Underwriting</v>
      </c>
      <c r="AP53" t="str">
        <f>EmployeeData3[[#This Row],[Country]]</f>
        <v>US</v>
      </c>
      <c r="AQ53" t="str">
        <f>EmployeeData[[#This Row],[Job Level]]</f>
        <v>Senior</v>
      </c>
      <c r="AR53">
        <v>0</v>
      </c>
    </row>
    <row r="54" spans="1:44">
      <c r="A54">
        <v>36</v>
      </c>
      <c r="B54">
        <v>9.5</v>
      </c>
      <c r="C54">
        <v>1.5</v>
      </c>
      <c r="D54" s="3">
        <v>0.79</v>
      </c>
      <c r="E54">
        <v>0</v>
      </c>
      <c r="F54">
        <v>4</v>
      </c>
      <c r="G54">
        <v>65</v>
      </c>
      <c r="H54">
        <v>2</v>
      </c>
      <c r="I54">
        <v>5.5</v>
      </c>
      <c r="J54">
        <v>1</v>
      </c>
      <c r="K54">
        <v>42</v>
      </c>
      <c r="L54">
        <v>0</v>
      </c>
      <c r="M54">
        <v>0</v>
      </c>
      <c r="N54">
        <v>1</v>
      </c>
      <c r="O54">
        <v>0</v>
      </c>
      <c r="P54">
        <v>0</v>
      </c>
      <c r="Q54">
        <v>1</v>
      </c>
      <c r="R54">
        <v>0</v>
      </c>
      <c r="S54">
        <v>0</v>
      </c>
      <c r="T54">
        <v>1</v>
      </c>
      <c r="U54">
        <v>0</v>
      </c>
      <c r="V54">
        <v>0</v>
      </c>
      <c r="W54">
        <v>0</v>
      </c>
      <c r="X54">
        <v>0</v>
      </c>
      <c r="Y54">
        <v>0</v>
      </c>
      <c r="Z54">
        <v>0</v>
      </c>
      <c r="AA54">
        <v>0</v>
      </c>
      <c r="AB54">
        <v>0</v>
      </c>
      <c r="AC54">
        <v>0</v>
      </c>
      <c r="AD54">
        <v>1</v>
      </c>
      <c r="AE54">
        <v>0</v>
      </c>
      <c r="AF54">
        <v>1</v>
      </c>
      <c r="AG54">
        <v>0</v>
      </c>
      <c r="AH54" s="59" cm="1">
        <f t="array" ref="AH54">$B$1005+SUMPRODUCT(A54:AG54,TRANSPOSE($B$1006:$B$1038))</f>
        <v>-1.7007722770314659</v>
      </c>
      <c r="AI54" s="3">
        <f>EXP(EmployeeData36[[#This Row],[Logit]])</f>
        <v>0.18254249622636623</v>
      </c>
      <c r="AJ54">
        <f>EmployeeData36[[#This Row],[Odds]]/(1+EmployeeData36[[#This Row],[Odds]])</f>
        <v>0.15436442817816784</v>
      </c>
      <c r="AK54">
        <f>IF(AR54=1,LN(EmployeeData36[[#This Row],[Probability]]),LN(1-EmployeeData36[[#This Row],[Probability]]))</f>
        <v>-0.16766677835035954</v>
      </c>
      <c r="AL54" s="3">
        <f>(AR54-EmployeeData36[[#This Row],[Probability]])^2</f>
        <v>2.3828376686772738E-2</v>
      </c>
      <c r="AM54" t="str">
        <f>IF(EmployeeData36[[#This Row],[Probability]]&lt;10%,"Low",
IF(EmployeeData36[[#This Row],[Probability]]&lt;20%,"Moderate",
IF(EmployeeData36[[#This Row],[Probability]]&lt;30%,"High","Very High")))</f>
        <v>Moderate</v>
      </c>
      <c r="AN54">
        <f t="shared" si="0"/>
        <v>0</v>
      </c>
      <c r="AO54" t="str">
        <f>EmployeeData3[[#This Row],[Department]]</f>
        <v>Claims</v>
      </c>
      <c r="AP54" t="str">
        <f>EmployeeData3[[#This Row],[Country]]</f>
        <v>Singapore</v>
      </c>
      <c r="AQ54" t="str">
        <f>EmployeeData[[#This Row],[Job Level]]</f>
        <v>Manager</v>
      </c>
      <c r="AR54">
        <v>0</v>
      </c>
    </row>
    <row r="55" spans="1:44">
      <c r="A55">
        <v>25</v>
      </c>
      <c r="B55">
        <v>1.6</v>
      </c>
      <c r="C55">
        <v>1.6</v>
      </c>
      <c r="D55" s="3">
        <v>1.21</v>
      </c>
      <c r="E55">
        <v>1</v>
      </c>
      <c r="F55">
        <v>17</v>
      </c>
      <c r="G55">
        <v>88</v>
      </c>
      <c r="H55">
        <v>4</v>
      </c>
      <c r="I55">
        <v>1.2</v>
      </c>
      <c r="J55">
        <v>0</v>
      </c>
      <c r="K55">
        <v>42</v>
      </c>
      <c r="L55">
        <v>0</v>
      </c>
      <c r="M55">
        <v>0</v>
      </c>
      <c r="N55">
        <v>1</v>
      </c>
      <c r="O55">
        <v>0</v>
      </c>
      <c r="P55">
        <v>0</v>
      </c>
      <c r="Q55">
        <v>1</v>
      </c>
      <c r="R55">
        <v>0</v>
      </c>
      <c r="S55">
        <v>0</v>
      </c>
      <c r="T55">
        <v>1</v>
      </c>
      <c r="U55">
        <v>0</v>
      </c>
      <c r="V55">
        <v>0</v>
      </c>
      <c r="W55">
        <v>0</v>
      </c>
      <c r="X55">
        <v>0</v>
      </c>
      <c r="Y55">
        <v>0</v>
      </c>
      <c r="Z55">
        <v>0</v>
      </c>
      <c r="AA55">
        <v>0</v>
      </c>
      <c r="AB55">
        <v>0</v>
      </c>
      <c r="AC55">
        <v>0</v>
      </c>
      <c r="AD55">
        <v>0</v>
      </c>
      <c r="AE55">
        <v>0</v>
      </c>
      <c r="AF55">
        <v>1</v>
      </c>
      <c r="AG55">
        <v>0</v>
      </c>
      <c r="AH55" s="59" cm="1">
        <f t="array" ref="AH55">$B$1005+SUMPRODUCT(A55:AG55,TRANSPOSE($B$1006:$B$1038))</f>
        <v>-3.2443887668570532</v>
      </c>
      <c r="AI55" s="3">
        <f>EXP(EmployeeData36[[#This Row],[Logit]])</f>
        <v>3.8992390516280721E-2</v>
      </c>
      <c r="AJ55">
        <f>EmployeeData36[[#This Row],[Odds]]/(1+EmployeeData36[[#This Row],[Odds]])</f>
        <v>3.752904340031326E-2</v>
      </c>
      <c r="AK55">
        <f>IF(AR55=1,LN(EmployeeData36[[#This Row],[Probability]]),LN(1-EmployeeData36[[#This Row],[Probability]]))</f>
        <v>-3.82513882368355E-2</v>
      </c>
      <c r="AL55" s="3">
        <f>(AR55-EmployeeData36[[#This Row],[Probability]])^2</f>
        <v>1.4084290985425963E-3</v>
      </c>
      <c r="AM55" t="str">
        <f>IF(EmployeeData36[[#This Row],[Probability]]&lt;10%,"Low",
IF(EmployeeData36[[#This Row],[Probability]]&lt;20%,"Moderate",
IF(EmployeeData36[[#This Row],[Probability]]&lt;30%,"High","Very High")))</f>
        <v>Low</v>
      </c>
      <c r="AN55">
        <f t="shared" si="0"/>
        <v>0</v>
      </c>
      <c r="AO55" t="str">
        <f>EmployeeData3[[#This Row],[Department]]</f>
        <v>Claims</v>
      </c>
      <c r="AP55" t="str">
        <f>EmployeeData3[[#This Row],[Country]]</f>
        <v>UK</v>
      </c>
      <c r="AQ55" t="str">
        <f>EmployeeData[[#This Row],[Job Level]]</f>
        <v>Manager</v>
      </c>
      <c r="AR55">
        <v>0</v>
      </c>
    </row>
    <row r="56" spans="1:44">
      <c r="A56">
        <v>46</v>
      </c>
      <c r="B56">
        <v>5.3</v>
      </c>
      <c r="C56">
        <v>5.3</v>
      </c>
      <c r="D56" s="3">
        <v>1.18</v>
      </c>
      <c r="E56">
        <v>0</v>
      </c>
      <c r="F56">
        <v>6</v>
      </c>
      <c r="G56">
        <v>74</v>
      </c>
      <c r="H56">
        <v>13</v>
      </c>
      <c r="I56">
        <v>5.8</v>
      </c>
      <c r="J56">
        <v>0</v>
      </c>
      <c r="K56">
        <v>34</v>
      </c>
      <c r="L56">
        <v>1</v>
      </c>
      <c r="M56">
        <v>0</v>
      </c>
      <c r="N56">
        <v>0</v>
      </c>
      <c r="O56">
        <v>0</v>
      </c>
      <c r="P56">
        <v>0</v>
      </c>
      <c r="Q56">
        <v>0</v>
      </c>
      <c r="R56">
        <v>0</v>
      </c>
      <c r="S56">
        <v>1</v>
      </c>
      <c r="T56">
        <v>0</v>
      </c>
      <c r="U56">
        <v>0</v>
      </c>
      <c r="V56">
        <v>0</v>
      </c>
      <c r="W56">
        <v>0</v>
      </c>
      <c r="X56">
        <v>0</v>
      </c>
      <c r="Y56">
        <v>0</v>
      </c>
      <c r="Z56">
        <v>0</v>
      </c>
      <c r="AA56">
        <v>0</v>
      </c>
      <c r="AB56">
        <v>0</v>
      </c>
      <c r="AC56">
        <v>0</v>
      </c>
      <c r="AD56">
        <v>0</v>
      </c>
      <c r="AE56">
        <v>0</v>
      </c>
      <c r="AF56">
        <v>0</v>
      </c>
      <c r="AG56">
        <v>0</v>
      </c>
      <c r="AH56" s="59" cm="1">
        <f t="array" ref="AH56">$B$1005+SUMPRODUCT(A56:AG56,TRANSPOSE($B$1006:$B$1038))</f>
        <v>-1.1544769248300162</v>
      </c>
      <c r="AI56" s="3">
        <f>EXP(EmployeeData36[[#This Row],[Logit]])</f>
        <v>0.31522237878667331</v>
      </c>
      <c r="AJ56">
        <f>EmployeeData36[[#This Row],[Odds]]/(1+EmployeeData36[[#This Row],[Odds]])</f>
        <v>0.23967230475311266</v>
      </c>
      <c r="AK56">
        <f>IF(AR56=1,LN(EmployeeData36[[#This Row],[Probability]]),LN(1-EmployeeData36[[#This Row],[Probability]]))</f>
        <v>-1.4284826855058486</v>
      </c>
      <c r="AL56" s="3">
        <f>(AR56-EmployeeData36[[#This Row],[Probability]])^2</f>
        <v>0.57809820415944368</v>
      </c>
      <c r="AM56" t="str">
        <f>IF(EmployeeData36[[#This Row],[Probability]]&lt;10%,"Low",
IF(EmployeeData36[[#This Row],[Probability]]&lt;20%,"Moderate",
IF(EmployeeData36[[#This Row],[Probability]]&lt;30%,"High","Very High")))</f>
        <v>High</v>
      </c>
      <c r="AN56">
        <f t="shared" si="0"/>
        <v>1</v>
      </c>
      <c r="AO56" t="str">
        <f>EmployeeData3[[#This Row],[Department]]</f>
        <v>Operations</v>
      </c>
      <c r="AP56" t="str">
        <f>EmployeeData3[[#This Row],[Country]]</f>
        <v>UK</v>
      </c>
      <c r="AQ56" t="str">
        <f>EmployeeData[[#This Row],[Job Level]]</f>
        <v>Senior Manager</v>
      </c>
      <c r="AR56">
        <v>1</v>
      </c>
    </row>
    <row r="57" spans="1:44">
      <c r="A57">
        <v>42</v>
      </c>
      <c r="B57">
        <v>8.4</v>
      </c>
      <c r="C57">
        <v>3.5</v>
      </c>
      <c r="D57" s="3">
        <v>0.94</v>
      </c>
      <c r="E57">
        <v>0</v>
      </c>
      <c r="F57">
        <v>5</v>
      </c>
      <c r="G57">
        <v>55</v>
      </c>
      <c r="H57">
        <v>3</v>
      </c>
      <c r="I57">
        <v>3.8</v>
      </c>
      <c r="J57">
        <v>1</v>
      </c>
      <c r="K57">
        <v>18</v>
      </c>
      <c r="L57">
        <v>1</v>
      </c>
      <c r="M57">
        <v>0</v>
      </c>
      <c r="N57">
        <v>0</v>
      </c>
      <c r="O57">
        <v>0</v>
      </c>
      <c r="P57">
        <v>0</v>
      </c>
      <c r="Q57">
        <v>0</v>
      </c>
      <c r="R57">
        <v>0</v>
      </c>
      <c r="S57">
        <v>0</v>
      </c>
      <c r="T57">
        <v>1</v>
      </c>
      <c r="U57">
        <v>0</v>
      </c>
      <c r="V57">
        <v>0</v>
      </c>
      <c r="W57">
        <v>0</v>
      </c>
      <c r="X57">
        <v>0</v>
      </c>
      <c r="Y57">
        <v>0</v>
      </c>
      <c r="Z57">
        <v>0</v>
      </c>
      <c r="AA57">
        <v>0</v>
      </c>
      <c r="AB57">
        <v>0</v>
      </c>
      <c r="AC57">
        <v>0</v>
      </c>
      <c r="AD57">
        <v>1</v>
      </c>
      <c r="AE57">
        <v>0</v>
      </c>
      <c r="AF57">
        <v>0</v>
      </c>
      <c r="AG57">
        <v>0</v>
      </c>
      <c r="AH57" s="59" cm="1">
        <f t="array" ref="AH57">$B$1005+SUMPRODUCT(A57:AG57,TRANSPOSE($B$1006:$B$1038))</f>
        <v>-0.60568606905719058</v>
      </c>
      <c r="AI57" s="3">
        <f>EXP(EmployeeData36[[#This Row],[Logit]])</f>
        <v>0.5456999103593746</v>
      </c>
      <c r="AJ57">
        <f>EmployeeData36[[#This Row],[Odds]]/(1+EmployeeData36[[#This Row],[Odds]])</f>
        <v>0.35304389079798781</v>
      </c>
      <c r="AK57">
        <f>IF(AR57=1,LN(EmployeeData36[[#This Row],[Probability]]),LN(1-EmployeeData36[[#This Row],[Probability]]))</f>
        <v>-1.0411628932397778</v>
      </c>
      <c r="AL57" s="3">
        <f>(AR57-EmployeeData36[[#This Row],[Probability]])^2</f>
        <v>0.41855220723380593</v>
      </c>
      <c r="AM57" t="str">
        <f>IF(EmployeeData36[[#This Row],[Probability]]&lt;10%,"Low",
IF(EmployeeData36[[#This Row],[Probability]]&lt;20%,"Moderate",
IF(EmployeeData36[[#This Row],[Probability]]&lt;30%,"High","Very High")))</f>
        <v>Very High</v>
      </c>
      <c r="AN57">
        <f t="shared" si="0"/>
        <v>1</v>
      </c>
      <c r="AO57" t="str">
        <f>EmployeeData3[[#This Row],[Department]]</f>
        <v>Claims</v>
      </c>
      <c r="AP57" t="str">
        <f>EmployeeData3[[#This Row],[Country]]</f>
        <v>Singapore</v>
      </c>
      <c r="AQ57" t="str">
        <f>EmployeeData[[#This Row],[Job Level]]</f>
        <v>Professional</v>
      </c>
      <c r="AR57">
        <v>1</v>
      </c>
    </row>
    <row r="58" spans="1:44">
      <c r="A58">
        <v>39</v>
      </c>
      <c r="B58">
        <v>4.5</v>
      </c>
      <c r="C58">
        <v>1.5</v>
      </c>
      <c r="D58" s="3">
        <v>1.03</v>
      </c>
      <c r="E58">
        <v>0</v>
      </c>
      <c r="F58">
        <v>12</v>
      </c>
      <c r="G58">
        <v>71</v>
      </c>
      <c r="H58">
        <v>3</v>
      </c>
      <c r="I58">
        <v>3.3</v>
      </c>
      <c r="J58">
        <v>0</v>
      </c>
      <c r="K58">
        <v>17</v>
      </c>
      <c r="L58">
        <v>0</v>
      </c>
      <c r="M58">
        <v>0</v>
      </c>
      <c r="N58">
        <v>0</v>
      </c>
      <c r="O58">
        <v>0</v>
      </c>
      <c r="P58">
        <v>0</v>
      </c>
      <c r="Q58">
        <v>0</v>
      </c>
      <c r="R58">
        <v>1</v>
      </c>
      <c r="S58">
        <v>0</v>
      </c>
      <c r="T58">
        <v>0</v>
      </c>
      <c r="U58">
        <v>0</v>
      </c>
      <c r="V58">
        <v>0</v>
      </c>
      <c r="W58">
        <v>1</v>
      </c>
      <c r="X58">
        <v>0</v>
      </c>
      <c r="Y58">
        <v>0</v>
      </c>
      <c r="Z58">
        <v>0</v>
      </c>
      <c r="AA58">
        <v>0</v>
      </c>
      <c r="AB58">
        <v>0</v>
      </c>
      <c r="AC58">
        <v>0</v>
      </c>
      <c r="AD58">
        <v>1</v>
      </c>
      <c r="AE58">
        <v>0</v>
      </c>
      <c r="AF58">
        <v>0</v>
      </c>
      <c r="AG58">
        <v>1</v>
      </c>
      <c r="AH58" s="59" cm="1">
        <f t="array" ref="AH58">$B$1005+SUMPRODUCT(A58:AG58,TRANSPOSE($B$1006:$B$1038))</f>
        <v>-2.4431343012572606</v>
      </c>
      <c r="AI58" s="3">
        <f>EXP(EmployeeData36[[#This Row],[Logit]])</f>
        <v>8.6888090776037055E-2</v>
      </c>
      <c r="AJ58">
        <f>EmployeeData36[[#This Row],[Odds]]/(1+EmployeeData36[[#This Row],[Odds]])</f>
        <v>7.9942076386170582E-2</v>
      </c>
      <c r="AK58">
        <f>IF(AR58=1,LN(EmployeeData36[[#This Row],[Probability]]),LN(1-EmployeeData36[[#This Row],[Probability]]))</f>
        <v>-8.3318650471162395E-2</v>
      </c>
      <c r="AL58" s="3">
        <f>(AR58-EmployeeData36[[#This Row],[Probability]])^2</f>
        <v>6.3907355769323325E-3</v>
      </c>
      <c r="AM58" t="str">
        <f>IF(EmployeeData36[[#This Row],[Probability]]&lt;10%,"Low",
IF(EmployeeData36[[#This Row],[Probability]]&lt;20%,"Moderate",
IF(EmployeeData36[[#This Row],[Probability]]&lt;30%,"High","Very High")))</f>
        <v>Low</v>
      </c>
      <c r="AN58">
        <f t="shared" si="0"/>
        <v>0</v>
      </c>
      <c r="AO58" t="str">
        <f>EmployeeData3[[#This Row],[Department]]</f>
        <v>IT</v>
      </c>
      <c r="AP58" t="str">
        <f>EmployeeData3[[#This Row],[Country]]</f>
        <v>Singapore</v>
      </c>
      <c r="AQ58" t="str">
        <f>EmployeeData[[#This Row],[Job Level]]</f>
        <v>Senior</v>
      </c>
      <c r="AR58">
        <v>0</v>
      </c>
    </row>
    <row r="59" spans="1:44">
      <c r="A59">
        <v>42</v>
      </c>
      <c r="B59">
        <v>3</v>
      </c>
      <c r="C59">
        <v>1.7</v>
      </c>
      <c r="D59" s="3">
        <v>1.06</v>
      </c>
      <c r="E59">
        <v>1</v>
      </c>
      <c r="F59">
        <v>12</v>
      </c>
      <c r="G59">
        <v>73</v>
      </c>
      <c r="H59">
        <v>0</v>
      </c>
      <c r="I59">
        <v>1.5</v>
      </c>
      <c r="J59">
        <v>1</v>
      </c>
      <c r="K59">
        <v>14</v>
      </c>
      <c r="L59">
        <v>0</v>
      </c>
      <c r="M59">
        <v>0</v>
      </c>
      <c r="N59">
        <v>0</v>
      </c>
      <c r="O59">
        <v>0</v>
      </c>
      <c r="P59">
        <v>0</v>
      </c>
      <c r="Q59">
        <v>0</v>
      </c>
      <c r="R59">
        <v>0</v>
      </c>
      <c r="S59">
        <v>0</v>
      </c>
      <c r="T59">
        <v>0</v>
      </c>
      <c r="U59">
        <v>1</v>
      </c>
      <c r="V59">
        <v>0</v>
      </c>
      <c r="W59">
        <v>0</v>
      </c>
      <c r="X59">
        <v>0</v>
      </c>
      <c r="Y59">
        <v>0</v>
      </c>
      <c r="Z59">
        <v>0</v>
      </c>
      <c r="AA59">
        <v>0</v>
      </c>
      <c r="AB59">
        <v>0</v>
      </c>
      <c r="AC59">
        <v>0</v>
      </c>
      <c r="AD59">
        <v>0</v>
      </c>
      <c r="AE59">
        <v>0</v>
      </c>
      <c r="AF59">
        <v>0</v>
      </c>
      <c r="AG59">
        <v>1</v>
      </c>
      <c r="AH59" s="59" cm="1">
        <f t="array" ref="AH59">$B$1005+SUMPRODUCT(A59:AG59,TRANSPOSE($B$1006:$B$1038))</f>
        <v>-2.874539190751765</v>
      </c>
      <c r="AI59" s="3">
        <f>EXP(EmployeeData36[[#This Row],[Logit]])</f>
        <v>5.6442142573377749E-2</v>
      </c>
      <c r="AJ59">
        <f>EmployeeData36[[#This Row],[Odds]]/(1+EmployeeData36[[#This Row],[Odds]])</f>
        <v>5.3426629153481946E-2</v>
      </c>
      <c r="AK59">
        <f>IF(AR59=1,LN(EmployeeData36[[#This Row],[Probability]]),LN(1-EmployeeData36[[#This Row],[Probability]]))</f>
        <v>-5.4906793274247044E-2</v>
      </c>
      <c r="AL59" s="3">
        <f>(AR59-EmployeeData36[[#This Row],[Probability]])^2</f>
        <v>2.854404702703687E-3</v>
      </c>
      <c r="AM59" t="str">
        <f>IF(EmployeeData36[[#This Row],[Probability]]&lt;10%,"Low",
IF(EmployeeData36[[#This Row],[Probability]]&lt;20%,"Moderate",
IF(EmployeeData36[[#This Row],[Probability]]&lt;30%,"High","Very High")))</f>
        <v>Low</v>
      </c>
      <c r="AN59">
        <f t="shared" si="0"/>
        <v>0</v>
      </c>
      <c r="AO59" t="str">
        <f>EmployeeData3[[#This Row],[Department]]</f>
        <v>Finance</v>
      </c>
      <c r="AP59" t="str">
        <f>EmployeeData3[[#This Row],[Country]]</f>
        <v>UK</v>
      </c>
      <c r="AQ59" t="str">
        <f>EmployeeData[[#This Row],[Job Level]]</f>
        <v>Professional</v>
      </c>
      <c r="AR59">
        <v>0</v>
      </c>
    </row>
    <row r="60" spans="1:44">
      <c r="A60">
        <v>35</v>
      </c>
      <c r="B60">
        <v>4.4000000000000004</v>
      </c>
      <c r="C60">
        <v>3.1</v>
      </c>
      <c r="D60" s="3">
        <v>1.1100000000000001</v>
      </c>
      <c r="E60">
        <v>0</v>
      </c>
      <c r="F60">
        <v>11</v>
      </c>
      <c r="G60">
        <v>48</v>
      </c>
      <c r="H60">
        <v>2</v>
      </c>
      <c r="I60">
        <v>0.4</v>
      </c>
      <c r="J60">
        <v>0</v>
      </c>
      <c r="K60">
        <v>35</v>
      </c>
      <c r="L60">
        <v>0</v>
      </c>
      <c r="M60">
        <v>0</v>
      </c>
      <c r="N60">
        <v>0</v>
      </c>
      <c r="O60">
        <v>0</v>
      </c>
      <c r="P60">
        <v>0</v>
      </c>
      <c r="Q60">
        <v>0</v>
      </c>
      <c r="R60">
        <v>0</v>
      </c>
      <c r="S60">
        <v>0</v>
      </c>
      <c r="T60">
        <v>0</v>
      </c>
      <c r="U60">
        <v>0</v>
      </c>
      <c r="V60">
        <v>0</v>
      </c>
      <c r="W60">
        <v>1</v>
      </c>
      <c r="X60">
        <v>0</v>
      </c>
      <c r="Y60">
        <v>0</v>
      </c>
      <c r="Z60">
        <v>0</v>
      </c>
      <c r="AA60">
        <v>0</v>
      </c>
      <c r="AB60">
        <v>0</v>
      </c>
      <c r="AC60">
        <v>0</v>
      </c>
      <c r="AD60">
        <v>0</v>
      </c>
      <c r="AE60">
        <v>0</v>
      </c>
      <c r="AF60">
        <v>0</v>
      </c>
      <c r="AG60">
        <v>1</v>
      </c>
      <c r="AH60" s="59" cm="1">
        <f t="array" ref="AH60">$B$1005+SUMPRODUCT(A60:AG60,TRANSPOSE($B$1006:$B$1038))</f>
        <v>-1.3923756104845282</v>
      </c>
      <c r="AI60" s="3">
        <f>EXP(EmployeeData36[[#This Row],[Logit]])</f>
        <v>0.24848430100170332</v>
      </c>
      <c r="AJ60">
        <f>EmployeeData36[[#This Row],[Odds]]/(1+EmployeeData36[[#This Row],[Odds]])</f>
        <v>0.19902877497325</v>
      </c>
      <c r="AK60">
        <f>IF(AR60=1,LN(EmployeeData36[[#This Row],[Probability]]),LN(1-EmployeeData36[[#This Row],[Probability]]))</f>
        <v>-1.6143058668553794</v>
      </c>
      <c r="AL60" s="3">
        <f>(AR60-EmployeeData36[[#This Row],[Probability]])^2</f>
        <v>0.64155490332085263</v>
      </c>
      <c r="AM60" t="str">
        <f>IF(EmployeeData36[[#This Row],[Probability]]&lt;10%,"Low",
IF(EmployeeData36[[#This Row],[Probability]]&lt;20%,"Moderate",
IF(EmployeeData36[[#This Row],[Probability]]&lt;30%,"High","Very High")))</f>
        <v>Moderate</v>
      </c>
      <c r="AN60">
        <f t="shared" si="0"/>
        <v>1</v>
      </c>
      <c r="AO60" t="str">
        <f>EmployeeData3[[#This Row],[Department]]</f>
        <v>IT</v>
      </c>
      <c r="AP60" t="str">
        <f>EmployeeData3[[#This Row],[Country]]</f>
        <v>UK</v>
      </c>
      <c r="AQ60" t="str">
        <f>EmployeeData[[#This Row],[Job Level]]</f>
        <v>Professional</v>
      </c>
      <c r="AR60">
        <v>1</v>
      </c>
    </row>
    <row r="61" spans="1:44">
      <c r="A61">
        <v>38</v>
      </c>
      <c r="B61">
        <v>9</v>
      </c>
      <c r="C61">
        <v>7.7</v>
      </c>
      <c r="D61" s="3">
        <v>0.91</v>
      </c>
      <c r="E61">
        <v>0</v>
      </c>
      <c r="F61">
        <v>20</v>
      </c>
      <c r="G61">
        <v>61</v>
      </c>
      <c r="H61">
        <v>7</v>
      </c>
      <c r="I61">
        <v>5.4</v>
      </c>
      <c r="J61">
        <v>0</v>
      </c>
      <c r="K61">
        <v>9</v>
      </c>
      <c r="L61">
        <v>0</v>
      </c>
      <c r="M61">
        <v>0</v>
      </c>
      <c r="N61">
        <v>0</v>
      </c>
      <c r="O61">
        <v>0</v>
      </c>
      <c r="P61">
        <v>0</v>
      </c>
      <c r="Q61">
        <v>0</v>
      </c>
      <c r="R61">
        <v>1</v>
      </c>
      <c r="S61">
        <v>0</v>
      </c>
      <c r="T61">
        <v>0</v>
      </c>
      <c r="U61">
        <v>0</v>
      </c>
      <c r="V61">
        <v>1</v>
      </c>
      <c r="W61">
        <v>0</v>
      </c>
      <c r="X61">
        <v>0</v>
      </c>
      <c r="Y61">
        <v>0</v>
      </c>
      <c r="Z61">
        <v>0</v>
      </c>
      <c r="AA61">
        <v>0</v>
      </c>
      <c r="AB61">
        <v>0</v>
      </c>
      <c r="AC61">
        <v>0</v>
      </c>
      <c r="AD61">
        <v>0</v>
      </c>
      <c r="AE61">
        <v>0</v>
      </c>
      <c r="AF61">
        <v>1</v>
      </c>
      <c r="AG61">
        <v>0</v>
      </c>
      <c r="AH61" s="59" cm="1">
        <f t="array" ref="AH61">$B$1005+SUMPRODUCT(A61:AG61,TRANSPOSE($B$1006:$B$1038))</f>
        <v>-1.1887381744366015</v>
      </c>
      <c r="AI61" s="3">
        <f>EXP(EmployeeData36[[#This Row],[Logit]])</f>
        <v>0.30460538052765174</v>
      </c>
      <c r="AJ61">
        <f>EmployeeData36[[#This Row],[Odds]]/(1+EmployeeData36[[#This Row],[Odds]])</f>
        <v>0.2334846882238468</v>
      </c>
      <c r="AK61">
        <f>IF(AR61=1,LN(EmployeeData36[[#This Row],[Probability]]),LN(1-EmployeeData36[[#This Row],[Probability]]))</f>
        <v>-0.26590060464519388</v>
      </c>
      <c r="AL61" s="3">
        <f>(AR61-EmployeeData36[[#This Row],[Probability]])^2</f>
        <v>5.4515099634986942E-2</v>
      </c>
      <c r="AM61" t="str">
        <f>IF(EmployeeData36[[#This Row],[Probability]]&lt;10%,"Low",
IF(EmployeeData36[[#This Row],[Probability]]&lt;20%,"Moderate",
IF(EmployeeData36[[#This Row],[Probability]]&lt;30%,"High","Very High")))</f>
        <v>High</v>
      </c>
      <c r="AN61">
        <f t="shared" si="0"/>
        <v>0</v>
      </c>
      <c r="AO61" t="str">
        <f>EmployeeData3[[#This Row],[Department]]</f>
        <v>HR</v>
      </c>
      <c r="AP61" t="str">
        <f>EmployeeData3[[#This Row],[Country]]</f>
        <v>UK</v>
      </c>
      <c r="AQ61" t="str">
        <f>EmployeeData[[#This Row],[Job Level]]</f>
        <v>Senior</v>
      </c>
      <c r="AR61">
        <v>0</v>
      </c>
    </row>
    <row r="62" spans="1:44">
      <c r="A62">
        <v>37</v>
      </c>
      <c r="B62">
        <v>9</v>
      </c>
      <c r="C62">
        <v>1.7</v>
      </c>
      <c r="D62" s="3">
        <v>1.1200000000000001</v>
      </c>
      <c r="E62">
        <v>0</v>
      </c>
      <c r="F62">
        <v>17</v>
      </c>
      <c r="G62">
        <v>70</v>
      </c>
      <c r="H62">
        <v>4</v>
      </c>
      <c r="I62">
        <v>1.5</v>
      </c>
      <c r="J62">
        <v>1</v>
      </c>
      <c r="K62">
        <v>32</v>
      </c>
      <c r="L62">
        <v>0</v>
      </c>
      <c r="M62">
        <v>0</v>
      </c>
      <c r="N62">
        <v>0</v>
      </c>
      <c r="O62">
        <v>0</v>
      </c>
      <c r="P62">
        <v>0</v>
      </c>
      <c r="Q62">
        <v>1</v>
      </c>
      <c r="R62">
        <v>0</v>
      </c>
      <c r="S62">
        <v>0</v>
      </c>
      <c r="T62">
        <v>0</v>
      </c>
      <c r="U62">
        <v>0</v>
      </c>
      <c r="V62">
        <v>0</v>
      </c>
      <c r="W62">
        <v>0</v>
      </c>
      <c r="X62">
        <v>0</v>
      </c>
      <c r="Y62">
        <v>1</v>
      </c>
      <c r="Z62">
        <v>0</v>
      </c>
      <c r="AA62">
        <v>0</v>
      </c>
      <c r="AB62">
        <v>0</v>
      </c>
      <c r="AC62">
        <v>0</v>
      </c>
      <c r="AD62">
        <v>0</v>
      </c>
      <c r="AE62">
        <v>0</v>
      </c>
      <c r="AF62">
        <v>0</v>
      </c>
      <c r="AG62">
        <v>0</v>
      </c>
      <c r="AH62" s="59" cm="1">
        <f t="array" ref="AH62">$B$1005+SUMPRODUCT(A62:AG62,TRANSPOSE($B$1006:$B$1038))</f>
        <v>-1.872475702368509</v>
      </c>
      <c r="AI62" s="3">
        <f>EXP(EmployeeData36[[#This Row],[Logit]])</f>
        <v>0.15374256943083778</v>
      </c>
      <c r="AJ62">
        <f>EmployeeData36[[#This Row],[Odds]]/(1+EmployeeData36[[#This Row],[Odds]])</f>
        <v>0.13325552294276685</v>
      </c>
      <c r="AK62">
        <f>IF(AR62=1,LN(EmployeeData36[[#This Row],[Probability]]),LN(1-EmployeeData36[[#This Row],[Probability]]))</f>
        <v>-2.0154867688193905</v>
      </c>
      <c r="AL62" s="3">
        <f>(AR62-EmployeeData36[[#This Row],[Probability]])^2</f>
        <v>0.75124598850921653</v>
      </c>
      <c r="AM62" t="str">
        <f>IF(EmployeeData36[[#This Row],[Probability]]&lt;10%,"Low",
IF(EmployeeData36[[#This Row],[Probability]]&lt;20%,"Moderate",
IF(EmployeeData36[[#This Row],[Probability]]&lt;30%,"High","Very High")))</f>
        <v>Moderate</v>
      </c>
      <c r="AN62">
        <f t="shared" si="0"/>
        <v>1</v>
      </c>
      <c r="AO62" t="str">
        <f>EmployeeData3[[#This Row],[Department]]</f>
        <v>Sales</v>
      </c>
      <c r="AP62" t="str">
        <f>EmployeeData3[[#This Row],[Country]]</f>
        <v>UK</v>
      </c>
      <c r="AQ62" t="str">
        <f>EmployeeData[[#This Row],[Job Level]]</f>
        <v>Manager</v>
      </c>
      <c r="AR62">
        <v>1</v>
      </c>
    </row>
    <row r="63" spans="1:44">
      <c r="A63">
        <v>33</v>
      </c>
      <c r="B63">
        <v>3.6</v>
      </c>
      <c r="C63">
        <v>1.5</v>
      </c>
      <c r="D63" s="3">
        <v>0.97</v>
      </c>
      <c r="E63">
        <v>1</v>
      </c>
      <c r="F63">
        <v>13</v>
      </c>
      <c r="G63">
        <v>76</v>
      </c>
      <c r="H63">
        <v>2</v>
      </c>
      <c r="I63">
        <v>3.9</v>
      </c>
      <c r="J63">
        <v>0</v>
      </c>
      <c r="K63">
        <v>11</v>
      </c>
      <c r="L63">
        <v>1</v>
      </c>
      <c r="M63">
        <v>0</v>
      </c>
      <c r="N63">
        <v>0</v>
      </c>
      <c r="O63">
        <v>0</v>
      </c>
      <c r="P63">
        <v>0</v>
      </c>
      <c r="Q63">
        <v>0</v>
      </c>
      <c r="R63">
        <v>0</v>
      </c>
      <c r="S63">
        <v>1</v>
      </c>
      <c r="T63">
        <v>0</v>
      </c>
      <c r="U63">
        <v>0</v>
      </c>
      <c r="V63">
        <v>1</v>
      </c>
      <c r="W63">
        <v>0</v>
      </c>
      <c r="X63">
        <v>0</v>
      </c>
      <c r="Y63">
        <v>0</v>
      </c>
      <c r="Z63">
        <v>0</v>
      </c>
      <c r="AA63">
        <v>0</v>
      </c>
      <c r="AB63">
        <v>0</v>
      </c>
      <c r="AC63">
        <v>0</v>
      </c>
      <c r="AD63">
        <v>0</v>
      </c>
      <c r="AE63">
        <v>1</v>
      </c>
      <c r="AF63">
        <v>1</v>
      </c>
      <c r="AG63">
        <v>0</v>
      </c>
      <c r="AH63" s="59" cm="1">
        <f t="array" ref="AH63">$B$1005+SUMPRODUCT(A63:AG63,TRANSPOSE($B$1006:$B$1038))</f>
        <v>-2.6872484583094307</v>
      </c>
      <c r="AI63" s="3">
        <f>EXP(EmployeeData36[[#This Row],[Logit]])</f>
        <v>6.8067973804955259E-2</v>
      </c>
      <c r="AJ63">
        <f>EmployeeData36[[#This Row],[Odds]]/(1+EmployeeData36[[#This Row],[Odds]])</f>
        <v>6.3730001717461349E-2</v>
      </c>
      <c r="AK63">
        <f>IF(AR63=1,LN(EmployeeData36[[#This Row],[Probability]]),LN(1-EmployeeData36[[#This Row],[Probability]]))</f>
        <v>-6.5851384397479271E-2</v>
      </c>
      <c r="AL63" s="3">
        <f>(AR63-EmployeeData36[[#This Row],[Probability]])^2</f>
        <v>4.061513118907626E-3</v>
      </c>
      <c r="AM63" t="str">
        <f>IF(EmployeeData36[[#This Row],[Probability]]&lt;10%,"Low",
IF(EmployeeData36[[#This Row],[Probability]]&lt;20%,"Moderate",
IF(EmployeeData36[[#This Row],[Probability]]&lt;30%,"High","Very High")))</f>
        <v>Low</v>
      </c>
      <c r="AN63">
        <f t="shared" si="0"/>
        <v>0</v>
      </c>
      <c r="AO63" t="str">
        <f>EmployeeData3[[#This Row],[Department]]</f>
        <v>HR</v>
      </c>
      <c r="AP63" t="str">
        <f>EmployeeData3[[#This Row],[Country]]</f>
        <v>US</v>
      </c>
      <c r="AQ63" t="str">
        <f>EmployeeData[[#This Row],[Job Level]]</f>
        <v>Senior Manager</v>
      </c>
      <c r="AR63">
        <v>0</v>
      </c>
    </row>
    <row r="64" spans="1:44">
      <c r="A64">
        <v>49</v>
      </c>
      <c r="B64">
        <v>8.9</v>
      </c>
      <c r="C64">
        <v>2.1</v>
      </c>
      <c r="D64" s="3">
        <v>0.88</v>
      </c>
      <c r="E64">
        <v>0</v>
      </c>
      <c r="F64">
        <v>18</v>
      </c>
      <c r="G64">
        <v>49</v>
      </c>
      <c r="H64">
        <v>15</v>
      </c>
      <c r="I64">
        <v>4.0999999999999996</v>
      </c>
      <c r="J64">
        <v>1</v>
      </c>
      <c r="K64">
        <v>34</v>
      </c>
      <c r="L64">
        <v>1</v>
      </c>
      <c r="M64">
        <v>0</v>
      </c>
      <c r="N64">
        <v>1</v>
      </c>
      <c r="O64">
        <v>0</v>
      </c>
      <c r="P64">
        <v>0</v>
      </c>
      <c r="Q64">
        <v>0</v>
      </c>
      <c r="R64">
        <v>1</v>
      </c>
      <c r="S64">
        <v>0</v>
      </c>
      <c r="T64">
        <v>0</v>
      </c>
      <c r="U64">
        <v>0</v>
      </c>
      <c r="V64">
        <v>0</v>
      </c>
      <c r="W64">
        <v>0</v>
      </c>
      <c r="X64">
        <v>0</v>
      </c>
      <c r="Y64">
        <v>0</v>
      </c>
      <c r="Z64">
        <v>1</v>
      </c>
      <c r="AA64">
        <v>0</v>
      </c>
      <c r="AB64">
        <v>0</v>
      </c>
      <c r="AC64">
        <v>0</v>
      </c>
      <c r="AD64">
        <v>0</v>
      </c>
      <c r="AE64">
        <v>0</v>
      </c>
      <c r="AF64">
        <v>0</v>
      </c>
      <c r="AG64">
        <v>0</v>
      </c>
      <c r="AH64" s="59" cm="1">
        <f t="array" ref="AH64">$B$1005+SUMPRODUCT(A64:AG64,TRANSPOSE($B$1006:$B$1038))</f>
        <v>-1.4634414490909913</v>
      </c>
      <c r="AI64" s="3">
        <f>EXP(EmployeeData36[[#This Row],[Logit]])</f>
        <v>0.23143841909043214</v>
      </c>
      <c r="AJ64">
        <f>EmployeeData36[[#This Row],[Odds]]/(1+EmployeeData36[[#This Row],[Odds]])</f>
        <v>0.18794152878661827</v>
      </c>
      <c r="AK64">
        <f>IF(AR64=1,LN(EmployeeData36[[#This Row],[Probability]]),LN(1-EmployeeData36[[#This Row],[Probability]]))</f>
        <v>-0.20818293252949929</v>
      </c>
      <c r="AL64" s="3">
        <f>(AR64-EmployeeData36[[#This Row],[Probability]])^2</f>
        <v>3.5322018242651264E-2</v>
      </c>
      <c r="AM64" t="str">
        <f>IF(EmployeeData36[[#This Row],[Probability]]&lt;10%,"Low",
IF(EmployeeData36[[#This Row],[Probability]]&lt;20%,"Moderate",
IF(EmployeeData36[[#This Row],[Probability]]&lt;30%,"High","Very High")))</f>
        <v>Moderate</v>
      </c>
      <c r="AN64">
        <f t="shared" si="0"/>
        <v>0</v>
      </c>
      <c r="AO64" t="str">
        <f>EmployeeData3[[#This Row],[Department]]</f>
        <v>Underwriting</v>
      </c>
      <c r="AP64" t="str">
        <f>EmployeeData3[[#This Row],[Country]]</f>
        <v>UK</v>
      </c>
      <c r="AQ64" t="str">
        <f>EmployeeData[[#This Row],[Job Level]]</f>
        <v>Senior</v>
      </c>
      <c r="AR64">
        <v>0</v>
      </c>
    </row>
    <row r="65" spans="1:44">
      <c r="A65">
        <v>25</v>
      </c>
      <c r="B65">
        <v>3.9</v>
      </c>
      <c r="C65">
        <v>2.1</v>
      </c>
      <c r="D65" s="3">
        <v>1.0900000000000001</v>
      </c>
      <c r="E65">
        <v>0</v>
      </c>
      <c r="F65">
        <v>7</v>
      </c>
      <c r="G65">
        <v>86</v>
      </c>
      <c r="H65">
        <v>3</v>
      </c>
      <c r="I65">
        <v>2.7</v>
      </c>
      <c r="J65">
        <v>0</v>
      </c>
      <c r="K65">
        <v>24</v>
      </c>
      <c r="L65">
        <v>0</v>
      </c>
      <c r="M65">
        <v>0</v>
      </c>
      <c r="N65">
        <v>1</v>
      </c>
      <c r="O65">
        <v>0</v>
      </c>
      <c r="P65">
        <v>0</v>
      </c>
      <c r="Q65">
        <v>0</v>
      </c>
      <c r="R65">
        <v>0</v>
      </c>
      <c r="S65">
        <v>0</v>
      </c>
      <c r="T65">
        <v>0</v>
      </c>
      <c r="U65">
        <v>0</v>
      </c>
      <c r="V65">
        <v>0</v>
      </c>
      <c r="W65">
        <v>0</v>
      </c>
      <c r="X65">
        <v>0</v>
      </c>
      <c r="Y65">
        <v>1</v>
      </c>
      <c r="Z65">
        <v>0</v>
      </c>
      <c r="AA65">
        <v>0</v>
      </c>
      <c r="AB65">
        <v>0</v>
      </c>
      <c r="AC65">
        <v>0</v>
      </c>
      <c r="AD65">
        <v>0</v>
      </c>
      <c r="AE65">
        <v>0</v>
      </c>
      <c r="AF65">
        <v>1</v>
      </c>
      <c r="AG65">
        <v>0</v>
      </c>
      <c r="AH65" s="59" cm="1">
        <f t="array" ref="AH65">$B$1005+SUMPRODUCT(A65:AG65,TRANSPOSE($B$1006:$B$1038))</f>
        <v>-2.904522376163996</v>
      </c>
      <c r="AI65" s="3">
        <f>EXP(EmployeeData36[[#This Row],[Logit]])</f>
        <v>5.4774946174639308E-2</v>
      </c>
      <c r="AJ65">
        <f>EmployeeData36[[#This Row],[Odds]]/(1+EmployeeData36[[#This Row],[Odds]])</f>
        <v>5.1930458125965195E-2</v>
      </c>
      <c r="AK65">
        <f>IF(AR65=1,LN(EmployeeData36[[#This Row],[Probability]]),LN(1-EmployeeData36[[#This Row],[Probability]]))</f>
        <v>-5.3327423010355202E-2</v>
      </c>
      <c r="AL65" s="3">
        <f>(AR65-EmployeeData36[[#This Row],[Probability]])^2</f>
        <v>2.6967724811726248E-3</v>
      </c>
      <c r="AM65" t="str">
        <f>IF(EmployeeData36[[#This Row],[Probability]]&lt;10%,"Low",
IF(EmployeeData36[[#This Row],[Probability]]&lt;20%,"Moderate",
IF(EmployeeData36[[#This Row],[Probability]]&lt;30%,"High","Very High")))</f>
        <v>Low</v>
      </c>
      <c r="AN65">
        <f t="shared" si="0"/>
        <v>0</v>
      </c>
      <c r="AO65" t="str">
        <f>EmployeeData3[[#This Row],[Department]]</f>
        <v>Sales</v>
      </c>
      <c r="AP65" t="str">
        <f>EmployeeData3[[#This Row],[Country]]</f>
        <v>UK</v>
      </c>
      <c r="AQ65" t="str">
        <f>EmployeeData[[#This Row],[Job Level]]</f>
        <v>Professional</v>
      </c>
      <c r="AR65">
        <v>0</v>
      </c>
    </row>
    <row r="66" spans="1:44">
      <c r="A66">
        <v>59</v>
      </c>
      <c r="B66">
        <v>6.9</v>
      </c>
      <c r="C66">
        <v>2.7</v>
      </c>
      <c r="D66" s="3">
        <v>1.1299999999999999</v>
      </c>
      <c r="E66">
        <v>0</v>
      </c>
      <c r="F66">
        <v>17</v>
      </c>
      <c r="G66">
        <v>71</v>
      </c>
      <c r="H66">
        <v>5</v>
      </c>
      <c r="I66">
        <v>3.3</v>
      </c>
      <c r="J66">
        <v>0</v>
      </c>
      <c r="K66">
        <v>40</v>
      </c>
      <c r="L66">
        <v>0</v>
      </c>
      <c r="M66">
        <v>0</v>
      </c>
      <c r="N66">
        <v>0</v>
      </c>
      <c r="O66">
        <v>0</v>
      </c>
      <c r="P66">
        <v>0</v>
      </c>
      <c r="Q66">
        <v>0</v>
      </c>
      <c r="R66">
        <v>0</v>
      </c>
      <c r="S66">
        <v>0</v>
      </c>
      <c r="T66">
        <v>0</v>
      </c>
      <c r="U66">
        <v>0</v>
      </c>
      <c r="V66">
        <v>1</v>
      </c>
      <c r="W66">
        <v>0</v>
      </c>
      <c r="X66">
        <v>0</v>
      </c>
      <c r="Y66">
        <v>0</v>
      </c>
      <c r="Z66">
        <v>0</v>
      </c>
      <c r="AA66">
        <v>0</v>
      </c>
      <c r="AB66">
        <v>0</v>
      </c>
      <c r="AC66">
        <v>0</v>
      </c>
      <c r="AD66">
        <v>0</v>
      </c>
      <c r="AE66">
        <v>1</v>
      </c>
      <c r="AF66">
        <v>0</v>
      </c>
      <c r="AG66">
        <v>0</v>
      </c>
      <c r="AH66" s="59" cm="1">
        <f t="array" ref="AH66">$B$1005+SUMPRODUCT(A66:AG66,TRANSPOSE($B$1006:$B$1038))</f>
        <v>-2.1698551042191578</v>
      </c>
      <c r="AI66" s="3">
        <f>EXP(EmployeeData36[[#This Row],[Logit]])</f>
        <v>0.11419416196441876</v>
      </c>
      <c r="AJ66">
        <f>EmployeeData36[[#This Row],[Odds]]/(1+EmployeeData36[[#This Row],[Odds]])</f>
        <v>0.102490361072333</v>
      </c>
      <c r="AK66">
        <f>IF(AR66=1,LN(EmployeeData36[[#This Row],[Probability]]),LN(1-EmployeeData36[[#This Row],[Probability]]))</f>
        <v>-2.2779865231442566</v>
      </c>
      <c r="AL66" s="3">
        <f>(AR66-EmployeeData36[[#This Row],[Probability]])^2</f>
        <v>0.80552355196807124</v>
      </c>
      <c r="AM66" t="str">
        <f>IF(EmployeeData36[[#This Row],[Probability]]&lt;10%,"Low",
IF(EmployeeData36[[#This Row],[Probability]]&lt;20%,"Moderate",
IF(EmployeeData36[[#This Row],[Probability]]&lt;30%,"High","Very High")))</f>
        <v>Moderate</v>
      </c>
      <c r="AN66">
        <f t="shared" ref="AN66:AN129" si="1">AR66</f>
        <v>1</v>
      </c>
      <c r="AO66" t="str">
        <f>EmployeeData3[[#This Row],[Department]]</f>
        <v>HR</v>
      </c>
      <c r="AP66" t="str">
        <f>EmployeeData3[[#This Row],[Country]]</f>
        <v>US</v>
      </c>
      <c r="AQ66" t="str">
        <f>EmployeeData[[#This Row],[Job Level]]</f>
        <v>Professional</v>
      </c>
      <c r="AR66">
        <v>1</v>
      </c>
    </row>
    <row r="67" spans="1:44">
      <c r="A67">
        <v>46</v>
      </c>
      <c r="B67">
        <v>5.7</v>
      </c>
      <c r="C67">
        <v>1.9</v>
      </c>
      <c r="D67" s="3">
        <v>1.31</v>
      </c>
      <c r="E67">
        <v>0</v>
      </c>
      <c r="F67">
        <v>17</v>
      </c>
      <c r="G67">
        <v>72</v>
      </c>
      <c r="H67">
        <v>2</v>
      </c>
      <c r="I67">
        <v>3.7</v>
      </c>
      <c r="J67">
        <v>0</v>
      </c>
      <c r="K67">
        <v>38</v>
      </c>
      <c r="L67">
        <v>0</v>
      </c>
      <c r="M67">
        <v>0</v>
      </c>
      <c r="N67">
        <v>1</v>
      </c>
      <c r="O67">
        <v>0</v>
      </c>
      <c r="P67">
        <v>0</v>
      </c>
      <c r="Q67">
        <v>0</v>
      </c>
      <c r="R67">
        <v>1</v>
      </c>
      <c r="S67">
        <v>0</v>
      </c>
      <c r="T67">
        <v>0</v>
      </c>
      <c r="U67">
        <v>0</v>
      </c>
      <c r="V67">
        <v>0</v>
      </c>
      <c r="W67">
        <v>0</v>
      </c>
      <c r="X67">
        <v>0</v>
      </c>
      <c r="Y67">
        <v>0</v>
      </c>
      <c r="Z67">
        <v>0</v>
      </c>
      <c r="AA67">
        <v>0</v>
      </c>
      <c r="AB67">
        <v>0</v>
      </c>
      <c r="AC67">
        <v>0</v>
      </c>
      <c r="AD67">
        <v>1</v>
      </c>
      <c r="AE67">
        <v>0</v>
      </c>
      <c r="AF67">
        <v>0</v>
      </c>
      <c r="AG67">
        <v>0</v>
      </c>
      <c r="AH67" s="59" cm="1">
        <f t="array" ref="AH67">$B$1005+SUMPRODUCT(A67:AG67,TRANSPOSE($B$1006:$B$1038))</f>
        <v>-2.396726709645403</v>
      </c>
      <c r="AI67" s="3">
        <f>EXP(EmployeeData36[[#This Row],[Logit]])</f>
        <v>9.1015386017174515E-2</v>
      </c>
      <c r="AJ67">
        <f>EmployeeData36[[#This Row],[Odds]]/(1+EmployeeData36[[#This Row],[Odds]])</f>
        <v>8.3422642048552903E-2</v>
      </c>
      <c r="AK67">
        <f>IF(AR67=1,LN(EmployeeData36[[#This Row],[Probability]]),LN(1-EmployeeData36[[#This Row],[Probability]]))</f>
        <v>-8.7108809425345782E-2</v>
      </c>
      <c r="AL67" s="3">
        <f>(AR67-EmployeeData36[[#This Row],[Probability]])^2</f>
        <v>6.9593372063609868E-3</v>
      </c>
      <c r="AM67" t="str">
        <f>IF(EmployeeData36[[#This Row],[Probability]]&lt;10%,"Low",
IF(EmployeeData36[[#This Row],[Probability]]&lt;20%,"Moderate",
IF(EmployeeData36[[#This Row],[Probability]]&lt;30%,"High","Very High")))</f>
        <v>Low</v>
      </c>
      <c r="AN67">
        <f t="shared" si="1"/>
        <v>0</v>
      </c>
      <c r="AO67" t="str">
        <f>EmployeeData3[[#This Row],[Department]]</f>
        <v>Operations</v>
      </c>
      <c r="AP67" t="str">
        <f>EmployeeData3[[#This Row],[Country]]</f>
        <v>Singapore</v>
      </c>
      <c r="AQ67" t="str">
        <f>EmployeeData[[#This Row],[Job Level]]</f>
        <v>Senior</v>
      </c>
      <c r="AR67">
        <v>0</v>
      </c>
    </row>
    <row r="68" spans="1:44">
      <c r="A68">
        <v>22</v>
      </c>
      <c r="B68">
        <v>2.9</v>
      </c>
      <c r="C68">
        <v>2.9</v>
      </c>
      <c r="D68" s="3">
        <v>0.87</v>
      </c>
      <c r="E68">
        <v>0</v>
      </c>
      <c r="F68">
        <v>2</v>
      </c>
      <c r="G68">
        <v>72</v>
      </c>
      <c r="H68">
        <v>1</v>
      </c>
      <c r="I68">
        <v>3.1</v>
      </c>
      <c r="J68">
        <v>0</v>
      </c>
      <c r="K68">
        <v>41</v>
      </c>
      <c r="L68">
        <v>0</v>
      </c>
      <c r="M68">
        <v>0</v>
      </c>
      <c r="N68">
        <v>0</v>
      </c>
      <c r="O68">
        <v>0</v>
      </c>
      <c r="P68">
        <v>0</v>
      </c>
      <c r="Q68">
        <v>0</v>
      </c>
      <c r="R68">
        <v>0</v>
      </c>
      <c r="S68">
        <v>0</v>
      </c>
      <c r="T68">
        <v>0</v>
      </c>
      <c r="U68">
        <v>1</v>
      </c>
      <c r="V68">
        <v>0</v>
      </c>
      <c r="W68">
        <v>0</v>
      </c>
      <c r="X68">
        <v>0</v>
      </c>
      <c r="Y68">
        <v>0</v>
      </c>
      <c r="Z68">
        <v>0</v>
      </c>
      <c r="AA68">
        <v>0</v>
      </c>
      <c r="AB68">
        <v>0</v>
      </c>
      <c r="AC68">
        <v>0</v>
      </c>
      <c r="AD68">
        <v>0</v>
      </c>
      <c r="AE68">
        <v>0</v>
      </c>
      <c r="AF68">
        <v>0</v>
      </c>
      <c r="AG68">
        <v>0</v>
      </c>
      <c r="AH68" s="59" cm="1">
        <f t="array" ref="AH68">$B$1005+SUMPRODUCT(A68:AG68,TRANSPOSE($B$1006:$B$1038))</f>
        <v>-2.2135204801952622</v>
      </c>
      <c r="AI68" s="3">
        <f>EXP(EmployeeData36[[#This Row],[Logit]])</f>
        <v>0.10931512856085848</v>
      </c>
      <c r="AJ68">
        <f>EmployeeData36[[#This Row],[Odds]]/(1+EmployeeData36[[#This Row],[Odds]])</f>
        <v>9.8542898898959091E-2</v>
      </c>
      <c r="AK68">
        <f>IF(AR68=1,LN(EmployeeData36[[#This Row],[Probability]]),LN(1-EmployeeData36[[#This Row],[Probability]]))</f>
        <v>-0.10374282360408711</v>
      </c>
      <c r="AL68" s="3">
        <f>(AR68-EmployeeData36[[#This Row],[Probability]])^2</f>
        <v>9.710702923410473E-3</v>
      </c>
      <c r="AM68" t="str">
        <f>IF(EmployeeData36[[#This Row],[Probability]]&lt;10%,"Low",
IF(EmployeeData36[[#This Row],[Probability]]&lt;20%,"Moderate",
IF(EmployeeData36[[#This Row],[Probability]]&lt;30%,"High","Very High")))</f>
        <v>Low</v>
      </c>
      <c r="AN68">
        <f t="shared" si="1"/>
        <v>0</v>
      </c>
      <c r="AO68" t="str">
        <f>EmployeeData3[[#This Row],[Department]]</f>
        <v>Finance</v>
      </c>
      <c r="AP68" t="str">
        <f>EmployeeData3[[#This Row],[Country]]</f>
        <v>UK</v>
      </c>
      <c r="AQ68" t="str">
        <f>EmployeeData[[#This Row],[Job Level]]</f>
        <v>Professional</v>
      </c>
      <c r="AR68">
        <v>0</v>
      </c>
    </row>
    <row r="69" spans="1:44">
      <c r="A69">
        <v>36</v>
      </c>
      <c r="B69">
        <v>1.8</v>
      </c>
      <c r="C69">
        <v>0.9</v>
      </c>
      <c r="D69" s="3">
        <v>1.05</v>
      </c>
      <c r="E69">
        <v>0</v>
      </c>
      <c r="F69">
        <v>25</v>
      </c>
      <c r="G69">
        <v>59</v>
      </c>
      <c r="H69">
        <v>7</v>
      </c>
      <c r="I69">
        <v>1.4</v>
      </c>
      <c r="J69">
        <v>1</v>
      </c>
      <c r="K69">
        <v>42</v>
      </c>
      <c r="L69">
        <v>0</v>
      </c>
      <c r="M69">
        <v>0</v>
      </c>
      <c r="N69">
        <v>1</v>
      </c>
      <c r="O69">
        <v>0</v>
      </c>
      <c r="P69">
        <v>1</v>
      </c>
      <c r="Q69">
        <v>0</v>
      </c>
      <c r="R69">
        <v>0</v>
      </c>
      <c r="S69">
        <v>0</v>
      </c>
      <c r="T69">
        <v>0</v>
      </c>
      <c r="U69">
        <v>0</v>
      </c>
      <c r="V69">
        <v>0</v>
      </c>
      <c r="W69">
        <v>0</v>
      </c>
      <c r="X69">
        <v>0</v>
      </c>
      <c r="Y69">
        <v>0</v>
      </c>
      <c r="Z69">
        <v>1</v>
      </c>
      <c r="AA69">
        <v>0</v>
      </c>
      <c r="AB69">
        <v>0</v>
      </c>
      <c r="AC69">
        <v>0</v>
      </c>
      <c r="AD69">
        <v>0</v>
      </c>
      <c r="AE69">
        <v>0</v>
      </c>
      <c r="AF69">
        <v>0</v>
      </c>
      <c r="AG69">
        <v>1</v>
      </c>
      <c r="AH69" s="59" cm="1">
        <f t="array" ref="AH69">$B$1005+SUMPRODUCT(A69:AG69,TRANSPOSE($B$1006:$B$1038))</f>
        <v>-1.212221692706517</v>
      </c>
      <c r="AI69" s="3">
        <f>EXP(EmployeeData36[[#This Row],[Logit]])</f>
        <v>0.29753551210309886</v>
      </c>
      <c r="AJ69">
        <f>EmployeeData36[[#This Row],[Odds]]/(1+EmployeeData36[[#This Row],[Odds]])</f>
        <v>0.22930818411346682</v>
      </c>
      <c r="AK69">
        <f>IF(AR69=1,LN(EmployeeData36[[#This Row],[Probability]]),LN(1-EmployeeData36[[#This Row],[Probability]]))</f>
        <v>-0.26046670531966459</v>
      </c>
      <c r="AL69" s="3">
        <f>(AR69-EmployeeData36[[#This Row],[Probability]])^2</f>
        <v>5.2582243301415595E-2</v>
      </c>
      <c r="AM69" t="str">
        <f>IF(EmployeeData36[[#This Row],[Probability]]&lt;10%,"Low",
IF(EmployeeData36[[#This Row],[Probability]]&lt;20%,"Moderate",
IF(EmployeeData36[[#This Row],[Probability]]&lt;30%,"High","Very High")))</f>
        <v>High</v>
      </c>
      <c r="AN69">
        <f t="shared" si="1"/>
        <v>0</v>
      </c>
      <c r="AO69" t="str">
        <f>EmployeeData3[[#This Row],[Department]]</f>
        <v>Underwriting</v>
      </c>
      <c r="AP69" t="str">
        <f>EmployeeData3[[#This Row],[Country]]</f>
        <v>UK</v>
      </c>
      <c r="AQ69" t="str">
        <f>EmployeeData[[#This Row],[Job Level]]</f>
        <v>Entry</v>
      </c>
      <c r="AR69">
        <v>0</v>
      </c>
    </row>
    <row r="70" spans="1:44">
      <c r="A70">
        <v>36</v>
      </c>
      <c r="B70">
        <v>8.6</v>
      </c>
      <c r="C70">
        <v>2.9</v>
      </c>
      <c r="D70" s="3">
        <v>0.94</v>
      </c>
      <c r="E70">
        <v>0</v>
      </c>
      <c r="F70">
        <v>8</v>
      </c>
      <c r="G70">
        <v>77</v>
      </c>
      <c r="H70">
        <v>1</v>
      </c>
      <c r="I70">
        <v>0.7</v>
      </c>
      <c r="J70">
        <v>1</v>
      </c>
      <c r="K70">
        <v>26</v>
      </c>
      <c r="L70">
        <v>0</v>
      </c>
      <c r="M70">
        <v>0</v>
      </c>
      <c r="N70">
        <v>0</v>
      </c>
      <c r="O70">
        <v>0</v>
      </c>
      <c r="P70">
        <v>0</v>
      </c>
      <c r="Q70">
        <v>0</v>
      </c>
      <c r="R70">
        <v>0</v>
      </c>
      <c r="S70">
        <v>0</v>
      </c>
      <c r="T70">
        <v>0</v>
      </c>
      <c r="U70">
        <v>0</v>
      </c>
      <c r="V70">
        <v>0</v>
      </c>
      <c r="W70">
        <v>1</v>
      </c>
      <c r="X70">
        <v>0</v>
      </c>
      <c r="Y70">
        <v>0</v>
      </c>
      <c r="Z70">
        <v>0</v>
      </c>
      <c r="AA70">
        <v>0</v>
      </c>
      <c r="AB70">
        <v>0</v>
      </c>
      <c r="AC70">
        <v>0</v>
      </c>
      <c r="AD70">
        <v>1</v>
      </c>
      <c r="AE70">
        <v>0</v>
      </c>
      <c r="AF70">
        <v>0</v>
      </c>
      <c r="AG70">
        <v>0</v>
      </c>
      <c r="AH70" s="59" cm="1">
        <f t="array" ref="AH70">$B$1005+SUMPRODUCT(A70:AG70,TRANSPOSE($B$1006:$B$1038))</f>
        <v>-1.9229166246410661</v>
      </c>
      <c r="AI70" s="3">
        <f>EXP(EmployeeData36[[#This Row],[Logit]])</f>
        <v>0.14617998761692103</v>
      </c>
      <c r="AJ70">
        <f>EmployeeData36[[#This Row],[Odds]]/(1+EmployeeData36[[#This Row],[Odds]])</f>
        <v>0.12753667765640456</v>
      </c>
      <c r="AK70">
        <f>IF(AR70=1,LN(EmployeeData36[[#This Row],[Probability]]),LN(1-EmployeeData36[[#This Row],[Probability]]))</f>
        <v>-0.13643466321769615</v>
      </c>
      <c r="AL70" s="3">
        <f>(AR70-EmployeeData36[[#This Row],[Probability]])^2</f>
        <v>1.6265604147633641E-2</v>
      </c>
      <c r="AM70" t="str">
        <f>IF(EmployeeData36[[#This Row],[Probability]]&lt;10%,"Low",
IF(EmployeeData36[[#This Row],[Probability]]&lt;20%,"Moderate",
IF(EmployeeData36[[#This Row],[Probability]]&lt;30%,"High","Very High")))</f>
        <v>Moderate</v>
      </c>
      <c r="AN70">
        <f t="shared" si="1"/>
        <v>0</v>
      </c>
      <c r="AO70" t="str">
        <f>EmployeeData3[[#This Row],[Department]]</f>
        <v>IT</v>
      </c>
      <c r="AP70" t="str">
        <f>EmployeeData3[[#This Row],[Country]]</f>
        <v>Singapore</v>
      </c>
      <c r="AQ70" t="str">
        <f>EmployeeData[[#This Row],[Job Level]]</f>
        <v>Professional</v>
      </c>
      <c r="AR70">
        <v>0</v>
      </c>
    </row>
    <row r="71" spans="1:44">
      <c r="A71">
        <v>42</v>
      </c>
      <c r="B71">
        <v>10.1</v>
      </c>
      <c r="C71">
        <v>3</v>
      </c>
      <c r="D71" s="3">
        <v>1.0900000000000001</v>
      </c>
      <c r="E71">
        <v>0</v>
      </c>
      <c r="F71">
        <v>17</v>
      </c>
      <c r="G71">
        <v>68</v>
      </c>
      <c r="H71">
        <v>6</v>
      </c>
      <c r="I71">
        <v>1.6</v>
      </c>
      <c r="J71">
        <v>1</v>
      </c>
      <c r="K71">
        <v>10</v>
      </c>
      <c r="L71">
        <v>1</v>
      </c>
      <c r="M71">
        <v>0</v>
      </c>
      <c r="N71">
        <v>1</v>
      </c>
      <c r="O71">
        <v>0</v>
      </c>
      <c r="P71">
        <v>0</v>
      </c>
      <c r="Q71">
        <v>0</v>
      </c>
      <c r="R71">
        <v>0</v>
      </c>
      <c r="S71">
        <v>0</v>
      </c>
      <c r="T71">
        <v>1</v>
      </c>
      <c r="U71">
        <v>0</v>
      </c>
      <c r="V71">
        <v>0</v>
      </c>
      <c r="W71">
        <v>0</v>
      </c>
      <c r="X71">
        <v>0</v>
      </c>
      <c r="Y71">
        <v>0</v>
      </c>
      <c r="Z71">
        <v>0</v>
      </c>
      <c r="AA71">
        <v>0</v>
      </c>
      <c r="AB71">
        <v>0</v>
      </c>
      <c r="AC71">
        <v>0</v>
      </c>
      <c r="AD71">
        <v>0</v>
      </c>
      <c r="AE71">
        <v>1</v>
      </c>
      <c r="AF71">
        <v>0</v>
      </c>
      <c r="AG71">
        <v>1</v>
      </c>
      <c r="AH71" s="59" cm="1">
        <f t="array" ref="AH71">$B$1005+SUMPRODUCT(A71:AG71,TRANSPOSE($B$1006:$B$1038))</f>
        <v>-1.3709514000036727</v>
      </c>
      <c r="AI71" s="3">
        <f>EXP(EmployeeData36[[#This Row],[Logit]])</f>
        <v>0.25386531715806326</v>
      </c>
      <c r="AJ71">
        <f>EmployeeData36[[#This Row],[Odds]]/(1+EmployeeData36[[#This Row],[Odds]])</f>
        <v>0.20246617693633903</v>
      </c>
      <c r="AK71">
        <f>IF(AR71=1,LN(EmployeeData36[[#This Row],[Probability]]),LN(1-EmployeeData36[[#This Row],[Probability]]))</f>
        <v>-0.22623103385738183</v>
      </c>
      <c r="AL71" s="3">
        <f>(AR71-EmployeeData36[[#This Row],[Probability]])^2</f>
        <v>4.0992552803216946E-2</v>
      </c>
      <c r="AM71" t="str">
        <f>IF(EmployeeData36[[#This Row],[Probability]]&lt;10%,"Low",
IF(EmployeeData36[[#This Row],[Probability]]&lt;20%,"Moderate",
IF(EmployeeData36[[#This Row],[Probability]]&lt;30%,"High","Very High")))</f>
        <v>High</v>
      </c>
      <c r="AN71">
        <f t="shared" si="1"/>
        <v>0</v>
      </c>
      <c r="AO71" t="str">
        <f>EmployeeData3[[#This Row],[Department]]</f>
        <v>Claims</v>
      </c>
      <c r="AP71" t="str">
        <f>EmployeeData3[[#This Row],[Country]]</f>
        <v>US</v>
      </c>
      <c r="AQ71" t="str">
        <f>EmployeeData[[#This Row],[Job Level]]</f>
        <v>Professional</v>
      </c>
      <c r="AR71">
        <v>0</v>
      </c>
    </row>
    <row r="72" spans="1:44">
      <c r="A72">
        <v>29</v>
      </c>
      <c r="B72">
        <v>5.2</v>
      </c>
      <c r="C72">
        <v>0.9</v>
      </c>
      <c r="D72" s="3">
        <v>0.86</v>
      </c>
      <c r="E72">
        <v>0</v>
      </c>
      <c r="F72">
        <v>26</v>
      </c>
      <c r="G72">
        <v>52</v>
      </c>
      <c r="H72">
        <v>6</v>
      </c>
      <c r="I72">
        <v>2</v>
      </c>
      <c r="J72">
        <v>0</v>
      </c>
      <c r="K72">
        <v>11</v>
      </c>
      <c r="L72">
        <v>0</v>
      </c>
      <c r="M72">
        <v>0</v>
      </c>
      <c r="N72">
        <v>1</v>
      </c>
      <c r="O72">
        <v>0</v>
      </c>
      <c r="P72">
        <v>0</v>
      </c>
      <c r="Q72">
        <v>0</v>
      </c>
      <c r="R72">
        <v>0</v>
      </c>
      <c r="S72">
        <v>0</v>
      </c>
      <c r="T72">
        <v>0</v>
      </c>
      <c r="U72">
        <v>0</v>
      </c>
      <c r="V72">
        <v>0</v>
      </c>
      <c r="W72">
        <v>0</v>
      </c>
      <c r="X72">
        <v>0</v>
      </c>
      <c r="Y72">
        <v>0</v>
      </c>
      <c r="Z72">
        <v>1</v>
      </c>
      <c r="AA72">
        <v>0</v>
      </c>
      <c r="AB72">
        <v>0</v>
      </c>
      <c r="AC72">
        <v>0</v>
      </c>
      <c r="AD72">
        <v>0</v>
      </c>
      <c r="AE72">
        <v>0</v>
      </c>
      <c r="AF72">
        <v>0</v>
      </c>
      <c r="AG72">
        <v>0</v>
      </c>
      <c r="AH72" s="59" cm="1">
        <f t="array" ref="AH72">$B$1005+SUMPRODUCT(A72:AG72,TRANSPOSE($B$1006:$B$1038))</f>
        <v>-2.3668484521671029</v>
      </c>
      <c r="AI72" s="3">
        <f>EXP(EmployeeData36[[#This Row],[Logit]])</f>
        <v>9.3775799983597474E-2</v>
      </c>
      <c r="AJ72">
        <f>EmployeeData36[[#This Row],[Odds]]/(1+EmployeeData36[[#This Row],[Odds]])</f>
        <v>8.5735851885737235E-2</v>
      </c>
      <c r="AK72">
        <f>IF(AR72=1,LN(EmployeeData36[[#This Row],[Probability]]),LN(1-EmployeeData36[[#This Row],[Probability]]))</f>
        <v>-8.9635746967913418E-2</v>
      </c>
      <c r="AL72" s="3">
        <f>(AR72-EmployeeData36[[#This Row],[Probability]])^2</f>
        <v>7.3506362985730732E-3</v>
      </c>
      <c r="AM72" t="str">
        <f>IF(EmployeeData36[[#This Row],[Probability]]&lt;10%,"Low",
IF(EmployeeData36[[#This Row],[Probability]]&lt;20%,"Moderate",
IF(EmployeeData36[[#This Row],[Probability]]&lt;30%,"High","Very High")))</f>
        <v>Low</v>
      </c>
      <c r="AN72">
        <f t="shared" si="1"/>
        <v>0</v>
      </c>
      <c r="AO72" t="str">
        <f>EmployeeData3[[#This Row],[Department]]</f>
        <v>Underwriting</v>
      </c>
      <c r="AP72" t="str">
        <f>EmployeeData3[[#This Row],[Country]]</f>
        <v>UK</v>
      </c>
      <c r="AQ72" t="str">
        <f>EmployeeData[[#This Row],[Job Level]]</f>
        <v>Professional</v>
      </c>
      <c r="AR72">
        <v>0</v>
      </c>
    </row>
    <row r="73" spans="1:44">
      <c r="A73">
        <v>38</v>
      </c>
      <c r="B73">
        <v>3.9</v>
      </c>
      <c r="C73">
        <v>2.9</v>
      </c>
      <c r="D73" s="3">
        <v>0.85</v>
      </c>
      <c r="E73">
        <v>1</v>
      </c>
      <c r="F73">
        <v>24</v>
      </c>
      <c r="G73">
        <v>79</v>
      </c>
      <c r="H73">
        <v>2</v>
      </c>
      <c r="I73">
        <v>6.7</v>
      </c>
      <c r="J73">
        <v>1</v>
      </c>
      <c r="K73">
        <v>0</v>
      </c>
      <c r="L73">
        <v>1</v>
      </c>
      <c r="M73">
        <v>0</v>
      </c>
      <c r="N73">
        <v>0</v>
      </c>
      <c r="O73">
        <v>0</v>
      </c>
      <c r="P73">
        <v>0</v>
      </c>
      <c r="Q73">
        <v>0</v>
      </c>
      <c r="R73">
        <v>0</v>
      </c>
      <c r="S73">
        <v>0</v>
      </c>
      <c r="T73">
        <v>0</v>
      </c>
      <c r="U73">
        <v>1</v>
      </c>
      <c r="V73">
        <v>0</v>
      </c>
      <c r="W73">
        <v>0</v>
      </c>
      <c r="X73">
        <v>0</v>
      </c>
      <c r="Y73">
        <v>0</v>
      </c>
      <c r="Z73">
        <v>0</v>
      </c>
      <c r="AA73">
        <v>0</v>
      </c>
      <c r="AB73">
        <v>0</v>
      </c>
      <c r="AC73">
        <v>0</v>
      </c>
      <c r="AD73">
        <v>0</v>
      </c>
      <c r="AE73">
        <v>0</v>
      </c>
      <c r="AF73">
        <v>0</v>
      </c>
      <c r="AG73">
        <v>1</v>
      </c>
      <c r="AH73" s="59" cm="1">
        <f t="array" ref="AH73">$B$1005+SUMPRODUCT(A73:AG73,TRANSPOSE($B$1006:$B$1038))</f>
        <v>-2.0455401321333935</v>
      </c>
      <c r="AI73" s="3">
        <f>EXP(EmployeeData36[[#This Row],[Logit]])</f>
        <v>0.12931032644880663</v>
      </c>
      <c r="AJ73">
        <f>EmployeeData36[[#This Row],[Odds]]/(1+EmployeeData36[[#This Row],[Odds]])</f>
        <v>0.11450380238302768</v>
      </c>
      <c r="AK73">
        <f>IF(AR73=1,LN(EmployeeData36[[#This Row],[Probability]]),LN(1-EmployeeData36[[#This Row],[Probability]]))</f>
        <v>-0.12160711582044763</v>
      </c>
      <c r="AL73" s="3">
        <f>(AR73-EmployeeData36[[#This Row],[Probability]])^2</f>
        <v>1.3111120760171456E-2</v>
      </c>
      <c r="AM73" t="str">
        <f>IF(EmployeeData36[[#This Row],[Probability]]&lt;10%,"Low",
IF(EmployeeData36[[#This Row],[Probability]]&lt;20%,"Moderate",
IF(EmployeeData36[[#This Row],[Probability]]&lt;30%,"High","Very High")))</f>
        <v>Moderate</v>
      </c>
      <c r="AN73">
        <f t="shared" si="1"/>
        <v>0</v>
      </c>
      <c r="AO73" t="str">
        <f>EmployeeData3[[#This Row],[Department]]</f>
        <v>Finance</v>
      </c>
      <c r="AP73" t="str">
        <f>EmployeeData3[[#This Row],[Country]]</f>
        <v>UK</v>
      </c>
      <c r="AQ73" t="str">
        <f>EmployeeData[[#This Row],[Job Level]]</f>
        <v>Professional</v>
      </c>
      <c r="AR73">
        <v>0</v>
      </c>
    </row>
    <row r="74" spans="1:44">
      <c r="A74">
        <v>37</v>
      </c>
      <c r="B74">
        <v>1.4</v>
      </c>
      <c r="C74">
        <v>1.4</v>
      </c>
      <c r="D74" s="3">
        <v>0.88</v>
      </c>
      <c r="E74">
        <v>0</v>
      </c>
      <c r="F74">
        <v>16</v>
      </c>
      <c r="G74">
        <v>85</v>
      </c>
      <c r="H74">
        <v>2</v>
      </c>
      <c r="I74">
        <v>1</v>
      </c>
      <c r="J74">
        <v>0</v>
      </c>
      <c r="K74">
        <v>11</v>
      </c>
      <c r="L74">
        <v>0</v>
      </c>
      <c r="M74">
        <v>0</v>
      </c>
      <c r="N74">
        <v>0</v>
      </c>
      <c r="O74">
        <v>0</v>
      </c>
      <c r="P74">
        <v>1</v>
      </c>
      <c r="Q74">
        <v>0</v>
      </c>
      <c r="R74">
        <v>0</v>
      </c>
      <c r="S74">
        <v>0</v>
      </c>
      <c r="T74">
        <v>0</v>
      </c>
      <c r="U74">
        <v>0</v>
      </c>
      <c r="V74">
        <v>0</v>
      </c>
      <c r="W74">
        <v>1</v>
      </c>
      <c r="X74">
        <v>0</v>
      </c>
      <c r="Y74">
        <v>0</v>
      </c>
      <c r="Z74">
        <v>0</v>
      </c>
      <c r="AA74">
        <v>0</v>
      </c>
      <c r="AB74">
        <v>0</v>
      </c>
      <c r="AC74">
        <v>0</v>
      </c>
      <c r="AD74">
        <v>0</v>
      </c>
      <c r="AE74">
        <v>0</v>
      </c>
      <c r="AF74">
        <v>0</v>
      </c>
      <c r="AG74">
        <v>0</v>
      </c>
      <c r="AH74" s="59" cm="1">
        <f t="array" ref="AH74">$B$1005+SUMPRODUCT(A74:AG74,TRANSPOSE($B$1006:$B$1038))</f>
        <v>-2.4747146318731308</v>
      </c>
      <c r="AI74" s="3">
        <f>EXP(EmployeeData36[[#This Row],[Logit]])</f>
        <v>8.4187011119423005E-2</v>
      </c>
      <c r="AJ74">
        <f>EmployeeData36[[#This Row],[Odds]]/(1+EmployeeData36[[#This Row],[Odds]])</f>
        <v>7.7649898270317708E-2</v>
      </c>
      <c r="AK74">
        <f>IF(AR74=1,LN(EmployeeData36[[#This Row],[Probability]]),LN(1-EmployeeData36[[#This Row],[Probability]]))</f>
        <v>-8.0830407620542444E-2</v>
      </c>
      <c r="AL74" s="3">
        <f>(AR74-EmployeeData36[[#This Row],[Probability]])^2</f>
        <v>6.029506701390689E-3</v>
      </c>
      <c r="AM74" t="str">
        <f>IF(EmployeeData36[[#This Row],[Probability]]&lt;10%,"Low",
IF(EmployeeData36[[#This Row],[Probability]]&lt;20%,"Moderate",
IF(EmployeeData36[[#This Row],[Probability]]&lt;30%,"High","Very High")))</f>
        <v>Low</v>
      </c>
      <c r="AN74">
        <f t="shared" si="1"/>
        <v>0</v>
      </c>
      <c r="AO74" t="str">
        <f>EmployeeData3[[#This Row],[Department]]</f>
        <v>IT</v>
      </c>
      <c r="AP74" t="str">
        <f>EmployeeData3[[#This Row],[Country]]</f>
        <v>UK</v>
      </c>
      <c r="AQ74" t="str">
        <f>EmployeeData[[#This Row],[Job Level]]</f>
        <v>Entry</v>
      </c>
      <c r="AR74">
        <v>0</v>
      </c>
    </row>
    <row r="75" spans="1:44">
      <c r="A75">
        <v>31</v>
      </c>
      <c r="B75">
        <v>8.4</v>
      </c>
      <c r="C75">
        <v>0.2</v>
      </c>
      <c r="D75" s="3">
        <v>1.01</v>
      </c>
      <c r="E75">
        <v>0</v>
      </c>
      <c r="F75">
        <v>13</v>
      </c>
      <c r="G75">
        <v>81</v>
      </c>
      <c r="H75">
        <v>3</v>
      </c>
      <c r="I75">
        <v>7.4</v>
      </c>
      <c r="J75">
        <v>0</v>
      </c>
      <c r="K75">
        <v>25</v>
      </c>
      <c r="L75">
        <v>1</v>
      </c>
      <c r="M75">
        <v>0</v>
      </c>
      <c r="N75">
        <v>0</v>
      </c>
      <c r="O75">
        <v>1</v>
      </c>
      <c r="P75">
        <v>1</v>
      </c>
      <c r="Q75">
        <v>0</v>
      </c>
      <c r="R75">
        <v>0</v>
      </c>
      <c r="S75">
        <v>0</v>
      </c>
      <c r="T75">
        <v>0</v>
      </c>
      <c r="U75">
        <v>0</v>
      </c>
      <c r="V75">
        <v>0</v>
      </c>
      <c r="W75">
        <v>0</v>
      </c>
      <c r="X75">
        <v>0</v>
      </c>
      <c r="Y75">
        <v>0</v>
      </c>
      <c r="Z75">
        <v>1</v>
      </c>
      <c r="AA75">
        <v>0</v>
      </c>
      <c r="AB75">
        <v>0</v>
      </c>
      <c r="AC75">
        <v>0</v>
      </c>
      <c r="AD75">
        <v>0</v>
      </c>
      <c r="AE75">
        <v>1</v>
      </c>
      <c r="AF75">
        <v>0</v>
      </c>
      <c r="AG75">
        <v>1</v>
      </c>
      <c r="AH75" s="59" cm="1">
        <f t="array" ref="AH75">$B$1005+SUMPRODUCT(A75:AG75,TRANSPOSE($B$1006:$B$1038))</f>
        <v>-2.8838193538083843</v>
      </c>
      <c r="AI75" s="3">
        <f>EXP(EmployeeData36[[#This Row],[Logit]])</f>
        <v>5.5920773225065008E-2</v>
      </c>
      <c r="AJ75">
        <f>EmployeeData36[[#This Row],[Odds]]/(1+EmployeeData36[[#This Row],[Odds]])</f>
        <v>5.2959250961857655E-2</v>
      </c>
      <c r="AK75">
        <f>IF(AR75=1,LN(EmployeeData36[[#This Row],[Probability]]),LN(1-EmployeeData36[[#This Row],[Probability]]))</f>
        <v>-5.4413157114474871E-2</v>
      </c>
      <c r="AL75" s="3">
        <f>(AR75-EmployeeData36[[#This Row],[Probability]])^2</f>
        <v>2.8046822624410209E-3</v>
      </c>
      <c r="AM75" t="str">
        <f>IF(EmployeeData36[[#This Row],[Probability]]&lt;10%,"Low",
IF(EmployeeData36[[#This Row],[Probability]]&lt;20%,"Moderate",
IF(EmployeeData36[[#This Row],[Probability]]&lt;30%,"High","Very High")))</f>
        <v>Low</v>
      </c>
      <c r="AN75">
        <f t="shared" si="1"/>
        <v>0</v>
      </c>
      <c r="AO75" t="str">
        <f>EmployeeData3[[#This Row],[Department]]</f>
        <v>Underwriting</v>
      </c>
      <c r="AP75" t="str">
        <f>EmployeeData3[[#This Row],[Country]]</f>
        <v>US</v>
      </c>
      <c r="AQ75" t="str">
        <f>EmployeeData[[#This Row],[Job Level]]</f>
        <v>Entry</v>
      </c>
      <c r="AR75">
        <v>0</v>
      </c>
    </row>
    <row r="76" spans="1:44">
      <c r="A76">
        <v>30</v>
      </c>
      <c r="B76">
        <v>4.8</v>
      </c>
      <c r="C76">
        <v>0.8</v>
      </c>
      <c r="D76" s="3">
        <v>0.93</v>
      </c>
      <c r="E76">
        <v>0</v>
      </c>
      <c r="F76">
        <v>25</v>
      </c>
      <c r="G76">
        <v>79</v>
      </c>
      <c r="H76">
        <v>1</v>
      </c>
      <c r="I76">
        <v>8.9</v>
      </c>
      <c r="J76">
        <v>1</v>
      </c>
      <c r="K76">
        <v>17</v>
      </c>
      <c r="L76">
        <v>0</v>
      </c>
      <c r="M76">
        <v>0</v>
      </c>
      <c r="N76">
        <v>0</v>
      </c>
      <c r="O76">
        <v>0</v>
      </c>
      <c r="P76">
        <v>0</v>
      </c>
      <c r="Q76">
        <v>0</v>
      </c>
      <c r="R76">
        <v>0</v>
      </c>
      <c r="S76">
        <v>1</v>
      </c>
      <c r="T76">
        <v>0</v>
      </c>
      <c r="U76">
        <v>0</v>
      </c>
      <c r="V76">
        <v>0</v>
      </c>
      <c r="W76">
        <v>0</v>
      </c>
      <c r="X76">
        <v>1</v>
      </c>
      <c r="Y76">
        <v>0</v>
      </c>
      <c r="Z76">
        <v>0</v>
      </c>
      <c r="AA76">
        <v>0</v>
      </c>
      <c r="AB76">
        <v>0</v>
      </c>
      <c r="AC76">
        <v>0</v>
      </c>
      <c r="AD76">
        <v>0</v>
      </c>
      <c r="AE76">
        <v>0</v>
      </c>
      <c r="AF76">
        <v>0</v>
      </c>
      <c r="AG76">
        <v>0</v>
      </c>
      <c r="AH76" s="59" cm="1">
        <f t="array" ref="AH76">$B$1005+SUMPRODUCT(A76:AG76,TRANSPOSE($B$1006:$B$1038))</f>
        <v>-2.107808417581237</v>
      </c>
      <c r="AI76" s="3">
        <f>EXP(EmployeeData36[[#This Row],[Logit]])</f>
        <v>0.12150396079692398</v>
      </c>
      <c r="AJ76">
        <f>EmployeeData36[[#This Row],[Odds]]/(1+EmployeeData36[[#This Row],[Odds]])</f>
        <v>0.10834019766687679</v>
      </c>
      <c r="AK76">
        <f>IF(AR76=1,LN(EmployeeData36[[#This Row],[Probability]]),LN(1-EmployeeData36[[#This Row],[Probability]]))</f>
        <v>-0.11467060666776464</v>
      </c>
      <c r="AL76" s="3">
        <f>(AR76-EmployeeData36[[#This Row],[Probability]])^2</f>
        <v>1.1737598430497934E-2</v>
      </c>
      <c r="AM76" t="str">
        <f>IF(EmployeeData36[[#This Row],[Probability]]&lt;10%,"Low",
IF(EmployeeData36[[#This Row],[Probability]]&lt;20%,"Moderate",
IF(EmployeeData36[[#This Row],[Probability]]&lt;30%,"High","Very High")))</f>
        <v>Moderate</v>
      </c>
      <c r="AN76">
        <f t="shared" si="1"/>
        <v>0</v>
      </c>
      <c r="AO76" t="str">
        <f>EmployeeData3[[#This Row],[Department]]</f>
        <v>Marketing</v>
      </c>
      <c r="AP76" t="str">
        <f>EmployeeData3[[#This Row],[Country]]</f>
        <v>UK</v>
      </c>
      <c r="AQ76" t="str">
        <f>EmployeeData[[#This Row],[Job Level]]</f>
        <v>Senior Manager</v>
      </c>
      <c r="AR76">
        <v>0</v>
      </c>
    </row>
    <row r="77" spans="1:44">
      <c r="A77">
        <v>46</v>
      </c>
      <c r="B77">
        <v>3.2</v>
      </c>
      <c r="C77">
        <v>3.2</v>
      </c>
      <c r="D77" s="3">
        <v>1.08</v>
      </c>
      <c r="E77">
        <v>0</v>
      </c>
      <c r="F77">
        <v>22</v>
      </c>
      <c r="G77">
        <v>63</v>
      </c>
      <c r="H77">
        <v>1</v>
      </c>
      <c r="I77">
        <v>1.7</v>
      </c>
      <c r="J77">
        <v>0</v>
      </c>
      <c r="K77">
        <v>22</v>
      </c>
      <c r="L77">
        <v>0</v>
      </c>
      <c r="M77">
        <v>0</v>
      </c>
      <c r="N77">
        <v>1</v>
      </c>
      <c r="O77">
        <v>0</v>
      </c>
      <c r="P77">
        <v>0</v>
      </c>
      <c r="Q77">
        <v>0</v>
      </c>
      <c r="R77">
        <v>0</v>
      </c>
      <c r="S77">
        <v>0</v>
      </c>
      <c r="T77">
        <v>0</v>
      </c>
      <c r="U77">
        <v>0</v>
      </c>
      <c r="V77">
        <v>0</v>
      </c>
      <c r="W77">
        <v>0</v>
      </c>
      <c r="X77">
        <v>1</v>
      </c>
      <c r="Y77">
        <v>0</v>
      </c>
      <c r="Z77">
        <v>0</v>
      </c>
      <c r="AA77">
        <v>0</v>
      </c>
      <c r="AB77">
        <v>0</v>
      </c>
      <c r="AC77">
        <v>0</v>
      </c>
      <c r="AD77">
        <v>0</v>
      </c>
      <c r="AE77">
        <v>0</v>
      </c>
      <c r="AF77">
        <v>0</v>
      </c>
      <c r="AG77">
        <v>0</v>
      </c>
      <c r="AH77" s="59" cm="1">
        <f t="array" ref="AH77">$B$1005+SUMPRODUCT(A77:AG77,TRANSPOSE($B$1006:$B$1038))</f>
        <v>-2.0505370009134918</v>
      </c>
      <c r="AI77" s="3">
        <f>EXP(EmployeeData36[[#This Row],[Logit]])</f>
        <v>0.12866579138529805</v>
      </c>
      <c r="AJ77">
        <f>EmployeeData36[[#This Row],[Odds]]/(1+EmployeeData36[[#This Row],[Odds]])</f>
        <v>0.11399813157035323</v>
      </c>
      <c r="AK77">
        <f>IF(AR77=1,LN(EmployeeData36[[#This Row],[Probability]]),LN(1-EmployeeData36[[#This Row],[Probability]]))</f>
        <v>-0.12103621954220657</v>
      </c>
      <c r="AL77" s="3">
        <f>(AR77-EmployeeData36[[#This Row],[Probability]])^2</f>
        <v>1.2995574001531564E-2</v>
      </c>
      <c r="AM77" t="str">
        <f>IF(EmployeeData36[[#This Row],[Probability]]&lt;10%,"Low",
IF(EmployeeData36[[#This Row],[Probability]]&lt;20%,"Moderate",
IF(EmployeeData36[[#This Row],[Probability]]&lt;30%,"High","Very High")))</f>
        <v>Moderate</v>
      </c>
      <c r="AN77">
        <f t="shared" si="1"/>
        <v>0</v>
      </c>
      <c r="AO77" t="str">
        <f>EmployeeData3[[#This Row],[Department]]</f>
        <v>Marketing</v>
      </c>
      <c r="AP77" t="str">
        <f>EmployeeData3[[#This Row],[Country]]</f>
        <v>UK</v>
      </c>
      <c r="AQ77" t="str">
        <f>EmployeeData[[#This Row],[Job Level]]</f>
        <v>Professional</v>
      </c>
      <c r="AR77">
        <v>0</v>
      </c>
    </row>
    <row r="78" spans="1:44">
      <c r="A78">
        <v>23</v>
      </c>
      <c r="B78">
        <v>7</v>
      </c>
      <c r="C78">
        <v>1.2</v>
      </c>
      <c r="D78" s="3">
        <v>1.1399999999999999</v>
      </c>
      <c r="E78">
        <v>0</v>
      </c>
      <c r="F78">
        <v>10</v>
      </c>
      <c r="G78">
        <v>53</v>
      </c>
      <c r="H78">
        <v>4</v>
      </c>
      <c r="I78">
        <v>8.6999999999999993</v>
      </c>
      <c r="J78">
        <v>0</v>
      </c>
      <c r="K78">
        <v>30</v>
      </c>
      <c r="L78">
        <v>0</v>
      </c>
      <c r="M78">
        <v>0</v>
      </c>
      <c r="N78">
        <v>0</v>
      </c>
      <c r="O78">
        <v>1</v>
      </c>
      <c r="P78">
        <v>0</v>
      </c>
      <c r="Q78">
        <v>0</v>
      </c>
      <c r="R78">
        <v>0</v>
      </c>
      <c r="S78">
        <v>0</v>
      </c>
      <c r="T78">
        <v>0</v>
      </c>
      <c r="U78">
        <v>0</v>
      </c>
      <c r="V78">
        <v>0</v>
      </c>
      <c r="W78">
        <v>0</v>
      </c>
      <c r="X78">
        <v>0</v>
      </c>
      <c r="Y78">
        <v>0</v>
      </c>
      <c r="Z78">
        <v>1</v>
      </c>
      <c r="AA78">
        <v>0</v>
      </c>
      <c r="AB78">
        <v>0</v>
      </c>
      <c r="AC78">
        <v>0</v>
      </c>
      <c r="AD78">
        <v>0</v>
      </c>
      <c r="AE78">
        <v>0</v>
      </c>
      <c r="AF78">
        <v>0</v>
      </c>
      <c r="AG78">
        <v>0</v>
      </c>
      <c r="AH78" s="59" cm="1">
        <f t="array" ref="AH78">$B$1005+SUMPRODUCT(A78:AG78,TRANSPOSE($B$1006:$B$1038))</f>
        <v>-2.5185515656022504</v>
      </c>
      <c r="AI78" s="3">
        <f>EXP(EmployeeData36[[#This Row],[Logit]])</f>
        <v>8.0576231652949179E-2</v>
      </c>
      <c r="AJ78">
        <f>EmployeeData36[[#This Row],[Odds]]/(1+EmployeeData36[[#This Row],[Odds]])</f>
        <v>7.4567836393821404E-2</v>
      </c>
      <c r="AK78">
        <f>IF(AR78=1,LN(EmployeeData36[[#This Row],[Probability]]),LN(1-EmployeeData36[[#This Row],[Probability]]))</f>
        <v>-7.7494446676900017E-2</v>
      </c>
      <c r="AL78" s="3">
        <f>(AR78-EmployeeData36[[#This Row],[Probability]])^2</f>
        <v>5.5603622244557163E-3</v>
      </c>
      <c r="AM78" t="str">
        <f>IF(EmployeeData36[[#This Row],[Probability]]&lt;10%,"Low",
IF(EmployeeData36[[#This Row],[Probability]]&lt;20%,"Moderate",
IF(EmployeeData36[[#This Row],[Probability]]&lt;30%,"High","Very High")))</f>
        <v>Low</v>
      </c>
      <c r="AN78">
        <f t="shared" si="1"/>
        <v>0</v>
      </c>
      <c r="AO78" t="str">
        <f>EmployeeData3[[#This Row],[Department]]</f>
        <v>Underwriting</v>
      </c>
      <c r="AP78" t="str">
        <f>EmployeeData3[[#This Row],[Country]]</f>
        <v>UK</v>
      </c>
      <c r="AQ78" t="str">
        <f>EmployeeData[[#This Row],[Job Level]]</f>
        <v>Professional</v>
      </c>
      <c r="AR78">
        <v>0</v>
      </c>
    </row>
    <row r="79" spans="1:44">
      <c r="A79">
        <v>42</v>
      </c>
      <c r="B79">
        <v>1.2</v>
      </c>
      <c r="C79">
        <v>0.6</v>
      </c>
      <c r="D79" s="3">
        <v>1.1000000000000001</v>
      </c>
      <c r="E79">
        <v>0</v>
      </c>
      <c r="F79">
        <v>9</v>
      </c>
      <c r="G79">
        <v>90</v>
      </c>
      <c r="H79">
        <v>8</v>
      </c>
      <c r="I79">
        <v>2.4</v>
      </c>
      <c r="J79">
        <v>0</v>
      </c>
      <c r="K79">
        <v>20</v>
      </c>
      <c r="L79">
        <v>1</v>
      </c>
      <c r="M79">
        <v>0</v>
      </c>
      <c r="N79">
        <v>0</v>
      </c>
      <c r="O79">
        <v>0</v>
      </c>
      <c r="P79">
        <v>0</v>
      </c>
      <c r="Q79">
        <v>0</v>
      </c>
      <c r="R79">
        <v>1</v>
      </c>
      <c r="S79">
        <v>0</v>
      </c>
      <c r="T79">
        <v>0</v>
      </c>
      <c r="U79">
        <v>0</v>
      </c>
      <c r="V79">
        <v>0</v>
      </c>
      <c r="W79">
        <v>1</v>
      </c>
      <c r="X79">
        <v>0</v>
      </c>
      <c r="Y79">
        <v>0</v>
      </c>
      <c r="Z79">
        <v>0</v>
      </c>
      <c r="AA79">
        <v>0</v>
      </c>
      <c r="AB79">
        <v>0</v>
      </c>
      <c r="AC79">
        <v>0</v>
      </c>
      <c r="AD79">
        <v>0</v>
      </c>
      <c r="AE79">
        <v>0</v>
      </c>
      <c r="AF79">
        <v>0</v>
      </c>
      <c r="AG79">
        <v>0</v>
      </c>
      <c r="AH79" s="59" cm="1">
        <f t="array" ref="AH79">$B$1005+SUMPRODUCT(A79:AG79,TRANSPOSE($B$1006:$B$1038))</f>
        <v>-2.9259074505818221</v>
      </c>
      <c r="AI79" s="3">
        <f>EXP(EmployeeData36[[#This Row],[Logit]])</f>
        <v>5.361601594568817E-2</v>
      </c>
      <c r="AJ79">
        <f>EmployeeData36[[#This Row],[Odds]]/(1+EmployeeData36[[#This Row],[Odds]])</f>
        <v>5.0887624271318946E-2</v>
      </c>
      <c r="AK79">
        <f>IF(AR79=1,LN(EmployeeData36[[#This Row],[Probability]]),LN(1-EmployeeData36[[#This Row],[Probability]]))</f>
        <v>-5.2228072494731263E-2</v>
      </c>
      <c r="AL79" s="3">
        <f>(AR79-EmployeeData36[[#This Row],[Probability]])^2</f>
        <v>2.5895503039789292E-3</v>
      </c>
      <c r="AM79" t="str">
        <f>IF(EmployeeData36[[#This Row],[Probability]]&lt;10%,"Low",
IF(EmployeeData36[[#This Row],[Probability]]&lt;20%,"Moderate",
IF(EmployeeData36[[#This Row],[Probability]]&lt;30%,"High","Very High")))</f>
        <v>Low</v>
      </c>
      <c r="AN79">
        <f t="shared" si="1"/>
        <v>0</v>
      </c>
      <c r="AO79" t="str">
        <f>EmployeeData3[[#This Row],[Department]]</f>
        <v>IT</v>
      </c>
      <c r="AP79" t="str">
        <f>EmployeeData3[[#This Row],[Country]]</f>
        <v>UK</v>
      </c>
      <c r="AQ79" t="str">
        <f>EmployeeData[[#This Row],[Job Level]]</f>
        <v>Senior</v>
      </c>
      <c r="AR79">
        <v>0</v>
      </c>
    </row>
    <row r="80" spans="1:44">
      <c r="A80">
        <v>45</v>
      </c>
      <c r="B80">
        <v>1.7</v>
      </c>
      <c r="C80">
        <v>0.2</v>
      </c>
      <c r="D80" s="3">
        <v>1.1599999999999999</v>
      </c>
      <c r="E80">
        <v>1</v>
      </c>
      <c r="F80">
        <v>1</v>
      </c>
      <c r="G80">
        <v>100</v>
      </c>
      <c r="H80">
        <v>5</v>
      </c>
      <c r="I80">
        <v>2.2000000000000002</v>
      </c>
      <c r="J80">
        <v>0</v>
      </c>
      <c r="K80">
        <v>11</v>
      </c>
      <c r="L80">
        <v>0</v>
      </c>
      <c r="M80">
        <v>0</v>
      </c>
      <c r="N80">
        <v>1</v>
      </c>
      <c r="O80">
        <v>0</v>
      </c>
      <c r="P80">
        <v>0</v>
      </c>
      <c r="Q80">
        <v>0</v>
      </c>
      <c r="R80">
        <v>0</v>
      </c>
      <c r="S80">
        <v>0</v>
      </c>
      <c r="T80">
        <v>0</v>
      </c>
      <c r="U80">
        <v>0</v>
      </c>
      <c r="V80">
        <v>0</v>
      </c>
      <c r="W80">
        <v>0</v>
      </c>
      <c r="X80">
        <v>0</v>
      </c>
      <c r="Y80">
        <v>1</v>
      </c>
      <c r="Z80">
        <v>0</v>
      </c>
      <c r="AA80">
        <v>0</v>
      </c>
      <c r="AB80">
        <v>0</v>
      </c>
      <c r="AC80">
        <v>0</v>
      </c>
      <c r="AD80">
        <v>0</v>
      </c>
      <c r="AE80">
        <v>1</v>
      </c>
      <c r="AF80">
        <v>0</v>
      </c>
      <c r="AG80">
        <v>1</v>
      </c>
      <c r="AH80" s="59" cm="1">
        <f t="array" ref="AH80">$B$1005+SUMPRODUCT(A80:AG80,TRANSPOSE($B$1006:$B$1038))</f>
        <v>-4.6520048826480904</v>
      </c>
      <c r="AI80" s="3">
        <f>EXP(EmployeeData36[[#This Row],[Logit]])</f>
        <v>9.5424512445987566E-3</v>
      </c>
      <c r="AJ80">
        <f>EmployeeData36[[#This Row],[Odds]]/(1+EmployeeData36[[#This Row],[Odds]])</f>
        <v>9.4522535757010449E-3</v>
      </c>
      <c r="AK80">
        <f>IF(AR80=1,LN(EmployeeData36[[#This Row],[Probability]]),LN(1-EmployeeData36[[#This Row],[Probability]]))</f>
        <v>-9.4972096395506932E-3</v>
      </c>
      <c r="AL80" s="3">
        <f>(AR80-EmployeeData36[[#This Row],[Probability]])^2</f>
        <v>8.9345097659353185E-5</v>
      </c>
      <c r="AM80" t="str">
        <f>IF(EmployeeData36[[#This Row],[Probability]]&lt;10%,"Low",
IF(EmployeeData36[[#This Row],[Probability]]&lt;20%,"Moderate",
IF(EmployeeData36[[#This Row],[Probability]]&lt;30%,"High","Very High")))</f>
        <v>Low</v>
      </c>
      <c r="AN80">
        <f t="shared" si="1"/>
        <v>0</v>
      </c>
      <c r="AO80" t="str">
        <f>EmployeeData3[[#This Row],[Department]]</f>
        <v>Sales</v>
      </c>
      <c r="AP80" t="str">
        <f>EmployeeData3[[#This Row],[Country]]</f>
        <v>US</v>
      </c>
      <c r="AQ80" t="str">
        <f>EmployeeData[[#This Row],[Job Level]]</f>
        <v>Professional</v>
      </c>
      <c r="AR80">
        <v>0</v>
      </c>
    </row>
    <row r="81" spans="1:44">
      <c r="A81">
        <v>36</v>
      </c>
      <c r="B81">
        <v>2.2999999999999998</v>
      </c>
      <c r="C81">
        <v>0.7</v>
      </c>
      <c r="D81" s="3">
        <v>1.03</v>
      </c>
      <c r="E81">
        <v>0</v>
      </c>
      <c r="F81">
        <v>17</v>
      </c>
      <c r="G81">
        <v>91</v>
      </c>
      <c r="H81">
        <v>10</v>
      </c>
      <c r="I81">
        <v>6.7</v>
      </c>
      <c r="J81">
        <v>0</v>
      </c>
      <c r="K81">
        <v>23</v>
      </c>
      <c r="L81">
        <v>1</v>
      </c>
      <c r="M81">
        <v>0</v>
      </c>
      <c r="N81">
        <v>0</v>
      </c>
      <c r="O81">
        <v>1</v>
      </c>
      <c r="P81">
        <v>0</v>
      </c>
      <c r="Q81">
        <v>0</v>
      </c>
      <c r="R81">
        <v>0</v>
      </c>
      <c r="S81">
        <v>1</v>
      </c>
      <c r="T81">
        <v>0</v>
      </c>
      <c r="U81">
        <v>0</v>
      </c>
      <c r="V81">
        <v>0</v>
      </c>
      <c r="W81">
        <v>1</v>
      </c>
      <c r="X81">
        <v>0</v>
      </c>
      <c r="Y81">
        <v>0</v>
      </c>
      <c r="Z81">
        <v>0</v>
      </c>
      <c r="AA81">
        <v>0</v>
      </c>
      <c r="AB81">
        <v>0</v>
      </c>
      <c r="AC81">
        <v>0</v>
      </c>
      <c r="AD81">
        <v>0</v>
      </c>
      <c r="AE81">
        <v>0</v>
      </c>
      <c r="AF81">
        <v>0</v>
      </c>
      <c r="AG81">
        <v>1</v>
      </c>
      <c r="AH81" s="59" cm="1">
        <f t="array" ref="AH81">$B$1005+SUMPRODUCT(A81:AG81,TRANSPOSE($B$1006:$B$1038))</f>
        <v>-2.4733659327921487</v>
      </c>
      <c r="AI81" s="3">
        <f>EXP(EmployeeData36[[#This Row],[Logit]])</f>
        <v>8.4300630666016715E-2</v>
      </c>
      <c r="AJ81">
        <f>EmployeeData36[[#This Row],[Odds]]/(1+EmployeeData36[[#This Row],[Odds]])</f>
        <v>7.7746547665693236E-2</v>
      </c>
      <c r="AK81">
        <f>IF(AR81=1,LN(EmployeeData36[[#This Row],[Probability]]),LN(1-EmployeeData36[[#This Row],[Probability]]))</f>
        <v>-8.0935199130079516E-2</v>
      </c>
      <c r="AL81" s="3">
        <f>(AR81-EmployeeData36[[#This Row],[Probability]])^2</f>
        <v>6.0445256739339107E-3</v>
      </c>
      <c r="AM81" t="str">
        <f>IF(EmployeeData36[[#This Row],[Probability]]&lt;10%,"Low",
IF(EmployeeData36[[#This Row],[Probability]]&lt;20%,"Moderate",
IF(EmployeeData36[[#This Row],[Probability]]&lt;30%,"High","Very High")))</f>
        <v>Low</v>
      </c>
      <c r="AN81">
        <f t="shared" si="1"/>
        <v>0</v>
      </c>
      <c r="AO81" t="str">
        <f>EmployeeData3[[#This Row],[Department]]</f>
        <v>IT</v>
      </c>
      <c r="AP81" t="str">
        <f>EmployeeData3[[#This Row],[Country]]</f>
        <v>UK</v>
      </c>
      <c r="AQ81" t="str">
        <f>EmployeeData[[#This Row],[Job Level]]</f>
        <v>Senior Manager</v>
      </c>
      <c r="AR81">
        <v>0</v>
      </c>
    </row>
    <row r="82" spans="1:44">
      <c r="A82">
        <v>38</v>
      </c>
      <c r="B82">
        <v>5.6</v>
      </c>
      <c r="C82">
        <v>1.9</v>
      </c>
      <c r="D82" s="3">
        <v>0.83</v>
      </c>
      <c r="E82">
        <v>1</v>
      </c>
      <c r="F82">
        <v>15</v>
      </c>
      <c r="G82">
        <v>68</v>
      </c>
      <c r="H82">
        <v>3</v>
      </c>
      <c r="I82">
        <v>3.2</v>
      </c>
      <c r="J82">
        <v>0</v>
      </c>
      <c r="K82">
        <v>13</v>
      </c>
      <c r="L82">
        <v>0</v>
      </c>
      <c r="M82">
        <v>0</v>
      </c>
      <c r="N82">
        <v>1</v>
      </c>
      <c r="O82">
        <v>0</v>
      </c>
      <c r="P82">
        <v>0</v>
      </c>
      <c r="Q82">
        <v>0</v>
      </c>
      <c r="R82">
        <v>1</v>
      </c>
      <c r="S82">
        <v>0</v>
      </c>
      <c r="T82">
        <v>0</v>
      </c>
      <c r="U82">
        <v>0</v>
      </c>
      <c r="V82">
        <v>0</v>
      </c>
      <c r="W82">
        <v>0</v>
      </c>
      <c r="X82">
        <v>0</v>
      </c>
      <c r="Y82">
        <v>0</v>
      </c>
      <c r="Z82">
        <v>1</v>
      </c>
      <c r="AA82">
        <v>0</v>
      </c>
      <c r="AB82">
        <v>0</v>
      </c>
      <c r="AC82">
        <v>0</v>
      </c>
      <c r="AD82">
        <v>0</v>
      </c>
      <c r="AE82">
        <v>0</v>
      </c>
      <c r="AF82">
        <v>0</v>
      </c>
      <c r="AG82">
        <v>0</v>
      </c>
      <c r="AH82" s="59" cm="1">
        <f t="array" ref="AH82">$B$1005+SUMPRODUCT(A82:AG82,TRANSPOSE($B$1006:$B$1038))</f>
        <v>-4.1364250113382752</v>
      </c>
      <c r="AI82" s="3">
        <f>EXP(EmployeeData36[[#This Row],[Logit]])</f>
        <v>1.5979877390815987E-2</v>
      </c>
      <c r="AJ82">
        <f>EmployeeData36[[#This Row],[Odds]]/(1+EmployeeData36[[#This Row],[Odds]])</f>
        <v>1.5728537293331672E-2</v>
      </c>
      <c r="AK82">
        <f>IF(AR82=1,LN(EmployeeData36[[#This Row],[Probability]]),LN(1-EmployeeData36[[#This Row],[Probability]]))</f>
        <v>-1.5853543242453541E-2</v>
      </c>
      <c r="AL82" s="3">
        <f>(AR82-EmployeeData36[[#This Row],[Probability]])^2</f>
        <v>2.4738688538772521E-4</v>
      </c>
      <c r="AM82" t="str">
        <f>IF(EmployeeData36[[#This Row],[Probability]]&lt;10%,"Low",
IF(EmployeeData36[[#This Row],[Probability]]&lt;20%,"Moderate",
IF(EmployeeData36[[#This Row],[Probability]]&lt;30%,"High","Very High")))</f>
        <v>Low</v>
      </c>
      <c r="AN82">
        <f t="shared" si="1"/>
        <v>0</v>
      </c>
      <c r="AO82" t="str">
        <f>EmployeeData3[[#This Row],[Department]]</f>
        <v>Underwriting</v>
      </c>
      <c r="AP82" t="str">
        <f>EmployeeData3[[#This Row],[Country]]</f>
        <v>UK</v>
      </c>
      <c r="AQ82" t="str">
        <f>EmployeeData[[#This Row],[Job Level]]</f>
        <v>Senior</v>
      </c>
      <c r="AR82">
        <v>0</v>
      </c>
    </row>
    <row r="83" spans="1:44">
      <c r="A83">
        <v>48</v>
      </c>
      <c r="B83">
        <v>4.5</v>
      </c>
      <c r="C83">
        <v>0.6</v>
      </c>
      <c r="D83" s="3">
        <v>1.17</v>
      </c>
      <c r="E83">
        <v>0</v>
      </c>
      <c r="F83">
        <v>26</v>
      </c>
      <c r="G83">
        <v>54</v>
      </c>
      <c r="H83">
        <v>5</v>
      </c>
      <c r="I83">
        <v>2.9</v>
      </c>
      <c r="J83">
        <v>0</v>
      </c>
      <c r="K83">
        <v>21</v>
      </c>
      <c r="L83">
        <v>1</v>
      </c>
      <c r="M83">
        <v>0</v>
      </c>
      <c r="N83">
        <v>0</v>
      </c>
      <c r="O83">
        <v>0</v>
      </c>
      <c r="P83">
        <v>1</v>
      </c>
      <c r="Q83">
        <v>0</v>
      </c>
      <c r="R83">
        <v>0</v>
      </c>
      <c r="S83">
        <v>0</v>
      </c>
      <c r="T83">
        <v>0</v>
      </c>
      <c r="U83">
        <v>0</v>
      </c>
      <c r="V83">
        <v>0</v>
      </c>
      <c r="W83">
        <v>0</v>
      </c>
      <c r="X83">
        <v>0</v>
      </c>
      <c r="Y83">
        <v>0</v>
      </c>
      <c r="Z83">
        <v>0</v>
      </c>
      <c r="AA83">
        <v>0</v>
      </c>
      <c r="AB83">
        <v>0</v>
      </c>
      <c r="AC83">
        <v>0</v>
      </c>
      <c r="AD83">
        <v>1</v>
      </c>
      <c r="AE83">
        <v>0</v>
      </c>
      <c r="AF83">
        <v>0</v>
      </c>
      <c r="AG83">
        <v>0</v>
      </c>
      <c r="AH83" s="59" cm="1">
        <f t="array" ref="AH83">$B$1005+SUMPRODUCT(A83:AG83,TRANSPOSE($B$1006:$B$1038))</f>
        <v>-0.6593169398675538</v>
      </c>
      <c r="AI83" s="3">
        <f>EXP(EmployeeData36[[#This Row],[Logit]])</f>
        <v>0.51720449563410931</v>
      </c>
      <c r="AJ83">
        <f>EmployeeData36[[#This Row],[Odds]]/(1+EmployeeData36[[#This Row],[Odds]])</f>
        <v>0.34089306822014515</v>
      </c>
      <c r="AK83">
        <f>IF(AR83=1,LN(EmployeeData36[[#This Row],[Probability]]),LN(1-EmployeeData36[[#This Row],[Probability]]))</f>
        <v>-0.41686949394060113</v>
      </c>
      <c r="AL83" s="3">
        <f>(AR83-EmployeeData36[[#This Row],[Probability]])^2</f>
        <v>0.11620808396054454</v>
      </c>
      <c r="AM83" t="str">
        <f>IF(EmployeeData36[[#This Row],[Probability]]&lt;10%,"Low",
IF(EmployeeData36[[#This Row],[Probability]]&lt;20%,"Moderate",
IF(EmployeeData36[[#This Row],[Probability]]&lt;30%,"High","Very High")))</f>
        <v>Very High</v>
      </c>
      <c r="AN83">
        <f t="shared" si="1"/>
        <v>0</v>
      </c>
      <c r="AO83" t="str">
        <f>EmployeeData3[[#This Row],[Department]]</f>
        <v>Operations</v>
      </c>
      <c r="AP83" t="str">
        <f>EmployeeData3[[#This Row],[Country]]</f>
        <v>Singapore</v>
      </c>
      <c r="AQ83" t="str">
        <f>EmployeeData[[#This Row],[Job Level]]</f>
        <v>Entry</v>
      </c>
      <c r="AR83">
        <v>0</v>
      </c>
    </row>
    <row r="84" spans="1:44">
      <c r="A84">
        <v>32</v>
      </c>
      <c r="B84">
        <v>6</v>
      </c>
      <c r="C84">
        <v>3.5</v>
      </c>
      <c r="D84" s="3">
        <v>0.98</v>
      </c>
      <c r="E84">
        <v>0</v>
      </c>
      <c r="F84">
        <v>19</v>
      </c>
      <c r="G84">
        <v>56</v>
      </c>
      <c r="H84">
        <v>2</v>
      </c>
      <c r="I84">
        <v>1.6</v>
      </c>
      <c r="J84">
        <v>0</v>
      </c>
      <c r="K84">
        <v>40</v>
      </c>
      <c r="L84">
        <v>0</v>
      </c>
      <c r="M84">
        <v>0</v>
      </c>
      <c r="N84">
        <v>0</v>
      </c>
      <c r="O84">
        <v>0</v>
      </c>
      <c r="P84">
        <v>0</v>
      </c>
      <c r="Q84">
        <v>0</v>
      </c>
      <c r="R84">
        <v>0</v>
      </c>
      <c r="S84">
        <v>0</v>
      </c>
      <c r="T84">
        <v>0</v>
      </c>
      <c r="U84">
        <v>0</v>
      </c>
      <c r="V84">
        <v>1</v>
      </c>
      <c r="W84">
        <v>0</v>
      </c>
      <c r="X84">
        <v>0</v>
      </c>
      <c r="Y84">
        <v>0</v>
      </c>
      <c r="Z84">
        <v>0</v>
      </c>
      <c r="AA84">
        <v>0</v>
      </c>
      <c r="AB84">
        <v>0</v>
      </c>
      <c r="AC84">
        <v>0</v>
      </c>
      <c r="AD84">
        <v>0</v>
      </c>
      <c r="AE84">
        <v>1</v>
      </c>
      <c r="AF84">
        <v>0</v>
      </c>
      <c r="AG84">
        <v>0</v>
      </c>
      <c r="AH84" s="59" cm="1">
        <f t="array" ref="AH84">$B$1005+SUMPRODUCT(A84:AG84,TRANSPOSE($B$1006:$B$1038))</f>
        <v>-1.3054319697438634</v>
      </c>
      <c r="AI84" s="3">
        <f>EXP(EmployeeData36[[#This Row],[Logit]])</f>
        <v>0.27105542201155819</v>
      </c>
      <c r="AJ84">
        <f>EmployeeData36[[#This Row],[Odds]]/(1+EmployeeData36[[#This Row],[Odds]])</f>
        <v>0.2132522448018741</v>
      </c>
      <c r="AK84">
        <f>IF(AR84=1,LN(EmployeeData36[[#This Row],[Probability]]),LN(1-EmployeeData36[[#This Row],[Probability]]))</f>
        <v>-0.23984759630114366</v>
      </c>
      <c r="AL84" s="3">
        <f>(AR84-EmployeeData36[[#This Row],[Probability]])^2</f>
        <v>4.5476519913038443E-2</v>
      </c>
      <c r="AM84" t="str">
        <f>IF(EmployeeData36[[#This Row],[Probability]]&lt;10%,"Low",
IF(EmployeeData36[[#This Row],[Probability]]&lt;20%,"Moderate",
IF(EmployeeData36[[#This Row],[Probability]]&lt;30%,"High","Very High")))</f>
        <v>High</v>
      </c>
      <c r="AN84">
        <f t="shared" si="1"/>
        <v>0</v>
      </c>
      <c r="AO84" t="str">
        <f>EmployeeData3[[#This Row],[Department]]</f>
        <v>HR</v>
      </c>
      <c r="AP84" t="str">
        <f>EmployeeData3[[#This Row],[Country]]</f>
        <v>US</v>
      </c>
      <c r="AQ84" t="str">
        <f>EmployeeData[[#This Row],[Job Level]]</f>
        <v>Professional</v>
      </c>
      <c r="AR84">
        <v>0</v>
      </c>
    </row>
    <row r="85" spans="1:44">
      <c r="A85">
        <v>33</v>
      </c>
      <c r="B85">
        <v>8</v>
      </c>
      <c r="C85">
        <v>0.9</v>
      </c>
      <c r="D85" s="3">
        <v>1.0900000000000001</v>
      </c>
      <c r="E85">
        <v>0</v>
      </c>
      <c r="F85">
        <v>28</v>
      </c>
      <c r="G85">
        <v>48</v>
      </c>
      <c r="H85">
        <v>5</v>
      </c>
      <c r="I85">
        <v>1.7</v>
      </c>
      <c r="J85">
        <v>1</v>
      </c>
      <c r="K85">
        <v>21</v>
      </c>
      <c r="L85">
        <v>1</v>
      </c>
      <c r="M85">
        <v>1</v>
      </c>
      <c r="N85">
        <v>0</v>
      </c>
      <c r="O85">
        <v>0</v>
      </c>
      <c r="P85">
        <v>0</v>
      </c>
      <c r="Q85">
        <v>1</v>
      </c>
      <c r="R85">
        <v>0</v>
      </c>
      <c r="S85">
        <v>0</v>
      </c>
      <c r="T85">
        <v>0</v>
      </c>
      <c r="U85">
        <v>0</v>
      </c>
      <c r="V85">
        <v>0</v>
      </c>
      <c r="W85">
        <v>1</v>
      </c>
      <c r="X85">
        <v>0</v>
      </c>
      <c r="Y85">
        <v>0</v>
      </c>
      <c r="Z85">
        <v>0</v>
      </c>
      <c r="AA85">
        <v>0</v>
      </c>
      <c r="AB85">
        <v>0</v>
      </c>
      <c r="AC85">
        <v>0</v>
      </c>
      <c r="AD85">
        <v>0</v>
      </c>
      <c r="AE85">
        <v>0</v>
      </c>
      <c r="AF85">
        <v>0</v>
      </c>
      <c r="AG85">
        <v>1</v>
      </c>
      <c r="AH85" s="59" cm="1">
        <f t="array" ref="AH85">$B$1005+SUMPRODUCT(A85:AG85,TRANSPOSE($B$1006:$B$1038))</f>
        <v>-0.37612046107947433</v>
      </c>
      <c r="AI85" s="3">
        <f>EXP(EmployeeData36[[#This Row],[Logit]])</f>
        <v>0.68651962916549236</v>
      </c>
      <c r="AJ85">
        <f>EmployeeData36[[#This Row],[Odds]]/(1+EmployeeData36[[#This Row],[Odds]])</f>
        <v>0.40706293439655339</v>
      </c>
      <c r="AK85">
        <f>IF(AR85=1,LN(EmployeeData36[[#This Row],[Probability]]),LN(1-EmployeeData36[[#This Row],[Probability]]))</f>
        <v>-0.52266701444708719</v>
      </c>
      <c r="AL85" s="3">
        <f>(AR85-EmployeeData36[[#This Row],[Probability]])^2</f>
        <v>0.16570023255953273</v>
      </c>
      <c r="AM85" t="str">
        <f>IF(EmployeeData36[[#This Row],[Probability]]&lt;10%,"Low",
IF(EmployeeData36[[#This Row],[Probability]]&lt;20%,"Moderate",
IF(EmployeeData36[[#This Row],[Probability]]&lt;30%,"High","Very High")))</f>
        <v>Very High</v>
      </c>
      <c r="AN85">
        <f t="shared" si="1"/>
        <v>0</v>
      </c>
      <c r="AO85" t="str">
        <f>EmployeeData3[[#This Row],[Department]]</f>
        <v>IT</v>
      </c>
      <c r="AP85" t="str">
        <f>EmployeeData3[[#This Row],[Country]]</f>
        <v>UK</v>
      </c>
      <c r="AQ85" t="str">
        <f>EmployeeData[[#This Row],[Job Level]]</f>
        <v>Manager</v>
      </c>
      <c r="AR85">
        <v>0</v>
      </c>
    </row>
    <row r="86" spans="1:44">
      <c r="A86">
        <v>34</v>
      </c>
      <c r="B86">
        <v>6.2</v>
      </c>
      <c r="C86">
        <v>2.7</v>
      </c>
      <c r="D86" s="3">
        <v>1.17</v>
      </c>
      <c r="E86">
        <v>0</v>
      </c>
      <c r="F86">
        <v>10</v>
      </c>
      <c r="G86">
        <v>71</v>
      </c>
      <c r="H86">
        <v>9</v>
      </c>
      <c r="I86">
        <v>2.9</v>
      </c>
      <c r="J86">
        <v>0</v>
      </c>
      <c r="K86">
        <v>45</v>
      </c>
      <c r="L86">
        <v>1</v>
      </c>
      <c r="M86">
        <v>0</v>
      </c>
      <c r="N86">
        <v>1</v>
      </c>
      <c r="O86">
        <v>0</v>
      </c>
      <c r="P86">
        <v>0</v>
      </c>
      <c r="Q86">
        <v>0</v>
      </c>
      <c r="R86">
        <v>0</v>
      </c>
      <c r="S86">
        <v>1</v>
      </c>
      <c r="T86">
        <v>0</v>
      </c>
      <c r="U86">
        <v>0</v>
      </c>
      <c r="V86">
        <v>1</v>
      </c>
      <c r="W86">
        <v>0</v>
      </c>
      <c r="X86">
        <v>0</v>
      </c>
      <c r="Y86">
        <v>0</v>
      </c>
      <c r="Z86">
        <v>0</v>
      </c>
      <c r="AA86">
        <v>0</v>
      </c>
      <c r="AB86">
        <v>0</v>
      </c>
      <c r="AC86">
        <v>0</v>
      </c>
      <c r="AD86">
        <v>0</v>
      </c>
      <c r="AE86">
        <v>1</v>
      </c>
      <c r="AF86">
        <v>0</v>
      </c>
      <c r="AG86">
        <v>0</v>
      </c>
      <c r="AH86" s="59" cm="1">
        <f t="array" ref="AH86">$B$1005+SUMPRODUCT(A86:AG86,TRANSPOSE($B$1006:$B$1038))</f>
        <v>-1.4348476942056712</v>
      </c>
      <c r="AI86" s="3">
        <f>EXP(EmployeeData36[[#This Row],[Logit]])</f>
        <v>0.23815163312627299</v>
      </c>
      <c r="AJ86">
        <f>EmployeeData36[[#This Row],[Odds]]/(1+EmployeeData36[[#This Row],[Odds]])</f>
        <v>0.19234448088151501</v>
      </c>
      <c r="AK86">
        <f>IF(AR86=1,LN(EmployeeData36[[#This Row],[Probability]]),LN(1-EmployeeData36[[#This Row],[Probability]]))</f>
        <v>-0.21361964909345588</v>
      </c>
      <c r="AL86" s="3">
        <f>(AR86-EmployeeData36[[#This Row],[Probability]])^2</f>
        <v>3.6996399325579493E-2</v>
      </c>
      <c r="AM86" t="str">
        <f>IF(EmployeeData36[[#This Row],[Probability]]&lt;10%,"Low",
IF(EmployeeData36[[#This Row],[Probability]]&lt;20%,"Moderate",
IF(EmployeeData36[[#This Row],[Probability]]&lt;30%,"High","Very High")))</f>
        <v>Moderate</v>
      </c>
      <c r="AN86">
        <f t="shared" si="1"/>
        <v>0</v>
      </c>
      <c r="AO86" t="str">
        <f>EmployeeData3[[#This Row],[Department]]</f>
        <v>HR</v>
      </c>
      <c r="AP86" t="str">
        <f>EmployeeData3[[#This Row],[Country]]</f>
        <v>US</v>
      </c>
      <c r="AQ86" t="str">
        <f>EmployeeData[[#This Row],[Job Level]]</f>
        <v>Senior Manager</v>
      </c>
      <c r="AR86">
        <v>0</v>
      </c>
    </row>
    <row r="87" spans="1:44">
      <c r="A87">
        <v>48</v>
      </c>
      <c r="B87">
        <v>12.3</v>
      </c>
      <c r="C87">
        <v>5.8</v>
      </c>
      <c r="D87" s="3">
        <v>1.0900000000000001</v>
      </c>
      <c r="E87">
        <v>1</v>
      </c>
      <c r="F87">
        <v>26</v>
      </c>
      <c r="G87">
        <v>89</v>
      </c>
      <c r="H87">
        <v>6</v>
      </c>
      <c r="I87">
        <v>6.7</v>
      </c>
      <c r="J87">
        <v>1</v>
      </c>
      <c r="K87">
        <v>41</v>
      </c>
      <c r="L87">
        <v>0</v>
      </c>
      <c r="M87">
        <v>0</v>
      </c>
      <c r="N87">
        <v>1</v>
      </c>
      <c r="O87">
        <v>0</v>
      </c>
      <c r="P87">
        <v>0</v>
      </c>
      <c r="Q87">
        <v>0</v>
      </c>
      <c r="R87">
        <v>0</v>
      </c>
      <c r="S87">
        <v>0</v>
      </c>
      <c r="T87">
        <v>0</v>
      </c>
      <c r="U87">
        <v>0</v>
      </c>
      <c r="V87">
        <v>1</v>
      </c>
      <c r="W87">
        <v>0</v>
      </c>
      <c r="X87">
        <v>0</v>
      </c>
      <c r="Y87">
        <v>0</v>
      </c>
      <c r="Z87">
        <v>0</v>
      </c>
      <c r="AA87">
        <v>0</v>
      </c>
      <c r="AB87">
        <v>0</v>
      </c>
      <c r="AC87">
        <v>0</v>
      </c>
      <c r="AD87">
        <v>0</v>
      </c>
      <c r="AE87">
        <v>0</v>
      </c>
      <c r="AF87">
        <v>1</v>
      </c>
      <c r="AG87">
        <v>0</v>
      </c>
      <c r="AH87" s="59" cm="1">
        <f t="array" ref="AH87">$B$1005+SUMPRODUCT(A87:AG87,TRANSPOSE($B$1006:$B$1038))</f>
        <v>-2.490698284158519</v>
      </c>
      <c r="AI87" s="3">
        <f>EXP(EmployeeData36[[#This Row],[Logit]])</f>
        <v>8.2852092067707411E-2</v>
      </c>
      <c r="AJ87">
        <f>EmployeeData36[[#This Row],[Odds]]/(1+EmployeeData36[[#This Row],[Odds]])</f>
        <v>7.6512842958544075E-2</v>
      </c>
      <c r="AK87">
        <f>IF(AR87=1,LN(EmployeeData36[[#This Row],[Probability]]),LN(1-EmployeeData36[[#This Row],[Probability]]))</f>
        <v>-2.5702966704291876</v>
      </c>
      <c r="AL87" s="3">
        <f>(AR87-EmployeeData36[[#This Row],[Probability]])^2</f>
        <v>0.85282852922051067</v>
      </c>
      <c r="AM87" t="str">
        <f>IF(EmployeeData36[[#This Row],[Probability]]&lt;10%,"Low",
IF(EmployeeData36[[#This Row],[Probability]]&lt;20%,"Moderate",
IF(EmployeeData36[[#This Row],[Probability]]&lt;30%,"High","Very High")))</f>
        <v>Low</v>
      </c>
      <c r="AN87">
        <f t="shared" si="1"/>
        <v>1</v>
      </c>
      <c r="AO87" t="str">
        <f>EmployeeData3[[#This Row],[Department]]</f>
        <v>HR</v>
      </c>
      <c r="AP87" t="str">
        <f>EmployeeData3[[#This Row],[Country]]</f>
        <v>UK</v>
      </c>
      <c r="AQ87" t="str">
        <f>EmployeeData[[#This Row],[Job Level]]</f>
        <v>Professional</v>
      </c>
      <c r="AR87">
        <v>1</v>
      </c>
    </row>
    <row r="88" spans="1:44">
      <c r="A88">
        <v>50</v>
      </c>
      <c r="B88">
        <v>8</v>
      </c>
      <c r="C88">
        <v>5.5</v>
      </c>
      <c r="D88" s="3">
        <v>0.85</v>
      </c>
      <c r="E88">
        <v>1</v>
      </c>
      <c r="F88">
        <v>11</v>
      </c>
      <c r="G88">
        <v>67</v>
      </c>
      <c r="H88">
        <v>10</v>
      </c>
      <c r="I88">
        <v>1</v>
      </c>
      <c r="J88">
        <v>1</v>
      </c>
      <c r="K88">
        <v>17</v>
      </c>
      <c r="L88">
        <v>0</v>
      </c>
      <c r="M88">
        <v>0</v>
      </c>
      <c r="N88">
        <v>0</v>
      </c>
      <c r="O88">
        <v>0</v>
      </c>
      <c r="P88">
        <v>0</v>
      </c>
      <c r="Q88">
        <v>0</v>
      </c>
      <c r="R88">
        <v>1</v>
      </c>
      <c r="S88">
        <v>0</v>
      </c>
      <c r="T88">
        <v>0</v>
      </c>
      <c r="U88">
        <v>0</v>
      </c>
      <c r="V88">
        <v>0</v>
      </c>
      <c r="W88">
        <v>0</v>
      </c>
      <c r="X88">
        <v>1</v>
      </c>
      <c r="Y88">
        <v>0</v>
      </c>
      <c r="Z88">
        <v>0</v>
      </c>
      <c r="AA88">
        <v>1</v>
      </c>
      <c r="AB88">
        <v>0</v>
      </c>
      <c r="AC88">
        <v>0</v>
      </c>
      <c r="AD88">
        <v>0</v>
      </c>
      <c r="AE88">
        <v>0</v>
      </c>
      <c r="AF88">
        <v>0</v>
      </c>
      <c r="AG88">
        <v>0</v>
      </c>
      <c r="AH88" s="59" cm="1">
        <f t="array" ref="AH88">$B$1005+SUMPRODUCT(A88:AG88,TRANSPOSE($B$1006:$B$1038))</f>
        <v>-1.6204663001006383</v>
      </c>
      <c r="AI88" s="3">
        <f>EXP(EmployeeData36[[#This Row],[Logit]])</f>
        <v>0.19780644041210141</v>
      </c>
      <c r="AJ88">
        <f>EmployeeData36[[#This Row],[Odds]]/(1+EmployeeData36[[#This Row],[Odds]])</f>
        <v>0.16514057174717373</v>
      </c>
      <c r="AK88">
        <f>IF(AR88=1,LN(EmployeeData36[[#This Row],[Probability]]),LN(1-EmployeeData36[[#This Row],[Probability]]))</f>
        <v>-0.18049191770144485</v>
      </c>
      <c r="AL88" s="3">
        <f>(AR88-EmployeeData36[[#This Row],[Probability]])^2</f>
        <v>2.7271408436983433E-2</v>
      </c>
      <c r="AM88" t="str">
        <f>IF(EmployeeData36[[#This Row],[Probability]]&lt;10%,"Low",
IF(EmployeeData36[[#This Row],[Probability]]&lt;20%,"Moderate",
IF(EmployeeData36[[#This Row],[Probability]]&lt;30%,"High","Very High")))</f>
        <v>Moderate</v>
      </c>
      <c r="AN88">
        <f t="shared" si="1"/>
        <v>0</v>
      </c>
      <c r="AO88" t="str">
        <f>EmployeeData3[[#This Row],[Department]]</f>
        <v>Marketing</v>
      </c>
      <c r="AP88" t="str">
        <f>EmployeeData3[[#This Row],[Country]]</f>
        <v>Canada</v>
      </c>
      <c r="AQ88" t="str">
        <f>EmployeeData[[#This Row],[Job Level]]</f>
        <v>Senior</v>
      </c>
      <c r="AR88">
        <v>0</v>
      </c>
    </row>
    <row r="89" spans="1:44">
      <c r="A89">
        <v>25</v>
      </c>
      <c r="B89">
        <v>3.6</v>
      </c>
      <c r="C89">
        <v>2.6</v>
      </c>
      <c r="D89" s="3">
        <v>0.91</v>
      </c>
      <c r="E89">
        <v>0</v>
      </c>
      <c r="F89">
        <v>23</v>
      </c>
      <c r="G89">
        <v>76</v>
      </c>
      <c r="H89">
        <v>6</v>
      </c>
      <c r="I89">
        <v>2.5</v>
      </c>
      <c r="J89">
        <v>0</v>
      </c>
      <c r="K89">
        <v>11</v>
      </c>
      <c r="L89">
        <v>1</v>
      </c>
      <c r="M89">
        <v>0</v>
      </c>
      <c r="N89">
        <v>0</v>
      </c>
      <c r="O89">
        <v>0</v>
      </c>
      <c r="P89">
        <v>0</v>
      </c>
      <c r="Q89">
        <v>0</v>
      </c>
      <c r="R89">
        <v>0</v>
      </c>
      <c r="S89">
        <v>0</v>
      </c>
      <c r="T89">
        <v>0</v>
      </c>
      <c r="U89">
        <v>0</v>
      </c>
      <c r="V89">
        <v>0</v>
      </c>
      <c r="W89">
        <v>0</v>
      </c>
      <c r="X89">
        <v>0</v>
      </c>
      <c r="Y89">
        <v>0</v>
      </c>
      <c r="Z89">
        <v>0</v>
      </c>
      <c r="AA89">
        <v>1</v>
      </c>
      <c r="AB89">
        <v>0</v>
      </c>
      <c r="AC89">
        <v>0</v>
      </c>
      <c r="AD89">
        <v>0</v>
      </c>
      <c r="AE89">
        <v>0</v>
      </c>
      <c r="AF89">
        <v>1</v>
      </c>
      <c r="AG89">
        <v>0</v>
      </c>
      <c r="AH89" s="59" cm="1">
        <f t="array" ref="AH89">$B$1005+SUMPRODUCT(A89:AG89,TRANSPOSE($B$1006:$B$1038))</f>
        <v>-0.62991227062691901</v>
      </c>
      <c r="AI89" s="3">
        <f>EXP(EmployeeData36[[#This Row],[Logit]])</f>
        <v>0.53263852700129877</v>
      </c>
      <c r="AJ89">
        <f>EmployeeData36[[#This Row],[Odds]]/(1+EmployeeData36[[#This Row],[Odds]])</f>
        <v>0.34753043044235532</v>
      </c>
      <c r="AK89">
        <f>IF(AR89=1,LN(EmployeeData36[[#This Row],[Probability]]),LN(1-EmployeeData36[[#This Row],[Probability]]))</f>
        <v>-0.42699077756607784</v>
      </c>
      <c r="AL89" s="3">
        <f>(AR89-EmployeeData36[[#This Row],[Probability]])^2</f>
        <v>0.12077740008344877</v>
      </c>
      <c r="AM89" t="str">
        <f>IF(EmployeeData36[[#This Row],[Probability]]&lt;10%,"Low",
IF(EmployeeData36[[#This Row],[Probability]]&lt;20%,"Moderate",
IF(EmployeeData36[[#This Row],[Probability]]&lt;30%,"High","Very High")))</f>
        <v>Very High</v>
      </c>
      <c r="AN89">
        <f t="shared" si="1"/>
        <v>0</v>
      </c>
      <c r="AO89" t="str">
        <f>EmployeeData3[[#This Row],[Department]]</f>
        <v>Operations</v>
      </c>
      <c r="AP89" t="str">
        <f>EmployeeData3[[#This Row],[Country]]</f>
        <v>Canada</v>
      </c>
      <c r="AQ89" t="str">
        <f>EmployeeData[[#This Row],[Job Level]]</f>
        <v>Professional</v>
      </c>
      <c r="AR89">
        <v>0</v>
      </c>
    </row>
    <row r="90" spans="1:44">
      <c r="A90">
        <v>47</v>
      </c>
      <c r="B90">
        <v>2.6</v>
      </c>
      <c r="C90">
        <v>0.7</v>
      </c>
      <c r="D90" s="3">
        <v>1.1100000000000001</v>
      </c>
      <c r="E90">
        <v>0</v>
      </c>
      <c r="F90">
        <v>3</v>
      </c>
      <c r="G90">
        <v>89</v>
      </c>
      <c r="H90">
        <v>4</v>
      </c>
      <c r="I90">
        <v>0.8</v>
      </c>
      <c r="J90">
        <v>0</v>
      </c>
      <c r="K90">
        <v>23</v>
      </c>
      <c r="L90">
        <v>1</v>
      </c>
      <c r="M90">
        <v>1</v>
      </c>
      <c r="N90">
        <v>0</v>
      </c>
      <c r="O90">
        <v>0</v>
      </c>
      <c r="P90">
        <v>0</v>
      </c>
      <c r="Q90">
        <v>0</v>
      </c>
      <c r="R90">
        <v>0</v>
      </c>
      <c r="S90">
        <v>1</v>
      </c>
      <c r="T90">
        <v>1</v>
      </c>
      <c r="U90">
        <v>0</v>
      </c>
      <c r="V90">
        <v>0</v>
      </c>
      <c r="W90">
        <v>0</v>
      </c>
      <c r="X90">
        <v>0</v>
      </c>
      <c r="Y90">
        <v>0</v>
      </c>
      <c r="Z90">
        <v>0</v>
      </c>
      <c r="AA90">
        <v>0</v>
      </c>
      <c r="AB90">
        <v>0</v>
      </c>
      <c r="AC90">
        <v>0</v>
      </c>
      <c r="AD90">
        <v>0</v>
      </c>
      <c r="AE90">
        <v>1</v>
      </c>
      <c r="AF90">
        <v>0</v>
      </c>
      <c r="AG90">
        <v>0</v>
      </c>
      <c r="AH90" s="59" cm="1">
        <f t="array" ref="AH90">$B$1005+SUMPRODUCT(A90:AG90,TRANSPOSE($B$1006:$B$1038))</f>
        <v>-2.6357549262265154</v>
      </c>
      <c r="AI90" s="3">
        <f>EXP(EmployeeData36[[#This Row],[Logit]])</f>
        <v>7.166484730931208E-2</v>
      </c>
      <c r="AJ90">
        <f>EmployeeData36[[#This Row],[Odds]]/(1+EmployeeData36[[#This Row],[Odds]])</f>
        <v>6.6872443832831654E-2</v>
      </c>
      <c r="AK90">
        <f>IF(AR90=1,LN(EmployeeData36[[#This Row],[Probability]]),LN(1-EmployeeData36[[#This Row],[Probability]]))</f>
        <v>-6.9213371330432011E-2</v>
      </c>
      <c r="AL90" s="3">
        <f>(AR90-EmployeeData36[[#This Row],[Probability]])^2</f>
        <v>4.4719237441752241E-3</v>
      </c>
      <c r="AM90" t="str">
        <f>IF(EmployeeData36[[#This Row],[Probability]]&lt;10%,"Low",
IF(EmployeeData36[[#This Row],[Probability]]&lt;20%,"Moderate",
IF(EmployeeData36[[#This Row],[Probability]]&lt;30%,"High","Very High")))</f>
        <v>Low</v>
      </c>
      <c r="AN90">
        <f t="shared" si="1"/>
        <v>0</v>
      </c>
      <c r="AO90" t="str">
        <f>EmployeeData3[[#This Row],[Department]]</f>
        <v>Claims</v>
      </c>
      <c r="AP90" t="str">
        <f>EmployeeData3[[#This Row],[Country]]</f>
        <v>US</v>
      </c>
      <c r="AQ90" t="str">
        <f>EmployeeData[[#This Row],[Job Level]]</f>
        <v>Senior Manager</v>
      </c>
      <c r="AR90">
        <v>0</v>
      </c>
    </row>
    <row r="91" spans="1:44">
      <c r="A91">
        <v>45</v>
      </c>
      <c r="B91">
        <v>3.7</v>
      </c>
      <c r="C91">
        <v>2</v>
      </c>
      <c r="D91" s="3">
        <v>1</v>
      </c>
      <c r="E91">
        <v>1</v>
      </c>
      <c r="F91">
        <v>18</v>
      </c>
      <c r="G91">
        <v>72</v>
      </c>
      <c r="H91">
        <v>13</v>
      </c>
      <c r="I91">
        <v>1.5</v>
      </c>
      <c r="J91">
        <v>0</v>
      </c>
      <c r="K91">
        <v>38</v>
      </c>
      <c r="L91">
        <v>0</v>
      </c>
      <c r="M91">
        <v>0</v>
      </c>
      <c r="N91">
        <v>1</v>
      </c>
      <c r="O91">
        <v>0</v>
      </c>
      <c r="P91">
        <v>0</v>
      </c>
      <c r="Q91">
        <v>0</v>
      </c>
      <c r="R91">
        <v>0</v>
      </c>
      <c r="S91">
        <v>0</v>
      </c>
      <c r="T91">
        <v>0</v>
      </c>
      <c r="U91">
        <v>0</v>
      </c>
      <c r="V91">
        <v>0</v>
      </c>
      <c r="W91">
        <v>0</v>
      </c>
      <c r="X91">
        <v>0</v>
      </c>
      <c r="Y91">
        <v>1</v>
      </c>
      <c r="Z91">
        <v>0</v>
      </c>
      <c r="AA91">
        <v>1</v>
      </c>
      <c r="AB91">
        <v>0</v>
      </c>
      <c r="AC91">
        <v>0</v>
      </c>
      <c r="AD91">
        <v>0</v>
      </c>
      <c r="AE91">
        <v>0</v>
      </c>
      <c r="AF91">
        <v>0</v>
      </c>
      <c r="AG91">
        <v>0</v>
      </c>
      <c r="AH91" s="59" cm="1">
        <f t="array" ref="AH91">$B$1005+SUMPRODUCT(A91:AG91,TRANSPOSE($B$1006:$B$1038))</f>
        <v>-1.9461569954623841</v>
      </c>
      <c r="AI91" s="3">
        <f>EXP(EmployeeData36[[#This Row],[Logit]])</f>
        <v>0.14282188343671384</v>
      </c>
      <c r="AJ91">
        <f>EmployeeData36[[#This Row],[Odds]]/(1+EmployeeData36[[#This Row],[Odds]])</f>
        <v>0.12497300367334356</v>
      </c>
      <c r="AK91">
        <f>IF(AR91=1,LN(EmployeeData36[[#This Row],[Probability]]),LN(1-EmployeeData36[[#This Row],[Probability]]))</f>
        <v>-0.13350054015571466</v>
      </c>
      <c r="AL91" s="3">
        <f>(AR91-EmployeeData36[[#This Row],[Probability]])^2</f>
        <v>1.5618251647137543E-2</v>
      </c>
      <c r="AM91" t="str">
        <f>IF(EmployeeData36[[#This Row],[Probability]]&lt;10%,"Low",
IF(EmployeeData36[[#This Row],[Probability]]&lt;20%,"Moderate",
IF(EmployeeData36[[#This Row],[Probability]]&lt;30%,"High","Very High")))</f>
        <v>Moderate</v>
      </c>
      <c r="AN91">
        <f t="shared" si="1"/>
        <v>0</v>
      </c>
      <c r="AO91" t="str">
        <f>EmployeeData3[[#This Row],[Department]]</f>
        <v>Sales</v>
      </c>
      <c r="AP91" t="str">
        <f>EmployeeData3[[#This Row],[Country]]</f>
        <v>Canada</v>
      </c>
      <c r="AQ91" t="str">
        <f>EmployeeData[[#This Row],[Job Level]]</f>
        <v>Professional</v>
      </c>
      <c r="AR91">
        <v>0</v>
      </c>
    </row>
    <row r="92" spans="1:44">
      <c r="A92">
        <v>52</v>
      </c>
      <c r="B92">
        <v>6.3</v>
      </c>
      <c r="C92">
        <v>2.7</v>
      </c>
      <c r="D92" s="3">
        <v>0.98</v>
      </c>
      <c r="E92">
        <v>0</v>
      </c>
      <c r="F92">
        <v>1</v>
      </c>
      <c r="G92">
        <v>96</v>
      </c>
      <c r="H92">
        <v>5</v>
      </c>
      <c r="I92">
        <v>4.3</v>
      </c>
      <c r="J92">
        <v>1</v>
      </c>
      <c r="K92">
        <v>18</v>
      </c>
      <c r="L92">
        <v>1</v>
      </c>
      <c r="M92">
        <v>0</v>
      </c>
      <c r="N92">
        <v>1</v>
      </c>
      <c r="O92">
        <v>0</v>
      </c>
      <c r="P92">
        <v>0</v>
      </c>
      <c r="Q92">
        <v>0</v>
      </c>
      <c r="R92">
        <v>0</v>
      </c>
      <c r="S92">
        <v>1</v>
      </c>
      <c r="T92">
        <v>0</v>
      </c>
      <c r="U92">
        <v>0</v>
      </c>
      <c r="V92">
        <v>0</v>
      </c>
      <c r="W92">
        <v>1</v>
      </c>
      <c r="X92">
        <v>0</v>
      </c>
      <c r="Y92">
        <v>0</v>
      </c>
      <c r="Z92">
        <v>0</v>
      </c>
      <c r="AA92">
        <v>0</v>
      </c>
      <c r="AB92">
        <v>0</v>
      </c>
      <c r="AC92">
        <v>0</v>
      </c>
      <c r="AD92">
        <v>0</v>
      </c>
      <c r="AE92">
        <v>0</v>
      </c>
      <c r="AF92">
        <v>0</v>
      </c>
      <c r="AG92">
        <v>0</v>
      </c>
      <c r="AH92" s="59" cm="1">
        <f t="array" ref="AH92">$B$1005+SUMPRODUCT(A92:AG92,TRANSPOSE($B$1006:$B$1038))</f>
        <v>-2.465747609271673</v>
      </c>
      <c r="AI92" s="3">
        <f>EXP(EmployeeData36[[#This Row],[Logit]])</f>
        <v>8.4945312723604241E-2</v>
      </c>
      <c r="AJ92">
        <f>EmployeeData36[[#This Row],[Odds]]/(1+EmployeeData36[[#This Row],[Odds]])</f>
        <v>7.8294557087270011E-2</v>
      </c>
      <c r="AK92">
        <f>IF(AR92=1,LN(EmployeeData36[[#This Row],[Probability]]),LN(1-EmployeeData36[[#This Row],[Probability]]))</f>
        <v>-2.5472771919741013</v>
      </c>
      <c r="AL92" s="3">
        <f>(AR92-EmployeeData36[[#This Row],[Probability]])^2</f>
        <v>0.84954092349495192</v>
      </c>
      <c r="AM92" t="str">
        <f>IF(EmployeeData36[[#This Row],[Probability]]&lt;10%,"Low",
IF(EmployeeData36[[#This Row],[Probability]]&lt;20%,"Moderate",
IF(EmployeeData36[[#This Row],[Probability]]&lt;30%,"High","Very High")))</f>
        <v>Low</v>
      </c>
      <c r="AN92">
        <f t="shared" si="1"/>
        <v>1</v>
      </c>
      <c r="AO92" t="str">
        <f>EmployeeData3[[#This Row],[Department]]</f>
        <v>IT</v>
      </c>
      <c r="AP92" t="str">
        <f>EmployeeData3[[#This Row],[Country]]</f>
        <v>UK</v>
      </c>
      <c r="AQ92" t="str">
        <f>EmployeeData[[#This Row],[Job Level]]</f>
        <v>Senior Manager</v>
      </c>
      <c r="AR92">
        <v>1</v>
      </c>
    </row>
    <row r="93" spans="1:44">
      <c r="A93">
        <v>41</v>
      </c>
      <c r="B93">
        <v>2.8</v>
      </c>
      <c r="C93">
        <v>2.8</v>
      </c>
      <c r="D93" s="3">
        <v>1.05</v>
      </c>
      <c r="E93">
        <v>0</v>
      </c>
      <c r="F93">
        <v>14</v>
      </c>
      <c r="G93">
        <v>96</v>
      </c>
      <c r="H93">
        <v>14</v>
      </c>
      <c r="I93">
        <v>1.3</v>
      </c>
      <c r="J93">
        <v>0</v>
      </c>
      <c r="K93">
        <v>35</v>
      </c>
      <c r="L93">
        <v>1</v>
      </c>
      <c r="M93">
        <v>0</v>
      </c>
      <c r="N93">
        <v>1</v>
      </c>
      <c r="O93">
        <v>0</v>
      </c>
      <c r="P93">
        <v>0</v>
      </c>
      <c r="Q93">
        <v>0</v>
      </c>
      <c r="R93">
        <v>1</v>
      </c>
      <c r="S93">
        <v>0</v>
      </c>
      <c r="T93">
        <v>0</v>
      </c>
      <c r="U93">
        <v>0</v>
      </c>
      <c r="V93">
        <v>0</v>
      </c>
      <c r="W93">
        <v>0</v>
      </c>
      <c r="X93">
        <v>1</v>
      </c>
      <c r="Y93">
        <v>0</v>
      </c>
      <c r="Z93">
        <v>0</v>
      </c>
      <c r="AA93">
        <v>1</v>
      </c>
      <c r="AB93">
        <v>0</v>
      </c>
      <c r="AC93">
        <v>0</v>
      </c>
      <c r="AD93">
        <v>0</v>
      </c>
      <c r="AE93">
        <v>0</v>
      </c>
      <c r="AF93">
        <v>0</v>
      </c>
      <c r="AG93">
        <v>0</v>
      </c>
      <c r="AH93" s="59" cm="1">
        <f t="array" ref="AH93">$B$1005+SUMPRODUCT(A93:AG93,TRANSPOSE($B$1006:$B$1038))</f>
        <v>-1.7721014312171828</v>
      </c>
      <c r="AI93" s="3">
        <f>EXP(EmployeeData36[[#This Row],[Logit]])</f>
        <v>0.1699754215984273</v>
      </c>
      <c r="AJ93">
        <f>EmployeeData36[[#This Row],[Odds]]/(1+EmployeeData36[[#This Row],[Odds]])</f>
        <v>0.14528119006654505</v>
      </c>
      <c r="AK93">
        <f>IF(AR93=1,LN(EmployeeData36[[#This Row],[Probability]]),LN(1-EmployeeData36[[#This Row],[Probability]]))</f>
        <v>-1.9290841726253622</v>
      </c>
      <c r="AL93" s="3">
        <f>(AR93-EmployeeData36[[#This Row],[Probability]])^2</f>
        <v>0.73054424405406149</v>
      </c>
      <c r="AM93" t="str">
        <f>IF(EmployeeData36[[#This Row],[Probability]]&lt;10%,"Low",
IF(EmployeeData36[[#This Row],[Probability]]&lt;20%,"Moderate",
IF(EmployeeData36[[#This Row],[Probability]]&lt;30%,"High","Very High")))</f>
        <v>Moderate</v>
      </c>
      <c r="AN93">
        <f t="shared" si="1"/>
        <v>1</v>
      </c>
      <c r="AO93" t="str">
        <f>EmployeeData3[[#This Row],[Department]]</f>
        <v>Marketing</v>
      </c>
      <c r="AP93" t="str">
        <f>EmployeeData3[[#This Row],[Country]]</f>
        <v>Canada</v>
      </c>
      <c r="AQ93" t="str">
        <f>EmployeeData[[#This Row],[Job Level]]</f>
        <v>Senior</v>
      </c>
      <c r="AR93">
        <v>1</v>
      </c>
    </row>
    <row r="94" spans="1:44">
      <c r="A94">
        <v>38</v>
      </c>
      <c r="B94">
        <v>6.4</v>
      </c>
      <c r="C94">
        <v>0.2</v>
      </c>
      <c r="D94" s="3">
        <v>1.07</v>
      </c>
      <c r="E94">
        <v>0</v>
      </c>
      <c r="F94">
        <v>20</v>
      </c>
      <c r="G94">
        <v>70</v>
      </c>
      <c r="H94">
        <v>9</v>
      </c>
      <c r="I94">
        <v>5.6</v>
      </c>
      <c r="J94">
        <v>0</v>
      </c>
      <c r="K94">
        <v>39</v>
      </c>
      <c r="L94">
        <v>1</v>
      </c>
      <c r="M94">
        <v>0</v>
      </c>
      <c r="N94">
        <v>1</v>
      </c>
      <c r="O94">
        <v>0</v>
      </c>
      <c r="P94">
        <v>0</v>
      </c>
      <c r="Q94">
        <v>0</v>
      </c>
      <c r="R94">
        <v>1</v>
      </c>
      <c r="S94">
        <v>0</v>
      </c>
      <c r="T94">
        <v>0</v>
      </c>
      <c r="U94">
        <v>0</v>
      </c>
      <c r="V94">
        <v>0</v>
      </c>
      <c r="W94">
        <v>0</v>
      </c>
      <c r="X94">
        <v>0</v>
      </c>
      <c r="Y94">
        <v>0</v>
      </c>
      <c r="Z94">
        <v>1</v>
      </c>
      <c r="AA94">
        <v>0</v>
      </c>
      <c r="AB94">
        <v>0</v>
      </c>
      <c r="AC94">
        <v>0</v>
      </c>
      <c r="AD94">
        <v>0</v>
      </c>
      <c r="AE94">
        <v>0</v>
      </c>
      <c r="AF94">
        <v>1</v>
      </c>
      <c r="AG94">
        <v>0</v>
      </c>
      <c r="AH94" s="59" cm="1">
        <f t="array" ref="AH94">$B$1005+SUMPRODUCT(A94:AG94,TRANSPOSE($B$1006:$B$1038))</f>
        <v>-2.8056819215360997</v>
      </c>
      <c r="AI94" s="3">
        <f>EXP(EmployeeData36[[#This Row],[Logit]])</f>
        <v>6.046552436737871E-2</v>
      </c>
      <c r="AJ94">
        <f>EmployeeData36[[#This Row],[Odds]]/(1+EmployeeData36[[#This Row],[Odds]])</f>
        <v>5.7017906738127538E-2</v>
      </c>
      <c r="AK94">
        <f>IF(AR94=1,LN(EmployeeData36[[#This Row],[Probability]]),LN(1-EmployeeData36[[#This Row],[Probability]]))</f>
        <v>-5.8707985646819852E-2</v>
      </c>
      <c r="AL94" s="3">
        <f>(AR94-EmployeeData36[[#This Row],[Probability]])^2</f>
        <v>3.2510416887978097E-3</v>
      </c>
      <c r="AM94" t="str">
        <f>IF(EmployeeData36[[#This Row],[Probability]]&lt;10%,"Low",
IF(EmployeeData36[[#This Row],[Probability]]&lt;20%,"Moderate",
IF(EmployeeData36[[#This Row],[Probability]]&lt;30%,"High","Very High")))</f>
        <v>Low</v>
      </c>
      <c r="AN94">
        <f t="shared" si="1"/>
        <v>0</v>
      </c>
      <c r="AO94" t="str">
        <f>EmployeeData3[[#This Row],[Department]]</f>
        <v>Underwriting</v>
      </c>
      <c r="AP94" t="str">
        <f>EmployeeData3[[#This Row],[Country]]</f>
        <v>UK</v>
      </c>
      <c r="AQ94" t="str">
        <f>EmployeeData[[#This Row],[Job Level]]</f>
        <v>Senior</v>
      </c>
      <c r="AR94">
        <v>0</v>
      </c>
    </row>
    <row r="95" spans="1:44">
      <c r="A95">
        <v>48</v>
      </c>
      <c r="B95">
        <v>6</v>
      </c>
      <c r="C95">
        <v>2</v>
      </c>
      <c r="D95" s="3">
        <v>1.01</v>
      </c>
      <c r="E95">
        <v>0</v>
      </c>
      <c r="F95">
        <v>11</v>
      </c>
      <c r="G95">
        <v>65</v>
      </c>
      <c r="H95">
        <v>2</v>
      </c>
      <c r="I95">
        <v>1.3</v>
      </c>
      <c r="J95">
        <v>1</v>
      </c>
      <c r="K95">
        <v>15</v>
      </c>
      <c r="L95">
        <v>0</v>
      </c>
      <c r="M95">
        <v>0</v>
      </c>
      <c r="N95">
        <v>1</v>
      </c>
      <c r="O95">
        <v>0</v>
      </c>
      <c r="P95">
        <v>0</v>
      </c>
      <c r="Q95">
        <v>0</v>
      </c>
      <c r="R95">
        <v>1</v>
      </c>
      <c r="S95">
        <v>0</v>
      </c>
      <c r="T95">
        <v>0</v>
      </c>
      <c r="U95">
        <v>0</v>
      </c>
      <c r="V95">
        <v>0</v>
      </c>
      <c r="W95">
        <v>0</v>
      </c>
      <c r="X95">
        <v>0</v>
      </c>
      <c r="Y95">
        <v>0</v>
      </c>
      <c r="Z95">
        <v>0</v>
      </c>
      <c r="AA95">
        <v>0</v>
      </c>
      <c r="AB95">
        <v>0</v>
      </c>
      <c r="AC95">
        <v>0</v>
      </c>
      <c r="AD95">
        <v>0</v>
      </c>
      <c r="AE95">
        <v>0</v>
      </c>
      <c r="AF95">
        <v>1</v>
      </c>
      <c r="AG95">
        <v>0</v>
      </c>
      <c r="AH95" s="59" cm="1">
        <f t="array" ref="AH95">$B$1005+SUMPRODUCT(A95:AG95,TRANSPOSE($B$1006:$B$1038))</f>
        <v>-2.4216518964108289</v>
      </c>
      <c r="AI95" s="3">
        <f>EXP(EmployeeData36[[#This Row],[Logit]])</f>
        <v>8.8774849414837667E-2</v>
      </c>
      <c r="AJ95">
        <f>EmployeeData36[[#This Row],[Odds]]/(1+EmployeeData36[[#This Row],[Odds]])</f>
        <v>8.153646225622288E-2</v>
      </c>
      <c r="AK95">
        <f>IF(AR95=1,LN(EmployeeData36[[#This Row],[Probability]]),LN(1-EmployeeData36[[#This Row],[Probability]]))</f>
        <v>-2.506704969137322</v>
      </c>
      <c r="AL95" s="3">
        <f>(AR95-EmployeeData36[[#This Row],[Probability]])^2</f>
        <v>0.84357527016481459</v>
      </c>
      <c r="AM95" t="str">
        <f>IF(EmployeeData36[[#This Row],[Probability]]&lt;10%,"Low",
IF(EmployeeData36[[#This Row],[Probability]]&lt;20%,"Moderate",
IF(EmployeeData36[[#This Row],[Probability]]&lt;30%,"High","Very High")))</f>
        <v>Low</v>
      </c>
      <c r="AN95">
        <f t="shared" si="1"/>
        <v>1</v>
      </c>
      <c r="AO95" t="str">
        <f>EmployeeData3[[#This Row],[Department]]</f>
        <v>Operations</v>
      </c>
      <c r="AP95" t="str">
        <f>EmployeeData3[[#This Row],[Country]]</f>
        <v>UK</v>
      </c>
      <c r="AQ95" t="str">
        <f>EmployeeData[[#This Row],[Job Level]]</f>
        <v>Senior</v>
      </c>
      <c r="AR95">
        <v>1</v>
      </c>
    </row>
    <row r="96" spans="1:44">
      <c r="A96">
        <v>44</v>
      </c>
      <c r="B96">
        <v>1.8</v>
      </c>
      <c r="C96">
        <v>1.8</v>
      </c>
      <c r="D96" s="3">
        <v>0.97</v>
      </c>
      <c r="E96">
        <v>0</v>
      </c>
      <c r="F96">
        <v>7</v>
      </c>
      <c r="G96">
        <v>80</v>
      </c>
      <c r="H96">
        <v>4</v>
      </c>
      <c r="I96">
        <v>1.7</v>
      </c>
      <c r="J96">
        <v>0</v>
      </c>
      <c r="K96">
        <v>16</v>
      </c>
      <c r="L96">
        <v>0</v>
      </c>
      <c r="M96">
        <v>0</v>
      </c>
      <c r="N96">
        <v>1</v>
      </c>
      <c r="O96">
        <v>0</v>
      </c>
      <c r="P96">
        <v>0</v>
      </c>
      <c r="Q96">
        <v>0</v>
      </c>
      <c r="R96">
        <v>0</v>
      </c>
      <c r="S96">
        <v>0</v>
      </c>
      <c r="T96">
        <v>0</v>
      </c>
      <c r="U96">
        <v>0</v>
      </c>
      <c r="V96">
        <v>0</v>
      </c>
      <c r="W96">
        <v>0</v>
      </c>
      <c r="X96">
        <v>0</v>
      </c>
      <c r="Y96">
        <v>0</v>
      </c>
      <c r="Z96">
        <v>1</v>
      </c>
      <c r="AA96">
        <v>0</v>
      </c>
      <c r="AB96">
        <v>0</v>
      </c>
      <c r="AC96">
        <v>0</v>
      </c>
      <c r="AD96">
        <v>1</v>
      </c>
      <c r="AE96">
        <v>0</v>
      </c>
      <c r="AF96">
        <v>0</v>
      </c>
      <c r="AG96">
        <v>0</v>
      </c>
      <c r="AH96" s="59" cm="1">
        <f t="array" ref="AH96">$B$1005+SUMPRODUCT(A96:AG96,TRANSPOSE($B$1006:$B$1038))</f>
        <v>-2.99603246801703</v>
      </c>
      <c r="AI96" s="3">
        <f>EXP(EmployeeData36[[#This Row],[Logit]])</f>
        <v>4.9984992529540515E-2</v>
      </c>
      <c r="AJ96">
        <f>EmployeeData36[[#This Row],[Odds]]/(1+EmployeeData36[[#This Row],[Odds]])</f>
        <v>4.7605435206383891E-2</v>
      </c>
      <c r="AK96">
        <f>IF(AR96=1,LN(EmployeeData36[[#This Row],[Probability]]),LN(1-EmployeeData36[[#This Row],[Probability]]))</f>
        <v>-4.8775871238279568E-2</v>
      </c>
      <c r="AL96" s="3">
        <f>(AR96-EmployeeData36[[#This Row],[Probability]])^2</f>
        <v>2.266277461189215E-3</v>
      </c>
      <c r="AM96" t="str">
        <f>IF(EmployeeData36[[#This Row],[Probability]]&lt;10%,"Low",
IF(EmployeeData36[[#This Row],[Probability]]&lt;20%,"Moderate",
IF(EmployeeData36[[#This Row],[Probability]]&lt;30%,"High","Very High")))</f>
        <v>Low</v>
      </c>
      <c r="AN96">
        <f t="shared" si="1"/>
        <v>0</v>
      </c>
      <c r="AO96" t="str">
        <f>EmployeeData3[[#This Row],[Department]]</f>
        <v>Underwriting</v>
      </c>
      <c r="AP96" t="str">
        <f>EmployeeData3[[#This Row],[Country]]</f>
        <v>Singapore</v>
      </c>
      <c r="AQ96" t="str">
        <f>EmployeeData[[#This Row],[Job Level]]</f>
        <v>Professional</v>
      </c>
      <c r="AR96">
        <v>0</v>
      </c>
    </row>
    <row r="97" spans="1:44">
      <c r="A97">
        <v>58</v>
      </c>
      <c r="B97">
        <v>7.9</v>
      </c>
      <c r="C97">
        <v>2.2999999999999998</v>
      </c>
      <c r="D97" s="3">
        <v>0.92</v>
      </c>
      <c r="E97">
        <v>0</v>
      </c>
      <c r="F97">
        <v>24</v>
      </c>
      <c r="G97">
        <v>68</v>
      </c>
      <c r="H97">
        <v>12</v>
      </c>
      <c r="I97">
        <v>0.5</v>
      </c>
      <c r="J97">
        <v>0</v>
      </c>
      <c r="K97">
        <v>33</v>
      </c>
      <c r="L97">
        <v>0</v>
      </c>
      <c r="M97">
        <v>0</v>
      </c>
      <c r="N97">
        <v>0</v>
      </c>
      <c r="O97">
        <v>0</v>
      </c>
      <c r="P97">
        <v>0</v>
      </c>
      <c r="Q97">
        <v>0</v>
      </c>
      <c r="R97">
        <v>0</v>
      </c>
      <c r="S97">
        <v>0</v>
      </c>
      <c r="T97">
        <v>0</v>
      </c>
      <c r="U97">
        <v>0</v>
      </c>
      <c r="V97">
        <v>0</v>
      </c>
      <c r="W97">
        <v>0</v>
      </c>
      <c r="X97">
        <v>0</v>
      </c>
      <c r="Y97">
        <v>1</v>
      </c>
      <c r="Z97">
        <v>0</v>
      </c>
      <c r="AA97">
        <v>0</v>
      </c>
      <c r="AB97">
        <v>0</v>
      </c>
      <c r="AC97">
        <v>0</v>
      </c>
      <c r="AD97">
        <v>0</v>
      </c>
      <c r="AE97">
        <v>1</v>
      </c>
      <c r="AF97">
        <v>0</v>
      </c>
      <c r="AG97">
        <v>0</v>
      </c>
      <c r="AH97" s="59" cm="1">
        <f t="array" ref="AH97">$B$1005+SUMPRODUCT(A97:AG97,TRANSPOSE($B$1006:$B$1038))</f>
        <v>-2.1910822958452441</v>
      </c>
      <c r="AI97" s="3">
        <f>EXP(EmployeeData36[[#This Row],[Logit]])</f>
        <v>0.11179568710928796</v>
      </c>
      <c r="AJ97">
        <f>EmployeeData36[[#This Row],[Odds]]/(1+EmployeeData36[[#This Row],[Odds]])</f>
        <v>0.10055416512719265</v>
      </c>
      <c r="AK97">
        <f>IF(AR97=1,LN(EmployeeData36[[#This Row],[Probability]]),LN(1-EmployeeData36[[#This Row],[Probability]]))</f>
        <v>-0.10597644433316893</v>
      </c>
      <c r="AL97" s="3">
        <f>(AR97-EmployeeData36[[#This Row],[Probability]])^2</f>
        <v>1.0111140124426725E-2</v>
      </c>
      <c r="AM97" t="str">
        <f>IF(EmployeeData36[[#This Row],[Probability]]&lt;10%,"Low",
IF(EmployeeData36[[#This Row],[Probability]]&lt;20%,"Moderate",
IF(EmployeeData36[[#This Row],[Probability]]&lt;30%,"High","Very High")))</f>
        <v>Moderate</v>
      </c>
      <c r="AN97">
        <f t="shared" si="1"/>
        <v>0</v>
      </c>
      <c r="AO97" t="str">
        <f>EmployeeData3[[#This Row],[Department]]</f>
        <v>Sales</v>
      </c>
      <c r="AP97" t="str">
        <f>EmployeeData3[[#This Row],[Country]]</f>
        <v>US</v>
      </c>
      <c r="AQ97" t="str">
        <f>EmployeeData[[#This Row],[Job Level]]</f>
        <v>Professional</v>
      </c>
      <c r="AR97">
        <v>0</v>
      </c>
    </row>
    <row r="98" spans="1:44">
      <c r="A98">
        <v>47</v>
      </c>
      <c r="B98">
        <v>5.0999999999999996</v>
      </c>
      <c r="C98">
        <v>2.5</v>
      </c>
      <c r="D98" s="3">
        <v>1.1200000000000001</v>
      </c>
      <c r="E98">
        <v>0</v>
      </c>
      <c r="F98">
        <v>15</v>
      </c>
      <c r="G98">
        <v>58</v>
      </c>
      <c r="H98">
        <v>10</v>
      </c>
      <c r="I98">
        <v>5.6</v>
      </c>
      <c r="J98">
        <v>0</v>
      </c>
      <c r="K98">
        <v>26</v>
      </c>
      <c r="L98">
        <v>1</v>
      </c>
      <c r="M98">
        <v>0</v>
      </c>
      <c r="N98">
        <v>0</v>
      </c>
      <c r="O98">
        <v>0</v>
      </c>
      <c r="P98">
        <v>0</v>
      </c>
      <c r="Q98">
        <v>0</v>
      </c>
      <c r="R98">
        <v>0</v>
      </c>
      <c r="S98">
        <v>0</v>
      </c>
      <c r="T98">
        <v>0</v>
      </c>
      <c r="U98">
        <v>0</v>
      </c>
      <c r="V98">
        <v>0</v>
      </c>
      <c r="W98">
        <v>0</v>
      </c>
      <c r="X98">
        <v>0</v>
      </c>
      <c r="Y98">
        <v>0</v>
      </c>
      <c r="Z98">
        <v>0</v>
      </c>
      <c r="AA98">
        <v>0</v>
      </c>
      <c r="AB98">
        <v>0</v>
      </c>
      <c r="AC98">
        <v>0</v>
      </c>
      <c r="AD98">
        <v>1</v>
      </c>
      <c r="AE98">
        <v>0</v>
      </c>
      <c r="AF98">
        <v>0</v>
      </c>
      <c r="AG98">
        <v>0</v>
      </c>
      <c r="AH98" s="59" cm="1">
        <f t="array" ref="AH98">$B$1005+SUMPRODUCT(A98:AG98,TRANSPOSE($B$1006:$B$1038))</f>
        <v>-0.86488551654599966</v>
      </c>
      <c r="AI98" s="3">
        <f>EXP(EmployeeData36[[#This Row],[Logit]])</f>
        <v>0.42109975882273137</v>
      </c>
      <c r="AJ98">
        <f>EmployeeData36[[#This Row],[Odds]]/(1+EmployeeData36[[#This Row],[Odds]])</f>
        <v>0.29631963288177543</v>
      </c>
      <c r="AK98">
        <f>IF(AR98=1,LN(EmployeeData36[[#This Row],[Probability]]),LN(1-EmployeeData36[[#This Row],[Probability]]))</f>
        <v>-0.35143104990398422</v>
      </c>
      <c r="AL98" s="3">
        <f>(AR98-EmployeeData36[[#This Row],[Probability]])^2</f>
        <v>8.7805324831190162E-2</v>
      </c>
      <c r="AM98" t="str">
        <f>IF(EmployeeData36[[#This Row],[Probability]]&lt;10%,"Low",
IF(EmployeeData36[[#This Row],[Probability]]&lt;20%,"Moderate",
IF(EmployeeData36[[#This Row],[Probability]]&lt;30%,"High","Very High")))</f>
        <v>High</v>
      </c>
      <c r="AN98">
        <f t="shared" si="1"/>
        <v>0</v>
      </c>
      <c r="AO98" t="str">
        <f>EmployeeData3[[#This Row],[Department]]</f>
        <v>Operations</v>
      </c>
      <c r="AP98" t="str">
        <f>EmployeeData3[[#This Row],[Country]]</f>
        <v>Singapore</v>
      </c>
      <c r="AQ98" t="str">
        <f>EmployeeData[[#This Row],[Job Level]]</f>
        <v>Professional</v>
      </c>
      <c r="AR98">
        <v>0</v>
      </c>
    </row>
    <row r="99" spans="1:44">
      <c r="A99">
        <v>39</v>
      </c>
      <c r="B99">
        <v>11.9</v>
      </c>
      <c r="C99">
        <v>1</v>
      </c>
      <c r="D99" s="3">
        <v>1.0900000000000001</v>
      </c>
      <c r="E99">
        <v>1</v>
      </c>
      <c r="F99">
        <v>12</v>
      </c>
      <c r="G99">
        <v>92</v>
      </c>
      <c r="H99">
        <v>8</v>
      </c>
      <c r="I99">
        <v>5.0999999999999996</v>
      </c>
      <c r="J99">
        <v>1</v>
      </c>
      <c r="K99">
        <v>16</v>
      </c>
      <c r="L99">
        <v>1</v>
      </c>
      <c r="M99">
        <v>0</v>
      </c>
      <c r="N99">
        <v>1</v>
      </c>
      <c r="O99">
        <v>0</v>
      </c>
      <c r="P99">
        <v>0</v>
      </c>
      <c r="Q99">
        <v>0</v>
      </c>
      <c r="R99">
        <v>0</v>
      </c>
      <c r="S99">
        <v>0</v>
      </c>
      <c r="T99">
        <v>0</v>
      </c>
      <c r="U99">
        <v>0</v>
      </c>
      <c r="V99">
        <v>0</v>
      </c>
      <c r="W99">
        <v>0</v>
      </c>
      <c r="X99">
        <v>0</v>
      </c>
      <c r="Y99">
        <v>1</v>
      </c>
      <c r="Z99">
        <v>0</v>
      </c>
      <c r="AA99">
        <v>0</v>
      </c>
      <c r="AB99">
        <v>0</v>
      </c>
      <c r="AC99">
        <v>0</v>
      </c>
      <c r="AD99">
        <v>0</v>
      </c>
      <c r="AE99">
        <v>0</v>
      </c>
      <c r="AF99">
        <v>0</v>
      </c>
      <c r="AG99">
        <v>1</v>
      </c>
      <c r="AH99" s="59" cm="1">
        <f t="array" ref="AH99">$B$1005+SUMPRODUCT(A99:AG99,TRANSPOSE($B$1006:$B$1038))</f>
        <v>-3.5454999637372682</v>
      </c>
      <c r="AI99" s="3">
        <f>EXP(EmployeeData36[[#This Row],[Logit]])</f>
        <v>2.885419285273854E-2</v>
      </c>
      <c r="AJ99">
        <f>EmployeeData36[[#This Row],[Odds]]/(1+EmployeeData36[[#This Row],[Odds]])</f>
        <v>2.8044977658820195E-2</v>
      </c>
      <c r="AK99">
        <f>IF(AR99=1,LN(EmployeeData36[[#This Row],[Probability]]),LN(1-EmployeeData36[[#This Row],[Probability]]))</f>
        <v>-2.8445748903884092E-2</v>
      </c>
      <c r="AL99" s="3">
        <f>(AR99-EmployeeData36[[#This Row],[Probability]])^2</f>
        <v>7.865207718837239E-4</v>
      </c>
      <c r="AM99" t="str">
        <f>IF(EmployeeData36[[#This Row],[Probability]]&lt;10%,"Low",
IF(EmployeeData36[[#This Row],[Probability]]&lt;20%,"Moderate",
IF(EmployeeData36[[#This Row],[Probability]]&lt;30%,"High","Very High")))</f>
        <v>Low</v>
      </c>
      <c r="AN99">
        <f t="shared" si="1"/>
        <v>0</v>
      </c>
      <c r="AO99" t="str">
        <f>EmployeeData3[[#This Row],[Department]]</f>
        <v>Sales</v>
      </c>
      <c r="AP99" t="str">
        <f>EmployeeData3[[#This Row],[Country]]</f>
        <v>UK</v>
      </c>
      <c r="AQ99" t="str">
        <f>EmployeeData[[#This Row],[Job Level]]</f>
        <v>Professional</v>
      </c>
      <c r="AR99">
        <v>0</v>
      </c>
    </row>
    <row r="100" spans="1:44">
      <c r="A100">
        <v>27</v>
      </c>
      <c r="B100">
        <v>3.9</v>
      </c>
      <c r="C100">
        <v>3.9</v>
      </c>
      <c r="D100" s="3">
        <v>0.91</v>
      </c>
      <c r="E100">
        <v>0</v>
      </c>
      <c r="F100">
        <v>16</v>
      </c>
      <c r="G100">
        <v>84</v>
      </c>
      <c r="H100">
        <v>7</v>
      </c>
      <c r="I100">
        <v>0.8</v>
      </c>
      <c r="J100">
        <v>1</v>
      </c>
      <c r="K100">
        <v>20</v>
      </c>
      <c r="L100">
        <v>0</v>
      </c>
      <c r="M100">
        <v>0</v>
      </c>
      <c r="N100">
        <v>1</v>
      </c>
      <c r="O100">
        <v>0</v>
      </c>
      <c r="P100">
        <v>0</v>
      </c>
      <c r="Q100">
        <v>0</v>
      </c>
      <c r="R100">
        <v>1</v>
      </c>
      <c r="S100">
        <v>0</v>
      </c>
      <c r="T100">
        <v>0</v>
      </c>
      <c r="U100">
        <v>0</v>
      </c>
      <c r="V100">
        <v>0</v>
      </c>
      <c r="W100">
        <v>1</v>
      </c>
      <c r="X100">
        <v>0</v>
      </c>
      <c r="Y100">
        <v>0</v>
      </c>
      <c r="Z100">
        <v>0</v>
      </c>
      <c r="AA100">
        <v>0</v>
      </c>
      <c r="AB100">
        <v>0</v>
      </c>
      <c r="AC100">
        <v>0</v>
      </c>
      <c r="AD100">
        <v>0</v>
      </c>
      <c r="AE100">
        <v>0</v>
      </c>
      <c r="AF100">
        <v>0</v>
      </c>
      <c r="AG100">
        <v>1</v>
      </c>
      <c r="AH100" s="59" cm="1">
        <f t="array" ref="AH100">$B$1005+SUMPRODUCT(A100:AG100,TRANSPOSE($B$1006:$B$1038))</f>
        <v>-2.0386897637058548</v>
      </c>
      <c r="AI100" s="3">
        <f>EXP(EmployeeData36[[#This Row],[Logit]])</f>
        <v>0.13019919087485027</v>
      </c>
      <c r="AJ100">
        <f>EmployeeData36[[#This Row],[Odds]]/(1+EmployeeData36[[#This Row],[Odds]])</f>
        <v>0.11520021596729982</v>
      </c>
      <c r="AK100">
        <f>IF(AR100=1,LN(EmployeeData36[[#This Row],[Probability]]),LN(1-EmployeeData36[[#This Row],[Probability]]))</f>
        <v>-0.12239389230010439</v>
      </c>
      <c r="AL100" s="3">
        <f>(AR100-EmployeeData36[[#This Row],[Probability]])^2</f>
        <v>1.3271089758912519E-2</v>
      </c>
      <c r="AM100" t="str">
        <f>IF(EmployeeData36[[#This Row],[Probability]]&lt;10%,"Low",
IF(EmployeeData36[[#This Row],[Probability]]&lt;20%,"Moderate",
IF(EmployeeData36[[#This Row],[Probability]]&lt;30%,"High","Very High")))</f>
        <v>Moderate</v>
      </c>
      <c r="AN100">
        <f t="shared" si="1"/>
        <v>0</v>
      </c>
      <c r="AO100" t="str">
        <f>EmployeeData3[[#This Row],[Department]]</f>
        <v>IT</v>
      </c>
      <c r="AP100" t="str">
        <f>EmployeeData3[[#This Row],[Country]]</f>
        <v>UK</v>
      </c>
      <c r="AQ100" t="str">
        <f>EmployeeData[[#This Row],[Job Level]]</f>
        <v>Senior</v>
      </c>
      <c r="AR100">
        <v>0</v>
      </c>
    </row>
    <row r="101" spans="1:44">
      <c r="A101">
        <v>33</v>
      </c>
      <c r="B101">
        <v>3.1</v>
      </c>
      <c r="C101">
        <v>2.1</v>
      </c>
      <c r="D101" s="3">
        <v>1.1499999999999999</v>
      </c>
      <c r="E101">
        <v>0</v>
      </c>
      <c r="F101">
        <v>40</v>
      </c>
      <c r="G101">
        <v>70</v>
      </c>
      <c r="H101">
        <v>1</v>
      </c>
      <c r="I101">
        <v>2.2000000000000002</v>
      </c>
      <c r="J101">
        <v>0</v>
      </c>
      <c r="K101">
        <v>23</v>
      </c>
      <c r="L101">
        <v>0</v>
      </c>
      <c r="M101">
        <v>0</v>
      </c>
      <c r="N101">
        <v>0</v>
      </c>
      <c r="O101">
        <v>0</v>
      </c>
      <c r="P101">
        <v>0</v>
      </c>
      <c r="Q101">
        <v>0</v>
      </c>
      <c r="R101">
        <v>0</v>
      </c>
      <c r="S101">
        <v>0</v>
      </c>
      <c r="T101">
        <v>0</v>
      </c>
      <c r="U101">
        <v>0</v>
      </c>
      <c r="V101">
        <v>0</v>
      </c>
      <c r="W101">
        <v>1</v>
      </c>
      <c r="X101">
        <v>0</v>
      </c>
      <c r="Y101">
        <v>0</v>
      </c>
      <c r="Z101">
        <v>0</v>
      </c>
      <c r="AA101">
        <v>0</v>
      </c>
      <c r="AB101">
        <v>0</v>
      </c>
      <c r="AC101">
        <v>0</v>
      </c>
      <c r="AD101">
        <v>0</v>
      </c>
      <c r="AE101">
        <v>0</v>
      </c>
      <c r="AF101">
        <v>0</v>
      </c>
      <c r="AG101">
        <v>1</v>
      </c>
      <c r="AH101" s="59" cm="1">
        <f t="array" ref="AH101">$B$1005+SUMPRODUCT(A101:AG101,TRANSPOSE($B$1006:$B$1038))</f>
        <v>-1.6408787595177881</v>
      </c>
      <c r="AI101" s="3">
        <f>EXP(EmployeeData36[[#This Row],[Logit]])</f>
        <v>0.19380965535800201</v>
      </c>
      <c r="AJ101">
        <f>EmployeeData36[[#This Row],[Odds]]/(1+EmployeeData36[[#This Row],[Odds]])</f>
        <v>0.16234552509116873</v>
      </c>
      <c r="AK101">
        <f>IF(AR101=1,LN(EmployeeData36[[#This Row],[Probability]]),LN(1-EmployeeData36[[#This Row],[Probability]]))</f>
        <v>-0.17714958463895653</v>
      </c>
      <c r="AL101" s="3">
        <f>(AR101-EmployeeData36[[#This Row],[Probability]])^2</f>
        <v>2.6356069517127295E-2</v>
      </c>
      <c r="AM101" t="str">
        <f>IF(EmployeeData36[[#This Row],[Probability]]&lt;10%,"Low",
IF(EmployeeData36[[#This Row],[Probability]]&lt;20%,"Moderate",
IF(EmployeeData36[[#This Row],[Probability]]&lt;30%,"High","Very High")))</f>
        <v>Moderate</v>
      </c>
      <c r="AN101">
        <f t="shared" si="1"/>
        <v>0</v>
      </c>
      <c r="AO101" t="str">
        <f>EmployeeData3[[#This Row],[Department]]</f>
        <v>IT</v>
      </c>
      <c r="AP101" t="str">
        <f>EmployeeData3[[#This Row],[Country]]</f>
        <v>UK</v>
      </c>
      <c r="AQ101" t="str">
        <f>EmployeeData[[#This Row],[Job Level]]</f>
        <v>Professional</v>
      </c>
      <c r="AR101">
        <v>0</v>
      </c>
    </row>
    <row r="102" spans="1:44">
      <c r="A102">
        <v>25</v>
      </c>
      <c r="B102">
        <v>1.6</v>
      </c>
      <c r="C102">
        <v>1.6</v>
      </c>
      <c r="D102" s="3">
        <v>0.96</v>
      </c>
      <c r="E102">
        <v>0</v>
      </c>
      <c r="F102">
        <v>26</v>
      </c>
      <c r="G102">
        <v>53</v>
      </c>
      <c r="H102">
        <v>2</v>
      </c>
      <c r="I102">
        <v>2</v>
      </c>
      <c r="J102">
        <v>0</v>
      </c>
      <c r="K102">
        <v>5</v>
      </c>
      <c r="L102">
        <v>1</v>
      </c>
      <c r="M102">
        <v>0</v>
      </c>
      <c r="N102">
        <v>0</v>
      </c>
      <c r="O102">
        <v>0</v>
      </c>
      <c r="P102">
        <v>1</v>
      </c>
      <c r="Q102">
        <v>0</v>
      </c>
      <c r="R102">
        <v>0</v>
      </c>
      <c r="S102">
        <v>0</v>
      </c>
      <c r="T102">
        <v>0</v>
      </c>
      <c r="U102">
        <v>0</v>
      </c>
      <c r="V102">
        <v>0</v>
      </c>
      <c r="W102">
        <v>1</v>
      </c>
      <c r="X102">
        <v>0</v>
      </c>
      <c r="Y102">
        <v>0</v>
      </c>
      <c r="Z102">
        <v>0</v>
      </c>
      <c r="AA102">
        <v>0</v>
      </c>
      <c r="AB102">
        <v>0</v>
      </c>
      <c r="AC102">
        <v>0</v>
      </c>
      <c r="AD102">
        <v>0</v>
      </c>
      <c r="AE102">
        <v>1</v>
      </c>
      <c r="AF102">
        <v>0</v>
      </c>
      <c r="AG102">
        <v>1</v>
      </c>
      <c r="AH102" s="59" cm="1">
        <f t="array" ref="AH102">$B$1005+SUMPRODUCT(A102:AG102,TRANSPOSE($B$1006:$B$1038))</f>
        <v>-0.42403222781492378</v>
      </c>
      <c r="AI102" s="3">
        <f>EXP(EmployeeData36[[#This Row],[Logit]])</f>
        <v>0.65440279159695991</v>
      </c>
      <c r="AJ102">
        <f>EmployeeData36[[#This Row],[Odds]]/(1+EmployeeData36[[#This Row],[Odds]])</f>
        <v>0.3955522771847349</v>
      </c>
      <c r="AK102">
        <f>IF(AR102=1,LN(EmployeeData36[[#This Row],[Probability]]),LN(1-EmployeeData36[[#This Row],[Probability]]))</f>
        <v>-0.50344009270782186</v>
      </c>
      <c r="AL102" s="3">
        <f>(AR102-EmployeeData36[[#This Row],[Probability]])^2</f>
        <v>0.15646160398602935</v>
      </c>
      <c r="AM102" t="str">
        <f>IF(EmployeeData36[[#This Row],[Probability]]&lt;10%,"Low",
IF(EmployeeData36[[#This Row],[Probability]]&lt;20%,"Moderate",
IF(EmployeeData36[[#This Row],[Probability]]&lt;30%,"High","Very High")))</f>
        <v>Very High</v>
      </c>
      <c r="AN102">
        <f t="shared" si="1"/>
        <v>0</v>
      </c>
      <c r="AO102" t="str">
        <f>EmployeeData3[[#This Row],[Department]]</f>
        <v>IT</v>
      </c>
      <c r="AP102" t="str">
        <f>EmployeeData3[[#This Row],[Country]]</f>
        <v>US</v>
      </c>
      <c r="AQ102" t="str">
        <f>EmployeeData[[#This Row],[Job Level]]</f>
        <v>Entry</v>
      </c>
      <c r="AR102">
        <v>0</v>
      </c>
    </row>
    <row r="103" spans="1:44">
      <c r="A103">
        <v>36</v>
      </c>
      <c r="B103">
        <v>1.6</v>
      </c>
      <c r="C103">
        <v>1.6</v>
      </c>
      <c r="D103" s="3">
        <v>0.93</v>
      </c>
      <c r="E103">
        <v>0</v>
      </c>
      <c r="F103">
        <v>26</v>
      </c>
      <c r="G103">
        <v>53</v>
      </c>
      <c r="H103">
        <v>5</v>
      </c>
      <c r="I103">
        <v>1.9</v>
      </c>
      <c r="J103">
        <v>0</v>
      </c>
      <c r="K103">
        <v>33</v>
      </c>
      <c r="L103">
        <v>1</v>
      </c>
      <c r="M103">
        <v>0</v>
      </c>
      <c r="N103">
        <v>0</v>
      </c>
      <c r="O103">
        <v>0</v>
      </c>
      <c r="P103">
        <v>0</v>
      </c>
      <c r="Q103">
        <v>0</v>
      </c>
      <c r="R103">
        <v>0</v>
      </c>
      <c r="S103">
        <v>1</v>
      </c>
      <c r="T103">
        <v>0</v>
      </c>
      <c r="U103">
        <v>0</v>
      </c>
      <c r="V103">
        <v>0</v>
      </c>
      <c r="W103">
        <v>0</v>
      </c>
      <c r="X103">
        <v>0</v>
      </c>
      <c r="Y103">
        <v>0</v>
      </c>
      <c r="Z103">
        <v>0</v>
      </c>
      <c r="AA103">
        <v>0</v>
      </c>
      <c r="AB103">
        <v>0</v>
      </c>
      <c r="AC103">
        <v>0</v>
      </c>
      <c r="AD103">
        <v>0</v>
      </c>
      <c r="AE103">
        <v>0</v>
      </c>
      <c r="AF103">
        <v>0</v>
      </c>
      <c r="AG103">
        <v>0</v>
      </c>
      <c r="AH103" s="59" cm="1">
        <f t="array" ref="AH103">$B$1005+SUMPRODUCT(A103:AG103,TRANSPOSE($B$1006:$B$1038))</f>
        <v>-0.85533016527161587</v>
      </c>
      <c r="AI103" s="3">
        <f>EXP(EmployeeData36[[#This Row],[Logit]])</f>
        <v>0.42514280051929626</v>
      </c>
      <c r="AJ103">
        <f>EmployeeData36[[#This Row],[Odds]]/(1+EmployeeData36[[#This Row],[Odds]])</f>
        <v>0.29831593042071425</v>
      </c>
      <c r="AK103">
        <f>IF(AR103=1,LN(EmployeeData36[[#This Row],[Probability]]),LN(1-EmployeeData36[[#This Row],[Probability]]))</f>
        <v>-0.35427201959057214</v>
      </c>
      <c r="AL103" s="3">
        <f>(AR103-EmployeeData36[[#This Row],[Probability]])^2</f>
        <v>8.8992394342776421E-2</v>
      </c>
      <c r="AM103" t="str">
        <f>IF(EmployeeData36[[#This Row],[Probability]]&lt;10%,"Low",
IF(EmployeeData36[[#This Row],[Probability]]&lt;20%,"Moderate",
IF(EmployeeData36[[#This Row],[Probability]]&lt;30%,"High","Very High")))</f>
        <v>High</v>
      </c>
      <c r="AN103">
        <f t="shared" si="1"/>
        <v>0</v>
      </c>
      <c r="AO103" t="str">
        <f>EmployeeData3[[#This Row],[Department]]</f>
        <v>Operations</v>
      </c>
      <c r="AP103" t="str">
        <f>EmployeeData3[[#This Row],[Country]]</f>
        <v>UK</v>
      </c>
      <c r="AQ103" t="str">
        <f>EmployeeData[[#This Row],[Job Level]]</f>
        <v>Senior Manager</v>
      </c>
      <c r="AR103">
        <v>0</v>
      </c>
    </row>
    <row r="104" spans="1:44">
      <c r="A104">
        <v>46</v>
      </c>
      <c r="B104">
        <v>7.3</v>
      </c>
      <c r="C104">
        <v>1.6</v>
      </c>
      <c r="D104" s="3">
        <v>0.91</v>
      </c>
      <c r="E104">
        <v>1</v>
      </c>
      <c r="F104">
        <v>20</v>
      </c>
      <c r="G104">
        <v>78</v>
      </c>
      <c r="H104">
        <v>2</v>
      </c>
      <c r="I104">
        <v>9</v>
      </c>
      <c r="J104">
        <v>1</v>
      </c>
      <c r="K104">
        <v>18</v>
      </c>
      <c r="L104">
        <v>1</v>
      </c>
      <c r="M104">
        <v>0</v>
      </c>
      <c r="N104">
        <v>0</v>
      </c>
      <c r="O104">
        <v>0</v>
      </c>
      <c r="P104">
        <v>0</v>
      </c>
      <c r="Q104">
        <v>1</v>
      </c>
      <c r="R104">
        <v>0</v>
      </c>
      <c r="S104">
        <v>0</v>
      </c>
      <c r="T104">
        <v>0</v>
      </c>
      <c r="U104">
        <v>0</v>
      </c>
      <c r="V104">
        <v>1</v>
      </c>
      <c r="W104">
        <v>0</v>
      </c>
      <c r="X104">
        <v>0</v>
      </c>
      <c r="Y104">
        <v>0</v>
      </c>
      <c r="Z104">
        <v>0</v>
      </c>
      <c r="AA104">
        <v>0</v>
      </c>
      <c r="AB104">
        <v>0</v>
      </c>
      <c r="AC104">
        <v>0</v>
      </c>
      <c r="AD104">
        <v>0</v>
      </c>
      <c r="AE104">
        <v>0</v>
      </c>
      <c r="AF104">
        <v>0</v>
      </c>
      <c r="AG104">
        <v>0</v>
      </c>
      <c r="AH104" s="59" cm="1">
        <f t="array" ref="AH104">$B$1005+SUMPRODUCT(A104:AG104,TRANSPOSE($B$1006:$B$1038))</f>
        <v>-2.2671449782768747</v>
      </c>
      <c r="AI104" s="3">
        <f>EXP(EmployeeData36[[#This Row],[Logit]])</f>
        <v>0.10360756005898426</v>
      </c>
      <c r="AJ104">
        <f>EmployeeData36[[#This Row],[Odds]]/(1+EmployeeData36[[#This Row],[Odds]])</f>
        <v>9.3880799487679092E-2</v>
      </c>
      <c r="AK104">
        <f>IF(AR104=1,LN(EmployeeData36[[#This Row],[Probability]]),LN(1-EmployeeData36[[#This Row],[Probability]]))</f>
        <v>-9.8584413699060167E-2</v>
      </c>
      <c r="AL104" s="3">
        <f>(AR104-EmployeeData36[[#This Row],[Probability]])^2</f>
        <v>8.8136045124458072E-3</v>
      </c>
      <c r="AM104" t="str">
        <f>IF(EmployeeData36[[#This Row],[Probability]]&lt;10%,"Low",
IF(EmployeeData36[[#This Row],[Probability]]&lt;20%,"Moderate",
IF(EmployeeData36[[#This Row],[Probability]]&lt;30%,"High","Very High")))</f>
        <v>Low</v>
      </c>
      <c r="AN104">
        <f t="shared" si="1"/>
        <v>0</v>
      </c>
      <c r="AO104" t="str">
        <f>EmployeeData3[[#This Row],[Department]]</f>
        <v>HR</v>
      </c>
      <c r="AP104" t="str">
        <f>EmployeeData3[[#This Row],[Country]]</f>
        <v>UK</v>
      </c>
      <c r="AQ104" t="str">
        <f>EmployeeData[[#This Row],[Job Level]]</f>
        <v>Manager</v>
      </c>
      <c r="AR104">
        <v>0</v>
      </c>
    </row>
    <row r="105" spans="1:44">
      <c r="A105">
        <v>38</v>
      </c>
      <c r="B105">
        <v>11.2</v>
      </c>
      <c r="C105">
        <v>5.3</v>
      </c>
      <c r="D105" s="3">
        <v>0.89</v>
      </c>
      <c r="E105">
        <v>1</v>
      </c>
      <c r="F105">
        <v>17</v>
      </c>
      <c r="G105">
        <v>63</v>
      </c>
      <c r="H105">
        <v>4</v>
      </c>
      <c r="I105">
        <v>1.9</v>
      </c>
      <c r="J105">
        <v>0</v>
      </c>
      <c r="K105">
        <v>0</v>
      </c>
      <c r="L105">
        <v>0</v>
      </c>
      <c r="M105">
        <v>0</v>
      </c>
      <c r="N105">
        <v>0</v>
      </c>
      <c r="O105">
        <v>0</v>
      </c>
      <c r="P105">
        <v>0</v>
      </c>
      <c r="Q105">
        <v>1</v>
      </c>
      <c r="R105">
        <v>0</v>
      </c>
      <c r="S105">
        <v>0</v>
      </c>
      <c r="T105">
        <v>0</v>
      </c>
      <c r="U105">
        <v>0</v>
      </c>
      <c r="V105">
        <v>0</v>
      </c>
      <c r="W105">
        <v>0</v>
      </c>
      <c r="X105">
        <v>0</v>
      </c>
      <c r="Y105">
        <v>1</v>
      </c>
      <c r="Z105">
        <v>0</v>
      </c>
      <c r="AA105">
        <v>0</v>
      </c>
      <c r="AB105">
        <v>0</v>
      </c>
      <c r="AC105">
        <v>0</v>
      </c>
      <c r="AD105">
        <v>0</v>
      </c>
      <c r="AE105">
        <v>0</v>
      </c>
      <c r="AF105">
        <v>0</v>
      </c>
      <c r="AG105">
        <v>0</v>
      </c>
      <c r="AH105" s="59" cm="1">
        <f t="array" ref="AH105">$B$1005+SUMPRODUCT(A105:AG105,TRANSPOSE($B$1006:$B$1038))</f>
        <v>-2.6462743897447716</v>
      </c>
      <c r="AI105" s="3">
        <f>EXP(EmployeeData36[[#This Row],[Logit]])</f>
        <v>7.0914922879326631E-2</v>
      </c>
      <c r="AJ105">
        <f>EmployeeData36[[#This Row],[Odds]]/(1+EmployeeData36[[#This Row],[Odds]])</f>
        <v>6.6219007097837873E-2</v>
      </c>
      <c r="AK105">
        <f>IF(AR105=1,LN(EmployeeData36[[#This Row],[Probability]]),LN(1-EmployeeData36[[#This Row],[Probability]]))</f>
        <v>-6.8513351222855748E-2</v>
      </c>
      <c r="AL105" s="3">
        <f>(AR105-EmployeeData36[[#This Row],[Probability]])^2</f>
        <v>4.384956901023503E-3</v>
      </c>
      <c r="AM105" t="str">
        <f>IF(EmployeeData36[[#This Row],[Probability]]&lt;10%,"Low",
IF(EmployeeData36[[#This Row],[Probability]]&lt;20%,"Moderate",
IF(EmployeeData36[[#This Row],[Probability]]&lt;30%,"High","Very High")))</f>
        <v>Low</v>
      </c>
      <c r="AN105">
        <f t="shared" si="1"/>
        <v>0</v>
      </c>
      <c r="AO105" t="str">
        <f>EmployeeData3[[#This Row],[Department]]</f>
        <v>Sales</v>
      </c>
      <c r="AP105" t="str">
        <f>EmployeeData3[[#This Row],[Country]]</f>
        <v>UK</v>
      </c>
      <c r="AQ105" t="str">
        <f>EmployeeData[[#This Row],[Job Level]]</f>
        <v>Manager</v>
      </c>
      <c r="AR105">
        <v>0</v>
      </c>
    </row>
    <row r="106" spans="1:44">
      <c r="A106">
        <v>47</v>
      </c>
      <c r="B106">
        <v>3.6</v>
      </c>
      <c r="C106">
        <v>0.5</v>
      </c>
      <c r="D106" s="3">
        <v>0.96</v>
      </c>
      <c r="E106">
        <v>0</v>
      </c>
      <c r="F106">
        <v>1</v>
      </c>
      <c r="G106">
        <v>68</v>
      </c>
      <c r="H106">
        <v>3</v>
      </c>
      <c r="I106">
        <v>1.3</v>
      </c>
      <c r="J106">
        <v>0</v>
      </c>
      <c r="K106">
        <v>24</v>
      </c>
      <c r="L106">
        <v>0</v>
      </c>
      <c r="M106">
        <v>0</v>
      </c>
      <c r="N106">
        <v>0</v>
      </c>
      <c r="O106">
        <v>0</v>
      </c>
      <c r="P106">
        <v>0</v>
      </c>
      <c r="Q106">
        <v>0</v>
      </c>
      <c r="R106">
        <v>0</v>
      </c>
      <c r="S106">
        <v>1</v>
      </c>
      <c r="T106">
        <v>1</v>
      </c>
      <c r="U106">
        <v>0</v>
      </c>
      <c r="V106">
        <v>0</v>
      </c>
      <c r="W106">
        <v>0</v>
      </c>
      <c r="X106">
        <v>0</v>
      </c>
      <c r="Y106">
        <v>0</v>
      </c>
      <c r="Z106">
        <v>0</v>
      </c>
      <c r="AA106">
        <v>1</v>
      </c>
      <c r="AB106">
        <v>0</v>
      </c>
      <c r="AC106">
        <v>0</v>
      </c>
      <c r="AD106">
        <v>0</v>
      </c>
      <c r="AE106">
        <v>0</v>
      </c>
      <c r="AF106">
        <v>0</v>
      </c>
      <c r="AG106">
        <v>1</v>
      </c>
      <c r="AH106" s="59" cm="1">
        <f t="array" ref="AH106">$B$1005+SUMPRODUCT(A106:AG106,TRANSPOSE($B$1006:$B$1038))</f>
        <v>-1.8289132541290607</v>
      </c>
      <c r="AI106" s="3">
        <f>EXP(EmployeeData36[[#This Row],[Logit]])</f>
        <v>0.16058799131746085</v>
      </c>
      <c r="AJ106">
        <f>EmployeeData36[[#This Row],[Odds]]/(1+EmployeeData36[[#This Row],[Odds]])</f>
        <v>0.13836778643139908</v>
      </c>
      <c r="AK106">
        <f>IF(AR106=1,LN(EmployeeData36[[#This Row],[Probability]]),LN(1-EmployeeData36[[#This Row],[Probability]]))</f>
        <v>-0.1489267657601831</v>
      </c>
      <c r="AL106" s="3">
        <f>(AR106-EmployeeData36[[#This Row],[Probability]])^2</f>
        <v>1.9145644321925268E-2</v>
      </c>
      <c r="AM106" t="str">
        <f>IF(EmployeeData36[[#This Row],[Probability]]&lt;10%,"Low",
IF(EmployeeData36[[#This Row],[Probability]]&lt;20%,"Moderate",
IF(EmployeeData36[[#This Row],[Probability]]&lt;30%,"High","Very High")))</f>
        <v>Moderate</v>
      </c>
      <c r="AN106">
        <f t="shared" si="1"/>
        <v>0</v>
      </c>
      <c r="AO106" t="str">
        <f>EmployeeData3[[#This Row],[Department]]</f>
        <v>Claims</v>
      </c>
      <c r="AP106" t="str">
        <f>EmployeeData3[[#This Row],[Country]]</f>
        <v>Canada</v>
      </c>
      <c r="AQ106" t="str">
        <f>EmployeeData[[#This Row],[Job Level]]</f>
        <v>Senior Manager</v>
      </c>
      <c r="AR106">
        <v>0</v>
      </c>
    </row>
    <row r="107" spans="1:44">
      <c r="A107">
        <v>41</v>
      </c>
      <c r="B107">
        <v>3.5</v>
      </c>
      <c r="C107">
        <v>2.6</v>
      </c>
      <c r="D107" s="3">
        <v>1.17</v>
      </c>
      <c r="E107">
        <v>0</v>
      </c>
      <c r="F107">
        <v>10</v>
      </c>
      <c r="G107">
        <v>84</v>
      </c>
      <c r="H107">
        <v>7</v>
      </c>
      <c r="I107">
        <v>0.5</v>
      </c>
      <c r="J107">
        <v>1</v>
      </c>
      <c r="K107">
        <v>15</v>
      </c>
      <c r="L107">
        <v>0</v>
      </c>
      <c r="M107">
        <v>0</v>
      </c>
      <c r="N107">
        <v>0</v>
      </c>
      <c r="O107">
        <v>0</v>
      </c>
      <c r="P107">
        <v>0</v>
      </c>
      <c r="Q107">
        <v>0</v>
      </c>
      <c r="R107">
        <v>0</v>
      </c>
      <c r="S107">
        <v>0</v>
      </c>
      <c r="T107">
        <v>0</v>
      </c>
      <c r="U107">
        <v>1</v>
      </c>
      <c r="V107">
        <v>0</v>
      </c>
      <c r="W107">
        <v>0</v>
      </c>
      <c r="X107">
        <v>0</v>
      </c>
      <c r="Y107">
        <v>0</v>
      </c>
      <c r="Z107">
        <v>0</v>
      </c>
      <c r="AA107">
        <v>0</v>
      </c>
      <c r="AB107">
        <v>0</v>
      </c>
      <c r="AC107">
        <v>0</v>
      </c>
      <c r="AD107">
        <v>0</v>
      </c>
      <c r="AE107">
        <v>0</v>
      </c>
      <c r="AF107">
        <v>0</v>
      </c>
      <c r="AG107">
        <v>0</v>
      </c>
      <c r="AH107" s="59" cm="1">
        <f t="array" ref="AH107">$B$1005+SUMPRODUCT(A107:AG107,TRANSPOSE($B$1006:$B$1038))</f>
        <v>-2.1642948472164965</v>
      </c>
      <c r="AI107" s="3">
        <f>EXP(EmployeeData36[[#This Row],[Logit]])</f>
        <v>0.11483087936892832</v>
      </c>
      <c r="AJ107">
        <f>EmployeeData36[[#This Row],[Odds]]/(1+EmployeeData36[[#This Row],[Odds]])</f>
        <v>0.10300295900839289</v>
      </c>
      <c r="AK107">
        <f>IF(AR107=1,LN(EmployeeData36[[#This Row],[Probability]]),LN(1-EmployeeData36[[#This Row],[Probability]]))</f>
        <v>-0.10870271571182859</v>
      </c>
      <c r="AL107" s="3">
        <f>(AR107-EmployeeData36[[#This Row],[Probability]])^2</f>
        <v>1.0609609564484666E-2</v>
      </c>
      <c r="AM107" t="str">
        <f>IF(EmployeeData36[[#This Row],[Probability]]&lt;10%,"Low",
IF(EmployeeData36[[#This Row],[Probability]]&lt;20%,"Moderate",
IF(EmployeeData36[[#This Row],[Probability]]&lt;30%,"High","Very High")))</f>
        <v>Moderate</v>
      </c>
      <c r="AN107">
        <f t="shared" si="1"/>
        <v>0</v>
      </c>
      <c r="AO107" t="str">
        <f>EmployeeData3[[#This Row],[Department]]</f>
        <v>Finance</v>
      </c>
      <c r="AP107" t="str">
        <f>EmployeeData3[[#This Row],[Country]]</f>
        <v>UK</v>
      </c>
      <c r="AQ107" t="str">
        <f>EmployeeData[[#This Row],[Job Level]]</f>
        <v>Professional</v>
      </c>
      <c r="AR107">
        <v>0</v>
      </c>
    </row>
    <row r="108" spans="1:44">
      <c r="A108">
        <v>34</v>
      </c>
      <c r="B108">
        <v>4.0999999999999996</v>
      </c>
      <c r="C108">
        <v>0.9</v>
      </c>
      <c r="D108" s="3">
        <v>0.87</v>
      </c>
      <c r="E108">
        <v>0</v>
      </c>
      <c r="F108">
        <v>12</v>
      </c>
      <c r="G108">
        <v>76</v>
      </c>
      <c r="H108">
        <v>5</v>
      </c>
      <c r="I108">
        <v>1.4</v>
      </c>
      <c r="J108">
        <v>0</v>
      </c>
      <c r="K108">
        <v>44</v>
      </c>
      <c r="L108">
        <v>0</v>
      </c>
      <c r="M108">
        <v>0</v>
      </c>
      <c r="N108">
        <v>0</v>
      </c>
      <c r="O108">
        <v>0</v>
      </c>
      <c r="P108">
        <v>0</v>
      </c>
      <c r="Q108">
        <v>0</v>
      </c>
      <c r="R108">
        <v>0</v>
      </c>
      <c r="S108">
        <v>0</v>
      </c>
      <c r="T108">
        <v>0</v>
      </c>
      <c r="U108">
        <v>0</v>
      </c>
      <c r="V108">
        <v>0</v>
      </c>
      <c r="W108">
        <v>0</v>
      </c>
      <c r="X108">
        <v>0</v>
      </c>
      <c r="Y108">
        <v>1</v>
      </c>
      <c r="Z108">
        <v>0</v>
      </c>
      <c r="AA108">
        <v>0</v>
      </c>
      <c r="AB108">
        <v>1</v>
      </c>
      <c r="AC108">
        <v>0</v>
      </c>
      <c r="AD108">
        <v>0</v>
      </c>
      <c r="AE108">
        <v>0</v>
      </c>
      <c r="AF108">
        <v>0</v>
      </c>
      <c r="AG108">
        <v>0</v>
      </c>
      <c r="AH108" s="59" cm="1">
        <f t="array" ref="AH108">$B$1005+SUMPRODUCT(A108:AG108,TRANSPOSE($B$1006:$B$1038))</f>
        <v>-2.5501159972195682</v>
      </c>
      <c r="AI108" s="3">
        <f>EXP(EmployeeData36[[#This Row],[Logit]])</f>
        <v>7.8072609270285726E-2</v>
      </c>
      <c r="AJ108">
        <f>EmployeeData36[[#This Row],[Odds]]/(1+EmployeeData36[[#This Row],[Odds]])</f>
        <v>7.2418692951609895E-2</v>
      </c>
      <c r="AK108">
        <f>IF(AR108=1,LN(EmployeeData36[[#This Row],[Probability]]),LN(1-EmployeeData36[[#This Row],[Probability]]))</f>
        <v>-7.5174825756821398E-2</v>
      </c>
      <c r="AL108" s="3">
        <f>(AR108-EmployeeData36[[#This Row],[Probability]])^2</f>
        <v>5.2444670888195525E-3</v>
      </c>
      <c r="AM108" t="str">
        <f>IF(EmployeeData36[[#This Row],[Probability]]&lt;10%,"Low",
IF(EmployeeData36[[#This Row],[Probability]]&lt;20%,"Moderate",
IF(EmployeeData36[[#This Row],[Probability]]&lt;30%,"High","Very High")))</f>
        <v>Low</v>
      </c>
      <c r="AN108">
        <f t="shared" si="1"/>
        <v>0</v>
      </c>
      <c r="AO108" t="str">
        <f>EmployeeData3[[#This Row],[Department]]</f>
        <v>Sales</v>
      </c>
      <c r="AP108" t="str">
        <f>EmployeeData3[[#This Row],[Country]]</f>
        <v>Germany</v>
      </c>
      <c r="AQ108" t="str">
        <f>EmployeeData[[#This Row],[Job Level]]</f>
        <v>Professional</v>
      </c>
      <c r="AR108">
        <v>0</v>
      </c>
    </row>
    <row r="109" spans="1:44">
      <c r="A109">
        <v>39</v>
      </c>
      <c r="B109">
        <v>8.3000000000000007</v>
      </c>
      <c r="C109">
        <v>0.7</v>
      </c>
      <c r="D109" s="3">
        <v>1.04</v>
      </c>
      <c r="E109">
        <v>0</v>
      </c>
      <c r="F109">
        <v>1</v>
      </c>
      <c r="G109">
        <v>89</v>
      </c>
      <c r="H109">
        <v>9</v>
      </c>
      <c r="I109">
        <v>6.7</v>
      </c>
      <c r="J109">
        <v>0</v>
      </c>
      <c r="K109">
        <v>17</v>
      </c>
      <c r="L109">
        <v>0</v>
      </c>
      <c r="M109">
        <v>0</v>
      </c>
      <c r="N109">
        <v>1</v>
      </c>
      <c r="O109">
        <v>0</v>
      </c>
      <c r="P109">
        <v>0</v>
      </c>
      <c r="Q109">
        <v>0</v>
      </c>
      <c r="R109">
        <v>1</v>
      </c>
      <c r="S109">
        <v>0</v>
      </c>
      <c r="T109">
        <v>0</v>
      </c>
      <c r="U109">
        <v>0</v>
      </c>
      <c r="V109">
        <v>0</v>
      </c>
      <c r="W109">
        <v>0</v>
      </c>
      <c r="X109">
        <v>1</v>
      </c>
      <c r="Y109">
        <v>0</v>
      </c>
      <c r="Z109">
        <v>0</v>
      </c>
      <c r="AA109">
        <v>0</v>
      </c>
      <c r="AB109">
        <v>0</v>
      </c>
      <c r="AC109">
        <v>0</v>
      </c>
      <c r="AD109">
        <v>0</v>
      </c>
      <c r="AE109">
        <v>0</v>
      </c>
      <c r="AF109">
        <v>0</v>
      </c>
      <c r="AG109">
        <v>0</v>
      </c>
      <c r="AH109" s="59" cm="1">
        <f t="array" ref="AH109">$B$1005+SUMPRODUCT(A109:AG109,TRANSPOSE($B$1006:$B$1038))</f>
        <v>-4.2082902754387828</v>
      </c>
      <c r="AI109" s="3">
        <f>EXP(EmployeeData36[[#This Row],[Logit]])</f>
        <v>1.4871773250191889E-2</v>
      </c>
      <c r="AJ109">
        <f>EmployeeData36[[#This Row],[Odds]]/(1+EmployeeData36[[#This Row],[Odds]])</f>
        <v>1.4653844596114917E-2</v>
      </c>
      <c r="AK109">
        <f>IF(AR109=1,LN(EmployeeData36[[#This Row],[Probability]]),LN(1-EmployeeData36[[#This Row],[Probability]]))</f>
        <v>-1.476227274001014E-2</v>
      </c>
      <c r="AL109" s="3">
        <f>(AR109-EmployeeData36[[#This Row],[Probability]])^2</f>
        <v>2.1473516144708635E-4</v>
      </c>
      <c r="AM109" t="str">
        <f>IF(EmployeeData36[[#This Row],[Probability]]&lt;10%,"Low",
IF(EmployeeData36[[#This Row],[Probability]]&lt;20%,"Moderate",
IF(EmployeeData36[[#This Row],[Probability]]&lt;30%,"High","Very High")))</f>
        <v>Low</v>
      </c>
      <c r="AN109">
        <f t="shared" si="1"/>
        <v>0</v>
      </c>
      <c r="AO109" t="str">
        <f>EmployeeData3[[#This Row],[Department]]</f>
        <v>Marketing</v>
      </c>
      <c r="AP109" t="str">
        <f>EmployeeData3[[#This Row],[Country]]</f>
        <v>UK</v>
      </c>
      <c r="AQ109" t="str">
        <f>EmployeeData[[#This Row],[Job Level]]</f>
        <v>Senior</v>
      </c>
      <c r="AR109">
        <v>0</v>
      </c>
    </row>
    <row r="110" spans="1:44">
      <c r="A110">
        <v>42</v>
      </c>
      <c r="B110">
        <v>1.8</v>
      </c>
      <c r="C110">
        <v>1.8</v>
      </c>
      <c r="D110" s="3">
        <v>0.96</v>
      </c>
      <c r="E110">
        <v>0</v>
      </c>
      <c r="F110">
        <v>6</v>
      </c>
      <c r="G110">
        <v>60</v>
      </c>
      <c r="H110">
        <v>6</v>
      </c>
      <c r="I110">
        <v>3.2</v>
      </c>
      <c r="J110">
        <v>1</v>
      </c>
      <c r="K110">
        <v>11</v>
      </c>
      <c r="L110">
        <v>1</v>
      </c>
      <c r="M110">
        <v>0</v>
      </c>
      <c r="N110">
        <v>0</v>
      </c>
      <c r="O110">
        <v>0</v>
      </c>
      <c r="P110">
        <v>0</v>
      </c>
      <c r="Q110">
        <v>0</v>
      </c>
      <c r="R110">
        <v>1</v>
      </c>
      <c r="S110">
        <v>0</v>
      </c>
      <c r="T110">
        <v>0</v>
      </c>
      <c r="U110">
        <v>1</v>
      </c>
      <c r="V110">
        <v>0</v>
      </c>
      <c r="W110">
        <v>0</v>
      </c>
      <c r="X110">
        <v>0</v>
      </c>
      <c r="Y110">
        <v>0</v>
      </c>
      <c r="Z110">
        <v>0</v>
      </c>
      <c r="AA110">
        <v>0</v>
      </c>
      <c r="AB110">
        <v>0</v>
      </c>
      <c r="AC110">
        <v>0</v>
      </c>
      <c r="AD110">
        <v>0</v>
      </c>
      <c r="AE110">
        <v>0</v>
      </c>
      <c r="AF110">
        <v>0</v>
      </c>
      <c r="AG110">
        <v>0</v>
      </c>
      <c r="AH110" s="59" cm="1">
        <f t="array" ref="AH110">$B$1005+SUMPRODUCT(A110:AG110,TRANSPOSE($B$1006:$B$1038))</f>
        <v>-1.3387774587451595</v>
      </c>
      <c r="AI110" s="3">
        <f>EXP(EmployeeData36[[#This Row],[Logit]])</f>
        <v>0.26216598147053294</v>
      </c>
      <c r="AJ110">
        <f>EmployeeData36[[#This Row],[Odds]]/(1+EmployeeData36[[#This Row],[Odds]])</f>
        <v>0.20771117691279148</v>
      </c>
      <c r="AK110">
        <f>IF(AR110=1,LN(EmployeeData36[[#This Row],[Probability]]),LN(1-EmployeeData36[[#This Row],[Probability]]))</f>
        <v>-0.23282927803053965</v>
      </c>
      <c r="AL110" s="3">
        <f>(AR110-EmployeeData36[[#This Row],[Probability]])^2</f>
        <v>4.3143933014496962E-2</v>
      </c>
      <c r="AM110" t="str">
        <f>IF(EmployeeData36[[#This Row],[Probability]]&lt;10%,"Low",
IF(EmployeeData36[[#This Row],[Probability]]&lt;20%,"Moderate",
IF(EmployeeData36[[#This Row],[Probability]]&lt;30%,"High","Very High")))</f>
        <v>High</v>
      </c>
      <c r="AN110">
        <f t="shared" si="1"/>
        <v>0</v>
      </c>
      <c r="AO110" t="str">
        <f>EmployeeData3[[#This Row],[Department]]</f>
        <v>Finance</v>
      </c>
      <c r="AP110" t="str">
        <f>EmployeeData3[[#This Row],[Country]]</f>
        <v>UK</v>
      </c>
      <c r="AQ110" t="str">
        <f>EmployeeData[[#This Row],[Job Level]]</f>
        <v>Senior</v>
      </c>
      <c r="AR110">
        <v>0</v>
      </c>
    </row>
    <row r="111" spans="1:44">
      <c r="A111">
        <v>39</v>
      </c>
      <c r="B111">
        <v>4.5999999999999996</v>
      </c>
      <c r="C111">
        <v>0.6</v>
      </c>
      <c r="D111" s="3">
        <v>0.99</v>
      </c>
      <c r="E111">
        <v>0</v>
      </c>
      <c r="F111">
        <v>1</v>
      </c>
      <c r="G111">
        <v>68</v>
      </c>
      <c r="H111">
        <v>5</v>
      </c>
      <c r="I111">
        <v>3.2</v>
      </c>
      <c r="J111">
        <v>1</v>
      </c>
      <c r="K111">
        <v>30</v>
      </c>
      <c r="L111">
        <v>0</v>
      </c>
      <c r="M111">
        <v>0</v>
      </c>
      <c r="N111">
        <v>0</v>
      </c>
      <c r="O111">
        <v>0</v>
      </c>
      <c r="P111">
        <v>0</v>
      </c>
      <c r="Q111">
        <v>0</v>
      </c>
      <c r="R111">
        <v>0</v>
      </c>
      <c r="S111">
        <v>0</v>
      </c>
      <c r="T111">
        <v>0</v>
      </c>
      <c r="U111">
        <v>0</v>
      </c>
      <c r="V111">
        <v>0</v>
      </c>
      <c r="W111">
        <v>1</v>
      </c>
      <c r="X111">
        <v>0</v>
      </c>
      <c r="Y111">
        <v>0</v>
      </c>
      <c r="Z111">
        <v>0</v>
      </c>
      <c r="AA111">
        <v>0</v>
      </c>
      <c r="AB111">
        <v>0</v>
      </c>
      <c r="AC111">
        <v>0</v>
      </c>
      <c r="AD111">
        <v>0</v>
      </c>
      <c r="AE111">
        <v>0</v>
      </c>
      <c r="AF111">
        <v>0</v>
      </c>
      <c r="AG111">
        <v>0</v>
      </c>
      <c r="AH111" s="59" cm="1">
        <f t="array" ref="AH111">$B$1005+SUMPRODUCT(A111:AG111,TRANSPOSE($B$1006:$B$1038))</f>
        <v>-2.2077959887118768</v>
      </c>
      <c r="AI111" s="3">
        <f>EXP(EmployeeData36[[#This Row],[Logit]])</f>
        <v>0.10994269662355283</v>
      </c>
      <c r="AJ111">
        <f>EmployeeData36[[#This Row],[Odds]]/(1+EmployeeData36[[#This Row],[Odds]])</f>
        <v>9.9052587992153704E-2</v>
      </c>
      <c r="AK111">
        <f>IF(AR111=1,LN(EmployeeData36[[#This Row],[Probability]]),LN(1-EmployeeData36[[#This Row],[Probability]]))</f>
        <v>-0.104308389328178</v>
      </c>
      <c r="AL111" s="3">
        <f>(AR111-EmployeeData36[[#This Row],[Probability]])^2</f>
        <v>9.8114151879433523E-3</v>
      </c>
      <c r="AM111" t="str">
        <f>IF(EmployeeData36[[#This Row],[Probability]]&lt;10%,"Low",
IF(EmployeeData36[[#This Row],[Probability]]&lt;20%,"Moderate",
IF(EmployeeData36[[#This Row],[Probability]]&lt;30%,"High","Very High")))</f>
        <v>Low</v>
      </c>
      <c r="AN111">
        <f t="shared" si="1"/>
        <v>0</v>
      </c>
      <c r="AO111" t="str">
        <f>EmployeeData3[[#This Row],[Department]]</f>
        <v>IT</v>
      </c>
      <c r="AP111" t="str">
        <f>EmployeeData3[[#This Row],[Country]]</f>
        <v>UK</v>
      </c>
      <c r="AQ111" t="str">
        <f>EmployeeData[[#This Row],[Job Level]]</f>
        <v>Professional</v>
      </c>
      <c r="AR111">
        <v>0</v>
      </c>
    </row>
    <row r="112" spans="1:44">
      <c r="A112">
        <v>39</v>
      </c>
      <c r="B112">
        <v>7.4</v>
      </c>
      <c r="C112">
        <v>2.2000000000000002</v>
      </c>
      <c r="D112" s="3">
        <v>0.9</v>
      </c>
      <c r="E112">
        <v>0</v>
      </c>
      <c r="F112">
        <v>16</v>
      </c>
      <c r="G112">
        <v>81</v>
      </c>
      <c r="H112">
        <v>4</v>
      </c>
      <c r="I112">
        <v>1.5</v>
      </c>
      <c r="J112">
        <v>0</v>
      </c>
      <c r="K112">
        <v>16</v>
      </c>
      <c r="L112">
        <v>1</v>
      </c>
      <c r="M112">
        <v>0</v>
      </c>
      <c r="N112">
        <v>0</v>
      </c>
      <c r="O112">
        <v>0</v>
      </c>
      <c r="P112">
        <v>0</v>
      </c>
      <c r="Q112">
        <v>1</v>
      </c>
      <c r="R112">
        <v>0</v>
      </c>
      <c r="S112">
        <v>0</v>
      </c>
      <c r="T112">
        <v>0</v>
      </c>
      <c r="U112">
        <v>0</v>
      </c>
      <c r="V112">
        <v>1</v>
      </c>
      <c r="W112">
        <v>0</v>
      </c>
      <c r="X112">
        <v>0</v>
      </c>
      <c r="Y112">
        <v>0</v>
      </c>
      <c r="Z112">
        <v>0</v>
      </c>
      <c r="AA112">
        <v>0</v>
      </c>
      <c r="AB112">
        <v>0</v>
      </c>
      <c r="AC112">
        <v>0</v>
      </c>
      <c r="AD112">
        <v>1</v>
      </c>
      <c r="AE112">
        <v>0</v>
      </c>
      <c r="AF112">
        <v>0</v>
      </c>
      <c r="AG112">
        <v>1</v>
      </c>
      <c r="AH112" s="59" cm="1">
        <f t="array" ref="AH112">$B$1005+SUMPRODUCT(A112:AG112,TRANSPOSE($B$1006:$B$1038))</f>
        <v>-1.8582799023552996</v>
      </c>
      <c r="AI112" s="3">
        <f>EXP(EmployeeData36[[#This Row],[Logit]])</f>
        <v>0.15594063292203955</v>
      </c>
      <c r="AJ112">
        <f>EmployeeData36[[#This Row],[Odds]]/(1+EmployeeData36[[#This Row],[Odds]])</f>
        <v>0.13490366934143122</v>
      </c>
      <c r="AK112">
        <f>IF(AR112=1,LN(EmployeeData36[[#This Row],[Probability]]),LN(1-EmployeeData36[[#This Row],[Probability]]))</f>
        <v>-0.14491441332766947</v>
      </c>
      <c r="AL112" s="3">
        <f>(AR112-EmployeeData36[[#This Row],[Probability]])^2</f>
        <v>1.819900000178221E-2</v>
      </c>
      <c r="AM112" t="str">
        <f>IF(EmployeeData36[[#This Row],[Probability]]&lt;10%,"Low",
IF(EmployeeData36[[#This Row],[Probability]]&lt;20%,"Moderate",
IF(EmployeeData36[[#This Row],[Probability]]&lt;30%,"High","Very High")))</f>
        <v>Moderate</v>
      </c>
      <c r="AN112">
        <f t="shared" si="1"/>
        <v>0</v>
      </c>
      <c r="AO112" t="str">
        <f>EmployeeData3[[#This Row],[Department]]</f>
        <v>HR</v>
      </c>
      <c r="AP112" t="str">
        <f>EmployeeData3[[#This Row],[Country]]</f>
        <v>Singapore</v>
      </c>
      <c r="AQ112" t="str">
        <f>EmployeeData[[#This Row],[Job Level]]</f>
        <v>Manager</v>
      </c>
      <c r="AR112">
        <v>0</v>
      </c>
    </row>
    <row r="113" spans="1:44">
      <c r="A113">
        <v>31</v>
      </c>
      <c r="B113">
        <v>5.5</v>
      </c>
      <c r="C113">
        <v>0.5</v>
      </c>
      <c r="D113" s="3">
        <v>0.96</v>
      </c>
      <c r="E113">
        <v>0</v>
      </c>
      <c r="F113">
        <v>23</v>
      </c>
      <c r="G113">
        <v>77</v>
      </c>
      <c r="H113">
        <v>10</v>
      </c>
      <c r="I113">
        <v>6</v>
      </c>
      <c r="J113">
        <v>0</v>
      </c>
      <c r="K113">
        <v>15</v>
      </c>
      <c r="L113">
        <v>1</v>
      </c>
      <c r="M113">
        <v>0</v>
      </c>
      <c r="N113">
        <v>0</v>
      </c>
      <c r="O113">
        <v>0</v>
      </c>
      <c r="P113">
        <v>0</v>
      </c>
      <c r="Q113">
        <v>0</v>
      </c>
      <c r="R113">
        <v>0</v>
      </c>
      <c r="S113">
        <v>0</v>
      </c>
      <c r="T113">
        <v>0</v>
      </c>
      <c r="U113">
        <v>1</v>
      </c>
      <c r="V113">
        <v>0</v>
      </c>
      <c r="W113">
        <v>0</v>
      </c>
      <c r="X113">
        <v>0</v>
      </c>
      <c r="Y113">
        <v>0</v>
      </c>
      <c r="Z113">
        <v>0</v>
      </c>
      <c r="AA113">
        <v>0</v>
      </c>
      <c r="AB113">
        <v>0</v>
      </c>
      <c r="AC113">
        <v>0</v>
      </c>
      <c r="AD113">
        <v>0</v>
      </c>
      <c r="AE113">
        <v>0</v>
      </c>
      <c r="AF113">
        <v>0</v>
      </c>
      <c r="AG113">
        <v>0</v>
      </c>
      <c r="AH113" s="59" cm="1">
        <f t="array" ref="AH113">$B$1005+SUMPRODUCT(A113:AG113,TRANSPOSE($B$1006:$B$1038))</f>
        <v>-2.0869880494891704</v>
      </c>
      <c r="AI113" s="3">
        <f>EXP(EmployeeData36[[#This Row],[Logit]])</f>
        <v>0.12406023694837456</v>
      </c>
      <c r="AJ113">
        <f>EmployeeData36[[#This Row],[Odds]]/(1+EmployeeData36[[#This Row],[Odds]])</f>
        <v>0.11036796149392869</v>
      </c>
      <c r="AK113">
        <f>IF(AR113=1,LN(EmployeeData36[[#This Row],[Probability]]),LN(1-EmployeeData36[[#This Row],[Probability]]))</f>
        <v>-0.11694734162660189</v>
      </c>
      <c r="AL113" s="3">
        <f>(AR113-EmployeeData36[[#This Row],[Probability]])^2</f>
        <v>1.2181086924325325E-2</v>
      </c>
      <c r="AM113" t="str">
        <f>IF(EmployeeData36[[#This Row],[Probability]]&lt;10%,"Low",
IF(EmployeeData36[[#This Row],[Probability]]&lt;20%,"Moderate",
IF(EmployeeData36[[#This Row],[Probability]]&lt;30%,"High","Very High")))</f>
        <v>Moderate</v>
      </c>
      <c r="AN113">
        <f t="shared" si="1"/>
        <v>0</v>
      </c>
      <c r="AO113" t="str">
        <f>EmployeeData3[[#This Row],[Department]]</f>
        <v>Finance</v>
      </c>
      <c r="AP113" t="str">
        <f>EmployeeData3[[#This Row],[Country]]</f>
        <v>UK</v>
      </c>
      <c r="AQ113" t="str">
        <f>EmployeeData[[#This Row],[Job Level]]</f>
        <v>Professional</v>
      </c>
      <c r="AR113">
        <v>0</v>
      </c>
    </row>
    <row r="114" spans="1:44">
      <c r="A114">
        <v>34</v>
      </c>
      <c r="B114">
        <v>0.2</v>
      </c>
      <c r="C114">
        <v>0.2</v>
      </c>
      <c r="D114" s="3">
        <v>1.01</v>
      </c>
      <c r="E114">
        <v>0</v>
      </c>
      <c r="F114">
        <v>26</v>
      </c>
      <c r="G114">
        <v>86</v>
      </c>
      <c r="H114">
        <v>4</v>
      </c>
      <c r="I114">
        <v>4</v>
      </c>
      <c r="J114">
        <v>0</v>
      </c>
      <c r="K114">
        <v>30</v>
      </c>
      <c r="L114">
        <v>0</v>
      </c>
      <c r="M114">
        <v>0</v>
      </c>
      <c r="N114">
        <v>0</v>
      </c>
      <c r="O114">
        <v>0</v>
      </c>
      <c r="P114">
        <v>0</v>
      </c>
      <c r="Q114">
        <v>0</v>
      </c>
      <c r="R114">
        <v>0</v>
      </c>
      <c r="S114">
        <v>0</v>
      </c>
      <c r="T114">
        <v>1</v>
      </c>
      <c r="U114">
        <v>0</v>
      </c>
      <c r="V114">
        <v>0</v>
      </c>
      <c r="W114">
        <v>0</v>
      </c>
      <c r="X114">
        <v>0</v>
      </c>
      <c r="Y114">
        <v>0</v>
      </c>
      <c r="Z114">
        <v>0</v>
      </c>
      <c r="AA114">
        <v>0</v>
      </c>
      <c r="AB114">
        <v>0</v>
      </c>
      <c r="AC114">
        <v>0</v>
      </c>
      <c r="AD114">
        <v>0</v>
      </c>
      <c r="AE114">
        <v>0</v>
      </c>
      <c r="AF114">
        <v>0</v>
      </c>
      <c r="AG114">
        <v>1</v>
      </c>
      <c r="AH114" s="59" cm="1">
        <f t="array" ref="AH114">$B$1005+SUMPRODUCT(A114:AG114,TRANSPOSE($B$1006:$B$1038))</f>
        <v>-2.5976046538902899</v>
      </c>
      <c r="AI114" s="3">
        <f>EXP(EmployeeData36[[#This Row],[Logit]])</f>
        <v>7.4451702390321506E-2</v>
      </c>
      <c r="AJ114">
        <f>EmployeeData36[[#This Row],[Odds]]/(1+EmployeeData36[[#This Row],[Odds]])</f>
        <v>6.9292739938602715E-2</v>
      </c>
      <c r="AK114">
        <f>IF(AR114=1,LN(EmployeeData36[[#This Row],[Probability]]),LN(1-EmployeeData36[[#This Row],[Probability]]))</f>
        <v>-7.1810487174719786E-2</v>
      </c>
      <c r="AL114" s="3">
        <f>(AR114-EmployeeData36[[#This Row],[Probability]])^2</f>
        <v>4.8014838081988278E-3</v>
      </c>
      <c r="AM114" t="str">
        <f>IF(EmployeeData36[[#This Row],[Probability]]&lt;10%,"Low",
IF(EmployeeData36[[#This Row],[Probability]]&lt;20%,"Moderate",
IF(EmployeeData36[[#This Row],[Probability]]&lt;30%,"High","Very High")))</f>
        <v>Low</v>
      </c>
      <c r="AN114">
        <f t="shared" si="1"/>
        <v>0</v>
      </c>
      <c r="AO114" t="str">
        <f>EmployeeData3[[#This Row],[Department]]</f>
        <v>Claims</v>
      </c>
      <c r="AP114" t="str">
        <f>EmployeeData3[[#This Row],[Country]]</f>
        <v>UK</v>
      </c>
      <c r="AQ114" t="str">
        <f>EmployeeData[[#This Row],[Job Level]]</f>
        <v>Professional</v>
      </c>
      <c r="AR114">
        <v>0</v>
      </c>
    </row>
    <row r="115" spans="1:44">
      <c r="A115">
        <v>58</v>
      </c>
      <c r="B115">
        <v>6.2</v>
      </c>
      <c r="C115">
        <v>1.4</v>
      </c>
      <c r="D115" s="3">
        <v>1.06</v>
      </c>
      <c r="E115">
        <v>0</v>
      </c>
      <c r="F115">
        <v>20</v>
      </c>
      <c r="G115">
        <v>77</v>
      </c>
      <c r="H115">
        <v>2</v>
      </c>
      <c r="I115">
        <v>1.9</v>
      </c>
      <c r="J115">
        <v>0</v>
      </c>
      <c r="K115">
        <v>12</v>
      </c>
      <c r="L115">
        <v>0</v>
      </c>
      <c r="M115">
        <v>0</v>
      </c>
      <c r="N115">
        <v>1</v>
      </c>
      <c r="O115">
        <v>0</v>
      </c>
      <c r="P115">
        <v>0</v>
      </c>
      <c r="Q115">
        <v>0</v>
      </c>
      <c r="R115">
        <v>1</v>
      </c>
      <c r="S115">
        <v>0</v>
      </c>
      <c r="T115">
        <v>0</v>
      </c>
      <c r="U115">
        <v>0</v>
      </c>
      <c r="V115">
        <v>0</v>
      </c>
      <c r="W115">
        <v>0</v>
      </c>
      <c r="X115">
        <v>0</v>
      </c>
      <c r="Y115">
        <v>0</v>
      </c>
      <c r="Z115">
        <v>1</v>
      </c>
      <c r="AA115">
        <v>1</v>
      </c>
      <c r="AB115">
        <v>0</v>
      </c>
      <c r="AC115">
        <v>0</v>
      </c>
      <c r="AD115">
        <v>0</v>
      </c>
      <c r="AE115">
        <v>0</v>
      </c>
      <c r="AF115">
        <v>0</v>
      </c>
      <c r="AG115">
        <v>0</v>
      </c>
      <c r="AH115" s="59" cm="1">
        <f t="array" ref="AH115">$B$1005+SUMPRODUCT(A115:AG115,TRANSPOSE($B$1006:$B$1038))</f>
        <v>-2.7994543321074641</v>
      </c>
      <c r="AI115" s="3">
        <f>EXP(EmployeeData36[[#This Row],[Logit]])</f>
        <v>6.0843253778785487E-2</v>
      </c>
      <c r="AJ115">
        <f>EmployeeData36[[#This Row],[Odds]]/(1+EmployeeData36[[#This Row],[Odds]])</f>
        <v>5.7353669886722913E-2</v>
      </c>
      <c r="AK115">
        <f>IF(AR115=1,LN(EmployeeData36[[#This Row],[Probability]]),LN(1-EmployeeData36[[#This Row],[Probability]]))</f>
        <v>-5.9064114296538739E-2</v>
      </c>
      <c r="AL115" s="3">
        <f>(AR115-EmployeeData36[[#This Row],[Probability]])^2</f>
        <v>3.2894434494751866E-3</v>
      </c>
      <c r="AM115" t="str">
        <f>IF(EmployeeData36[[#This Row],[Probability]]&lt;10%,"Low",
IF(EmployeeData36[[#This Row],[Probability]]&lt;20%,"Moderate",
IF(EmployeeData36[[#This Row],[Probability]]&lt;30%,"High","Very High")))</f>
        <v>Low</v>
      </c>
      <c r="AN115">
        <f t="shared" si="1"/>
        <v>0</v>
      </c>
      <c r="AO115" t="str">
        <f>EmployeeData3[[#This Row],[Department]]</f>
        <v>Underwriting</v>
      </c>
      <c r="AP115" t="str">
        <f>EmployeeData3[[#This Row],[Country]]</f>
        <v>Canada</v>
      </c>
      <c r="AQ115" t="str">
        <f>EmployeeData[[#This Row],[Job Level]]</f>
        <v>Senior</v>
      </c>
      <c r="AR115">
        <v>0</v>
      </c>
    </row>
    <row r="116" spans="1:44">
      <c r="A116">
        <v>49</v>
      </c>
      <c r="B116">
        <v>5.6</v>
      </c>
      <c r="C116">
        <v>4.5999999999999996</v>
      </c>
      <c r="D116" s="3">
        <v>1.06</v>
      </c>
      <c r="E116">
        <v>1</v>
      </c>
      <c r="F116">
        <v>7</v>
      </c>
      <c r="G116">
        <v>96</v>
      </c>
      <c r="H116">
        <v>7</v>
      </c>
      <c r="I116">
        <v>1.2</v>
      </c>
      <c r="J116">
        <v>1</v>
      </c>
      <c r="K116">
        <v>7</v>
      </c>
      <c r="L116">
        <v>1</v>
      </c>
      <c r="M116">
        <v>0</v>
      </c>
      <c r="N116">
        <v>1</v>
      </c>
      <c r="O116">
        <v>0</v>
      </c>
      <c r="P116">
        <v>0</v>
      </c>
      <c r="Q116">
        <v>0</v>
      </c>
      <c r="R116">
        <v>1</v>
      </c>
      <c r="S116">
        <v>0</v>
      </c>
      <c r="T116">
        <v>0</v>
      </c>
      <c r="U116">
        <v>0</v>
      </c>
      <c r="V116">
        <v>0</v>
      </c>
      <c r="W116">
        <v>0</v>
      </c>
      <c r="X116">
        <v>0</v>
      </c>
      <c r="Y116">
        <v>0</v>
      </c>
      <c r="Z116">
        <v>0</v>
      </c>
      <c r="AA116">
        <v>0</v>
      </c>
      <c r="AB116">
        <v>0</v>
      </c>
      <c r="AC116">
        <v>0</v>
      </c>
      <c r="AD116">
        <v>0</v>
      </c>
      <c r="AE116">
        <v>0</v>
      </c>
      <c r="AF116">
        <v>0</v>
      </c>
      <c r="AG116">
        <v>0</v>
      </c>
      <c r="AH116" s="59" cm="1">
        <f t="array" ref="AH116">$B$1005+SUMPRODUCT(A116:AG116,TRANSPOSE($B$1006:$B$1038))</f>
        <v>-3.212188900642599</v>
      </c>
      <c r="AI116" s="3">
        <f>EXP(EmployeeData36[[#This Row],[Logit]])</f>
        <v>4.0268373264843019E-2</v>
      </c>
      <c r="AJ116">
        <f>EmployeeData36[[#This Row],[Odds]]/(1+EmployeeData36[[#This Row],[Odds]])</f>
        <v>3.8709600618215712E-2</v>
      </c>
      <c r="AK116">
        <f>IF(AR116=1,LN(EmployeeData36[[#This Row],[Probability]]),LN(1-EmployeeData36[[#This Row],[Probability]]))</f>
        <v>-3.947873107998822E-2</v>
      </c>
      <c r="AL116" s="3">
        <f>(AR116-EmployeeData36[[#This Row],[Probability]])^2</f>
        <v>1.4984331800217661E-3</v>
      </c>
      <c r="AM116" t="str">
        <f>IF(EmployeeData36[[#This Row],[Probability]]&lt;10%,"Low",
IF(EmployeeData36[[#This Row],[Probability]]&lt;20%,"Moderate",
IF(EmployeeData36[[#This Row],[Probability]]&lt;30%,"High","Very High")))</f>
        <v>Low</v>
      </c>
      <c r="AN116">
        <f t="shared" si="1"/>
        <v>0</v>
      </c>
      <c r="AO116" t="str">
        <f>EmployeeData3[[#This Row],[Department]]</f>
        <v>Operations</v>
      </c>
      <c r="AP116" t="str">
        <f>EmployeeData3[[#This Row],[Country]]</f>
        <v>UK</v>
      </c>
      <c r="AQ116" t="str">
        <f>EmployeeData[[#This Row],[Job Level]]</f>
        <v>Senior</v>
      </c>
      <c r="AR116">
        <v>0</v>
      </c>
    </row>
    <row r="117" spans="1:44">
      <c r="A117">
        <v>25</v>
      </c>
      <c r="B117">
        <v>9.3000000000000007</v>
      </c>
      <c r="C117">
        <v>3.3</v>
      </c>
      <c r="D117" s="3">
        <v>0.87</v>
      </c>
      <c r="E117">
        <v>0</v>
      </c>
      <c r="F117">
        <v>1</v>
      </c>
      <c r="G117">
        <v>70</v>
      </c>
      <c r="H117">
        <v>4</v>
      </c>
      <c r="I117">
        <v>2.5</v>
      </c>
      <c r="J117">
        <v>0</v>
      </c>
      <c r="K117">
        <v>45</v>
      </c>
      <c r="L117">
        <v>0</v>
      </c>
      <c r="M117">
        <v>0</v>
      </c>
      <c r="N117">
        <v>0</v>
      </c>
      <c r="O117">
        <v>0</v>
      </c>
      <c r="P117">
        <v>0</v>
      </c>
      <c r="Q117">
        <v>0</v>
      </c>
      <c r="R117">
        <v>1</v>
      </c>
      <c r="S117">
        <v>0</v>
      </c>
      <c r="T117">
        <v>0</v>
      </c>
      <c r="U117">
        <v>0</v>
      </c>
      <c r="V117">
        <v>0</v>
      </c>
      <c r="W117">
        <v>0</v>
      </c>
      <c r="X117">
        <v>0</v>
      </c>
      <c r="Y117">
        <v>0</v>
      </c>
      <c r="Z117">
        <v>1</v>
      </c>
      <c r="AA117">
        <v>0</v>
      </c>
      <c r="AB117">
        <v>0</v>
      </c>
      <c r="AC117">
        <v>0</v>
      </c>
      <c r="AD117">
        <v>0</v>
      </c>
      <c r="AE117">
        <v>1</v>
      </c>
      <c r="AF117">
        <v>0</v>
      </c>
      <c r="AG117">
        <v>1</v>
      </c>
      <c r="AH117" s="59" cm="1">
        <f t="array" ref="AH117">$B$1005+SUMPRODUCT(A117:AG117,TRANSPOSE($B$1006:$B$1038))</f>
        <v>-3.1341388591670665</v>
      </c>
      <c r="AI117" s="3">
        <f>EXP(EmployeeData36[[#This Row],[Logit]])</f>
        <v>4.3537229377094061E-2</v>
      </c>
      <c r="AJ117">
        <f>EmployeeData36[[#This Row],[Odds]]/(1+EmployeeData36[[#This Row],[Odds]])</f>
        <v>4.1720820447471919E-2</v>
      </c>
      <c r="AK117">
        <f>IF(AR117=1,LN(EmployeeData36[[#This Row],[Probability]]),LN(1-EmployeeData36[[#This Row],[Probability]]))</f>
        <v>-4.2616124308463864E-2</v>
      </c>
      <c r="AL117" s="3">
        <f>(AR117-EmployeeData36[[#This Row],[Probability]])^2</f>
        <v>1.740626858810191E-3</v>
      </c>
      <c r="AM117" t="str">
        <f>IF(EmployeeData36[[#This Row],[Probability]]&lt;10%,"Low",
IF(EmployeeData36[[#This Row],[Probability]]&lt;20%,"Moderate",
IF(EmployeeData36[[#This Row],[Probability]]&lt;30%,"High","Very High")))</f>
        <v>Low</v>
      </c>
      <c r="AN117">
        <f t="shared" si="1"/>
        <v>0</v>
      </c>
      <c r="AO117" t="str">
        <f>EmployeeData3[[#This Row],[Department]]</f>
        <v>Underwriting</v>
      </c>
      <c r="AP117" t="str">
        <f>EmployeeData3[[#This Row],[Country]]</f>
        <v>US</v>
      </c>
      <c r="AQ117" t="str">
        <f>EmployeeData[[#This Row],[Job Level]]</f>
        <v>Senior</v>
      </c>
      <c r="AR117">
        <v>0</v>
      </c>
    </row>
    <row r="118" spans="1:44">
      <c r="A118">
        <v>21</v>
      </c>
      <c r="B118">
        <v>10.6</v>
      </c>
      <c r="C118">
        <v>9.3000000000000007</v>
      </c>
      <c r="D118" s="3">
        <v>1.1100000000000001</v>
      </c>
      <c r="E118">
        <v>1</v>
      </c>
      <c r="F118">
        <v>1</v>
      </c>
      <c r="G118">
        <v>87</v>
      </c>
      <c r="H118">
        <v>9</v>
      </c>
      <c r="I118">
        <v>1.3</v>
      </c>
      <c r="J118">
        <v>0</v>
      </c>
      <c r="K118">
        <v>31</v>
      </c>
      <c r="L118">
        <v>1</v>
      </c>
      <c r="M118">
        <v>0</v>
      </c>
      <c r="N118">
        <v>0</v>
      </c>
      <c r="O118">
        <v>0</v>
      </c>
      <c r="P118">
        <v>1</v>
      </c>
      <c r="Q118">
        <v>0</v>
      </c>
      <c r="R118">
        <v>0</v>
      </c>
      <c r="S118">
        <v>0</v>
      </c>
      <c r="T118">
        <v>0</v>
      </c>
      <c r="U118">
        <v>0</v>
      </c>
      <c r="V118">
        <v>0</v>
      </c>
      <c r="W118">
        <v>0</v>
      </c>
      <c r="X118">
        <v>0</v>
      </c>
      <c r="Y118">
        <v>0</v>
      </c>
      <c r="Z118">
        <v>1</v>
      </c>
      <c r="AA118">
        <v>0</v>
      </c>
      <c r="AB118">
        <v>0</v>
      </c>
      <c r="AC118">
        <v>0</v>
      </c>
      <c r="AD118">
        <v>0</v>
      </c>
      <c r="AE118">
        <v>0</v>
      </c>
      <c r="AF118">
        <v>0</v>
      </c>
      <c r="AG118">
        <v>1</v>
      </c>
      <c r="AH118" s="59" cm="1">
        <f t="array" ref="AH118">$B$1005+SUMPRODUCT(A118:AG118,TRANSPOSE($B$1006:$B$1038))</f>
        <v>-2.1259499308856338</v>
      </c>
      <c r="AI118" s="3">
        <f>EXP(EmployeeData36[[#This Row],[Logit]])</f>
        <v>0.11931956907062685</v>
      </c>
      <c r="AJ118">
        <f>EmployeeData36[[#This Row],[Odds]]/(1+EmployeeData36[[#This Row],[Odds]])</f>
        <v>0.10660009202706794</v>
      </c>
      <c r="AK118">
        <f>IF(AR118=1,LN(EmployeeData36[[#This Row],[Probability]]),LN(1-EmployeeData36[[#This Row],[Probability]]))</f>
        <v>-0.11272097307181153</v>
      </c>
      <c r="AL118" s="3">
        <f>(AR118-EmployeeData36[[#This Row],[Probability]])^2</f>
        <v>1.1363579620179353E-2</v>
      </c>
      <c r="AM118" t="str">
        <f>IF(EmployeeData36[[#This Row],[Probability]]&lt;10%,"Low",
IF(EmployeeData36[[#This Row],[Probability]]&lt;20%,"Moderate",
IF(EmployeeData36[[#This Row],[Probability]]&lt;30%,"High","Very High")))</f>
        <v>Moderate</v>
      </c>
      <c r="AN118">
        <f t="shared" si="1"/>
        <v>0</v>
      </c>
      <c r="AO118" t="str">
        <f>EmployeeData3[[#This Row],[Department]]</f>
        <v>Underwriting</v>
      </c>
      <c r="AP118" t="str">
        <f>EmployeeData3[[#This Row],[Country]]</f>
        <v>UK</v>
      </c>
      <c r="AQ118" t="str">
        <f>EmployeeData[[#This Row],[Job Level]]</f>
        <v>Entry</v>
      </c>
      <c r="AR118">
        <v>0</v>
      </c>
    </row>
    <row r="119" spans="1:44">
      <c r="A119">
        <v>39</v>
      </c>
      <c r="B119">
        <v>9</v>
      </c>
      <c r="C119">
        <v>0.4</v>
      </c>
      <c r="D119" s="3">
        <v>1.06</v>
      </c>
      <c r="E119">
        <v>0</v>
      </c>
      <c r="F119">
        <v>5</v>
      </c>
      <c r="G119">
        <v>68</v>
      </c>
      <c r="H119">
        <v>11</v>
      </c>
      <c r="I119">
        <v>2.2999999999999998</v>
      </c>
      <c r="J119">
        <v>1</v>
      </c>
      <c r="K119">
        <v>21</v>
      </c>
      <c r="L119">
        <v>1</v>
      </c>
      <c r="M119">
        <v>0</v>
      </c>
      <c r="N119">
        <v>0</v>
      </c>
      <c r="O119">
        <v>0</v>
      </c>
      <c r="P119">
        <v>0</v>
      </c>
      <c r="Q119">
        <v>1</v>
      </c>
      <c r="R119">
        <v>0</v>
      </c>
      <c r="S119">
        <v>0</v>
      </c>
      <c r="T119">
        <v>0</v>
      </c>
      <c r="U119">
        <v>1</v>
      </c>
      <c r="V119">
        <v>0</v>
      </c>
      <c r="W119">
        <v>0</v>
      </c>
      <c r="X119">
        <v>0</v>
      </c>
      <c r="Y119">
        <v>0</v>
      </c>
      <c r="Z119">
        <v>0</v>
      </c>
      <c r="AA119">
        <v>0</v>
      </c>
      <c r="AB119">
        <v>0</v>
      </c>
      <c r="AC119">
        <v>0</v>
      </c>
      <c r="AD119">
        <v>0</v>
      </c>
      <c r="AE119">
        <v>0</v>
      </c>
      <c r="AF119">
        <v>1</v>
      </c>
      <c r="AG119">
        <v>0</v>
      </c>
      <c r="AH119" s="59" cm="1">
        <f t="array" ref="AH119">$B$1005+SUMPRODUCT(A119:AG119,TRANSPOSE($B$1006:$B$1038))</f>
        <v>-1.798853881244352</v>
      </c>
      <c r="AI119" s="3">
        <f>EXP(EmployeeData36[[#This Row],[Logit]])</f>
        <v>0.16548844898648865</v>
      </c>
      <c r="AJ119">
        <f>EmployeeData36[[#This Row],[Odds]]/(1+EmployeeData36[[#This Row],[Odds]])</f>
        <v>0.14199063845754778</v>
      </c>
      <c r="AK119">
        <f>IF(AR119=1,LN(EmployeeData36[[#This Row],[Probability]]),LN(1-EmployeeData36[[#This Row],[Probability]]))</f>
        <v>-1.9519941499094113</v>
      </c>
      <c r="AL119" s="3">
        <f>(AR119-EmployeeData36[[#This Row],[Probability]])^2</f>
        <v>0.73618006449448647</v>
      </c>
      <c r="AM119" t="str">
        <f>IF(EmployeeData36[[#This Row],[Probability]]&lt;10%,"Low",
IF(EmployeeData36[[#This Row],[Probability]]&lt;20%,"Moderate",
IF(EmployeeData36[[#This Row],[Probability]]&lt;30%,"High","Very High")))</f>
        <v>Moderate</v>
      </c>
      <c r="AN119">
        <f t="shared" si="1"/>
        <v>1</v>
      </c>
      <c r="AO119" t="str">
        <f>EmployeeData3[[#This Row],[Department]]</f>
        <v>Finance</v>
      </c>
      <c r="AP119" t="str">
        <f>EmployeeData3[[#This Row],[Country]]</f>
        <v>UK</v>
      </c>
      <c r="AQ119" t="str">
        <f>EmployeeData[[#This Row],[Job Level]]</f>
        <v>Manager</v>
      </c>
      <c r="AR119">
        <v>1</v>
      </c>
    </row>
    <row r="120" spans="1:44">
      <c r="A120">
        <v>46</v>
      </c>
      <c r="B120">
        <v>4.0999999999999996</v>
      </c>
      <c r="C120">
        <v>0.8</v>
      </c>
      <c r="D120" s="3">
        <v>1.01</v>
      </c>
      <c r="E120">
        <v>1</v>
      </c>
      <c r="F120">
        <v>8</v>
      </c>
      <c r="G120">
        <v>77</v>
      </c>
      <c r="H120">
        <v>4</v>
      </c>
      <c r="I120">
        <v>3</v>
      </c>
      <c r="J120">
        <v>0</v>
      </c>
      <c r="K120">
        <v>24</v>
      </c>
      <c r="L120">
        <v>1</v>
      </c>
      <c r="M120">
        <v>0</v>
      </c>
      <c r="N120">
        <v>0</v>
      </c>
      <c r="O120">
        <v>1</v>
      </c>
      <c r="P120">
        <v>0</v>
      </c>
      <c r="Q120">
        <v>0</v>
      </c>
      <c r="R120">
        <v>0</v>
      </c>
      <c r="S120">
        <v>0</v>
      </c>
      <c r="T120">
        <v>1</v>
      </c>
      <c r="U120">
        <v>0</v>
      </c>
      <c r="V120">
        <v>0</v>
      </c>
      <c r="W120">
        <v>0</v>
      </c>
      <c r="X120">
        <v>0</v>
      </c>
      <c r="Y120">
        <v>0</v>
      </c>
      <c r="Z120">
        <v>0</v>
      </c>
      <c r="AA120">
        <v>0</v>
      </c>
      <c r="AB120">
        <v>0</v>
      </c>
      <c r="AC120">
        <v>0</v>
      </c>
      <c r="AD120">
        <v>0</v>
      </c>
      <c r="AE120">
        <v>0</v>
      </c>
      <c r="AF120">
        <v>1</v>
      </c>
      <c r="AG120">
        <v>0</v>
      </c>
      <c r="AH120" s="59" cm="1">
        <f t="array" ref="AH120">$B$1005+SUMPRODUCT(A120:AG120,TRANSPOSE($B$1006:$B$1038))</f>
        <v>-3.5410724631245634</v>
      </c>
      <c r="AI120" s="3">
        <f>EXP(EmployeeData36[[#This Row],[Logit]])</f>
        <v>2.8982228038050315E-2</v>
      </c>
      <c r="AJ120">
        <f>EmployeeData36[[#This Row],[Odds]]/(1+EmployeeData36[[#This Row],[Odds]])</f>
        <v>2.8165917008411728E-2</v>
      </c>
      <c r="AK120">
        <f>IF(AR120=1,LN(EmployeeData36[[#This Row],[Probability]]),LN(1-EmployeeData36[[#This Row],[Probability]]))</f>
        <v>-2.8570185602717135E-2</v>
      </c>
      <c r="AL120" s="3">
        <f>(AR120-EmployeeData36[[#This Row],[Probability]])^2</f>
        <v>7.9331888092473712E-4</v>
      </c>
      <c r="AM120" t="str">
        <f>IF(EmployeeData36[[#This Row],[Probability]]&lt;10%,"Low",
IF(EmployeeData36[[#This Row],[Probability]]&lt;20%,"Moderate",
IF(EmployeeData36[[#This Row],[Probability]]&lt;30%,"High","Very High")))</f>
        <v>Low</v>
      </c>
      <c r="AN120">
        <f t="shared" si="1"/>
        <v>0</v>
      </c>
      <c r="AO120" t="str">
        <f>EmployeeData3[[#This Row],[Department]]</f>
        <v>Claims</v>
      </c>
      <c r="AP120" t="str">
        <f>EmployeeData3[[#This Row],[Country]]</f>
        <v>UK</v>
      </c>
      <c r="AQ120" t="str">
        <f>EmployeeData[[#This Row],[Job Level]]</f>
        <v>Professional</v>
      </c>
      <c r="AR120">
        <v>0</v>
      </c>
    </row>
    <row r="121" spans="1:44">
      <c r="A121">
        <v>33</v>
      </c>
      <c r="B121">
        <v>0.9</v>
      </c>
      <c r="C121">
        <v>0.9</v>
      </c>
      <c r="D121" s="3">
        <v>0.96</v>
      </c>
      <c r="E121">
        <v>0</v>
      </c>
      <c r="F121">
        <v>15</v>
      </c>
      <c r="G121">
        <v>83</v>
      </c>
      <c r="H121">
        <v>11</v>
      </c>
      <c r="I121">
        <v>1.5</v>
      </c>
      <c r="J121">
        <v>1</v>
      </c>
      <c r="K121">
        <v>30</v>
      </c>
      <c r="L121">
        <v>1</v>
      </c>
      <c r="M121">
        <v>0</v>
      </c>
      <c r="N121">
        <v>0</v>
      </c>
      <c r="O121">
        <v>1</v>
      </c>
      <c r="P121">
        <v>0</v>
      </c>
      <c r="Q121">
        <v>0</v>
      </c>
      <c r="R121">
        <v>0</v>
      </c>
      <c r="S121">
        <v>0</v>
      </c>
      <c r="T121">
        <v>0</v>
      </c>
      <c r="U121">
        <v>0</v>
      </c>
      <c r="V121">
        <v>0</v>
      </c>
      <c r="W121">
        <v>0</v>
      </c>
      <c r="X121">
        <v>0</v>
      </c>
      <c r="Y121">
        <v>0</v>
      </c>
      <c r="Z121">
        <v>0</v>
      </c>
      <c r="AA121">
        <v>0</v>
      </c>
      <c r="AB121">
        <v>0</v>
      </c>
      <c r="AC121">
        <v>0</v>
      </c>
      <c r="AD121">
        <v>0</v>
      </c>
      <c r="AE121">
        <v>0</v>
      </c>
      <c r="AF121">
        <v>0</v>
      </c>
      <c r="AG121">
        <v>0</v>
      </c>
      <c r="AH121" s="59" cm="1">
        <f t="array" ref="AH121">$B$1005+SUMPRODUCT(A121:AG121,TRANSPOSE($B$1006:$B$1038))</f>
        <v>-1.8089641621210788</v>
      </c>
      <c r="AI121" s="3">
        <f>EXP(EmployeeData36[[#This Row],[Logit]])</f>
        <v>0.16382374378414929</v>
      </c>
      <c r="AJ121">
        <f>EmployeeData36[[#This Row],[Odds]]/(1+EmployeeData36[[#This Row],[Odds]])</f>
        <v>0.14076336271631623</v>
      </c>
      <c r="AK121">
        <f>IF(AR121=1,LN(EmployeeData36[[#This Row],[Probability]]),LN(1-EmployeeData36[[#This Row],[Probability]]))</f>
        <v>-0.15171091497779543</v>
      </c>
      <c r="AL121" s="3">
        <f>(AR121-EmployeeData36[[#This Row],[Probability]])^2</f>
        <v>1.9814324283205207E-2</v>
      </c>
      <c r="AM121" t="str">
        <f>IF(EmployeeData36[[#This Row],[Probability]]&lt;10%,"Low",
IF(EmployeeData36[[#This Row],[Probability]]&lt;20%,"Moderate",
IF(EmployeeData36[[#This Row],[Probability]]&lt;30%,"High","Very High")))</f>
        <v>Moderate</v>
      </c>
      <c r="AN121">
        <f t="shared" si="1"/>
        <v>0</v>
      </c>
      <c r="AO121" t="str">
        <f>EmployeeData3[[#This Row],[Department]]</f>
        <v>Operations</v>
      </c>
      <c r="AP121" t="str">
        <f>EmployeeData3[[#This Row],[Country]]</f>
        <v>UK</v>
      </c>
      <c r="AQ121" t="str">
        <f>EmployeeData[[#This Row],[Job Level]]</f>
        <v>Professional</v>
      </c>
      <c r="AR121">
        <v>0</v>
      </c>
    </row>
    <row r="122" spans="1:44">
      <c r="A122">
        <v>47</v>
      </c>
      <c r="B122">
        <v>3.4</v>
      </c>
      <c r="C122">
        <v>2.7</v>
      </c>
      <c r="D122" s="3">
        <v>0.93</v>
      </c>
      <c r="E122">
        <v>0</v>
      </c>
      <c r="F122">
        <v>7</v>
      </c>
      <c r="G122">
        <v>91</v>
      </c>
      <c r="H122">
        <v>9</v>
      </c>
      <c r="I122">
        <v>0.2</v>
      </c>
      <c r="J122">
        <v>1</v>
      </c>
      <c r="K122">
        <v>36</v>
      </c>
      <c r="L122">
        <v>1</v>
      </c>
      <c r="M122">
        <v>0</v>
      </c>
      <c r="N122">
        <v>0</v>
      </c>
      <c r="O122">
        <v>0</v>
      </c>
      <c r="P122">
        <v>0</v>
      </c>
      <c r="Q122">
        <v>1</v>
      </c>
      <c r="R122">
        <v>0</v>
      </c>
      <c r="S122">
        <v>0</v>
      </c>
      <c r="T122">
        <v>0</v>
      </c>
      <c r="U122">
        <v>0</v>
      </c>
      <c r="V122">
        <v>0</v>
      </c>
      <c r="W122">
        <v>0</v>
      </c>
      <c r="X122">
        <v>0</v>
      </c>
      <c r="Y122">
        <v>0</v>
      </c>
      <c r="Z122">
        <v>1</v>
      </c>
      <c r="AA122">
        <v>1</v>
      </c>
      <c r="AB122">
        <v>0</v>
      </c>
      <c r="AC122">
        <v>0</v>
      </c>
      <c r="AD122">
        <v>0</v>
      </c>
      <c r="AE122">
        <v>0</v>
      </c>
      <c r="AF122">
        <v>0</v>
      </c>
      <c r="AG122">
        <v>0</v>
      </c>
      <c r="AH122" s="59" cm="1">
        <f t="array" ref="AH122">$B$1005+SUMPRODUCT(A122:AG122,TRANSPOSE($B$1006:$B$1038))</f>
        <v>-1.1925181788961947</v>
      </c>
      <c r="AI122" s="3">
        <f>EXP(EmployeeData36[[#This Row],[Logit]])</f>
        <v>0.30345614425835116</v>
      </c>
      <c r="AJ122">
        <f>EmployeeData36[[#This Row],[Odds]]/(1+EmployeeData36[[#This Row],[Odds]])</f>
        <v>0.23280886403049147</v>
      </c>
      <c r="AK122">
        <f>IF(AR122=1,LN(EmployeeData36[[#This Row],[Probability]]),LN(1-EmployeeData36[[#This Row],[Probability]]))</f>
        <v>-0.26501930922117012</v>
      </c>
      <c r="AL122" s="3">
        <f>(AR122-EmployeeData36[[#This Row],[Probability]])^2</f>
        <v>5.4199967171167866E-2</v>
      </c>
      <c r="AM122" t="str">
        <f>IF(EmployeeData36[[#This Row],[Probability]]&lt;10%,"Low",
IF(EmployeeData36[[#This Row],[Probability]]&lt;20%,"Moderate",
IF(EmployeeData36[[#This Row],[Probability]]&lt;30%,"High","Very High")))</f>
        <v>High</v>
      </c>
      <c r="AN122">
        <f t="shared" si="1"/>
        <v>0</v>
      </c>
      <c r="AO122" t="str">
        <f>EmployeeData3[[#This Row],[Department]]</f>
        <v>Underwriting</v>
      </c>
      <c r="AP122" t="str">
        <f>EmployeeData3[[#This Row],[Country]]</f>
        <v>Canada</v>
      </c>
      <c r="AQ122" t="str">
        <f>EmployeeData[[#This Row],[Job Level]]</f>
        <v>Manager</v>
      </c>
      <c r="AR122">
        <v>0</v>
      </c>
    </row>
    <row r="123" spans="1:44">
      <c r="A123">
        <v>39</v>
      </c>
      <c r="B123">
        <v>4</v>
      </c>
      <c r="C123">
        <v>1.7</v>
      </c>
      <c r="D123" s="3">
        <v>1.04</v>
      </c>
      <c r="E123">
        <v>0</v>
      </c>
      <c r="F123">
        <v>19</v>
      </c>
      <c r="G123">
        <v>81</v>
      </c>
      <c r="H123">
        <v>3</v>
      </c>
      <c r="I123">
        <v>3.6</v>
      </c>
      <c r="J123">
        <v>1</v>
      </c>
      <c r="K123">
        <v>15</v>
      </c>
      <c r="L123">
        <v>0</v>
      </c>
      <c r="M123">
        <v>0</v>
      </c>
      <c r="N123">
        <v>1</v>
      </c>
      <c r="O123">
        <v>0</v>
      </c>
      <c r="P123">
        <v>0</v>
      </c>
      <c r="Q123">
        <v>0</v>
      </c>
      <c r="R123">
        <v>0</v>
      </c>
      <c r="S123">
        <v>1</v>
      </c>
      <c r="T123">
        <v>1</v>
      </c>
      <c r="U123">
        <v>0</v>
      </c>
      <c r="V123">
        <v>0</v>
      </c>
      <c r="W123">
        <v>0</v>
      </c>
      <c r="X123">
        <v>0</v>
      </c>
      <c r="Y123">
        <v>0</v>
      </c>
      <c r="Z123">
        <v>0</v>
      </c>
      <c r="AA123">
        <v>1</v>
      </c>
      <c r="AB123">
        <v>0</v>
      </c>
      <c r="AC123">
        <v>0</v>
      </c>
      <c r="AD123">
        <v>0</v>
      </c>
      <c r="AE123">
        <v>0</v>
      </c>
      <c r="AF123">
        <v>0</v>
      </c>
      <c r="AG123">
        <v>0</v>
      </c>
      <c r="AH123" s="59" cm="1">
        <f t="array" ref="AH123">$B$1005+SUMPRODUCT(A123:AG123,TRANSPOSE($B$1006:$B$1038))</f>
        <v>-1.0368173742985864</v>
      </c>
      <c r="AI123" s="3">
        <f>EXP(EmployeeData36[[#This Row],[Logit]])</f>
        <v>0.35458138790447391</v>
      </c>
      <c r="AJ123">
        <f>EmployeeData36[[#This Row],[Odds]]/(1+EmployeeData36[[#This Row],[Odds]])</f>
        <v>0.26176455034053608</v>
      </c>
      <c r="AK123">
        <f>IF(AR123=1,LN(EmployeeData36[[#This Row],[Probability]]),LN(1-EmployeeData36[[#This Row],[Probability]]))</f>
        <v>-1.3403098420829374</v>
      </c>
      <c r="AL123" s="3">
        <f>(AR123-EmployeeData36[[#This Row],[Probability]])^2</f>
        <v>0.54499157913391083</v>
      </c>
      <c r="AM123" t="str">
        <f>IF(EmployeeData36[[#This Row],[Probability]]&lt;10%,"Low",
IF(EmployeeData36[[#This Row],[Probability]]&lt;20%,"Moderate",
IF(EmployeeData36[[#This Row],[Probability]]&lt;30%,"High","Very High")))</f>
        <v>High</v>
      </c>
      <c r="AN123">
        <f t="shared" si="1"/>
        <v>1</v>
      </c>
      <c r="AO123" t="str">
        <f>EmployeeData3[[#This Row],[Department]]</f>
        <v>Claims</v>
      </c>
      <c r="AP123" t="str">
        <f>EmployeeData3[[#This Row],[Country]]</f>
        <v>Canada</v>
      </c>
      <c r="AQ123" t="str">
        <f>EmployeeData[[#This Row],[Job Level]]</f>
        <v>Senior Manager</v>
      </c>
      <c r="AR123">
        <v>1</v>
      </c>
    </row>
    <row r="124" spans="1:44">
      <c r="A124">
        <v>37</v>
      </c>
      <c r="B124">
        <v>11.1</v>
      </c>
      <c r="C124">
        <v>8.1999999999999993</v>
      </c>
      <c r="D124" s="3">
        <v>1.0900000000000001</v>
      </c>
      <c r="E124">
        <v>1</v>
      </c>
      <c r="F124">
        <v>14</v>
      </c>
      <c r="G124">
        <v>73</v>
      </c>
      <c r="H124">
        <v>2</v>
      </c>
      <c r="I124">
        <v>1.6</v>
      </c>
      <c r="J124">
        <v>1</v>
      </c>
      <c r="K124">
        <v>28</v>
      </c>
      <c r="L124">
        <v>1</v>
      </c>
      <c r="M124">
        <v>0</v>
      </c>
      <c r="N124">
        <v>1</v>
      </c>
      <c r="O124">
        <v>0</v>
      </c>
      <c r="P124">
        <v>0</v>
      </c>
      <c r="Q124">
        <v>1</v>
      </c>
      <c r="R124">
        <v>0</v>
      </c>
      <c r="S124">
        <v>0</v>
      </c>
      <c r="T124">
        <v>0</v>
      </c>
      <c r="U124">
        <v>0</v>
      </c>
      <c r="V124">
        <v>1</v>
      </c>
      <c r="W124">
        <v>0</v>
      </c>
      <c r="X124">
        <v>0</v>
      </c>
      <c r="Y124">
        <v>0</v>
      </c>
      <c r="Z124">
        <v>0</v>
      </c>
      <c r="AA124">
        <v>0</v>
      </c>
      <c r="AB124">
        <v>0</v>
      </c>
      <c r="AC124">
        <v>0</v>
      </c>
      <c r="AD124">
        <v>0</v>
      </c>
      <c r="AE124">
        <v>1</v>
      </c>
      <c r="AF124">
        <v>0</v>
      </c>
      <c r="AG124">
        <v>1</v>
      </c>
      <c r="AH124" s="59" cm="1">
        <f t="array" ref="AH124">$B$1005+SUMPRODUCT(A124:AG124,TRANSPOSE($B$1006:$B$1038))</f>
        <v>-1.0571710601157769</v>
      </c>
      <c r="AI124" s="3">
        <f>EXP(EmployeeData36[[#This Row],[Logit]])</f>
        <v>0.34743730062397615</v>
      </c>
      <c r="AJ124">
        <f>EmployeeData36[[#This Row],[Odds]]/(1+EmployeeData36[[#This Row],[Odds]])</f>
        <v>0.25785043984093631</v>
      </c>
      <c r="AK124">
        <f>IF(AR124=1,LN(EmployeeData36[[#This Row],[Probability]]),LN(1-EmployeeData36[[#This Row],[Probability]]))</f>
        <v>-0.29820449256927134</v>
      </c>
      <c r="AL124" s="3">
        <f>(AR124-EmployeeData36[[#This Row],[Probability]])^2</f>
        <v>6.6486849326164318E-2</v>
      </c>
      <c r="AM124" t="str">
        <f>IF(EmployeeData36[[#This Row],[Probability]]&lt;10%,"Low",
IF(EmployeeData36[[#This Row],[Probability]]&lt;20%,"Moderate",
IF(EmployeeData36[[#This Row],[Probability]]&lt;30%,"High","Very High")))</f>
        <v>High</v>
      </c>
      <c r="AN124">
        <f t="shared" si="1"/>
        <v>0</v>
      </c>
      <c r="AO124" t="str">
        <f>EmployeeData3[[#This Row],[Department]]</f>
        <v>HR</v>
      </c>
      <c r="AP124" t="str">
        <f>EmployeeData3[[#This Row],[Country]]</f>
        <v>US</v>
      </c>
      <c r="AQ124" t="str">
        <f>EmployeeData[[#This Row],[Job Level]]</f>
        <v>Manager</v>
      </c>
      <c r="AR124">
        <v>0</v>
      </c>
    </row>
    <row r="125" spans="1:44">
      <c r="A125">
        <v>45</v>
      </c>
      <c r="B125">
        <v>2.2000000000000002</v>
      </c>
      <c r="C125">
        <v>2.1</v>
      </c>
      <c r="D125" s="3">
        <v>0.81</v>
      </c>
      <c r="E125">
        <v>1</v>
      </c>
      <c r="F125">
        <v>16</v>
      </c>
      <c r="G125">
        <v>89</v>
      </c>
      <c r="H125">
        <v>2</v>
      </c>
      <c r="I125">
        <v>2.9</v>
      </c>
      <c r="J125">
        <v>0</v>
      </c>
      <c r="K125">
        <v>18</v>
      </c>
      <c r="L125">
        <v>1</v>
      </c>
      <c r="M125">
        <v>0</v>
      </c>
      <c r="N125">
        <v>1</v>
      </c>
      <c r="O125">
        <v>0</v>
      </c>
      <c r="P125">
        <v>0</v>
      </c>
      <c r="Q125">
        <v>1</v>
      </c>
      <c r="R125">
        <v>0</v>
      </c>
      <c r="S125">
        <v>0</v>
      </c>
      <c r="T125">
        <v>0</v>
      </c>
      <c r="U125">
        <v>0</v>
      </c>
      <c r="V125">
        <v>0</v>
      </c>
      <c r="W125">
        <v>1</v>
      </c>
      <c r="X125">
        <v>0</v>
      </c>
      <c r="Y125">
        <v>0</v>
      </c>
      <c r="Z125">
        <v>0</v>
      </c>
      <c r="AA125">
        <v>0</v>
      </c>
      <c r="AB125">
        <v>0</v>
      </c>
      <c r="AC125">
        <v>1</v>
      </c>
      <c r="AD125">
        <v>0</v>
      </c>
      <c r="AE125">
        <v>0</v>
      </c>
      <c r="AF125">
        <v>1</v>
      </c>
      <c r="AG125">
        <v>0</v>
      </c>
      <c r="AH125" s="59" cm="1">
        <f t="array" ref="AH125">$B$1005+SUMPRODUCT(A125:AG125,TRANSPOSE($B$1006:$B$1038))</f>
        <v>-2.3091454488654617</v>
      </c>
      <c r="AI125" s="3">
        <f>EXP(EmployeeData36[[#This Row],[Logit]])</f>
        <v>9.9346111628251452E-2</v>
      </c>
      <c r="AJ125">
        <f>EmployeeData36[[#This Row],[Odds]]/(1+EmployeeData36[[#This Row],[Odds]])</f>
        <v>9.0368365865331549E-2</v>
      </c>
      <c r="AK125">
        <f>IF(AR125=1,LN(EmployeeData36[[#This Row],[Probability]]),LN(1-EmployeeData36[[#This Row],[Probability]]))</f>
        <v>-9.4715559078139208E-2</v>
      </c>
      <c r="AL125" s="3">
        <f>(AR125-EmployeeData36[[#This Row],[Probability]])^2</f>
        <v>8.1664415491704209E-3</v>
      </c>
      <c r="AM125" t="str">
        <f>IF(EmployeeData36[[#This Row],[Probability]]&lt;10%,"Low",
IF(EmployeeData36[[#This Row],[Probability]]&lt;20%,"Moderate",
IF(EmployeeData36[[#This Row],[Probability]]&lt;30%,"High","Very High")))</f>
        <v>Low</v>
      </c>
      <c r="AN125">
        <f t="shared" si="1"/>
        <v>0</v>
      </c>
      <c r="AO125" t="str">
        <f>EmployeeData3[[#This Row],[Department]]</f>
        <v>IT</v>
      </c>
      <c r="AP125" t="str">
        <f>EmployeeData3[[#This Row],[Country]]</f>
        <v>Ireland</v>
      </c>
      <c r="AQ125" t="str">
        <f>EmployeeData[[#This Row],[Job Level]]</f>
        <v>Manager</v>
      </c>
      <c r="AR125">
        <v>0</v>
      </c>
    </row>
    <row r="126" spans="1:44">
      <c r="A126">
        <v>33</v>
      </c>
      <c r="B126">
        <v>1.2</v>
      </c>
      <c r="C126">
        <v>1</v>
      </c>
      <c r="D126" s="3">
        <v>0.98</v>
      </c>
      <c r="E126">
        <v>0</v>
      </c>
      <c r="F126">
        <v>26</v>
      </c>
      <c r="G126">
        <v>42</v>
      </c>
      <c r="H126">
        <v>1</v>
      </c>
      <c r="I126">
        <v>2.4</v>
      </c>
      <c r="J126">
        <v>0</v>
      </c>
      <c r="K126">
        <v>22</v>
      </c>
      <c r="L126">
        <v>1</v>
      </c>
      <c r="M126">
        <v>0</v>
      </c>
      <c r="N126">
        <v>1</v>
      </c>
      <c r="O126">
        <v>0</v>
      </c>
      <c r="P126">
        <v>0</v>
      </c>
      <c r="Q126">
        <v>0</v>
      </c>
      <c r="R126">
        <v>1</v>
      </c>
      <c r="S126">
        <v>0</v>
      </c>
      <c r="T126">
        <v>0</v>
      </c>
      <c r="U126">
        <v>1</v>
      </c>
      <c r="V126">
        <v>0</v>
      </c>
      <c r="W126">
        <v>0</v>
      </c>
      <c r="X126">
        <v>0</v>
      </c>
      <c r="Y126">
        <v>0</v>
      </c>
      <c r="Z126">
        <v>0</v>
      </c>
      <c r="AA126">
        <v>0</v>
      </c>
      <c r="AB126">
        <v>0</v>
      </c>
      <c r="AC126">
        <v>0</v>
      </c>
      <c r="AD126">
        <v>0</v>
      </c>
      <c r="AE126">
        <v>0</v>
      </c>
      <c r="AF126">
        <v>0</v>
      </c>
      <c r="AG126">
        <v>0</v>
      </c>
      <c r="AH126" s="59" cm="1">
        <f t="array" ref="AH126">$B$1005+SUMPRODUCT(A126:AG126,TRANSPOSE($B$1006:$B$1038))</f>
        <v>-1.0801409908781869</v>
      </c>
      <c r="AI126" s="3">
        <f>EXP(EmployeeData36[[#This Row],[Logit]])</f>
        <v>0.33954764914870406</v>
      </c>
      <c r="AJ126">
        <f>EmployeeData36[[#This Row],[Odds]]/(1+EmployeeData36[[#This Row],[Odds]])</f>
        <v>0.25347933637485009</v>
      </c>
      <c r="AK126">
        <f>IF(AR126=1,LN(EmployeeData36[[#This Row],[Probability]]),LN(1-EmployeeData36[[#This Row],[Probability]]))</f>
        <v>-0.29233198170930375</v>
      </c>
      <c r="AL126" s="3">
        <f>(AR126-EmployeeData36[[#This Row],[Probability]])^2</f>
        <v>6.4251773969034406E-2</v>
      </c>
      <c r="AM126" t="str">
        <f>IF(EmployeeData36[[#This Row],[Probability]]&lt;10%,"Low",
IF(EmployeeData36[[#This Row],[Probability]]&lt;20%,"Moderate",
IF(EmployeeData36[[#This Row],[Probability]]&lt;30%,"High","Very High")))</f>
        <v>High</v>
      </c>
      <c r="AN126">
        <f t="shared" si="1"/>
        <v>0</v>
      </c>
      <c r="AO126" t="str">
        <f>EmployeeData3[[#This Row],[Department]]</f>
        <v>Finance</v>
      </c>
      <c r="AP126" t="str">
        <f>EmployeeData3[[#This Row],[Country]]</f>
        <v>UK</v>
      </c>
      <c r="AQ126" t="str">
        <f>EmployeeData[[#This Row],[Job Level]]</f>
        <v>Senior</v>
      </c>
      <c r="AR126">
        <v>0</v>
      </c>
    </row>
    <row r="127" spans="1:44">
      <c r="A127">
        <v>35</v>
      </c>
      <c r="B127">
        <v>2.8</v>
      </c>
      <c r="C127">
        <v>2.8</v>
      </c>
      <c r="D127" s="3">
        <v>0.93</v>
      </c>
      <c r="E127">
        <v>1</v>
      </c>
      <c r="F127">
        <v>5</v>
      </c>
      <c r="G127">
        <v>60</v>
      </c>
      <c r="H127">
        <v>10</v>
      </c>
      <c r="I127">
        <v>8</v>
      </c>
      <c r="J127">
        <v>0</v>
      </c>
      <c r="K127">
        <v>26</v>
      </c>
      <c r="L127">
        <v>1</v>
      </c>
      <c r="M127">
        <v>0</v>
      </c>
      <c r="N127">
        <v>0</v>
      </c>
      <c r="O127">
        <v>1</v>
      </c>
      <c r="P127">
        <v>0</v>
      </c>
      <c r="Q127">
        <v>0</v>
      </c>
      <c r="R127">
        <v>1</v>
      </c>
      <c r="S127">
        <v>0</v>
      </c>
      <c r="T127">
        <v>0</v>
      </c>
      <c r="U127">
        <v>0</v>
      </c>
      <c r="V127">
        <v>0</v>
      </c>
      <c r="W127">
        <v>0</v>
      </c>
      <c r="X127">
        <v>0</v>
      </c>
      <c r="Y127">
        <v>1</v>
      </c>
      <c r="Z127">
        <v>0</v>
      </c>
      <c r="AA127">
        <v>0</v>
      </c>
      <c r="AB127">
        <v>0</v>
      </c>
      <c r="AC127">
        <v>0</v>
      </c>
      <c r="AD127">
        <v>0</v>
      </c>
      <c r="AE127">
        <v>0</v>
      </c>
      <c r="AF127">
        <v>1</v>
      </c>
      <c r="AG127">
        <v>0</v>
      </c>
      <c r="AH127" s="59" cm="1">
        <f t="array" ref="AH127">$B$1005+SUMPRODUCT(A127:AG127,TRANSPOSE($B$1006:$B$1038))</f>
        <v>-2.4331153993505832</v>
      </c>
      <c r="AI127" s="3">
        <f>EXP(EmployeeData36[[#This Row],[Logit]])</f>
        <v>8.776298947811946E-2</v>
      </c>
      <c r="AJ127">
        <f>EmployeeData36[[#This Row],[Odds]]/(1+EmployeeData36[[#This Row],[Odds]])</f>
        <v>8.0682088218708259E-2</v>
      </c>
      <c r="AK127">
        <f>IF(AR127=1,LN(EmployeeData36[[#This Row],[Probability]]),LN(1-EmployeeData36[[#This Row],[Probability]]))</f>
        <v>-8.4123284149852151E-2</v>
      </c>
      <c r="AL127" s="3">
        <f>(AR127-EmployeeData36[[#This Row],[Probability]])^2</f>
        <v>6.5095993593314219E-3</v>
      </c>
      <c r="AM127" t="str">
        <f>IF(EmployeeData36[[#This Row],[Probability]]&lt;10%,"Low",
IF(EmployeeData36[[#This Row],[Probability]]&lt;20%,"Moderate",
IF(EmployeeData36[[#This Row],[Probability]]&lt;30%,"High","Very High")))</f>
        <v>Low</v>
      </c>
      <c r="AN127">
        <f t="shared" si="1"/>
        <v>0</v>
      </c>
      <c r="AO127" t="str">
        <f>EmployeeData3[[#This Row],[Department]]</f>
        <v>Sales</v>
      </c>
      <c r="AP127" t="str">
        <f>EmployeeData3[[#This Row],[Country]]</f>
        <v>UK</v>
      </c>
      <c r="AQ127" t="str">
        <f>EmployeeData[[#This Row],[Job Level]]</f>
        <v>Senior</v>
      </c>
      <c r="AR127">
        <v>0</v>
      </c>
    </row>
    <row r="128" spans="1:44">
      <c r="A128">
        <v>44</v>
      </c>
      <c r="B128">
        <v>2.2999999999999998</v>
      </c>
      <c r="C128">
        <v>2.1</v>
      </c>
      <c r="D128" s="3">
        <v>1.01</v>
      </c>
      <c r="E128">
        <v>0</v>
      </c>
      <c r="F128">
        <v>20</v>
      </c>
      <c r="G128">
        <v>80</v>
      </c>
      <c r="H128">
        <v>4</v>
      </c>
      <c r="I128">
        <v>2.7</v>
      </c>
      <c r="J128">
        <v>0</v>
      </c>
      <c r="K128">
        <v>24</v>
      </c>
      <c r="L128">
        <v>0</v>
      </c>
      <c r="M128">
        <v>0</v>
      </c>
      <c r="N128">
        <v>0</v>
      </c>
      <c r="O128">
        <v>0</v>
      </c>
      <c r="P128">
        <v>1</v>
      </c>
      <c r="Q128">
        <v>0</v>
      </c>
      <c r="R128">
        <v>0</v>
      </c>
      <c r="S128">
        <v>0</v>
      </c>
      <c r="T128">
        <v>0</v>
      </c>
      <c r="U128">
        <v>0</v>
      </c>
      <c r="V128">
        <v>0</v>
      </c>
      <c r="W128">
        <v>0</v>
      </c>
      <c r="X128">
        <v>0</v>
      </c>
      <c r="Y128">
        <v>0</v>
      </c>
      <c r="Z128">
        <v>1</v>
      </c>
      <c r="AA128">
        <v>0</v>
      </c>
      <c r="AB128">
        <v>0</v>
      </c>
      <c r="AC128">
        <v>0</v>
      </c>
      <c r="AD128">
        <v>0</v>
      </c>
      <c r="AE128">
        <v>1</v>
      </c>
      <c r="AF128">
        <v>0</v>
      </c>
      <c r="AG128">
        <v>1</v>
      </c>
      <c r="AH128" s="59" cm="1">
        <f t="array" ref="AH128">$B$1005+SUMPRODUCT(A128:AG128,TRANSPOSE($B$1006:$B$1038))</f>
        <v>-2.3717244786241696</v>
      </c>
      <c r="AI128" s="3">
        <f>EXP(EmployeeData36[[#This Row],[Logit]])</f>
        <v>9.3319659681686706E-2</v>
      </c>
      <c r="AJ128">
        <f>EmployeeData36[[#This Row],[Odds]]/(1+EmployeeData36[[#This Row],[Odds]])</f>
        <v>8.535441474532357E-2</v>
      </c>
      <c r="AK128">
        <f>IF(AR128=1,LN(EmployeeData36[[#This Row],[Probability]]),LN(1-EmployeeData36[[#This Row],[Probability]]))</f>
        <v>-8.9218627261035965E-2</v>
      </c>
      <c r="AL128" s="3">
        <f>(AR128-EmployeeData36[[#This Row],[Probability]])^2</f>
        <v>7.28537611651671E-3</v>
      </c>
      <c r="AM128" t="str">
        <f>IF(EmployeeData36[[#This Row],[Probability]]&lt;10%,"Low",
IF(EmployeeData36[[#This Row],[Probability]]&lt;20%,"Moderate",
IF(EmployeeData36[[#This Row],[Probability]]&lt;30%,"High","Very High")))</f>
        <v>Low</v>
      </c>
      <c r="AN128">
        <f t="shared" si="1"/>
        <v>0</v>
      </c>
      <c r="AO128" t="str">
        <f>EmployeeData3[[#This Row],[Department]]</f>
        <v>Underwriting</v>
      </c>
      <c r="AP128" t="str">
        <f>EmployeeData3[[#This Row],[Country]]</f>
        <v>US</v>
      </c>
      <c r="AQ128" t="str">
        <f>EmployeeData[[#This Row],[Job Level]]</f>
        <v>Entry</v>
      </c>
      <c r="AR128">
        <v>0</v>
      </c>
    </row>
    <row r="129" spans="1:44">
      <c r="A129">
        <v>38</v>
      </c>
      <c r="B129">
        <v>1.1000000000000001</v>
      </c>
      <c r="C129">
        <v>1.1000000000000001</v>
      </c>
      <c r="D129" s="3">
        <v>1.1200000000000001</v>
      </c>
      <c r="E129">
        <v>0</v>
      </c>
      <c r="F129">
        <v>16</v>
      </c>
      <c r="G129">
        <v>72</v>
      </c>
      <c r="H129">
        <v>2</v>
      </c>
      <c r="I129">
        <v>5.0999999999999996</v>
      </c>
      <c r="J129">
        <v>0</v>
      </c>
      <c r="K129">
        <v>33</v>
      </c>
      <c r="L129">
        <v>1</v>
      </c>
      <c r="M129">
        <v>0</v>
      </c>
      <c r="N129">
        <v>0</v>
      </c>
      <c r="O129">
        <v>0</v>
      </c>
      <c r="P129">
        <v>0</v>
      </c>
      <c r="Q129">
        <v>0</v>
      </c>
      <c r="R129">
        <v>0</v>
      </c>
      <c r="S129">
        <v>0</v>
      </c>
      <c r="T129">
        <v>0</v>
      </c>
      <c r="U129">
        <v>0</v>
      </c>
      <c r="V129">
        <v>0</v>
      </c>
      <c r="W129">
        <v>0</v>
      </c>
      <c r="X129">
        <v>0</v>
      </c>
      <c r="Y129">
        <v>0</v>
      </c>
      <c r="Z129">
        <v>1</v>
      </c>
      <c r="AA129">
        <v>0</v>
      </c>
      <c r="AB129">
        <v>0</v>
      </c>
      <c r="AC129">
        <v>0</v>
      </c>
      <c r="AD129">
        <v>0</v>
      </c>
      <c r="AE129">
        <v>1</v>
      </c>
      <c r="AF129">
        <v>0</v>
      </c>
      <c r="AG129">
        <v>1</v>
      </c>
      <c r="AH129" s="59" cm="1">
        <f t="array" ref="AH129">$B$1005+SUMPRODUCT(A129:AG129,TRANSPOSE($B$1006:$B$1038))</f>
        <v>-2.0719669049892828</v>
      </c>
      <c r="AI129" s="3">
        <f>EXP(EmployeeData36[[#This Row],[Logit]])</f>
        <v>0.12593783018990048</v>
      </c>
      <c r="AJ129">
        <f>EmployeeData36[[#This Row],[Odds]]/(1+EmployeeData36[[#This Row],[Odds]])</f>
        <v>0.11185149553831034</v>
      </c>
      <c r="AK129">
        <f>IF(AR129=1,LN(EmployeeData36[[#This Row],[Probability]]),LN(1-EmployeeData36[[#This Row],[Probability]]))</f>
        <v>-0.11861631521798457</v>
      </c>
      <c r="AL129" s="3">
        <f>(AR129-EmployeeData36[[#This Row],[Probability]])^2</f>
        <v>1.2510757054156657E-2</v>
      </c>
      <c r="AM129" t="str">
        <f>IF(EmployeeData36[[#This Row],[Probability]]&lt;10%,"Low",
IF(EmployeeData36[[#This Row],[Probability]]&lt;20%,"Moderate",
IF(EmployeeData36[[#This Row],[Probability]]&lt;30%,"High","Very High")))</f>
        <v>Moderate</v>
      </c>
      <c r="AN129">
        <f t="shared" si="1"/>
        <v>0</v>
      </c>
      <c r="AO129" t="str">
        <f>EmployeeData3[[#This Row],[Department]]</f>
        <v>Underwriting</v>
      </c>
      <c r="AP129" t="str">
        <f>EmployeeData3[[#This Row],[Country]]</f>
        <v>US</v>
      </c>
      <c r="AQ129" t="str">
        <f>EmployeeData[[#This Row],[Job Level]]</f>
        <v>Professional</v>
      </c>
      <c r="AR129">
        <v>0</v>
      </c>
    </row>
    <row r="130" spans="1:44">
      <c r="A130">
        <v>55</v>
      </c>
      <c r="B130">
        <v>3.7</v>
      </c>
      <c r="C130">
        <v>3.5</v>
      </c>
      <c r="D130" s="3">
        <v>0.91</v>
      </c>
      <c r="E130">
        <v>0</v>
      </c>
      <c r="F130">
        <v>13</v>
      </c>
      <c r="G130">
        <v>76</v>
      </c>
      <c r="H130">
        <v>3</v>
      </c>
      <c r="I130">
        <v>2</v>
      </c>
      <c r="J130">
        <v>0</v>
      </c>
      <c r="K130">
        <v>30</v>
      </c>
      <c r="L130">
        <v>1</v>
      </c>
      <c r="M130">
        <v>0</v>
      </c>
      <c r="N130">
        <v>1</v>
      </c>
      <c r="O130">
        <v>0</v>
      </c>
      <c r="P130">
        <v>0</v>
      </c>
      <c r="Q130">
        <v>0</v>
      </c>
      <c r="R130">
        <v>0</v>
      </c>
      <c r="S130">
        <v>0</v>
      </c>
      <c r="T130">
        <v>0</v>
      </c>
      <c r="U130">
        <v>0</v>
      </c>
      <c r="V130">
        <v>0</v>
      </c>
      <c r="W130">
        <v>1</v>
      </c>
      <c r="X130">
        <v>0</v>
      </c>
      <c r="Y130">
        <v>0</v>
      </c>
      <c r="Z130">
        <v>0</v>
      </c>
      <c r="AA130">
        <v>0</v>
      </c>
      <c r="AB130">
        <v>0</v>
      </c>
      <c r="AC130">
        <v>0</v>
      </c>
      <c r="AD130">
        <v>0</v>
      </c>
      <c r="AE130">
        <v>0</v>
      </c>
      <c r="AF130">
        <v>0</v>
      </c>
      <c r="AG130">
        <v>0</v>
      </c>
      <c r="AH130" s="59" cm="1">
        <f t="array" ref="AH130">$B$1005+SUMPRODUCT(A130:AG130,TRANSPOSE($B$1006:$B$1038))</f>
        <v>-1.9521271028410669</v>
      </c>
      <c r="AI130" s="3">
        <f>EXP(EmployeeData36[[#This Row],[Logit]])</f>
        <v>0.14197176164078906</v>
      </c>
      <c r="AJ130">
        <f>EmployeeData36[[#This Row],[Odds]]/(1+EmployeeData36[[#This Row],[Odds]])</f>
        <v>0.12432160444738453</v>
      </c>
      <c r="AK130">
        <f>IF(AR130=1,LN(EmployeeData36[[#This Row],[Probability]]),LN(1-EmployeeData36[[#This Row],[Probability]]))</f>
        <v>-0.13275638381845661</v>
      </c>
      <c r="AL130" s="3">
        <f>(AR130-EmployeeData36[[#This Row],[Probability]])^2</f>
        <v>1.5455861332371942E-2</v>
      </c>
      <c r="AM130" t="str">
        <f>IF(EmployeeData36[[#This Row],[Probability]]&lt;10%,"Low",
IF(EmployeeData36[[#This Row],[Probability]]&lt;20%,"Moderate",
IF(EmployeeData36[[#This Row],[Probability]]&lt;30%,"High","Very High")))</f>
        <v>Moderate</v>
      </c>
      <c r="AN130">
        <f t="shared" ref="AN130:AN193" si="2">AR130</f>
        <v>0</v>
      </c>
      <c r="AO130" t="str">
        <f>EmployeeData3[[#This Row],[Department]]</f>
        <v>IT</v>
      </c>
      <c r="AP130" t="str">
        <f>EmployeeData3[[#This Row],[Country]]</f>
        <v>UK</v>
      </c>
      <c r="AQ130" t="str">
        <f>EmployeeData[[#This Row],[Job Level]]</f>
        <v>Professional</v>
      </c>
      <c r="AR130">
        <v>0</v>
      </c>
    </row>
    <row r="131" spans="1:44">
      <c r="A131">
        <v>44</v>
      </c>
      <c r="B131">
        <v>4.2</v>
      </c>
      <c r="C131">
        <v>3.6</v>
      </c>
      <c r="D131" s="3">
        <v>0.95</v>
      </c>
      <c r="E131">
        <v>0</v>
      </c>
      <c r="F131">
        <v>24</v>
      </c>
      <c r="G131">
        <v>70</v>
      </c>
      <c r="H131">
        <v>7</v>
      </c>
      <c r="I131">
        <v>1.3</v>
      </c>
      <c r="J131">
        <v>0</v>
      </c>
      <c r="K131">
        <v>6</v>
      </c>
      <c r="L131">
        <v>0</v>
      </c>
      <c r="M131">
        <v>0</v>
      </c>
      <c r="N131">
        <v>1</v>
      </c>
      <c r="O131">
        <v>0</v>
      </c>
      <c r="P131">
        <v>0</v>
      </c>
      <c r="Q131">
        <v>0</v>
      </c>
      <c r="R131">
        <v>0</v>
      </c>
      <c r="S131">
        <v>0</v>
      </c>
      <c r="T131">
        <v>0</v>
      </c>
      <c r="U131">
        <v>0</v>
      </c>
      <c r="V131">
        <v>0</v>
      </c>
      <c r="W131">
        <v>0</v>
      </c>
      <c r="X131">
        <v>0</v>
      </c>
      <c r="Y131">
        <v>1</v>
      </c>
      <c r="Z131">
        <v>0</v>
      </c>
      <c r="AA131">
        <v>0</v>
      </c>
      <c r="AB131">
        <v>0</v>
      </c>
      <c r="AC131">
        <v>0</v>
      </c>
      <c r="AD131">
        <v>0</v>
      </c>
      <c r="AE131">
        <v>1</v>
      </c>
      <c r="AF131">
        <v>1</v>
      </c>
      <c r="AG131">
        <v>0</v>
      </c>
      <c r="AH131" s="59" cm="1">
        <f t="array" ref="AH131">$B$1005+SUMPRODUCT(A131:AG131,TRANSPOSE($B$1006:$B$1038))</f>
        <v>-1.8775719156786228</v>
      </c>
      <c r="AI131" s="3">
        <f>EXP(EmployeeData36[[#This Row],[Logit]])</f>
        <v>0.15296105756916073</v>
      </c>
      <c r="AJ131">
        <f>EmployeeData36[[#This Row],[Odds]]/(1+EmployeeData36[[#This Row],[Odds]])</f>
        <v>0.132668017332394</v>
      </c>
      <c r="AK131">
        <f>IF(AR131=1,LN(EmployeeData36[[#This Row],[Probability]]),LN(1-EmployeeData36[[#This Row],[Probability]]))</f>
        <v>-2.0199053815201919</v>
      </c>
      <c r="AL131" s="3">
        <f>(AR131-EmployeeData36[[#This Row],[Probability]])^2</f>
        <v>0.75226476815812049</v>
      </c>
      <c r="AM131" t="str">
        <f>IF(EmployeeData36[[#This Row],[Probability]]&lt;10%,"Low",
IF(EmployeeData36[[#This Row],[Probability]]&lt;20%,"Moderate",
IF(EmployeeData36[[#This Row],[Probability]]&lt;30%,"High","Very High")))</f>
        <v>Moderate</v>
      </c>
      <c r="AN131">
        <f t="shared" si="2"/>
        <v>1</v>
      </c>
      <c r="AO131" t="str">
        <f>EmployeeData3[[#This Row],[Department]]</f>
        <v>Sales</v>
      </c>
      <c r="AP131" t="str">
        <f>EmployeeData3[[#This Row],[Country]]</f>
        <v>US</v>
      </c>
      <c r="AQ131" t="str">
        <f>EmployeeData[[#This Row],[Job Level]]</f>
        <v>Professional</v>
      </c>
      <c r="AR131">
        <v>1</v>
      </c>
    </row>
    <row r="132" spans="1:44">
      <c r="A132">
        <v>44</v>
      </c>
      <c r="B132">
        <v>1</v>
      </c>
      <c r="C132">
        <v>0.8</v>
      </c>
      <c r="D132" s="3">
        <v>0.96</v>
      </c>
      <c r="E132">
        <v>0</v>
      </c>
      <c r="F132">
        <v>24</v>
      </c>
      <c r="G132">
        <v>79</v>
      </c>
      <c r="H132">
        <v>13</v>
      </c>
      <c r="I132">
        <v>3.8</v>
      </c>
      <c r="J132">
        <v>0</v>
      </c>
      <c r="K132">
        <v>8</v>
      </c>
      <c r="L132">
        <v>1</v>
      </c>
      <c r="M132">
        <v>0</v>
      </c>
      <c r="N132">
        <v>1</v>
      </c>
      <c r="O132">
        <v>0</v>
      </c>
      <c r="P132">
        <v>0</v>
      </c>
      <c r="Q132">
        <v>0</v>
      </c>
      <c r="R132">
        <v>1</v>
      </c>
      <c r="S132">
        <v>0</v>
      </c>
      <c r="T132">
        <v>0</v>
      </c>
      <c r="U132">
        <v>0</v>
      </c>
      <c r="V132">
        <v>0</v>
      </c>
      <c r="W132">
        <v>0</v>
      </c>
      <c r="X132">
        <v>0</v>
      </c>
      <c r="Y132">
        <v>1</v>
      </c>
      <c r="Z132">
        <v>0</v>
      </c>
      <c r="AA132">
        <v>0</v>
      </c>
      <c r="AB132">
        <v>0</v>
      </c>
      <c r="AC132">
        <v>0</v>
      </c>
      <c r="AD132">
        <v>0</v>
      </c>
      <c r="AE132">
        <v>0</v>
      </c>
      <c r="AF132">
        <v>0</v>
      </c>
      <c r="AG132">
        <v>0</v>
      </c>
      <c r="AH132" s="59" cm="1">
        <f t="array" ref="AH132">$B$1005+SUMPRODUCT(A132:AG132,TRANSPOSE($B$1006:$B$1038))</f>
        <v>-2.2764148314728825</v>
      </c>
      <c r="AI132" s="3">
        <f>EXP(EmployeeData36[[#This Row],[Logit]])</f>
        <v>0.1026515709721697</v>
      </c>
      <c r="AJ132">
        <f>EmployeeData36[[#This Row],[Odds]]/(1+EmployeeData36[[#This Row],[Odds]])</f>
        <v>9.309520221484413E-2</v>
      </c>
      <c r="AK132">
        <f>IF(AR132=1,LN(EmployeeData36[[#This Row],[Probability]]),LN(1-EmployeeData36[[#This Row],[Probability]]))</f>
        <v>-9.7717798229282074E-2</v>
      </c>
      <c r="AL132" s="3">
        <f>(AR132-EmployeeData36[[#This Row],[Probability]])^2</f>
        <v>8.6667166754227191E-3</v>
      </c>
      <c r="AM132" t="str">
        <f>IF(EmployeeData36[[#This Row],[Probability]]&lt;10%,"Low",
IF(EmployeeData36[[#This Row],[Probability]]&lt;20%,"Moderate",
IF(EmployeeData36[[#This Row],[Probability]]&lt;30%,"High","Very High")))</f>
        <v>Low</v>
      </c>
      <c r="AN132">
        <f t="shared" si="2"/>
        <v>0</v>
      </c>
      <c r="AO132" t="str">
        <f>EmployeeData3[[#This Row],[Department]]</f>
        <v>Sales</v>
      </c>
      <c r="AP132" t="str">
        <f>EmployeeData3[[#This Row],[Country]]</f>
        <v>UK</v>
      </c>
      <c r="AQ132" t="str">
        <f>EmployeeData[[#This Row],[Job Level]]</f>
        <v>Senior</v>
      </c>
      <c r="AR132">
        <v>0</v>
      </c>
    </row>
    <row r="133" spans="1:44">
      <c r="A133">
        <v>38</v>
      </c>
      <c r="B133">
        <v>3.1</v>
      </c>
      <c r="C133">
        <v>1.6</v>
      </c>
      <c r="D133" s="3">
        <v>0.9</v>
      </c>
      <c r="E133">
        <v>1</v>
      </c>
      <c r="F133">
        <v>7</v>
      </c>
      <c r="G133">
        <v>67</v>
      </c>
      <c r="H133">
        <v>3</v>
      </c>
      <c r="I133">
        <v>1.5</v>
      </c>
      <c r="J133">
        <v>0</v>
      </c>
      <c r="K133">
        <v>20</v>
      </c>
      <c r="L133">
        <v>1</v>
      </c>
      <c r="M133">
        <v>0</v>
      </c>
      <c r="N133">
        <v>0</v>
      </c>
      <c r="O133">
        <v>0</v>
      </c>
      <c r="P133">
        <v>0</v>
      </c>
      <c r="Q133">
        <v>0</v>
      </c>
      <c r="R133">
        <v>0</v>
      </c>
      <c r="S133">
        <v>0</v>
      </c>
      <c r="T133">
        <v>0</v>
      </c>
      <c r="U133">
        <v>1</v>
      </c>
      <c r="V133">
        <v>0</v>
      </c>
      <c r="W133">
        <v>0</v>
      </c>
      <c r="X133">
        <v>0</v>
      </c>
      <c r="Y133">
        <v>0</v>
      </c>
      <c r="Z133">
        <v>0</v>
      </c>
      <c r="AA133">
        <v>1</v>
      </c>
      <c r="AB133">
        <v>0</v>
      </c>
      <c r="AC133">
        <v>0</v>
      </c>
      <c r="AD133">
        <v>0</v>
      </c>
      <c r="AE133">
        <v>0</v>
      </c>
      <c r="AF133">
        <v>0</v>
      </c>
      <c r="AG133">
        <v>0</v>
      </c>
      <c r="AH133" s="59" cm="1">
        <f t="array" ref="AH133">$B$1005+SUMPRODUCT(A133:AG133,TRANSPOSE($B$1006:$B$1038))</f>
        <v>-1.7688434657514198</v>
      </c>
      <c r="AI133" s="3">
        <f>EXP(EmployeeData36[[#This Row],[Logit]])</f>
        <v>0.17053009872085073</v>
      </c>
      <c r="AJ133">
        <f>EmployeeData36[[#This Row],[Odds]]/(1+EmployeeData36[[#This Row],[Odds]])</f>
        <v>0.14568621422653305</v>
      </c>
      <c r="AK133">
        <f>IF(AR133=1,LN(EmployeeData36[[#This Row],[Probability]]),LN(1-EmployeeData36[[#This Row],[Probability]]))</f>
        <v>-0.15745672203158953</v>
      </c>
      <c r="AL133" s="3">
        <f>(AR133-EmployeeData36[[#This Row],[Probability]])^2</f>
        <v>2.122447301565928E-2</v>
      </c>
      <c r="AM133" t="str">
        <f>IF(EmployeeData36[[#This Row],[Probability]]&lt;10%,"Low",
IF(EmployeeData36[[#This Row],[Probability]]&lt;20%,"Moderate",
IF(EmployeeData36[[#This Row],[Probability]]&lt;30%,"High","Very High")))</f>
        <v>Moderate</v>
      </c>
      <c r="AN133">
        <f t="shared" si="2"/>
        <v>0</v>
      </c>
      <c r="AO133" t="str">
        <f>EmployeeData3[[#This Row],[Department]]</f>
        <v>Finance</v>
      </c>
      <c r="AP133" t="str">
        <f>EmployeeData3[[#This Row],[Country]]</f>
        <v>Canada</v>
      </c>
      <c r="AQ133" t="str">
        <f>EmployeeData[[#This Row],[Job Level]]</f>
        <v>Professional</v>
      </c>
      <c r="AR133">
        <v>0</v>
      </c>
    </row>
    <row r="134" spans="1:44">
      <c r="A134">
        <v>46</v>
      </c>
      <c r="B134">
        <v>2.1</v>
      </c>
      <c r="C134">
        <v>0.5</v>
      </c>
      <c r="D134" s="3">
        <v>0.97</v>
      </c>
      <c r="E134">
        <v>0</v>
      </c>
      <c r="F134">
        <v>14</v>
      </c>
      <c r="G134">
        <v>79</v>
      </c>
      <c r="H134">
        <v>8</v>
      </c>
      <c r="I134">
        <v>4.5</v>
      </c>
      <c r="J134">
        <v>0</v>
      </c>
      <c r="K134">
        <v>46</v>
      </c>
      <c r="L134">
        <v>0</v>
      </c>
      <c r="M134">
        <v>0</v>
      </c>
      <c r="N134">
        <v>0</v>
      </c>
      <c r="O134">
        <v>0</v>
      </c>
      <c r="P134">
        <v>1</v>
      </c>
      <c r="Q134">
        <v>0</v>
      </c>
      <c r="R134">
        <v>0</v>
      </c>
      <c r="S134">
        <v>0</v>
      </c>
      <c r="T134">
        <v>0</v>
      </c>
      <c r="U134">
        <v>0</v>
      </c>
      <c r="V134">
        <v>0</v>
      </c>
      <c r="W134">
        <v>1</v>
      </c>
      <c r="X134">
        <v>0</v>
      </c>
      <c r="Y134">
        <v>0</v>
      </c>
      <c r="Z134">
        <v>0</v>
      </c>
      <c r="AA134">
        <v>0</v>
      </c>
      <c r="AB134">
        <v>1</v>
      </c>
      <c r="AC134">
        <v>0</v>
      </c>
      <c r="AD134">
        <v>0</v>
      </c>
      <c r="AE134">
        <v>0</v>
      </c>
      <c r="AF134">
        <v>0</v>
      </c>
      <c r="AG134">
        <v>0</v>
      </c>
      <c r="AH134" s="59" cm="1">
        <f t="array" ref="AH134">$B$1005+SUMPRODUCT(A134:AG134,TRANSPOSE($B$1006:$B$1038))</f>
        <v>-2.0266694452764709</v>
      </c>
      <c r="AI134" s="3">
        <f>EXP(EmployeeData36[[#This Row],[Logit]])</f>
        <v>0.13177367052403982</v>
      </c>
      <c r="AJ134">
        <f>EmployeeData36[[#This Row],[Odds]]/(1+EmployeeData36[[#This Row],[Odds]])</f>
        <v>0.11643111512129919</v>
      </c>
      <c r="AK134">
        <f>IF(AR134=1,LN(EmployeeData36[[#This Row],[Probability]]),LN(1-EmployeeData36[[#This Row],[Probability]]))</f>
        <v>-0.12378602209117333</v>
      </c>
      <c r="AL134" s="3">
        <f>(AR134-EmployeeData36[[#This Row],[Probability]])^2</f>
        <v>1.3556204568389227E-2</v>
      </c>
      <c r="AM134" t="str">
        <f>IF(EmployeeData36[[#This Row],[Probability]]&lt;10%,"Low",
IF(EmployeeData36[[#This Row],[Probability]]&lt;20%,"Moderate",
IF(EmployeeData36[[#This Row],[Probability]]&lt;30%,"High","Very High")))</f>
        <v>Moderate</v>
      </c>
      <c r="AN134">
        <f t="shared" si="2"/>
        <v>0</v>
      </c>
      <c r="AO134" t="str">
        <f>EmployeeData3[[#This Row],[Department]]</f>
        <v>IT</v>
      </c>
      <c r="AP134" t="str">
        <f>EmployeeData3[[#This Row],[Country]]</f>
        <v>Germany</v>
      </c>
      <c r="AQ134" t="str">
        <f>EmployeeData[[#This Row],[Job Level]]</f>
        <v>Entry</v>
      </c>
      <c r="AR134">
        <v>0</v>
      </c>
    </row>
    <row r="135" spans="1:44">
      <c r="A135">
        <v>35</v>
      </c>
      <c r="B135">
        <v>4.3</v>
      </c>
      <c r="C135">
        <v>2.7</v>
      </c>
      <c r="D135" s="3">
        <v>1.08</v>
      </c>
      <c r="E135">
        <v>0</v>
      </c>
      <c r="F135">
        <v>19</v>
      </c>
      <c r="G135">
        <v>84</v>
      </c>
      <c r="H135">
        <v>4</v>
      </c>
      <c r="I135">
        <v>0.9</v>
      </c>
      <c r="J135">
        <v>1</v>
      </c>
      <c r="K135">
        <v>14</v>
      </c>
      <c r="L135">
        <v>0</v>
      </c>
      <c r="M135">
        <v>0</v>
      </c>
      <c r="N135">
        <v>0</v>
      </c>
      <c r="O135">
        <v>0</v>
      </c>
      <c r="P135">
        <v>0</v>
      </c>
      <c r="Q135">
        <v>0</v>
      </c>
      <c r="R135">
        <v>0</v>
      </c>
      <c r="S135">
        <v>0</v>
      </c>
      <c r="T135">
        <v>0</v>
      </c>
      <c r="U135">
        <v>0</v>
      </c>
      <c r="V135">
        <v>1</v>
      </c>
      <c r="W135">
        <v>0</v>
      </c>
      <c r="X135">
        <v>0</v>
      </c>
      <c r="Y135">
        <v>0</v>
      </c>
      <c r="Z135">
        <v>0</v>
      </c>
      <c r="AA135">
        <v>0</v>
      </c>
      <c r="AB135">
        <v>0</v>
      </c>
      <c r="AC135">
        <v>0</v>
      </c>
      <c r="AD135">
        <v>0</v>
      </c>
      <c r="AE135">
        <v>1</v>
      </c>
      <c r="AF135">
        <v>0</v>
      </c>
      <c r="AG135">
        <v>1</v>
      </c>
      <c r="AH135" s="59" cm="1">
        <f t="array" ref="AH135">$B$1005+SUMPRODUCT(A135:AG135,TRANSPOSE($B$1006:$B$1038))</f>
        <v>-1.8392791369436976</v>
      </c>
      <c r="AI135" s="3">
        <f>EXP(EmployeeData36[[#This Row],[Logit]])</f>
        <v>0.15893195299624052</v>
      </c>
      <c r="AJ135">
        <f>EmployeeData36[[#This Row],[Odds]]/(1+EmployeeData36[[#This Row],[Odds]])</f>
        <v>0.13713657008536728</v>
      </c>
      <c r="AK135">
        <f>IF(AR135=1,LN(EmployeeData36[[#This Row],[Probability]]),LN(1-EmployeeData36[[#This Row],[Probability]]))</f>
        <v>-0.1474988508102294</v>
      </c>
      <c r="AL135" s="3">
        <f>(AR135-EmployeeData36[[#This Row],[Probability]])^2</f>
        <v>1.8806438854778854E-2</v>
      </c>
      <c r="AM135" t="str">
        <f>IF(EmployeeData36[[#This Row],[Probability]]&lt;10%,"Low",
IF(EmployeeData36[[#This Row],[Probability]]&lt;20%,"Moderate",
IF(EmployeeData36[[#This Row],[Probability]]&lt;30%,"High","Very High")))</f>
        <v>Moderate</v>
      </c>
      <c r="AN135">
        <f t="shared" si="2"/>
        <v>0</v>
      </c>
      <c r="AO135" t="str">
        <f>EmployeeData3[[#This Row],[Department]]</f>
        <v>HR</v>
      </c>
      <c r="AP135" t="str">
        <f>EmployeeData3[[#This Row],[Country]]</f>
        <v>US</v>
      </c>
      <c r="AQ135" t="str">
        <f>EmployeeData[[#This Row],[Job Level]]</f>
        <v>Professional</v>
      </c>
      <c r="AR135">
        <v>0</v>
      </c>
    </row>
    <row r="136" spans="1:44">
      <c r="A136">
        <v>41</v>
      </c>
      <c r="B136">
        <v>4.5999999999999996</v>
      </c>
      <c r="C136">
        <v>4.5999999999999996</v>
      </c>
      <c r="D136" s="3">
        <v>0.86</v>
      </c>
      <c r="E136">
        <v>1</v>
      </c>
      <c r="F136">
        <v>14</v>
      </c>
      <c r="G136">
        <v>84</v>
      </c>
      <c r="H136">
        <v>7</v>
      </c>
      <c r="I136">
        <v>3.4</v>
      </c>
      <c r="J136">
        <v>0</v>
      </c>
      <c r="K136">
        <v>22</v>
      </c>
      <c r="L136">
        <v>0</v>
      </c>
      <c r="M136">
        <v>0</v>
      </c>
      <c r="N136">
        <v>0</v>
      </c>
      <c r="O136">
        <v>0</v>
      </c>
      <c r="P136">
        <v>0</v>
      </c>
      <c r="Q136">
        <v>0</v>
      </c>
      <c r="R136">
        <v>1</v>
      </c>
      <c r="S136">
        <v>0</v>
      </c>
      <c r="T136">
        <v>1</v>
      </c>
      <c r="U136">
        <v>0</v>
      </c>
      <c r="V136">
        <v>0</v>
      </c>
      <c r="W136">
        <v>0</v>
      </c>
      <c r="X136">
        <v>0</v>
      </c>
      <c r="Y136">
        <v>0</v>
      </c>
      <c r="Z136">
        <v>0</v>
      </c>
      <c r="AA136">
        <v>0</v>
      </c>
      <c r="AB136">
        <v>0</v>
      </c>
      <c r="AC136">
        <v>0</v>
      </c>
      <c r="AD136">
        <v>0</v>
      </c>
      <c r="AE136">
        <v>0</v>
      </c>
      <c r="AF136">
        <v>0</v>
      </c>
      <c r="AG136">
        <v>1</v>
      </c>
      <c r="AH136" s="59" cm="1">
        <f t="array" ref="AH136">$B$1005+SUMPRODUCT(A136:AG136,TRANSPOSE($B$1006:$B$1038))</f>
        <v>-3.3492491086013265</v>
      </c>
      <c r="AI136" s="3">
        <f>EXP(EmployeeData36[[#This Row],[Logit]])</f>
        <v>3.5110708533987643E-2</v>
      </c>
      <c r="AJ136">
        <f>EmployeeData36[[#This Row],[Odds]]/(1+EmployeeData36[[#This Row],[Odds]])</f>
        <v>3.3919761668502524E-2</v>
      </c>
      <c r="AK136">
        <f>IF(AR136=1,LN(EmployeeData36[[#This Row],[Probability]]),LN(1-EmployeeData36[[#This Row],[Probability]]))</f>
        <v>-3.4508385764147421E-2</v>
      </c>
      <c r="AL136" s="3">
        <f>(AR136-EmployeeData36[[#This Row],[Probability]])^2</f>
        <v>1.150550231648013E-3</v>
      </c>
      <c r="AM136" t="str">
        <f>IF(EmployeeData36[[#This Row],[Probability]]&lt;10%,"Low",
IF(EmployeeData36[[#This Row],[Probability]]&lt;20%,"Moderate",
IF(EmployeeData36[[#This Row],[Probability]]&lt;30%,"High","Very High")))</f>
        <v>Low</v>
      </c>
      <c r="AN136">
        <f t="shared" si="2"/>
        <v>0</v>
      </c>
      <c r="AO136" t="str">
        <f>EmployeeData3[[#This Row],[Department]]</f>
        <v>Claims</v>
      </c>
      <c r="AP136" t="str">
        <f>EmployeeData3[[#This Row],[Country]]</f>
        <v>UK</v>
      </c>
      <c r="AQ136" t="str">
        <f>EmployeeData[[#This Row],[Job Level]]</f>
        <v>Senior</v>
      </c>
      <c r="AR136">
        <v>0</v>
      </c>
    </row>
    <row r="137" spans="1:44">
      <c r="A137">
        <v>30</v>
      </c>
      <c r="B137">
        <v>2.1</v>
      </c>
      <c r="C137">
        <v>0.8</v>
      </c>
      <c r="D137" s="3">
        <v>1.04</v>
      </c>
      <c r="E137">
        <v>0</v>
      </c>
      <c r="F137">
        <v>21</v>
      </c>
      <c r="G137">
        <v>96</v>
      </c>
      <c r="H137">
        <v>2</v>
      </c>
      <c r="I137">
        <v>2.7</v>
      </c>
      <c r="J137">
        <v>0</v>
      </c>
      <c r="K137">
        <v>18</v>
      </c>
      <c r="L137">
        <v>1</v>
      </c>
      <c r="M137">
        <v>0</v>
      </c>
      <c r="N137">
        <v>0</v>
      </c>
      <c r="O137">
        <v>0</v>
      </c>
      <c r="P137">
        <v>1</v>
      </c>
      <c r="Q137">
        <v>0</v>
      </c>
      <c r="R137">
        <v>0</v>
      </c>
      <c r="S137">
        <v>0</v>
      </c>
      <c r="T137">
        <v>0</v>
      </c>
      <c r="U137">
        <v>0</v>
      </c>
      <c r="V137">
        <v>1</v>
      </c>
      <c r="W137">
        <v>0</v>
      </c>
      <c r="X137">
        <v>0</v>
      </c>
      <c r="Y137">
        <v>0</v>
      </c>
      <c r="Z137">
        <v>0</v>
      </c>
      <c r="AA137">
        <v>0</v>
      </c>
      <c r="AB137">
        <v>0</v>
      </c>
      <c r="AC137">
        <v>0</v>
      </c>
      <c r="AD137">
        <v>0</v>
      </c>
      <c r="AE137">
        <v>1</v>
      </c>
      <c r="AF137">
        <v>0</v>
      </c>
      <c r="AG137">
        <v>0</v>
      </c>
      <c r="AH137" s="59" cm="1">
        <f t="array" ref="AH137">$B$1005+SUMPRODUCT(A137:AG137,TRANSPOSE($B$1006:$B$1038))</f>
        <v>-2.055695869528797</v>
      </c>
      <c r="AI137" s="3">
        <f>EXP(EmployeeData36[[#This Row],[Logit]])</f>
        <v>0.12800373068268264</v>
      </c>
      <c r="AJ137">
        <f>EmployeeData36[[#This Row],[Odds]]/(1+EmployeeData36[[#This Row],[Odds]])</f>
        <v>0.11347810933676</v>
      </c>
      <c r="AK137">
        <f>IF(AR137=1,LN(EmployeeData36[[#This Row],[Probability]]),LN(1-EmployeeData36[[#This Row],[Probability]]))</f>
        <v>-0.12044946041320173</v>
      </c>
      <c r="AL137" s="3">
        <f>(AR137-EmployeeData36[[#This Row],[Probability]])^2</f>
        <v>1.2877281298645658E-2</v>
      </c>
      <c r="AM137" t="str">
        <f>IF(EmployeeData36[[#This Row],[Probability]]&lt;10%,"Low",
IF(EmployeeData36[[#This Row],[Probability]]&lt;20%,"Moderate",
IF(EmployeeData36[[#This Row],[Probability]]&lt;30%,"High","Very High")))</f>
        <v>Moderate</v>
      </c>
      <c r="AN137">
        <f t="shared" si="2"/>
        <v>0</v>
      </c>
      <c r="AO137" t="str">
        <f>EmployeeData3[[#This Row],[Department]]</f>
        <v>HR</v>
      </c>
      <c r="AP137" t="str">
        <f>EmployeeData3[[#This Row],[Country]]</f>
        <v>US</v>
      </c>
      <c r="AQ137" t="str">
        <f>EmployeeData[[#This Row],[Job Level]]</f>
        <v>Entry</v>
      </c>
      <c r="AR137">
        <v>0</v>
      </c>
    </row>
    <row r="138" spans="1:44">
      <c r="A138">
        <v>47</v>
      </c>
      <c r="B138">
        <v>7.9</v>
      </c>
      <c r="C138">
        <v>0.4</v>
      </c>
      <c r="D138" s="3">
        <v>0.81</v>
      </c>
      <c r="E138">
        <v>0</v>
      </c>
      <c r="F138">
        <v>19</v>
      </c>
      <c r="G138">
        <v>70</v>
      </c>
      <c r="H138">
        <v>7</v>
      </c>
      <c r="I138">
        <v>7</v>
      </c>
      <c r="J138">
        <v>0</v>
      </c>
      <c r="K138">
        <v>17</v>
      </c>
      <c r="L138">
        <v>1</v>
      </c>
      <c r="M138">
        <v>0</v>
      </c>
      <c r="N138">
        <v>0</v>
      </c>
      <c r="O138">
        <v>1</v>
      </c>
      <c r="P138">
        <v>0</v>
      </c>
      <c r="Q138">
        <v>1</v>
      </c>
      <c r="R138">
        <v>0</v>
      </c>
      <c r="S138">
        <v>0</v>
      </c>
      <c r="T138">
        <v>0</v>
      </c>
      <c r="U138">
        <v>0</v>
      </c>
      <c r="V138">
        <v>0</v>
      </c>
      <c r="W138">
        <v>0</v>
      </c>
      <c r="X138">
        <v>0</v>
      </c>
      <c r="Y138">
        <v>1</v>
      </c>
      <c r="Z138">
        <v>0</v>
      </c>
      <c r="AA138">
        <v>1</v>
      </c>
      <c r="AB138">
        <v>0</v>
      </c>
      <c r="AC138">
        <v>0</v>
      </c>
      <c r="AD138">
        <v>0</v>
      </c>
      <c r="AE138">
        <v>0</v>
      </c>
      <c r="AF138">
        <v>0</v>
      </c>
      <c r="AG138">
        <v>0</v>
      </c>
      <c r="AH138" s="59" cm="1">
        <f t="array" ref="AH138">$B$1005+SUMPRODUCT(A138:AG138,TRANSPOSE($B$1006:$B$1038))</f>
        <v>-1.3478720619001978</v>
      </c>
      <c r="AI138" s="3">
        <f>EXP(EmployeeData36[[#This Row],[Logit]])</f>
        <v>0.25979249522564163</v>
      </c>
      <c r="AJ138">
        <f>EmployeeData36[[#This Row],[Odds]]/(1+EmployeeData36[[#This Row],[Odds]])</f>
        <v>0.20621848138499202</v>
      </c>
      <c r="AK138">
        <f>IF(AR138=1,LN(EmployeeData36[[#This Row],[Probability]]),LN(1-EmployeeData36[[#This Row],[Probability]]))</f>
        <v>-1.5788190829724462</v>
      </c>
      <c r="AL138" s="3">
        <f>(AR138-EmployeeData36[[#This Row],[Probability]])^2</f>
        <v>0.63008909929474832</v>
      </c>
      <c r="AM138" t="str">
        <f>IF(EmployeeData36[[#This Row],[Probability]]&lt;10%,"Low",
IF(EmployeeData36[[#This Row],[Probability]]&lt;20%,"Moderate",
IF(EmployeeData36[[#This Row],[Probability]]&lt;30%,"High","Very High")))</f>
        <v>High</v>
      </c>
      <c r="AN138">
        <f t="shared" si="2"/>
        <v>1</v>
      </c>
      <c r="AO138" t="str">
        <f>EmployeeData3[[#This Row],[Department]]</f>
        <v>Sales</v>
      </c>
      <c r="AP138" t="str">
        <f>EmployeeData3[[#This Row],[Country]]</f>
        <v>Canada</v>
      </c>
      <c r="AQ138" t="str">
        <f>EmployeeData[[#This Row],[Job Level]]</f>
        <v>Manager</v>
      </c>
      <c r="AR138">
        <v>1</v>
      </c>
    </row>
    <row r="139" spans="1:44">
      <c r="A139">
        <v>41</v>
      </c>
      <c r="B139">
        <v>4</v>
      </c>
      <c r="C139">
        <v>1.1000000000000001</v>
      </c>
      <c r="D139" s="3">
        <v>0.93</v>
      </c>
      <c r="E139">
        <v>0</v>
      </c>
      <c r="F139">
        <v>32</v>
      </c>
      <c r="G139">
        <v>71</v>
      </c>
      <c r="H139">
        <v>4</v>
      </c>
      <c r="I139">
        <v>3.7</v>
      </c>
      <c r="J139">
        <v>1</v>
      </c>
      <c r="K139">
        <v>26</v>
      </c>
      <c r="L139">
        <v>1</v>
      </c>
      <c r="M139">
        <v>0</v>
      </c>
      <c r="N139">
        <v>0</v>
      </c>
      <c r="O139">
        <v>0</v>
      </c>
      <c r="P139">
        <v>0</v>
      </c>
      <c r="Q139">
        <v>0</v>
      </c>
      <c r="R139">
        <v>0</v>
      </c>
      <c r="S139">
        <v>0</v>
      </c>
      <c r="T139">
        <v>0</v>
      </c>
      <c r="U139">
        <v>0</v>
      </c>
      <c r="V139">
        <v>0</v>
      </c>
      <c r="W139">
        <v>0</v>
      </c>
      <c r="X139">
        <v>1</v>
      </c>
      <c r="Y139">
        <v>0</v>
      </c>
      <c r="Z139">
        <v>0</v>
      </c>
      <c r="AA139">
        <v>0</v>
      </c>
      <c r="AB139">
        <v>0</v>
      </c>
      <c r="AC139">
        <v>0</v>
      </c>
      <c r="AD139">
        <v>0</v>
      </c>
      <c r="AE139">
        <v>0</v>
      </c>
      <c r="AF139">
        <v>0</v>
      </c>
      <c r="AG139">
        <v>0</v>
      </c>
      <c r="AH139" s="59" cm="1">
        <f t="array" ref="AH139">$B$1005+SUMPRODUCT(A139:AG139,TRANSPOSE($B$1006:$B$1038))</f>
        <v>-1.3330720605835236</v>
      </c>
      <c r="AI139" s="3">
        <f>EXP(EmployeeData36[[#This Row],[Logit]])</f>
        <v>0.26366601786265287</v>
      </c>
      <c r="AJ139">
        <f>EmployeeData36[[#This Row],[Odds]]/(1+EmployeeData36[[#This Row],[Odds]])</f>
        <v>0.20865166439199964</v>
      </c>
      <c r="AK139">
        <f>IF(AR139=1,LN(EmployeeData36[[#This Row],[Probability]]),LN(1-EmployeeData36[[#This Row],[Probability]]))</f>
        <v>-0.23401703443624347</v>
      </c>
      <c r="AL139" s="3">
        <f>(AR139-EmployeeData36[[#This Row],[Probability]])^2</f>
        <v>4.3535517053551652E-2</v>
      </c>
      <c r="AM139" t="str">
        <f>IF(EmployeeData36[[#This Row],[Probability]]&lt;10%,"Low",
IF(EmployeeData36[[#This Row],[Probability]]&lt;20%,"Moderate",
IF(EmployeeData36[[#This Row],[Probability]]&lt;30%,"High","Very High")))</f>
        <v>High</v>
      </c>
      <c r="AN139">
        <f t="shared" si="2"/>
        <v>0</v>
      </c>
      <c r="AO139" t="str">
        <f>EmployeeData3[[#This Row],[Department]]</f>
        <v>Marketing</v>
      </c>
      <c r="AP139" t="str">
        <f>EmployeeData3[[#This Row],[Country]]</f>
        <v>UK</v>
      </c>
      <c r="AQ139" t="str">
        <f>EmployeeData[[#This Row],[Job Level]]</f>
        <v>Professional</v>
      </c>
      <c r="AR139">
        <v>0</v>
      </c>
    </row>
    <row r="140" spans="1:44">
      <c r="A140">
        <v>56</v>
      </c>
      <c r="B140">
        <v>2.2000000000000002</v>
      </c>
      <c r="C140">
        <v>1.7</v>
      </c>
      <c r="D140" s="3">
        <v>0.97</v>
      </c>
      <c r="E140">
        <v>0</v>
      </c>
      <c r="F140">
        <v>2</v>
      </c>
      <c r="G140">
        <v>54</v>
      </c>
      <c r="H140">
        <v>3</v>
      </c>
      <c r="I140">
        <v>2.4</v>
      </c>
      <c r="J140">
        <v>0</v>
      </c>
      <c r="K140">
        <v>41</v>
      </c>
      <c r="L140">
        <v>1</v>
      </c>
      <c r="M140">
        <v>0</v>
      </c>
      <c r="N140">
        <v>1</v>
      </c>
      <c r="O140">
        <v>0</v>
      </c>
      <c r="P140">
        <v>0</v>
      </c>
      <c r="Q140">
        <v>0</v>
      </c>
      <c r="R140">
        <v>0</v>
      </c>
      <c r="S140">
        <v>0</v>
      </c>
      <c r="T140">
        <v>0</v>
      </c>
      <c r="U140">
        <v>0</v>
      </c>
      <c r="V140">
        <v>0</v>
      </c>
      <c r="W140">
        <v>0</v>
      </c>
      <c r="X140">
        <v>0</v>
      </c>
      <c r="Y140">
        <v>1</v>
      </c>
      <c r="Z140">
        <v>0</v>
      </c>
      <c r="AA140">
        <v>0</v>
      </c>
      <c r="AB140">
        <v>0</v>
      </c>
      <c r="AC140">
        <v>0</v>
      </c>
      <c r="AD140">
        <v>0</v>
      </c>
      <c r="AE140">
        <v>0</v>
      </c>
      <c r="AF140">
        <v>0</v>
      </c>
      <c r="AG140">
        <v>0</v>
      </c>
      <c r="AH140" s="59" cm="1">
        <f t="array" ref="AH140">$B$1005+SUMPRODUCT(A140:AG140,TRANSPOSE($B$1006:$B$1038))</f>
        <v>-1.6675337254938529</v>
      </c>
      <c r="AI140" s="3">
        <f>EXP(EmployeeData36[[#This Row],[Logit]])</f>
        <v>0.18871190755585629</v>
      </c>
      <c r="AJ140">
        <f>EmployeeData36[[#This Row],[Odds]]/(1+EmployeeData36[[#This Row],[Odds]])</f>
        <v>0.1587532743268906</v>
      </c>
      <c r="AK140">
        <f>IF(AR140=1,LN(EmployeeData36[[#This Row],[Probability]]),LN(1-EmployeeData36[[#This Row],[Probability]]))</f>
        <v>-0.17287029024698883</v>
      </c>
      <c r="AL140" s="3">
        <f>(AR140-EmployeeData36[[#This Row],[Probability]])^2</f>
        <v>2.5202602109508983E-2</v>
      </c>
      <c r="AM140" t="str">
        <f>IF(EmployeeData36[[#This Row],[Probability]]&lt;10%,"Low",
IF(EmployeeData36[[#This Row],[Probability]]&lt;20%,"Moderate",
IF(EmployeeData36[[#This Row],[Probability]]&lt;30%,"High","Very High")))</f>
        <v>Moderate</v>
      </c>
      <c r="AN140">
        <f t="shared" si="2"/>
        <v>0</v>
      </c>
      <c r="AO140" t="str">
        <f>EmployeeData3[[#This Row],[Department]]</f>
        <v>Sales</v>
      </c>
      <c r="AP140" t="str">
        <f>EmployeeData3[[#This Row],[Country]]</f>
        <v>UK</v>
      </c>
      <c r="AQ140" t="str">
        <f>EmployeeData[[#This Row],[Job Level]]</f>
        <v>Professional</v>
      </c>
      <c r="AR140">
        <v>0</v>
      </c>
    </row>
    <row r="141" spans="1:44">
      <c r="A141">
        <v>60</v>
      </c>
      <c r="B141">
        <v>1</v>
      </c>
      <c r="C141">
        <v>1</v>
      </c>
      <c r="D141" s="3">
        <v>1.19</v>
      </c>
      <c r="E141">
        <v>0</v>
      </c>
      <c r="F141">
        <v>15</v>
      </c>
      <c r="G141">
        <v>66</v>
      </c>
      <c r="H141">
        <v>4</v>
      </c>
      <c r="I141">
        <v>4.7</v>
      </c>
      <c r="J141">
        <v>0</v>
      </c>
      <c r="K141">
        <v>29</v>
      </c>
      <c r="L141">
        <v>1</v>
      </c>
      <c r="M141">
        <v>0</v>
      </c>
      <c r="N141">
        <v>0</v>
      </c>
      <c r="O141">
        <v>0</v>
      </c>
      <c r="P141">
        <v>0</v>
      </c>
      <c r="Q141">
        <v>0</v>
      </c>
      <c r="R141">
        <v>1</v>
      </c>
      <c r="S141">
        <v>0</v>
      </c>
      <c r="T141">
        <v>1</v>
      </c>
      <c r="U141">
        <v>0</v>
      </c>
      <c r="V141">
        <v>0</v>
      </c>
      <c r="W141">
        <v>0</v>
      </c>
      <c r="X141">
        <v>0</v>
      </c>
      <c r="Y141">
        <v>0</v>
      </c>
      <c r="Z141">
        <v>0</v>
      </c>
      <c r="AA141">
        <v>0</v>
      </c>
      <c r="AB141">
        <v>0</v>
      </c>
      <c r="AC141">
        <v>0</v>
      </c>
      <c r="AD141">
        <v>1</v>
      </c>
      <c r="AE141">
        <v>0</v>
      </c>
      <c r="AF141">
        <v>0</v>
      </c>
      <c r="AG141">
        <v>0</v>
      </c>
      <c r="AH141" s="59" cm="1">
        <f t="array" ref="AH141">$B$1005+SUMPRODUCT(A141:AG141,TRANSPOSE($B$1006:$B$1038))</f>
        <v>-1.6205854228223027</v>
      </c>
      <c r="AI141" s="3">
        <f>EXP(EmployeeData36[[#This Row],[Logit]])</f>
        <v>0.19778287857395976</v>
      </c>
      <c r="AJ141">
        <f>EmployeeData36[[#This Row],[Odds]]/(1+EmployeeData36[[#This Row],[Odds]])</f>
        <v>0.16512414905231693</v>
      </c>
      <c r="AK141">
        <f>IF(AR141=1,LN(EmployeeData36[[#This Row],[Probability]]),LN(1-EmployeeData36[[#This Row],[Probability]]))</f>
        <v>-0.1804722466852523</v>
      </c>
      <c r="AL141" s="3">
        <f>(AR141-EmployeeData36[[#This Row],[Probability]])^2</f>
        <v>2.7265984600251775E-2</v>
      </c>
      <c r="AM141" t="str">
        <f>IF(EmployeeData36[[#This Row],[Probability]]&lt;10%,"Low",
IF(EmployeeData36[[#This Row],[Probability]]&lt;20%,"Moderate",
IF(EmployeeData36[[#This Row],[Probability]]&lt;30%,"High","Very High")))</f>
        <v>Moderate</v>
      </c>
      <c r="AN141">
        <f t="shared" si="2"/>
        <v>0</v>
      </c>
      <c r="AO141" t="str">
        <f>EmployeeData3[[#This Row],[Department]]</f>
        <v>Claims</v>
      </c>
      <c r="AP141" t="str">
        <f>EmployeeData3[[#This Row],[Country]]</f>
        <v>Singapore</v>
      </c>
      <c r="AQ141" t="str">
        <f>EmployeeData[[#This Row],[Job Level]]</f>
        <v>Senior</v>
      </c>
      <c r="AR141">
        <v>0</v>
      </c>
    </row>
    <row r="142" spans="1:44">
      <c r="A142">
        <v>45</v>
      </c>
      <c r="B142">
        <v>4.7</v>
      </c>
      <c r="C142">
        <v>1.5</v>
      </c>
      <c r="D142" s="3">
        <v>0.96</v>
      </c>
      <c r="E142">
        <v>0</v>
      </c>
      <c r="F142">
        <v>8</v>
      </c>
      <c r="G142">
        <v>70</v>
      </c>
      <c r="H142">
        <v>7</v>
      </c>
      <c r="I142">
        <v>0.2</v>
      </c>
      <c r="J142">
        <v>1</v>
      </c>
      <c r="K142">
        <v>14</v>
      </c>
      <c r="L142">
        <v>1</v>
      </c>
      <c r="M142">
        <v>0</v>
      </c>
      <c r="N142">
        <v>1</v>
      </c>
      <c r="O142">
        <v>0</v>
      </c>
      <c r="P142">
        <v>0</v>
      </c>
      <c r="Q142">
        <v>1</v>
      </c>
      <c r="R142">
        <v>0</v>
      </c>
      <c r="S142">
        <v>0</v>
      </c>
      <c r="T142">
        <v>1</v>
      </c>
      <c r="U142">
        <v>0</v>
      </c>
      <c r="V142">
        <v>0</v>
      </c>
      <c r="W142">
        <v>0</v>
      </c>
      <c r="X142">
        <v>0</v>
      </c>
      <c r="Y142">
        <v>0</v>
      </c>
      <c r="Z142">
        <v>0</v>
      </c>
      <c r="AA142">
        <v>0</v>
      </c>
      <c r="AB142">
        <v>0</v>
      </c>
      <c r="AC142">
        <v>0</v>
      </c>
      <c r="AD142">
        <v>0</v>
      </c>
      <c r="AE142">
        <v>0</v>
      </c>
      <c r="AF142">
        <v>0</v>
      </c>
      <c r="AG142">
        <v>0</v>
      </c>
      <c r="AH142" s="59" cm="1">
        <f t="array" ref="AH142">$B$1005+SUMPRODUCT(A142:AG142,TRANSPOSE($B$1006:$B$1038))</f>
        <v>-1.6111525857586233</v>
      </c>
      <c r="AI142" s="3">
        <f>EXP(EmployeeData36[[#This Row],[Logit]])</f>
        <v>0.19965735917758445</v>
      </c>
      <c r="AJ142">
        <f>EmployeeData36[[#This Row],[Odds]]/(1+EmployeeData36[[#This Row],[Odds]])</f>
        <v>0.16642865369029866</v>
      </c>
      <c r="AK142">
        <f>IF(AR142=1,LN(EmployeeData36[[#This Row],[Probability]]),LN(1-EmployeeData36[[#This Row],[Probability]]))</f>
        <v>-0.18203598200267562</v>
      </c>
      <c r="AL142" s="3">
        <f>(AR142-EmployeeData36[[#This Row],[Probability]])^2</f>
        <v>2.7698496769165363E-2</v>
      </c>
      <c r="AM142" t="str">
        <f>IF(EmployeeData36[[#This Row],[Probability]]&lt;10%,"Low",
IF(EmployeeData36[[#This Row],[Probability]]&lt;20%,"Moderate",
IF(EmployeeData36[[#This Row],[Probability]]&lt;30%,"High","Very High")))</f>
        <v>Moderate</v>
      </c>
      <c r="AN142">
        <f t="shared" si="2"/>
        <v>0</v>
      </c>
      <c r="AO142" t="str">
        <f>EmployeeData3[[#This Row],[Department]]</f>
        <v>Claims</v>
      </c>
      <c r="AP142" t="str">
        <f>EmployeeData3[[#This Row],[Country]]</f>
        <v>UK</v>
      </c>
      <c r="AQ142" t="str">
        <f>EmployeeData[[#This Row],[Job Level]]</f>
        <v>Manager</v>
      </c>
      <c r="AR142">
        <v>0</v>
      </c>
    </row>
    <row r="143" spans="1:44">
      <c r="A143">
        <v>39</v>
      </c>
      <c r="B143">
        <v>5.6</v>
      </c>
      <c r="C143">
        <v>2.8</v>
      </c>
      <c r="D143" s="3">
        <v>0.8</v>
      </c>
      <c r="E143">
        <v>0</v>
      </c>
      <c r="F143">
        <v>21</v>
      </c>
      <c r="G143">
        <v>80</v>
      </c>
      <c r="H143">
        <v>4</v>
      </c>
      <c r="I143">
        <v>4</v>
      </c>
      <c r="J143">
        <v>0</v>
      </c>
      <c r="K143">
        <v>57</v>
      </c>
      <c r="L143">
        <v>1</v>
      </c>
      <c r="M143">
        <v>0</v>
      </c>
      <c r="N143">
        <v>0</v>
      </c>
      <c r="O143">
        <v>0</v>
      </c>
      <c r="P143">
        <v>0</v>
      </c>
      <c r="Q143">
        <v>0</v>
      </c>
      <c r="R143">
        <v>0</v>
      </c>
      <c r="S143">
        <v>0</v>
      </c>
      <c r="T143">
        <v>0</v>
      </c>
      <c r="U143">
        <v>1</v>
      </c>
      <c r="V143">
        <v>0</v>
      </c>
      <c r="W143">
        <v>0</v>
      </c>
      <c r="X143">
        <v>0</v>
      </c>
      <c r="Y143">
        <v>0</v>
      </c>
      <c r="Z143">
        <v>0</v>
      </c>
      <c r="AA143">
        <v>0</v>
      </c>
      <c r="AB143">
        <v>0</v>
      </c>
      <c r="AC143">
        <v>0</v>
      </c>
      <c r="AD143">
        <v>0</v>
      </c>
      <c r="AE143">
        <v>0</v>
      </c>
      <c r="AF143">
        <v>1</v>
      </c>
      <c r="AG143">
        <v>0</v>
      </c>
      <c r="AH143" s="59" cm="1">
        <f t="array" ref="AH143">$B$1005+SUMPRODUCT(A143:AG143,TRANSPOSE($B$1006:$B$1038))</f>
        <v>-1.8015294745269441</v>
      </c>
      <c r="AI143" s="3">
        <f>EXP(EmployeeData36[[#This Row],[Logit]])</f>
        <v>0.16504626102539754</v>
      </c>
      <c r="AJ143">
        <f>EmployeeData36[[#This Row],[Odds]]/(1+EmployeeData36[[#This Row],[Odds]])</f>
        <v>0.14166498494243021</v>
      </c>
      <c r="AK143">
        <f>IF(AR143=1,LN(EmployeeData36[[#This Row],[Probability]]),LN(1-EmployeeData36[[#This Row],[Probability]]))</f>
        <v>-1.954290269790901</v>
      </c>
      <c r="AL143" s="3">
        <f>(AR143-EmployeeData36[[#This Row],[Probability]])^2</f>
        <v>0.73673899807387866</v>
      </c>
      <c r="AM143" t="str">
        <f>IF(EmployeeData36[[#This Row],[Probability]]&lt;10%,"Low",
IF(EmployeeData36[[#This Row],[Probability]]&lt;20%,"Moderate",
IF(EmployeeData36[[#This Row],[Probability]]&lt;30%,"High","Very High")))</f>
        <v>Moderate</v>
      </c>
      <c r="AN143">
        <f t="shared" si="2"/>
        <v>1</v>
      </c>
      <c r="AO143" t="str">
        <f>EmployeeData3[[#This Row],[Department]]</f>
        <v>Finance</v>
      </c>
      <c r="AP143" t="str">
        <f>EmployeeData3[[#This Row],[Country]]</f>
        <v>UK</v>
      </c>
      <c r="AQ143" t="str">
        <f>EmployeeData[[#This Row],[Job Level]]</f>
        <v>Professional</v>
      </c>
      <c r="AR143">
        <v>1</v>
      </c>
    </row>
    <row r="144" spans="1:44">
      <c r="A144">
        <v>29</v>
      </c>
      <c r="B144">
        <v>2.7</v>
      </c>
      <c r="C144">
        <v>1.3</v>
      </c>
      <c r="D144" s="3">
        <v>0.75</v>
      </c>
      <c r="E144">
        <v>0</v>
      </c>
      <c r="F144">
        <v>1</v>
      </c>
      <c r="G144">
        <v>60</v>
      </c>
      <c r="H144">
        <v>3</v>
      </c>
      <c r="I144">
        <v>4.2</v>
      </c>
      <c r="J144">
        <v>1</v>
      </c>
      <c r="K144">
        <v>25</v>
      </c>
      <c r="L144">
        <v>0</v>
      </c>
      <c r="M144">
        <v>0</v>
      </c>
      <c r="N144">
        <v>1</v>
      </c>
      <c r="O144">
        <v>0</v>
      </c>
      <c r="P144">
        <v>0</v>
      </c>
      <c r="Q144">
        <v>0</v>
      </c>
      <c r="R144">
        <v>1</v>
      </c>
      <c r="S144">
        <v>0</v>
      </c>
      <c r="T144">
        <v>0</v>
      </c>
      <c r="U144">
        <v>0</v>
      </c>
      <c r="V144">
        <v>0</v>
      </c>
      <c r="W144">
        <v>0</v>
      </c>
      <c r="X144">
        <v>0</v>
      </c>
      <c r="Y144">
        <v>1</v>
      </c>
      <c r="Z144">
        <v>0</v>
      </c>
      <c r="AA144">
        <v>0</v>
      </c>
      <c r="AB144">
        <v>0</v>
      </c>
      <c r="AC144">
        <v>0</v>
      </c>
      <c r="AD144">
        <v>0</v>
      </c>
      <c r="AE144">
        <v>0</v>
      </c>
      <c r="AF144">
        <v>0</v>
      </c>
      <c r="AG144">
        <v>0</v>
      </c>
      <c r="AH144" s="59" cm="1">
        <f t="array" ref="AH144">$B$1005+SUMPRODUCT(A144:AG144,TRANSPOSE($B$1006:$B$1038))</f>
        <v>-2.0670818535832756</v>
      </c>
      <c r="AI144" s="3">
        <f>EXP(EmployeeData36[[#This Row],[Logit]])</f>
        <v>0.12655454808722305</v>
      </c>
      <c r="AJ144">
        <f>EmployeeData36[[#This Row],[Odds]]/(1+EmployeeData36[[#This Row],[Odds]])</f>
        <v>0.11233770109232617</v>
      </c>
      <c r="AK144">
        <f>IF(AR144=1,LN(EmployeeData36[[#This Row],[Probability]]),LN(1-EmployeeData36[[#This Row],[Probability]]))</f>
        <v>-0.11916390234296718</v>
      </c>
      <c r="AL144" s="3">
        <f>(AR144-EmployeeData36[[#This Row],[Probability]])^2</f>
        <v>1.261975908670882E-2</v>
      </c>
      <c r="AM144" t="str">
        <f>IF(EmployeeData36[[#This Row],[Probability]]&lt;10%,"Low",
IF(EmployeeData36[[#This Row],[Probability]]&lt;20%,"Moderate",
IF(EmployeeData36[[#This Row],[Probability]]&lt;30%,"High","Very High")))</f>
        <v>Moderate</v>
      </c>
      <c r="AN144">
        <f t="shared" si="2"/>
        <v>0</v>
      </c>
      <c r="AO144" t="str">
        <f>EmployeeData3[[#This Row],[Department]]</f>
        <v>Sales</v>
      </c>
      <c r="AP144" t="str">
        <f>EmployeeData3[[#This Row],[Country]]</f>
        <v>UK</v>
      </c>
      <c r="AQ144" t="str">
        <f>EmployeeData[[#This Row],[Job Level]]</f>
        <v>Senior</v>
      </c>
      <c r="AR144">
        <v>0</v>
      </c>
    </row>
    <row r="145" spans="1:44">
      <c r="A145">
        <v>46</v>
      </c>
      <c r="B145">
        <v>4.4000000000000004</v>
      </c>
      <c r="C145">
        <v>1.7</v>
      </c>
      <c r="D145" s="3">
        <v>0.98</v>
      </c>
      <c r="E145">
        <v>0</v>
      </c>
      <c r="F145">
        <v>19</v>
      </c>
      <c r="G145">
        <v>82</v>
      </c>
      <c r="H145">
        <v>4</v>
      </c>
      <c r="I145">
        <v>4.5999999999999996</v>
      </c>
      <c r="J145">
        <v>0</v>
      </c>
      <c r="K145">
        <v>17</v>
      </c>
      <c r="L145">
        <v>1</v>
      </c>
      <c r="M145">
        <v>0</v>
      </c>
      <c r="N145">
        <v>0</v>
      </c>
      <c r="O145">
        <v>0</v>
      </c>
      <c r="P145">
        <v>0</v>
      </c>
      <c r="Q145">
        <v>0</v>
      </c>
      <c r="R145">
        <v>1</v>
      </c>
      <c r="S145">
        <v>0</v>
      </c>
      <c r="T145">
        <v>0</v>
      </c>
      <c r="U145">
        <v>0</v>
      </c>
      <c r="V145">
        <v>1</v>
      </c>
      <c r="W145">
        <v>0</v>
      </c>
      <c r="X145">
        <v>0</v>
      </c>
      <c r="Y145">
        <v>0</v>
      </c>
      <c r="Z145">
        <v>0</v>
      </c>
      <c r="AA145">
        <v>0</v>
      </c>
      <c r="AB145">
        <v>0</v>
      </c>
      <c r="AC145">
        <v>0</v>
      </c>
      <c r="AD145">
        <v>0</v>
      </c>
      <c r="AE145">
        <v>1</v>
      </c>
      <c r="AF145">
        <v>1</v>
      </c>
      <c r="AG145">
        <v>0</v>
      </c>
      <c r="AH145" s="59" cm="1">
        <f t="array" ref="AH145">$B$1005+SUMPRODUCT(A145:AG145,TRANSPOSE($B$1006:$B$1038))</f>
        <v>-2.3696323848864336</v>
      </c>
      <c r="AI145" s="3">
        <f>EXP(EmployeeData36[[#This Row],[Logit]])</f>
        <v>9.3515097523172955E-2</v>
      </c>
      <c r="AJ145">
        <f>EmployeeData36[[#This Row],[Odds]]/(1+EmployeeData36[[#This Row],[Odds]])</f>
        <v>8.5517884238622735E-2</v>
      </c>
      <c r="AK145">
        <f>IF(AR145=1,LN(EmployeeData36[[#This Row],[Probability]]),LN(1-EmployeeData36[[#This Row],[Probability]]))</f>
        <v>-8.9397367644928852E-2</v>
      </c>
      <c r="AL145" s="3">
        <f>(AR145-EmployeeData36[[#This Row],[Probability]])^2</f>
        <v>7.3133085246504786E-3</v>
      </c>
      <c r="AM145" t="str">
        <f>IF(EmployeeData36[[#This Row],[Probability]]&lt;10%,"Low",
IF(EmployeeData36[[#This Row],[Probability]]&lt;20%,"Moderate",
IF(EmployeeData36[[#This Row],[Probability]]&lt;30%,"High","Very High")))</f>
        <v>Low</v>
      </c>
      <c r="AN145">
        <f t="shared" si="2"/>
        <v>0</v>
      </c>
      <c r="AO145" t="str">
        <f>EmployeeData3[[#This Row],[Department]]</f>
        <v>HR</v>
      </c>
      <c r="AP145" t="str">
        <f>EmployeeData3[[#This Row],[Country]]</f>
        <v>US</v>
      </c>
      <c r="AQ145" t="str">
        <f>EmployeeData[[#This Row],[Job Level]]</f>
        <v>Senior</v>
      </c>
      <c r="AR145">
        <v>0</v>
      </c>
    </row>
    <row r="146" spans="1:44">
      <c r="A146">
        <v>40</v>
      </c>
      <c r="B146">
        <v>10.6</v>
      </c>
      <c r="C146">
        <v>0.9</v>
      </c>
      <c r="D146" s="3">
        <v>1.1499999999999999</v>
      </c>
      <c r="E146">
        <v>1</v>
      </c>
      <c r="F146">
        <v>10</v>
      </c>
      <c r="G146">
        <v>77</v>
      </c>
      <c r="H146">
        <v>4</v>
      </c>
      <c r="I146">
        <v>4.4000000000000004</v>
      </c>
      <c r="J146">
        <v>0</v>
      </c>
      <c r="K146">
        <v>41</v>
      </c>
      <c r="L146">
        <v>0</v>
      </c>
      <c r="M146">
        <v>0</v>
      </c>
      <c r="N146">
        <v>0</v>
      </c>
      <c r="O146">
        <v>0</v>
      </c>
      <c r="P146">
        <v>0</v>
      </c>
      <c r="Q146">
        <v>0</v>
      </c>
      <c r="R146">
        <v>0</v>
      </c>
      <c r="S146">
        <v>0</v>
      </c>
      <c r="T146">
        <v>0</v>
      </c>
      <c r="U146">
        <v>0</v>
      </c>
      <c r="V146">
        <v>1</v>
      </c>
      <c r="W146">
        <v>0</v>
      </c>
      <c r="X146">
        <v>0</v>
      </c>
      <c r="Y146">
        <v>0</v>
      </c>
      <c r="Z146">
        <v>0</v>
      </c>
      <c r="AA146">
        <v>0</v>
      </c>
      <c r="AB146">
        <v>0</v>
      </c>
      <c r="AC146">
        <v>0</v>
      </c>
      <c r="AD146">
        <v>1</v>
      </c>
      <c r="AE146">
        <v>0</v>
      </c>
      <c r="AF146">
        <v>0</v>
      </c>
      <c r="AG146">
        <v>0</v>
      </c>
      <c r="AH146" s="59" cm="1">
        <f t="array" ref="AH146">$B$1005+SUMPRODUCT(A146:AG146,TRANSPOSE($B$1006:$B$1038))</f>
        <v>-3.499728368907542</v>
      </c>
      <c r="AI146" s="3">
        <f>EXP(EmployeeData36[[#This Row],[Logit]])</f>
        <v>3.0205587084701325E-2</v>
      </c>
      <c r="AJ146">
        <f>EmployeeData36[[#This Row],[Odds]]/(1+EmployeeData36[[#This Row],[Odds]])</f>
        <v>2.9319960465539471E-2</v>
      </c>
      <c r="AK146">
        <f>IF(AR146=1,LN(EmployeeData36[[#This Row],[Probability]]),LN(1-EmployeeData36[[#This Row],[Probability]]))</f>
        <v>-2.9758381435652497E-2</v>
      </c>
      <c r="AL146" s="3">
        <f>(AR146-EmployeeData36[[#This Row],[Probability]])^2</f>
        <v>8.5966008170079754E-4</v>
      </c>
      <c r="AM146" t="str">
        <f>IF(EmployeeData36[[#This Row],[Probability]]&lt;10%,"Low",
IF(EmployeeData36[[#This Row],[Probability]]&lt;20%,"Moderate",
IF(EmployeeData36[[#This Row],[Probability]]&lt;30%,"High","Very High")))</f>
        <v>Low</v>
      </c>
      <c r="AN146">
        <f t="shared" si="2"/>
        <v>0</v>
      </c>
      <c r="AO146" t="str">
        <f>EmployeeData3[[#This Row],[Department]]</f>
        <v>HR</v>
      </c>
      <c r="AP146" t="str">
        <f>EmployeeData3[[#This Row],[Country]]</f>
        <v>Singapore</v>
      </c>
      <c r="AQ146" t="str">
        <f>EmployeeData[[#This Row],[Job Level]]</f>
        <v>Professional</v>
      </c>
      <c r="AR146">
        <v>0</v>
      </c>
    </row>
    <row r="147" spans="1:44">
      <c r="A147">
        <v>43</v>
      </c>
      <c r="B147">
        <v>7.1</v>
      </c>
      <c r="C147">
        <v>0.7</v>
      </c>
      <c r="D147" s="3">
        <v>1.01</v>
      </c>
      <c r="E147">
        <v>1</v>
      </c>
      <c r="F147">
        <v>9</v>
      </c>
      <c r="G147">
        <v>75</v>
      </c>
      <c r="H147">
        <v>7</v>
      </c>
      <c r="I147">
        <v>3.9</v>
      </c>
      <c r="J147">
        <v>0</v>
      </c>
      <c r="K147">
        <v>18</v>
      </c>
      <c r="L147">
        <v>1</v>
      </c>
      <c r="M147">
        <v>0</v>
      </c>
      <c r="N147">
        <v>0</v>
      </c>
      <c r="O147">
        <v>0</v>
      </c>
      <c r="P147">
        <v>0</v>
      </c>
      <c r="Q147">
        <v>1</v>
      </c>
      <c r="R147">
        <v>0</v>
      </c>
      <c r="S147">
        <v>0</v>
      </c>
      <c r="T147">
        <v>0</v>
      </c>
      <c r="U147">
        <v>0</v>
      </c>
      <c r="V147">
        <v>0</v>
      </c>
      <c r="W147">
        <v>1</v>
      </c>
      <c r="X147">
        <v>0</v>
      </c>
      <c r="Y147">
        <v>0</v>
      </c>
      <c r="Z147">
        <v>0</v>
      </c>
      <c r="AA147">
        <v>0</v>
      </c>
      <c r="AB147">
        <v>0</v>
      </c>
      <c r="AC147">
        <v>0</v>
      </c>
      <c r="AD147">
        <v>0</v>
      </c>
      <c r="AE147">
        <v>1</v>
      </c>
      <c r="AF147">
        <v>0</v>
      </c>
      <c r="AG147">
        <v>0</v>
      </c>
      <c r="AH147" s="59" cm="1">
        <f t="array" ref="AH147">$B$1005+SUMPRODUCT(A147:AG147,TRANSPOSE($B$1006:$B$1038))</f>
        <v>-3.0787624214458296</v>
      </c>
      <c r="AI147" s="3">
        <f>EXP(EmployeeData36[[#This Row],[Logit]])</f>
        <v>4.6016170049576602E-2</v>
      </c>
      <c r="AJ147">
        <f>EmployeeData36[[#This Row],[Odds]]/(1+EmployeeData36[[#This Row],[Odds]])</f>
        <v>4.3991834320683237E-2</v>
      </c>
      <c r="AK147">
        <f>IF(AR147=1,LN(EmployeeData36[[#This Row],[Probability]]),LN(1-EmployeeData36[[#This Row],[Probability]]))</f>
        <v>-4.498882446165272E-2</v>
      </c>
      <c r="AL147" s="3">
        <f>(AR147-EmployeeData36[[#This Row],[Probability]])^2</f>
        <v>1.9352814868984435E-3</v>
      </c>
      <c r="AM147" t="str">
        <f>IF(EmployeeData36[[#This Row],[Probability]]&lt;10%,"Low",
IF(EmployeeData36[[#This Row],[Probability]]&lt;20%,"Moderate",
IF(EmployeeData36[[#This Row],[Probability]]&lt;30%,"High","Very High")))</f>
        <v>Low</v>
      </c>
      <c r="AN147">
        <f t="shared" si="2"/>
        <v>0</v>
      </c>
      <c r="AO147" t="str">
        <f>EmployeeData3[[#This Row],[Department]]</f>
        <v>IT</v>
      </c>
      <c r="AP147" t="str">
        <f>EmployeeData3[[#This Row],[Country]]</f>
        <v>US</v>
      </c>
      <c r="AQ147" t="str">
        <f>EmployeeData[[#This Row],[Job Level]]</f>
        <v>Manager</v>
      </c>
      <c r="AR147">
        <v>0</v>
      </c>
    </row>
    <row r="148" spans="1:44">
      <c r="A148">
        <v>54</v>
      </c>
      <c r="B148">
        <v>0.4</v>
      </c>
      <c r="C148">
        <v>0.4</v>
      </c>
      <c r="D148" s="3">
        <v>0.98</v>
      </c>
      <c r="E148">
        <v>0</v>
      </c>
      <c r="F148">
        <v>3</v>
      </c>
      <c r="G148">
        <v>75</v>
      </c>
      <c r="H148">
        <v>3</v>
      </c>
      <c r="I148">
        <v>2.1</v>
      </c>
      <c r="J148">
        <v>0</v>
      </c>
      <c r="K148">
        <v>44</v>
      </c>
      <c r="L148">
        <v>0</v>
      </c>
      <c r="M148">
        <v>0</v>
      </c>
      <c r="N148">
        <v>0</v>
      </c>
      <c r="O148">
        <v>0</v>
      </c>
      <c r="P148">
        <v>0</v>
      </c>
      <c r="Q148">
        <v>1</v>
      </c>
      <c r="R148">
        <v>0</v>
      </c>
      <c r="S148">
        <v>0</v>
      </c>
      <c r="T148">
        <v>0</v>
      </c>
      <c r="U148">
        <v>0</v>
      </c>
      <c r="V148">
        <v>0</v>
      </c>
      <c r="W148">
        <v>0</v>
      </c>
      <c r="X148">
        <v>0</v>
      </c>
      <c r="Y148">
        <v>0</v>
      </c>
      <c r="Z148">
        <v>0</v>
      </c>
      <c r="AA148">
        <v>0</v>
      </c>
      <c r="AB148">
        <v>0</v>
      </c>
      <c r="AC148">
        <v>0</v>
      </c>
      <c r="AD148">
        <v>0</v>
      </c>
      <c r="AE148">
        <v>0</v>
      </c>
      <c r="AF148">
        <v>0</v>
      </c>
      <c r="AG148">
        <v>0</v>
      </c>
      <c r="AH148" s="59" cm="1">
        <f t="array" ref="AH148">$B$1005+SUMPRODUCT(A148:AG148,TRANSPOSE($B$1006:$B$1038))</f>
        <v>-2.7870173735474735</v>
      </c>
      <c r="AI148" s="3">
        <f>EXP(EmployeeData36[[#This Row],[Logit]])</f>
        <v>6.160468392761239E-2</v>
      </c>
      <c r="AJ148">
        <f>EmployeeData36[[#This Row],[Odds]]/(1+EmployeeData36[[#This Row],[Odds]])</f>
        <v>5.8029777807398063E-2</v>
      </c>
      <c r="AK148">
        <f>IF(AR148=1,LN(EmployeeData36[[#This Row],[Probability]]),LN(1-EmployeeData36[[#This Row],[Probability]]))</f>
        <v>-5.9781616165927892E-2</v>
      </c>
      <c r="AL148" s="3">
        <f>(AR148-EmployeeData36[[#This Row],[Probability]])^2</f>
        <v>3.3674551123759888E-3</v>
      </c>
      <c r="AM148" t="str">
        <f>IF(EmployeeData36[[#This Row],[Probability]]&lt;10%,"Low",
IF(EmployeeData36[[#This Row],[Probability]]&lt;20%,"Moderate",
IF(EmployeeData36[[#This Row],[Probability]]&lt;30%,"High","Very High")))</f>
        <v>Low</v>
      </c>
      <c r="AN148">
        <f t="shared" si="2"/>
        <v>0</v>
      </c>
      <c r="AO148" t="str">
        <f>EmployeeData3[[#This Row],[Department]]</f>
        <v>Operations</v>
      </c>
      <c r="AP148" t="str">
        <f>EmployeeData3[[#This Row],[Country]]</f>
        <v>UK</v>
      </c>
      <c r="AQ148" t="str">
        <f>EmployeeData[[#This Row],[Job Level]]</f>
        <v>Manager</v>
      </c>
      <c r="AR148">
        <v>0</v>
      </c>
    </row>
    <row r="149" spans="1:44">
      <c r="A149">
        <v>31</v>
      </c>
      <c r="B149">
        <v>2.2000000000000002</v>
      </c>
      <c r="C149">
        <v>1.4</v>
      </c>
      <c r="D149" s="3">
        <v>1.1499999999999999</v>
      </c>
      <c r="E149">
        <v>0</v>
      </c>
      <c r="F149">
        <v>12</v>
      </c>
      <c r="G149">
        <v>67</v>
      </c>
      <c r="H149">
        <v>3</v>
      </c>
      <c r="I149">
        <v>3</v>
      </c>
      <c r="J149">
        <v>0</v>
      </c>
      <c r="K149">
        <v>14</v>
      </c>
      <c r="L149">
        <v>0</v>
      </c>
      <c r="M149">
        <v>0</v>
      </c>
      <c r="N149">
        <v>1</v>
      </c>
      <c r="O149">
        <v>0</v>
      </c>
      <c r="P149">
        <v>0</v>
      </c>
      <c r="Q149">
        <v>0</v>
      </c>
      <c r="R149">
        <v>1</v>
      </c>
      <c r="S149">
        <v>0</v>
      </c>
      <c r="T149">
        <v>0</v>
      </c>
      <c r="U149">
        <v>0</v>
      </c>
      <c r="V149">
        <v>0</v>
      </c>
      <c r="W149">
        <v>0</v>
      </c>
      <c r="X149">
        <v>0</v>
      </c>
      <c r="Y149">
        <v>1</v>
      </c>
      <c r="Z149">
        <v>0</v>
      </c>
      <c r="AA149">
        <v>0</v>
      </c>
      <c r="AB149">
        <v>0</v>
      </c>
      <c r="AC149">
        <v>0</v>
      </c>
      <c r="AD149">
        <v>0</v>
      </c>
      <c r="AE149">
        <v>1</v>
      </c>
      <c r="AF149">
        <v>0</v>
      </c>
      <c r="AG149">
        <v>0</v>
      </c>
      <c r="AH149" s="59" cm="1">
        <f t="array" ref="AH149">$B$1005+SUMPRODUCT(A149:AG149,TRANSPOSE($B$1006:$B$1038))</f>
        <v>-2.4539909828918982</v>
      </c>
      <c r="AI149" s="3">
        <f>EXP(EmployeeData36[[#This Row],[Logit]])</f>
        <v>8.594987659835425E-2</v>
      </c>
      <c r="AJ149">
        <f>EmployeeData36[[#This Row],[Odds]]/(1+EmployeeData36[[#This Row],[Odds]])</f>
        <v>7.914718575003199E-2</v>
      </c>
      <c r="AK149">
        <f>IF(AR149=1,LN(EmployeeData36[[#This Row],[Probability]]),LN(1-EmployeeData36[[#This Row],[Probability]]))</f>
        <v>-8.2455066301446542E-2</v>
      </c>
      <c r="AL149" s="3">
        <f>(AR149-EmployeeData36[[#This Row],[Probability]])^2</f>
        <v>6.2642770121500669E-3</v>
      </c>
      <c r="AM149" t="str">
        <f>IF(EmployeeData36[[#This Row],[Probability]]&lt;10%,"Low",
IF(EmployeeData36[[#This Row],[Probability]]&lt;20%,"Moderate",
IF(EmployeeData36[[#This Row],[Probability]]&lt;30%,"High","Very High")))</f>
        <v>Low</v>
      </c>
      <c r="AN149">
        <f t="shared" si="2"/>
        <v>0</v>
      </c>
      <c r="AO149" t="str">
        <f>EmployeeData3[[#This Row],[Department]]</f>
        <v>Sales</v>
      </c>
      <c r="AP149" t="str">
        <f>EmployeeData3[[#This Row],[Country]]</f>
        <v>US</v>
      </c>
      <c r="AQ149" t="str">
        <f>EmployeeData[[#This Row],[Job Level]]</f>
        <v>Senior</v>
      </c>
      <c r="AR149">
        <v>0</v>
      </c>
    </row>
    <row r="150" spans="1:44">
      <c r="A150">
        <v>30</v>
      </c>
      <c r="B150">
        <v>3.6</v>
      </c>
      <c r="C150">
        <v>2.9</v>
      </c>
      <c r="D150" s="3">
        <v>0.88</v>
      </c>
      <c r="E150">
        <v>0</v>
      </c>
      <c r="F150">
        <v>26</v>
      </c>
      <c r="G150">
        <v>58</v>
      </c>
      <c r="H150">
        <v>2</v>
      </c>
      <c r="I150">
        <v>1.6</v>
      </c>
      <c r="J150">
        <v>0</v>
      </c>
      <c r="K150">
        <v>41</v>
      </c>
      <c r="L150">
        <v>1</v>
      </c>
      <c r="M150">
        <v>0</v>
      </c>
      <c r="N150">
        <v>1</v>
      </c>
      <c r="O150">
        <v>0</v>
      </c>
      <c r="P150">
        <v>0</v>
      </c>
      <c r="Q150">
        <v>1</v>
      </c>
      <c r="R150">
        <v>0</v>
      </c>
      <c r="S150">
        <v>0</v>
      </c>
      <c r="T150">
        <v>0</v>
      </c>
      <c r="U150">
        <v>0</v>
      </c>
      <c r="V150">
        <v>0</v>
      </c>
      <c r="W150">
        <v>1</v>
      </c>
      <c r="X150">
        <v>0</v>
      </c>
      <c r="Y150">
        <v>0</v>
      </c>
      <c r="Z150">
        <v>0</v>
      </c>
      <c r="AA150">
        <v>0</v>
      </c>
      <c r="AB150">
        <v>0</v>
      </c>
      <c r="AC150">
        <v>0</v>
      </c>
      <c r="AD150">
        <v>0</v>
      </c>
      <c r="AE150">
        <v>1</v>
      </c>
      <c r="AF150">
        <v>0</v>
      </c>
      <c r="AG150">
        <v>0</v>
      </c>
      <c r="AH150" s="59" cm="1">
        <f t="array" ref="AH150">$B$1005+SUMPRODUCT(A150:AG150,TRANSPOSE($B$1006:$B$1038))</f>
        <v>-0.67428339335886234</v>
      </c>
      <c r="AI150" s="3">
        <f>EXP(EmployeeData36[[#This Row],[Logit]])</f>
        <v>0.50952141624346325</v>
      </c>
      <c r="AJ150">
        <f>EmployeeData36[[#This Row],[Odds]]/(1+EmployeeData36[[#This Row],[Odds]])</f>
        <v>0.3375383818743285</v>
      </c>
      <c r="AK150">
        <f>IF(AR150=1,LN(EmployeeData36[[#This Row],[Probability]]),LN(1-EmployeeData36[[#This Row],[Probability]]))</f>
        <v>-1.0860760510635601</v>
      </c>
      <c r="AL150" s="3">
        <f>(AR150-EmployeeData36[[#This Row],[Probability]])^2</f>
        <v>0.438855395489683</v>
      </c>
      <c r="AM150" t="str">
        <f>IF(EmployeeData36[[#This Row],[Probability]]&lt;10%,"Low",
IF(EmployeeData36[[#This Row],[Probability]]&lt;20%,"Moderate",
IF(EmployeeData36[[#This Row],[Probability]]&lt;30%,"High","Very High")))</f>
        <v>Very High</v>
      </c>
      <c r="AN150">
        <f t="shared" si="2"/>
        <v>1</v>
      </c>
      <c r="AO150" t="str">
        <f>EmployeeData3[[#This Row],[Department]]</f>
        <v>IT</v>
      </c>
      <c r="AP150" t="str">
        <f>EmployeeData3[[#This Row],[Country]]</f>
        <v>US</v>
      </c>
      <c r="AQ150" t="str">
        <f>EmployeeData[[#This Row],[Job Level]]</f>
        <v>Manager</v>
      </c>
      <c r="AR150">
        <v>1</v>
      </c>
    </row>
    <row r="151" spans="1:44">
      <c r="A151">
        <v>36</v>
      </c>
      <c r="B151">
        <v>4.0999999999999996</v>
      </c>
      <c r="C151">
        <v>0.9</v>
      </c>
      <c r="D151" s="3">
        <v>1.0900000000000001</v>
      </c>
      <c r="E151">
        <v>1</v>
      </c>
      <c r="F151">
        <v>16</v>
      </c>
      <c r="G151">
        <v>57</v>
      </c>
      <c r="H151">
        <v>7</v>
      </c>
      <c r="I151">
        <v>1.4</v>
      </c>
      <c r="J151">
        <v>1</v>
      </c>
      <c r="K151">
        <v>26</v>
      </c>
      <c r="L151">
        <v>0</v>
      </c>
      <c r="M151">
        <v>0</v>
      </c>
      <c r="N151">
        <v>0</v>
      </c>
      <c r="O151">
        <v>1</v>
      </c>
      <c r="P151">
        <v>0</v>
      </c>
      <c r="Q151">
        <v>1</v>
      </c>
      <c r="R151">
        <v>0</v>
      </c>
      <c r="S151">
        <v>0</v>
      </c>
      <c r="T151">
        <v>0</v>
      </c>
      <c r="U151">
        <v>0</v>
      </c>
      <c r="V151">
        <v>1</v>
      </c>
      <c r="W151">
        <v>0</v>
      </c>
      <c r="X151">
        <v>0</v>
      </c>
      <c r="Y151">
        <v>0</v>
      </c>
      <c r="Z151">
        <v>0</v>
      </c>
      <c r="AA151">
        <v>0</v>
      </c>
      <c r="AB151">
        <v>0</v>
      </c>
      <c r="AC151">
        <v>0</v>
      </c>
      <c r="AD151">
        <v>0</v>
      </c>
      <c r="AE151">
        <v>1</v>
      </c>
      <c r="AF151">
        <v>0</v>
      </c>
      <c r="AG151">
        <v>1</v>
      </c>
      <c r="AH151" s="59" cm="1">
        <f t="array" ref="AH151">$B$1005+SUMPRODUCT(A151:AG151,TRANSPOSE($B$1006:$B$1038))</f>
        <v>-2.1205715052169647</v>
      </c>
      <c r="AI151" s="3">
        <f>EXP(EmployeeData36[[#This Row],[Logit]])</f>
        <v>0.11996304940808594</v>
      </c>
      <c r="AJ151">
        <f>EmployeeData36[[#This Row],[Odds]]/(1+EmployeeData36[[#This Row],[Odds]])</f>
        <v>0.10711339938535283</v>
      </c>
      <c r="AK151">
        <f>IF(AR151=1,LN(EmployeeData36[[#This Row],[Probability]]),LN(1-EmployeeData36[[#This Row],[Probability]]))</f>
        <v>-0.11329569316284509</v>
      </c>
      <c r="AL151" s="3">
        <f>(AR151-EmployeeData36[[#This Row],[Probability]])^2</f>
        <v>1.1473280327886104E-2</v>
      </c>
      <c r="AM151" t="str">
        <f>IF(EmployeeData36[[#This Row],[Probability]]&lt;10%,"Low",
IF(EmployeeData36[[#This Row],[Probability]]&lt;20%,"Moderate",
IF(EmployeeData36[[#This Row],[Probability]]&lt;30%,"High","Very High")))</f>
        <v>Moderate</v>
      </c>
      <c r="AN151">
        <f t="shared" si="2"/>
        <v>0</v>
      </c>
      <c r="AO151" t="str">
        <f>EmployeeData3[[#This Row],[Department]]</f>
        <v>HR</v>
      </c>
      <c r="AP151" t="str">
        <f>EmployeeData3[[#This Row],[Country]]</f>
        <v>US</v>
      </c>
      <c r="AQ151" t="str">
        <f>EmployeeData[[#This Row],[Job Level]]</f>
        <v>Manager</v>
      </c>
      <c r="AR151">
        <v>0</v>
      </c>
    </row>
    <row r="152" spans="1:44">
      <c r="A152">
        <v>45</v>
      </c>
      <c r="B152">
        <v>4.4000000000000004</v>
      </c>
      <c r="C152">
        <v>2.1</v>
      </c>
      <c r="D152" s="3">
        <v>0.89</v>
      </c>
      <c r="E152">
        <v>0</v>
      </c>
      <c r="F152">
        <v>22</v>
      </c>
      <c r="G152">
        <v>64</v>
      </c>
      <c r="H152">
        <v>5</v>
      </c>
      <c r="I152">
        <v>2.1</v>
      </c>
      <c r="J152">
        <v>1</v>
      </c>
      <c r="K152">
        <v>39</v>
      </c>
      <c r="L152">
        <v>1</v>
      </c>
      <c r="M152">
        <v>0</v>
      </c>
      <c r="N152">
        <v>1</v>
      </c>
      <c r="O152">
        <v>0</v>
      </c>
      <c r="P152">
        <v>0</v>
      </c>
      <c r="Q152">
        <v>0</v>
      </c>
      <c r="R152">
        <v>1</v>
      </c>
      <c r="S152">
        <v>0</v>
      </c>
      <c r="T152">
        <v>1</v>
      </c>
      <c r="U152">
        <v>0</v>
      </c>
      <c r="V152">
        <v>0</v>
      </c>
      <c r="W152">
        <v>0</v>
      </c>
      <c r="X152">
        <v>0</v>
      </c>
      <c r="Y152">
        <v>0</v>
      </c>
      <c r="Z152">
        <v>0</v>
      </c>
      <c r="AA152">
        <v>0</v>
      </c>
      <c r="AB152">
        <v>0</v>
      </c>
      <c r="AC152">
        <v>0</v>
      </c>
      <c r="AD152">
        <v>0</v>
      </c>
      <c r="AE152">
        <v>0</v>
      </c>
      <c r="AF152">
        <v>0</v>
      </c>
      <c r="AG152">
        <v>0</v>
      </c>
      <c r="AH152" s="59" cm="1">
        <f t="array" ref="AH152">$B$1005+SUMPRODUCT(A152:AG152,TRANSPOSE($B$1006:$B$1038))</f>
        <v>-1.2715335618027759</v>
      </c>
      <c r="AI152" s="3">
        <f>EXP(EmployeeData36[[#This Row],[Logit]])</f>
        <v>0.28040127919302477</v>
      </c>
      <c r="AJ152">
        <f>EmployeeData36[[#This Row],[Odds]]/(1+EmployeeData36[[#This Row],[Odds]])</f>
        <v>0.21899484462382618</v>
      </c>
      <c r="AK152">
        <f>IF(AR152=1,LN(EmployeeData36[[#This Row],[Probability]]),LN(1-EmployeeData36[[#This Row],[Probability]]))</f>
        <v>-1.5187070899731929</v>
      </c>
      <c r="AL152" s="3">
        <f>(AR152-EmployeeData36[[#This Row],[Probability]])^2</f>
        <v>0.60996905272416146</v>
      </c>
      <c r="AM152" t="str">
        <f>IF(EmployeeData36[[#This Row],[Probability]]&lt;10%,"Low",
IF(EmployeeData36[[#This Row],[Probability]]&lt;20%,"Moderate",
IF(EmployeeData36[[#This Row],[Probability]]&lt;30%,"High","Very High")))</f>
        <v>High</v>
      </c>
      <c r="AN152">
        <f t="shared" si="2"/>
        <v>1</v>
      </c>
      <c r="AO152" t="str">
        <f>EmployeeData3[[#This Row],[Department]]</f>
        <v>Claims</v>
      </c>
      <c r="AP152" t="str">
        <f>EmployeeData3[[#This Row],[Country]]</f>
        <v>UK</v>
      </c>
      <c r="AQ152" t="str">
        <f>EmployeeData[[#This Row],[Job Level]]</f>
        <v>Senior</v>
      </c>
      <c r="AR152">
        <v>1</v>
      </c>
    </row>
    <row r="153" spans="1:44">
      <c r="A153">
        <v>43</v>
      </c>
      <c r="B153">
        <v>5.3</v>
      </c>
      <c r="C153">
        <v>0.2</v>
      </c>
      <c r="D153" s="3">
        <v>0.85</v>
      </c>
      <c r="E153">
        <v>0</v>
      </c>
      <c r="F153">
        <v>31</v>
      </c>
      <c r="G153">
        <v>57</v>
      </c>
      <c r="H153">
        <v>10</v>
      </c>
      <c r="I153">
        <v>2.2999999999999998</v>
      </c>
      <c r="J153">
        <v>1</v>
      </c>
      <c r="K153">
        <v>47</v>
      </c>
      <c r="L153">
        <v>1</v>
      </c>
      <c r="M153">
        <v>0</v>
      </c>
      <c r="N153">
        <v>0</v>
      </c>
      <c r="O153">
        <v>1</v>
      </c>
      <c r="P153">
        <v>0</v>
      </c>
      <c r="Q153">
        <v>1</v>
      </c>
      <c r="R153">
        <v>0</v>
      </c>
      <c r="S153">
        <v>0</v>
      </c>
      <c r="T153">
        <v>0</v>
      </c>
      <c r="U153">
        <v>1</v>
      </c>
      <c r="V153">
        <v>0</v>
      </c>
      <c r="W153">
        <v>0</v>
      </c>
      <c r="X153">
        <v>0</v>
      </c>
      <c r="Y153">
        <v>0</v>
      </c>
      <c r="Z153">
        <v>0</v>
      </c>
      <c r="AA153">
        <v>0</v>
      </c>
      <c r="AB153">
        <v>0</v>
      </c>
      <c r="AC153">
        <v>0</v>
      </c>
      <c r="AD153">
        <v>0</v>
      </c>
      <c r="AE153">
        <v>1</v>
      </c>
      <c r="AF153">
        <v>0</v>
      </c>
      <c r="AG153">
        <v>1</v>
      </c>
      <c r="AH153" s="59" cm="1">
        <f t="array" ref="AH153">$B$1005+SUMPRODUCT(A153:AG153,TRANSPOSE($B$1006:$B$1038))</f>
        <v>-0.76302619201070643</v>
      </c>
      <c r="AI153" s="3">
        <f>EXP(EmployeeData36[[#This Row],[Logit]])</f>
        <v>0.46625331785305518</v>
      </c>
      <c r="AJ153">
        <f>EmployeeData36[[#This Row],[Odds]]/(1+EmployeeData36[[#This Row],[Odds]])</f>
        <v>0.31798960805474003</v>
      </c>
      <c r="AK153">
        <f>IF(AR153=1,LN(EmployeeData36[[#This Row],[Probability]]),LN(1-EmployeeData36[[#This Row],[Probability]]))</f>
        <v>-1.1457365758090774</v>
      </c>
      <c r="AL153" s="3">
        <f>(AR153-EmployeeData36[[#This Row],[Probability]])^2</f>
        <v>0.46513817472132724</v>
      </c>
      <c r="AM153" t="str">
        <f>IF(EmployeeData36[[#This Row],[Probability]]&lt;10%,"Low",
IF(EmployeeData36[[#This Row],[Probability]]&lt;20%,"Moderate",
IF(EmployeeData36[[#This Row],[Probability]]&lt;30%,"High","Very High")))</f>
        <v>Very High</v>
      </c>
      <c r="AN153">
        <f t="shared" si="2"/>
        <v>1</v>
      </c>
      <c r="AO153" t="str">
        <f>EmployeeData3[[#This Row],[Department]]</f>
        <v>Finance</v>
      </c>
      <c r="AP153" t="str">
        <f>EmployeeData3[[#This Row],[Country]]</f>
        <v>US</v>
      </c>
      <c r="AQ153" t="str">
        <f>EmployeeData[[#This Row],[Job Level]]</f>
        <v>Manager</v>
      </c>
      <c r="AR153">
        <v>1</v>
      </c>
    </row>
    <row r="154" spans="1:44">
      <c r="A154">
        <v>30</v>
      </c>
      <c r="B154">
        <v>3.6</v>
      </c>
      <c r="C154">
        <v>1.5</v>
      </c>
      <c r="D154" s="3">
        <v>0.74</v>
      </c>
      <c r="E154">
        <v>0</v>
      </c>
      <c r="F154">
        <v>18</v>
      </c>
      <c r="G154">
        <v>61</v>
      </c>
      <c r="H154">
        <v>9</v>
      </c>
      <c r="I154">
        <v>3.5</v>
      </c>
      <c r="J154">
        <v>0</v>
      </c>
      <c r="K154">
        <v>10</v>
      </c>
      <c r="L154">
        <v>1</v>
      </c>
      <c r="M154">
        <v>0</v>
      </c>
      <c r="N154">
        <v>1</v>
      </c>
      <c r="O154">
        <v>0</v>
      </c>
      <c r="P154">
        <v>0</v>
      </c>
      <c r="Q154">
        <v>0</v>
      </c>
      <c r="R154">
        <v>1</v>
      </c>
      <c r="S154">
        <v>0</v>
      </c>
      <c r="T154">
        <v>0</v>
      </c>
      <c r="U154">
        <v>1</v>
      </c>
      <c r="V154">
        <v>0</v>
      </c>
      <c r="W154">
        <v>0</v>
      </c>
      <c r="X154">
        <v>0</v>
      </c>
      <c r="Y154">
        <v>0</v>
      </c>
      <c r="Z154">
        <v>0</v>
      </c>
      <c r="AA154">
        <v>0</v>
      </c>
      <c r="AB154">
        <v>0</v>
      </c>
      <c r="AC154">
        <v>0</v>
      </c>
      <c r="AD154">
        <v>0</v>
      </c>
      <c r="AE154">
        <v>0</v>
      </c>
      <c r="AF154">
        <v>0</v>
      </c>
      <c r="AG154">
        <v>0</v>
      </c>
      <c r="AH154" s="59" cm="1">
        <f t="array" ref="AH154">$B$1005+SUMPRODUCT(A154:AG154,TRANSPOSE($B$1006:$B$1038))</f>
        <v>-1.869136584751347</v>
      </c>
      <c r="AI154" s="3">
        <f>EXP(EmployeeData36[[#This Row],[Logit]])</f>
        <v>0.15425679199996611</v>
      </c>
      <c r="AJ154">
        <f>EmployeeData36[[#This Row],[Odds]]/(1+EmployeeData36[[#This Row],[Odds]])</f>
        <v>0.13364165848457976</v>
      </c>
      <c r="AK154">
        <f>IF(AR154=1,LN(EmployeeData36[[#This Row],[Probability]]),LN(1-EmployeeData36[[#This Row],[Probability]]))</f>
        <v>-2.0125932514794473</v>
      </c>
      <c r="AL154" s="3">
        <f>(AR154-EmployeeData36[[#This Row],[Probability]])^2</f>
        <v>0.75057677591334948</v>
      </c>
      <c r="AM154" t="str">
        <f>IF(EmployeeData36[[#This Row],[Probability]]&lt;10%,"Low",
IF(EmployeeData36[[#This Row],[Probability]]&lt;20%,"Moderate",
IF(EmployeeData36[[#This Row],[Probability]]&lt;30%,"High","Very High")))</f>
        <v>Moderate</v>
      </c>
      <c r="AN154">
        <f t="shared" si="2"/>
        <v>1</v>
      </c>
      <c r="AO154" t="str">
        <f>EmployeeData3[[#This Row],[Department]]</f>
        <v>Finance</v>
      </c>
      <c r="AP154" t="str">
        <f>EmployeeData3[[#This Row],[Country]]</f>
        <v>UK</v>
      </c>
      <c r="AQ154" t="str">
        <f>EmployeeData[[#This Row],[Job Level]]</f>
        <v>Senior</v>
      </c>
      <c r="AR154">
        <v>1</v>
      </c>
    </row>
    <row r="155" spans="1:44">
      <c r="A155">
        <v>45</v>
      </c>
      <c r="B155">
        <v>4</v>
      </c>
      <c r="C155">
        <v>1</v>
      </c>
      <c r="D155" s="3">
        <v>0.92</v>
      </c>
      <c r="E155">
        <v>0</v>
      </c>
      <c r="F155">
        <v>11</v>
      </c>
      <c r="G155">
        <v>77</v>
      </c>
      <c r="H155">
        <v>5</v>
      </c>
      <c r="I155">
        <v>6.3</v>
      </c>
      <c r="J155">
        <v>0</v>
      </c>
      <c r="K155">
        <v>39</v>
      </c>
      <c r="L155">
        <v>0</v>
      </c>
      <c r="M155">
        <v>0</v>
      </c>
      <c r="N155">
        <v>0</v>
      </c>
      <c r="O155">
        <v>0</v>
      </c>
      <c r="P155">
        <v>0</v>
      </c>
      <c r="Q155">
        <v>0</v>
      </c>
      <c r="R155">
        <v>1</v>
      </c>
      <c r="S155">
        <v>0</v>
      </c>
      <c r="T155">
        <v>0</v>
      </c>
      <c r="U155">
        <v>0</v>
      </c>
      <c r="V155">
        <v>0</v>
      </c>
      <c r="W155">
        <v>0</v>
      </c>
      <c r="X155">
        <v>0</v>
      </c>
      <c r="Y155">
        <v>1</v>
      </c>
      <c r="Z155">
        <v>0</v>
      </c>
      <c r="AA155">
        <v>0</v>
      </c>
      <c r="AB155">
        <v>0</v>
      </c>
      <c r="AC155">
        <v>0</v>
      </c>
      <c r="AD155">
        <v>0</v>
      </c>
      <c r="AE155">
        <v>0</v>
      </c>
      <c r="AF155">
        <v>0</v>
      </c>
      <c r="AG155">
        <v>0</v>
      </c>
      <c r="AH155" s="59" cm="1">
        <f t="array" ref="AH155">$B$1005+SUMPRODUCT(A155:AG155,TRANSPOSE($B$1006:$B$1038))</f>
        <v>-2.9803841152156529</v>
      </c>
      <c r="AI155" s="3">
        <f>EXP(EmployeeData36[[#This Row],[Logit]])</f>
        <v>5.0773327311186743E-2</v>
      </c>
      <c r="AJ155">
        <f>EmployeeData36[[#This Row],[Odds]]/(1+EmployeeData36[[#This Row],[Odds]])</f>
        <v>4.8319962061760834E-2</v>
      </c>
      <c r="AK155">
        <f>IF(AR155=1,LN(EmployeeData36[[#This Row],[Probability]]),LN(1-EmployeeData36[[#This Row],[Probability]]))</f>
        <v>-4.9526395285910872E-2</v>
      </c>
      <c r="AL155" s="3">
        <f>(AR155-EmployeeData36[[#This Row],[Probability]])^2</f>
        <v>2.3348187336500064E-3</v>
      </c>
      <c r="AM155" t="str">
        <f>IF(EmployeeData36[[#This Row],[Probability]]&lt;10%,"Low",
IF(EmployeeData36[[#This Row],[Probability]]&lt;20%,"Moderate",
IF(EmployeeData36[[#This Row],[Probability]]&lt;30%,"High","Very High")))</f>
        <v>Low</v>
      </c>
      <c r="AN155">
        <f t="shared" si="2"/>
        <v>0</v>
      </c>
      <c r="AO155" t="str">
        <f>EmployeeData3[[#This Row],[Department]]</f>
        <v>Sales</v>
      </c>
      <c r="AP155" t="str">
        <f>EmployeeData3[[#This Row],[Country]]</f>
        <v>UK</v>
      </c>
      <c r="AQ155" t="str">
        <f>EmployeeData[[#This Row],[Job Level]]</f>
        <v>Senior</v>
      </c>
      <c r="AR155">
        <v>0</v>
      </c>
    </row>
    <row r="156" spans="1:44">
      <c r="A156">
        <v>27</v>
      </c>
      <c r="B156">
        <v>7.3</v>
      </c>
      <c r="C156">
        <v>4.9000000000000004</v>
      </c>
      <c r="D156" s="3">
        <v>1.02</v>
      </c>
      <c r="E156">
        <v>0</v>
      </c>
      <c r="F156">
        <v>20</v>
      </c>
      <c r="G156">
        <v>77</v>
      </c>
      <c r="H156">
        <v>4</v>
      </c>
      <c r="I156">
        <v>5</v>
      </c>
      <c r="J156">
        <v>1</v>
      </c>
      <c r="K156">
        <v>7</v>
      </c>
      <c r="L156">
        <v>1</v>
      </c>
      <c r="M156">
        <v>0</v>
      </c>
      <c r="N156">
        <v>0</v>
      </c>
      <c r="O156">
        <v>0</v>
      </c>
      <c r="P156">
        <v>0</v>
      </c>
      <c r="Q156">
        <v>0</v>
      </c>
      <c r="R156">
        <v>1</v>
      </c>
      <c r="S156">
        <v>0</v>
      </c>
      <c r="T156">
        <v>1</v>
      </c>
      <c r="U156">
        <v>0</v>
      </c>
      <c r="V156">
        <v>0</v>
      </c>
      <c r="W156">
        <v>0</v>
      </c>
      <c r="X156">
        <v>0</v>
      </c>
      <c r="Y156">
        <v>0</v>
      </c>
      <c r="Z156">
        <v>0</v>
      </c>
      <c r="AA156">
        <v>0</v>
      </c>
      <c r="AB156">
        <v>0</v>
      </c>
      <c r="AC156">
        <v>0</v>
      </c>
      <c r="AD156">
        <v>0</v>
      </c>
      <c r="AE156">
        <v>1</v>
      </c>
      <c r="AF156">
        <v>1</v>
      </c>
      <c r="AG156">
        <v>0</v>
      </c>
      <c r="AH156" s="59" cm="1">
        <f t="array" ref="AH156">$B$1005+SUMPRODUCT(A156:AG156,TRANSPOSE($B$1006:$B$1038))</f>
        <v>-1.0342754834591472</v>
      </c>
      <c r="AI156" s="3">
        <f>EXP(EmployeeData36[[#This Row],[Logit]])</f>
        <v>0.3554838415696645</v>
      </c>
      <c r="AJ156">
        <f>EmployeeData36[[#This Row],[Odds]]/(1+EmployeeData36[[#This Row],[Odds]])</f>
        <v>0.2622560525384135</v>
      </c>
      <c r="AK156">
        <f>IF(AR156=1,LN(EmployeeData36[[#This Row],[Probability]]),LN(1-EmployeeData36[[#This Row],[Probability]]))</f>
        <v>-0.30415846924345458</v>
      </c>
      <c r="AL156" s="3">
        <f>(AR156-EmployeeData36[[#This Row],[Probability]])^2</f>
        <v>6.8778237093031103E-2</v>
      </c>
      <c r="AM156" t="str">
        <f>IF(EmployeeData36[[#This Row],[Probability]]&lt;10%,"Low",
IF(EmployeeData36[[#This Row],[Probability]]&lt;20%,"Moderate",
IF(EmployeeData36[[#This Row],[Probability]]&lt;30%,"High","Very High")))</f>
        <v>High</v>
      </c>
      <c r="AN156">
        <f t="shared" si="2"/>
        <v>0</v>
      </c>
      <c r="AO156" t="str">
        <f>EmployeeData3[[#This Row],[Department]]</f>
        <v>Claims</v>
      </c>
      <c r="AP156" t="str">
        <f>EmployeeData3[[#This Row],[Country]]</f>
        <v>US</v>
      </c>
      <c r="AQ156" t="str">
        <f>EmployeeData[[#This Row],[Job Level]]</f>
        <v>Senior</v>
      </c>
      <c r="AR156">
        <v>0</v>
      </c>
    </row>
    <row r="157" spans="1:44">
      <c r="A157">
        <v>30</v>
      </c>
      <c r="B157">
        <v>4.8</v>
      </c>
      <c r="C157">
        <v>0.5</v>
      </c>
      <c r="D157" s="3">
        <v>1.05</v>
      </c>
      <c r="E157">
        <v>1</v>
      </c>
      <c r="F157">
        <v>11</v>
      </c>
      <c r="G157">
        <v>80</v>
      </c>
      <c r="H157">
        <v>4</v>
      </c>
      <c r="I157">
        <v>3.3</v>
      </c>
      <c r="J157">
        <v>1</v>
      </c>
      <c r="K157">
        <v>11</v>
      </c>
      <c r="L157">
        <v>0</v>
      </c>
      <c r="M157">
        <v>0</v>
      </c>
      <c r="N157">
        <v>0</v>
      </c>
      <c r="O157">
        <v>0</v>
      </c>
      <c r="P157">
        <v>0</v>
      </c>
      <c r="Q157">
        <v>0</v>
      </c>
      <c r="R157">
        <v>1</v>
      </c>
      <c r="S157">
        <v>0</v>
      </c>
      <c r="T157">
        <v>0</v>
      </c>
      <c r="U157">
        <v>1</v>
      </c>
      <c r="V157">
        <v>0</v>
      </c>
      <c r="W157">
        <v>0</v>
      </c>
      <c r="X157">
        <v>0</v>
      </c>
      <c r="Y157">
        <v>0</v>
      </c>
      <c r="Z157">
        <v>0</v>
      </c>
      <c r="AA157">
        <v>0</v>
      </c>
      <c r="AB157">
        <v>0</v>
      </c>
      <c r="AC157">
        <v>0</v>
      </c>
      <c r="AD157">
        <v>1</v>
      </c>
      <c r="AE157">
        <v>0</v>
      </c>
      <c r="AF157">
        <v>0</v>
      </c>
      <c r="AG157">
        <v>0</v>
      </c>
      <c r="AH157" s="59" cm="1">
        <f t="array" ref="AH157">$B$1005+SUMPRODUCT(A157:AG157,TRANSPOSE($B$1006:$B$1038))</f>
        <v>-3.1894887498266504</v>
      </c>
      <c r="AI157" s="3">
        <f>EXP(EmployeeData36[[#This Row],[Logit]])</f>
        <v>4.1192925446824236E-2</v>
      </c>
      <c r="AJ157">
        <f>EmployeeData36[[#This Row],[Odds]]/(1+EmployeeData36[[#This Row],[Odds]])</f>
        <v>3.9563201439489652E-2</v>
      </c>
      <c r="AK157">
        <f>IF(AR157=1,LN(EmployeeData36[[#This Row],[Probability]]),LN(1-EmployeeData36[[#This Row],[Probability]]))</f>
        <v>-4.0367099500153499E-2</v>
      </c>
      <c r="AL157" s="3">
        <f>(AR157-EmployeeData36[[#This Row],[Probability]])^2</f>
        <v>1.5652469081416361E-3</v>
      </c>
      <c r="AM157" t="str">
        <f>IF(EmployeeData36[[#This Row],[Probability]]&lt;10%,"Low",
IF(EmployeeData36[[#This Row],[Probability]]&lt;20%,"Moderate",
IF(EmployeeData36[[#This Row],[Probability]]&lt;30%,"High","Very High")))</f>
        <v>Low</v>
      </c>
      <c r="AN157">
        <f t="shared" si="2"/>
        <v>0</v>
      </c>
      <c r="AO157" t="str">
        <f>EmployeeData3[[#This Row],[Department]]</f>
        <v>Finance</v>
      </c>
      <c r="AP157" t="str">
        <f>EmployeeData3[[#This Row],[Country]]</f>
        <v>Singapore</v>
      </c>
      <c r="AQ157" t="str">
        <f>EmployeeData[[#This Row],[Job Level]]</f>
        <v>Senior</v>
      </c>
      <c r="AR157">
        <v>0</v>
      </c>
    </row>
    <row r="158" spans="1:44">
      <c r="A158">
        <v>37</v>
      </c>
      <c r="B158">
        <v>1.5</v>
      </c>
      <c r="C158">
        <v>1.5</v>
      </c>
      <c r="D158" s="3">
        <v>0.99</v>
      </c>
      <c r="E158">
        <v>0</v>
      </c>
      <c r="F158">
        <v>11</v>
      </c>
      <c r="G158">
        <v>84</v>
      </c>
      <c r="H158">
        <v>3</v>
      </c>
      <c r="I158">
        <v>5.8</v>
      </c>
      <c r="J158">
        <v>0</v>
      </c>
      <c r="K158">
        <v>14</v>
      </c>
      <c r="L158">
        <v>0</v>
      </c>
      <c r="M158">
        <v>1</v>
      </c>
      <c r="N158">
        <v>0</v>
      </c>
      <c r="O158">
        <v>0</v>
      </c>
      <c r="P158">
        <v>0</v>
      </c>
      <c r="Q158">
        <v>0</v>
      </c>
      <c r="R158">
        <v>0</v>
      </c>
      <c r="S158">
        <v>0</v>
      </c>
      <c r="T158">
        <v>0</v>
      </c>
      <c r="U158">
        <v>0</v>
      </c>
      <c r="V158">
        <v>0</v>
      </c>
      <c r="W158">
        <v>0</v>
      </c>
      <c r="X158">
        <v>1</v>
      </c>
      <c r="Y158">
        <v>0</v>
      </c>
      <c r="Z158">
        <v>0</v>
      </c>
      <c r="AA158">
        <v>0</v>
      </c>
      <c r="AB158">
        <v>0</v>
      </c>
      <c r="AC158">
        <v>0</v>
      </c>
      <c r="AD158">
        <v>0</v>
      </c>
      <c r="AE158">
        <v>0</v>
      </c>
      <c r="AF158">
        <v>0</v>
      </c>
      <c r="AG158">
        <v>1</v>
      </c>
      <c r="AH158" s="59" cm="1">
        <f t="array" ref="AH158">$B$1005+SUMPRODUCT(A158:AG158,TRANSPOSE($B$1006:$B$1038))</f>
        <v>-2.8319194712218296</v>
      </c>
      <c r="AI158" s="3">
        <f>EXP(EmployeeData36[[#This Row],[Logit]])</f>
        <v>5.8899688838174862E-2</v>
      </c>
      <c r="AJ158">
        <f>EmployeeData36[[#This Row],[Odds]]/(1+EmployeeData36[[#This Row],[Odds]])</f>
        <v>5.5623482997525127E-2</v>
      </c>
      <c r="AK158">
        <f>IF(AR158=1,LN(EmployeeData36[[#This Row],[Probability]]),LN(1-EmployeeData36[[#This Row],[Probability]]))</f>
        <v>-5.7230339600394288E-2</v>
      </c>
      <c r="AL158" s="3">
        <f>(AR158-EmployeeData36[[#This Row],[Probability]])^2</f>
        <v>3.093971860775967E-3</v>
      </c>
      <c r="AM158" t="str">
        <f>IF(EmployeeData36[[#This Row],[Probability]]&lt;10%,"Low",
IF(EmployeeData36[[#This Row],[Probability]]&lt;20%,"Moderate",
IF(EmployeeData36[[#This Row],[Probability]]&lt;30%,"High","Very High")))</f>
        <v>Low</v>
      </c>
      <c r="AN158">
        <f t="shared" si="2"/>
        <v>0</v>
      </c>
      <c r="AO158" t="str">
        <f>EmployeeData3[[#This Row],[Department]]</f>
        <v>Marketing</v>
      </c>
      <c r="AP158" t="str">
        <f>EmployeeData3[[#This Row],[Country]]</f>
        <v>UK</v>
      </c>
      <c r="AQ158" t="str">
        <f>EmployeeData[[#This Row],[Job Level]]</f>
        <v>Professional</v>
      </c>
      <c r="AR158">
        <v>0</v>
      </c>
    </row>
    <row r="159" spans="1:44">
      <c r="A159">
        <v>33</v>
      </c>
      <c r="B159">
        <v>4.2</v>
      </c>
      <c r="C159">
        <v>2.7</v>
      </c>
      <c r="D159" s="3">
        <v>0.92</v>
      </c>
      <c r="E159">
        <v>0</v>
      </c>
      <c r="F159">
        <v>2</v>
      </c>
      <c r="G159">
        <v>79</v>
      </c>
      <c r="H159">
        <v>2</v>
      </c>
      <c r="I159">
        <v>2.7</v>
      </c>
      <c r="J159">
        <v>0</v>
      </c>
      <c r="K159">
        <v>30</v>
      </c>
      <c r="L159">
        <v>1</v>
      </c>
      <c r="M159">
        <v>0</v>
      </c>
      <c r="N159">
        <v>0</v>
      </c>
      <c r="O159">
        <v>0</v>
      </c>
      <c r="P159">
        <v>0</v>
      </c>
      <c r="Q159">
        <v>1</v>
      </c>
      <c r="R159">
        <v>0</v>
      </c>
      <c r="S159">
        <v>0</v>
      </c>
      <c r="T159">
        <v>0</v>
      </c>
      <c r="U159">
        <v>0</v>
      </c>
      <c r="V159">
        <v>0</v>
      </c>
      <c r="W159">
        <v>0</v>
      </c>
      <c r="X159">
        <v>0</v>
      </c>
      <c r="Y159">
        <v>0</v>
      </c>
      <c r="Z159">
        <v>1</v>
      </c>
      <c r="AA159">
        <v>0</v>
      </c>
      <c r="AB159">
        <v>0</v>
      </c>
      <c r="AC159">
        <v>0</v>
      </c>
      <c r="AD159">
        <v>1</v>
      </c>
      <c r="AE159">
        <v>0</v>
      </c>
      <c r="AF159">
        <v>0</v>
      </c>
      <c r="AG159">
        <v>1</v>
      </c>
      <c r="AH159" s="59" cm="1">
        <f t="array" ref="AH159">$B$1005+SUMPRODUCT(A159:AG159,TRANSPOSE($B$1006:$B$1038))</f>
        <v>-2.1579294212224314</v>
      </c>
      <c r="AI159" s="3">
        <f>EXP(EmployeeData36[[#This Row],[Logit]])</f>
        <v>0.11556415817341231</v>
      </c>
      <c r="AJ159">
        <f>EmployeeData36[[#This Row],[Odds]]/(1+EmployeeData36[[#This Row],[Odds]])</f>
        <v>0.10359257002540599</v>
      </c>
      <c r="AK159">
        <f>IF(AR159=1,LN(EmployeeData36[[#This Row],[Probability]]),LN(1-EmployeeData36[[#This Row],[Probability]]))</f>
        <v>-0.10936024840766118</v>
      </c>
      <c r="AL159" s="3">
        <f>(AR159-EmployeeData36[[#This Row],[Probability]])^2</f>
        <v>1.0731420564468644E-2</v>
      </c>
      <c r="AM159" t="str">
        <f>IF(EmployeeData36[[#This Row],[Probability]]&lt;10%,"Low",
IF(EmployeeData36[[#This Row],[Probability]]&lt;20%,"Moderate",
IF(EmployeeData36[[#This Row],[Probability]]&lt;30%,"High","Very High")))</f>
        <v>Moderate</v>
      </c>
      <c r="AN159">
        <f t="shared" si="2"/>
        <v>0</v>
      </c>
      <c r="AO159" t="str">
        <f>EmployeeData3[[#This Row],[Department]]</f>
        <v>Underwriting</v>
      </c>
      <c r="AP159" t="str">
        <f>EmployeeData3[[#This Row],[Country]]</f>
        <v>Singapore</v>
      </c>
      <c r="AQ159" t="str">
        <f>EmployeeData[[#This Row],[Job Level]]</f>
        <v>Manager</v>
      </c>
      <c r="AR159">
        <v>0</v>
      </c>
    </row>
    <row r="160" spans="1:44">
      <c r="A160">
        <v>46</v>
      </c>
      <c r="B160">
        <v>3.6</v>
      </c>
      <c r="C160">
        <v>3.6</v>
      </c>
      <c r="D160" s="3">
        <v>1.02</v>
      </c>
      <c r="E160">
        <v>0</v>
      </c>
      <c r="F160">
        <v>24</v>
      </c>
      <c r="G160">
        <v>65</v>
      </c>
      <c r="H160">
        <v>2</v>
      </c>
      <c r="I160">
        <v>3.9</v>
      </c>
      <c r="J160">
        <v>0</v>
      </c>
      <c r="K160">
        <v>24</v>
      </c>
      <c r="L160">
        <v>1</v>
      </c>
      <c r="M160">
        <v>1</v>
      </c>
      <c r="N160">
        <v>0</v>
      </c>
      <c r="O160">
        <v>0</v>
      </c>
      <c r="P160">
        <v>0</v>
      </c>
      <c r="Q160">
        <v>1</v>
      </c>
      <c r="R160">
        <v>0</v>
      </c>
      <c r="S160">
        <v>0</v>
      </c>
      <c r="T160">
        <v>0</v>
      </c>
      <c r="U160">
        <v>1</v>
      </c>
      <c r="V160">
        <v>0</v>
      </c>
      <c r="W160">
        <v>0</v>
      </c>
      <c r="X160">
        <v>0</v>
      </c>
      <c r="Y160">
        <v>0</v>
      </c>
      <c r="Z160">
        <v>0</v>
      </c>
      <c r="AA160">
        <v>0</v>
      </c>
      <c r="AB160">
        <v>0</v>
      </c>
      <c r="AC160">
        <v>0</v>
      </c>
      <c r="AD160">
        <v>0</v>
      </c>
      <c r="AE160">
        <v>0</v>
      </c>
      <c r="AF160">
        <v>0</v>
      </c>
      <c r="AG160">
        <v>1</v>
      </c>
      <c r="AH160" s="59" cm="1">
        <f t="array" ref="AH160">$B$1005+SUMPRODUCT(A160:AG160,TRANSPOSE($B$1006:$B$1038))</f>
        <v>-0.85490698326190728</v>
      </c>
      <c r="AI160" s="3">
        <f>EXP(EmployeeData36[[#This Row],[Logit]])</f>
        <v>0.42532275137733055</v>
      </c>
      <c r="AJ160">
        <f>EmployeeData36[[#This Row],[Odds]]/(1+EmployeeData36[[#This Row],[Odds]])</f>
        <v>0.29840451993510164</v>
      </c>
      <c r="AK160">
        <f>IF(AR160=1,LN(EmployeeData36[[#This Row],[Probability]]),LN(1-EmployeeData36[[#This Row],[Probability]]))</f>
        <v>-1.2093052635316541</v>
      </c>
      <c r="AL160" s="3">
        <f>(AR160-EmployeeData36[[#This Row],[Probability]])^2</f>
        <v>0.4922362176474952</v>
      </c>
      <c r="AM160" t="str">
        <f>IF(EmployeeData36[[#This Row],[Probability]]&lt;10%,"Low",
IF(EmployeeData36[[#This Row],[Probability]]&lt;20%,"Moderate",
IF(EmployeeData36[[#This Row],[Probability]]&lt;30%,"High","Very High")))</f>
        <v>High</v>
      </c>
      <c r="AN160">
        <f t="shared" si="2"/>
        <v>1</v>
      </c>
      <c r="AO160" t="str">
        <f>EmployeeData3[[#This Row],[Department]]</f>
        <v>Finance</v>
      </c>
      <c r="AP160" t="str">
        <f>EmployeeData3[[#This Row],[Country]]</f>
        <v>UK</v>
      </c>
      <c r="AQ160" t="str">
        <f>EmployeeData[[#This Row],[Job Level]]</f>
        <v>Manager</v>
      </c>
      <c r="AR160">
        <v>1</v>
      </c>
    </row>
    <row r="161" spans="1:44">
      <c r="A161">
        <v>41</v>
      </c>
      <c r="B161">
        <v>0.6</v>
      </c>
      <c r="C161">
        <v>0.6</v>
      </c>
      <c r="D161" s="3">
        <v>0.89</v>
      </c>
      <c r="E161">
        <v>0</v>
      </c>
      <c r="F161">
        <v>13</v>
      </c>
      <c r="G161">
        <v>61</v>
      </c>
      <c r="H161">
        <v>4</v>
      </c>
      <c r="I161">
        <v>2.1</v>
      </c>
      <c r="J161">
        <v>0</v>
      </c>
      <c r="K161">
        <v>22</v>
      </c>
      <c r="L161">
        <v>0</v>
      </c>
      <c r="M161">
        <v>0</v>
      </c>
      <c r="N161">
        <v>1</v>
      </c>
      <c r="O161">
        <v>0</v>
      </c>
      <c r="P161">
        <v>1</v>
      </c>
      <c r="Q161">
        <v>0</v>
      </c>
      <c r="R161">
        <v>0</v>
      </c>
      <c r="S161">
        <v>0</v>
      </c>
      <c r="T161">
        <v>0</v>
      </c>
      <c r="U161">
        <v>0</v>
      </c>
      <c r="V161">
        <v>0</v>
      </c>
      <c r="W161">
        <v>0</v>
      </c>
      <c r="X161">
        <v>1</v>
      </c>
      <c r="Y161">
        <v>0</v>
      </c>
      <c r="Z161">
        <v>0</v>
      </c>
      <c r="AA161">
        <v>1</v>
      </c>
      <c r="AB161">
        <v>0</v>
      </c>
      <c r="AC161">
        <v>0</v>
      </c>
      <c r="AD161">
        <v>0</v>
      </c>
      <c r="AE161">
        <v>0</v>
      </c>
      <c r="AF161">
        <v>0</v>
      </c>
      <c r="AG161">
        <v>0</v>
      </c>
      <c r="AH161" s="59" cm="1">
        <f t="array" ref="AH161">$B$1005+SUMPRODUCT(A161:AG161,TRANSPOSE($B$1006:$B$1038))</f>
        <v>-1.0282274180368596</v>
      </c>
      <c r="AI161" s="3">
        <f>EXP(EmployeeData36[[#This Row],[Logit]])</f>
        <v>0.35764034586600046</v>
      </c>
      <c r="AJ161">
        <f>EmployeeData36[[#This Row],[Odds]]/(1+EmployeeData36[[#This Row],[Odds]])</f>
        <v>0.26342790044138809</v>
      </c>
      <c r="AK161">
        <f>IF(AR161=1,LN(EmployeeData36[[#This Row],[Probability]]),LN(1-EmployeeData36[[#This Row],[Probability]]))</f>
        <v>-1.3339755710555452</v>
      </c>
      <c r="AL161" s="3">
        <f>(AR161-EmployeeData36[[#This Row],[Probability]])^2</f>
        <v>0.54253845784818167</v>
      </c>
      <c r="AM161" t="str">
        <f>IF(EmployeeData36[[#This Row],[Probability]]&lt;10%,"Low",
IF(EmployeeData36[[#This Row],[Probability]]&lt;20%,"Moderate",
IF(EmployeeData36[[#This Row],[Probability]]&lt;30%,"High","Very High")))</f>
        <v>High</v>
      </c>
      <c r="AN161">
        <f t="shared" si="2"/>
        <v>1</v>
      </c>
      <c r="AO161" t="str">
        <f>EmployeeData3[[#This Row],[Department]]</f>
        <v>Marketing</v>
      </c>
      <c r="AP161" t="str">
        <f>EmployeeData3[[#This Row],[Country]]</f>
        <v>Canada</v>
      </c>
      <c r="AQ161" t="str">
        <f>EmployeeData[[#This Row],[Job Level]]</f>
        <v>Entry</v>
      </c>
      <c r="AR161">
        <v>1</v>
      </c>
    </row>
    <row r="162" spans="1:44">
      <c r="A162">
        <v>54</v>
      </c>
      <c r="B162">
        <v>4.4000000000000004</v>
      </c>
      <c r="C162">
        <v>1.9</v>
      </c>
      <c r="D162" s="3">
        <v>1.1399999999999999</v>
      </c>
      <c r="E162">
        <v>0</v>
      </c>
      <c r="F162">
        <v>18</v>
      </c>
      <c r="G162">
        <v>76</v>
      </c>
      <c r="H162">
        <v>0</v>
      </c>
      <c r="I162">
        <v>2.7</v>
      </c>
      <c r="J162">
        <v>0</v>
      </c>
      <c r="K162">
        <v>26</v>
      </c>
      <c r="L162">
        <v>0</v>
      </c>
      <c r="M162">
        <v>0</v>
      </c>
      <c r="N162">
        <v>0</v>
      </c>
      <c r="O162">
        <v>0</v>
      </c>
      <c r="P162">
        <v>0</v>
      </c>
      <c r="Q162">
        <v>1</v>
      </c>
      <c r="R162">
        <v>0</v>
      </c>
      <c r="S162">
        <v>0</v>
      </c>
      <c r="T162">
        <v>0</v>
      </c>
      <c r="U162">
        <v>0</v>
      </c>
      <c r="V162">
        <v>0</v>
      </c>
      <c r="W162">
        <v>0</v>
      </c>
      <c r="X162">
        <v>0</v>
      </c>
      <c r="Y162">
        <v>1</v>
      </c>
      <c r="Z162">
        <v>0</v>
      </c>
      <c r="AA162">
        <v>0</v>
      </c>
      <c r="AB162">
        <v>0</v>
      </c>
      <c r="AC162">
        <v>0</v>
      </c>
      <c r="AD162">
        <v>0</v>
      </c>
      <c r="AE162">
        <v>0</v>
      </c>
      <c r="AF162">
        <v>0</v>
      </c>
      <c r="AG162">
        <v>0</v>
      </c>
      <c r="AH162" s="59" cm="1">
        <f t="array" ref="AH162">$B$1005+SUMPRODUCT(A162:AG162,TRANSPOSE($B$1006:$B$1038))</f>
        <v>-2.4845454575803156</v>
      </c>
      <c r="AI162" s="3">
        <f>EXP(EmployeeData36[[#This Row],[Logit]])</f>
        <v>8.3363438120453701E-2</v>
      </c>
      <c r="AJ162">
        <f>EmployeeData36[[#This Row],[Odds]]/(1+EmployeeData36[[#This Row],[Odds]])</f>
        <v>7.6948727626513211E-2</v>
      </c>
      <c r="AK162">
        <f>IF(AR162=1,LN(EmployeeData36[[#This Row],[Probability]]),LN(1-EmployeeData36[[#This Row],[Probability]]))</f>
        <v>-8.007049632169326E-2</v>
      </c>
      <c r="AL162" s="3">
        <f>(AR162-EmployeeData36[[#This Row],[Probability]])^2</f>
        <v>5.9211066833393172E-3</v>
      </c>
      <c r="AM162" t="str">
        <f>IF(EmployeeData36[[#This Row],[Probability]]&lt;10%,"Low",
IF(EmployeeData36[[#This Row],[Probability]]&lt;20%,"Moderate",
IF(EmployeeData36[[#This Row],[Probability]]&lt;30%,"High","Very High")))</f>
        <v>Low</v>
      </c>
      <c r="AN162">
        <f t="shared" si="2"/>
        <v>0</v>
      </c>
      <c r="AO162" t="str">
        <f>EmployeeData3[[#This Row],[Department]]</f>
        <v>Sales</v>
      </c>
      <c r="AP162" t="str">
        <f>EmployeeData3[[#This Row],[Country]]</f>
        <v>UK</v>
      </c>
      <c r="AQ162" t="str">
        <f>EmployeeData[[#This Row],[Job Level]]</f>
        <v>Manager</v>
      </c>
      <c r="AR162">
        <v>0</v>
      </c>
    </row>
    <row r="163" spans="1:44">
      <c r="A163">
        <v>36</v>
      </c>
      <c r="B163">
        <v>1.6</v>
      </c>
      <c r="C163">
        <v>1.6</v>
      </c>
      <c r="D163" s="3">
        <v>0.9</v>
      </c>
      <c r="E163">
        <v>0</v>
      </c>
      <c r="F163">
        <v>7</v>
      </c>
      <c r="G163">
        <v>79</v>
      </c>
      <c r="H163">
        <v>13</v>
      </c>
      <c r="I163">
        <v>2.2000000000000002</v>
      </c>
      <c r="J163">
        <v>0</v>
      </c>
      <c r="K163">
        <v>31</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s="59" cm="1">
        <f t="array" ref="AH163">$B$1005+SUMPRODUCT(A163:AG163,TRANSPOSE($B$1006:$B$1038))</f>
        <v>-2.551743742480697</v>
      </c>
      <c r="AI163" s="3">
        <f>EXP(EmployeeData36[[#This Row],[Logit]])</f>
        <v>7.7945630323248166E-2</v>
      </c>
      <c r="AJ163">
        <f>EmployeeData36[[#This Row],[Odds]]/(1+EmployeeData36[[#This Row],[Odds]])</f>
        <v>7.2309426496653895E-2</v>
      </c>
      <c r="AK163">
        <f>IF(AR163=1,LN(EmployeeData36[[#This Row],[Probability]]),LN(1-EmployeeData36[[#This Row],[Probability]]))</f>
        <v>-7.5057035522163459E-2</v>
      </c>
      <c r="AL163" s="3">
        <f>(AR163-EmployeeData36[[#This Row],[Probability]])^2</f>
        <v>5.2286531602749927E-3</v>
      </c>
      <c r="AM163" t="str">
        <f>IF(EmployeeData36[[#This Row],[Probability]]&lt;10%,"Low",
IF(EmployeeData36[[#This Row],[Probability]]&lt;20%,"Moderate",
IF(EmployeeData36[[#This Row],[Probability]]&lt;30%,"High","Very High")))</f>
        <v>Low</v>
      </c>
      <c r="AN163">
        <f t="shared" si="2"/>
        <v>0</v>
      </c>
      <c r="AO163" t="str">
        <f>EmployeeData3[[#This Row],[Department]]</f>
        <v>Operations</v>
      </c>
      <c r="AP163" t="str">
        <f>EmployeeData3[[#This Row],[Country]]</f>
        <v>UK</v>
      </c>
      <c r="AQ163" t="str">
        <f>EmployeeData[[#This Row],[Job Level]]</f>
        <v>Professional</v>
      </c>
      <c r="AR163">
        <v>0</v>
      </c>
    </row>
    <row r="164" spans="1:44">
      <c r="A164">
        <v>37</v>
      </c>
      <c r="B164">
        <v>7.4</v>
      </c>
      <c r="C164">
        <v>4.9000000000000004</v>
      </c>
      <c r="D164" s="3">
        <v>0.92</v>
      </c>
      <c r="E164">
        <v>0</v>
      </c>
      <c r="F164">
        <v>20</v>
      </c>
      <c r="G164">
        <v>86</v>
      </c>
      <c r="H164">
        <v>2</v>
      </c>
      <c r="I164">
        <v>0.6</v>
      </c>
      <c r="J164">
        <v>0</v>
      </c>
      <c r="K164">
        <v>32</v>
      </c>
      <c r="L164">
        <v>1</v>
      </c>
      <c r="M164">
        <v>0</v>
      </c>
      <c r="N164">
        <v>1</v>
      </c>
      <c r="O164">
        <v>0</v>
      </c>
      <c r="P164">
        <v>0</v>
      </c>
      <c r="Q164">
        <v>0</v>
      </c>
      <c r="R164">
        <v>0</v>
      </c>
      <c r="S164">
        <v>0</v>
      </c>
      <c r="T164">
        <v>0</v>
      </c>
      <c r="U164">
        <v>0</v>
      </c>
      <c r="V164">
        <v>0</v>
      </c>
      <c r="W164">
        <v>0</v>
      </c>
      <c r="X164">
        <v>0</v>
      </c>
      <c r="Y164">
        <v>0</v>
      </c>
      <c r="Z164">
        <v>0</v>
      </c>
      <c r="AA164">
        <v>0</v>
      </c>
      <c r="AB164">
        <v>0</v>
      </c>
      <c r="AC164">
        <v>0</v>
      </c>
      <c r="AD164">
        <v>0</v>
      </c>
      <c r="AE164">
        <v>1</v>
      </c>
      <c r="AF164">
        <v>0</v>
      </c>
      <c r="AG164">
        <v>0</v>
      </c>
      <c r="AH164" s="59" cm="1">
        <f t="array" ref="AH164">$B$1005+SUMPRODUCT(A164:AG164,TRANSPOSE($B$1006:$B$1038))</f>
        <v>-1.9424602385960701</v>
      </c>
      <c r="AI164" s="3">
        <f>EXP(EmployeeData36[[#This Row],[Logit]])</f>
        <v>0.14335083832137752</v>
      </c>
      <c r="AJ164">
        <f>EmployeeData36[[#This Row],[Odds]]/(1+EmployeeData36[[#This Row],[Odds]])</f>
        <v>0.12537782237676018</v>
      </c>
      <c r="AK164">
        <f>IF(AR164=1,LN(EmployeeData36[[#This Row],[Probability]]),LN(1-EmployeeData36[[#This Row],[Probability]]))</f>
        <v>-0.13396328287770445</v>
      </c>
      <c r="AL164" s="3">
        <f>(AR164-EmployeeData36[[#This Row],[Probability]])^2</f>
        <v>1.5719598343938424E-2</v>
      </c>
      <c r="AM164" t="str">
        <f>IF(EmployeeData36[[#This Row],[Probability]]&lt;10%,"Low",
IF(EmployeeData36[[#This Row],[Probability]]&lt;20%,"Moderate",
IF(EmployeeData36[[#This Row],[Probability]]&lt;30%,"High","Very High")))</f>
        <v>Moderate</v>
      </c>
      <c r="AN164">
        <f t="shared" si="2"/>
        <v>0</v>
      </c>
      <c r="AO164" t="str">
        <f>EmployeeData3[[#This Row],[Department]]</f>
        <v>Operations</v>
      </c>
      <c r="AP164" t="str">
        <f>EmployeeData3[[#This Row],[Country]]</f>
        <v>US</v>
      </c>
      <c r="AQ164" t="str">
        <f>EmployeeData[[#This Row],[Job Level]]</f>
        <v>Professional</v>
      </c>
      <c r="AR164">
        <v>0</v>
      </c>
    </row>
    <row r="165" spans="1:44">
      <c r="A165">
        <v>49</v>
      </c>
      <c r="B165">
        <v>5.3</v>
      </c>
      <c r="C165">
        <v>1.9</v>
      </c>
      <c r="D165" s="3">
        <v>1.1599999999999999</v>
      </c>
      <c r="E165">
        <v>0</v>
      </c>
      <c r="F165">
        <v>9</v>
      </c>
      <c r="G165">
        <v>86</v>
      </c>
      <c r="H165">
        <v>15</v>
      </c>
      <c r="I165">
        <v>0.7</v>
      </c>
      <c r="J165">
        <v>1</v>
      </c>
      <c r="K165">
        <v>37</v>
      </c>
      <c r="L165">
        <v>0</v>
      </c>
      <c r="M165">
        <v>0</v>
      </c>
      <c r="N165">
        <v>1</v>
      </c>
      <c r="O165">
        <v>0</v>
      </c>
      <c r="P165">
        <v>0</v>
      </c>
      <c r="Q165">
        <v>0</v>
      </c>
      <c r="R165">
        <v>1</v>
      </c>
      <c r="S165">
        <v>0</v>
      </c>
      <c r="T165">
        <v>0</v>
      </c>
      <c r="U165">
        <v>0</v>
      </c>
      <c r="V165">
        <v>0</v>
      </c>
      <c r="W165">
        <v>0</v>
      </c>
      <c r="X165">
        <v>0</v>
      </c>
      <c r="Y165">
        <v>0</v>
      </c>
      <c r="Z165">
        <v>0</v>
      </c>
      <c r="AA165">
        <v>0</v>
      </c>
      <c r="AB165">
        <v>0</v>
      </c>
      <c r="AC165">
        <v>0</v>
      </c>
      <c r="AD165">
        <v>0</v>
      </c>
      <c r="AE165">
        <v>1</v>
      </c>
      <c r="AF165">
        <v>1</v>
      </c>
      <c r="AG165">
        <v>0</v>
      </c>
      <c r="AH165" s="59" cm="1">
        <f t="array" ref="AH165">$B$1005+SUMPRODUCT(A165:AG165,TRANSPOSE($B$1006:$B$1038))</f>
        <v>-2.6129624158210616</v>
      </c>
      <c r="AI165" s="3">
        <f>EXP(EmployeeData36[[#This Row],[Logit]])</f>
        <v>7.3317026215007852E-2</v>
      </c>
      <c r="AJ165">
        <f>EmployeeData36[[#This Row],[Odds]]/(1+EmployeeData36[[#This Row],[Odds]])</f>
        <v>6.8308826212844329E-2</v>
      </c>
      <c r="AK165">
        <f>IF(AR165=1,LN(EmployeeData36[[#This Row],[Probability]]),LN(1-EmployeeData36[[#This Row],[Probability]]))</f>
        <v>-7.0753877805408913E-2</v>
      </c>
      <c r="AL165" s="3">
        <f>(AR165-EmployeeData36[[#This Row],[Probability]])^2</f>
        <v>4.6660957385765683E-3</v>
      </c>
      <c r="AM165" t="str">
        <f>IF(EmployeeData36[[#This Row],[Probability]]&lt;10%,"Low",
IF(EmployeeData36[[#This Row],[Probability]]&lt;20%,"Moderate",
IF(EmployeeData36[[#This Row],[Probability]]&lt;30%,"High","Very High")))</f>
        <v>Low</v>
      </c>
      <c r="AN165">
        <f t="shared" si="2"/>
        <v>0</v>
      </c>
      <c r="AO165" t="str">
        <f>EmployeeData3[[#This Row],[Department]]</f>
        <v>Operations</v>
      </c>
      <c r="AP165" t="str">
        <f>EmployeeData3[[#This Row],[Country]]</f>
        <v>US</v>
      </c>
      <c r="AQ165" t="str">
        <f>EmployeeData[[#This Row],[Job Level]]</f>
        <v>Senior</v>
      </c>
      <c r="AR165">
        <v>0</v>
      </c>
    </row>
    <row r="166" spans="1:44">
      <c r="A166">
        <v>37</v>
      </c>
      <c r="B166">
        <v>1.4</v>
      </c>
      <c r="C166">
        <v>1.4</v>
      </c>
      <c r="D166" s="3">
        <v>0.85</v>
      </c>
      <c r="E166">
        <v>0</v>
      </c>
      <c r="F166">
        <v>15</v>
      </c>
      <c r="G166">
        <v>61</v>
      </c>
      <c r="H166">
        <v>2</v>
      </c>
      <c r="I166">
        <v>0.8</v>
      </c>
      <c r="J166">
        <v>1</v>
      </c>
      <c r="K166">
        <v>46</v>
      </c>
      <c r="L166">
        <v>0</v>
      </c>
      <c r="M166">
        <v>0</v>
      </c>
      <c r="N166">
        <v>0</v>
      </c>
      <c r="O166">
        <v>1</v>
      </c>
      <c r="P166">
        <v>0</v>
      </c>
      <c r="Q166">
        <v>0</v>
      </c>
      <c r="R166">
        <v>0</v>
      </c>
      <c r="S166">
        <v>0</v>
      </c>
      <c r="T166">
        <v>0</v>
      </c>
      <c r="U166">
        <v>0</v>
      </c>
      <c r="V166">
        <v>0</v>
      </c>
      <c r="W166">
        <v>1</v>
      </c>
      <c r="X166">
        <v>0</v>
      </c>
      <c r="Y166">
        <v>0</v>
      </c>
      <c r="Z166">
        <v>0</v>
      </c>
      <c r="AA166">
        <v>1</v>
      </c>
      <c r="AB166">
        <v>0</v>
      </c>
      <c r="AC166">
        <v>0</v>
      </c>
      <c r="AD166">
        <v>0</v>
      </c>
      <c r="AE166">
        <v>0</v>
      </c>
      <c r="AF166">
        <v>0</v>
      </c>
      <c r="AG166">
        <v>1</v>
      </c>
      <c r="AH166" s="59" cm="1">
        <f t="array" ref="AH166">$B$1005+SUMPRODUCT(A166:AG166,TRANSPOSE($B$1006:$B$1038))</f>
        <v>-0.53094538942309788</v>
      </c>
      <c r="AI166" s="3">
        <f>EXP(EmployeeData36[[#This Row],[Logit]])</f>
        <v>0.58804877171889813</v>
      </c>
      <c r="AJ166">
        <f>EmployeeData36[[#This Row],[Odds]]/(1+EmployeeData36[[#This Row],[Odds]])</f>
        <v>0.37029641796353413</v>
      </c>
      <c r="AK166">
        <f>IF(AR166=1,LN(EmployeeData36[[#This Row],[Probability]]),LN(1-EmployeeData36[[#This Row],[Probability]]))</f>
        <v>-0.46250607502265101</v>
      </c>
      <c r="AL166" s="3">
        <f>(AR166-EmployeeData36[[#This Row],[Probability]])^2</f>
        <v>0.13711943715662436</v>
      </c>
      <c r="AM166" t="str">
        <f>IF(EmployeeData36[[#This Row],[Probability]]&lt;10%,"Low",
IF(EmployeeData36[[#This Row],[Probability]]&lt;20%,"Moderate",
IF(EmployeeData36[[#This Row],[Probability]]&lt;30%,"High","Very High")))</f>
        <v>Very High</v>
      </c>
      <c r="AN166">
        <f t="shared" si="2"/>
        <v>0</v>
      </c>
      <c r="AO166" t="str">
        <f>EmployeeData3[[#This Row],[Department]]</f>
        <v>IT</v>
      </c>
      <c r="AP166" t="str">
        <f>EmployeeData3[[#This Row],[Country]]</f>
        <v>Canada</v>
      </c>
      <c r="AQ166" t="str">
        <f>EmployeeData[[#This Row],[Job Level]]</f>
        <v>Professional</v>
      </c>
      <c r="AR166">
        <v>0</v>
      </c>
    </row>
    <row r="167" spans="1:44">
      <c r="A167">
        <v>51</v>
      </c>
      <c r="B167">
        <v>7.2</v>
      </c>
      <c r="C167">
        <v>5</v>
      </c>
      <c r="D167" s="3">
        <v>0.87</v>
      </c>
      <c r="E167">
        <v>1</v>
      </c>
      <c r="F167">
        <v>24</v>
      </c>
      <c r="G167">
        <v>68</v>
      </c>
      <c r="H167">
        <v>4</v>
      </c>
      <c r="I167">
        <v>3.4</v>
      </c>
      <c r="J167">
        <v>1</v>
      </c>
      <c r="K167">
        <v>24</v>
      </c>
      <c r="L167">
        <v>0</v>
      </c>
      <c r="M167">
        <v>0</v>
      </c>
      <c r="N167">
        <v>1</v>
      </c>
      <c r="O167">
        <v>0</v>
      </c>
      <c r="P167">
        <v>0</v>
      </c>
      <c r="Q167">
        <v>1</v>
      </c>
      <c r="R167">
        <v>0</v>
      </c>
      <c r="S167">
        <v>0</v>
      </c>
      <c r="T167">
        <v>0</v>
      </c>
      <c r="U167">
        <v>0</v>
      </c>
      <c r="V167">
        <v>0</v>
      </c>
      <c r="W167">
        <v>0</v>
      </c>
      <c r="X167">
        <v>0</v>
      </c>
      <c r="Y167">
        <v>0</v>
      </c>
      <c r="Z167">
        <v>1</v>
      </c>
      <c r="AA167">
        <v>0</v>
      </c>
      <c r="AB167">
        <v>0</v>
      </c>
      <c r="AC167">
        <v>0</v>
      </c>
      <c r="AD167">
        <v>0</v>
      </c>
      <c r="AE167">
        <v>1</v>
      </c>
      <c r="AF167">
        <v>0</v>
      </c>
      <c r="AG167">
        <v>1</v>
      </c>
      <c r="AH167" s="59" cm="1">
        <f t="array" ref="AH167">$B$1005+SUMPRODUCT(A167:AG167,TRANSPOSE($B$1006:$B$1038))</f>
        <v>-2.2607641169437294</v>
      </c>
      <c r="AI167" s="3">
        <f>EXP(EmployeeData36[[#This Row],[Logit]])</f>
        <v>0.10427077923732389</v>
      </c>
      <c r="AJ167">
        <f>EmployeeData36[[#This Row],[Odds]]/(1+EmployeeData36[[#This Row],[Odds]])</f>
        <v>9.4425009877866728E-2</v>
      </c>
      <c r="AK167">
        <f>IF(AR167=1,LN(EmployeeData36[[#This Row],[Probability]]),LN(1-EmployeeData36[[#This Row],[Probability]]))</f>
        <v>-9.9185188829178053E-2</v>
      </c>
      <c r="AL167" s="3">
        <f>(AR167-EmployeeData36[[#This Row],[Probability]])^2</f>
        <v>8.9160824904352294E-3</v>
      </c>
      <c r="AM167" t="str">
        <f>IF(EmployeeData36[[#This Row],[Probability]]&lt;10%,"Low",
IF(EmployeeData36[[#This Row],[Probability]]&lt;20%,"Moderate",
IF(EmployeeData36[[#This Row],[Probability]]&lt;30%,"High","Very High")))</f>
        <v>Low</v>
      </c>
      <c r="AN167">
        <f t="shared" si="2"/>
        <v>0</v>
      </c>
      <c r="AO167" t="str">
        <f>EmployeeData3[[#This Row],[Department]]</f>
        <v>Underwriting</v>
      </c>
      <c r="AP167" t="str">
        <f>EmployeeData3[[#This Row],[Country]]</f>
        <v>US</v>
      </c>
      <c r="AQ167" t="str">
        <f>EmployeeData[[#This Row],[Job Level]]</f>
        <v>Manager</v>
      </c>
      <c r="AR167">
        <v>0</v>
      </c>
    </row>
    <row r="168" spans="1:44">
      <c r="A168">
        <v>43</v>
      </c>
      <c r="B168">
        <v>9.4</v>
      </c>
      <c r="C168">
        <v>9.4</v>
      </c>
      <c r="D168" s="3">
        <v>0.91</v>
      </c>
      <c r="E168">
        <v>1</v>
      </c>
      <c r="F168">
        <v>23</v>
      </c>
      <c r="G168">
        <v>82</v>
      </c>
      <c r="H168">
        <v>6</v>
      </c>
      <c r="I168">
        <v>6.4</v>
      </c>
      <c r="J168">
        <v>0</v>
      </c>
      <c r="K168">
        <v>18</v>
      </c>
      <c r="L168">
        <v>1</v>
      </c>
      <c r="M168">
        <v>0</v>
      </c>
      <c r="N168">
        <v>0</v>
      </c>
      <c r="O168">
        <v>0</v>
      </c>
      <c r="P168">
        <v>0</v>
      </c>
      <c r="Q168">
        <v>1</v>
      </c>
      <c r="R168">
        <v>0</v>
      </c>
      <c r="S168">
        <v>0</v>
      </c>
      <c r="T168">
        <v>0</v>
      </c>
      <c r="U168">
        <v>0</v>
      </c>
      <c r="V168">
        <v>1</v>
      </c>
      <c r="W168">
        <v>0</v>
      </c>
      <c r="X168">
        <v>0</v>
      </c>
      <c r="Y168">
        <v>0</v>
      </c>
      <c r="Z168">
        <v>0</v>
      </c>
      <c r="AA168">
        <v>0</v>
      </c>
      <c r="AB168">
        <v>0</v>
      </c>
      <c r="AC168">
        <v>0</v>
      </c>
      <c r="AD168">
        <v>0</v>
      </c>
      <c r="AE168">
        <v>1</v>
      </c>
      <c r="AF168">
        <v>0</v>
      </c>
      <c r="AG168">
        <v>0</v>
      </c>
      <c r="AH168" s="59" cm="1">
        <f t="array" ref="AH168">$B$1005+SUMPRODUCT(A168:AG168,TRANSPOSE($B$1006:$B$1038))</f>
        <v>-1.2241683151704823</v>
      </c>
      <c r="AI168" s="3">
        <f>EXP(EmployeeData36[[#This Row],[Logit]])</f>
        <v>0.29400211577066715</v>
      </c>
      <c r="AJ168">
        <f>EmployeeData36[[#This Row],[Odds]]/(1+EmployeeData36[[#This Row],[Odds]])</f>
        <v>0.22720373652215298</v>
      </c>
      <c r="AK168">
        <f>IF(AR168=1,LN(EmployeeData36[[#This Row],[Probability]]),LN(1-EmployeeData36[[#This Row],[Probability]]))</f>
        <v>-0.25773983113971149</v>
      </c>
      <c r="AL168" s="3">
        <f>(AR168-EmployeeData36[[#This Row],[Probability]])^2</f>
        <v>5.1621537889627908E-2</v>
      </c>
      <c r="AM168" t="str">
        <f>IF(EmployeeData36[[#This Row],[Probability]]&lt;10%,"Low",
IF(EmployeeData36[[#This Row],[Probability]]&lt;20%,"Moderate",
IF(EmployeeData36[[#This Row],[Probability]]&lt;30%,"High","Very High")))</f>
        <v>High</v>
      </c>
      <c r="AN168">
        <f t="shared" si="2"/>
        <v>0</v>
      </c>
      <c r="AO168" t="str">
        <f>EmployeeData3[[#This Row],[Department]]</f>
        <v>HR</v>
      </c>
      <c r="AP168" t="str">
        <f>EmployeeData3[[#This Row],[Country]]</f>
        <v>US</v>
      </c>
      <c r="AQ168" t="str">
        <f>EmployeeData[[#This Row],[Job Level]]</f>
        <v>Manager</v>
      </c>
      <c r="AR168">
        <v>0</v>
      </c>
    </row>
    <row r="169" spans="1:44">
      <c r="A169">
        <v>21</v>
      </c>
      <c r="B169">
        <v>3.2</v>
      </c>
      <c r="C169">
        <v>2.6</v>
      </c>
      <c r="D169" s="3">
        <v>1.03</v>
      </c>
      <c r="E169">
        <v>0</v>
      </c>
      <c r="F169">
        <v>16</v>
      </c>
      <c r="G169">
        <v>85</v>
      </c>
      <c r="H169">
        <v>5</v>
      </c>
      <c r="I169">
        <v>5.8</v>
      </c>
      <c r="J169">
        <v>0</v>
      </c>
      <c r="K169">
        <v>31</v>
      </c>
      <c r="L169">
        <v>0</v>
      </c>
      <c r="M169">
        <v>0</v>
      </c>
      <c r="N169">
        <v>0</v>
      </c>
      <c r="O169">
        <v>0</v>
      </c>
      <c r="P169">
        <v>0</v>
      </c>
      <c r="Q169">
        <v>0</v>
      </c>
      <c r="R169">
        <v>0</v>
      </c>
      <c r="S169">
        <v>0</v>
      </c>
      <c r="T169">
        <v>0</v>
      </c>
      <c r="U169">
        <v>1</v>
      </c>
      <c r="V169">
        <v>0</v>
      </c>
      <c r="W169">
        <v>0</v>
      </c>
      <c r="X169">
        <v>0</v>
      </c>
      <c r="Y169">
        <v>0</v>
      </c>
      <c r="Z169">
        <v>0</v>
      </c>
      <c r="AA169">
        <v>0</v>
      </c>
      <c r="AB169">
        <v>0</v>
      </c>
      <c r="AC169">
        <v>1</v>
      </c>
      <c r="AD169">
        <v>0</v>
      </c>
      <c r="AE169">
        <v>0</v>
      </c>
      <c r="AF169">
        <v>0</v>
      </c>
      <c r="AG169">
        <v>0</v>
      </c>
      <c r="AH169" s="59" cm="1">
        <f t="array" ref="AH169">$B$1005+SUMPRODUCT(A169:AG169,TRANSPOSE($B$1006:$B$1038))</f>
        <v>-1.4165624119071478</v>
      </c>
      <c r="AI169" s="3">
        <f>EXP(EmployeeData36[[#This Row],[Logit]])</f>
        <v>0.24254635992999635</v>
      </c>
      <c r="AJ169">
        <f>EmployeeData36[[#This Row],[Odds]]/(1+EmployeeData36[[#This Row],[Odds]])</f>
        <v>0.19520105466621071</v>
      </c>
      <c r="AK169">
        <f>IF(AR169=1,LN(EmployeeData36[[#This Row],[Probability]]),LN(1-EmployeeData36[[#This Row],[Probability]]))</f>
        <v>-0.21716279010746473</v>
      </c>
      <c r="AL169" s="3">
        <f>(AR169-EmployeeData36[[#This Row],[Probability]])^2</f>
        <v>3.8103451742800984E-2</v>
      </c>
      <c r="AM169" t="str">
        <f>IF(EmployeeData36[[#This Row],[Probability]]&lt;10%,"Low",
IF(EmployeeData36[[#This Row],[Probability]]&lt;20%,"Moderate",
IF(EmployeeData36[[#This Row],[Probability]]&lt;30%,"High","Very High")))</f>
        <v>Moderate</v>
      </c>
      <c r="AN169">
        <f t="shared" si="2"/>
        <v>0</v>
      </c>
      <c r="AO169" t="str">
        <f>EmployeeData3[[#This Row],[Department]]</f>
        <v>Finance</v>
      </c>
      <c r="AP169" t="str">
        <f>EmployeeData3[[#This Row],[Country]]</f>
        <v>Ireland</v>
      </c>
      <c r="AQ169" t="str">
        <f>EmployeeData[[#This Row],[Job Level]]</f>
        <v>Professional</v>
      </c>
      <c r="AR169">
        <v>0</v>
      </c>
    </row>
    <row r="170" spans="1:44">
      <c r="A170">
        <v>49</v>
      </c>
      <c r="B170">
        <v>3.5</v>
      </c>
      <c r="C170">
        <v>3.1</v>
      </c>
      <c r="D170" s="3">
        <v>1.04</v>
      </c>
      <c r="E170">
        <v>0</v>
      </c>
      <c r="F170">
        <v>1</v>
      </c>
      <c r="G170">
        <v>80</v>
      </c>
      <c r="H170">
        <v>3</v>
      </c>
      <c r="I170">
        <v>3.9</v>
      </c>
      <c r="J170">
        <v>1</v>
      </c>
      <c r="K170">
        <v>10</v>
      </c>
      <c r="L170">
        <v>0</v>
      </c>
      <c r="M170">
        <v>0</v>
      </c>
      <c r="N170">
        <v>0</v>
      </c>
      <c r="O170">
        <v>0</v>
      </c>
      <c r="P170">
        <v>1</v>
      </c>
      <c r="Q170">
        <v>0</v>
      </c>
      <c r="R170">
        <v>0</v>
      </c>
      <c r="S170">
        <v>0</v>
      </c>
      <c r="T170">
        <v>0</v>
      </c>
      <c r="U170">
        <v>0</v>
      </c>
      <c r="V170">
        <v>0</v>
      </c>
      <c r="W170">
        <v>1</v>
      </c>
      <c r="X170">
        <v>0</v>
      </c>
      <c r="Y170">
        <v>0</v>
      </c>
      <c r="Z170">
        <v>0</v>
      </c>
      <c r="AA170">
        <v>0</v>
      </c>
      <c r="AB170">
        <v>0</v>
      </c>
      <c r="AC170">
        <v>0</v>
      </c>
      <c r="AD170">
        <v>0</v>
      </c>
      <c r="AE170">
        <v>0</v>
      </c>
      <c r="AF170">
        <v>1</v>
      </c>
      <c r="AG170">
        <v>0</v>
      </c>
      <c r="AH170" s="59" cm="1">
        <f t="array" ref="AH170">$B$1005+SUMPRODUCT(A170:AG170,TRANSPOSE($B$1006:$B$1038))</f>
        <v>-1.7705651769428838</v>
      </c>
      <c r="AI170" s="3">
        <f>EXP(EmployeeData36[[#This Row],[Logit]])</f>
        <v>0.17023674774669395</v>
      </c>
      <c r="AJ170">
        <f>EmployeeData36[[#This Row],[Odds]]/(1+EmployeeData36[[#This Row],[Odds]])</f>
        <v>0.14547205774770533</v>
      </c>
      <c r="AK170">
        <f>IF(AR170=1,LN(EmployeeData36[[#This Row],[Probability]]),LN(1-EmployeeData36[[#This Row],[Probability]]))</f>
        <v>-0.15720607684141583</v>
      </c>
      <c r="AL170" s="3">
        <f>(AR170-EmployeeData36[[#This Row],[Probability]])^2</f>
        <v>2.1162119585351715E-2</v>
      </c>
      <c r="AM170" t="str">
        <f>IF(EmployeeData36[[#This Row],[Probability]]&lt;10%,"Low",
IF(EmployeeData36[[#This Row],[Probability]]&lt;20%,"Moderate",
IF(EmployeeData36[[#This Row],[Probability]]&lt;30%,"High","Very High")))</f>
        <v>Moderate</v>
      </c>
      <c r="AN170">
        <f t="shared" si="2"/>
        <v>0</v>
      </c>
      <c r="AO170" t="str">
        <f>EmployeeData3[[#This Row],[Department]]</f>
        <v>IT</v>
      </c>
      <c r="AP170" t="str">
        <f>EmployeeData3[[#This Row],[Country]]</f>
        <v>UK</v>
      </c>
      <c r="AQ170" t="str">
        <f>EmployeeData[[#This Row],[Job Level]]</f>
        <v>Entry</v>
      </c>
      <c r="AR170">
        <v>0</v>
      </c>
    </row>
    <row r="171" spans="1:44">
      <c r="A171">
        <v>46</v>
      </c>
      <c r="B171">
        <v>6.7</v>
      </c>
      <c r="C171">
        <v>3.9</v>
      </c>
      <c r="D171" s="3">
        <v>1.1100000000000001</v>
      </c>
      <c r="E171">
        <v>0</v>
      </c>
      <c r="F171">
        <v>43</v>
      </c>
      <c r="G171">
        <v>64</v>
      </c>
      <c r="H171">
        <v>3</v>
      </c>
      <c r="I171">
        <v>1.8</v>
      </c>
      <c r="J171">
        <v>0</v>
      </c>
      <c r="K171">
        <v>16</v>
      </c>
      <c r="L171">
        <v>1</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s="59" cm="1">
        <f t="array" ref="AH171">$B$1005+SUMPRODUCT(A171:AG171,TRANSPOSE($B$1006:$B$1038))</f>
        <v>-0.98624434752432966</v>
      </c>
      <c r="AI171" s="3">
        <f>EXP(EmployeeData36[[#This Row],[Logit]])</f>
        <v>0.37297482775604307</v>
      </c>
      <c r="AJ171">
        <f>EmployeeData36[[#This Row],[Odds]]/(1+EmployeeData36[[#This Row],[Odds]])</f>
        <v>0.27165452724695921</v>
      </c>
      <c r="AK171">
        <f>IF(AR171=1,LN(EmployeeData36[[#This Row],[Probability]]),LN(1-EmployeeData36[[#This Row],[Probability]]))</f>
        <v>-0.31697979286397643</v>
      </c>
      <c r="AL171" s="3">
        <f>(AR171-EmployeeData36[[#This Row],[Probability]])^2</f>
        <v>7.3796182173768904E-2</v>
      </c>
      <c r="AM171" t="str">
        <f>IF(EmployeeData36[[#This Row],[Probability]]&lt;10%,"Low",
IF(EmployeeData36[[#This Row],[Probability]]&lt;20%,"Moderate",
IF(EmployeeData36[[#This Row],[Probability]]&lt;30%,"High","Very High")))</f>
        <v>High</v>
      </c>
      <c r="AN171">
        <f t="shared" si="2"/>
        <v>0</v>
      </c>
      <c r="AO171" t="str">
        <f>EmployeeData3[[#This Row],[Department]]</f>
        <v>Operations</v>
      </c>
      <c r="AP171" t="str">
        <f>EmployeeData3[[#This Row],[Country]]</f>
        <v>UK</v>
      </c>
      <c r="AQ171" t="str">
        <f>EmployeeData[[#This Row],[Job Level]]</f>
        <v>Professional</v>
      </c>
      <c r="AR171">
        <v>0</v>
      </c>
    </row>
    <row r="172" spans="1:44">
      <c r="A172">
        <v>47</v>
      </c>
      <c r="B172">
        <v>9</v>
      </c>
      <c r="C172">
        <v>5</v>
      </c>
      <c r="D172" s="3">
        <v>1.29</v>
      </c>
      <c r="E172">
        <v>0</v>
      </c>
      <c r="F172">
        <v>32</v>
      </c>
      <c r="G172">
        <v>50</v>
      </c>
      <c r="H172">
        <v>8</v>
      </c>
      <c r="I172">
        <v>1.3</v>
      </c>
      <c r="J172">
        <v>0</v>
      </c>
      <c r="K172">
        <v>36</v>
      </c>
      <c r="L172">
        <v>0</v>
      </c>
      <c r="M172">
        <v>0</v>
      </c>
      <c r="N172">
        <v>0</v>
      </c>
      <c r="O172">
        <v>0</v>
      </c>
      <c r="P172">
        <v>0</v>
      </c>
      <c r="Q172">
        <v>0</v>
      </c>
      <c r="R172">
        <v>1</v>
      </c>
      <c r="S172">
        <v>0</v>
      </c>
      <c r="T172">
        <v>0</v>
      </c>
      <c r="U172">
        <v>0</v>
      </c>
      <c r="V172">
        <v>0</v>
      </c>
      <c r="W172">
        <v>0</v>
      </c>
      <c r="X172">
        <v>1</v>
      </c>
      <c r="Y172">
        <v>0</v>
      </c>
      <c r="Z172">
        <v>0</v>
      </c>
      <c r="AA172">
        <v>0</v>
      </c>
      <c r="AB172">
        <v>0</v>
      </c>
      <c r="AC172">
        <v>0</v>
      </c>
      <c r="AD172">
        <v>0</v>
      </c>
      <c r="AE172">
        <v>0</v>
      </c>
      <c r="AF172">
        <v>0</v>
      </c>
      <c r="AG172">
        <v>0</v>
      </c>
      <c r="AH172" s="59" cm="1">
        <f t="array" ref="AH172">$B$1005+SUMPRODUCT(A172:AG172,TRANSPOSE($B$1006:$B$1038))</f>
        <v>-1.3673111594050213</v>
      </c>
      <c r="AI172" s="3">
        <f>EXP(EmployeeData36[[#This Row],[Logit]])</f>
        <v>0.2547911320643178</v>
      </c>
      <c r="AJ172">
        <f>EmployeeData36[[#This Row],[Odds]]/(1+EmployeeData36[[#This Row],[Odds]])</f>
        <v>0.20305461646445377</v>
      </c>
      <c r="AK172">
        <f>IF(AR172=1,LN(EmployeeData36[[#This Row],[Probability]]),LN(1-EmployeeData36[[#This Row],[Probability]]))</f>
        <v>-0.22696913009895558</v>
      </c>
      <c r="AL172" s="3">
        <f>(AR172-EmployeeData36[[#This Row],[Probability]])^2</f>
        <v>4.1231177267526418E-2</v>
      </c>
      <c r="AM172" t="str">
        <f>IF(EmployeeData36[[#This Row],[Probability]]&lt;10%,"Low",
IF(EmployeeData36[[#This Row],[Probability]]&lt;20%,"Moderate",
IF(EmployeeData36[[#This Row],[Probability]]&lt;30%,"High","Very High")))</f>
        <v>High</v>
      </c>
      <c r="AN172">
        <f t="shared" si="2"/>
        <v>0</v>
      </c>
      <c r="AO172" t="str">
        <f>EmployeeData3[[#This Row],[Department]]</f>
        <v>Marketing</v>
      </c>
      <c r="AP172" t="str">
        <f>EmployeeData3[[#This Row],[Country]]</f>
        <v>UK</v>
      </c>
      <c r="AQ172" t="str">
        <f>EmployeeData[[#This Row],[Job Level]]</f>
        <v>Senior</v>
      </c>
      <c r="AR172">
        <v>0</v>
      </c>
    </row>
    <row r="173" spans="1:44">
      <c r="A173">
        <v>21</v>
      </c>
      <c r="B173">
        <v>0.8</v>
      </c>
      <c r="C173">
        <v>0.8</v>
      </c>
      <c r="D173" s="3">
        <v>0.75</v>
      </c>
      <c r="E173">
        <v>1</v>
      </c>
      <c r="F173">
        <v>23</v>
      </c>
      <c r="G173">
        <v>60</v>
      </c>
      <c r="H173">
        <v>11</v>
      </c>
      <c r="I173">
        <v>2.9</v>
      </c>
      <c r="J173">
        <v>0</v>
      </c>
      <c r="K173">
        <v>23</v>
      </c>
      <c r="L173">
        <v>1</v>
      </c>
      <c r="M173">
        <v>0</v>
      </c>
      <c r="N173">
        <v>0</v>
      </c>
      <c r="O173">
        <v>1</v>
      </c>
      <c r="P173">
        <v>0</v>
      </c>
      <c r="Q173">
        <v>0</v>
      </c>
      <c r="R173">
        <v>0</v>
      </c>
      <c r="S173">
        <v>1</v>
      </c>
      <c r="T173">
        <v>0</v>
      </c>
      <c r="U173">
        <v>0</v>
      </c>
      <c r="V173">
        <v>0</v>
      </c>
      <c r="W173">
        <v>1</v>
      </c>
      <c r="X173">
        <v>0</v>
      </c>
      <c r="Y173">
        <v>0</v>
      </c>
      <c r="Z173">
        <v>0</v>
      </c>
      <c r="AA173">
        <v>0</v>
      </c>
      <c r="AB173">
        <v>0</v>
      </c>
      <c r="AC173">
        <v>0</v>
      </c>
      <c r="AD173">
        <v>0</v>
      </c>
      <c r="AE173">
        <v>0</v>
      </c>
      <c r="AF173">
        <v>0</v>
      </c>
      <c r="AG173">
        <v>1</v>
      </c>
      <c r="AH173" s="59" cm="1">
        <f t="array" ref="AH173">$B$1005+SUMPRODUCT(A173:AG173,TRANSPOSE($B$1006:$B$1038))</f>
        <v>-2.0465107198003403</v>
      </c>
      <c r="AI173" s="3">
        <f>EXP(EmployeeData36[[#This Row],[Logit]])</f>
        <v>0.12918488032882294</v>
      </c>
      <c r="AJ173">
        <f>EmployeeData36[[#This Row],[Odds]]/(1+EmployeeData36[[#This Row],[Odds]])</f>
        <v>0.11440542871173037</v>
      </c>
      <c r="AK173">
        <f>IF(AR173=1,LN(EmployeeData36[[#This Row],[Probability]]),LN(1-EmployeeData36[[#This Row],[Probability]]))</f>
        <v>-0.1214960275881271</v>
      </c>
      <c r="AL173" s="3">
        <f>(AR173-EmployeeData36[[#This Row],[Probability]])^2</f>
        <v>1.308860211871482E-2</v>
      </c>
      <c r="AM173" t="str">
        <f>IF(EmployeeData36[[#This Row],[Probability]]&lt;10%,"Low",
IF(EmployeeData36[[#This Row],[Probability]]&lt;20%,"Moderate",
IF(EmployeeData36[[#This Row],[Probability]]&lt;30%,"High","Very High")))</f>
        <v>Moderate</v>
      </c>
      <c r="AN173">
        <f t="shared" si="2"/>
        <v>0</v>
      </c>
      <c r="AO173" t="str">
        <f>EmployeeData3[[#This Row],[Department]]</f>
        <v>IT</v>
      </c>
      <c r="AP173" t="str">
        <f>EmployeeData3[[#This Row],[Country]]</f>
        <v>UK</v>
      </c>
      <c r="AQ173" t="str">
        <f>EmployeeData[[#This Row],[Job Level]]</f>
        <v>Senior Manager</v>
      </c>
      <c r="AR173">
        <v>0</v>
      </c>
    </row>
    <row r="174" spans="1:44">
      <c r="A174">
        <v>32</v>
      </c>
      <c r="B174">
        <v>1.5</v>
      </c>
      <c r="C174">
        <v>1.2</v>
      </c>
      <c r="D174" s="3">
        <v>1.0900000000000001</v>
      </c>
      <c r="E174">
        <v>1</v>
      </c>
      <c r="F174">
        <v>9</v>
      </c>
      <c r="G174">
        <v>80</v>
      </c>
      <c r="H174">
        <v>1</v>
      </c>
      <c r="I174">
        <v>1.8</v>
      </c>
      <c r="J174">
        <v>1</v>
      </c>
      <c r="K174">
        <v>10</v>
      </c>
      <c r="L174">
        <v>0</v>
      </c>
      <c r="M174">
        <v>1</v>
      </c>
      <c r="N174">
        <v>0</v>
      </c>
      <c r="O174">
        <v>0</v>
      </c>
      <c r="P174">
        <v>0</v>
      </c>
      <c r="Q174">
        <v>0</v>
      </c>
      <c r="R174">
        <v>1</v>
      </c>
      <c r="S174">
        <v>0</v>
      </c>
      <c r="T174">
        <v>0</v>
      </c>
      <c r="U174">
        <v>0</v>
      </c>
      <c r="V174">
        <v>0</v>
      </c>
      <c r="W174">
        <v>0</v>
      </c>
      <c r="X174">
        <v>0</v>
      </c>
      <c r="Y174">
        <v>1</v>
      </c>
      <c r="Z174">
        <v>0</v>
      </c>
      <c r="AA174">
        <v>0</v>
      </c>
      <c r="AB174">
        <v>0</v>
      </c>
      <c r="AC174">
        <v>0</v>
      </c>
      <c r="AD174">
        <v>0</v>
      </c>
      <c r="AE174">
        <v>1</v>
      </c>
      <c r="AF174">
        <v>0</v>
      </c>
      <c r="AG174">
        <v>0</v>
      </c>
      <c r="AH174" s="59" cm="1">
        <f t="array" ref="AH174">$B$1005+SUMPRODUCT(A174:AG174,TRANSPOSE($B$1006:$B$1038))</f>
        <v>-3.0822118298412846</v>
      </c>
      <c r="AI174" s="3">
        <f>EXP(EmployeeData36[[#This Row],[Logit]])</f>
        <v>4.5857714931601769E-2</v>
      </c>
      <c r="AJ174">
        <f>EmployeeData36[[#This Row],[Odds]]/(1+EmployeeData36[[#This Row],[Odds]])</f>
        <v>4.3846992068706812E-2</v>
      </c>
      <c r="AK174">
        <f>IF(AR174=1,LN(EmployeeData36[[#This Row],[Probability]]),LN(1-EmployeeData36[[#This Row],[Probability]]))</f>
        <v>-4.4837328600056549E-2</v>
      </c>
      <c r="AL174" s="3">
        <f>(AR174-EmployeeData36[[#This Row],[Probability]])^2</f>
        <v>1.9225587134732382E-3</v>
      </c>
      <c r="AM174" t="str">
        <f>IF(EmployeeData36[[#This Row],[Probability]]&lt;10%,"Low",
IF(EmployeeData36[[#This Row],[Probability]]&lt;20%,"Moderate",
IF(EmployeeData36[[#This Row],[Probability]]&lt;30%,"High","Very High")))</f>
        <v>Low</v>
      </c>
      <c r="AN174">
        <f t="shared" si="2"/>
        <v>0</v>
      </c>
      <c r="AO174" t="str">
        <f>EmployeeData3[[#This Row],[Department]]</f>
        <v>Sales</v>
      </c>
      <c r="AP174" t="str">
        <f>EmployeeData3[[#This Row],[Country]]</f>
        <v>US</v>
      </c>
      <c r="AQ174" t="str">
        <f>EmployeeData[[#This Row],[Job Level]]</f>
        <v>Senior</v>
      </c>
      <c r="AR174">
        <v>0</v>
      </c>
    </row>
    <row r="175" spans="1:44">
      <c r="A175">
        <v>33</v>
      </c>
      <c r="B175">
        <v>2.9</v>
      </c>
      <c r="C175">
        <v>2.7</v>
      </c>
      <c r="D175" s="3">
        <v>0.94</v>
      </c>
      <c r="E175">
        <v>0</v>
      </c>
      <c r="F175">
        <v>15</v>
      </c>
      <c r="G175">
        <v>76</v>
      </c>
      <c r="H175">
        <v>5</v>
      </c>
      <c r="I175">
        <v>0.8</v>
      </c>
      <c r="J175">
        <v>0</v>
      </c>
      <c r="K175">
        <v>6</v>
      </c>
      <c r="L175">
        <v>1</v>
      </c>
      <c r="M175">
        <v>0</v>
      </c>
      <c r="N175">
        <v>0</v>
      </c>
      <c r="O175">
        <v>0</v>
      </c>
      <c r="P175">
        <v>0</v>
      </c>
      <c r="Q175">
        <v>0</v>
      </c>
      <c r="R175">
        <v>0</v>
      </c>
      <c r="S175">
        <v>0</v>
      </c>
      <c r="T175">
        <v>0</v>
      </c>
      <c r="U175">
        <v>1</v>
      </c>
      <c r="V175">
        <v>0</v>
      </c>
      <c r="W175">
        <v>0</v>
      </c>
      <c r="X175">
        <v>0</v>
      </c>
      <c r="Y175">
        <v>0</v>
      </c>
      <c r="Z175">
        <v>0</v>
      </c>
      <c r="AA175">
        <v>0</v>
      </c>
      <c r="AB175">
        <v>0</v>
      </c>
      <c r="AC175">
        <v>0</v>
      </c>
      <c r="AD175">
        <v>0</v>
      </c>
      <c r="AE175">
        <v>0</v>
      </c>
      <c r="AF175">
        <v>0</v>
      </c>
      <c r="AG175">
        <v>0</v>
      </c>
      <c r="AH175" s="59" cm="1">
        <f t="array" ref="AH175">$B$1005+SUMPRODUCT(A175:AG175,TRANSPOSE($B$1006:$B$1038))</f>
        <v>-1.9014560456841001</v>
      </c>
      <c r="AI175" s="3">
        <f>EXP(EmployeeData36[[#This Row],[Logit]])</f>
        <v>0.14935099895111517</v>
      </c>
      <c r="AJ175">
        <f>EmployeeData36[[#This Row],[Odds]]/(1+EmployeeData36[[#This Row],[Odds]])</f>
        <v>0.12994376747173944</v>
      </c>
      <c r="AK175">
        <f>IF(AR175=1,LN(EmployeeData36[[#This Row],[Probability]]),LN(1-EmployeeData36[[#This Row],[Probability]]))</f>
        <v>-0.13919743433231038</v>
      </c>
      <c r="AL175" s="3">
        <f>(AR175-EmployeeData36[[#This Row],[Probability]])^2</f>
        <v>1.6885382704749489E-2</v>
      </c>
      <c r="AM175" t="str">
        <f>IF(EmployeeData36[[#This Row],[Probability]]&lt;10%,"Low",
IF(EmployeeData36[[#This Row],[Probability]]&lt;20%,"Moderate",
IF(EmployeeData36[[#This Row],[Probability]]&lt;30%,"High","Very High")))</f>
        <v>Moderate</v>
      </c>
      <c r="AN175">
        <f t="shared" si="2"/>
        <v>0</v>
      </c>
      <c r="AO175" t="str">
        <f>EmployeeData3[[#This Row],[Department]]</f>
        <v>Finance</v>
      </c>
      <c r="AP175" t="str">
        <f>EmployeeData3[[#This Row],[Country]]</f>
        <v>UK</v>
      </c>
      <c r="AQ175" t="str">
        <f>EmployeeData[[#This Row],[Job Level]]</f>
        <v>Professional</v>
      </c>
      <c r="AR175">
        <v>0</v>
      </c>
    </row>
    <row r="176" spans="1:44">
      <c r="A176">
        <v>30</v>
      </c>
      <c r="B176">
        <v>3.1</v>
      </c>
      <c r="C176">
        <v>3.1</v>
      </c>
      <c r="D176" s="3">
        <v>1</v>
      </c>
      <c r="E176">
        <v>1</v>
      </c>
      <c r="F176">
        <v>11</v>
      </c>
      <c r="G176">
        <v>61</v>
      </c>
      <c r="H176">
        <v>7</v>
      </c>
      <c r="I176">
        <v>1.2</v>
      </c>
      <c r="J176">
        <v>0</v>
      </c>
      <c r="K176">
        <v>25</v>
      </c>
      <c r="L176">
        <v>0</v>
      </c>
      <c r="M176">
        <v>0</v>
      </c>
      <c r="N176">
        <v>0</v>
      </c>
      <c r="O176">
        <v>0</v>
      </c>
      <c r="P176">
        <v>0</v>
      </c>
      <c r="Q176">
        <v>0</v>
      </c>
      <c r="R176">
        <v>1</v>
      </c>
      <c r="S176">
        <v>0</v>
      </c>
      <c r="T176">
        <v>0</v>
      </c>
      <c r="U176">
        <v>0</v>
      </c>
      <c r="V176">
        <v>0</v>
      </c>
      <c r="W176">
        <v>0</v>
      </c>
      <c r="X176">
        <v>0</v>
      </c>
      <c r="Y176">
        <v>0</v>
      </c>
      <c r="Z176">
        <v>0</v>
      </c>
      <c r="AA176">
        <v>0</v>
      </c>
      <c r="AB176">
        <v>0</v>
      </c>
      <c r="AC176">
        <v>0</v>
      </c>
      <c r="AD176">
        <v>0</v>
      </c>
      <c r="AE176">
        <v>0</v>
      </c>
      <c r="AF176">
        <v>0</v>
      </c>
      <c r="AG176">
        <v>0</v>
      </c>
      <c r="AH176" s="59" cm="1">
        <f t="array" ref="AH176">$B$1005+SUMPRODUCT(A176:AG176,TRANSPOSE($B$1006:$B$1038))</f>
        <v>-2.8355080551347962</v>
      </c>
      <c r="AI176" s="3">
        <f>EXP(EmployeeData36[[#This Row],[Logit]])</f>
        <v>5.8688701162245026E-2</v>
      </c>
      <c r="AJ176">
        <f>EmployeeData36[[#This Row],[Odds]]/(1+EmployeeData36[[#This Row],[Odds]])</f>
        <v>5.5435276770041703E-2</v>
      </c>
      <c r="AK176">
        <f>IF(AR176=1,LN(EmployeeData36[[#This Row],[Probability]]),LN(1-EmployeeData36[[#This Row],[Probability]]))</f>
        <v>-5.7031067940590693E-2</v>
      </c>
      <c r="AL176" s="3">
        <f>(AR176-EmployeeData36[[#This Row],[Probability]])^2</f>
        <v>3.0730699105711253E-3</v>
      </c>
      <c r="AM176" t="str">
        <f>IF(EmployeeData36[[#This Row],[Probability]]&lt;10%,"Low",
IF(EmployeeData36[[#This Row],[Probability]]&lt;20%,"Moderate",
IF(EmployeeData36[[#This Row],[Probability]]&lt;30%,"High","Very High")))</f>
        <v>Low</v>
      </c>
      <c r="AN176">
        <f t="shared" si="2"/>
        <v>0</v>
      </c>
      <c r="AO176" t="str">
        <f>EmployeeData3[[#This Row],[Department]]</f>
        <v>Operations</v>
      </c>
      <c r="AP176" t="str">
        <f>EmployeeData3[[#This Row],[Country]]</f>
        <v>UK</v>
      </c>
      <c r="AQ176" t="str">
        <f>EmployeeData[[#This Row],[Job Level]]</f>
        <v>Senior</v>
      </c>
      <c r="AR176">
        <v>0</v>
      </c>
    </row>
    <row r="177" spans="1:44">
      <c r="A177">
        <v>54</v>
      </c>
      <c r="B177">
        <v>6.6</v>
      </c>
      <c r="C177">
        <v>5.8</v>
      </c>
      <c r="D177" s="3">
        <v>0.89</v>
      </c>
      <c r="E177">
        <v>0</v>
      </c>
      <c r="F177">
        <v>27</v>
      </c>
      <c r="G177">
        <v>61</v>
      </c>
      <c r="H177">
        <v>5</v>
      </c>
      <c r="I177">
        <v>2.1</v>
      </c>
      <c r="J177">
        <v>1</v>
      </c>
      <c r="K177">
        <v>38</v>
      </c>
      <c r="L177">
        <v>0</v>
      </c>
      <c r="M177">
        <v>0</v>
      </c>
      <c r="N177">
        <v>1</v>
      </c>
      <c r="O177">
        <v>0</v>
      </c>
      <c r="P177">
        <v>0</v>
      </c>
      <c r="Q177">
        <v>0</v>
      </c>
      <c r="R177">
        <v>1</v>
      </c>
      <c r="S177">
        <v>0</v>
      </c>
      <c r="T177">
        <v>0</v>
      </c>
      <c r="U177">
        <v>1</v>
      </c>
      <c r="V177">
        <v>0</v>
      </c>
      <c r="W177">
        <v>0</v>
      </c>
      <c r="X177">
        <v>0</v>
      </c>
      <c r="Y177">
        <v>0</v>
      </c>
      <c r="Z177">
        <v>0</v>
      </c>
      <c r="AA177">
        <v>0</v>
      </c>
      <c r="AB177">
        <v>0</v>
      </c>
      <c r="AC177">
        <v>0</v>
      </c>
      <c r="AD177">
        <v>0</v>
      </c>
      <c r="AE177">
        <v>0</v>
      </c>
      <c r="AF177">
        <v>1</v>
      </c>
      <c r="AG177">
        <v>0</v>
      </c>
      <c r="AH177" s="59" cm="1">
        <f t="array" ref="AH177">$B$1005+SUMPRODUCT(A177:AG177,TRANSPOSE($B$1006:$B$1038))</f>
        <v>-0.99877735077059726</v>
      </c>
      <c r="AI177" s="3">
        <f>EXP(EmployeeData36[[#This Row],[Logit]])</f>
        <v>0.3683295037649798</v>
      </c>
      <c r="AJ177">
        <f>EmployeeData36[[#This Row],[Odds]]/(1+EmployeeData36[[#This Row],[Odds]])</f>
        <v>0.26918187669820426</v>
      </c>
      <c r="AK177">
        <f>IF(AR177=1,LN(EmployeeData36[[#This Row],[Probability]]),LN(1-EmployeeData36[[#This Row],[Probability]]))</f>
        <v>-0.31359065552224108</v>
      </c>
      <c r="AL177" s="3">
        <f>(AR177-EmployeeData36[[#This Row],[Probability]])^2</f>
        <v>7.2458882742767239E-2</v>
      </c>
      <c r="AM177" t="str">
        <f>IF(EmployeeData36[[#This Row],[Probability]]&lt;10%,"Low",
IF(EmployeeData36[[#This Row],[Probability]]&lt;20%,"Moderate",
IF(EmployeeData36[[#This Row],[Probability]]&lt;30%,"High","Very High")))</f>
        <v>High</v>
      </c>
      <c r="AN177">
        <f t="shared" si="2"/>
        <v>0</v>
      </c>
      <c r="AO177" t="str">
        <f>EmployeeData3[[#This Row],[Department]]</f>
        <v>Finance</v>
      </c>
      <c r="AP177" t="str">
        <f>EmployeeData3[[#This Row],[Country]]</f>
        <v>UK</v>
      </c>
      <c r="AQ177" t="str">
        <f>EmployeeData[[#This Row],[Job Level]]</f>
        <v>Senior</v>
      </c>
      <c r="AR177">
        <v>0</v>
      </c>
    </row>
    <row r="178" spans="1:44">
      <c r="A178">
        <v>38</v>
      </c>
      <c r="B178">
        <v>9</v>
      </c>
      <c r="C178">
        <v>1.8</v>
      </c>
      <c r="D178" s="3">
        <v>0.88</v>
      </c>
      <c r="E178">
        <v>1</v>
      </c>
      <c r="F178">
        <v>18</v>
      </c>
      <c r="G178">
        <v>80</v>
      </c>
      <c r="H178">
        <v>1</v>
      </c>
      <c r="I178">
        <v>6.3</v>
      </c>
      <c r="J178">
        <v>0</v>
      </c>
      <c r="K178">
        <v>38</v>
      </c>
      <c r="L178">
        <v>0</v>
      </c>
      <c r="M178">
        <v>0</v>
      </c>
      <c r="N178">
        <v>0</v>
      </c>
      <c r="O178">
        <v>0</v>
      </c>
      <c r="P178">
        <v>0</v>
      </c>
      <c r="Q178">
        <v>0</v>
      </c>
      <c r="R178">
        <v>1</v>
      </c>
      <c r="S178">
        <v>0</v>
      </c>
      <c r="T178">
        <v>0</v>
      </c>
      <c r="U178">
        <v>0</v>
      </c>
      <c r="V178">
        <v>0</v>
      </c>
      <c r="W178">
        <v>0</v>
      </c>
      <c r="X178">
        <v>1</v>
      </c>
      <c r="Y178">
        <v>0</v>
      </c>
      <c r="Z178">
        <v>0</v>
      </c>
      <c r="AA178">
        <v>0</v>
      </c>
      <c r="AB178">
        <v>0</v>
      </c>
      <c r="AC178">
        <v>0</v>
      </c>
      <c r="AD178">
        <v>0</v>
      </c>
      <c r="AE178">
        <v>1</v>
      </c>
      <c r="AF178">
        <v>0</v>
      </c>
      <c r="AG178">
        <v>1</v>
      </c>
      <c r="AH178" s="59" cm="1">
        <f t="array" ref="AH178">$B$1005+SUMPRODUCT(A178:AG178,TRANSPOSE($B$1006:$B$1038))</f>
        <v>-4.0559101000848177</v>
      </c>
      <c r="AI178" s="3">
        <f>EXP(EmployeeData36[[#This Row],[Logit]])</f>
        <v>1.7319710338637873E-2</v>
      </c>
      <c r="AJ178">
        <f>EmployeeData36[[#This Row],[Odds]]/(1+EmployeeData36[[#This Row],[Odds]])</f>
        <v>1.7024844955449273E-2</v>
      </c>
      <c r="AK178">
        <f>IF(AR178=1,LN(EmployeeData36[[#This Row],[Probability]]),LN(1-EmployeeData36[[#This Row],[Probability]]))</f>
        <v>-1.7171433778437498E-2</v>
      </c>
      <c r="AL178" s="3">
        <f>(AR178-EmployeeData36[[#This Row],[Probability]])^2</f>
        <v>2.8984534575708654E-4</v>
      </c>
      <c r="AM178" t="str">
        <f>IF(EmployeeData36[[#This Row],[Probability]]&lt;10%,"Low",
IF(EmployeeData36[[#This Row],[Probability]]&lt;20%,"Moderate",
IF(EmployeeData36[[#This Row],[Probability]]&lt;30%,"High","Very High")))</f>
        <v>Low</v>
      </c>
      <c r="AN178">
        <f t="shared" si="2"/>
        <v>0</v>
      </c>
      <c r="AO178" t="str">
        <f>EmployeeData3[[#This Row],[Department]]</f>
        <v>Marketing</v>
      </c>
      <c r="AP178" t="str">
        <f>EmployeeData3[[#This Row],[Country]]</f>
        <v>US</v>
      </c>
      <c r="AQ178" t="str">
        <f>EmployeeData[[#This Row],[Job Level]]</f>
        <v>Senior</v>
      </c>
      <c r="AR178">
        <v>0</v>
      </c>
    </row>
    <row r="179" spans="1:44">
      <c r="A179">
        <v>38</v>
      </c>
      <c r="B179">
        <v>9.4</v>
      </c>
      <c r="C179">
        <v>2.6</v>
      </c>
      <c r="D179" s="3">
        <v>1.18</v>
      </c>
      <c r="E179">
        <v>0</v>
      </c>
      <c r="F179">
        <v>9</v>
      </c>
      <c r="G179">
        <v>58</v>
      </c>
      <c r="H179">
        <v>7</v>
      </c>
      <c r="I179">
        <v>0.6</v>
      </c>
      <c r="J179">
        <v>1</v>
      </c>
      <c r="K179">
        <v>25</v>
      </c>
      <c r="L179">
        <v>1</v>
      </c>
      <c r="M179">
        <v>0</v>
      </c>
      <c r="N179">
        <v>0</v>
      </c>
      <c r="O179">
        <v>0</v>
      </c>
      <c r="P179">
        <v>1</v>
      </c>
      <c r="Q179">
        <v>0</v>
      </c>
      <c r="R179">
        <v>0</v>
      </c>
      <c r="S179">
        <v>0</v>
      </c>
      <c r="T179">
        <v>0</v>
      </c>
      <c r="U179">
        <v>0</v>
      </c>
      <c r="V179">
        <v>0</v>
      </c>
      <c r="W179">
        <v>0</v>
      </c>
      <c r="X179">
        <v>0</v>
      </c>
      <c r="Y179">
        <v>1</v>
      </c>
      <c r="Z179">
        <v>0</v>
      </c>
      <c r="AA179">
        <v>0</v>
      </c>
      <c r="AB179">
        <v>0</v>
      </c>
      <c r="AC179">
        <v>0</v>
      </c>
      <c r="AD179">
        <v>0</v>
      </c>
      <c r="AE179">
        <v>0</v>
      </c>
      <c r="AF179">
        <v>0</v>
      </c>
      <c r="AG179">
        <v>0</v>
      </c>
      <c r="AH179" s="59" cm="1">
        <f t="array" ref="AH179">$B$1005+SUMPRODUCT(A179:AG179,TRANSPOSE($B$1006:$B$1038))</f>
        <v>-0.7251713624749947</v>
      </c>
      <c r="AI179" s="3">
        <f>EXP(EmployeeData36[[#This Row],[Logit]])</f>
        <v>0.48424158100923853</v>
      </c>
      <c r="AJ179">
        <f>EmployeeData36[[#This Row],[Odds]]/(1+EmployeeData36[[#This Row],[Odds]])</f>
        <v>0.32625523176622584</v>
      </c>
      <c r="AK179">
        <f>IF(AR179=1,LN(EmployeeData36[[#This Row],[Probability]]),LN(1-EmployeeData36[[#This Row],[Probability]]))</f>
        <v>-0.39490392193375562</v>
      </c>
      <c r="AL179" s="3">
        <f>(AR179-EmployeeData36[[#This Row],[Probability]])^2</f>
        <v>0.10644247625483373</v>
      </c>
      <c r="AM179" t="str">
        <f>IF(EmployeeData36[[#This Row],[Probability]]&lt;10%,"Low",
IF(EmployeeData36[[#This Row],[Probability]]&lt;20%,"Moderate",
IF(EmployeeData36[[#This Row],[Probability]]&lt;30%,"High","Very High")))</f>
        <v>Very High</v>
      </c>
      <c r="AN179">
        <f t="shared" si="2"/>
        <v>0</v>
      </c>
      <c r="AO179" t="str">
        <f>EmployeeData3[[#This Row],[Department]]</f>
        <v>Sales</v>
      </c>
      <c r="AP179" t="str">
        <f>EmployeeData3[[#This Row],[Country]]</f>
        <v>UK</v>
      </c>
      <c r="AQ179" t="str">
        <f>EmployeeData[[#This Row],[Job Level]]</f>
        <v>Entry</v>
      </c>
      <c r="AR179">
        <v>0</v>
      </c>
    </row>
    <row r="180" spans="1:44">
      <c r="A180">
        <v>43</v>
      </c>
      <c r="B180">
        <v>0.8</v>
      </c>
      <c r="C180">
        <v>0.8</v>
      </c>
      <c r="D180" s="3">
        <v>1.1100000000000001</v>
      </c>
      <c r="E180">
        <v>0</v>
      </c>
      <c r="F180">
        <v>12</v>
      </c>
      <c r="G180">
        <v>85</v>
      </c>
      <c r="H180">
        <v>10</v>
      </c>
      <c r="I180">
        <v>1</v>
      </c>
      <c r="J180">
        <v>1</v>
      </c>
      <c r="K180">
        <v>48</v>
      </c>
      <c r="L180">
        <v>0</v>
      </c>
      <c r="M180">
        <v>0</v>
      </c>
      <c r="N180">
        <v>0</v>
      </c>
      <c r="O180">
        <v>0</v>
      </c>
      <c r="P180">
        <v>0</v>
      </c>
      <c r="Q180">
        <v>0</v>
      </c>
      <c r="R180">
        <v>1</v>
      </c>
      <c r="S180">
        <v>0</v>
      </c>
      <c r="T180">
        <v>1</v>
      </c>
      <c r="U180">
        <v>0</v>
      </c>
      <c r="V180">
        <v>0</v>
      </c>
      <c r="W180">
        <v>0</v>
      </c>
      <c r="X180">
        <v>0</v>
      </c>
      <c r="Y180">
        <v>0</v>
      </c>
      <c r="Z180">
        <v>0</v>
      </c>
      <c r="AA180">
        <v>0</v>
      </c>
      <c r="AB180">
        <v>0</v>
      </c>
      <c r="AC180">
        <v>0</v>
      </c>
      <c r="AD180">
        <v>0</v>
      </c>
      <c r="AE180">
        <v>0</v>
      </c>
      <c r="AF180">
        <v>0</v>
      </c>
      <c r="AG180">
        <v>1</v>
      </c>
      <c r="AH180" s="59" cm="1">
        <f t="array" ref="AH180">$B$1005+SUMPRODUCT(A180:AG180,TRANSPOSE($B$1006:$B$1038))</f>
        <v>-2.40788221336883</v>
      </c>
      <c r="AI180" s="3">
        <f>EXP(EmployeeData36[[#This Row],[Logit]])</f>
        <v>9.0005705756330878E-2</v>
      </c>
      <c r="AJ180">
        <f>EmployeeData36[[#This Row],[Odds]]/(1+EmployeeData36[[#This Row],[Odds]])</f>
        <v>8.2573609735260886E-2</v>
      </c>
      <c r="AK180">
        <f>IF(AR180=1,LN(EmployeeData36[[#This Row],[Probability]]),LN(1-EmployeeData36[[#This Row],[Probability]]))</f>
        <v>-8.6182930866187279E-2</v>
      </c>
      <c r="AL180" s="3">
        <f>(AR180-EmployeeData36[[#This Row],[Probability]])^2</f>
        <v>6.8184010247111715E-3</v>
      </c>
      <c r="AM180" t="str">
        <f>IF(EmployeeData36[[#This Row],[Probability]]&lt;10%,"Low",
IF(EmployeeData36[[#This Row],[Probability]]&lt;20%,"Moderate",
IF(EmployeeData36[[#This Row],[Probability]]&lt;30%,"High","Very High")))</f>
        <v>Low</v>
      </c>
      <c r="AN180">
        <f t="shared" si="2"/>
        <v>0</v>
      </c>
      <c r="AO180" t="str">
        <f>EmployeeData3[[#This Row],[Department]]</f>
        <v>Claims</v>
      </c>
      <c r="AP180" t="str">
        <f>EmployeeData3[[#This Row],[Country]]</f>
        <v>UK</v>
      </c>
      <c r="AQ180" t="str">
        <f>EmployeeData[[#This Row],[Job Level]]</f>
        <v>Senior</v>
      </c>
      <c r="AR180">
        <v>0</v>
      </c>
    </row>
    <row r="181" spans="1:44">
      <c r="A181">
        <v>43</v>
      </c>
      <c r="B181">
        <v>2</v>
      </c>
      <c r="C181">
        <v>2</v>
      </c>
      <c r="D181" s="3">
        <v>1.04</v>
      </c>
      <c r="E181">
        <v>0</v>
      </c>
      <c r="F181">
        <v>26</v>
      </c>
      <c r="G181">
        <v>63</v>
      </c>
      <c r="H181">
        <v>2</v>
      </c>
      <c r="I181">
        <v>2.2000000000000002</v>
      </c>
      <c r="J181">
        <v>0</v>
      </c>
      <c r="K181">
        <v>23</v>
      </c>
      <c r="L181">
        <v>1</v>
      </c>
      <c r="M181">
        <v>0</v>
      </c>
      <c r="N181">
        <v>0</v>
      </c>
      <c r="O181">
        <v>0</v>
      </c>
      <c r="P181">
        <v>0</v>
      </c>
      <c r="Q181">
        <v>0</v>
      </c>
      <c r="R181">
        <v>1</v>
      </c>
      <c r="S181">
        <v>0</v>
      </c>
      <c r="T181">
        <v>0</v>
      </c>
      <c r="U181">
        <v>0</v>
      </c>
      <c r="V181">
        <v>0</v>
      </c>
      <c r="W181">
        <v>1</v>
      </c>
      <c r="X181">
        <v>0</v>
      </c>
      <c r="Y181">
        <v>0</v>
      </c>
      <c r="Z181">
        <v>0</v>
      </c>
      <c r="AA181">
        <v>0</v>
      </c>
      <c r="AB181">
        <v>0</v>
      </c>
      <c r="AC181">
        <v>0</v>
      </c>
      <c r="AD181">
        <v>0</v>
      </c>
      <c r="AE181">
        <v>1</v>
      </c>
      <c r="AF181">
        <v>0</v>
      </c>
      <c r="AG181">
        <v>0</v>
      </c>
      <c r="AH181" s="59" cm="1">
        <f t="array" ref="AH181">$B$1005+SUMPRODUCT(A181:AG181,TRANSPOSE($B$1006:$B$1038))</f>
        <v>-1.4367862147246739</v>
      </c>
      <c r="AI181" s="3">
        <f>EXP(EmployeeData36[[#This Row],[Logit]])</f>
        <v>0.23769041848028288</v>
      </c>
      <c r="AJ181">
        <f>EmployeeData36[[#This Row],[Odds]]/(1+EmployeeData36[[#This Row],[Odds]])</f>
        <v>0.19204351502707334</v>
      </c>
      <c r="AK181">
        <f>IF(AR181=1,LN(EmployeeData36[[#This Row],[Probability]]),LN(1-EmployeeData36[[#This Row],[Probability]]))</f>
        <v>-0.21324707714281321</v>
      </c>
      <c r="AL181" s="3">
        <f>(AR181-EmployeeData36[[#This Row],[Probability]])^2</f>
        <v>3.6880711663953743E-2</v>
      </c>
      <c r="AM181" t="str">
        <f>IF(EmployeeData36[[#This Row],[Probability]]&lt;10%,"Low",
IF(EmployeeData36[[#This Row],[Probability]]&lt;20%,"Moderate",
IF(EmployeeData36[[#This Row],[Probability]]&lt;30%,"High","Very High")))</f>
        <v>Moderate</v>
      </c>
      <c r="AN181">
        <f t="shared" si="2"/>
        <v>0</v>
      </c>
      <c r="AO181" t="str">
        <f>EmployeeData3[[#This Row],[Department]]</f>
        <v>IT</v>
      </c>
      <c r="AP181" t="str">
        <f>EmployeeData3[[#This Row],[Country]]</f>
        <v>US</v>
      </c>
      <c r="AQ181" t="str">
        <f>EmployeeData[[#This Row],[Job Level]]</f>
        <v>Senior</v>
      </c>
      <c r="AR181">
        <v>0</v>
      </c>
    </row>
    <row r="182" spans="1:44">
      <c r="A182">
        <v>21</v>
      </c>
      <c r="B182">
        <v>2.5</v>
      </c>
      <c r="C182">
        <v>2.5</v>
      </c>
      <c r="D182" s="3">
        <v>1.1499999999999999</v>
      </c>
      <c r="E182">
        <v>0</v>
      </c>
      <c r="F182">
        <v>30</v>
      </c>
      <c r="G182">
        <v>83</v>
      </c>
      <c r="H182">
        <v>3</v>
      </c>
      <c r="I182">
        <v>1.5</v>
      </c>
      <c r="J182">
        <v>0</v>
      </c>
      <c r="K182">
        <v>22</v>
      </c>
      <c r="L182">
        <v>0</v>
      </c>
      <c r="M182">
        <v>0</v>
      </c>
      <c r="N182">
        <v>0</v>
      </c>
      <c r="O182">
        <v>0</v>
      </c>
      <c r="P182">
        <v>0</v>
      </c>
      <c r="Q182">
        <v>0</v>
      </c>
      <c r="R182">
        <v>0</v>
      </c>
      <c r="S182">
        <v>1</v>
      </c>
      <c r="T182">
        <v>0</v>
      </c>
      <c r="U182">
        <v>0</v>
      </c>
      <c r="V182">
        <v>1</v>
      </c>
      <c r="W182">
        <v>0</v>
      </c>
      <c r="X182">
        <v>0</v>
      </c>
      <c r="Y182">
        <v>0</v>
      </c>
      <c r="Z182">
        <v>0</v>
      </c>
      <c r="AA182">
        <v>1</v>
      </c>
      <c r="AB182">
        <v>0</v>
      </c>
      <c r="AC182">
        <v>0</v>
      </c>
      <c r="AD182">
        <v>0</v>
      </c>
      <c r="AE182">
        <v>0</v>
      </c>
      <c r="AF182">
        <v>0</v>
      </c>
      <c r="AG182">
        <v>0</v>
      </c>
      <c r="AH182" s="59" cm="1">
        <f t="array" ref="AH182">$B$1005+SUMPRODUCT(A182:AG182,TRANSPOSE($B$1006:$B$1038))</f>
        <v>-0.85042995724127324</v>
      </c>
      <c r="AI182" s="3">
        <f>EXP(EmployeeData36[[#This Row],[Logit]])</f>
        <v>0.42723120130469783</v>
      </c>
      <c r="AJ182">
        <f>EmployeeData36[[#This Row],[Odds]]/(1+EmployeeData36[[#This Row],[Odds]])</f>
        <v>0.29934267196102926</v>
      </c>
      <c r="AK182">
        <f>IF(AR182=1,LN(EmployeeData36[[#This Row],[Probability]]),LN(1-EmployeeData36[[#This Row],[Probability]]))</f>
        <v>-0.35573634450535324</v>
      </c>
      <c r="AL182" s="3">
        <f>(AR182-EmployeeData36[[#This Row],[Probability]])^2</f>
        <v>8.9606035256768371E-2</v>
      </c>
      <c r="AM182" t="str">
        <f>IF(EmployeeData36[[#This Row],[Probability]]&lt;10%,"Low",
IF(EmployeeData36[[#This Row],[Probability]]&lt;20%,"Moderate",
IF(EmployeeData36[[#This Row],[Probability]]&lt;30%,"High","Very High")))</f>
        <v>High</v>
      </c>
      <c r="AN182">
        <f t="shared" si="2"/>
        <v>0</v>
      </c>
      <c r="AO182" t="str">
        <f>EmployeeData3[[#This Row],[Department]]</f>
        <v>HR</v>
      </c>
      <c r="AP182" t="str">
        <f>EmployeeData3[[#This Row],[Country]]</f>
        <v>Canada</v>
      </c>
      <c r="AQ182" t="str">
        <f>EmployeeData[[#This Row],[Job Level]]</f>
        <v>Senior Manager</v>
      </c>
      <c r="AR182">
        <v>0</v>
      </c>
    </row>
    <row r="183" spans="1:44">
      <c r="A183">
        <v>32</v>
      </c>
      <c r="B183">
        <v>2</v>
      </c>
      <c r="C183">
        <v>2</v>
      </c>
      <c r="D183" s="3">
        <v>0.79</v>
      </c>
      <c r="E183">
        <v>1</v>
      </c>
      <c r="F183">
        <v>30</v>
      </c>
      <c r="G183">
        <v>62</v>
      </c>
      <c r="H183">
        <v>5</v>
      </c>
      <c r="I183">
        <v>3.6</v>
      </c>
      <c r="J183">
        <v>0</v>
      </c>
      <c r="K183">
        <v>0</v>
      </c>
      <c r="L183">
        <v>0</v>
      </c>
      <c r="M183">
        <v>0</v>
      </c>
      <c r="N183">
        <v>0</v>
      </c>
      <c r="O183">
        <v>0</v>
      </c>
      <c r="P183">
        <v>0</v>
      </c>
      <c r="Q183">
        <v>0</v>
      </c>
      <c r="R183">
        <v>0</v>
      </c>
      <c r="S183">
        <v>0</v>
      </c>
      <c r="T183">
        <v>0</v>
      </c>
      <c r="U183">
        <v>0</v>
      </c>
      <c r="V183">
        <v>0</v>
      </c>
      <c r="W183">
        <v>1</v>
      </c>
      <c r="X183">
        <v>0</v>
      </c>
      <c r="Y183">
        <v>0</v>
      </c>
      <c r="Z183">
        <v>0</v>
      </c>
      <c r="AA183">
        <v>0</v>
      </c>
      <c r="AB183">
        <v>0</v>
      </c>
      <c r="AC183">
        <v>0</v>
      </c>
      <c r="AD183">
        <v>0</v>
      </c>
      <c r="AE183">
        <v>0</v>
      </c>
      <c r="AF183">
        <v>1</v>
      </c>
      <c r="AG183">
        <v>0</v>
      </c>
      <c r="AH183" s="59" cm="1">
        <f t="array" ref="AH183">$B$1005+SUMPRODUCT(A183:AG183,TRANSPOSE($B$1006:$B$1038))</f>
        <v>-2.4445590558372907</v>
      </c>
      <c r="AI183" s="3">
        <f>EXP(EmployeeData36[[#This Row],[Logit]])</f>
        <v>8.6764384717067045E-2</v>
      </c>
      <c r="AJ183">
        <f>EmployeeData36[[#This Row],[Odds]]/(1+EmployeeData36[[#This Row],[Odds]])</f>
        <v>7.983734647290236E-2</v>
      </c>
      <c r="AK183">
        <f>IF(AR183=1,LN(EmployeeData36[[#This Row],[Probability]]),LN(1-EmployeeData36[[#This Row],[Probability]]))</f>
        <v>-8.3204827253791303E-2</v>
      </c>
      <c r="AL183" s="3">
        <f>(AR183-EmployeeData36[[#This Row],[Probability]])^2</f>
        <v>6.3740018918342547E-3</v>
      </c>
      <c r="AM183" t="str">
        <f>IF(EmployeeData36[[#This Row],[Probability]]&lt;10%,"Low",
IF(EmployeeData36[[#This Row],[Probability]]&lt;20%,"Moderate",
IF(EmployeeData36[[#This Row],[Probability]]&lt;30%,"High","Very High")))</f>
        <v>Low</v>
      </c>
      <c r="AN183">
        <f t="shared" si="2"/>
        <v>0</v>
      </c>
      <c r="AO183" t="str">
        <f>EmployeeData3[[#This Row],[Department]]</f>
        <v>IT</v>
      </c>
      <c r="AP183" t="str">
        <f>EmployeeData3[[#This Row],[Country]]</f>
        <v>UK</v>
      </c>
      <c r="AQ183" t="str">
        <f>EmployeeData[[#This Row],[Job Level]]</f>
        <v>Professional</v>
      </c>
      <c r="AR183">
        <v>0</v>
      </c>
    </row>
    <row r="184" spans="1:44">
      <c r="A184">
        <v>25</v>
      </c>
      <c r="B184">
        <v>5.3</v>
      </c>
      <c r="C184">
        <v>1.7</v>
      </c>
      <c r="D184" s="3">
        <v>0.88</v>
      </c>
      <c r="E184">
        <v>0</v>
      </c>
      <c r="F184">
        <v>23</v>
      </c>
      <c r="G184">
        <v>55</v>
      </c>
      <c r="H184">
        <v>4</v>
      </c>
      <c r="I184">
        <v>2.2000000000000002</v>
      </c>
      <c r="J184">
        <v>1</v>
      </c>
      <c r="K184">
        <v>19</v>
      </c>
      <c r="L184">
        <v>0</v>
      </c>
      <c r="M184">
        <v>0</v>
      </c>
      <c r="N184">
        <v>0</v>
      </c>
      <c r="O184">
        <v>0</v>
      </c>
      <c r="P184">
        <v>0</v>
      </c>
      <c r="Q184">
        <v>0</v>
      </c>
      <c r="R184">
        <v>1</v>
      </c>
      <c r="S184">
        <v>0</v>
      </c>
      <c r="T184">
        <v>1</v>
      </c>
      <c r="U184">
        <v>0</v>
      </c>
      <c r="V184">
        <v>0</v>
      </c>
      <c r="W184">
        <v>0</v>
      </c>
      <c r="X184">
        <v>0</v>
      </c>
      <c r="Y184">
        <v>0</v>
      </c>
      <c r="Z184">
        <v>0</v>
      </c>
      <c r="AA184">
        <v>0</v>
      </c>
      <c r="AB184">
        <v>0</v>
      </c>
      <c r="AC184">
        <v>0</v>
      </c>
      <c r="AD184">
        <v>0</v>
      </c>
      <c r="AE184">
        <v>1</v>
      </c>
      <c r="AF184">
        <v>0</v>
      </c>
      <c r="AG184">
        <v>0</v>
      </c>
      <c r="AH184" s="59" cm="1">
        <f t="array" ref="AH184">$B$1005+SUMPRODUCT(A184:AG184,TRANSPOSE($B$1006:$B$1038))</f>
        <v>-1.3336747711686774</v>
      </c>
      <c r="AI184" s="3">
        <f>EXP(EmployeeData36[[#This Row],[Logit]])</f>
        <v>0.2635071514427873</v>
      </c>
      <c r="AJ184">
        <f>EmployeeData36[[#This Row],[Odds]]/(1+EmployeeData36[[#This Row],[Odds]])</f>
        <v>0.20855216461726464</v>
      </c>
      <c r="AK184">
        <f>IF(AR184=1,LN(EmployeeData36[[#This Row],[Probability]]),LN(1-EmployeeData36[[#This Row],[Probability]]))</f>
        <v>-0.23389130785604359</v>
      </c>
      <c r="AL184" s="3">
        <f>(AR184-EmployeeData36[[#This Row],[Probability]])^2</f>
        <v>4.3494005366546649E-2</v>
      </c>
      <c r="AM184" t="str">
        <f>IF(EmployeeData36[[#This Row],[Probability]]&lt;10%,"Low",
IF(EmployeeData36[[#This Row],[Probability]]&lt;20%,"Moderate",
IF(EmployeeData36[[#This Row],[Probability]]&lt;30%,"High","Very High")))</f>
        <v>High</v>
      </c>
      <c r="AN184">
        <f t="shared" si="2"/>
        <v>0</v>
      </c>
      <c r="AO184" t="str">
        <f>EmployeeData3[[#This Row],[Department]]</f>
        <v>Claims</v>
      </c>
      <c r="AP184" t="str">
        <f>EmployeeData3[[#This Row],[Country]]</f>
        <v>US</v>
      </c>
      <c r="AQ184" t="str">
        <f>EmployeeData[[#This Row],[Job Level]]</f>
        <v>Senior</v>
      </c>
      <c r="AR184">
        <v>0</v>
      </c>
    </row>
    <row r="185" spans="1:44">
      <c r="A185">
        <v>42</v>
      </c>
      <c r="B185">
        <v>5.7</v>
      </c>
      <c r="C185">
        <v>1.9</v>
      </c>
      <c r="D185" s="3">
        <v>0.78</v>
      </c>
      <c r="E185">
        <v>0</v>
      </c>
      <c r="F185">
        <v>14</v>
      </c>
      <c r="G185">
        <v>62</v>
      </c>
      <c r="H185">
        <v>3</v>
      </c>
      <c r="I185">
        <v>0.8</v>
      </c>
      <c r="J185">
        <v>0</v>
      </c>
      <c r="K185">
        <v>34</v>
      </c>
      <c r="L185">
        <v>1</v>
      </c>
      <c r="M185">
        <v>0</v>
      </c>
      <c r="N185">
        <v>1</v>
      </c>
      <c r="O185">
        <v>0</v>
      </c>
      <c r="P185">
        <v>0</v>
      </c>
      <c r="Q185">
        <v>1</v>
      </c>
      <c r="R185">
        <v>0</v>
      </c>
      <c r="S185">
        <v>0</v>
      </c>
      <c r="T185">
        <v>0</v>
      </c>
      <c r="U185">
        <v>0</v>
      </c>
      <c r="V185">
        <v>0</v>
      </c>
      <c r="W185">
        <v>0</v>
      </c>
      <c r="X185">
        <v>0</v>
      </c>
      <c r="Y185">
        <v>0</v>
      </c>
      <c r="Z185">
        <v>1</v>
      </c>
      <c r="AA185">
        <v>0</v>
      </c>
      <c r="AB185">
        <v>0</v>
      </c>
      <c r="AC185">
        <v>0</v>
      </c>
      <c r="AD185">
        <v>0</v>
      </c>
      <c r="AE185">
        <v>0</v>
      </c>
      <c r="AF185">
        <v>0</v>
      </c>
      <c r="AG185">
        <v>0</v>
      </c>
      <c r="AH185" s="59" cm="1">
        <f t="array" ref="AH185">$B$1005+SUMPRODUCT(A185:AG185,TRANSPOSE($B$1006:$B$1038))</f>
        <v>-2.2399710378948292</v>
      </c>
      <c r="AI185" s="3">
        <f>EXP(EmployeeData36[[#This Row],[Logit]])</f>
        <v>0.1064615876863023</v>
      </c>
      <c r="AJ185">
        <f>EmployeeData36[[#This Row],[Odds]]/(1+EmployeeData36[[#This Row],[Odds]])</f>
        <v>9.6218060230108676E-2</v>
      </c>
      <c r="AK185">
        <f>IF(AR185=1,LN(EmployeeData36[[#This Row],[Probability]]),LN(1-EmployeeData36[[#This Row],[Probability]]))</f>
        <v>-0.1011671647561813</v>
      </c>
      <c r="AL185" s="3">
        <f>(AR185-EmployeeData36[[#This Row],[Probability]])^2</f>
        <v>9.2579151144448202E-3</v>
      </c>
      <c r="AM185" t="str">
        <f>IF(EmployeeData36[[#This Row],[Probability]]&lt;10%,"Low",
IF(EmployeeData36[[#This Row],[Probability]]&lt;20%,"Moderate",
IF(EmployeeData36[[#This Row],[Probability]]&lt;30%,"High","Very High")))</f>
        <v>Low</v>
      </c>
      <c r="AN185">
        <f t="shared" si="2"/>
        <v>0</v>
      </c>
      <c r="AO185" t="str">
        <f>EmployeeData3[[#This Row],[Department]]</f>
        <v>Underwriting</v>
      </c>
      <c r="AP185" t="str">
        <f>EmployeeData3[[#This Row],[Country]]</f>
        <v>UK</v>
      </c>
      <c r="AQ185" t="str">
        <f>EmployeeData[[#This Row],[Job Level]]</f>
        <v>Manager</v>
      </c>
      <c r="AR185">
        <v>0</v>
      </c>
    </row>
    <row r="186" spans="1:44">
      <c r="A186">
        <v>35</v>
      </c>
      <c r="B186">
        <v>3.9</v>
      </c>
      <c r="C186">
        <v>0.3</v>
      </c>
      <c r="D186" s="3">
        <v>0.86</v>
      </c>
      <c r="E186">
        <v>0</v>
      </c>
      <c r="F186">
        <v>1</v>
      </c>
      <c r="G186">
        <v>66</v>
      </c>
      <c r="H186">
        <v>1</v>
      </c>
      <c r="I186">
        <v>1.8</v>
      </c>
      <c r="J186">
        <v>0</v>
      </c>
      <c r="K186">
        <v>43</v>
      </c>
      <c r="L186">
        <v>0</v>
      </c>
      <c r="M186">
        <v>0</v>
      </c>
      <c r="N186">
        <v>0</v>
      </c>
      <c r="O186">
        <v>0</v>
      </c>
      <c r="P186">
        <v>1</v>
      </c>
      <c r="Q186">
        <v>0</v>
      </c>
      <c r="R186">
        <v>0</v>
      </c>
      <c r="S186">
        <v>0</v>
      </c>
      <c r="T186">
        <v>0</v>
      </c>
      <c r="U186">
        <v>1</v>
      </c>
      <c r="V186">
        <v>0</v>
      </c>
      <c r="W186">
        <v>0</v>
      </c>
      <c r="X186">
        <v>0</v>
      </c>
      <c r="Y186">
        <v>0</v>
      </c>
      <c r="Z186">
        <v>0</v>
      </c>
      <c r="AA186">
        <v>0</v>
      </c>
      <c r="AB186">
        <v>0</v>
      </c>
      <c r="AC186">
        <v>1</v>
      </c>
      <c r="AD186">
        <v>0</v>
      </c>
      <c r="AE186">
        <v>0</v>
      </c>
      <c r="AF186">
        <v>0</v>
      </c>
      <c r="AG186">
        <v>0</v>
      </c>
      <c r="AH186" s="59" cm="1">
        <f t="array" ref="AH186">$B$1005+SUMPRODUCT(A186:AG186,TRANSPOSE($B$1006:$B$1038))</f>
        <v>-1.5531852224948339</v>
      </c>
      <c r="AI186" s="3">
        <f>EXP(EmployeeData36[[#This Row],[Logit]])</f>
        <v>0.21157299235977989</v>
      </c>
      <c r="AJ186">
        <f>EmployeeData36[[#This Row],[Odds]]/(1+EmployeeData36[[#This Row],[Odds]])</f>
        <v>0.17462669908785214</v>
      </c>
      <c r="AK186">
        <f>IF(AR186=1,LN(EmployeeData36[[#This Row],[Probability]]),LN(1-EmployeeData36[[#This Row],[Probability]]))</f>
        <v>-0.19191950903423605</v>
      </c>
      <c r="AL186" s="3">
        <f>(AR186-EmployeeData36[[#This Row],[Probability]])^2</f>
        <v>3.0494484034319258E-2</v>
      </c>
      <c r="AM186" t="str">
        <f>IF(EmployeeData36[[#This Row],[Probability]]&lt;10%,"Low",
IF(EmployeeData36[[#This Row],[Probability]]&lt;20%,"Moderate",
IF(EmployeeData36[[#This Row],[Probability]]&lt;30%,"High","Very High")))</f>
        <v>Moderate</v>
      </c>
      <c r="AN186">
        <f t="shared" si="2"/>
        <v>0</v>
      </c>
      <c r="AO186" t="str">
        <f>EmployeeData3[[#This Row],[Department]]</f>
        <v>Finance</v>
      </c>
      <c r="AP186" t="str">
        <f>EmployeeData3[[#This Row],[Country]]</f>
        <v>Ireland</v>
      </c>
      <c r="AQ186" t="str">
        <f>EmployeeData[[#This Row],[Job Level]]</f>
        <v>Entry</v>
      </c>
      <c r="AR186">
        <v>0</v>
      </c>
    </row>
    <row r="187" spans="1:44">
      <c r="A187">
        <v>38</v>
      </c>
      <c r="B187">
        <v>3.7</v>
      </c>
      <c r="C187">
        <v>0.2</v>
      </c>
      <c r="D187" s="3">
        <v>1.02</v>
      </c>
      <c r="E187">
        <v>0</v>
      </c>
      <c r="F187">
        <v>19</v>
      </c>
      <c r="G187">
        <v>67</v>
      </c>
      <c r="H187">
        <v>3</v>
      </c>
      <c r="I187">
        <v>3</v>
      </c>
      <c r="J187">
        <v>0</v>
      </c>
      <c r="K187">
        <v>14</v>
      </c>
      <c r="L187">
        <v>1</v>
      </c>
      <c r="M187">
        <v>0</v>
      </c>
      <c r="N187">
        <v>1</v>
      </c>
      <c r="O187">
        <v>0</v>
      </c>
      <c r="P187">
        <v>0</v>
      </c>
      <c r="Q187">
        <v>1</v>
      </c>
      <c r="R187">
        <v>0</v>
      </c>
      <c r="S187">
        <v>0</v>
      </c>
      <c r="T187">
        <v>0</v>
      </c>
      <c r="U187">
        <v>0</v>
      </c>
      <c r="V187">
        <v>0</v>
      </c>
      <c r="W187">
        <v>0</v>
      </c>
      <c r="X187">
        <v>0</v>
      </c>
      <c r="Y187">
        <v>0</v>
      </c>
      <c r="Z187">
        <v>0</v>
      </c>
      <c r="AA187">
        <v>0</v>
      </c>
      <c r="AB187">
        <v>0</v>
      </c>
      <c r="AC187">
        <v>0</v>
      </c>
      <c r="AD187">
        <v>0</v>
      </c>
      <c r="AE187">
        <v>0</v>
      </c>
      <c r="AF187">
        <v>0</v>
      </c>
      <c r="AG187">
        <v>0</v>
      </c>
      <c r="AH187" s="59" cm="1">
        <f t="array" ref="AH187">$B$1005+SUMPRODUCT(A187:AG187,TRANSPOSE($B$1006:$B$1038))</f>
        <v>-2.0356876529923671</v>
      </c>
      <c r="AI187" s="3">
        <f>EXP(EmployeeData36[[#This Row],[Logit]])</f>
        <v>0.13059065056932642</v>
      </c>
      <c r="AJ187">
        <f>EmployeeData36[[#This Row],[Odds]]/(1+EmployeeData36[[#This Row],[Odds]])</f>
        <v>0.11550657216523548</v>
      </c>
      <c r="AK187">
        <f>IF(AR187=1,LN(EmployeeData36[[#This Row],[Probability]]),LN(1-EmployeeData36[[#This Row],[Probability]]))</f>
        <v>-0.12274019578326087</v>
      </c>
      <c r="AL187" s="3">
        <f>(AR187-EmployeeData36[[#This Row],[Probability]])^2</f>
        <v>1.3341768213362751E-2</v>
      </c>
      <c r="AM187" t="str">
        <f>IF(EmployeeData36[[#This Row],[Probability]]&lt;10%,"Low",
IF(EmployeeData36[[#This Row],[Probability]]&lt;20%,"Moderate",
IF(EmployeeData36[[#This Row],[Probability]]&lt;30%,"High","Very High")))</f>
        <v>Moderate</v>
      </c>
      <c r="AN187">
        <f t="shared" si="2"/>
        <v>0</v>
      </c>
      <c r="AO187" t="str">
        <f>EmployeeData3[[#This Row],[Department]]</f>
        <v>Operations</v>
      </c>
      <c r="AP187" t="str">
        <f>EmployeeData3[[#This Row],[Country]]</f>
        <v>UK</v>
      </c>
      <c r="AQ187" t="str">
        <f>EmployeeData[[#This Row],[Job Level]]</f>
        <v>Manager</v>
      </c>
      <c r="AR187">
        <v>0</v>
      </c>
    </row>
    <row r="188" spans="1:44">
      <c r="A188">
        <v>21</v>
      </c>
      <c r="B188">
        <v>3</v>
      </c>
      <c r="C188">
        <v>3</v>
      </c>
      <c r="D188" s="3">
        <v>0.96</v>
      </c>
      <c r="E188">
        <v>1</v>
      </c>
      <c r="F188">
        <v>16</v>
      </c>
      <c r="G188">
        <v>74</v>
      </c>
      <c r="H188">
        <v>0</v>
      </c>
      <c r="I188">
        <v>4.3</v>
      </c>
      <c r="J188">
        <v>0</v>
      </c>
      <c r="K188">
        <v>30</v>
      </c>
      <c r="L188">
        <v>1</v>
      </c>
      <c r="M188">
        <v>0</v>
      </c>
      <c r="N188">
        <v>0</v>
      </c>
      <c r="O188">
        <v>0</v>
      </c>
      <c r="P188">
        <v>0</v>
      </c>
      <c r="Q188">
        <v>0</v>
      </c>
      <c r="R188">
        <v>1</v>
      </c>
      <c r="S188">
        <v>0</v>
      </c>
      <c r="T188">
        <v>0</v>
      </c>
      <c r="U188">
        <v>0</v>
      </c>
      <c r="V188">
        <v>0</v>
      </c>
      <c r="W188">
        <v>0</v>
      </c>
      <c r="X188">
        <v>0</v>
      </c>
      <c r="Y188">
        <v>0</v>
      </c>
      <c r="Z188">
        <v>1</v>
      </c>
      <c r="AA188">
        <v>0</v>
      </c>
      <c r="AB188">
        <v>0</v>
      </c>
      <c r="AC188">
        <v>0</v>
      </c>
      <c r="AD188">
        <v>1</v>
      </c>
      <c r="AE188">
        <v>0</v>
      </c>
      <c r="AF188">
        <v>0</v>
      </c>
      <c r="AG188">
        <v>0</v>
      </c>
      <c r="AH188" s="59" cm="1">
        <f t="array" ref="AH188">$B$1005+SUMPRODUCT(A188:AG188,TRANSPOSE($B$1006:$B$1038))</f>
        <v>-2.66312392044959</v>
      </c>
      <c r="AI188" s="3">
        <f>EXP(EmployeeData36[[#This Row],[Logit]])</f>
        <v>6.973005001732098E-2</v>
      </c>
      <c r="AJ188">
        <f>EmployeeData36[[#This Row],[Odds]]/(1+EmployeeData36[[#This Row],[Odds]])</f>
        <v>6.5184716477013904E-2</v>
      </c>
      <c r="AK188">
        <f>IF(AR188=1,LN(EmployeeData36[[#This Row],[Probability]]),LN(1-EmployeeData36[[#This Row],[Probability]]))</f>
        <v>-6.7406326939975406E-2</v>
      </c>
      <c r="AL188" s="3">
        <f>(AR188-EmployeeData36[[#This Row],[Probability]])^2</f>
        <v>4.249047262188688E-3</v>
      </c>
      <c r="AM188" t="str">
        <f>IF(EmployeeData36[[#This Row],[Probability]]&lt;10%,"Low",
IF(EmployeeData36[[#This Row],[Probability]]&lt;20%,"Moderate",
IF(EmployeeData36[[#This Row],[Probability]]&lt;30%,"High","Very High")))</f>
        <v>Low</v>
      </c>
      <c r="AN188">
        <f t="shared" si="2"/>
        <v>0</v>
      </c>
      <c r="AO188" t="str">
        <f>EmployeeData3[[#This Row],[Department]]</f>
        <v>Underwriting</v>
      </c>
      <c r="AP188" t="str">
        <f>EmployeeData3[[#This Row],[Country]]</f>
        <v>Singapore</v>
      </c>
      <c r="AQ188" t="str">
        <f>EmployeeData[[#This Row],[Job Level]]</f>
        <v>Senior</v>
      </c>
      <c r="AR188">
        <v>0</v>
      </c>
    </row>
    <row r="189" spans="1:44">
      <c r="A189">
        <v>35</v>
      </c>
      <c r="B189">
        <v>3.2</v>
      </c>
      <c r="C189">
        <v>3.2</v>
      </c>
      <c r="D189" s="3">
        <v>1</v>
      </c>
      <c r="E189">
        <v>0</v>
      </c>
      <c r="F189">
        <v>17</v>
      </c>
      <c r="G189">
        <v>73</v>
      </c>
      <c r="H189">
        <v>7</v>
      </c>
      <c r="I189">
        <v>0.9</v>
      </c>
      <c r="J189">
        <v>1</v>
      </c>
      <c r="K189">
        <v>37</v>
      </c>
      <c r="L189">
        <v>1</v>
      </c>
      <c r="M189">
        <v>0</v>
      </c>
      <c r="N189">
        <v>0</v>
      </c>
      <c r="O189">
        <v>0</v>
      </c>
      <c r="P189">
        <v>1</v>
      </c>
      <c r="Q189">
        <v>0</v>
      </c>
      <c r="R189">
        <v>0</v>
      </c>
      <c r="S189">
        <v>0</v>
      </c>
      <c r="T189">
        <v>0</v>
      </c>
      <c r="U189">
        <v>0</v>
      </c>
      <c r="V189">
        <v>0</v>
      </c>
      <c r="W189">
        <v>0</v>
      </c>
      <c r="X189">
        <v>0</v>
      </c>
      <c r="Y189">
        <v>0</v>
      </c>
      <c r="Z189">
        <v>0</v>
      </c>
      <c r="AA189">
        <v>0</v>
      </c>
      <c r="AB189">
        <v>0</v>
      </c>
      <c r="AC189">
        <v>0</v>
      </c>
      <c r="AD189">
        <v>1</v>
      </c>
      <c r="AE189">
        <v>0</v>
      </c>
      <c r="AF189">
        <v>0</v>
      </c>
      <c r="AG189">
        <v>1</v>
      </c>
      <c r="AH189" s="59" cm="1">
        <f t="array" ref="AH189">$B$1005+SUMPRODUCT(A189:AG189,TRANSPOSE($B$1006:$B$1038))</f>
        <v>-0.11830063951906866</v>
      </c>
      <c r="AI189" s="3">
        <f>EXP(EmployeeData36[[#This Row],[Logit]])</f>
        <v>0.88842891561874215</v>
      </c>
      <c r="AJ189">
        <f>EmployeeData36[[#This Row],[Odds]]/(1+EmployeeData36[[#This Row],[Odds]])</f>
        <v>0.47045928404863951</v>
      </c>
      <c r="AK189">
        <f>IF(AR189=1,LN(EmployeeData36[[#This Row],[Probability]]),LN(1-EmployeeData36[[#This Row],[Probability]]))</f>
        <v>-0.63574522180467519</v>
      </c>
      <c r="AL189" s="3">
        <f>(AR189-EmployeeData36[[#This Row],[Probability]])^2</f>
        <v>0.22133193794755848</v>
      </c>
      <c r="AM189" t="str">
        <f>IF(EmployeeData36[[#This Row],[Probability]]&lt;10%,"Low",
IF(EmployeeData36[[#This Row],[Probability]]&lt;20%,"Moderate",
IF(EmployeeData36[[#This Row],[Probability]]&lt;30%,"High","Very High")))</f>
        <v>Very High</v>
      </c>
      <c r="AN189">
        <f t="shared" si="2"/>
        <v>0</v>
      </c>
      <c r="AO189" t="str">
        <f>EmployeeData3[[#This Row],[Department]]</f>
        <v>Operations</v>
      </c>
      <c r="AP189" t="str">
        <f>EmployeeData3[[#This Row],[Country]]</f>
        <v>Singapore</v>
      </c>
      <c r="AQ189" t="str">
        <f>EmployeeData[[#This Row],[Job Level]]</f>
        <v>Entry</v>
      </c>
      <c r="AR189">
        <v>0</v>
      </c>
    </row>
    <row r="190" spans="1:44">
      <c r="A190">
        <v>48</v>
      </c>
      <c r="B190">
        <v>10.5</v>
      </c>
      <c r="C190">
        <v>4</v>
      </c>
      <c r="D190" s="3">
        <v>0.82</v>
      </c>
      <c r="E190">
        <v>0</v>
      </c>
      <c r="F190">
        <v>16</v>
      </c>
      <c r="G190">
        <v>62</v>
      </c>
      <c r="H190">
        <v>2</v>
      </c>
      <c r="I190">
        <v>3.2</v>
      </c>
      <c r="J190">
        <v>0</v>
      </c>
      <c r="K190">
        <v>24</v>
      </c>
      <c r="L190">
        <v>0</v>
      </c>
      <c r="M190">
        <v>0</v>
      </c>
      <c r="N190">
        <v>0</v>
      </c>
      <c r="O190">
        <v>0</v>
      </c>
      <c r="P190">
        <v>0</v>
      </c>
      <c r="Q190">
        <v>0</v>
      </c>
      <c r="R190">
        <v>0</v>
      </c>
      <c r="S190">
        <v>0</v>
      </c>
      <c r="T190">
        <v>0</v>
      </c>
      <c r="U190">
        <v>0</v>
      </c>
      <c r="V190">
        <v>0</v>
      </c>
      <c r="W190">
        <v>0</v>
      </c>
      <c r="X190">
        <v>0</v>
      </c>
      <c r="Y190">
        <v>0</v>
      </c>
      <c r="Z190">
        <v>0</v>
      </c>
      <c r="AA190">
        <v>1</v>
      </c>
      <c r="AB190">
        <v>0</v>
      </c>
      <c r="AC190">
        <v>0</v>
      </c>
      <c r="AD190">
        <v>0</v>
      </c>
      <c r="AE190">
        <v>0</v>
      </c>
      <c r="AF190">
        <v>0</v>
      </c>
      <c r="AG190">
        <v>1</v>
      </c>
      <c r="AH190" s="59" cm="1">
        <f t="array" ref="AH190">$B$1005+SUMPRODUCT(A190:AG190,TRANSPOSE($B$1006:$B$1038))</f>
        <v>-1.2073350667375571</v>
      </c>
      <c r="AI190" s="3">
        <f>EXP(EmployeeData36[[#This Row],[Logit]])</f>
        <v>0.29899301509890214</v>
      </c>
      <c r="AJ190">
        <f>EmployeeData36[[#This Row],[Odds]]/(1+EmployeeData36[[#This Row],[Odds]])</f>
        <v>0.23017291981061003</v>
      </c>
      <c r="AK190">
        <f>IF(AR190=1,LN(EmployeeData36[[#This Row],[Probability]]),LN(1-EmployeeData36[[#This Row],[Probability]]))</f>
        <v>-0.26158936053690185</v>
      </c>
      <c r="AL190" s="3">
        <f>(AR190-EmployeeData36[[#This Row],[Probability]])^2</f>
        <v>5.2979573014141516E-2</v>
      </c>
      <c r="AM190" t="str">
        <f>IF(EmployeeData36[[#This Row],[Probability]]&lt;10%,"Low",
IF(EmployeeData36[[#This Row],[Probability]]&lt;20%,"Moderate",
IF(EmployeeData36[[#This Row],[Probability]]&lt;30%,"High","Very High")))</f>
        <v>High</v>
      </c>
      <c r="AN190">
        <f t="shared" si="2"/>
        <v>0</v>
      </c>
      <c r="AO190" t="str">
        <f>EmployeeData3[[#This Row],[Department]]</f>
        <v>Operations</v>
      </c>
      <c r="AP190" t="str">
        <f>EmployeeData3[[#This Row],[Country]]</f>
        <v>Canada</v>
      </c>
      <c r="AQ190" t="str">
        <f>EmployeeData[[#This Row],[Job Level]]</f>
        <v>Professional</v>
      </c>
      <c r="AR190">
        <v>0</v>
      </c>
    </row>
    <row r="191" spans="1:44">
      <c r="A191">
        <v>51</v>
      </c>
      <c r="B191">
        <v>6.3</v>
      </c>
      <c r="C191">
        <v>0.9</v>
      </c>
      <c r="D191" s="3">
        <v>1.1100000000000001</v>
      </c>
      <c r="E191">
        <v>0</v>
      </c>
      <c r="F191">
        <v>4</v>
      </c>
      <c r="G191">
        <v>71</v>
      </c>
      <c r="H191">
        <v>8</v>
      </c>
      <c r="I191">
        <v>2.1</v>
      </c>
      <c r="J191">
        <v>0</v>
      </c>
      <c r="K191">
        <v>0</v>
      </c>
      <c r="L191">
        <v>1</v>
      </c>
      <c r="M191">
        <v>0</v>
      </c>
      <c r="N191">
        <v>0</v>
      </c>
      <c r="O191">
        <v>0</v>
      </c>
      <c r="P191">
        <v>0</v>
      </c>
      <c r="Q191">
        <v>0</v>
      </c>
      <c r="R191">
        <v>1</v>
      </c>
      <c r="S191">
        <v>0</v>
      </c>
      <c r="T191">
        <v>0</v>
      </c>
      <c r="U191">
        <v>1</v>
      </c>
      <c r="V191">
        <v>0</v>
      </c>
      <c r="W191">
        <v>0</v>
      </c>
      <c r="X191">
        <v>0</v>
      </c>
      <c r="Y191">
        <v>0</v>
      </c>
      <c r="Z191">
        <v>0</v>
      </c>
      <c r="AA191">
        <v>0</v>
      </c>
      <c r="AB191">
        <v>0</v>
      </c>
      <c r="AC191">
        <v>0</v>
      </c>
      <c r="AD191">
        <v>0</v>
      </c>
      <c r="AE191">
        <v>0</v>
      </c>
      <c r="AF191">
        <v>1</v>
      </c>
      <c r="AG191">
        <v>0</v>
      </c>
      <c r="AH191" s="59" cm="1">
        <f t="array" ref="AH191">$B$1005+SUMPRODUCT(A191:AG191,TRANSPOSE($B$1006:$B$1038))</f>
        <v>-2.9208646773855511</v>
      </c>
      <c r="AI191" s="3">
        <f>EXP(EmployeeData36[[#This Row],[Logit]])</f>
        <v>5.3887072217036577E-2</v>
      </c>
      <c r="AJ191">
        <f>EmployeeData36[[#This Row],[Odds]]/(1+EmployeeData36[[#This Row],[Odds]])</f>
        <v>5.1131732837063515E-2</v>
      </c>
      <c r="AK191">
        <f>IF(AR191=1,LN(EmployeeData36[[#This Row],[Probability]]),LN(1-EmployeeData36[[#This Row],[Probability]]))</f>
        <v>-5.2485302269971348E-2</v>
      </c>
      <c r="AL191" s="3">
        <f>(AR191-EmployeeData36[[#This Row],[Probability]])^2</f>
        <v>2.6144541029208394E-3</v>
      </c>
      <c r="AM191" t="str">
        <f>IF(EmployeeData36[[#This Row],[Probability]]&lt;10%,"Low",
IF(EmployeeData36[[#This Row],[Probability]]&lt;20%,"Moderate",
IF(EmployeeData36[[#This Row],[Probability]]&lt;30%,"High","Very High")))</f>
        <v>Low</v>
      </c>
      <c r="AN191">
        <f t="shared" si="2"/>
        <v>0</v>
      </c>
      <c r="AO191" t="str">
        <f>EmployeeData3[[#This Row],[Department]]</f>
        <v>Finance</v>
      </c>
      <c r="AP191" t="str">
        <f>EmployeeData3[[#This Row],[Country]]</f>
        <v>UK</v>
      </c>
      <c r="AQ191" t="str">
        <f>EmployeeData[[#This Row],[Job Level]]</f>
        <v>Senior</v>
      </c>
      <c r="AR191">
        <v>0</v>
      </c>
    </row>
    <row r="192" spans="1:44">
      <c r="A192">
        <v>44</v>
      </c>
      <c r="B192">
        <v>3</v>
      </c>
      <c r="C192">
        <v>3</v>
      </c>
      <c r="D192" s="3">
        <v>1.03</v>
      </c>
      <c r="E192">
        <v>1</v>
      </c>
      <c r="F192">
        <v>21</v>
      </c>
      <c r="G192">
        <v>56</v>
      </c>
      <c r="H192">
        <v>4</v>
      </c>
      <c r="I192">
        <v>5.7</v>
      </c>
      <c r="J192">
        <v>0</v>
      </c>
      <c r="K192">
        <v>27</v>
      </c>
      <c r="L192">
        <v>0</v>
      </c>
      <c r="M192">
        <v>0</v>
      </c>
      <c r="N192">
        <v>0</v>
      </c>
      <c r="O192">
        <v>0</v>
      </c>
      <c r="P192">
        <v>1</v>
      </c>
      <c r="Q192">
        <v>0</v>
      </c>
      <c r="R192">
        <v>0</v>
      </c>
      <c r="S192">
        <v>0</v>
      </c>
      <c r="T192">
        <v>0</v>
      </c>
      <c r="U192">
        <v>0</v>
      </c>
      <c r="V192">
        <v>0</v>
      </c>
      <c r="W192">
        <v>1</v>
      </c>
      <c r="X192">
        <v>0</v>
      </c>
      <c r="Y192">
        <v>0</v>
      </c>
      <c r="Z192">
        <v>0</v>
      </c>
      <c r="AA192">
        <v>0</v>
      </c>
      <c r="AB192">
        <v>0</v>
      </c>
      <c r="AC192">
        <v>0</v>
      </c>
      <c r="AD192">
        <v>0</v>
      </c>
      <c r="AE192">
        <v>1</v>
      </c>
      <c r="AF192">
        <v>0</v>
      </c>
      <c r="AG192">
        <v>1</v>
      </c>
      <c r="AH192" s="59" cm="1">
        <f t="array" ref="AH192">$B$1005+SUMPRODUCT(A192:AG192,TRANSPOSE($B$1006:$B$1038))</f>
        <v>-1.5836422364497351</v>
      </c>
      <c r="AI192" s="3">
        <f>EXP(EmployeeData36[[#This Row],[Logit]])</f>
        <v>0.20522625275839546</v>
      </c>
      <c r="AJ192">
        <f>EmployeeData36[[#This Row],[Odds]]/(1+EmployeeData36[[#This Row],[Odds]])</f>
        <v>0.17028027085262631</v>
      </c>
      <c r="AK192">
        <f>IF(AR192=1,LN(EmployeeData36[[#This Row],[Probability]]),LN(1-EmployeeData36[[#This Row],[Probability]]))</f>
        <v>-0.18666731094283495</v>
      </c>
      <c r="AL192" s="3">
        <f>(AR192-EmployeeData36[[#This Row],[Probability]])^2</f>
        <v>2.8995370641643779E-2</v>
      </c>
      <c r="AM192" t="str">
        <f>IF(EmployeeData36[[#This Row],[Probability]]&lt;10%,"Low",
IF(EmployeeData36[[#This Row],[Probability]]&lt;20%,"Moderate",
IF(EmployeeData36[[#This Row],[Probability]]&lt;30%,"High","Very High")))</f>
        <v>Moderate</v>
      </c>
      <c r="AN192">
        <f t="shared" si="2"/>
        <v>0</v>
      </c>
      <c r="AO192" t="str">
        <f>EmployeeData3[[#This Row],[Department]]</f>
        <v>IT</v>
      </c>
      <c r="AP192" t="str">
        <f>EmployeeData3[[#This Row],[Country]]</f>
        <v>US</v>
      </c>
      <c r="AQ192" t="str">
        <f>EmployeeData[[#This Row],[Job Level]]</f>
        <v>Entry</v>
      </c>
      <c r="AR192">
        <v>0</v>
      </c>
    </row>
    <row r="193" spans="1:44">
      <c r="A193">
        <v>26</v>
      </c>
      <c r="B193">
        <v>3.6</v>
      </c>
      <c r="C193">
        <v>1.8</v>
      </c>
      <c r="D193" s="3">
        <v>1.04</v>
      </c>
      <c r="E193">
        <v>0</v>
      </c>
      <c r="F193">
        <v>22</v>
      </c>
      <c r="G193">
        <v>77</v>
      </c>
      <c r="H193">
        <v>5</v>
      </c>
      <c r="I193">
        <v>1.8</v>
      </c>
      <c r="J193">
        <v>0</v>
      </c>
      <c r="K193">
        <v>33</v>
      </c>
      <c r="L193">
        <v>0</v>
      </c>
      <c r="M193">
        <v>0</v>
      </c>
      <c r="N193">
        <v>0</v>
      </c>
      <c r="O193">
        <v>0</v>
      </c>
      <c r="P193">
        <v>0</v>
      </c>
      <c r="Q193">
        <v>0</v>
      </c>
      <c r="R193">
        <v>1</v>
      </c>
      <c r="S193">
        <v>0</v>
      </c>
      <c r="T193">
        <v>1</v>
      </c>
      <c r="U193">
        <v>0</v>
      </c>
      <c r="V193">
        <v>0</v>
      </c>
      <c r="W193">
        <v>0</v>
      </c>
      <c r="X193">
        <v>0</v>
      </c>
      <c r="Y193">
        <v>0</v>
      </c>
      <c r="Z193">
        <v>0</v>
      </c>
      <c r="AA193">
        <v>0</v>
      </c>
      <c r="AB193">
        <v>0</v>
      </c>
      <c r="AC193">
        <v>0</v>
      </c>
      <c r="AD193">
        <v>0</v>
      </c>
      <c r="AE193">
        <v>0</v>
      </c>
      <c r="AF193">
        <v>0</v>
      </c>
      <c r="AG193">
        <v>0</v>
      </c>
      <c r="AH193" s="59" cm="1">
        <f t="array" ref="AH193">$B$1005+SUMPRODUCT(A193:AG193,TRANSPOSE($B$1006:$B$1038))</f>
        <v>-2.5140954759167293</v>
      </c>
      <c r="AI193" s="3">
        <f>EXP(EmployeeData36[[#This Row],[Logit]])</f>
        <v>8.0936087747768504E-2</v>
      </c>
      <c r="AJ193">
        <f>EmployeeData36[[#This Row],[Odds]]/(1+EmployeeData36[[#This Row],[Odds]])</f>
        <v>7.4875923438180711E-2</v>
      </c>
      <c r="AK193">
        <f>IF(AR193=1,LN(EmployeeData36[[#This Row],[Probability]]),LN(1-EmployeeData36[[#This Row],[Probability]]))</f>
        <v>-7.7827413641662763E-2</v>
      </c>
      <c r="AL193" s="3">
        <f>(AR193-EmployeeData36[[#This Row],[Probability]])^2</f>
        <v>5.6064039107202998E-3</v>
      </c>
      <c r="AM193" t="str">
        <f>IF(EmployeeData36[[#This Row],[Probability]]&lt;10%,"Low",
IF(EmployeeData36[[#This Row],[Probability]]&lt;20%,"Moderate",
IF(EmployeeData36[[#This Row],[Probability]]&lt;30%,"High","Very High")))</f>
        <v>Low</v>
      </c>
      <c r="AN193">
        <f t="shared" si="2"/>
        <v>0</v>
      </c>
      <c r="AO193" t="str">
        <f>EmployeeData3[[#This Row],[Department]]</f>
        <v>Claims</v>
      </c>
      <c r="AP193" t="str">
        <f>EmployeeData3[[#This Row],[Country]]</f>
        <v>UK</v>
      </c>
      <c r="AQ193" t="str">
        <f>EmployeeData[[#This Row],[Job Level]]</f>
        <v>Senior</v>
      </c>
      <c r="AR193">
        <v>0</v>
      </c>
    </row>
    <row r="194" spans="1:44">
      <c r="A194">
        <v>49</v>
      </c>
      <c r="B194">
        <v>5.3</v>
      </c>
      <c r="C194">
        <v>1.5</v>
      </c>
      <c r="D194" s="3">
        <v>0.82</v>
      </c>
      <c r="E194">
        <v>0</v>
      </c>
      <c r="F194">
        <v>22</v>
      </c>
      <c r="G194">
        <v>66</v>
      </c>
      <c r="H194">
        <v>1</v>
      </c>
      <c r="I194">
        <v>0.8</v>
      </c>
      <c r="J194">
        <v>1</v>
      </c>
      <c r="K194">
        <v>13</v>
      </c>
      <c r="L194">
        <v>0</v>
      </c>
      <c r="M194">
        <v>0</v>
      </c>
      <c r="N194">
        <v>1</v>
      </c>
      <c r="O194">
        <v>0</v>
      </c>
      <c r="P194">
        <v>0</v>
      </c>
      <c r="Q194">
        <v>0</v>
      </c>
      <c r="R194">
        <v>0</v>
      </c>
      <c r="S194">
        <v>0</v>
      </c>
      <c r="T194">
        <v>1</v>
      </c>
      <c r="U194">
        <v>0</v>
      </c>
      <c r="V194">
        <v>0</v>
      </c>
      <c r="W194">
        <v>0</v>
      </c>
      <c r="X194">
        <v>0</v>
      </c>
      <c r="Y194">
        <v>0</v>
      </c>
      <c r="Z194">
        <v>0</v>
      </c>
      <c r="AA194">
        <v>0</v>
      </c>
      <c r="AB194">
        <v>0</v>
      </c>
      <c r="AC194">
        <v>1</v>
      </c>
      <c r="AD194">
        <v>0</v>
      </c>
      <c r="AE194">
        <v>0</v>
      </c>
      <c r="AF194">
        <v>0</v>
      </c>
      <c r="AG194">
        <v>0</v>
      </c>
      <c r="AH194" s="59" cm="1">
        <f t="array" ref="AH194">$B$1005+SUMPRODUCT(A194:AG194,TRANSPOSE($B$1006:$B$1038))</f>
        <v>-1.2053547671633091</v>
      </c>
      <c r="AI194" s="3">
        <f>EXP(EmployeeData36[[#This Row],[Logit]])</f>
        <v>0.29958569749006114</v>
      </c>
      <c r="AJ194">
        <f>EmployeeData36[[#This Row],[Odds]]/(1+EmployeeData36[[#This Row],[Odds]])</f>
        <v>0.23052400320245311</v>
      </c>
      <c r="AK194">
        <f>IF(AR194=1,LN(EmployeeData36[[#This Row],[Probability]]),LN(1-EmployeeData36[[#This Row],[Probability]]))</f>
        <v>-0.26204551943527565</v>
      </c>
      <c r="AL194" s="3">
        <f>(AR194-EmployeeData36[[#This Row],[Probability]])^2</f>
        <v>5.3141316052484615E-2</v>
      </c>
      <c r="AM194" t="str">
        <f>IF(EmployeeData36[[#This Row],[Probability]]&lt;10%,"Low",
IF(EmployeeData36[[#This Row],[Probability]]&lt;20%,"Moderate",
IF(EmployeeData36[[#This Row],[Probability]]&lt;30%,"High","Very High")))</f>
        <v>High</v>
      </c>
      <c r="AN194">
        <f t="shared" ref="AN194:AN257" si="3">AR194</f>
        <v>0</v>
      </c>
      <c r="AO194" t="str">
        <f>EmployeeData3[[#This Row],[Department]]</f>
        <v>Claims</v>
      </c>
      <c r="AP194" t="str">
        <f>EmployeeData3[[#This Row],[Country]]</f>
        <v>Ireland</v>
      </c>
      <c r="AQ194" t="str">
        <f>EmployeeData[[#This Row],[Job Level]]</f>
        <v>Professional</v>
      </c>
      <c r="AR194">
        <v>0</v>
      </c>
    </row>
    <row r="195" spans="1:44">
      <c r="A195">
        <v>45</v>
      </c>
      <c r="B195">
        <v>1.4</v>
      </c>
      <c r="C195">
        <v>0.5</v>
      </c>
      <c r="D195" s="3">
        <v>0.99</v>
      </c>
      <c r="E195">
        <v>1</v>
      </c>
      <c r="F195">
        <v>25</v>
      </c>
      <c r="G195">
        <v>92</v>
      </c>
      <c r="H195">
        <v>7</v>
      </c>
      <c r="I195">
        <v>1.5</v>
      </c>
      <c r="J195">
        <v>1</v>
      </c>
      <c r="K195">
        <v>21</v>
      </c>
      <c r="L195">
        <v>1</v>
      </c>
      <c r="M195">
        <v>0</v>
      </c>
      <c r="N195">
        <v>1</v>
      </c>
      <c r="O195">
        <v>0</v>
      </c>
      <c r="P195">
        <v>0</v>
      </c>
      <c r="Q195">
        <v>0</v>
      </c>
      <c r="R195">
        <v>1</v>
      </c>
      <c r="S195">
        <v>0</v>
      </c>
      <c r="T195">
        <v>0</v>
      </c>
      <c r="U195">
        <v>0</v>
      </c>
      <c r="V195">
        <v>0</v>
      </c>
      <c r="W195">
        <v>0</v>
      </c>
      <c r="X195">
        <v>0</v>
      </c>
      <c r="Y195">
        <v>0</v>
      </c>
      <c r="Z195">
        <v>0</v>
      </c>
      <c r="AA195">
        <v>1</v>
      </c>
      <c r="AB195">
        <v>0</v>
      </c>
      <c r="AC195">
        <v>0</v>
      </c>
      <c r="AD195">
        <v>0</v>
      </c>
      <c r="AE195">
        <v>0</v>
      </c>
      <c r="AF195">
        <v>0</v>
      </c>
      <c r="AG195">
        <v>0</v>
      </c>
      <c r="AH195" s="59" cm="1">
        <f t="array" ref="AH195">$B$1005+SUMPRODUCT(A195:AG195,TRANSPOSE($B$1006:$B$1038))</f>
        <v>-2.1385532302426951</v>
      </c>
      <c r="AI195" s="3">
        <f>EXP(EmployeeData36[[#This Row],[Logit]])</f>
        <v>0.11782518568405702</v>
      </c>
      <c r="AJ195">
        <f>EmployeeData36[[#This Row],[Odds]]/(1+EmployeeData36[[#This Row],[Odds]])</f>
        <v>0.10540573534488175</v>
      </c>
      <c r="AK195">
        <f>IF(AR195=1,LN(EmployeeData36[[#This Row],[Probability]]),LN(1-EmployeeData36[[#This Row],[Probability]]))</f>
        <v>-0.1113849990757956</v>
      </c>
      <c r="AL195" s="3">
        <f>(AR195-EmployeeData36[[#This Row],[Probability]])^2</f>
        <v>1.1110369043595254E-2</v>
      </c>
      <c r="AM195" t="str">
        <f>IF(EmployeeData36[[#This Row],[Probability]]&lt;10%,"Low",
IF(EmployeeData36[[#This Row],[Probability]]&lt;20%,"Moderate",
IF(EmployeeData36[[#This Row],[Probability]]&lt;30%,"High","Very High")))</f>
        <v>Moderate</v>
      </c>
      <c r="AN195">
        <f t="shared" si="3"/>
        <v>0</v>
      </c>
      <c r="AO195" t="str">
        <f>EmployeeData3[[#This Row],[Department]]</f>
        <v>Operations</v>
      </c>
      <c r="AP195" t="str">
        <f>EmployeeData3[[#This Row],[Country]]</f>
        <v>Canada</v>
      </c>
      <c r="AQ195" t="str">
        <f>EmployeeData[[#This Row],[Job Level]]</f>
        <v>Senior</v>
      </c>
      <c r="AR195">
        <v>0</v>
      </c>
    </row>
    <row r="196" spans="1:44">
      <c r="A196">
        <v>37</v>
      </c>
      <c r="B196">
        <v>4.3</v>
      </c>
      <c r="C196">
        <v>1</v>
      </c>
      <c r="D196" s="3">
        <v>0.88</v>
      </c>
      <c r="E196">
        <v>0</v>
      </c>
      <c r="F196">
        <v>21</v>
      </c>
      <c r="G196">
        <v>56</v>
      </c>
      <c r="H196">
        <v>22</v>
      </c>
      <c r="I196">
        <v>0.4</v>
      </c>
      <c r="J196">
        <v>0</v>
      </c>
      <c r="K196">
        <v>10</v>
      </c>
      <c r="L196">
        <v>1</v>
      </c>
      <c r="M196">
        <v>0</v>
      </c>
      <c r="N196">
        <v>1</v>
      </c>
      <c r="O196">
        <v>0</v>
      </c>
      <c r="P196">
        <v>1</v>
      </c>
      <c r="Q196">
        <v>0</v>
      </c>
      <c r="R196">
        <v>0</v>
      </c>
      <c r="S196">
        <v>0</v>
      </c>
      <c r="T196">
        <v>0</v>
      </c>
      <c r="U196">
        <v>0</v>
      </c>
      <c r="V196">
        <v>1</v>
      </c>
      <c r="W196">
        <v>0</v>
      </c>
      <c r="X196">
        <v>0</v>
      </c>
      <c r="Y196">
        <v>0</v>
      </c>
      <c r="Z196">
        <v>0</v>
      </c>
      <c r="AA196">
        <v>0</v>
      </c>
      <c r="AB196">
        <v>0</v>
      </c>
      <c r="AC196">
        <v>0</v>
      </c>
      <c r="AD196">
        <v>1</v>
      </c>
      <c r="AE196">
        <v>0</v>
      </c>
      <c r="AF196">
        <v>0</v>
      </c>
      <c r="AG196">
        <v>1</v>
      </c>
      <c r="AH196" s="59" cm="1">
        <f t="array" ref="AH196">$B$1005+SUMPRODUCT(A196:AG196,TRANSPOSE($B$1006:$B$1038))</f>
        <v>-0.48645599634611564</v>
      </c>
      <c r="AI196" s="3">
        <f>EXP(EmployeeData36[[#This Row],[Logit]])</f>
        <v>0.61480139619491314</v>
      </c>
      <c r="AJ196">
        <f>EmployeeData36[[#This Row],[Odds]]/(1+EmployeeData36[[#This Row],[Odds]])</f>
        <v>0.38072879899882378</v>
      </c>
      <c r="AK196">
        <f>IF(AR196=1,LN(EmployeeData36[[#This Row],[Probability]]),LN(1-EmployeeData36[[#This Row],[Probability]]))</f>
        <v>-0.96566797096643886</v>
      </c>
      <c r="AL196" s="3">
        <f>(AR196-EmployeeData36[[#This Row],[Probability]])^2</f>
        <v>0.38349682038943927</v>
      </c>
      <c r="AM196" t="str">
        <f>IF(EmployeeData36[[#This Row],[Probability]]&lt;10%,"Low",
IF(EmployeeData36[[#This Row],[Probability]]&lt;20%,"Moderate",
IF(EmployeeData36[[#This Row],[Probability]]&lt;30%,"High","Very High")))</f>
        <v>Very High</v>
      </c>
      <c r="AN196">
        <f t="shared" si="3"/>
        <v>1</v>
      </c>
      <c r="AO196" t="str">
        <f>EmployeeData3[[#This Row],[Department]]</f>
        <v>HR</v>
      </c>
      <c r="AP196" t="str">
        <f>EmployeeData3[[#This Row],[Country]]</f>
        <v>Singapore</v>
      </c>
      <c r="AQ196" t="str">
        <f>EmployeeData[[#This Row],[Job Level]]</f>
        <v>Entry</v>
      </c>
      <c r="AR196">
        <v>1</v>
      </c>
    </row>
    <row r="197" spans="1:44">
      <c r="A197">
        <v>21</v>
      </c>
      <c r="B197">
        <v>6.1</v>
      </c>
      <c r="C197">
        <v>3.1</v>
      </c>
      <c r="D197" s="3">
        <v>0.93</v>
      </c>
      <c r="E197">
        <v>0</v>
      </c>
      <c r="F197">
        <v>12</v>
      </c>
      <c r="G197">
        <v>47</v>
      </c>
      <c r="H197">
        <v>3</v>
      </c>
      <c r="I197">
        <v>0.6</v>
      </c>
      <c r="J197">
        <v>0</v>
      </c>
      <c r="K197">
        <v>0</v>
      </c>
      <c r="L197">
        <v>1</v>
      </c>
      <c r="M197">
        <v>0</v>
      </c>
      <c r="N197">
        <v>0</v>
      </c>
      <c r="O197">
        <v>0</v>
      </c>
      <c r="P197">
        <v>0</v>
      </c>
      <c r="Q197">
        <v>1</v>
      </c>
      <c r="R197">
        <v>0</v>
      </c>
      <c r="S197">
        <v>0</v>
      </c>
      <c r="T197">
        <v>0</v>
      </c>
      <c r="U197">
        <v>0</v>
      </c>
      <c r="V197">
        <v>1</v>
      </c>
      <c r="W197">
        <v>0</v>
      </c>
      <c r="X197">
        <v>0</v>
      </c>
      <c r="Y197">
        <v>0</v>
      </c>
      <c r="Z197">
        <v>0</v>
      </c>
      <c r="AA197">
        <v>0</v>
      </c>
      <c r="AB197">
        <v>0</v>
      </c>
      <c r="AC197">
        <v>0</v>
      </c>
      <c r="AD197">
        <v>0</v>
      </c>
      <c r="AE197">
        <v>1</v>
      </c>
      <c r="AF197">
        <v>1</v>
      </c>
      <c r="AG197">
        <v>0</v>
      </c>
      <c r="AH197" s="59" cm="1">
        <f t="array" ref="AH197">$B$1005+SUMPRODUCT(A197:AG197,TRANSPOSE($B$1006:$B$1038))</f>
        <v>-0.75064941922665895</v>
      </c>
      <c r="AI197" s="3">
        <f>EXP(EmployeeData36[[#This Row],[Logit]])</f>
        <v>0.47205988840726915</v>
      </c>
      <c r="AJ197">
        <f>EmployeeData36[[#This Row],[Odds]]/(1+EmployeeData36[[#This Row],[Odds]])</f>
        <v>0.32067981209516266</v>
      </c>
      <c r="AK197">
        <f>IF(AR197=1,LN(EmployeeData36[[#This Row],[Probability]]),LN(1-EmployeeData36[[#This Row],[Probability]]))</f>
        <v>-0.38666270453835599</v>
      </c>
      <c r="AL197" s="3">
        <f>(AR197-EmployeeData36[[#This Row],[Probability]])^2</f>
        <v>0.10283554188538883</v>
      </c>
      <c r="AM197" t="str">
        <f>IF(EmployeeData36[[#This Row],[Probability]]&lt;10%,"Low",
IF(EmployeeData36[[#This Row],[Probability]]&lt;20%,"Moderate",
IF(EmployeeData36[[#This Row],[Probability]]&lt;30%,"High","Very High")))</f>
        <v>Very High</v>
      </c>
      <c r="AN197">
        <f t="shared" si="3"/>
        <v>0</v>
      </c>
      <c r="AO197" t="str">
        <f>EmployeeData3[[#This Row],[Department]]</f>
        <v>HR</v>
      </c>
      <c r="AP197" t="str">
        <f>EmployeeData3[[#This Row],[Country]]</f>
        <v>US</v>
      </c>
      <c r="AQ197" t="str">
        <f>EmployeeData[[#This Row],[Job Level]]</f>
        <v>Manager</v>
      </c>
      <c r="AR197">
        <v>0</v>
      </c>
    </row>
    <row r="198" spans="1:44">
      <c r="A198">
        <v>47</v>
      </c>
      <c r="B198">
        <v>5.5</v>
      </c>
      <c r="C198">
        <v>2.7</v>
      </c>
      <c r="D198" s="3">
        <v>1.05</v>
      </c>
      <c r="E198">
        <v>0</v>
      </c>
      <c r="F198">
        <v>15</v>
      </c>
      <c r="G198">
        <v>79</v>
      </c>
      <c r="H198">
        <v>5</v>
      </c>
      <c r="I198">
        <v>3.7</v>
      </c>
      <c r="J198">
        <v>0</v>
      </c>
      <c r="K198">
        <v>36</v>
      </c>
      <c r="L198">
        <v>0</v>
      </c>
      <c r="M198">
        <v>0</v>
      </c>
      <c r="N198">
        <v>0</v>
      </c>
      <c r="O198">
        <v>0</v>
      </c>
      <c r="P198">
        <v>0</v>
      </c>
      <c r="Q198">
        <v>0</v>
      </c>
      <c r="R198">
        <v>0</v>
      </c>
      <c r="S198">
        <v>1</v>
      </c>
      <c r="T198">
        <v>0</v>
      </c>
      <c r="U198">
        <v>0</v>
      </c>
      <c r="V198">
        <v>0</v>
      </c>
      <c r="W198">
        <v>0</v>
      </c>
      <c r="X198">
        <v>1</v>
      </c>
      <c r="Y198">
        <v>0</v>
      </c>
      <c r="Z198">
        <v>0</v>
      </c>
      <c r="AA198">
        <v>0</v>
      </c>
      <c r="AB198">
        <v>0</v>
      </c>
      <c r="AC198">
        <v>0</v>
      </c>
      <c r="AD198">
        <v>0</v>
      </c>
      <c r="AE198">
        <v>1</v>
      </c>
      <c r="AF198">
        <v>0</v>
      </c>
      <c r="AG198">
        <v>0</v>
      </c>
      <c r="AH198" s="59" cm="1">
        <f t="array" ref="AH198">$B$1005+SUMPRODUCT(A198:AG198,TRANSPOSE($B$1006:$B$1038))</f>
        <v>-2.5058852144010357</v>
      </c>
      <c r="AI198" s="3">
        <f>EXP(EmployeeData36[[#This Row],[Logit]])</f>
        <v>8.1603329560987786E-2</v>
      </c>
      <c r="AJ198">
        <f>EmployeeData36[[#This Row],[Odds]]/(1+EmployeeData36[[#This Row],[Odds]])</f>
        <v>7.544663309617379E-2</v>
      </c>
      <c r="AK198">
        <f>IF(AR198=1,LN(EmployeeData36[[#This Row],[Probability]]),LN(1-EmployeeData36[[#This Row],[Probability]]))</f>
        <v>-7.8444504668122361E-2</v>
      </c>
      <c r="AL198" s="3">
        <f>(AR198-EmployeeData36[[#This Row],[Probability]])^2</f>
        <v>5.6921944455486659E-3</v>
      </c>
      <c r="AM198" t="str">
        <f>IF(EmployeeData36[[#This Row],[Probability]]&lt;10%,"Low",
IF(EmployeeData36[[#This Row],[Probability]]&lt;20%,"Moderate",
IF(EmployeeData36[[#This Row],[Probability]]&lt;30%,"High","Very High")))</f>
        <v>Low</v>
      </c>
      <c r="AN198">
        <f t="shared" si="3"/>
        <v>0</v>
      </c>
      <c r="AO198" t="str">
        <f>EmployeeData3[[#This Row],[Department]]</f>
        <v>Marketing</v>
      </c>
      <c r="AP198" t="str">
        <f>EmployeeData3[[#This Row],[Country]]</f>
        <v>US</v>
      </c>
      <c r="AQ198" t="str">
        <f>EmployeeData[[#This Row],[Job Level]]</f>
        <v>Senior Manager</v>
      </c>
      <c r="AR198">
        <v>0</v>
      </c>
    </row>
    <row r="199" spans="1:44">
      <c r="A199">
        <v>33</v>
      </c>
      <c r="B199">
        <v>2.1</v>
      </c>
      <c r="C199">
        <v>2.1</v>
      </c>
      <c r="D199" s="3">
        <v>1.03</v>
      </c>
      <c r="E199">
        <v>0</v>
      </c>
      <c r="F199">
        <v>17</v>
      </c>
      <c r="G199">
        <v>76</v>
      </c>
      <c r="H199">
        <v>5</v>
      </c>
      <c r="I199">
        <v>3.4</v>
      </c>
      <c r="J199">
        <v>1</v>
      </c>
      <c r="K199">
        <v>24</v>
      </c>
      <c r="L199">
        <v>1</v>
      </c>
      <c r="M199">
        <v>0</v>
      </c>
      <c r="N199">
        <v>0</v>
      </c>
      <c r="O199">
        <v>0</v>
      </c>
      <c r="P199">
        <v>0</v>
      </c>
      <c r="Q199">
        <v>0</v>
      </c>
      <c r="R199">
        <v>0</v>
      </c>
      <c r="S199">
        <v>1</v>
      </c>
      <c r="T199">
        <v>1</v>
      </c>
      <c r="U199">
        <v>0</v>
      </c>
      <c r="V199">
        <v>0</v>
      </c>
      <c r="W199">
        <v>0</v>
      </c>
      <c r="X199">
        <v>0</v>
      </c>
      <c r="Y199">
        <v>0</v>
      </c>
      <c r="Z199">
        <v>0</v>
      </c>
      <c r="AA199">
        <v>0</v>
      </c>
      <c r="AB199">
        <v>0</v>
      </c>
      <c r="AC199">
        <v>0</v>
      </c>
      <c r="AD199">
        <v>0</v>
      </c>
      <c r="AE199">
        <v>1</v>
      </c>
      <c r="AF199">
        <v>0</v>
      </c>
      <c r="AG199">
        <v>0</v>
      </c>
      <c r="AH199" s="59" cm="1">
        <f t="array" ref="AH199">$B$1005+SUMPRODUCT(A199:AG199,TRANSPOSE($B$1006:$B$1038))</f>
        <v>-0.9201256972701124</v>
      </c>
      <c r="AI199" s="3">
        <f>EXP(EmployeeData36[[#This Row],[Logit]])</f>
        <v>0.39846895147709144</v>
      </c>
      <c r="AJ199">
        <f>EmployeeData36[[#This Row],[Odds]]/(1+EmployeeData36[[#This Row],[Odds]])</f>
        <v>0.28493228330612591</v>
      </c>
      <c r="AK199">
        <f>IF(AR199=1,LN(EmployeeData36[[#This Row],[Probability]]),LN(1-EmployeeData36[[#This Row],[Probability]]))</f>
        <v>-0.3353780321099506</v>
      </c>
      <c r="AL199" s="3">
        <f>(AR199-EmployeeData36[[#This Row],[Probability]])^2</f>
        <v>8.1186406070042405E-2</v>
      </c>
      <c r="AM199" t="str">
        <f>IF(EmployeeData36[[#This Row],[Probability]]&lt;10%,"Low",
IF(EmployeeData36[[#This Row],[Probability]]&lt;20%,"Moderate",
IF(EmployeeData36[[#This Row],[Probability]]&lt;30%,"High","Very High")))</f>
        <v>High</v>
      </c>
      <c r="AN199">
        <f t="shared" si="3"/>
        <v>0</v>
      </c>
      <c r="AO199" t="str">
        <f>EmployeeData3[[#This Row],[Department]]</f>
        <v>Claims</v>
      </c>
      <c r="AP199" t="str">
        <f>EmployeeData3[[#This Row],[Country]]</f>
        <v>US</v>
      </c>
      <c r="AQ199" t="str">
        <f>EmployeeData[[#This Row],[Job Level]]</f>
        <v>Senior Manager</v>
      </c>
      <c r="AR199">
        <v>0</v>
      </c>
    </row>
    <row r="200" spans="1:44">
      <c r="A200">
        <v>41</v>
      </c>
      <c r="B200">
        <v>2.4</v>
      </c>
      <c r="C200">
        <v>0.2</v>
      </c>
      <c r="D200" s="3">
        <v>0.92</v>
      </c>
      <c r="E200">
        <v>0</v>
      </c>
      <c r="F200">
        <v>17</v>
      </c>
      <c r="G200">
        <v>60</v>
      </c>
      <c r="H200">
        <v>1</v>
      </c>
      <c r="I200">
        <v>3.8</v>
      </c>
      <c r="J200">
        <v>0</v>
      </c>
      <c r="K200">
        <v>43</v>
      </c>
      <c r="L200">
        <v>0</v>
      </c>
      <c r="M200">
        <v>0</v>
      </c>
      <c r="N200">
        <v>1</v>
      </c>
      <c r="O200">
        <v>0</v>
      </c>
      <c r="P200">
        <v>0</v>
      </c>
      <c r="Q200">
        <v>0</v>
      </c>
      <c r="R200">
        <v>1</v>
      </c>
      <c r="S200">
        <v>0</v>
      </c>
      <c r="T200">
        <v>1</v>
      </c>
      <c r="U200">
        <v>0</v>
      </c>
      <c r="V200">
        <v>0</v>
      </c>
      <c r="W200">
        <v>0</v>
      </c>
      <c r="X200">
        <v>0</v>
      </c>
      <c r="Y200">
        <v>0</v>
      </c>
      <c r="Z200">
        <v>0</v>
      </c>
      <c r="AA200">
        <v>0</v>
      </c>
      <c r="AB200">
        <v>0</v>
      </c>
      <c r="AC200">
        <v>0</v>
      </c>
      <c r="AD200">
        <v>0</v>
      </c>
      <c r="AE200">
        <v>0</v>
      </c>
      <c r="AF200">
        <v>0</v>
      </c>
      <c r="AG200">
        <v>0</v>
      </c>
      <c r="AH200" s="59" cm="1">
        <f t="array" ref="AH200">$B$1005+SUMPRODUCT(A200:AG200,TRANSPOSE($B$1006:$B$1038))</f>
        <v>-2.5326559681402578</v>
      </c>
      <c r="AI200" s="3">
        <f>EXP(EmployeeData36[[#This Row],[Logit]])</f>
        <v>7.9447729181362392E-2</v>
      </c>
      <c r="AJ200">
        <f>EmployeeData36[[#This Row],[Odds]]/(1+EmployeeData36[[#This Row],[Odds]])</f>
        <v>7.3600348616800926E-2</v>
      </c>
      <c r="AK200">
        <f>IF(AR200=1,LN(EmployeeData36[[#This Row],[Probability]]),LN(1-EmployeeData36[[#This Row],[Probability]]))</f>
        <v>-7.64495484769495E-2</v>
      </c>
      <c r="AL200" s="3">
        <f>(AR200-EmployeeData36[[#This Row],[Probability]])^2</f>
        <v>5.4170113165146298E-3</v>
      </c>
      <c r="AM200" t="str">
        <f>IF(EmployeeData36[[#This Row],[Probability]]&lt;10%,"Low",
IF(EmployeeData36[[#This Row],[Probability]]&lt;20%,"Moderate",
IF(EmployeeData36[[#This Row],[Probability]]&lt;30%,"High","Very High")))</f>
        <v>Low</v>
      </c>
      <c r="AN200">
        <f t="shared" si="3"/>
        <v>0</v>
      </c>
      <c r="AO200" t="str">
        <f>EmployeeData3[[#This Row],[Department]]</f>
        <v>Claims</v>
      </c>
      <c r="AP200" t="str">
        <f>EmployeeData3[[#This Row],[Country]]</f>
        <v>UK</v>
      </c>
      <c r="AQ200" t="str">
        <f>EmployeeData[[#This Row],[Job Level]]</f>
        <v>Senior</v>
      </c>
      <c r="AR200">
        <v>0</v>
      </c>
    </row>
    <row r="201" spans="1:44">
      <c r="A201">
        <v>39</v>
      </c>
      <c r="B201">
        <v>0.5</v>
      </c>
      <c r="C201">
        <v>0.5</v>
      </c>
      <c r="D201" s="3">
        <v>1.04</v>
      </c>
      <c r="E201">
        <v>0</v>
      </c>
      <c r="F201">
        <v>25</v>
      </c>
      <c r="G201">
        <v>50</v>
      </c>
      <c r="H201">
        <v>2</v>
      </c>
      <c r="I201">
        <v>1.7</v>
      </c>
      <c r="J201">
        <v>0</v>
      </c>
      <c r="K201">
        <v>34</v>
      </c>
      <c r="L201">
        <v>0</v>
      </c>
      <c r="M201">
        <v>0</v>
      </c>
      <c r="N201">
        <v>0</v>
      </c>
      <c r="O201">
        <v>0</v>
      </c>
      <c r="P201">
        <v>0</v>
      </c>
      <c r="Q201">
        <v>0</v>
      </c>
      <c r="R201">
        <v>0</v>
      </c>
      <c r="S201">
        <v>0</v>
      </c>
      <c r="T201">
        <v>0</v>
      </c>
      <c r="U201">
        <v>0</v>
      </c>
      <c r="V201">
        <v>0</v>
      </c>
      <c r="W201">
        <v>0</v>
      </c>
      <c r="X201">
        <v>0</v>
      </c>
      <c r="Y201">
        <v>0</v>
      </c>
      <c r="Z201">
        <v>1</v>
      </c>
      <c r="AA201">
        <v>0</v>
      </c>
      <c r="AB201">
        <v>0</v>
      </c>
      <c r="AC201">
        <v>0</v>
      </c>
      <c r="AD201">
        <v>0</v>
      </c>
      <c r="AE201">
        <v>0</v>
      </c>
      <c r="AF201">
        <v>0</v>
      </c>
      <c r="AG201">
        <v>0</v>
      </c>
      <c r="AH201" s="59" cm="1">
        <f t="array" ref="AH201">$B$1005+SUMPRODUCT(A201:AG201,TRANSPOSE($B$1006:$B$1038))</f>
        <v>-1.9860348197076334</v>
      </c>
      <c r="AI201" s="3">
        <f>EXP(EmployeeData36[[#This Row],[Logit]])</f>
        <v>0.13723852348179386</v>
      </c>
      <c r="AJ201">
        <f>EmployeeData36[[#This Row],[Odds]]/(1+EmployeeData36[[#This Row],[Odds]])</f>
        <v>0.12067699136819728</v>
      </c>
      <c r="AK201">
        <f>IF(AR201=1,LN(EmployeeData36[[#This Row],[Probability]]),LN(1-EmployeeData36[[#This Row],[Probability]]))</f>
        <v>-0.12860297595237832</v>
      </c>
      <c r="AL201" s="3">
        <f>(AR201-EmployeeData36[[#This Row],[Probability]])^2</f>
        <v>1.4562936245679959E-2</v>
      </c>
      <c r="AM201" t="str">
        <f>IF(EmployeeData36[[#This Row],[Probability]]&lt;10%,"Low",
IF(EmployeeData36[[#This Row],[Probability]]&lt;20%,"Moderate",
IF(EmployeeData36[[#This Row],[Probability]]&lt;30%,"High","Very High")))</f>
        <v>Moderate</v>
      </c>
      <c r="AN201">
        <f t="shared" si="3"/>
        <v>0</v>
      </c>
      <c r="AO201" t="str">
        <f>EmployeeData3[[#This Row],[Department]]</f>
        <v>Underwriting</v>
      </c>
      <c r="AP201" t="str">
        <f>EmployeeData3[[#This Row],[Country]]</f>
        <v>UK</v>
      </c>
      <c r="AQ201" t="str">
        <f>EmployeeData[[#This Row],[Job Level]]</f>
        <v>Professional</v>
      </c>
      <c r="AR201">
        <v>0</v>
      </c>
    </row>
    <row r="202" spans="1:44">
      <c r="A202">
        <v>52</v>
      </c>
      <c r="B202">
        <v>6.5</v>
      </c>
      <c r="C202">
        <v>1.2</v>
      </c>
      <c r="D202" s="3">
        <v>0.83</v>
      </c>
      <c r="E202">
        <v>0</v>
      </c>
      <c r="F202">
        <v>22</v>
      </c>
      <c r="G202">
        <v>85</v>
      </c>
      <c r="H202">
        <v>7</v>
      </c>
      <c r="I202">
        <v>1.2</v>
      </c>
      <c r="J202">
        <v>0</v>
      </c>
      <c r="K202">
        <v>20</v>
      </c>
      <c r="L202">
        <v>0</v>
      </c>
      <c r="M202">
        <v>0</v>
      </c>
      <c r="N202">
        <v>0</v>
      </c>
      <c r="O202">
        <v>0</v>
      </c>
      <c r="P202">
        <v>0</v>
      </c>
      <c r="Q202">
        <v>0</v>
      </c>
      <c r="R202">
        <v>1</v>
      </c>
      <c r="S202">
        <v>0</v>
      </c>
      <c r="T202">
        <v>0</v>
      </c>
      <c r="U202">
        <v>0</v>
      </c>
      <c r="V202">
        <v>0</v>
      </c>
      <c r="W202">
        <v>0</v>
      </c>
      <c r="X202">
        <v>0</v>
      </c>
      <c r="Y202">
        <v>0</v>
      </c>
      <c r="Z202">
        <v>0</v>
      </c>
      <c r="AA202">
        <v>0</v>
      </c>
      <c r="AB202">
        <v>0</v>
      </c>
      <c r="AC202">
        <v>0</v>
      </c>
      <c r="AD202">
        <v>0</v>
      </c>
      <c r="AE202">
        <v>1</v>
      </c>
      <c r="AF202">
        <v>1</v>
      </c>
      <c r="AG202">
        <v>0</v>
      </c>
      <c r="AH202" s="59" cm="1">
        <f t="array" ref="AH202">$B$1005+SUMPRODUCT(A202:AG202,TRANSPOSE($B$1006:$B$1038))</f>
        <v>-3.4124090226734145</v>
      </c>
      <c r="AI202" s="3">
        <f>EXP(EmployeeData36[[#This Row],[Logit]])</f>
        <v>3.2961699173572105E-2</v>
      </c>
      <c r="AJ202">
        <f>EmployeeData36[[#This Row],[Odds]]/(1+EmployeeData36[[#This Row],[Odds]])</f>
        <v>3.1909894819859563E-2</v>
      </c>
      <c r="AK202">
        <f>IF(AR202=1,LN(EmployeeData36[[#This Row],[Probability]]),LN(1-EmployeeData36[[#This Row],[Probability]]))</f>
        <v>-3.2430112173812559E-2</v>
      </c>
      <c r="AL202" s="3">
        <f>(AR202-EmployeeData36[[#This Row],[Probability]])^2</f>
        <v>1.0182413874145002E-3</v>
      </c>
      <c r="AM202" t="str">
        <f>IF(EmployeeData36[[#This Row],[Probability]]&lt;10%,"Low",
IF(EmployeeData36[[#This Row],[Probability]]&lt;20%,"Moderate",
IF(EmployeeData36[[#This Row],[Probability]]&lt;30%,"High","Very High")))</f>
        <v>Low</v>
      </c>
      <c r="AN202">
        <f t="shared" si="3"/>
        <v>0</v>
      </c>
      <c r="AO202" t="str">
        <f>EmployeeData3[[#This Row],[Department]]</f>
        <v>Operations</v>
      </c>
      <c r="AP202" t="str">
        <f>EmployeeData3[[#This Row],[Country]]</f>
        <v>US</v>
      </c>
      <c r="AQ202" t="str">
        <f>EmployeeData[[#This Row],[Job Level]]</f>
        <v>Senior</v>
      </c>
      <c r="AR202">
        <v>0</v>
      </c>
    </row>
    <row r="203" spans="1:44">
      <c r="A203">
        <v>37</v>
      </c>
      <c r="B203">
        <v>13.4</v>
      </c>
      <c r="C203">
        <v>2.7</v>
      </c>
      <c r="D203" s="3">
        <v>1.1399999999999999</v>
      </c>
      <c r="E203">
        <v>1</v>
      </c>
      <c r="F203">
        <v>35</v>
      </c>
      <c r="G203">
        <v>90</v>
      </c>
      <c r="H203">
        <v>2</v>
      </c>
      <c r="I203">
        <v>9.9</v>
      </c>
      <c r="J203">
        <v>1</v>
      </c>
      <c r="K203">
        <v>23</v>
      </c>
      <c r="L203">
        <v>0</v>
      </c>
      <c r="M203">
        <v>0</v>
      </c>
      <c r="N203">
        <v>1</v>
      </c>
      <c r="O203">
        <v>0</v>
      </c>
      <c r="P203">
        <v>1</v>
      </c>
      <c r="Q203">
        <v>0</v>
      </c>
      <c r="R203">
        <v>0</v>
      </c>
      <c r="S203">
        <v>0</v>
      </c>
      <c r="T203">
        <v>0</v>
      </c>
      <c r="U203">
        <v>0</v>
      </c>
      <c r="V203">
        <v>0</v>
      </c>
      <c r="W203">
        <v>1</v>
      </c>
      <c r="X203">
        <v>0</v>
      </c>
      <c r="Y203">
        <v>0</v>
      </c>
      <c r="Z203">
        <v>0</v>
      </c>
      <c r="AA203">
        <v>0</v>
      </c>
      <c r="AB203">
        <v>0</v>
      </c>
      <c r="AC203">
        <v>1</v>
      </c>
      <c r="AD203">
        <v>0</v>
      </c>
      <c r="AE203">
        <v>0</v>
      </c>
      <c r="AF203">
        <v>0</v>
      </c>
      <c r="AG203">
        <v>0</v>
      </c>
      <c r="AH203" s="59" cm="1">
        <f t="array" ref="AH203">$B$1005+SUMPRODUCT(A203:AG203,TRANSPOSE($B$1006:$B$1038))</f>
        <v>-1.8240710595450549</v>
      </c>
      <c r="AI203" s="3">
        <f>EXP(EmployeeData36[[#This Row],[Logit]])</f>
        <v>0.16136747530280438</v>
      </c>
      <c r="AJ203">
        <f>EmployeeData36[[#This Row],[Odds]]/(1+EmployeeData36[[#This Row],[Odds]])</f>
        <v>0.1389460947842808</v>
      </c>
      <c r="AK203">
        <f>IF(AR203=1,LN(EmployeeData36[[#This Row],[Probability]]),LN(1-EmployeeData36[[#This Row],[Probability]]))</f>
        <v>-0.14959816883042332</v>
      </c>
      <c r="AL203" s="3">
        <f>(AR203-EmployeeData36[[#This Row],[Probability]])^2</f>
        <v>1.9306017255802343E-2</v>
      </c>
      <c r="AM203" t="str">
        <f>IF(EmployeeData36[[#This Row],[Probability]]&lt;10%,"Low",
IF(EmployeeData36[[#This Row],[Probability]]&lt;20%,"Moderate",
IF(EmployeeData36[[#This Row],[Probability]]&lt;30%,"High","Very High")))</f>
        <v>Moderate</v>
      </c>
      <c r="AN203">
        <f t="shared" si="3"/>
        <v>0</v>
      </c>
      <c r="AO203" t="str">
        <f>EmployeeData3[[#This Row],[Department]]</f>
        <v>IT</v>
      </c>
      <c r="AP203" t="str">
        <f>EmployeeData3[[#This Row],[Country]]</f>
        <v>Ireland</v>
      </c>
      <c r="AQ203" t="str">
        <f>EmployeeData[[#This Row],[Job Level]]</f>
        <v>Entry</v>
      </c>
      <c r="AR203">
        <v>0</v>
      </c>
    </row>
    <row r="204" spans="1:44">
      <c r="A204">
        <v>38</v>
      </c>
      <c r="B204">
        <v>1.8</v>
      </c>
      <c r="C204">
        <v>1.8</v>
      </c>
      <c r="D204" s="3">
        <v>0.96</v>
      </c>
      <c r="E204">
        <v>0</v>
      </c>
      <c r="F204">
        <v>36</v>
      </c>
      <c r="G204">
        <v>38</v>
      </c>
      <c r="H204">
        <v>4</v>
      </c>
      <c r="I204">
        <v>2.9</v>
      </c>
      <c r="J204">
        <v>1</v>
      </c>
      <c r="K204">
        <v>31</v>
      </c>
      <c r="L204">
        <v>0</v>
      </c>
      <c r="M204">
        <v>0</v>
      </c>
      <c r="N204">
        <v>0</v>
      </c>
      <c r="O204">
        <v>0</v>
      </c>
      <c r="P204">
        <v>1</v>
      </c>
      <c r="Q204">
        <v>0</v>
      </c>
      <c r="R204">
        <v>0</v>
      </c>
      <c r="S204">
        <v>0</v>
      </c>
      <c r="T204">
        <v>0</v>
      </c>
      <c r="U204">
        <v>1</v>
      </c>
      <c r="V204">
        <v>0</v>
      </c>
      <c r="W204">
        <v>0</v>
      </c>
      <c r="X204">
        <v>0</v>
      </c>
      <c r="Y204">
        <v>0</v>
      </c>
      <c r="Z204">
        <v>0</v>
      </c>
      <c r="AA204">
        <v>0</v>
      </c>
      <c r="AB204">
        <v>0</v>
      </c>
      <c r="AC204">
        <v>0</v>
      </c>
      <c r="AD204">
        <v>0</v>
      </c>
      <c r="AE204">
        <v>1</v>
      </c>
      <c r="AF204">
        <v>0</v>
      </c>
      <c r="AG204">
        <v>1</v>
      </c>
      <c r="AH204" s="59" cm="1">
        <f t="array" ref="AH204">$B$1005+SUMPRODUCT(A204:AG204,TRANSPOSE($B$1006:$B$1038))</f>
        <v>0.46733753982608928</v>
      </c>
      <c r="AI204" s="3">
        <f>EXP(EmployeeData36[[#This Row],[Logit]])</f>
        <v>1.5957399383046604</v>
      </c>
      <c r="AJ204">
        <f>EmployeeData36[[#This Row],[Odds]]/(1+EmployeeData36[[#This Row],[Odds]])</f>
        <v>0.61475339449716837</v>
      </c>
      <c r="AK204">
        <f>IF(AR204=1,LN(EmployeeData36[[#This Row],[Probability]]),LN(1-EmployeeData36[[#This Row],[Probability]]))</f>
        <v>-0.95387161597496362</v>
      </c>
      <c r="AL204" s="3">
        <f>(AR204-EmployeeData36[[#This Row],[Probability]])^2</f>
        <v>0.3779217360457911</v>
      </c>
      <c r="AM204" t="str">
        <f>IF(EmployeeData36[[#This Row],[Probability]]&lt;10%,"Low",
IF(EmployeeData36[[#This Row],[Probability]]&lt;20%,"Moderate",
IF(EmployeeData36[[#This Row],[Probability]]&lt;30%,"High","Very High")))</f>
        <v>Very High</v>
      </c>
      <c r="AN204">
        <f t="shared" si="3"/>
        <v>0</v>
      </c>
      <c r="AO204" t="str">
        <f>EmployeeData3[[#This Row],[Department]]</f>
        <v>Finance</v>
      </c>
      <c r="AP204" t="str">
        <f>EmployeeData3[[#This Row],[Country]]</f>
        <v>US</v>
      </c>
      <c r="AQ204" t="str">
        <f>EmployeeData[[#This Row],[Job Level]]</f>
        <v>Entry</v>
      </c>
      <c r="AR204">
        <v>0</v>
      </c>
    </row>
    <row r="205" spans="1:44">
      <c r="A205">
        <v>52</v>
      </c>
      <c r="B205">
        <v>8</v>
      </c>
      <c r="C205">
        <v>1.4</v>
      </c>
      <c r="D205" s="3">
        <v>1.1299999999999999</v>
      </c>
      <c r="E205">
        <v>0</v>
      </c>
      <c r="F205">
        <v>17</v>
      </c>
      <c r="G205">
        <v>67</v>
      </c>
      <c r="H205">
        <v>5</v>
      </c>
      <c r="I205">
        <v>1.1000000000000001</v>
      </c>
      <c r="J205">
        <v>0</v>
      </c>
      <c r="K205">
        <v>36</v>
      </c>
      <c r="L205">
        <v>1</v>
      </c>
      <c r="M205">
        <v>0</v>
      </c>
      <c r="N205">
        <v>0</v>
      </c>
      <c r="O205">
        <v>0</v>
      </c>
      <c r="P205">
        <v>0</v>
      </c>
      <c r="Q205">
        <v>0</v>
      </c>
      <c r="R205">
        <v>0</v>
      </c>
      <c r="S205">
        <v>0</v>
      </c>
      <c r="T205">
        <v>1</v>
      </c>
      <c r="U205">
        <v>0</v>
      </c>
      <c r="V205">
        <v>0</v>
      </c>
      <c r="W205">
        <v>0</v>
      </c>
      <c r="X205">
        <v>0</v>
      </c>
      <c r="Y205">
        <v>0</v>
      </c>
      <c r="Z205">
        <v>0</v>
      </c>
      <c r="AA205">
        <v>0</v>
      </c>
      <c r="AB205">
        <v>1</v>
      </c>
      <c r="AC205">
        <v>0</v>
      </c>
      <c r="AD205">
        <v>0</v>
      </c>
      <c r="AE205">
        <v>0</v>
      </c>
      <c r="AF205">
        <v>0</v>
      </c>
      <c r="AG205">
        <v>0</v>
      </c>
      <c r="AH205" s="59" cm="1">
        <f t="array" ref="AH205">$B$1005+SUMPRODUCT(A205:AG205,TRANSPOSE($B$1006:$B$1038))</f>
        <v>-1.9623500661146016</v>
      </c>
      <c r="AI205" s="3">
        <f>EXP(EmployeeData36[[#This Row],[Logit]])</f>
        <v>0.14052778298176169</v>
      </c>
      <c r="AJ205">
        <f>EmployeeData36[[#This Row],[Odds]]/(1+EmployeeData36[[#This Row],[Odds]])</f>
        <v>0.12321294148080292</v>
      </c>
      <c r="AK205">
        <f>IF(AR205=1,LN(EmployeeData36[[#This Row],[Probability]]),LN(1-EmployeeData36[[#This Row],[Probability]]))</f>
        <v>-0.13149112279786521</v>
      </c>
      <c r="AL205" s="3">
        <f>(AR205-EmployeeData36[[#This Row],[Probability]])^2</f>
        <v>1.5181428948351764E-2</v>
      </c>
      <c r="AM205" t="str">
        <f>IF(EmployeeData36[[#This Row],[Probability]]&lt;10%,"Low",
IF(EmployeeData36[[#This Row],[Probability]]&lt;20%,"Moderate",
IF(EmployeeData36[[#This Row],[Probability]]&lt;30%,"High","Very High")))</f>
        <v>Moderate</v>
      </c>
      <c r="AN205">
        <f t="shared" si="3"/>
        <v>0</v>
      </c>
      <c r="AO205" t="str">
        <f>EmployeeData3[[#This Row],[Department]]</f>
        <v>Claims</v>
      </c>
      <c r="AP205" t="str">
        <f>EmployeeData3[[#This Row],[Country]]</f>
        <v>Germany</v>
      </c>
      <c r="AQ205" t="str">
        <f>EmployeeData[[#This Row],[Job Level]]</f>
        <v>Professional</v>
      </c>
      <c r="AR205">
        <v>0</v>
      </c>
    </row>
    <row r="206" spans="1:44">
      <c r="A206">
        <v>32</v>
      </c>
      <c r="B206">
        <v>12.7</v>
      </c>
      <c r="C206">
        <v>2.2000000000000002</v>
      </c>
      <c r="D206" s="3">
        <v>0.95</v>
      </c>
      <c r="E206">
        <v>0</v>
      </c>
      <c r="F206">
        <v>1</v>
      </c>
      <c r="G206">
        <v>92</v>
      </c>
      <c r="H206">
        <v>7</v>
      </c>
      <c r="I206">
        <v>6.8</v>
      </c>
      <c r="J206">
        <v>0</v>
      </c>
      <c r="K206">
        <v>28</v>
      </c>
      <c r="L206">
        <v>1</v>
      </c>
      <c r="M206">
        <v>1</v>
      </c>
      <c r="N206">
        <v>0</v>
      </c>
      <c r="O206">
        <v>0</v>
      </c>
      <c r="P206">
        <v>0</v>
      </c>
      <c r="Q206">
        <v>0</v>
      </c>
      <c r="R206">
        <v>0</v>
      </c>
      <c r="S206">
        <v>0</v>
      </c>
      <c r="T206">
        <v>0</v>
      </c>
      <c r="U206">
        <v>0</v>
      </c>
      <c r="V206">
        <v>0</v>
      </c>
      <c r="W206">
        <v>0</v>
      </c>
      <c r="X206">
        <v>0</v>
      </c>
      <c r="Y206">
        <v>0</v>
      </c>
      <c r="Z206">
        <v>0</v>
      </c>
      <c r="AA206">
        <v>0</v>
      </c>
      <c r="AB206">
        <v>1</v>
      </c>
      <c r="AC206">
        <v>0</v>
      </c>
      <c r="AD206">
        <v>0</v>
      </c>
      <c r="AE206">
        <v>0</v>
      </c>
      <c r="AF206">
        <v>0</v>
      </c>
      <c r="AG206">
        <v>1</v>
      </c>
      <c r="AH206" s="59" cm="1">
        <f t="array" ref="AH206">$B$1005+SUMPRODUCT(A206:AG206,TRANSPOSE($B$1006:$B$1038))</f>
        <v>-2.9116995917602297</v>
      </c>
      <c r="AI206" s="3">
        <f>EXP(EmployeeData36[[#This Row],[Logit]])</f>
        <v>5.4383222002643838E-2</v>
      </c>
      <c r="AJ206">
        <f>EmployeeData36[[#This Row],[Odds]]/(1+EmployeeData36[[#This Row],[Odds]])</f>
        <v>5.1578231583912164E-2</v>
      </c>
      <c r="AK206">
        <f>IF(AR206=1,LN(EmployeeData36[[#This Row],[Probability]]),LN(1-EmployeeData36[[#This Row],[Probability]]))</f>
        <v>-5.2955972274787072E-2</v>
      </c>
      <c r="AL206" s="3">
        <f>(AR206-EmployeeData36[[#This Row],[Probability]])^2</f>
        <v>2.6603139733236743E-3</v>
      </c>
      <c r="AM206" t="str">
        <f>IF(EmployeeData36[[#This Row],[Probability]]&lt;10%,"Low",
IF(EmployeeData36[[#This Row],[Probability]]&lt;20%,"Moderate",
IF(EmployeeData36[[#This Row],[Probability]]&lt;30%,"High","Very High")))</f>
        <v>Low</v>
      </c>
      <c r="AN206">
        <f t="shared" si="3"/>
        <v>0</v>
      </c>
      <c r="AO206" t="str">
        <f>EmployeeData3[[#This Row],[Department]]</f>
        <v>Operations</v>
      </c>
      <c r="AP206" t="str">
        <f>EmployeeData3[[#This Row],[Country]]</f>
        <v>Germany</v>
      </c>
      <c r="AQ206" t="str">
        <f>EmployeeData[[#This Row],[Job Level]]</f>
        <v>Professional</v>
      </c>
      <c r="AR206">
        <v>0</v>
      </c>
    </row>
    <row r="207" spans="1:44">
      <c r="A207">
        <v>45</v>
      </c>
      <c r="B207">
        <v>2.7</v>
      </c>
      <c r="C207">
        <v>2.7</v>
      </c>
      <c r="D207" s="3">
        <v>0.94</v>
      </c>
      <c r="E207">
        <v>0</v>
      </c>
      <c r="F207">
        <v>27</v>
      </c>
      <c r="G207">
        <v>62</v>
      </c>
      <c r="H207">
        <v>4</v>
      </c>
      <c r="I207">
        <v>6.2</v>
      </c>
      <c r="J207">
        <v>0</v>
      </c>
      <c r="K207">
        <v>37</v>
      </c>
      <c r="L207">
        <v>1</v>
      </c>
      <c r="M207">
        <v>0</v>
      </c>
      <c r="N207">
        <v>0</v>
      </c>
      <c r="O207">
        <v>0</v>
      </c>
      <c r="P207">
        <v>0</v>
      </c>
      <c r="Q207">
        <v>0</v>
      </c>
      <c r="R207">
        <v>1</v>
      </c>
      <c r="S207">
        <v>0</v>
      </c>
      <c r="T207">
        <v>0</v>
      </c>
      <c r="U207">
        <v>0</v>
      </c>
      <c r="V207">
        <v>0</v>
      </c>
      <c r="W207">
        <v>1</v>
      </c>
      <c r="X207">
        <v>0</v>
      </c>
      <c r="Y207">
        <v>0</v>
      </c>
      <c r="Z207">
        <v>0</v>
      </c>
      <c r="AA207">
        <v>0</v>
      </c>
      <c r="AB207">
        <v>0</v>
      </c>
      <c r="AC207">
        <v>0</v>
      </c>
      <c r="AD207">
        <v>0</v>
      </c>
      <c r="AE207">
        <v>1</v>
      </c>
      <c r="AF207">
        <v>0</v>
      </c>
      <c r="AG207">
        <v>0</v>
      </c>
      <c r="AH207" s="59" cm="1">
        <f t="array" ref="AH207">$B$1005+SUMPRODUCT(A207:AG207,TRANSPOSE($B$1006:$B$1038))</f>
        <v>-1.0850650515178011</v>
      </c>
      <c r="AI207" s="3">
        <f>EXP(EmployeeData36[[#This Row],[Logit]])</f>
        <v>0.33787980558560687</v>
      </c>
      <c r="AJ207">
        <f>EmployeeData36[[#This Row],[Odds]]/(1+EmployeeData36[[#This Row],[Odds]])</f>
        <v>0.25254869994671353</v>
      </c>
      <c r="AK207">
        <f>IF(AR207=1,LN(EmployeeData36[[#This Row],[Probability]]),LN(1-EmployeeData36[[#This Row],[Probability]]))</f>
        <v>-0.29108612627006297</v>
      </c>
      <c r="AL207" s="3">
        <f>(AR207-EmployeeData36[[#This Row],[Probability]])^2</f>
        <v>6.3780845844775141E-2</v>
      </c>
      <c r="AM207" t="str">
        <f>IF(EmployeeData36[[#This Row],[Probability]]&lt;10%,"Low",
IF(EmployeeData36[[#This Row],[Probability]]&lt;20%,"Moderate",
IF(EmployeeData36[[#This Row],[Probability]]&lt;30%,"High","Very High")))</f>
        <v>High</v>
      </c>
      <c r="AN207">
        <f t="shared" si="3"/>
        <v>0</v>
      </c>
      <c r="AO207" t="str">
        <f>EmployeeData3[[#This Row],[Department]]</f>
        <v>IT</v>
      </c>
      <c r="AP207" t="str">
        <f>EmployeeData3[[#This Row],[Country]]</f>
        <v>US</v>
      </c>
      <c r="AQ207" t="str">
        <f>EmployeeData[[#This Row],[Job Level]]</f>
        <v>Senior</v>
      </c>
      <c r="AR207">
        <v>0</v>
      </c>
    </row>
    <row r="208" spans="1:44">
      <c r="A208">
        <v>36</v>
      </c>
      <c r="B208">
        <v>3.6</v>
      </c>
      <c r="C208">
        <v>2.6</v>
      </c>
      <c r="D208" s="3">
        <v>0.86</v>
      </c>
      <c r="E208">
        <v>0</v>
      </c>
      <c r="F208">
        <v>11</v>
      </c>
      <c r="G208">
        <v>61</v>
      </c>
      <c r="H208">
        <v>4</v>
      </c>
      <c r="I208">
        <v>4.0999999999999996</v>
      </c>
      <c r="J208">
        <v>0</v>
      </c>
      <c r="K208">
        <v>20</v>
      </c>
      <c r="L208">
        <v>0</v>
      </c>
      <c r="M208">
        <v>0</v>
      </c>
      <c r="N208">
        <v>0</v>
      </c>
      <c r="O208">
        <v>1</v>
      </c>
      <c r="P208">
        <v>0</v>
      </c>
      <c r="Q208">
        <v>0</v>
      </c>
      <c r="R208">
        <v>1</v>
      </c>
      <c r="S208">
        <v>0</v>
      </c>
      <c r="T208">
        <v>0</v>
      </c>
      <c r="U208">
        <v>0</v>
      </c>
      <c r="V208">
        <v>0</v>
      </c>
      <c r="W208">
        <v>1</v>
      </c>
      <c r="X208">
        <v>0</v>
      </c>
      <c r="Y208">
        <v>0</v>
      </c>
      <c r="Z208">
        <v>0</v>
      </c>
      <c r="AA208">
        <v>0</v>
      </c>
      <c r="AB208">
        <v>0</v>
      </c>
      <c r="AC208">
        <v>0</v>
      </c>
      <c r="AD208">
        <v>0</v>
      </c>
      <c r="AE208">
        <v>0</v>
      </c>
      <c r="AF208">
        <v>0</v>
      </c>
      <c r="AG208">
        <v>0</v>
      </c>
      <c r="AH208" s="59" cm="1">
        <f t="array" ref="AH208">$B$1005+SUMPRODUCT(A208:AG208,TRANSPOSE($B$1006:$B$1038))</f>
        <v>-2.4198581254940041</v>
      </c>
      <c r="AI208" s="3">
        <f>EXP(EmployeeData36[[#This Row],[Logit]])</f>
        <v>8.8934234064901918E-2</v>
      </c>
      <c r="AJ208">
        <f>EmployeeData36[[#This Row],[Odds]]/(1+EmployeeData36[[#This Row],[Odds]])</f>
        <v>8.1670895525910447E-2</v>
      </c>
      <c r="AK208">
        <f>IF(AR208=1,LN(EmployeeData36[[#This Row],[Probability]]),LN(1-EmployeeData36[[#This Row],[Probability]]))</f>
        <v>-8.5199451002230725E-2</v>
      </c>
      <c r="AL208" s="3">
        <f>(AR208-EmployeeData36[[#This Row],[Probability]])^2</f>
        <v>6.6701351760041789E-3</v>
      </c>
      <c r="AM208" t="str">
        <f>IF(EmployeeData36[[#This Row],[Probability]]&lt;10%,"Low",
IF(EmployeeData36[[#This Row],[Probability]]&lt;20%,"Moderate",
IF(EmployeeData36[[#This Row],[Probability]]&lt;30%,"High","Very High")))</f>
        <v>Low</v>
      </c>
      <c r="AN208">
        <f t="shared" si="3"/>
        <v>0</v>
      </c>
      <c r="AO208" t="str">
        <f>EmployeeData3[[#This Row],[Department]]</f>
        <v>IT</v>
      </c>
      <c r="AP208" t="str">
        <f>EmployeeData3[[#This Row],[Country]]</f>
        <v>UK</v>
      </c>
      <c r="AQ208" t="str">
        <f>EmployeeData[[#This Row],[Job Level]]</f>
        <v>Senior</v>
      </c>
      <c r="AR208">
        <v>0</v>
      </c>
    </row>
    <row r="209" spans="1:44">
      <c r="A209">
        <v>29</v>
      </c>
      <c r="B209">
        <v>4.7</v>
      </c>
      <c r="C209">
        <v>2</v>
      </c>
      <c r="D209" s="3">
        <v>1.1100000000000001</v>
      </c>
      <c r="E209">
        <v>0</v>
      </c>
      <c r="F209">
        <v>9</v>
      </c>
      <c r="G209">
        <v>69</v>
      </c>
      <c r="H209">
        <v>20</v>
      </c>
      <c r="I209">
        <v>2.2999999999999998</v>
      </c>
      <c r="J209">
        <v>0</v>
      </c>
      <c r="K209">
        <v>12</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1</v>
      </c>
      <c r="AF209">
        <v>0</v>
      </c>
      <c r="AG209">
        <v>0</v>
      </c>
      <c r="AH209" s="59" cm="1">
        <f t="array" ref="AH209">$B$1005+SUMPRODUCT(A209:AG209,TRANSPOSE($B$1006:$B$1038))</f>
        <v>-2.0192655979598109</v>
      </c>
      <c r="AI209" s="3">
        <f>EXP(EmployeeData36[[#This Row],[Logit]])</f>
        <v>0.13275292330669872</v>
      </c>
      <c r="AJ209">
        <f>EmployeeData36[[#This Row],[Odds]]/(1+EmployeeData36[[#This Row],[Odds]])</f>
        <v>0.11719495096880468</v>
      </c>
      <c r="AK209">
        <f>IF(AR209=1,LN(EmployeeData36[[#This Row],[Probability]]),LN(1-EmployeeData36[[#This Row],[Probability]]))</f>
        <v>-0.12465088527835412</v>
      </c>
      <c r="AL209" s="3">
        <f>(AR209-EmployeeData36[[#This Row],[Probability]])^2</f>
        <v>1.3734656532580533E-2</v>
      </c>
      <c r="AM209" t="str">
        <f>IF(EmployeeData36[[#This Row],[Probability]]&lt;10%,"Low",
IF(EmployeeData36[[#This Row],[Probability]]&lt;20%,"Moderate",
IF(EmployeeData36[[#This Row],[Probability]]&lt;30%,"High","Very High")))</f>
        <v>Moderate</v>
      </c>
      <c r="AN209">
        <f t="shared" si="3"/>
        <v>0</v>
      </c>
      <c r="AO209" t="str">
        <f>EmployeeData3[[#This Row],[Department]]</f>
        <v>Operations</v>
      </c>
      <c r="AP209" t="str">
        <f>EmployeeData3[[#This Row],[Country]]</f>
        <v>US</v>
      </c>
      <c r="AQ209" t="str">
        <f>EmployeeData[[#This Row],[Job Level]]</f>
        <v>Professional</v>
      </c>
      <c r="AR209">
        <v>0</v>
      </c>
    </row>
    <row r="210" spans="1:44">
      <c r="A210">
        <v>38</v>
      </c>
      <c r="B210">
        <v>5.4</v>
      </c>
      <c r="C210">
        <v>0.9</v>
      </c>
      <c r="D210" s="3">
        <v>0.93</v>
      </c>
      <c r="E210">
        <v>0</v>
      </c>
      <c r="F210">
        <v>12</v>
      </c>
      <c r="G210">
        <v>59</v>
      </c>
      <c r="H210">
        <v>9</v>
      </c>
      <c r="I210">
        <v>1.3</v>
      </c>
      <c r="J210">
        <v>1</v>
      </c>
      <c r="K210">
        <v>23</v>
      </c>
      <c r="L210">
        <v>1</v>
      </c>
      <c r="M210">
        <v>0</v>
      </c>
      <c r="N210">
        <v>0</v>
      </c>
      <c r="O210">
        <v>1</v>
      </c>
      <c r="P210">
        <v>0</v>
      </c>
      <c r="Q210">
        <v>0</v>
      </c>
      <c r="R210">
        <v>0</v>
      </c>
      <c r="S210">
        <v>0</v>
      </c>
      <c r="T210">
        <v>0</v>
      </c>
      <c r="U210">
        <v>0</v>
      </c>
      <c r="V210">
        <v>0</v>
      </c>
      <c r="W210">
        <v>1</v>
      </c>
      <c r="X210">
        <v>0</v>
      </c>
      <c r="Y210">
        <v>0</v>
      </c>
      <c r="Z210">
        <v>0</v>
      </c>
      <c r="AA210">
        <v>0</v>
      </c>
      <c r="AB210">
        <v>0</v>
      </c>
      <c r="AC210">
        <v>0</v>
      </c>
      <c r="AD210">
        <v>0</v>
      </c>
      <c r="AE210">
        <v>0</v>
      </c>
      <c r="AF210">
        <v>1</v>
      </c>
      <c r="AG210">
        <v>0</v>
      </c>
      <c r="AH210" s="59" cm="1">
        <f t="array" ref="AH210">$B$1005+SUMPRODUCT(A210:AG210,TRANSPOSE($B$1006:$B$1038))</f>
        <v>-1.439656154074036</v>
      </c>
      <c r="AI210" s="3">
        <f>EXP(EmployeeData36[[#This Row],[Logit]])</f>
        <v>0.23700923933428475</v>
      </c>
      <c r="AJ210">
        <f>EmployeeData36[[#This Row],[Odds]]/(1+EmployeeData36[[#This Row],[Odds]])</f>
        <v>0.1915986007201004</v>
      </c>
      <c r="AK210">
        <f>IF(AR210=1,LN(EmployeeData36[[#This Row],[Probability]]),LN(1-EmployeeData36[[#This Row],[Probability]]))</f>
        <v>-0.21269656252900881</v>
      </c>
      <c r="AL210" s="3">
        <f>(AR210-EmployeeData36[[#This Row],[Probability]])^2</f>
        <v>3.6710023797900462E-2</v>
      </c>
      <c r="AM210" t="str">
        <f>IF(EmployeeData36[[#This Row],[Probability]]&lt;10%,"Low",
IF(EmployeeData36[[#This Row],[Probability]]&lt;20%,"Moderate",
IF(EmployeeData36[[#This Row],[Probability]]&lt;30%,"High","Very High")))</f>
        <v>Moderate</v>
      </c>
      <c r="AN210">
        <f t="shared" si="3"/>
        <v>0</v>
      </c>
      <c r="AO210" t="str">
        <f>EmployeeData3[[#This Row],[Department]]</f>
        <v>IT</v>
      </c>
      <c r="AP210" t="str">
        <f>EmployeeData3[[#This Row],[Country]]</f>
        <v>UK</v>
      </c>
      <c r="AQ210" t="str">
        <f>EmployeeData[[#This Row],[Job Level]]</f>
        <v>Professional</v>
      </c>
      <c r="AR210">
        <v>0</v>
      </c>
    </row>
    <row r="211" spans="1:44">
      <c r="A211">
        <v>44</v>
      </c>
      <c r="B211">
        <v>4.9000000000000004</v>
      </c>
      <c r="C211">
        <v>3.9</v>
      </c>
      <c r="D211" s="3">
        <v>1.05</v>
      </c>
      <c r="E211">
        <v>0</v>
      </c>
      <c r="F211">
        <v>12</v>
      </c>
      <c r="G211">
        <v>49</v>
      </c>
      <c r="H211">
        <v>3</v>
      </c>
      <c r="I211">
        <v>1.9</v>
      </c>
      <c r="J211">
        <v>1</v>
      </c>
      <c r="K211">
        <v>26</v>
      </c>
      <c r="L211">
        <v>1</v>
      </c>
      <c r="M211">
        <v>0</v>
      </c>
      <c r="N211">
        <v>0</v>
      </c>
      <c r="O211">
        <v>0</v>
      </c>
      <c r="P211">
        <v>0</v>
      </c>
      <c r="Q211">
        <v>0</v>
      </c>
      <c r="R211">
        <v>0</v>
      </c>
      <c r="S211">
        <v>1</v>
      </c>
      <c r="T211">
        <v>0</v>
      </c>
      <c r="U211">
        <v>1</v>
      </c>
      <c r="V211">
        <v>0</v>
      </c>
      <c r="W211">
        <v>0</v>
      </c>
      <c r="X211">
        <v>0</v>
      </c>
      <c r="Y211">
        <v>0</v>
      </c>
      <c r="Z211">
        <v>0</v>
      </c>
      <c r="AA211">
        <v>0</v>
      </c>
      <c r="AB211">
        <v>0</v>
      </c>
      <c r="AC211">
        <v>0</v>
      </c>
      <c r="AD211">
        <v>0</v>
      </c>
      <c r="AE211">
        <v>0</v>
      </c>
      <c r="AF211">
        <v>0</v>
      </c>
      <c r="AG211">
        <v>1</v>
      </c>
      <c r="AH211" s="59" cm="1">
        <f t="array" ref="AH211">$B$1005+SUMPRODUCT(A211:AG211,TRANSPOSE($B$1006:$B$1038))</f>
        <v>-0.23265866494180765</v>
      </c>
      <c r="AI211" s="3">
        <f>EXP(EmployeeData36[[#This Row],[Logit]])</f>
        <v>0.79242400946243785</v>
      </c>
      <c r="AJ211">
        <f>EmployeeData36[[#This Row],[Odds]]/(1+EmployeeData36[[#This Row],[Odds]])</f>
        <v>0.44209629266241085</v>
      </c>
      <c r="AK211">
        <f>IF(AR211=1,LN(EmployeeData36[[#This Row],[Probability]]),LN(1-EmployeeData36[[#This Row],[Probability]]))</f>
        <v>-0.81622756392947726</v>
      </c>
      <c r="AL211" s="3">
        <f>(AR211-EmployeeData36[[#This Row],[Probability]])^2</f>
        <v>0.31125654666102637</v>
      </c>
      <c r="AM211" t="str">
        <f>IF(EmployeeData36[[#This Row],[Probability]]&lt;10%,"Low",
IF(EmployeeData36[[#This Row],[Probability]]&lt;20%,"Moderate",
IF(EmployeeData36[[#This Row],[Probability]]&lt;30%,"High","Very High")))</f>
        <v>Very High</v>
      </c>
      <c r="AN211">
        <f t="shared" si="3"/>
        <v>1</v>
      </c>
      <c r="AO211" t="str">
        <f>EmployeeData3[[#This Row],[Department]]</f>
        <v>Finance</v>
      </c>
      <c r="AP211" t="str">
        <f>EmployeeData3[[#This Row],[Country]]</f>
        <v>UK</v>
      </c>
      <c r="AQ211" t="str">
        <f>EmployeeData[[#This Row],[Job Level]]</f>
        <v>Senior Manager</v>
      </c>
      <c r="AR211">
        <v>1</v>
      </c>
    </row>
    <row r="212" spans="1:44">
      <c r="A212">
        <v>50</v>
      </c>
      <c r="B212">
        <v>2.9</v>
      </c>
      <c r="C212">
        <v>0.8</v>
      </c>
      <c r="D212" s="3">
        <v>0.92</v>
      </c>
      <c r="E212">
        <v>1</v>
      </c>
      <c r="F212">
        <v>22</v>
      </c>
      <c r="G212">
        <v>90</v>
      </c>
      <c r="H212">
        <v>4</v>
      </c>
      <c r="I212">
        <v>5.6</v>
      </c>
      <c r="J212">
        <v>1</v>
      </c>
      <c r="K212">
        <v>10</v>
      </c>
      <c r="L212">
        <v>1</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1</v>
      </c>
      <c r="AG212">
        <v>0</v>
      </c>
      <c r="AH212" s="59" cm="1">
        <f t="array" ref="AH212">$B$1005+SUMPRODUCT(A212:AG212,TRANSPOSE($B$1006:$B$1038))</f>
        <v>-2.9130113365118611</v>
      </c>
      <c r="AI212" s="3">
        <f>EXP(EmployeeData36[[#This Row],[Logit]])</f>
        <v>5.4311931864059894E-2</v>
      </c>
      <c r="AJ212">
        <f>EmployeeData36[[#This Row],[Odds]]/(1+EmployeeData36[[#This Row],[Odds]])</f>
        <v>5.1514101493696007E-2</v>
      </c>
      <c r="AK212">
        <f>IF(AR212=1,LN(EmployeeData36[[#This Row],[Probability]]),LN(1-EmployeeData36[[#This Row],[Probability]]))</f>
        <v>-2.9658996933814716</v>
      </c>
      <c r="AL212" s="3">
        <f>(AR212-EmployeeData36[[#This Row],[Probability]])^2</f>
        <v>0.89962549966531091</v>
      </c>
      <c r="AM212" t="str">
        <f>IF(EmployeeData36[[#This Row],[Probability]]&lt;10%,"Low",
IF(EmployeeData36[[#This Row],[Probability]]&lt;20%,"Moderate",
IF(EmployeeData36[[#This Row],[Probability]]&lt;30%,"High","Very High")))</f>
        <v>Low</v>
      </c>
      <c r="AN212">
        <f t="shared" si="3"/>
        <v>1</v>
      </c>
      <c r="AO212" t="str">
        <f>EmployeeData3[[#This Row],[Department]]</f>
        <v>Operations</v>
      </c>
      <c r="AP212" t="str">
        <f>EmployeeData3[[#This Row],[Country]]</f>
        <v>UK</v>
      </c>
      <c r="AQ212" t="str">
        <f>EmployeeData[[#This Row],[Job Level]]</f>
        <v>Professional</v>
      </c>
      <c r="AR212">
        <v>1</v>
      </c>
    </row>
    <row r="213" spans="1:44">
      <c r="A213">
        <v>51</v>
      </c>
      <c r="B213">
        <v>6</v>
      </c>
      <c r="C213">
        <v>5.3</v>
      </c>
      <c r="D213" s="3">
        <v>0.83</v>
      </c>
      <c r="E213">
        <v>0</v>
      </c>
      <c r="F213">
        <v>2</v>
      </c>
      <c r="G213">
        <v>42</v>
      </c>
      <c r="H213">
        <v>15</v>
      </c>
      <c r="I213">
        <v>1.5</v>
      </c>
      <c r="J213">
        <v>0</v>
      </c>
      <c r="K213">
        <v>8</v>
      </c>
      <c r="L213">
        <v>0</v>
      </c>
      <c r="M213">
        <v>0</v>
      </c>
      <c r="N213">
        <v>1</v>
      </c>
      <c r="O213">
        <v>0</v>
      </c>
      <c r="P213">
        <v>0</v>
      </c>
      <c r="Q213">
        <v>0</v>
      </c>
      <c r="R213">
        <v>0</v>
      </c>
      <c r="S213">
        <v>0</v>
      </c>
      <c r="T213">
        <v>0</v>
      </c>
      <c r="U213">
        <v>0</v>
      </c>
      <c r="V213">
        <v>0</v>
      </c>
      <c r="W213">
        <v>0</v>
      </c>
      <c r="X213">
        <v>1</v>
      </c>
      <c r="Y213">
        <v>0</v>
      </c>
      <c r="Z213">
        <v>0</v>
      </c>
      <c r="AA213">
        <v>0</v>
      </c>
      <c r="AB213">
        <v>0</v>
      </c>
      <c r="AC213">
        <v>0</v>
      </c>
      <c r="AD213">
        <v>1</v>
      </c>
      <c r="AE213">
        <v>0</v>
      </c>
      <c r="AF213">
        <v>0</v>
      </c>
      <c r="AG213">
        <v>1</v>
      </c>
      <c r="AH213" s="59" cm="1">
        <f t="array" ref="AH213">$B$1005+SUMPRODUCT(A213:AG213,TRANSPOSE($B$1006:$B$1038))</f>
        <v>-1.0581741233631847</v>
      </c>
      <c r="AI213" s="3">
        <f>EXP(EmployeeData36[[#This Row],[Logit]])</f>
        <v>0.34708897376308312</v>
      </c>
      <c r="AJ213">
        <f>EmployeeData36[[#This Row],[Odds]]/(1+EmployeeData36[[#This Row],[Odds]])</f>
        <v>0.25765853668410083</v>
      </c>
      <c r="AK213">
        <f>IF(AR213=1,LN(EmployeeData36[[#This Row],[Probability]]),LN(1-EmployeeData36[[#This Row],[Probability]]))</f>
        <v>-0.29794594852303635</v>
      </c>
      <c r="AL213" s="3">
        <f>(AR213-EmployeeData36[[#This Row],[Probability]])^2</f>
        <v>6.6387921526192134E-2</v>
      </c>
      <c r="AM213" t="str">
        <f>IF(EmployeeData36[[#This Row],[Probability]]&lt;10%,"Low",
IF(EmployeeData36[[#This Row],[Probability]]&lt;20%,"Moderate",
IF(EmployeeData36[[#This Row],[Probability]]&lt;30%,"High","Very High")))</f>
        <v>High</v>
      </c>
      <c r="AN213">
        <f t="shared" si="3"/>
        <v>0</v>
      </c>
      <c r="AO213" t="str">
        <f>EmployeeData3[[#This Row],[Department]]</f>
        <v>Marketing</v>
      </c>
      <c r="AP213" t="str">
        <f>EmployeeData3[[#This Row],[Country]]</f>
        <v>Singapore</v>
      </c>
      <c r="AQ213" t="str">
        <f>EmployeeData[[#This Row],[Job Level]]</f>
        <v>Professional</v>
      </c>
      <c r="AR213">
        <v>0</v>
      </c>
    </row>
    <row r="214" spans="1:44">
      <c r="A214">
        <v>35</v>
      </c>
      <c r="B214">
        <v>3</v>
      </c>
      <c r="C214">
        <v>3</v>
      </c>
      <c r="D214" s="3">
        <v>0.95</v>
      </c>
      <c r="E214">
        <v>0</v>
      </c>
      <c r="F214">
        <v>6</v>
      </c>
      <c r="G214">
        <v>75</v>
      </c>
      <c r="H214">
        <v>7</v>
      </c>
      <c r="I214">
        <v>0.9</v>
      </c>
      <c r="J214">
        <v>0</v>
      </c>
      <c r="K214">
        <v>29</v>
      </c>
      <c r="L214">
        <v>1</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1</v>
      </c>
      <c r="AG214">
        <v>0</v>
      </c>
      <c r="AH214" s="59" cm="1">
        <f t="array" ref="AH214">$B$1005+SUMPRODUCT(A214:AG214,TRANSPOSE($B$1006:$B$1038))</f>
        <v>-1.8865703527573652</v>
      </c>
      <c r="AI214" s="3">
        <f>EXP(EmployeeData36[[#This Row],[Logit]])</f>
        <v>0.15159082135517393</v>
      </c>
      <c r="AJ214">
        <f>EmployeeData36[[#This Row],[Odds]]/(1+EmployeeData36[[#This Row],[Odds]])</f>
        <v>0.13163601041625553</v>
      </c>
      <c r="AK214">
        <f>IF(AR214=1,LN(EmployeeData36[[#This Row],[Probability]]),LN(1-EmployeeData36[[#This Row],[Probability]]))</f>
        <v>-0.14114430938300709</v>
      </c>
      <c r="AL214" s="3">
        <f>(AR214-EmployeeData36[[#This Row],[Probability]])^2</f>
        <v>1.7328039238308533E-2</v>
      </c>
      <c r="AM214" t="str">
        <f>IF(EmployeeData36[[#This Row],[Probability]]&lt;10%,"Low",
IF(EmployeeData36[[#This Row],[Probability]]&lt;20%,"Moderate",
IF(EmployeeData36[[#This Row],[Probability]]&lt;30%,"High","Very High")))</f>
        <v>Moderate</v>
      </c>
      <c r="AN214">
        <f t="shared" si="3"/>
        <v>0</v>
      </c>
      <c r="AO214" t="str">
        <f>EmployeeData3[[#This Row],[Department]]</f>
        <v>Operations</v>
      </c>
      <c r="AP214" t="str">
        <f>EmployeeData3[[#This Row],[Country]]</f>
        <v>UK</v>
      </c>
      <c r="AQ214" t="str">
        <f>EmployeeData[[#This Row],[Job Level]]</f>
        <v>Professional</v>
      </c>
      <c r="AR214">
        <v>0</v>
      </c>
    </row>
    <row r="215" spans="1:44">
      <c r="A215">
        <v>29</v>
      </c>
      <c r="B215">
        <v>5.0999999999999996</v>
      </c>
      <c r="C215">
        <v>1.2</v>
      </c>
      <c r="D215" s="3">
        <v>0.86</v>
      </c>
      <c r="E215">
        <v>0</v>
      </c>
      <c r="F215">
        <v>19</v>
      </c>
      <c r="G215">
        <v>78</v>
      </c>
      <c r="H215">
        <v>10</v>
      </c>
      <c r="I215">
        <v>4</v>
      </c>
      <c r="J215">
        <v>0</v>
      </c>
      <c r="K215">
        <v>19</v>
      </c>
      <c r="L215">
        <v>1</v>
      </c>
      <c r="M215">
        <v>0</v>
      </c>
      <c r="N215">
        <v>0</v>
      </c>
      <c r="O215">
        <v>0</v>
      </c>
      <c r="P215">
        <v>0</v>
      </c>
      <c r="Q215">
        <v>1</v>
      </c>
      <c r="R215">
        <v>0</v>
      </c>
      <c r="S215">
        <v>0</v>
      </c>
      <c r="T215">
        <v>0</v>
      </c>
      <c r="U215">
        <v>1</v>
      </c>
      <c r="V215">
        <v>0</v>
      </c>
      <c r="W215">
        <v>0</v>
      </c>
      <c r="X215">
        <v>0</v>
      </c>
      <c r="Y215">
        <v>0</v>
      </c>
      <c r="Z215">
        <v>0</v>
      </c>
      <c r="AA215">
        <v>0</v>
      </c>
      <c r="AB215">
        <v>0</v>
      </c>
      <c r="AC215">
        <v>0</v>
      </c>
      <c r="AD215">
        <v>0</v>
      </c>
      <c r="AE215">
        <v>1</v>
      </c>
      <c r="AF215">
        <v>0</v>
      </c>
      <c r="AG215">
        <v>1</v>
      </c>
      <c r="AH215" s="59" cm="1">
        <f t="array" ref="AH215">$B$1005+SUMPRODUCT(A215:AG215,TRANSPOSE($B$1006:$B$1038))</f>
        <v>-1.8000401616826602</v>
      </c>
      <c r="AI215" s="3">
        <f>EXP(EmployeeData36[[#This Row],[Logit]])</f>
        <v>0.16529224967340223</v>
      </c>
      <c r="AJ215">
        <f>EmployeeData36[[#This Row],[Odds]]/(1+EmployeeData36[[#This Row],[Odds]])</f>
        <v>0.14184617611567302</v>
      </c>
      <c r="AK215">
        <f>IF(AR215=1,LN(EmployeeData36[[#This Row],[Probability]]),LN(1-EmployeeData36[[#This Row],[Probability]]))</f>
        <v>-1.9530120753294522</v>
      </c>
      <c r="AL215" s="3">
        <f>(AR215-EmployeeData36[[#This Row],[Probability]])^2</f>
        <v>0.73642798544729238</v>
      </c>
      <c r="AM215" t="str">
        <f>IF(EmployeeData36[[#This Row],[Probability]]&lt;10%,"Low",
IF(EmployeeData36[[#This Row],[Probability]]&lt;20%,"Moderate",
IF(EmployeeData36[[#This Row],[Probability]]&lt;30%,"High","Very High")))</f>
        <v>Moderate</v>
      </c>
      <c r="AN215">
        <f t="shared" si="3"/>
        <v>1</v>
      </c>
      <c r="AO215" t="str">
        <f>EmployeeData3[[#This Row],[Department]]</f>
        <v>Finance</v>
      </c>
      <c r="AP215" t="str">
        <f>EmployeeData3[[#This Row],[Country]]</f>
        <v>US</v>
      </c>
      <c r="AQ215" t="str">
        <f>EmployeeData[[#This Row],[Job Level]]</f>
        <v>Manager</v>
      </c>
      <c r="AR215">
        <v>1</v>
      </c>
    </row>
    <row r="216" spans="1:44">
      <c r="A216">
        <v>35</v>
      </c>
      <c r="B216">
        <v>3.8</v>
      </c>
      <c r="C216">
        <v>1</v>
      </c>
      <c r="D216" s="3">
        <v>0.97</v>
      </c>
      <c r="E216">
        <v>0</v>
      </c>
      <c r="F216">
        <v>22</v>
      </c>
      <c r="G216">
        <v>55</v>
      </c>
      <c r="H216">
        <v>3</v>
      </c>
      <c r="I216">
        <v>2.5</v>
      </c>
      <c r="J216">
        <v>1</v>
      </c>
      <c r="K216">
        <v>22</v>
      </c>
      <c r="L216">
        <v>1</v>
      </c>
      <c r="M216">
        <v>0</v>
      </c>
      <c r="N216">
        <v>0</v>
      </c>
      <c r="O216">
        <v>0</v>
      </c>
      <c r="P216">
        <v>0</v>
      </c>
      <c r="Q216">
        <v>0</v>
      </c>
      <c r="R216">
        <v>1</v>
      </c>
      <c r="S216">
        <v>0</v>
      </c>
      <c r="T216">
        <v>0</v>
      </c>
      <c r="U216">
        <v>0</v>
      </c>
      <c r="V216">
        <v>0</v>
      </c>
      <c r="W216">
        <v>0</v>
      </c>
      <c r="X216">
        <v>1</v>
      </c>
      <c r="Y216">
        <v>0</v>
      </c>
      <c r="Z216">
        <v>0</v>
      </c>
      <c r="AA216">
        <v>0</v>
      </c>
      <c r="AB216">
        <v>1</v>
      </c>
      <c r="AC216">
        <v>0</v>
      </c>
      <c r="AD216">
        <v>0</v>
      </c>
      <c r="AE216">
        <v>0</v>
      </c>
      <c r="AF216">
        <v>1</v>
      </c>
      <c r="AG216">
        <v>0</v>
      </c>
      <c r="AH216" s="59" cm="1">
        <f t="array" ref="AH216">$B$1005+SUMPRODUCT(A216:AG216,TRANSPOSE($B$1006:$B$1038))</f>
        <v>-1.1521633778572982</v>
      </c>
      <c r="AI216" s="3">
        <f>EXP(EmployeeData36[[#This Row],[Logit]])</f>
        <v>0.31595250483163212</v>
      </c>
      <c r="AJ216">
        <f>EmployeeData36[[#This Row],[Odds]]/(1+EmployeeData36[[#This Row],[Odds]])</f>
        <v>0.24009415512458504</v>
      </c>
      <c r="AK216">
        <f>IF(AR216=1,LN(EmployeeData36[[#This Row],[Probability]]),LN(1-EmployeeData36[[#This Row],[Probability]]))</f>
        <v>-1.426724119555673</v>
      </c>
      <c r="AL216" s="3">
        <f>(AR216-EmployeeData36[[#This Row],[Probability]])^2</f>
        <v>0.57745689307581827</v>
      </c>
      <c r="AM216" t="str">
        <f>IF(EmployeeData36[[#This Row],[Probability]]&lt;10%,"Low",
IF(EmployeeData36[[#This Row],[Probability]]&lt;20%,"Moderate",
IF(EmployeeData36[[#This Row],[Probability]]&lt;30%,"High","Very High")))</f>
        <v>High</v>
      </c>
      <c r="AN216">
        <f t="shared" si="3"/>
        <v>1</v>
      </c>
      <c r="AO216" t="str">
        <f>EmployeeData3[[#This Row],[Department]]</f>
        <v>Marketing</v>
      </c>
      <c r="AP216" t="str">
        <f>EmployeeData3[[#This Row],[Country]]</f>
        <v>Germany</v>
      </c>
      <c r="AQ216" t="str">
        <f>EmployeeData[[#This Row],[Job Level]]</f>
        <v>Senior</v>
      </c>
      <c r="AR216">
        <v>1</v>
      </c>
    </row>
    <row r="217" spans="1:44">
      <c r="A217">
        <v>27</v>
      </c>
      <c r="B217">
        <v>0.7</v>
      </c>
      <c r="C217">
        <v>0.7</v>
      </c>
      <c r="D217" s="3">
        <v>0.84</v>
      </c>
      <c r="E217">
        <v>0</v>
      </c>
      <c r="F217">
        <v>22</v>
      </c>
      <c r="G217">
        <v>56</v>
      </c>
      <c r="H217">
        <v>3</v>
      </c>
      <c r="I217">
        <v>1.5</v>
      </c>
      <c r="J217">
        <v>0</v>
      </c>
      <c r="K217">
        <v>20</v>
      </c>
      <c r="L217">
        <v>1</v>
      </c>
      <c r="M217">
        <v>0</v>
      </c>
      <c r="N217">
        <v>0</v>
      </c>
      <c r="O217">
        <v>0</v>
      </c>
      <c r="P217">
        <v>0</v>
      </c>
      <c r="Q217">
        <v>0</v>
      </c>
      <c r="R217">
        <v>0</v>
      </c>
      <c r="S217">
        <v>0</v>
      </c>
      <c r="T217">
        <v>0</v>
      </c>
      <c r="U217">
        <v>1</v>
      </c>
      <c r="V217">
        <v>0</v>
      </c>
      <c r="W217">
        <v>0</v>
      </c>
      <c r="X217">
        <v>0</v>
      </c>
      <c r="Y217">
        <v>0</v>
      </c>
      <c r="Z217">
        <v>0</v>
      </c>
      <c r="AA217">
        <v>0</v>
      </c>
      <c r="AB217">
        <v>0</v>
      </c>
      <c r="AC217">
        <v>0</v>
      </c>
      <c r="AD217">
        <v>0</v>
      </c>
      <c r="AE217">
        <v>1</v>
      </c>
      <c r="AF217">
        <v>1</v>
      </c>
      <c r="AG217">
        <v>0</v>
      </c>
      <c r="AH217" s="59" cm="1">
        <f t="array" ref="AH217">$B$1005+SUMPRODUCT(A217:AG217,TRANSPOSE($B$1006:$B$1038))</f>
        <v>-1.1552320836113472</v>
      </c>
      <c r="AI217" s="3">
        <f>EXP(EmployeeData36[[#This Row],[Logit]])</f>
        <v>0.31498442569675122</v>
      </c>
      <c r="AJ217">
        <f>EmployeeData36[[#This Row],[Odds]]/(1+EmployeeData36[[#This Row],[Odds]])</f>
        <v>0.23953471960693004</v>
      </c>
      <c r="AK217">
        <f>IF(AR217=1,LN(EmployeeData36[[#This Row],[Probability]]),LN(1-EmployeeData36[[#This Row],[Probability]]))</f>
        <v>-0.2738248219829772</v>
      </c>
      <c r="AL217" s="3">
        <f>(AR217-EmployeeData36[[#This Row],[Probability]])^2</f>
        <v>5.7376881897170592E-2</v>
      </c>
      <c r="AM217" t="str">
        <f>IF(EmployeeData36[[#This Row],[Probability]]&lt;10%,"Low",
IF(EmployeeData36[[#This Row],[Probability]]&lt;20%,"Moderate",
IF(EmployeeData36[[#This Row],[Probability]]&lt;30%,"High","Very High")))</f>
        <v>High</v>
      </c>
      <c r="AN217">
        <f t="shared" si="3"/>
        <v>0</v>
      </c>
      <c r="AO217" t="str">
        <f>EmployeeData3[[#This Row],[Department]]</f>
        <v>Finance</v>
      </c>
      <c r="AP217" t="str">
        <f>EmployeeData3[[#This Row],[Country]]</f>
        <v>US</v>
      </c>
      <c r="AQ217" t="str">
        <f>EmployeeData[[#This Row],[Job Level]]</f>
        <v>Professional</v>
      </c>
      <c r="AR217">
        <v>0</v>
      </c>
    </row>
    <row r="218" spans="1:44">
      <c r="A218">
        <v>36</v>
      </c>
      <c r="B218">
        <v>8.8000000000000007</v>
      </c>
      <c r="C218">
        <v>0.2</v>
      </c>
      <c r="D218" s="3">
        <v>1.1399999999999999</v>
      </c>
      <c r="E218">
        <v>1</v>
      </c>
      <c r="F218">
        <v>9</v>
      </c>
      <c r="G218">
        <v>92</v>
      </c>
      <c r="H218">
        <v>12</v>
      </c>
      <c r="I218">
        <v>1.6</v>
      </c>
      <c r="J218">
        <v>0</v>
      </c>
      <c r="K218">
        <v>42</v>
      </c>
      <c r="L218">
        <v>1</v>
      </c>
      <c r="M218">
        <v>0</v>
      </c>
      <c r="N218">
        <v>1</v>
      </c>
      <c r="O218">
        <v>0</v>
      </c>
      <c r="P218">
        <v>1</v>
      </c>
      <c r="Q218">
        <v>0</v>
      </c>
      <c r="R218">
        <v>0</v>
      </c>
      <c r="S218">
        <v>0</v>
      </c>
      <c r="T218">
        <v>0</v>
      </c>
      <c r="U218">
        <v>0</v>
      </c>
      <c r="V218">
        <v>1</v>
      </c>
      <c r="W218">
        <v>0</v>
      </c>
      <c r="X218">
        <v>0</v>
      </c>
      <c r="Y218">
        <v>0</v>
      </c>
      <c r="Z218">
        <v>0</v>
      </c>
      <c r="AA218">
        <v>0</v>
      </c>
      <c r="AB218">
        <v>0</v>
      </c>
      <c r="AC218">
        <v>0</v>
      </c>
      <c r="AD218">
        <v>0</v>
      </c>
      <c r="AE218">
        <v>1</v>
      </c>
      <c r="AF218">
        <v>0</v>
      </c>
      <c r="AG218">
        <v>0</v>
      </c>
      <c r="AH218" s="59" cm="1">
        <f t="array" ref="AH218">$B$1005+SUMPRODUCT(A218:AG218,TRANSPOSE($B$1006:$B$1038))</f>
        <v>-3.3857640568120617</v>
      </c>
      <c r="AI218" s="3">
        <f>EXP(EmployeeData36[[#This Row],[Logit]])</f>
        <v>3.385176778833817E-2</v>
      </c>
      <c r="AJ218">
        <f>EmployeeData36[[#This Row],[Odds]]/(1+EmployeeData36[[#This Row],[Odds]])</f>
        <v>3.2743347589137835E-2</v>
      </c>
      <c r="AK218">
        <f>IF(AR218=1,LN(EmployeeData36[[#This Row],[Probability]]),LN(1-EmployeeData36[[#This Row],[Probability]]))</f>
        <v>-3.3291407771134006E-2</v>
      </c>
      <c r="AL218" s="3">
        <f>(AR218-EmployeeData36[[#This Row],[Probability]])^2</f>
        <v>1.0721268113430985E-3</v>
      </c>
      <c r="AM218" t="str">
        <f>IF(EmployeeData36[[#This Row],[Probability]]&lt;10%,"Low",
IF(EmployeeData36[[#This Row],[Probability]]&lt;20%,"Moderate",
IF(EmployeeData36[[#This Row],[Probability]]&lt;30%,"High","Very High")))</f>
        <v>Low</v>
      </c>
      <c r="AN218">
        <f t="shared" si="3"/>
        <v>0</v>
      </c>
      <c r="AO218" t="str">
        <f>EmployeeData3[[#This Row],[Department]]</f>
        <v>HR</v>
      </c>
      <c r="AP218" t="str">
        <f>EmployeeData3[[#This Row],[Country]]</f>
        <v>US</v>
      </c>
      <c r="AQ218" t="str">
        <f>EmployeeData[[#This Row],[Job Level]]</f>
        <v>Entry</v>
      </c>
      <c r="AR218">
        <v>0</v>
      </c>
    </row>
    <row r="219" spans="1:44">
      <c r="A219">
        <v>35</v>
      </c>
      <c r="B219">
        <v>2.4</v>
      </c>
      <c r="C219">
        <v>2.4</v>
      </c>
      <c r="D219" s="3">
        <v>0.99</v>
      </c>
      <c r="E219">
        <v>0</v>
      </c>
      <c r="F219">
        <v>7</v>
      </c>
      <c r="G219">
        <v>78</v>
      </c>
      <c r="H219">
        <v>4</v>
      </c>
      <c r="I219">
        <v>0.3</v>
      </c>
      <c r="J219">
        <v>0</v>
      </c>
      <c r="K219">
        <v>39</v>
      </c>
      <c r="L219">
        <v>0</v>
      </c>
      <c r="M219">
        <v>0</v>
      </c>
      <c r="N219">
        <v>1</v>
      </c>
      <c r="O219">
        <v>0</v>
      </c>
      <c r="P219">
        <v>0</v>
      </c>
      <c r="Q219">
        <v>0</v>
      </c>
      <c r="R219">
        <v>1</v>
      </c>
      <c r="S219">
        <v>0</v>
      </c>
      <c r="T219">
        <v>0</v>
      </c>
      <c r="U219">
        <v>0</v>
      </c>
      <c r="V219">
        <v>0</v>
      </c>
      <c r="W219">
        <v>0</v>
      </c>
      <c r="X219">
        <v>1</v>
      </c>
      <c r="Y219">
        <v>0</v>
      </c>
      <c r="Z219">
        <v>0</v>
      </c>
      <c r="AA219">
        <v>0</v>
      </c>
      <c r="AB219">
        <v>0</v>
      </c>
      <c r="AC219">
        <v>0</v>
      </c>
      <c r="AD219">
        <v>0</v>
      </c>
      <c r="AE219">
        <v>1</v>
      </c>
      <c r="AF219">
        <v>0</v>
      </c>
      <c r="AG219">
        <v>0</v>
      </c>
      <c r="AH219" s="59" cm="1">
        <f t="array" ref="AH219">$B$1005+SUMPRODUCT(A219:AG219,TRANSPOSE($B$1006:$B$1038))</f>
        <v>-2.9678282388374226</v>
      </c>
      <c r="AI219" s="3">
        <f>EXP(EmployeeData36[[#This Row],[Logit]])</f>
        <v>5.1414849943667934E-2</v>
      </c>
      <c r="AJ219">
        <f>EmployeeData36[[#This Row],[Odds]]/(1+EmployeeData36[[#This Row],[Odds]])</f>
        <v>4.890063132209195E-2</v>
      </c>
      <c r="AK219">
        <f>IF(AR219=1,LN(EmployeeData36[[#This Row],[Probability]]),LN(1-EmployeeData36[[#This Row],[Probability]]))</f>
        <v>-5.0136733274999554E-2</v>
      </c>
      <c r="AL219" s="3">
        <f>(AR219-EmployeeData36[[#This Row],[Probability]])^2</f>
        <v>2.3912717436991603E-3</v>
      </c>
      <c r="AM219" t="str">
        <f>IF(EmployeeData36[[#This Row],[Probability]]&lt;10%,"Low",
IF(EmployeeData36[[#This Row],[Probability]]&lt;20%,"Moderate",
IF(EmployeeData36[[#This Row],[Probability]]&lt;30%,"High","Very High")))</f>
        <v>Low</v>
      </c>
      <c r="AN219">
        <f t="shared" si="3"/>
        <v>0</v>
      </c>
      <c r="AO219" t="str">
        <f>EmployeeData3[[#This Row],[Department]]</f>
        <v>Marketing</v>
      </c>
      <c r="AP219" t="str">
        <f>EmployeeData3[[#This Row],[Country]]</f>
        <v>US</v>
      </c>
      <c r="AQ219" t="str">
        <f>EmployeeData[[#This Row],[Job Level]]</f>
        <v>Senior</v>
      </c>
      <c r="AR219">
        <v>0</v>
      </c>
    </row>
    <row r="220" spans="1:44">
      <c r="A220">
        <v>45</v>
      </c>
      <c r="B220">
        <v>9.3000000000000007</v>
      </c>
      <c r="C220">
        <v>0.2</v>
      </c>
      <c r="D220" s="3">
        <v>0.96</v>
      </c>
      <c r="E220">
        <v>0</v>
      </c>
      <c r="F220">
        <v>11</v>
      </c>
      <c r="G220">
        <v>65</v>
      </c>
      <c r="H220">
        <v>4</v>
      </c>
      <c r="I220">
        <v>1.7</v>
      </c>
      <c r="J220">
        <v>1</v>
      </c>
      <c r="K220">
        <v>9</v>
      </c>
      <c r="L220">
        <v>0</v>
      </c>
      <c r="M220">
        <v>0</v>
      </c>
      <c r="N220">
        <v>1</v>
      </c>
      <c r="O220">
        <v>0</v>
      </c>
      <c r="P220">
        <v>0</v>
      </c>
      <c r="Q220">
        <v>0</v>
      </c>
      <c r="R220">
        <v>1</v>
      </c>
      <c r="S220">
        <v>0</v>
      </c>
      <c r="T220">
        <v>0</v>
      </c>
      <c r="U220">
        <v>0</v>
      </c>
      <c r="V220">
        <v>0</v>
      </c>
      <c r="W220">
        <v>0</v>
      </c>
      <c r="X220">
        <v>0</v>
      </c>
      <c r="Y220">
        <v>0</v>
      </c>
      <c r="Z220">
        <v>0</v>
      </c>
      <c r="AA220">
        <v>0</v>
      </c>
      <c r="AB220">
        <v>0</v>
      </c>
      <c r="AC220">
        <v>0</v>
      </c>
      <c r="AD220">
        <v>0</v>
      </c>
      <c r="AE220">
        <v>0</v>
      </c>
      <c r="AF220">
        <v>0</v>
      </c>
      <c r="AG220">
        <v>0</v>
      </c>
      <c r="AH220" s="59" cm="1">
        <f t="array" ref="AH220">$B$1005+SUMPRODUCT(A220:AG220,TRANSPOSE($B$1006:$B$1038))</f>
        <v>-3.0215049960529017</v>
      </c>
      <c r="AI220" s="3">
        <f>EXP(EmployeeData36[[#This Row],[Logit]])</f>
        <v>4.8727827960985785E-2</v>
      </c>
      <c r="AJ220">
        <f>EmployeeData36[[#This Row],[Odds]]/(1+EmployeeData36[[#This Row],[Odds]])</f>
        <v>4.6463750328553821E-2</v>
      </c>
      <c r="AK220">
        <f>IF(AR220=1,LN(EmployeeData36[[#This Row],[Probability]]),LN(1-EmployeeData36[[#This Row],[Probability]]))</f>
        <v>-4.7577837179835374E-2</v>
      </c>
      <c r="AL220" s="3">
        <f>(AR220-EmployeeData36[[#This Row],[Probability]])^2</f>
        <v>2.1588800945941855E-3</v>
      </c>
      <c r="AM220" t="str">
        <f>IF(EmployeeData36[[#This Row],[Probability]]&lt;10%,"Low",
IF(EmployeeData36[[#This Row],[Probability]]&lt;20%,"Moderate",
IF(EmployeeData36[[#This Row],[Probability]]&lt;30%,"High","Very High")))</f>
        <v>Low</v>
      </c>
      <c r="AN220">
        <f t="shared" si="3"/>
        <v>0</v>
      </c>
      <c r="AO220" t="str">
        <f>EmployeeData3[[#This Row],[Department]]</f>
        <v>Operations</v>
      </c>
      <c r="AP220" t="str">
        <f>EmployeeData3[[#This Row],[Country]]</f>
        <v>UK</v>
      </c>
      <c r="AQ220" t="str">
        <f>EmployeeData[[#This Row],[Job Level]]</f>
        <v>Senior</v>
      </c>
      <c r="AR220">
        <v>0</v>
      </c>
    </row>
    <row r="221" spans="1:44">
      <c r="A221">
        <v>21</v>
      </c>
      <c r="B221">
        <v>7.8</v>
      </c>
      <c r="C221">
        <v>1.9</v>
      </c>
      <c r="D221" s="3">
        <v>1.0900000000000001</v>
      </c>
      <c r="E221">
        <v>1</v>
      </c>
      <c r="F221">
        <v>18</v>
      </c>
      <c r="G221">
        <v>91</v>
      </c>
      <c r="H221">
        <v>3</v>
      </c>
      <c r="I221">
        <v>5.3</v>
      </c>
      <c r="J221">
        <v>0</v>
      </c>
      <c r="K221">
        <v>18</v>
      </c>
      <c r="L221">
        <v>1</v>
      </c>
      <c r="M221">
        <v>0</v>
      </c>
      <c r="N221">
        <v>1</v>
      </c>
      <c r="O221">
        <v>0</v>
      </c>
      <c r="P221">
        <v>0</v>
      </c>
      <c r="Q221">
        <v>0</v>
      </c>
      <c r="R221">
        <v>0</v>
      </c>
      <c r="S221">
        <v>0</v>
      </c>
      <c r="T221">
        <v>0</v>
      </c>
      <c r="U221">
        <v>0</v>
      </c>
      <c r="V221">
        <v>0</v>
      </c>
      <c r="W221">
        <v>0</v>
      </c>
      <c r="X221">
        <v>0</v>
      </c>
      <c r="Y221">
        <v>0</v>
      </c>
      <c r="Z221">
        <v>1</v>
      </c>
      <c r="AA221">
        <v>0</v>
      </c>
      <c r="AB221">
        <v>0</v>
      </c>
      <c r="AC221">
        <v>0</v>
      </c>
      <c r="AD221">
        <v>0</v>
      </c>
      <c r="AE221">
        <v>0</v>
      </c>
      <c r="AF221">
        <v>0</v>
      </c>
      <c r="AG221">
        <v>0</v>
      </c>
      <c r="AH221" s="59" cm="1">
        <f t="array" ref="AH221">$B$1005+SUMPRODUCT(A221:AG221,TRANSPOSE($B$1006:$B$1038))</f>
        <v>-3.8821173942927167</v>
      </c>
      <c r="AI221" s="3">
        <f>EXP(EmployeeData36[[#This Row],[Logit]])</f>
        <v>2.0607145502204268E-2</v>
      </c>
      <c r="AJ221">
        <f>EmployeeData36[[#This Row],[Odds]]/(1+EmployeeData36[[#This Row],[Odds]])</f>
        <v>2.0191065282091698E-2</v>
      </c>
      <c r="AK221">
        <f>IF(AR221=1,LN(EmployeeData36[[#This Row],[Probability]]),LN(1-EmployeeData36[[#This Row],[Probability]]))</f>
        <v>-2.0397690899145511E-2</v>
      </c>
      <c r="AL221" s="3">
        <f>(AR221-EmployeeData36[[#This Row],[Probability]])^2</f>
        <v>4.0767911722568872E-4</v>
      </c>
      <c r="AM221" t="str">
        <f>IF(EmployeeData36[[#This Row],[Probability]]&lt;10%,"Low",
IF(EmployeeData36[[#This Row],[Probability]]&lt;20%,"Moderate",
IF(EmployeeData36[[#This Row],[Probability]]&lt;30%,"High","Very High")))</f>
        <v>Low</v>
      </c>
      <c r="AN221">
        <f t="shared" si="3"/>
        <v>0</v>
      </c>
      <c r="AO221" t="str">
        <f>EmployeeData3[[#This Row],[Department]]</f>
        <v>Underwriting</v>
      </c>
      <c r="AP221" t="str">
        <f>EmployeeData3[[#This Row],[Country]]</f>
        <v>UK</v>
      </c>
      <c r="AQ221" t="str">
        <f>EmployeeData[[#This Row],[Job Level]]</f>
        <v>Professional</v>
      </c>
      <c r="AR221">
        <v>0</v>
      </c>
    </row>
    <row r="222" spans="1:44">
      <c r="A222">
        <v>31</v>
      </c>
      <c r="B222">
        <v>4.5999999999999996</v>
      </c>
      <c r="C222">
        <v>1.8</v>
      </c>
      <c r="D222" s="3">
        <v>1.08</v>
      </c>
      <c r="E222">
        <v>1</v>
      </c>
      <c r="F222">
        <v>29</v>
      </c>
      <c r="G222">
        <v>87</v>
      </c>
      <c r="H222">
        <v>9</v>
      </c>
      <c r="I222">
        <v>1.2</v>
      </c>
      <c r="J222">
        <v>0</v>
      </c>
      <c r="K222">
        <v>34</v>
      </c>
      <c r="L222">
        <v>0</v>
      </c>
      <c r="M222">
        <v>0</v>
      </c>
      <c r="N222">
        <v>0</v>
      </c>
      <c r="O222">
        <v>0</v>
      </c>
      <c r="P222">
        <v>0</v>
      </c>
      <c r="Q222">
        <v>0</v>
      </c>
      <c r="R222">
        <v>0</v>
      </c>
      <c r="S222">
        <v>1</v>
      </c>
      <c r="T222">
        <v>0</v>
      </c>
      <c r="U222">
        <v>0</v>
      </c>
      <c r="V222">
        <v>0</v>
      </c>
      <c r="W222">
        <v>0</v>
      </c>
      <c r="X222">
        <v>0</v>
      </c>
      <c r="Y222">
        <v>0</v>
      </c>
      <c r="Z222">
        <v>0</v>
      </c>
      <c r="AA222">
        <v>0</v>
      </c>
      <c r="AB222">
        <v>0</v>
      </c>
      <c r="AC222">
        <v>0</v>
      </c>
      <c r="AD222">
        <v>1</v>
      </c>
      <c r="AE222">
        <v>0</v>
      </c>
      <c r="AF222">
        <v>1</v>
      </c>
      <c r="AG222">
        <v>0</v>
      </c>
      <c r="AH222" s="59" cm="1">
        <f t="array" ref="AH222">$B$1005+SUMPRODUCT(A222:AG222,TRANSPOSE($B$1006:$B$1038))</f>
        <v>-2.829393798500992</v>
      </c>
      <c r="AI222" s="3">
        <f>EXP(EmployeeData36[[#This Row],[Logit]])</f>
        <v>5.9048638195023678E-2</v>
      </c>
      <c r="AJ222">
        <f>EmployeeData36[[#This Row],[Odds]]/(1+EmployeeData36[[#This Row],[Odds]])</f>
        <v>5.5756304352236823E-2</v>
      </c>
      <c r="AK222">
        <f>IF(AR222=1,LN(EmployeeData36[[#This Row],[Probability]]),LN(1-EmployeeData36[[#This Row],[Probability]]))</f>
        <v>-5.7370993982933369E-2</v>
      </c>
      <c r="AL222" s="3">
        <f>(AR222-EmployeeData36[[#This Row],[Probability]])^2</f>
        <v>3.108765475019263E-3</v>
      </c>
      <c r="AM222" t="str">
        <f>IF(EmployeeData36[[#This Row],[Probability]]&lt;10%,"Low",
IF(EmployeeData36[[#This Row],[Probability]]&lt;20%,"Moderate",
IF(EmployeeData36[[#This Row],[Probability]]&lt;30%,"High","Very High")))</f>
        <v>Low</v>
      </c>
      <c r="AN222">
        <f t="shared" si="3"/>
        <v>0</v>
      </c>
      <c r="AO222" t="str">
        <f>EmployeeData3[[#This Row],[Department]]</f>
        <v>Operations</v>
      </c>
      <c r="AP222" t="str">
        <f>EmployeeData3[[#This Row],[Country]]</f>
        <v>Singapore</v>
      </c>
      <c r="AQ222" t="str">
        <f>EmployeeData[[#This Row],[Job Level]]</f>
        <v>Senior Manager</v>
      </c>
      <c r="AR222">
        <v>0</v>
      </c>
    </row>
    <row r="223" spans="1:44">
      <c r="A223">
        <v>31</v>
      </c>
      <c r="B223">
        <v>5.6</v>
      </c>
      <c r="C223">
        <v>1.5</v>
      </c>
      <c r="D223" s="3">
        <v>1.04</v>
      </c>
      <c r="E223">
        <v>0</v>
      </c>
      <c r="F223">
        <v>1</v>
      </c>
      <c r="G223">
        <v>75</v>
      </c>
      <c r="H223">
        <v>5</v>
      </c>
      <c r="I223">
        <v>11</v>
      </c>
      <c r="J223">
        <v>0</v>
      </c>
      <c r="K223">
        <v>31</v>
      </c>
      <c r="L223">
        <v>1</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1</v>
      </c>
      <c r="AH223" s="59" cm="1">
        <f t="array" ref="AH223">$B$1005+SUMPRODUCT(A223:AG223,TRANSPOSE($B$1006:$B$1038))</f>
        <v>-2.1434817335245615</v>
      </c>
      <c r="AI223" s="3">
        <f>EXP(EmployeeData36[[#This Row],[Logit]])</f>
        <v>0.11724591251713071</v>
      </c>
      <c r="AJ223">
        <f>EmployeeData36[[#This Row],[Odds]]/(1+EmployeeData36[[#This Row],[Odds]])</f>
        <v>0.10494190330307694</v>
      </c>
      <c r="AK223">
        <f>IF(AR223=1,LN(EmployeeData36[[#This Row],[Probability]]),LN(1-EmployeeData36[[#This Row],[Probability]]))</f>
        <v>-0.11086665030347899</v>
      </c>
      <c r="AL223" s="3">
        <f>(AR223-EmployeeData36[[#This Row],[Probability]])^2</f>
        <v>1.101280306887235E-2</v>
      </c>
      <c r="AM223" t="str">
        <f>IF(EmployeeData36[[#This Row],[Probability]]&lt;10%,"Low",
IF(EmployeeData36[[#This Row],[Probability]]&lt;20%,"Moderate",
IF(EmployeeData36[[#This Row],[Probability]]&lt;30%,"High","Very High")))</f>
        <v>Moderate</v>
      </c>
      <c r="AN223">
        <f t="shared" si="3"/>
        <v>0</v>
      </c>
      <c r="AO223" t="str">
        <f>EmployeeData3[[#This Row],[Department]]</f>
        <v>Operations</v>
      </c>
      <c r="AP223" t="str">
        <f>EmployeeData3[[#This Row],[Country]]</f>
        <v>UK</v>
      </c>
      <c r="AQ223" t="str">
        <f>EmployeeData[[#This Row],[Job Level]]</f>
        <v>Professional</v>
      </c>
      <c r="AR223">
        <v>0</v>
      </c>
    </row>
    <row r="224" spans="1:44">
      <c r="A224">
        <v>49</v>
      </c>
      <c r="B224">
        <v>6.1</v>
      </c>
      <c r="C224">
        <v>3</v>
      </c>
      <c r="D224" s="3">
        <v>0.96</v>
      </c>
      <c r="E224">
        <v>0</v>
      </c>
      <c r="F224">
        <v>14</v>
      </c>
      <c r="G224">
        <v>61</v>
      </c>
      <c r="H224">
        <v>2</v>
      </c>
      <c r="I224">
        <v>2.6</v>
      </c>
      <c r="J224">
        <v>0</v>
      </c>
      <c r="K224">
        <v>24</v>
      </c>
      <c r="L224">
        <v>0</v>
      </c>
      <c r="M224">
        <v>0</v>
      </c>
      <c r="N224">
        <v>1</v>
      </c>
      <c r="O224">
        <v>0</v>
      </c>
      <c r="P224">
        <v>0</v>
      </c>
      <c r="Q224">
        <v>0</v>
      </c>
      <c r="R224">
        <v>0</v>
      </c>
      <c r="S224">
        <v>0</v>
      </c>
      <c r="T224">
        <v>0</v>
      </c>
      <c r="U224">
        <v>0</v>
      </c>
      <c r="V224">
        <v>0</v>
      </c>
      <c r="W224">
        <v>1</v>
      </c>
      <c r="X224">
        <v>0</v>
      </c>
      <c r="Y224">
        <v>0</v>
      </c>
      <c r="Z224">
        <v>0</v>
      </c>
      <c r="AA224">
        <v>0</v>
      </c>
      <c r="AB224">
        <v>0</v>
      </c>
      <c r="AC224">
        <v>0</v>
      </c>
      <c r="AD224">
        <v>0</v>
      </c>
      <c r="AE224">
        <v>1</v>
      </c>
      <c r="AF224">
        <v>0</v>
      </c>
      <c r="AG224">
        <v>0</v>
      </c>
      <c r="AH224" s="59" cm="1">
        <f t="array" ref="AH224">$B$1005+SUMPRODUCT(A224:AG224,TRANSPOSE($B$1006:$B$1038))</f>
        <v>-2.0368062207173021</v>
      </c>
      <c r="AI224" s="3">
        <f>EXP(EmployeeData36[[#This Row],[Logit]])</f>
        <v>0.13044465774907182</v>
      </c>
      <c r="AJ224">
        <f>EmployeeData36[[#This Row],[Odds]]/(1+EmployeeData36[[#This Row],[Odds]])</f>
        <v>0.11539234305269901</v>
      </c>
      <c r="AK224">
        <f>IF(AR224=1,LN(EmployeeData36[[#This Row],[Probability]]),LN(1-EmployeeData36[[#This Row],[Probability]]))</f>
        <v>-0.12261105775527828</v>
      </c>
      <c r="AL224" s="3">
        <f>(AR224-EmployeeData36[[#This Row],[Probability]])^2</f>
        <v>1.3315392835191772E-2</v>
      </c>
      <c r="AM224" t="str">
        <f>IF(EmployeeData36[[#This Row],[Probability]]&lt;10%,"Low",
IF(EmployeeData36[[#This Row],[Probability]]&lt;20%,"Moderate",
IF(EmployeeData36[[#This Row],[Probability]]&lt;30%,"High","Very High")))</f>
        <v>Moderate</v>
      </c>
      <c r="AN224">
        <f t="shared" si="3"/>
        <v>0</v>
      </c>
      <c r="AO224" t="str">
        <f>EmployeeData3[[#This Row],[Department]]</f>
        <v>IT</v>
      </c>
      <c r="AP224" t="str">
        <f>EmployeeData3[[#This Row],[Country]]</f>
        <v>US</v>
      </c>
      <c r="AQ224" t="str">
        <f>EmployeeData[[#This Row],[Job Level]]</f>
        <v>Professional</v>
      </c>
      <c r="AR224">
        <v>0</v>
      </c>
    </row>
    <row r="225" spans="1:44">
      <c r="A225">
        <v>28</v>
      </c>
      <c r="B225">
        <v>3.4</v>
      </c>
      <c r="C225">
        <v>1.2</v>
      </c>
      <c r="D225" s="3">
        <v>0.79</v>
      </c>
      <c r="E225">
        <v>1</v>
      </c>
      <c r="F225">
        <v>4</v>
      </c>
      <c r="G225">
        <v>67</v>
      </c>
      <c r="H225">
        <v>3</v>
      </c>
      <c r="I225">
        <v>0.7</v>
      </c>
      <c r="J225">
        <v>1</v>
      </c>
      <c r="K225">
        <v>10</v>
      </c>
      <c r="L225">
        <v>0</v>
      </c>
      <c r="M225">
        <v>0</v>
      </c>
      <c r="N225">
        <v>0</v>
      </c>
      <c r="O225">
        <v>1</v>
      </c>
      <c r="P225">
        <v>0</v>
      </c>
      <c r="Q225">
        <v>0</v>
      </c>
      <c r="R225">
        <v>0</v>
      </c>
      <c r="S225">
        <v>1</v>
      </c>
      <c r="T225">
        <v>0</v>
      </c>
      <c r="U225">
        <v>0</v>
      </c>
      <c r="V225">
        <v>0</v>
      </c>
      <c r="W225">
        <v>0</v>
      </c>
      <c r="X225">
        <v>0</v>
      </c>
      <c r="Y225">
        <v>1</v>
      </c>
      <c r="Z225">
        <v>0</v>
      </c>
      <c r="AA225">
        <v>0</v>
      </c>
      <c r="AB225">
        <v>0</v>
      </c>
      <c r="AC225">
        <v>0</v>
      </c>
      <c r="AD225">
        <v>0</v>
      </c>
      <c r="AE225">
        <v>1</v>
      </c>
      <c r="AF225">
        <v>0</v>
      </c>
      <c r="AG225">
        <v>0</v>
      </c>
      <c r="AH225" s="59" cm="1">
        <f t="array" ref="AH225">$B$1005+SUMPRODUCT(A225:AG225,TRANSPOSE($B$1006:$B$1038))</f>
        <v>-2.9371860978937647</v>
      </c>
      <c r="AI225" s="3">
        <f>EXP(EmployeeData36[[#This Row],[Logit]])</f>
        <v>5.301469721685767E-2</v>
      </c>
      <c r="AJ225">
        <f>EmployeeData36[[#This Row],[Odds]]/(1+EmployeeData36[[#This Row],[Odds]])</f>
        <v>5.0345638438833516E-2</v>
      </c>
      <c r="AK225">
        <f>IF(AR225=1,LN(EmployeeData36[[#This Row],[Probability]]),LN(1-EmployeeData36[[#This Row],[Probability]]))</f>
        <v>-5.1657190525333865E-2</v>
      </c>
      <c r="AL225" s="3">
        <f>(AR225-EmployeeData36[[#This Row],[Probability]])^2</f>
        <v>2.5346833098137509E-3</v>
      </c>
      <c r="AM225" t="str">
        <f>IF(EmployeeData36[[#This Row],[Probability]]&lt;10%,"Low",
IF(EmployeeData36[[#This Row],[Probability]]&lt;20%,"Moderate",
IF(EmployeeData36[[#This Row],[Probability]]&lt;30%,"High","Very High")))</f>
        <v>Low</v>
      </c>
      <c r="AN225">
        <f t="shared" si="3"/>
        <v>0</v>
      </c>
      <c r="AO225" t="str">
        <f>EmployeeData3[[#This Row],[Department]]</f>
        <v>Sales</v>
      </c>
      <c r="AP225" t="str">
        <f>EmployeeData3[[#This Row],[Country]]</f>
        <v>US</v>
      </c>
      <c r="AQ225" t="str">
        <f>EmployeeData[[#This Row],[Job Level]]</f>
        <v>Senior Manager</v>
      </c>
      <c r="AR225">
        <v>0</v>
      </c>
    </row>
    <row r="226" spans="1:44">
      <c r="A226">
        <v>40</v>
      </c>
      <c r="B226">
        <v>3.5</v>
      </c>
      <c r="C226">
        <v>2.4</v>
      </c>
      <c r="D226" s="3">
        <v>0.91</v>
      </c>
      <c r="E226">
        <v>0</v>
      </c>
      <c r="F226">
        <v>1</v>
      </c>
      <c r="G226">
        <v>75</v>
      </c>
      <c r="H226">
        <v>11</v>
      </c>
      <c r="I226">
        <v>3.1</v>
      </c>
      <c r="J226">
        <v>0</v>
      </c>
      <c r="K226">
        <v>16</v>
      </c>
      <c r="L226">
        <v>0</v>
      </c>
      <c r="M226">
        <v>1</v>
      </c>
      <c r="N226">
        <v>0</v>
      </c>
      <c r="O226">
        <v>0</v>
      </c>
      <c r="P226">
        <v>0</v>
      </c>
      <c r="Q226">
        <v>0</v>
      </c>
      <c r="R226">
        <v>0</v>
      </c>
      <c r="S226">
        <v>0</v>
      </c>
      <c r="T226">
        <v>0</v>
      </c>
      <c r="U226">
        <v>1</v>
      </c>
      <c r="V226">
        <v>0</v>
      </c>
      <c r="W226">
        <v>0</v>
      </c>
      <c r="X226">
        <v>0</v>
      </c>
      <c r="Y226">
        <v>0</v>
      </c>
      <c r="Z226">
        <v>0</v>
      </c>
      <c r="AA226">
        <v>0</v>
      </c>
      <c r="AB226">
        <v>0</v>
      </c>
      <c r="AC226">
        <v>0</v>
      </c>
      <c r="AD226">
        <v>0</v>
      </c>
      <c r="AE226">
        <v>0</v>
      </c>
      <c r="AF226">
        <v>0</v>
      </c>
      <c r="AG226">
        <v>0</v>
      </c>
      <c r="AH226" s="59" cm="1">
        <f t="array" ref="AH226">$B$1005+SUMPRODUCT(A226:AG226,TRANSPOSE($B$1006:$B$1038))</f>
        <v>-2.4448440413930785</v>
      </c>
      <c r="AI226" s="3">
        <f>EXP(EmployeeData36[[#This Row],[Logit]])</f>
        <v>8.6739661643692595E-2</v>
      </c>
      <c r="AJ226">
        <f>EmployeeData36[[#This Row],[Odds]]/(1+EmployeeData36[[#This Row],[Odds]])</f>
        <v>7.9816412987540136E-2</v>
      </c>
      <c r="AK226">
        <f>IF(AR226=1,LN(EmployeeData36[[#This Row],[Probability]]),LN(1-EmployeeData36[[#This Row],[Probability]]))</f>
        <v>-8.3182077746223743E-2</v>
      </c>
      <c r="AL226" s="3">
        <f>(AR226-EmployeeData36[[#This Row],[Probability]])^2</f>
        <v>6.3706597821975661E-3</v>
      </c>
      <c r="AM226" t="str">
        <f>IF(EmployeeData36[[#This Row],[Probability]]&lt;10%,"Low",
IF(EmployeeData36[[#This Row],[Probability]]&lt;20%,"Moderate",
IF(EmployeeData36[[#This Row],[Probability]]&lt;30%,"High","Very High")))</f>
        <v>Low</v>
      </c>
      <c r="AN226">
        <f t="shared" si="3"/>
        <v>0</v>
      </c>
      <c r="AO226" t="str">
        <f>EmployeeData3[[#This Row],[Department]]</f>
        <v>Finance</v>
      </c>
      <c r="AP226" t="str">
        <f>EmployeeData3[[#This Row],[Country]]</f>
        <v>UK</v>
      </c>
      <c r="AQ226" t="str">
        <f>EmployeeData[[#This Row],[Job Level]]</f>
        <v>Professional</v>
      </c>
      <c r="AR226">
        <v>0</v>
      </c>
    </row>
    <row r="227" spans="1:44">
      <c r="A227">
        <v>37</v>
      </c>
      <c r="B227">
        <v>5.9</v>
      </c>
      <c r="C227">
        <v>5.3</v>
      </c>
      <c r="D227" s="3">
        <v>0.85</v>
      </c>
      <c r="E227">
        <v>0</v>
      </c>
      <c r="F227">
        <v>25</v>
      </c>
      <c r="G227">
        <v>58</v>
      </c>
      <c r="H227">
        <v>5</v>
      </c>
      <c r="I227">
        <v>1.2</v>
      </c>
      <c r="J227">
        <v>0</v>
      </c>
      <c r="K227">
        <v>18</v>
      </c>
      <c r="L227">
        <v>0</v>
      </c>
      <c r="M227">
        <v>0</v>
      </c>
      <c r="N227">
        <v>0</v>
      </c>
      <c r="O227">
        <v>0</v>
      </c>
      <c r="P227">
        <v>0</v>
      </c>
      <c r="Q227">
        <v>0</v>
      </c>
      <c r="R227">
        <v>1</v>
      </c>
      <c r="S227">
        <v>0</v>
      </c>
      <c r="T227">
        <v>0</v>
      </c>
      <c r="U227">
        <v>1</v>
      </c>
      <c r="V227">
        <v>0</v>
      </c>
      <c r="W227">
        <v>0</v>
      </c>
      <c r="X227">
        <v>0</v>
      </c>
      <c r="Y227">
        <v>0</v>
      </c>
      <c r="Z227">
        <v>0</v>
      </c>
      <c r="AA227">
        <v>0</v>
      </c>
      <c r="AB227">
        <v>0</v>
      </c>
      <c r="AC227">
        <v>0</v>
      </c>
      <c r="AD227">
        <v>1</v>
      </c>
      <c r="AE227">
        <v>0</v>
      </c>
      <c r="AF227">
        <v>0</v>
      </c>
      <c r="AG227">
        <v>0</v>
      </c>
      <c r="AH227" s="59" cm="1">
        <f t="array" ref="AH227">$B$1005+SUMPRODUCT(A227:AG227,TRANSPOSE($B$1006:$B$1038))</f>
        <v>-1.1089385327662733</v>
      </c>
      <c r="AI227" s="3">
        <f>EXP(EmployeeData36[[#This Row],[Logit]])</f>
        <v>0.32990896283879068</v>
      </c>
      <c r="AJ227">
        <f>EmployeeData36[[#This Row],[Odds]]/(1+EmployeeData36[[#This Row],[Odds]])</f>
        <v>0.24806883182031891</v>
      </c>
      <c r="AK227">
        <f>IF(AR227=1,LN(EmployeeData36[[#This Row],[Probability]]),LN(1-EmployeeData36[[#This Row],[Probability]]))</f>
        <v>-1.3940490236638059</v>
      </c>
      <c r="AL227" s="3">
        <f>(AR227-EmployeeData36[[#This Row],[Probability]])^2</f>
        <v>0.56540048168005985</v>
      </c>
      <c r="AM227" t="str">
        <f>IF(EmployeeData36[[#This Row],[Probability]]&lt;10%,"Low",
IF(EmployeeData36[[#This Row],[Probability]]&lt;20%,"Moderate",
IF(EmployeeData36[[#This Row],[Probability]]&lt;30%,"High","Very High")))</f>
        <v>High</v>
      </c>
      <c r="AN227">
        <f t="shared" si="3"/>
        <v>1</v>
      </c>
      <c r="AO227" t="str">
        <f>EmployeeData3[[#This Row],[Department]]</f>
        <v>Finance</v>
      </c>
      <c r="AP227" t="str">
        <f>EmployeeData3[[#This Row],[Country]]</f>
        <v>Singapore</v>
      </c>
      <c r="AQ227" t="str">
        <f>EmployeeData[[#This Row],[Job Level]]</f>
        <v>Senior</v>
      </c>
      <c r="AR227">
        <v>1</v>
      </c>
    </row>
    <row r="228" spans="1:44">
      <c r="A228">
        <v>47</v>
      </c>
      <c r="B228">
        <v>3.9</v>
      </c>
      <c r="C228">
        <v>3.3</v>
      </c>
      <c r="D228" s="3">
        <v>0.97</v>
      </c>
      <c r="E228">
        <v>0</v>
      </c>
      <c r="F228">
        <v>21</v>
      </c>
      <c r="G228">
        <v>80</v>
      </c>
      <c r="H228">
        <v>9</v>
      </c>
      <c r="I228">
        <v>4.0999999999999996</v>
      </c>
      <c r="J228">
        <v>0</v>
      </c>
      <c r="K228">
        <v>27</v>
      </c>
      <c r="L228">
        <v>0</v>
      </c>
      <c r="M228">
        <v>0</v>
      </c>
      <c r="N228">
        <v>0</v>
      </c>
      <c r="O228">
        <v>0</v>
      </c>
      <c r="P228">
        <v>0</v>
      </c>
      <c r="Q228">
        <v>0</v>
      </c>
      <c r="R228">
        <v>0</v>
      </c>
      <c r="S228">
        <v>0</v>
      </c>
      <c r="T228">
        <v>1</v>
      </c>
      <c r="U228">
        <v>0</v>
      </c>
      <c r="V228">
        <v>0</v>
      </c>
      <c r="W228">
        <v>0</v>
      </c>
      <c r="X228">
        <v>0</v>
      </c>
      <c r="Y228">
        <v>0</v>
      </c>
      <c r="Z228">
        <v>0</v>
      </c>
      <c r="AA228">
        <v>1</v>
      </c>
      <c r="AB228">
        <v>0</v>
      </c>
      <c r="AC228">
        <v>0</v>
      </c>
      <c r="AD228">
        <v>0</v>
      </c>
      <c r="AE228">
        <v>0</v>
      </c>
      <c r="AF228">
        <v>0</v>
      </c>
      <c r="AG228">
        <v>0</v>
      </c>
      <c r="AH228" s="59" cm="1">
        <f t="array" ref="AH228">$B$1005+SUMPRODUCT(A228:AG228,TRANSPOSE($B$1006:$B$1038))</f>
        <v>-1.0865811738627913</v>
      </c>
      <c r="AI228" s="3">
        <f>EXP(EmployeeData36[[#This Row],[Logit]])</f>
        <v>0.33736792659607612</v>
      </c>
      <c r="AJ228">
        <f>EmployeeData36[[#This Row],[Odds]]/(1+EmployeeData36[[#This Row],[Odds]])</f>
        <v>0.25226261217042856</v>
      </c>
      <c r="AK228">
        <f>IF(AR228=1,LN(EmployeeData36[[#This Row],[Probability]]),LN(1-EmployeeData36[[#This Row],[Probability]]))</f>
        <v>-0.29070344844204743</v>
      </c>
      <c r="AL228" s="3">
        <f>(AR228-EmployeeData36[[#This Row],[Probability]])^2</f>
        <v>6.3636425499048049E-2</v>
      </c>
      <c r="AM228" t="str">
        <f>IF(EmployeeData36[[#This Row],[Probability]]&lt;10%,"Low",
IF(EmployeeData36[[#This Row],[Probability]]&lt;20%,"Moderate",
IF(EmployeeData36[[#This Row],[Probability]]&lt;30%,"High","Very High")))</f>
        <v>High</v>
      </c>
      <c r="AN228">
        <f t="shared" si="3"/>
        <v>0</v>
      </c>
      <c r="AO228" t="str">
        <f>EmployeeData3[[#This Row],[Department]]</f>
        <v>Claims</v>
      </c>
      <c r="AP228" t="str">
        <f>EmployeeData3[[#This Row],[Country]]</f>
        <v>Canada</v>
      </c>
      <c r="AQ228" t="str">
        <f>EmployeeData[[#This Row],[Job Level]]</f>
        <v>Professional</v>
      </c>
      <c r="AR228">
        <v>0</v>
      </c>
    </row>
    <row r="229" spans="1:44">
      <c r="A229">
        <v>43</v>
      </c>
      <c r="B229">
        <v>2.9</v>
      </c>
      <c r="C229">
        <v>1.4</v>
      </c>
      <c r="D229" s="3">
        <v>0.92</v>
      </c>
      <c r="E229">
        <v>0</v>
      </c>
      <c r="F229">
        <v>20</v>
      </c>
      <c r="G229">
        <v>54</v>
      </c>
      <c r="H229">
        <v>6</v>
      </c>
      <c r="I229">
        <v>5.9</v>
      </c>
      <c r="J229">
        <v>0</v>
      </c>
      <c r="K229">
        <v>44</v>
      </c>
      <c r="L229">
        <v>1</v>
      </c>
      <c r="M229">
        <v>0</v>
      </c>
      <c r="N229">
        <v>0</v>
      </c>
      <c r="O229">
        <v>0</v>
      </c>
      <c r="P229">
        <v>0</v>
      </c>
      <c r="Q229">
        <v>0</v>
      </c>
      <c r="R229">
        <v>0</v>
      </c>
      <c r="S229">
        <v>0</v>
      </c>
      <c r="T229">
        <v>0</v>
      </c>
      <c r="U229">
        <v>0</v>
      </c>
      <c r="V229">
        <v>0</v>
      </c>
      <c r="W229">
        <v>0</v>
      </c>
      <c r="X229">
        <v>0</v>
      </c>
      <c r="Y229">
        <v>1</v>
      </c>
      <c r="Z229">
        <v>0</v>
      </c>
      <c r="AA229">
        <v>0</v>
      </c>
      <c r="AB229">
        <v>0</v>
      </c>
      <c r="AC229">
        <v>0</v>
      </c>
      <c r="AD229">
        <v>0</v>
      </c>
      <c r="AE229">
        <v>0</v>
      </c>
      <c r="AF229">
        <v>1</v>
      </c>
      <c r="AG229">
        <v>0</v>
      </c>
      <c r="AH229" s="59" cm="1">
        <f t="array" ref="AH229">$B$1005+SUMPRODUCT(A229:AG229,TRANSPOSE($B$1006:$B$1038))</f>
        <v>-1.0256565939569571</v>
      </c>
      <c r="AI229" s="3">
        <f>EXP(EmployeeData36[[#This Row],[Logit]])</f>
        <v>0.35856095913944508</v>
      </c>
      <c r="AJ229">
        <f>EmployeeData36[[#This Row],[Odds]]/(1+EmployeeData36[[#This Row],[Odds]])</f>
        <v>0.26392703008819629</v>
      </c>
      <c r="AK229">
        <f>IF(AR229=1,LN(EmployeeData36[[#This Row],[Probability]]),LN(1-EmployeeData36[[#This Row],[Probability]]))</f>
        <v>-0.30642602126578544</v>
      </c>
      <c r="AL229" s="3">
        <f>(AR229-EmployeeData36[[#This Row],[Probability]])^2</f>
        <v>6.965747721117567E-2</v>
      </c>
      <c r="AM229" t="str">
        <f>IF(EmployeeData36[[#This Row],[Probability]]&lt;10%,"Low",
IF(EmployeeData36[[#This Row],[Probability]]&lt;20%,"Moderate",
IF(EmployeeData36[[#This Row],[Probability]]&lt;30%,"High","Very High")))</f>
        <v>High</v>
      </c>
      <c r="AN229">
        <f t="shared" si="3"/>
        <v>0</v>
      </c>
      <c r="AO229" t="str">
        <f>EmployeeData3[[#This Row],[Department]]</f>
        <v>Sales</v>
      </c>
      <c r="AP229" t="str">
        <f>EmployeeData3[[#This Row],[Country]]</f>
        <v>UK</v>
      </c>
      <c r="AQ229" t="str">
        <f>EmployeeData[[#This Row],[Job Level]]</f>
        <v>Professional</v>
      </c>
      <c r="AR229">
        <v>0</v>
      </c>
    </row>
    <row r="230" spans="1:44">
      <c r="A230">
        <v>39</v>
      </c>
      <c r="B230">
        <v>2.1</v>
      </c>
      <c r="C230">
        <v>2.1</v>
      </c>
      <c r="D230" s="3">
        <v>1.08</v>
      </c>
      <c r="E230">
        <v>0</v>
      </c>
      <c r="F230">
        <v>24</v>
      </c>
      <c r="G230">
        <v>54</v>
      </c>
      <c r="H230">
        <v>2</v>
      </c>
      <c r="I230">
        <v>4.7</v>
      </c>
      <c r="J230">
        <v>1</v>
      </c>
      <c r="K230">
        <v>16</v>
      </c>
      <c r="L230">
        <v>0</v>
      </c>
      <c r="M230">
        <v>0</v>
      </c>
      <c r="N230">
        <v>0</v>
      </c>
      <c r="O230">
        <v>0</v>
      </c>
      <c r="P230">
        <v>0</v>
      </c>
      <c r="Q230">
        <v>0</v>
      </c>
      <c r="R230">
        <v>0</v>
      </c>
      <c r="S230">
        <v>1</v>
      </c>
      <c r="T230">
        <v>1</v>
      </c>
      <c r="U230">
        <v>0</v>
      </c>
      <c r="V230">
        <v>0</v>
      </c>
      <c r="W230">
        <v>0</v>
      </c>
      <c r="X230">
        <v>0</v>
      </c>
      <c r="Y230">
        <v>0</v>
      </c>
      <c r="Z230">
        <v>0</v>
      </c>
      <c r="AA230">
        <v>0</v>
      </c>
      <c r="AB230">
        <v>0</v>
      </c>
      <c r="AC230">
        <v>0</v>
      </c>
      <c r="AD230">
        <v>1</v>
      </c>
      <c r="AE230">
        <v>0</v>
      </c>
      <c r="AF230">
        <v>0</v>
      </c>
      <c r="AG230">
        <v>0</v>
      </c>
      <c r="AH230" s="59" cm="1">
        <f t="array" ref="AH230">$B$1005+SUMPRODUCT(A230:AG230,TRANSPOSE($B$1006:$B$1038))</f>
        <v>-0.35875080443389801</v>
      </c>
      <c r="AI230" s="3">
        <f>EXP(EmployeeData36[[#This Row],[Logit]])</f>
        <v>0.69854840482918645</v>
      </c>
      <c r="AJ230">
        <f>EmployeeData36[[#This Row],[Odds]]/(1+EmployeeData36[[#This Row],[Odds]])</f>
        <v>0.41126199456143003</v>
      </c>
      <c r="AK230">
        <f>IF(AR230=1,LN(EmployeeData36[[#This Row],[Probability]]),LN(1-EmployeeData36[[#This Row],[Probability]]))</f>
        <v>-0.52977400678715936</v>
      </c>
      <c r="AL230" s="3">
        <f>(AR230-EmployeeData36[[#This Row],[Probability]])^2</f>
        <v>0.1691364281706457</v>
      </c>
      <c r="AM230" t="str">
        <f>IF(EmployeeData36[[#This Row],[Probability]]&lt;10%,"Low",
IF(EmployeeData36[[#This Row],[Probability]]&lt;20%,"Moderate",
IF(EmployeeData36[[#This Row],[Probability]]&lt;30%,"High","Very High")))</f>
        <v>Very High</v>
      </c>
      <c r="AN230">
        <f t="shared" si="3"/>
        <v>0</v>
      </c>
      <c r="AO230" t="str">
        <f>EmployeeData3[[#This Row],[Department]]</f>
        <v>Claims</v>
      </c>
      <c r="AP230" t="str">
        <f>EmployeeData3[[#This Row],[Country]]</f>
        <v>Singapore</v>
      </c>
      <c r="AQ230" t="str">
        <f>EmployeeData[[#This Row],[Job Level]]</f>
        <v>Senior Manager</v>
      </c>
      <c r="AR230">
        <v>0</v>
      </c>
    </row>
    <row r="231" spans="1:44">
      <c r="A231">
        <v>33</v>
      </c>
      <c r="B231">
        <v>5.2</v>
      </c>
      <c r="C231">
        <v>1.5</v>
      </c>
      <c r="D231" s="3">
        <v>0.92</v>
      </c>
      <c r="E231">
        <v>1</v>
      </c>
      <c r="F231">
        <v>12</v>
      </c>
      <c r="G231">
        <v>79</v>
      </c>
      <c r="H231">
        <v>7</v>
      </c>
      <c r="I231">
        <v>4.5999999999999996</v>
      </c>
      <c r="J231">
        <v>1</v>
      </c>
      <c r="K231">
        <v>12</v>
      </c>
      <c r="L231">
        <v>1</v>
      </c>
      <c r="M231">
        <v>0</v>
      </c>
      <c r="N231">
        <v>0</v>
      </c>
      <c r="O231">
        <v>0</v>
      </c>
      <c r="P231">
        <v>0</v>
      </c>
      <c r="Q231">
        <v>0</v>
      </c>
      <c r="R231">
        <v>0</v>
      </c>
      <c r="S231">
        <v>0</v>
      </c>
      <c r="T231">
        <v>0</v>
      </c>
      <c r="U231">
        <v>0</v>
      </c>
      <c r="V231">
        <v>0</v>
      </c>
      <c r="W231">
        <v>0</v>
      </c>
      <c r="X231">
        <v>0</v>
      </c>
      <c r="Y231">
        <v>0</v>
      </c>
      <c r="Z231">
        <v>0</v>
      </c>
      <c r="AA231">
        <v>1</v>
      </c>
      <c r="AB231">
        <v>0</v>
      </c>
      <c r="AC231">
        <v>0</v>
      </c>
      <c r="AD231">
        <v>0</v>
      </c>
      <c r="AE231">
        <v>0</v>
      </c>
      <c r="AF231">
        <v>0</v>
      </c>
      <c r="AG231">
        <v>0</v>
      </c>
      <c r="AH231" s="59" cm="1">
        <f t="array" ref="AH231">$B$1005+SUMPRODUCT(A231:AG231,TRANSPOSE($B$1006:$B$1038))</f>
        <v>-1.523619220112995</v>
      </c>
      <c r="AI231" s="3">
        <f>EXP(EmployeeData36[[#This Row],[Logit]])</f>
        <v>0.21792175119210636</v>
      </c>
      <c r="AJ231">
        <f>EmployeeData36[[#This Row],[Odds]]/(1+EmployeeData36[[#This Row],[Odds]])</f>
        <v>0.17892918898837609</v>
      </c>
      <c r="AK231">
        <f>IF(AR231=1,LN(EmployeeData36[[#This Row],[Probability]]),LN(1-EmployeeData36[[#This Row],[Probability]]))</f>
        <v>-0.19714592353934962</v>
      </c>
      <c r="AL231" s="3">
        <f>(AR231-EmployeeData36[[#This Row],[Probability]])^2</f>
        <v>3.2015654672038006E-2</v>
      </c>
      <c r="AM231" t="str">
        <f>IF(EmployeeData36[[#This Row],[Probability]]&lt;10%,"Low",
IF(EmployeeData36[[#This Row],[Probability]]&lt;20%,"Moderate",
IF(EmployeeData36[[#This Row],[Probability]]&lt;30%,"High","Very High")))</f>
        <v>Moderate</v>
      </c>
      <c r="AN231">
        <f t="shared" si="3"/>
        <v>0</v>
      </c>
      <c r="AO231" t="str">
        <f>EmployeeData3[[#This Row],[Department]]</f>
        <v>Operations</v>
      </c>
      <c r="AP231" t="str">
        <f>EmployeeData3[[#This Row],[Country]]</f>
        <v>Canada</v>
      </c>
      <c r="AQ231" t="str">
        <f>EmployeeData[[#This Row],[Job Level]]</f>
        <v>Professional</v>
      </c>
      <c r="AR231">
        <v>0</v>
      </c>
    </row>
    <row r="232" spans="1:44">
      <c r="A232">
        <v>21</v>
      </c>
      <c r="B232">
        <v>2.4</v>
      </c>
      <c r="C232">
        <v>1.8</v>
      </c>
      <c r="D232" s="3">
        <v>0.95</v>
      </c>
      <c r="E232">
        <v>0</v>
      </c>
      <c r="F232">
        <v>12</v>
      </c>
      <c r="G232">
        <v>66</v>
      </c>
      <c r="H232">
        <v>4</v>
      </c>
      <c r="I232">
        <v>1.9</v>
      </c>
      <c r="J232">
        <v>0</v>
      </c>
      <c r="K232">
        <v>23</v>
      </c>
      <c r="L232">
        <v>0</v>
      </c>
      <c r="M232">
        <v>1</v>
      </c>
      <c r="N232">
        <v>0</v>
      </c>
      <c r="O232">
        <v>0</v>
      </c>
      <c r="P232">
        <v>0</v>
      </c>
      <c r="Q232">
        <v>1</v>
      </c>
      <c r="R232">
        <v>0</v>
      </c>
      <c r="S232">
        <v>0</v>
      </c>
      <c r="T232">
        <v>0</v>
      </c>
      <c r="U232">
        <v>0</v>
      </c>
      <c r="V232">
        <v>0</v>
      </c>
      <c r="W232">
        <v>0</v>
      </c>
      <c r="X232">
        <v>0</v>
      </c>
      <c r="Y232">
        <v>0</v>
      </c>
      <c r="Z232">
        <v>1</v>
      </c>
      <c r="AA232">
        <v>0</v>
      </c>
      <c r="AB232">
        <v>0</v>
      </c>
      <c r="AC232">
        <v>0</v>
      </c>
      <c r="AD232">
        <v>0</v>
      </c>
      <c r="AE232">
        <v>0</v>
      </c>
      <c r="AF232">
        <v>0</v>
      </c>
      <c r="AG232">
        <v>0</v>
      </c>
      <c r="AH232" s="59" cm="1">
        <f t="array" ref="AH232">$B$1005+SUMPRODUCT(A232:AG232,TRANSPOSE($B$1006:$B$1038))</f>
        <v>-2.2303745092722282</v>
      </c>
      <c r="AI232" s="3">
        <f>EXP(EmployeeData36[[#This Row],[Logit]])</f>
        <v>0.10748816728155766</v>
      </c>
      <c r="AJ232">
        <f>EmployeeData36[[#This Row],[Odds]]/(1+EmployeeData36[[#This Row],[Odds]])</f>
        <v>9.7055815544646665E-2</v>
      </c>
      <c r="AK232">
        <f>IF(AR232=1,LN(EmployeeData36[[#This Row],[Probability]]),LN(1-EmployeeData36[[#This Row],[Probability]]))</f>
        <v>-0.10209453870992644</v>
      </c>
      <c r="AL232" s="3">
        <f>(AR232-EmployeeData36[[#This Row],[Probability]])^2</f>
        <v>9.4198313310364778E-3</v>
      </c>
      <c r="AM232" t="str">
        <f>IF(EmployeeData36[[#This Row],[Probability]]&lt;10%,"Low",
IF(EmployeeData36[[#This Row],[Probability]]&lt;20%,"Moderate",
IF(EmployeeData36[[#This Row],[Probability]]&lt;30%,"High","Very High")))</f>
        <v>Low</v>
      </c>
      <c r="AN232">
        <f t="shared" si="3"/>
        <v>0</v>
      </c>
      <c r="AO232" t="str">
        <f>EmployeeData3[[#This Row],[Department]]</f>
        <v>Underwriting</v>
      </c>
      <c r="AP232" t="str">
        <f>EmployeeData3[[#This Row],[Country]]</f>
        <v>UK</v>
      </c>
      <c r="AQ232" t="str">
        <f>EmployeeData[[#This Row],[Job Level]]</f>
        <v>Manager</v>
      </c>
      <c r="AR232">
        <v>0</v>
      </c>
    </row>
    <row r="233" spans="1:44">
      <c r="A233">
        <v>40</v>
      </c>
      <c r="B233">
        <v>7</v>
      </c>
      <c r="C233">
        <v>2.4</v>
      </c>
      <c r="D233" s="3">
        <v>1.1200000000000001</v>
      </c>
      <c r="E233">
        <v>0</v>
      </c>
      <c r="F233">
        <v>36</v>
      </c>
      <c r="G233">
        <v>60</v>
      </c>
      <c r="H233">
        <v>3</v>
      </c>
      <c r="I233">
        <v>1.2</v>
      </c>
      <c r="J233">
        <v>1</v>
      </c>
      <c r="K233">
        <v>36</v>
      </c>
      <c r="L233">
        <v>1</v>
      </c>
      <c r="M233">
        <v>0</v>
      </c>
      <c r="N233">
        <v>1</v>
      </c>
      <c r="O233">
        <v>0</v>
      </c>
      <c r="P233">
        <v>0</v>
      </c>
      <c r="Q233">
        <v>0</v>
      </c>
      <c r="R233">
        <v>0</v>
      </c>
      <c r="S233">
        <v>0</v>
      </c>
      <c r="T233">
        <v>0</v>
      </c>
      <c r="U233">
        <v>0</v>
      </c>
      <c r="V233">
        <v>0</v>
      </c>
      <c r="W233">
        <v>0</v>
      </c>
      <c r="X233">
        <v>0</v>
      </c>
      <c r="Y233">
        <v>1</v>
      </c>
      <c r="Z233">
        <v>0</v>
      </c>
      <c r="AA233">
        <v>0</v>
      </c>
      <c r="AB233">
        <v>0</v>
      </c>
      <c r="AC233">
        <v>0</v>
      </c>
      <c r="AD233">
        <v>0</v>
      </c>
      <c r="AE233">
        <v>1</v>
      </c>
      <c r="AF233">
        <v>0</v>
      </c>
      <c r="AG233">
        <v>0</v>
      </c>
      <c r="AH233" s="59" cm="1">
        <f t="array" ref="AH233">$B$1005+SUMPRODUCT(A233:AG233,TRANSPOSE($B$1006:$B$1038))</f>
        <v>-0.51207330133676443</v>
      </c>
      <c r="AI233" s="3">
        <f>EXP(EmployeeData36[[#This Row],[Logit]])</f>
        <v>0.59925186027316657</v>
      </c>
      <c r="AJ233">
        <f>EmployeeData36[[#This Row],[Odds]]/(1+EmployeeData36[[#This Row],[Odds]])</f>
        <v>0.37470762120658652</v>
      </c>
      <c r="AK233">
        <f>IF(AR233=1,LN(EmployeeData36[[#This Row],[Probability]]),LN(1-EmployeeData36[[#This Row],[Probability]]))</f>
        <v>-0.46953593256341997</v>
      </c>
      <c r="AL233" s="3">
        <f>(AR233-EmployeeData36[[#This Row],[Probability]])^2</f>
        <v>0.14040580139029873</v>
      </c>
      <c r="AM233" t="str">
        <f>IF(EmployeeData36[[#This Row],[Probability]]&lt;10%,"Low",
IF(EmployeeData36[[#This Row],[Probability]]&lt;20%,"Moderate",
IF(EmployeeData36[[#This Row],[Probability]]&lt;30%,"High","Very High")))</f>
        <v>Very High</v>
      </c>
      <c r="AN233">
        <f t="shared" si="3"/>
        <v>0</v>
      </c>
      <c r="AO233" t="str">
        <f>EmployeeData3[[#This Row],[Department]]</f>
        <v>Sales</v>
      </c>
      <c r="AP233" t="str">
        <f>EmployeeData3[[#This Row],[Country]]</f>
        <v>US</v>
      </c>
      <c r="AQ233" t="str">
        <f>EmployeeData[[#This Row],[Job Level]]</f>
        <v>Professional</v>
      </c>
      <c r="AR233">
        <v>0</v>
      </c>
    </row>
    <row r="234" spans="1:44">
      <c r="A234">
        <v>43</v>
      </c>
      <c r="B234">
        <v>7.3</v>
      </c>
      <c r="C234">
        <v>0.5</v>
      </c>
      <c r="D234" s="3">
        <v>1.05</v>
      </c>
      <c r="E234">
        <v>0</v>
      </c>
      <c r="F234">
        <v>14</v>
      </c>
      <c r="G234">
        <v>51</v>
      </c>
      <c r="H234">
        <v>3</v>
      </c>
      <c r="I234">
        <v>3.8</v>
      </c>
      <c r="J234">
        <v>0</v>
      </c>
      <c r="K234">
        <v>7</v>
      </c>
      <c r="L234">
        <v>0</v>
      </c>
      <c r="M234">
        <v>0</v>
      </c>
      <c r="N234">
        <v>1</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s="59" cm="1">
        <f t="array" ref="AH234">$B$1005+SUMPRODUCT(A234:AG234,TRANSPOSE($B$1006:$B$1038))</f>
        <v>-2.4894646642945211</v>
      </c>
      <c r="AI234" s="3">
        <f>EXP(EmployeeData36[[#This Row],[Logit]])</f>
        <v>8.2954363123088806E-2</v>
      </c>
      <c r="AJ234">
        <f>EmployeeData36[[#This Row],[Odds]]/(1+EmployeeData36[[#This Row],[Odds]])</f>
        <v>7.6600054395514899E-2</v>
      </c>
      <c r="AK234">
        <f>IF(AR234=1,LN(EmployeeData36[[#This Row],[Probability]]),LN(1-EmployeeData36[[#This Row],[Probability]]))</f>
        <v>-7.9692827817106945E-2</v>
      </c>
      <c r="AL234" s="3">
        <f>(AR234-EmployeeData36[[#This Row],[Probability]])^2</f>
        <v>5.8675683333958414E-3</v>
      </c>
      <c r="AM234" t="str">
        <f>IF(EmployeeData36[[#This Row],[Probability]]&lt;10%,"Low",
IF(EmployeeData36[[#This Row],[Probability]]&lt;20%,"Moderate",
IF(EmployeeData36[[#This Row],[Probability]]&lt;30%,"High","Very High")))</f>
        <v>Low</v>
      </c>
      <c r="AN234">
        <f t="shared" si="3"/>
        <v>0</v>
      </c>
      <c r="AO234" t="str">
        <f>EmployeeData3[[#This Row],[Department]]</f>
        <v>Operations</v>
      </c>
      <c r="AP234" t="str">
        <f>EmployeeData3[[#This Row],[Country]]</f>
        <v>UK</v>
      </c>
      <c r="AQ234" t="str">
        <f>EmployeeData[[#This Row],[Job Level]]</f>
        <v>Professional</v>
      </c>
      <c r="AR234">
        <v>0</v>
      </c>
    </row>
    <row r="235" spans="1:44">
      <c r="A235">
        <v>24</v>
      </c>
      <c r="B235">
        <v>5.6</v>
      </c>
      <c r="C235">
        <v>0.3</v>
      </c>
      <c r="D235" s="3">
        <v>1.01</v>
      </c>
      <c r="E235">
        <v>0</v>
      </c>
      <c r="F235">
        <v>23</v>
      </c>
      <c r="G235">
        <v>72</v>
      </c>
      <c r="H235">
        <v>9</v>
      </c>
      <c r="I235">
        <v>1.3</v>
      </c>
      <c r="J235">
        <v>1</v>
      </c>
      <c r="K235">
        <v>41</v>
      </c>
      <c r="L235">
        <v>0</v>
      </c>
      <c r="M235">
        <v>0</v>
      </c>
      <c r="N235">
        <v>0</v>
      </c>
      <c r="O235">
        <v>1</v>
      </c>
      <c r="P235">
        <v>1</v>
      </c>
      <c r="Q235">
        <v>0</v>
      </c>
      <c r="R235">
        <v>0</v>
      </c>
      <c r="S235">
        <v>0</v>
      </c>
      <c r="T235">
        <v>0</v>
      </c>
      <c r="U235">
        <v>0</v>
      </c>
      <c r="V235">
        <v>0</v>
      </c>
      <c r="W235">
        <v>0</v>
      </c>
      <c r="X235">
        <v>0</v>
      </c>
      <c r="Y235">
        <v>1</v>
      </c>
      <c r="Z235">
        <v>0</v>
      </c>
      <c r="AA235">
        <v>0</v>
      </c>
      <c r="AB235">
        <v>0</v>
      </c>
      <c r="AC235">
        <v>0</v>
      </c>
      <c r="AD235">
        <v>0</v>
      </c>
      <c r="AE235">
        <v>1</v>
      </c>
      <c r="AF235">
        <v>1</v>
      </c>
      <c r="AG235">
        <v>0</v>
      </c>
      <c r="AH235" s="59" cm="1">
        <f t="array" ref="AH235">$B$1005+SUMPRODUCT(A235:AG235,TRANSPOSE($B$1006:$B$1038))</f>
        <v>-1.4961599820515328</v>
      </c>
      <c r="AI235" s="3">
        <f>EXP(EmployeeData36[[#This Row],[Logit]])</f>
        <v>0.22398863118544055</v>
      </c>
      <c r="AJ235">
        <f>EmployeeData36[[#This Row],[Odds]]/(1+EmployeeData36[[#This Row],[Odds]])</f>
        <v>0.18299894743998246</v>
      </c>
      <c r="AK235">
        <f>IF(AR235=1,LN(EmployeeData36[[#This Row],[Probability]]),LN(1-EmployeeData36[[#This Row],[Probability]]))</f>
        <v>-0.20211489579980918</v>
      </c>
      <c r="AL235" s="3">
        <f>(AR235-EmployeeData36[[#This Row],[Probability]])^2</f>
        <v>3.3488614764141465E-2</v>
      </c>
      <c r="AM235" t="str">
        <f>IF(EmployeeData36[[#This Row],[Probability]]&lt;10%,"Low",
IF(EmployeeData36[[#This Row],[Probability]]&lt;20%,"Moderate",
IF(EmployeeData36[[#This Row],[Probability]]&lt;30%,"High","Very High")))</f>
        <v>Moderate</v>
      </c>
      <c r="AN235">
        <f t="shared" si="3"/>
        <v>0</v>
      </c>
      <c r="AO235" t="str">
        <f>EmployeeData3[[#This Row],[Department]]</f>
        <v>Sales</v>
      </c>
      <c r="AP235" t="str">
        <f>EmployeeData3[[#This Row],[Country]]</f>
        <v>US</v>
      </c>
      <c r="AQ235" t="str">
        <f>EmployeeData[[#This Row],[Job Level]]</f>
        <v>Entry</v>
      </c>
      <c r="AR235">
        <v>0</v>
      </c>
    </row>
    <row r="236" spans="1:44">
      <c r="A236">
        <v>27</v>
      </c>
      <c r="B236">
        <v>6.4</v>
      </c>
      <c r="C236">
        <v>0.8</v>
      </c>
      <c r="D236" s="3">
        <v>0.88</v>
      </c>
      <c r="E236">
        <v>0</v>
      </c>
      <c r="F236">
        <v>16</v>
      </c>
      <c r="G236">
        <v>66</v>
      </c>
      <c r="H236">
        <v>5</v>
      </c>
      <c r="I236">
        <v>1.9</v>
      </c>
      <c r="J236">
        <v>1</v>
      </c>
      <c r="K236">
        <v>22</v>
      </c>
      <c r="L236">
        <v>1</v>
      </c>
      <c r="M236">
        <v>0</v>
      </c>
      <c r="N236">
        <v>0</v>
      </c>
      <c r="O236">
        <v>0</v>
      </c>
      <c r="P236">
        <v>0</v>
      </c>
      <c r="Q236">
        <v>0</v>
      </c>
      <c r="R236">
        <v>1</v>
      </c>
      <c r="S236">
        <v>0</v>
      </c>
      <c r="T236">
        <v>0</v>
      </c>
      <c r="U236">
        <v>1</v>
      </c>
      <c r="V236">
        <v>0</v>
      </c>
      <c r="W236">
        <v>0</v>
      </c>
      <c r="X236">
        <v>0</v>
      </c>
      <c r="Y236">
        <v>0</v>
      </c>
      <c r="Z236">
        <v>0</v>
      </c>
      <c r="AA236">
        <v>0</v>
      </c>
      <c r="AB236">
        <v>0</v>
      </c>
      <c r="AC236">
        <v>0</v>
      </c>
      <c r="AD236">
        <v>0</v>
      </c>
      <c r="AE236">
        <v>0</v>
      </c>
      <c r="AF236">
        <v>0</v>
      </c>
      <c r="AG236">
        <v>0</v>
      </c>
      <c r="AH236" s="59" cm="1">
        <f t="array" ref="AH236">$B$1005+SUMPRODUCT(A236:AG236,TRANSPOSE($B$1006:$B$1038))</f>
        <v>-1.7571197123916207</v>
      </c>
      <c r="AI236" s="3">
        <f>EXP(EmployeeData36[[#This Row],[Logit]])</f>
        <v>0.17254111684504175</v>
      </c>
      <c r="AJ236">
        <f>EmployeeData36[[#This Row],[Odds]]/(1+EmployeeData36[[#This Row],[Odds]])</f>
        <v>0.14715144259443833</v>
      </c>
      <c r="AK236">
        <f>IF(AR236=1,LN(EmployeeData36[[#This Row],[Probability]]),LN(1-EmployeeData36[[#This Row],[Probability]]))</f>
        <v>-0.15917328839511841</v>
      </c>
      <c r="AL236" s="3">
        <f>(AR236-EmployeeData36[[#This Row],[Probability]])^2</f>
        <v>2.1653547057624279E-2</v>
      </c>
      <c r="AM236" t="str">
        <f>IF(EmployeeData36[[#This Row],[Probability]]&lt;10%,"Low",
IF(EmployeeData36[[#This Row],[Probability]]&lt;20%,"Moderate",
IF(EmployeeData36[[#This Row],[Probability]]&lt;30%,"High","Very High")))</f>
        <v>Moderate</v>
      </c>
      <c r="AN236">
        <f t="shared" si="3"/>
        <v>0</v>
      </c>
      <c r="AO236" t="str">
        <f>EmployeeData3[[#This Row],[Department]]</f>
        <v>Finance</v>
      </c>
      <c r="AP236" t="str">
        <f>EmployeeData3[[#This Row],[Country]]</f>
        <v>UK</v>
      </c>
      <c r="AQ236" t="str">
        <f>EmployeeData[[#This Row],[Job Level]]</f>
        <v>Senior</v>
      </c>
      <c r="AR236">
        <v>0</v>
      </c>
    </row>
    <row r="237" spans="1:44">
      <c r="A237">
        <v>40</v>
      </c>
      <c r="B237">
        <v>5.6</v>
      </c>
      <c r="C237">
        <v>3.1</v>
      </c>
      <c r="D237" s="3">
        <v>0.93</v>
      </c>
      <c r="E237">
        <v>0</v>
      </c>
      <c r="F237">
        <v>1</v>
      </c>
      <c r="G237">
        <v>77</v>
      </c>
      <c r="H237">
        <v>5</v>
      </c>
      <c r="I237">
        <v>1.4</v>
      </c>
      <c r="J237">
        <v>0</v>
      </c>
      <c r="K237">
        <v>15</v>
      </c>
      <c r="L237">
        <v>0</v>
      </c>
      <c r="M237">
        <v>0</v>
      </c>
      <c r="N237">
        <v>0</v>
      </c>
      <c r="O237">
        <v>0</v>
      </c>
      <c r="P237">
        <v>0</v>
      </c>
      <c r="Q237">
        <v>0</v>
      </c>
      <c r="R237">
        <v>0</v>
      </c>
      <c r="S237">
        <v>0</v>
      </c>
      <c r="T237">
        <v>0</v>
      </c>
      <c r="U237">
        <v>0</v>
      </c>
      <c r="V237">
        <v>0</v>
      </c>
      <c r="W237">
        <v>0</v>
      </c>
      <c r="X237">
        <v>1</v>
      </c>
      <c r="Y237">
        <v>0</v>
      </c>
      <c r="Z237">
        <v>0</v>
      </c>
      <c r="AA237">
        <v>0</v>
      </c>
      <c r="AB237">
        <v>0</v>
      </c>
      <c r="AC237">
        <v>0</v>
      </c>
      <c r="AD237">
        <v>0</v>
      </c>
      <c r="AE237">
        <v>1</v>
      </c>
      <c r="AF237">
        <v>0</v>
      </c>
      <c r="AG237">
        <v>0</v>
      </c>
      <c r="AH237" s="59" cm="1">
        <f t="array" ref="AH237">$B$1005+SUMPRODUCT(A237:AG237,TRANSPOSE($B$1006:$B$1038))</f>
        <v>-2.9109424337591188</v>
      </c>
      <c r="AI237" s="3">
        <f>EXP(EmployeeData36[[#This Row],[Logit]])</f>
        <v>5.4424414286875208E-2</v>
      </c>
      <c r="AJ237">
        <f>EmployeeData36[[#This Row],[Odds]]/(1+EmployeeData36[[#This Row],[Odds]])</f>
        <v>5.1615282754699246E-2</v>
      </c>
      <c r="AK237">
        <f>IF(AR237=1,LN(EmployeeData36[[#This Row],[Probability]]),LN(1-EmployeeData36[[#This Row],[Probability]]))</f>
        <v>-5.2995039170721805E-2</v>
      </c>
      <c r="AL237" s="3">
        <f>(AR237-EmployeeData36[[#This Row],[Probability]])^2</f>
        <v>2.6641374138475535E-3</v>
      </c>
      <c r="AM237" t="str">
        <f>IF(EmployeeData36[[#This Row],[Probability]]&lt;10%,"Low",
IF(EmployeeData36[[#This Row],[Probability]]&lt;20%,"Moderate",
IF(EmployeeData36[[#This Row],[Probability]]&lt;30%,"High","Very High")))</f>
        <v>Low</v>
      </c>
      <c r="AN237">
        <f t="shared" si="3"/>
        <v>0</v>
      </c>
      <c r="AO237" t="str">
        <f>EmployeeData3[[#This Row],[Department]]</f>
        <v>Marketing</v>
      </c>
      <c r="AP237" t="str">
        <f>EmployeeData3[[#This Row],[Country]]</f>
        <v>US</v>
      </c>
      <c r="AQ237" t="str">
        <f>EmployeeData[[#This Row],[Job Level]]</f>
        <v>Professional</v>
      </c>
      <c r="AR237">
        <v>0</v>
      </c>
    </row>
    <row r="238" spans="1:44">
      <c r="A238">
        <v>41</v>
      </c>
      <c r="B238">
        <v>6.7</v>
      </c>
      <c r="C238">
        <v>3.4</v>
      </c>
      <c r="D238" s="3">
        <v>0.86</v>
      </c>
      <c r="E238">
        <v>0</v>
      </c>
      <c r="F238">
        <v>1</v>
      </c>
      <c r="G238">
        <v>65</v>
      </c>
      <c r="H238">
        <v>13</v>
      </c>
      <c r="I238">
        <v>1.5</v>
      </c>
      <c r="J238">
        <v>1</v>
      </c>
      <c r="K238">
        <v>5</v>
      </c>
      <c r="L238">
        <v>1</v>
      </c>
      <c r="M238">
        <v>0</v>
      </c>
      <c r="N238">
        <v>0</v>
      </c>
      <c r="O238">
        <v>0</v>
      </c>
      <c r="P238">
        <v>0</v>
      </c>
      <c r="Q238">
        <v>1</v>
      </c>
      <c r="R238">
        <v>0</v>
      </c>
      <c r="S238">
        <v>0</v>
      </c>
      <c r="T238">
        <v>0</v>
      </c>
      <c r="U238">
        <v>0</v>
      </c>
      <c r="V238">
        <v>1</v>
      </c>
      <c r="W238">
        <v>0</v>
      </c>
      <c r="X238">
        <v>0</v>
      </c>
      <c r="Y238">
        <v>0</v>
      </c>
      <c r="Z238">
        <v>0</v>
      </c>
      <c r="AA238">
        <v>0</v>
      </c>
      <c r="AB238">
        <v>0</v>
      </c>
      <c r="AC238">
        <v>0</v>
      </c>
      <c r="AD238">
        <v>0</v>
      </c>
      <c r="AE238">
        <v>1</v>
      </c>
      <c r="AF238">
        <v>1</v>
      </c>
      <c r="AG238">
        <v>0</v>
      </c>
      <c r="AH238" s="59" cm="1">
        <f t="array" ref="AH238">$B$1005+SUMPRODUCT(A238:AG238,TRANSPOSE($B$1006:$B$1038))</f>
        <v>-0.9358659525345292</v>
      </c>
      <c r="AI238" s="3">
        <f>EXP(EmployeeData36[[#This Row],[Logit]])</f>
        <v>0.39224605195868811</v>
      </c>
      <c r="AJ238">
        <f>EmployeeData36[[#This Row],[Odds]]/(1+EmployeeData36[[#This Row],[Odds]])</f>
        <v>0.28173615677117908</v>
      </c>
      <c r="AK238">
        <f>IF(AR238=1,LN(EmployeeData36[[#This Row],[Probability]]),LN(1-EmployeeData36[[#This Row],[Probability]]))</f>
        <v>-1.266784260290865</v>
      </c>
      <c r="AL238" s="3">
        <f>(AR238-EmployeeData36[[#This Row],[Probability]])^2</f>
        <v>0.5159029484898362</v>
      </c>
      <c r="AM238" t="str">
        <f>IF(EmployeeData36[[#This Row],[Probability]]&lt;10%,"Low",
IF(EmployeeData36[[#This Row],[Probability]]&lt;20%,"Moderate",
IF(EmployeeData36[[#This Row],[Probability]]&lt;30%,"High","Very High")))</f>
        <v>High</v>
      </c>
      <c r="AN238">
        <f t="shared" si="3"/>
        <v>1</v>
      </c>
      <c r="AO238" t="str">
        <f>EmployeeData3[[#This Row],[Department]]</f>
        <v>HR</v>
      </c>
      <c r="AP238" t="str">
        <f>EmployeeData3[[#This Row],[Country]]</f>
        <v>US</v>
      </c>
      <c r="AQ238" t="str">
        <f>EmployeeData[[#This Row],[Job Level]]</f>
        <v>Manager</v>
      </c>
      <c r="AR238">
        <v>1</v>
      </c>
    </row>
    <row r="239" spans="1:44">
      <c r="A239">
        <v>29</v>
      </c>
      <c r="B239">
        <v>6.5</v>
      </c>
      <c r="C239">
        <v>3.8</v>
      </c>
      <c r="D239" s="3">
        <v>0.97</v>
      </c>
      <c r="E239">
        <v>1</v>
      </c>
      <c r="F239">
        <v>11</v>
      </c>
      <c r="G239">
        <v>72</v>
      </c>
      <c r="H239">
        <v>2</v>
      </c>
      <c r="I239">
        <v>4</v>
      </c>
      <c r="J239">
        <v>0</v>
      </c>
      <c r="K239">
        <v>32</v>
      </c>
      <c r="L239">
        <v>1</v>
      </c>
      <c r="M239">
        <v>0</v>
      </c>
      <c r="N239">
        <v>0</v>
      </c>
      <c r="O239">
        <v>0</v>
      </c>
      <c r="P239">
        <v>0</v>
      </c>
      <c r="Q239">
        <v>0</v>
      </c>
      <c r="R239">
        <v>0</v>
      </c>
      <c r="S239">
        <v>0</v>
      </c>
      <c r="T239">
        <v>0</v>
      </c>
      <c r="U239">
        <v>0</v>
      </c>
      <c r="V239">
        <v>0</v>
      </c>
      <c r="W239">
        <v>1</v>
      </c>
      <c r="X239">
        <v>0</v>
      </c>
      <c r="Y239">
        <v>0</v>
      </c>
      <c r="Z239">
        <v>0</v>
      </c>
      <c r="AA239">
        <v>0</v>
      </c>
      <c r="AB239">
        <v>0</v>
      </c>
      <c r="AC239">
        <v>1</v>
      </c>
      <c r="AD239">
        <v>0</v>
      </c>
      <c r="AE239">
        <v>0</v>
      </c>
      <c r="AF239">
        <v>0</v>
      </c>
      <c r="AG239">
        <v>0</v>
      </c>
      <c r="AH239" s="59" cm="1">
        <f t="array" ref="AH239">$B$1005+SUMPRODUCT(A239:AG239,TRANSPOSE($B$1006:$B$1038))</f>
        <v>-1.5482162550968814</v>
      </c>
      <c r="AI239" s="3">
        <f>EXP(EmployeeData36[[#This Row],[Logit]])</f>
        <v>0.21262690792866756</v>
      </c>
      <c r="AJ239">
        <f>EmployeeData36[[#This Row],[Odds]]/(1+EmployeeData36[[#This Row],[Odds]])</f>
        <v>0.17534404567342429</v>
      </c>
      <c r="AK239">
        <f>IF(AR239=1,LN(EmployeeData36[[#This Row],[Probability]]),LN(1-EmployeeData36[[#This Row],[Probability]]))</f>
        <v>-0.19278900468528451</v>
      </c>
      <c r="AL239" s="3">
        <f>(AR239-EmployeeData36[[#This Row],[Probability]])^2</f>
        <v>3.0745534353123903E-2</v>
      </c>
      <c r="AM239" t="str">
        <f>IF(EmployeeData36[[#This Row],[Probability]]&lt;10%,"Low",
IF(EmployeeData36[[#This Row],[Probability]]&lt;20%,"Moderate",
IF(EmployeeData36[[#This Row],[Probability]]&lt;30%,"High","Very High")))</f>
        <v>Moderate</v>
      </c>
      <c r="AN239">
        <f t="shared" si="3"/>
        <v>0</v>
      </c>
      <c r="AO239" t="str">
        <f>EmployeeData3[[#This Row],[Department]]</f>
        <v>IT</v>
      </c>
      <c r="AP239" t="str">
        <f>EmployeeData3[[#This Row],[Country]]</f>
        <v>Ireland</v>
      </c>
      <c r="AQ239" t="str">
        <f>EmployeeData[[#This Row],[Job Level]]</f>
        <v>Professional</v>
      </c>
      <c r="AR239">
        <v>0</v>
      </c>
    </row>
    <row r="240" spans="1:44">
      <c r="A240">
        <v>33</v>
      </c>
      <c r="B240">
        <v>5</v>
      </c>
      <c r="C240">
        <v>0.9</v>
      </c>
      <c r="D240" s="3">
        <v>1.1100000000000001</v>
      </c>
      <c r="E240">
        <v>1</v>
      </c>
      <c r="F240">
        <v>26</v>
      </c>
      <c r="G240">
        <v>87</v>
      </c>
      <c r="H240">
        <v>4</v>
      </c>
      <c r="I240">
        <v>1.4</v>
      </c>
      <c r="J240">
        <v>0</v>
      </c>
      <c r="K240">
        <v>22</v>
      </c>
      <c r="L240">
        <v>1</v>
      </c>
      <c r="M240">
        <v>0</v>
      </c>
      <c r="N240">
        <v>0</v>
      </c>
      <c r="O240">
        <v>0</v>
      </c>
      <c r="P240">
        <v>0</v>
      </c>
      <c r="Q240">
        <v>0</v>
      </c>
      <c r="R240">
        <v>0</v>
      </c>
      <c r="S240">
        <v>1</v>
      </c>
      <c r="T240">
        <v>0</v>
      </c>
      <c r="U240">
        <v>0</v>
      </c>
      <c r="V240">
        <v>0</v>
      </c>
      <c r="W240">
        <v>0</v>
      </c>
      <c r="X240">
        <v>0</v>
      </c>
      <c r="Y240">
        <v>0</v>
      </c>
      <c r="Z240">
        <v>0</v>
      </c>
      <c r="AA240">
        <v>1</v>
      </c>
      <c r="AB240">
        <v>0</v>
      </c>
      <c r="AC240">
        <v>0</v>
      </c>
      <c r="AD240">
        <v>0</v>
      </c>
      <c r="AE240">
        <v>0</v>
      </c>
      <c r="AF240">
        <v>1</v>
      </c>
      <c r="AG240">
        <v>0</v>
      </c>
      <c r="AH240" s="59" cm="1">
        <f t="array" ref="AH240">$B$1005+SUMPRODUCT(A240:AG240,TRANSPOSE($B$1006:$B$1038))</f>
        <v>-2.1342858276487791</v>
      </c>
      <c r="AI240" s="3">
        <f>EXP(EmployeeData36[[#This Row],[Logit]])</f>
        <v>0.11832906755580612</v>
      </c>
      <c r="AJ240">
        <f>EmployeeData36[[#This Row],[Odds]]/(1+EmployeeData36[[#This Row],[Odds]])</f>
        <v>0.10580880975795734</v>
      </c>
      <c r="AK240">
        <f>IF(AR240=1,LN(EmployeeData36[[#This Row],[Probability]]),LN(1-EmployeeData36[[#This Row],[Probability]]))</f>
        <v>-0.11183566734212597</v>
      </c>
      <c r="AL240" s="3">
        <f>(AR240-EmployeeData36[[#This Row],[Probability]])^2</f>
        <v>1.1195504222395609E-2</v>
      </c>
      <c r="AM240" t="str">
        <f>IF(EmployeeData36[[#This Row],[Probability]]&lt;10%,"Low",
IF(EmployeeData36[[#This Row],[Probability]]&lt;20%,"Moderate",
IF(EmployeeData36[[#This Row],[Probability]]&lt;30%,"High","Very High")))</f>
        <v>Moderate</v>
      </c>
      <c r="AN240">
        <f t="shared" si="3"/>
        <v>0</v>
      </c>
      <c r="AO240" t="str">
        <f>EmployeeData3[[#This Row],[Department]]</f>
        <v>Operations</v>
      </c>
      <c r="AP240" t="str">
        <f>EmployeeData3[[#This Row],[Country]]</f>
        <v>Canada</v>
      </c>
      <c r="AQ240" t="str">
        <f>EmployeeData[[#This Row],[Job Level]]</f>
        <v>Senior Manager</v>
      </c>
      <c r="AR240">
        <v>0</v>
      </c>
    </row>
    <row r="241" spans="1:44">
      <c r="A241">
        <v>21</v>
      </c>
      <c r="B241">
        <v>7.9</v>
      </c>
      <c r="C241">
        <v>2.2000000000000002</v>
      </c>
      <c r="D241" s="3">
        <v>0.95</v>
      </c>
      <c r="E241">
        <v>0</v>
      </c>
      <c r="F241">
        <v>23</v>
      </c>
      <c r="G241">
        <v>56</v>
      </c>
      <c r="H241">
        <v>3</v>
      </c>
      <c r="I241">
        <v>4</v>
      </c>
      <c r="J241">
        <v>0</v>
      </c>
      <c r="K241">
        <v>26</v>
      </c>
      <c r="L241">
        <v>0</v>
      </c>
      <c r="M241">
        <v>0</v>
      </c>
      <c r="N241">
        <v>1</v>
      </c>
      <c r="O241">
        <v>0</v>
      </c>
      <c r="P241">
        <v>0</v>
      </c>
      <c r="Q241">
        <v>0</v>
      </c>
      <c r="R241">
        <v>0</v>
      </c>
      <c r="S241">
        <v>0</v>
      </c>
      <c r="T241">
        <v>0</v>
      </c>
      <c r="U241">
        <v>1</v>
      </c>
      <c r="V241">
        <v>0</v>
      </c>
      <c r="W241">
        <v>0</v>
      </c>
      <c r="X241">
        <v>0</v>
      </c>
      <c r="Y241">
        <v>0</v>
      </c>
      <c r="Z241">
        <v>0</v>
      </c>
      <c r="AA241">
        <v>0</v>
      </c>
      <c r="AB241">
        <v>0</v>
      </c>
      <c r="AC241">
        <v>0</v>
      </c>
      <c r="AD241">
        <v>0</v>
      </c>
      <c r="AE241">
        <v>0</v>
      </c>
      <c r="AF241">
        <v>0</v>
      </c>
      <c r="AG241">
        <v>1</v>
      </c>
      <c r="AH241" s="59" cm="1">
        <f t="array" ref="AH241">$B$1005+SUMPRODUCT(A241:AG241,TRANSPOSE($B$1006:$B$1038))</f>
        <v>-1.8040047576516858</v>
      </c>
      <c r="AI241" s="3">
        <f>EXP(EmployeeData36[[#This Row],[Logit]])</f>
        <v>0.16463823000516375</v>
      </c>
      <c r="AJ241">
        <f>EmployeeData36[[#This Row],[Odds]]/(1+EmployeeData36[[#This Row],[Odds]])</f>
        <v>0.14136426725785378</v>
      </c>
      <c r="AK241">
        <f>IF(AR241=1,LN(EmployeeData36[[#This Row],[Probability]]),LN(1-EmployeeData36[[#This Row],[Probability]]))</f>
        <v>-0.15241050660815242</v>
      </c>
      <c r="AL241" s="3">
        <f>(AR241-EmployeeData36[[#This Row],[Probability]])^2</f>
        <v>1.9983856057349911E-2</v>
      </c>
      <c r="AM241" t="str">
        <f>IF(EmployeeData36[[#This Row],[Probability]]&lt;10%,"Low",
IF(EmployeeData36[[#This Row],[Probability]]&lt;20%,"Moderate",
IF(EmployeeData36[[#This Row],[Probability]]&lt;30%,"High","Very High")))</f>
        <v>Moderate</v>
      </c>
      <c r="AN241">
        <f t="shared" si="3"/>
        <v>0</v>
      </c>
      <c r="AO241" t="str">
        <f>EmployeeData3[[#This Row],[Department]]</f>
        <v>Finance</v>
      </c>
      <c r="AP241" t="str">
        <f>EmployeeData3[[#This Row],[Country]]</f>
        <v>UK</v>
      </c>
      <c r="AQ241" t="str">
        <f>EmployeeData[[#This Row],[Job Level]]</f>
        <v>Professional</v>
      </c>
      <c r="AR241">
        <v>0</v>
      </c>
    </row>
    <row r="242" spans="1:44">
      <c r="A242">
        <v>50</v>
      </c>
      <c r="B242">
        <v>3.5</v>
      </c>
      <c r="C242">
        <v>1.4</v>
      </c>
      <c r="D242" s="3">
        <v>0.83</v>
      </c>
      <c r="E242">
        <v>1</v>
      </c>
      <c r="F242">
        <v>24</v>
      </c>
      <c r="G242">
        <v>78</v>
      </c>
      <c r="H242">
        <v>6</v>
      </c>
      <c r="I242">
        <v>5.8</v>
      </c>
      <c r="J242">
        <v>0</v>
      </c>
      <c r="K242">
        <v>13</v>
      </c>
      <c r="L242">
        <v>0</v>
      </c>
      <c r="M242">
        <v>1</v>
      </c>
      <c r="N242">
        <v>0</v>
      </c>
      <c r="O242">
        <v>0</v>
      </c>
      <c r="P242">
        <v>0</v>
      </c>
      <c r="Q242">
        <v>1</v>
      </c>
      <c r="R242">
        <v>0</v>
      </c>
      <c r="S242">
        <v>0</v>
      </c>
      <c r="T242">
        <v>1</v>
      </c>
      <c r="U242">
        <v>0</v>
      </c>
      <c r="V242">
        <v>0</v>
      </c>
      <c r="W242">
        <v>0</v>
      </c>
      <c r="X242">
        <v>0</v>
      </c>
      <c r="Y242">
        <v>0</v>
      </c>
      <c r="Z242">
        <v>0</v>
      </c>
      <c r="AA242">
        <v>0</v>
      </c>
      <c r="AB242">
        <v>0</v>
      </c>
      <c r="AC242">
        <v>1</v>
      </c>
      <c r="AD242">
        <v>0</v>
      </c>
      <c r="AE242">
        <v>0</v>
      </c>
      <c r="AF242">
        <v>0</v>
      </c>
      <c r="AG242">
        <v>0</v>
      </c>
      <c r="AH242" s="59" cm="1">
        <f t="array" ref="AH242">$B$1005+SUMPRODUCT(A242:AG242,TRANSPOSE($B$1006:$B$1038))</f>
        <v>-2.2100931057830282</v>
      </c>
      <c r="AI242" s="3">
        <f>EXP(EmployeeData36[[#This Row],[Logit]])</f>
        <v>0.10969043522619819</v>
      </c>
      <c r="AJ242">
        <f>EmployeeData36[[#This Row],[Odds]]/(1+EmployeeData36[[#This Row],[Odds]])</f>
        <v>9.8847779294266871E-2</v>
      </c>
      <c r="AK242">
        <f>IF(AR242=1,LN(EmployeeData36[[#This Row],[Probability]]),LN(1-EmployeeData36[[#This Row],[Probability]]))</f>
        <v>-0.10408108924437504</v>
      </c>
      <c r="AL242" s="3">
        <f>(AR242-EmployeeData36[[#This Row],[Probability]])^2</f>
        <v>9.7708834714080942E-3</v>
      </c>
      <c r="AM242" t="str">
        <f>IF(EmployeeData36[[#This Row],[Probability]]&lt;10%,"Low",
IF(EmployeeData36[[#This Row],[Probability]]&lt;20%,"Moderate",
IF(EmployeeData36[[#This Row],[Probability]]&lt;30%,"High","Very High")))</f>
        <v>Low</v>
      </c>
      <c r="AN242">
        <f t="shared" si="3"/>
        <v>0</v>
      </c>
      <c r="AO242" t="str">
        <f>EmployeeData3[[#This Row],[Department]]</f>
        <v>Claims</v>
      </c>
      <c r="AP242" t="str">
        <f>EmployeeData3[[#This Row],[Country]]</f>
        <v>Ireland</v>
      </c>
      <c r="AQ242" t="str">
        <f>EmployeeData[[#This Row],[Job Level]]</f>
        <v>Manager</v>
      </c>
      <c r="AR242">
        <v>0</v>
      </c>
    </row>
    <row r="243" spans="1:44">
      <c r="A243">
        <v>26</v>
      </c>
      <c r="B243">
        <v>2.1</v>
      </c>
      <c r="C243">
        <v>1.8</v>
      </c>
      <c r="D243" s="3">
        <v>1.18</v>
      </c>
      <c r="E243">
        <v>1</v>
      </c>
      <c r="F243">
        <v>7</v>
      </c>
      <c r="G243">
        <v>57</v>
      </c>
      <c r="H243">
        <v>5</v>
      </c>
      <c r="I243">
        <v>1.7</v>
      </c>
      <c r="J243">
        <v>1</v>
      </c>
      <c r="K243">
        <v>20</v>
      </c>
      <c r="L243">
        <v>0</v>
      </c>
      <c r="M243">
        <v>0</v>
      </c>
      <c r="N243">
        <v>0</v>
      </c>
      <c r="O243">
        <v>1</v>
      </c>
      <c r="P243">
        <v>0</v>
      </c>
      <c r="Q243">
        <v>0</v>
      </c>
      <c r="R243">
        <v>1</v>
      </c>
      <c r="S243">
        <v>0</v>
      </c>
      <c r="T243">
        <v>1</v>
      </c>
      <c r="U243">
        <v>0</v>
      </c>
      <c r="V243">
        <v>0</v>
      </c>
      <c r="W243">
        <v>0</v>
      </c>
      <c r="X243">
        <v>0</v>
      </c>
      <c r="Y243">
        <v>0</v>
      </c>
      <c r="Z243">
        <v>0</v>
      </c>
      <c r="AA243">
        <v>0</v>
      </c>
      <c r="AB243">
        <v>0</v>
      </c>
      <c r="AC243">
        <v>0</v>
      </c>
      <c r="AD243">
        <v>0</v>
      </c>
      <c r="AE243">
        <v>1</v>
      </c>
      <c r="AF243">
        <v>1</v>
      </c>
      <c r="AG243">
        <v>0</v>
      </c>
      <c r="AH243" s="59" cm="1">
        <f t="array" ref="AH243">$B$1005+SUMPRODUCT(A243:AG243,TRANSPOSE($B$1006:$B$1038))</f>
        <v>-2.419374720999226</v>
      </c>
      <c r="AI243" s="3">
        <f>EXP(EmployeeData36[[#This Row],[Logit]])</f>
        <v>8.8977235666134816E-2</v>
      </c>
      <c r="AJ243">
        <f>EmployeeData36[[#This Row],[Odds]]/(1+EmployeeData36[[#This Row],[Odds]])</f>
        <v>8.170715856305924E-2</v>
      </c>
      <c r="AK243">
        <f>IF(AR243=1,LN(EmployeeData36[[#This Row],[Probability]]),LN(1-EmployeeData36[[#This Row],[Probability]]))</f>
        <v>-8.5238939844487258E-2</v>
      </c>
      <c r="AL243" s="3">
        <f>(AR243-EmployeeData36[[#This Row],[Probability]])^2</f>
        <v>6.676059760448905E-3</v>
      </c>
      <c r="AM243" t="str">
        <f>IF(EmployeeData36[[#This Row],[Probability]]&lt;10%,"Low",
IF(EmployeeData36[[#This Row],[Probability]]&lt;20%,"Moderate",
IF(EmployeeData36[[#This Row],[Probability]]&lt;30%,"High","Very High")))</f>
        <v>Low</v>
      </c>
      <c r="AN243">
        <f t="shared" si="3"/>
        <v>0</v>
      </c>
      <c r="AO243" t="str">
        <f>EmployeeData3[[#This Row],[Department]]</f>
        <v>Claims</v>
      </c>
      <c r="AP243" t="str">
        <f>EmployeeData3[[#This Row],[Country]]</f>
        <v>US</v>
      </c>
      <c r="AQ243" t="str">
        <f>EmployeeData[[#This Row],[Job Level]]</f>
        <v>Senior</v>
      </c>
      <c r="AR243">
        <v>0</v>
      </c>
    </row>
    <row r="244" spans="1:44">
      <c r="A244">
        <v>43</v>
      </c>
      <c r="B244">
        <v>2.1</v>
      </c>
      <c r="C244">
        <v>1.4</v>
      </c>
      <c r="D244" s="3">
        <v>0.97</v>
      </c>
      <c r="E244">
        <v>0</v>
      </c>
      <c r="F244">
        <v>31</v>
      </c>
      <c r="G244">
        <v>58</v>
      </c>
      <c r="H244">
        <v>3</v>
      </c>
      <c r="I244">
        <v>1</v>
      </c>
      <c r="J244">
        <v>0</v>
      </c>
      <c r="K244">
        <v>18</v>
      </c>
      <c r="L244">
        <v>1</v>
      </c>
      <c r="M244">
        <v>0</v>
      </c>
      <c r="N244">
        <v>1</v>
      </c>
      <c r="O244">
        <v>0</v>
      </c>
      <c r="P244">
        <v>0</v>
      </c>
      <c r="Q244">
        <v>0</v>
      </c>
      <c r="R244">
        <v>1</v>
      </c>
      <c r="S244">
        <v>0</v>
      </c>
      <c r="T244">
        <v>1</v>
      </c>
      <c r="U244">
        <v>0</v>
      </c>
      <c r="V244">
        <v>0</v>
      </c>
      <c r="W244">
        <v>0</v>
      </c>
      <c r="X244">
        <v>0</v>
      </c>
      <c r="Y244">
        <v>0</v>
      </c>
      <c r="Z244">
        <v>0</v>
      </c>
      <c r="AA244">
        <v>0</v>
      </c>
      <c r="AB244">
        <v>0</v>
      </c>
      <c r="AC244">
        <v>0</v>
      </c>
      <c r="AD244">
        <v>0</v>
      </c>
      <c r="AE244">
        <v>1</v>
      </c>
      <c r="AF244">
        <v>1</v>
      </c>
      <c r="AG244">
        <v>0</v>
      </c>
      <c r="AH244" s="59" cm="1">
        <f t="array" ref="AH244">$B$1005+SUMPRODUCT(A244:AG244,TRANSPOSE($B$1006:$B$1038))</f>
        <v>-1.4698199577965378</v>
      </c>
      <c r="AI244" s="3">
        <f>EXP(EmployeeData36[[#This Row],[Logit]])</f>
        <v>0.22996688520447234</v>
      </c>
      <c r="AJ244">
        <f>EmployeeData36[[#This Row],[Odds]]/(1+EmployeeData36[[#This Row],[Odds]])</f>
        <v>0.18696998103834492</v>
      </c>
      <c r="AK244">
        <f>IF(AR244=1,LN(EmployeeData36[[#This Row],[Probability]]),LN(1-EmployeeData36[[#This Row],[Probability]]))</f>
        <v>-0.20698724642391655</v>
      </c>
      <c r="AL244" s="3">
        <f>(AR244-EmployeeData36[[#This Row],[Probability]])^2</f>
        <v>3.4957773809479058E-2</v>
      </c>
      <c r="AM244" t="str">
        <f>IF(EmployeeData36[[#This Row],[Probability]]&lt;10%,"Low",
IF(EmployeeData36[[#This Row],[Probability]]&lt;20%,"Moderate",
IF(EmployeeData36[[#This Row],[Probability]]&lt;30%,"High","Very High")))</f>
        <v>Moderate</v>
      </c>
      <c r="AN244">
        <f t="shared" si="3"/>
        <v>0</v>
      </c>
      <c r="AO244" t="str">
        <f>EmployeeData3[[#This Row],[Department]]</f>
        <v>Claims</v>
      </c>
      <c r="AP244" t="str">
        <f>EmployeeData3[[#This Row],[Country]]</f>
        <v>US</v>
      </c>
      <c r="AQ244" t="str">
        <f>EmployeeData[[#This Row],[Job Level]]</f>
        <v>Senior</v>
      </c>
      <c r="AR244">
        <v>0</v>
      </c>
    </row>
    <row r="245" spans="1:44">
      <c r="A245">
        <v>38</v>
      </c>
      <c r="B245">
        <v>3.1</v>
      </c>
      <c r="C245">
        <v>2.6</v>
      </c>
      <c r="D245" s="3">
        <v>0.85</v>
      </c>
      <c r="E245">
        <v>0</v>
      </c>
      <c r="F245">
        <v>7</v>
      </c>
      <c r="G245">
        <v>52</v>
      </c>
      <c r="H245">
        <v>4</v>
      </c>
      <c r="I245">
        <v>5.0999999999999996</v>
      </c>
      <c r="J245">
        <v>0</v>
      </c>
      <c r="K245">
        <v>23</v>
      </c>
      <c r="L245">
        <v>0</v>
      </c>
      <c r="M245">
        <v>0</v>
      </c>
      <c r="N245">
        <v>1</v>
      </c>
      <c r="O245">
        <v>0</v>
      </c>
      <c r="P245">
        <v>0</v>
      </c>
      <c r="Q245">
        <v>1</v>
      </c>
      <c r="R245">
        <v>0</v>
      </c>
      <c r="S245">
        <v>0</v>
      </c>
      <c r="T245">
        <v>0</v>
      </c>
      <c r="U245">
        <v>0</v>
      </c>
      <c r="V245">
        <v>0</v>
      </c>
      <c r="W245">
        <v>0</v>
      </c>
      <c r="X245">
        <v>0</v>
      </c>
      <c r="Y245">
        <v>1</v>
      </c>
      <c r="Z245">
        <v>0</v>
      </c>
      <c r="AA245">
        <v>0</v>
      </c>
      <c r="AB245">
        <v>0</v>
      </c>
      <c r="AC245">
        <v>0</v>
      </c>
      <c r="AD245">
        <v>0</v>
      </c>
      <c r="AE245">
        <v>0</v>
      </c>
      <c r="AF245">
        <v>0</v>
      </c>
      <c r="AG245">
        <v>0</v>
      </c>
      <c r="AH245" s="59" cm="1">
        <f t="array" ref="AH245">$B$1005+SUMPRODUCT(A245:AG245,TRANSPOSE($B$1006:$B$1038))</f>
        <v>-1.5639866684184214</v>
      </c>
      <c r="AI245" s="3">
        <f>EXP(EmployeeData36[[#This Row],[Logit]])</f>
        <v>0.20929999604669175</v>
      </c>
      <c r="AJ245">
        <f>EmployeeData36[[#This Row],[Odds]]/(1+EmployeeData36[[#This Row],[Odds]])</f>
        <v>0.17307533013388893</v>
      </c>
      <c r="AK245">
        <f>IF(AR245=1,LN(EmployeeData36[[#This Row],[Probability]]),LN(1-EmployeeData36[[#This Row],[Probability]]))</f>
        <v>-0.1900416765400047</v>
      </c>
      <c r="AL245" s="3">
        <f>(AR245-EmployeeData36[[#This Row],[Probability]])^2</f>
        <v>2.9955069900954642E-2</v>
      </c>
      <c r="AM245" t="str">
        <f>IF(EmployeeData36[[#This Row],[Probability]]&lt;10%,"Low",
IF(EmployeeData36[[#This Row],[Probability]]&lt;20%,"Moderate",
IF(EmployeeData36[[#This Row],[Probability]]&lt;30%,"High","Very High")))</f>
        <v>Moderate</v>
      </c>
      <c r="AN245">
        <f t="shared" si="3"/>
        <v>0</v>
      </c>
      <c r="AO245" t="str">
        <f>EmployeeData3[[#This Row],[Department]]</f>
        <v>Sales</v>
      </c>
      <c r="AP245" t="str">
        <f>EmployeeData3[[#This Row],[Country]]</f>
        <v>UK</v>
      </c>
      <c r="AQ245" t="str">
        <f>EmployeeData[[#This Row],[Job Level]]</f>
        <v>Manager</v>
      </c>
      <c r="AR245">
        <v>0</v>
      </c>
    </row>
    <row r="246" spans="1:44">
      <c r="A246">
        <v>50</v>
      </c>
      <c r="B246">
        <v>0.6</v>
      </c>
      <c r="C246">
        <v>0.6</v>
      </c>
      <c r="D246" s="3">
        <v>0.94</v>
      </c>
      <c r="E246">
        <v>0</v>
      </c>
      <c r="F246">
        <v>18</v>
      </c>
      <c r="G246">
        <v>81</v>
      </c>
      <c r="H246">
        <v>9</v>
      </c>
      <c r="I246">
        <v>3.2</v>
      </c>
      <c r="J246">
        <v>0</v>
      </c>
      <c r="K246">
        <v>16</v>
      </c>
      <c r="L246">
        <v>0</v>
      </c>
      <c r="M246">
        <v>0</v>
      </c>
      <c r="N246">
        <v>1</v>
      </c>
      <c r="O246">
        <v>0</v>
      </c>
      <c r="P246">
        <v>0</v>
      </c>
      <c r="Q246">
        <v>0</v>
      </c>
      <c r="R246">
        <v>1</v>
      </c>
      <c r="S246">
        <v>0</v>
      </c>
      <c r="T246">
        <v>0</v>
      </c>
      <c r="U246">
        <v>0</v>
      </c>
      <c r="V246">
        <v>0</v>
      </c>
      <c r="W246">
        <v>1</v>
      </c>
      <c r="X246">
        <v>0</v>
      </c>
      <c r="Y246">
        <v>0</v>
      </c>
      <c r="Z246">
        <v>0</v>
      </c>
      <c r="AA246">
        <v>0</v>
      </c>
      <c r="AB246">
        <v>1</v>
      </c>
      <c r="AC246">
        <v>0</v>
      </c>
      <c r="AD246">
        <v>0</v>
      </c>
      <c r="AE246">
        <v>0</v>
      </c>
      <c r="AF246">
        <v>0</v>
      </c>
      <c r="AG246">
        <v>0</v>
      </c>
      <c r="AH246" s="59" cm="1">
        <f t="array" ref="AH246">$B$1005+SUMPRODUCT(A246:AG246,TRANSPOSE($B$1006:$B$1038))</f>
        <v>-2.9072394793732856</v>
      </c>
      <c r="AI246" s="3">
        <f>EXP(EmployeeData36[[#This Row],[Logit]])</f>
        <v>5.4626319001722302E-2</v>
      </c>
      <c r="AJ246">
        <f>EmployeeData36[[#This Row],[Odds]]/(1+EmployeeData36[[#This Row],[Odds]])</f>
        <v>5.1796847866863352E-2</v>
      </c>
      <c r="AK246">
        <f>IF(AR246=1,LN(EmployeeData36[[#This Row],[Probability]]),LN(1-EmployeeData36[[#This Row],[Probability]]))</f>
        <v>-2.9604259835593121</v>
      </c>
      <c r="AL246" s="3">
        <f>(AR246-EmployeeData36[[#This Row],[Probability]])^2</f>
        <v>0.89908921771521633</v>
      </c>
      <c r="AM246" t="str">
        <f>IF(EmployeeData36[[#This Row],[Probability]]&lt;10%,"Low",
IF(EmployeeData36[[#This Row],[Probability]]&lt;20%,"Moderate",
IF(EmployeeData36[[#This Row],[Probability]]&lt;30%,"High","Very High")))</f>
        <v>Low</v>
      </c>
      <c r="AN246">
        <f t="shared" si="3"/>
        <v>1</v>
      </c>
      <c r="AO246" t="str">
        <f>EmployeeData3[[#This Row],[Department]]</f>
        <v>IT</v>
      </c>
      <c r="AP246" t="str">
        <f>EmployeeData3[[#This Row],[Country]]</f>
        <v>Germany</v>
      </c>
      <c r="AQ246" t="str">
        <f>EmployeeData[[#This Row],[Job Level]]</f>
        <v>Senior</v>
      </c>
      <c r="AR246">
        <v>1</v>
      </c>
    </row>
    <row r="247" spans="1:44">
      <c r="A247">
        <v>31</v>
      </c>
      <c r="B247">
        <v>4.5999999999999996</v>
      </c>
      <c r="C247">
        <v>4.5999999999999996</v>
      </c>
      <c r="D247" s="3">
        <v>1.04</v>
      </c>
      <c r="E247">
        <v>0</v>
      </c>
      <c r="F247">
        <v>16</v>
      </c>
      <c r="G247">
        <v>68</v>
      </c>
      <c r="H247">
        <v>10</v>
      </c>
      <c r="I247">
        <v>1.4</v>
      </c>
      <c r="J247">
        <v>0</v>
      </c>
      <c r="K247">
        <v>6</v>
      </c>
      <c r="L247">
        <v>0</v>
      </c>
      <c r="M247">
        <v>0</v>
      </c>
      <c r="N247">
        <v>0</v>
      </c>
      <c r="O247">
        <v>0</v>
      </c>
      <c r="P247">
        <v>0</v>
      </c>
      <c r="Q247">
        <v>0</v>
      </c>
      <c r="R247">
        <v>1</v>
      </c>
      <c r="S247">
        <v>0</v>
      </c>
      <c r="T247">
        <v>1</v>
      </c>
      <c r="U247">
        <v>0</v>
      </c>
      <c r="V247">
        <v>0</v>
      </c>
      <c r="W247">
        <v>0</v>
      </c>
      <c r="X247">
        <v>0</v>
      </c>
      <c r="Y247">
        <v>0</v>
      </c>
      <c r="Z247">
        <v>0</v>
      </c>
      <c r="AA247">
        <v>0</v>
      </c>
      <c r="AB247">
        <v>0</v>
      </c>
      <c r="AC247">
        <v>1</v>
      </c>
      <c r="AD247">
        <v>0</v>
      </c>
      <c r="AE247">
        <v>0</v>
      </c>
      <c r="AF247">
        <v>0</v>
      </c>
      <c r="AG247">
        <v>0</v>
      </c>
      <c r="AH247" s="59" cm="1">
        <f t="array" ref="AH247">$B$1005+SUMPRODUCT(A247:AG247,TRANSPOSE($B$1006:$B$1038))</f>
        <v>-1.0639109417857451</v>
      </c>
      <c r="AI247" s="3">
        <f>EXP(EmployeeData36[[#This Row],[Logit]])</f>
        <v>0.34510348797522566</v>
      </c>
      <c r="AJ247">
        <f>EmployeeData36[[#This Row],[Odds]]/(1+EmployeeData36[[#This Row],[Odds]])</f>
        <v>0.25656277829946555</v>
      </c>
      <c r="AK247">
        <f>IF(AR247=1,LN(EmployeeData36[[#This Row],[Probability]]),LN(1-EmployeeData36[[#This Row],[Probability]]))</f>
        <v>-0.29647095282637193</v>
      </c>
      <c r="AL247" s="3">
        <f>(AR247-EmployeeData36[[#This Row],[Probability]])^2</f>
        <v>6.5824459208740707E-2</v>
      </c>
      <c r="AM247" t="str">
        <f>IF(EmployeeData36[[#This Row],[Probability]]&lt;10%,"Low",
IF(EmployeeData36[[#This Row],[Probability]]&lt;20%,"Moderate",
IF(EmployeeData36[[#This Row],[Probability]]&lt;30%,"High","Very High")))</f>
        <v>High</v>
      </c>
      <c r="AN247">
        <f t="shared" si="3"/>
        <v>0</v>
      </c>
      <c r="AO247" t="str">
        <f>EmployeeData3[[#This Row],[Department]]</f>
        <v>Claims</v>
      </c>
      <c r="AP247" t="str">
        <f>EmployeeData3[[#This Row],[Country]]</f>
        <v>Ireland</v>
      </c>
      <c r="AQ247" t="str">
        <f>EmployeeData[[#This Row],[Job Level]]</f>
        <v>Senior</v>
      </c>
      <c r="AR247">
        <v>0</v>
      </c>
    </row>
    <row r="248" spans="1:44">
      <c r="A248">
        <v>39</v>
      </c>
      <c r="B248">
        <v>6.1</v>
      </c>
      <c r="C248">
        <v>4.9000000000000004</v>
      </c>
      <c r="D248" s="3">
        <v>1.1499999999999999</v>
      </c>
      <c r="E248">
        <v>1</v>
      </c>
      <c r="F248">
        <v>14</v>
      </c>
      <c r="G248">
        <v>74</v>
      </c>
      <c r="H248">
        <v>3</v>
      </c>
      <c r="I248">
        <v>2</v>
      </c>
      <c r="J248">
        <v>0</v>
      </c>
      <c r="K248">
        <v>57</v>
      </c>
      <c r="L248">
        <v>0</v>
      </c>
      <c r="M248">
        <v>0</v>
      </c>
      <c r="N248">
        <v>1</v>
      </c>
      <c r="O248">
        <v>0</v>
      </c>
      <c r="P248">
        <v>0</v>
      </c>
      <c r="Q248">
        <v>0</v>
      </c>
      <c r="R248">
        <v>0</v>
      </c>
      <c r="S248">
        <v>0</v>
      </c>
      <c r="T248">
        <v>0</v>
      </c>
      <c r="U248">
        <v>0</v>
      </c>
      <c r="V248">
        <v>0</v>
      </c>
      <c r="W248">
        <v>0</v>
      </c>
      <c r="X248">
        <v>0</v>
      </c>
      <c r="Y248">
        <v>1</v>
      </c>
      <c r="Z248">
        <v>0</v>
      </c>
      <c r="AA248">
        <v>1</v>
      </c>
      <c r="AB248">
        <v>0</v>
      </c>
      <c r="AC248">
        <v>0</v>
      </c>
      <c r="AD248">
        <v>0</v>
      </c>
      <c r="AE248">
        <v>0</v>
      </c>
      <c r="AF248">
        <v>0</v>
      </c>
      <c r="AG248">
        <v>1</v>
      </c>
      <c r="AH248" s="59" cm="1">
        <f t="array" ref="AH248">$B$1005+SUMPRODUCT(A248:AG248,TRANSPOSE($B$1006:$B$1038))</f>
        <v>-1.6030432819914302</v>
      </c>
      <c r="AI248" s="3">
        <f>EXP(EmployeeData36[[#This Row],[Logit]])</f>
        <v>0.20128302394849393</v>
      </c>
      <c r="AJ248">
        <f>EmployeeData36[[#This Row],[Odds]]/(1+EmployeeData36[[#This Row],[Odds]])</f>
        <v>0.16755670390387878</v>
      </c>
      <c r="AK248">
        <f>IF(AR248=1,LN(EmployeeData36[[#This Row],[Probability]]),LN(1-EmployeeData36[[#This Row],[Probability]]))</f>
        <v>-0.18339017224477208</v>
      </c>
      <c r="AL248" s="3">
        <f>(AR248-EmployeeData36[[#This Row],[Probability]])^2</f>
        <v>2.8075249023132107E-2</v>
      </c>
      <c r="AM248" t="str">
        <f>IF(EmployeeData36[[#This Row],[Probability]]&lt;10%,"Low",
IF(EmployeeData36[[#This Row],[Probability]]&lt;20%,"Moderate",
IF(EmployeeData36[[#This Row],[Probability]]&lt;30%,"High","Very High")))</f>
        <v>Moderate</v>
      </c>
      <c r="AN248">
        <f t="shared" si="3"/>
        <v>0</v>
      </c>
      <c r="AO248" t="str">
        <f>EmployeeData3[[#This Row],[Department]]</f>
        <v>Sales</v>
      </c>
      <c r="AP248" t="str">
        <f>EmployeeData3[[#This Row],[Country]]</f>
        <v>Canada</v>
      </c>
      <c r="AQ248" t="str">
        <f>EmployeeData[[#This Row],[Job Level]]</f>
        <v>Professional</v>
      </c>
      <c r="AR248">
        <v>0</v>
      </c>
    </row>
    <row r="249" spans="1:44">
      <c r="A249">
        <v>23</v>
      </c>
      <c r="B249">
        <v>7.3</v>
      </c>
      <c r="C249">
        <v>3</v>
      </c>
      <c r="D249" s="3">
        <v>0.86</v>
      </c>
      <c r="E249">
        <v>0</v>
      </c>
      <c r="F249">
        <v>28</v>
      </c>
      <c r="G249">
        <v>50</v>
      </c>
      <c r="H249">
        <v>23</v>
      </c>
      <c r="I249">
        <v>3.4</v>
      </c>
      <c r="J249">
        <v>0</v>
      </c>
      <c r="K249">
        <v>8</v>
      </c>
      <c r="L249">
        <v>0</v>
      </c>
      <c r="M249">
        <v>0</v>
      </c>
      <c r="N249">
        <v>0</v>
      </c>
      <c r="O249">
        <v>0</v>
      </c>
      <c r="P249">
        <v>1</v>
      </c>
      <c r="Q249">
        <v>0</v>
      </c>
      <c r="R249">
        <v>0</v>
      </c>
      <c r="S249">
        <v>0</v>
      </c>
      <c r="T249">
        <v>1</v>
      </c>
      <c r="U249">
        <v>0</v>
      </c>
      <c r="V249">
        <v>0</v>
      </c>
      <c r="W249">
        <v>0</v>
      </c>
      <c r="X249">
        <v>0</v>
      </c>
      <c r="Y249">
        <v>0</v>
      </c>
      <c r="Z249">
        <v>0</v>
      </c>
      <c r="AA249">
        <v>0</v>
      </c>
      <c r="AB249">
        <v>0</v>
      </c>
      <c r="AC249">
        <v>0</v>
      </c>
      <c r="AD249">
        <v>1</v>
      </c>
      <c r="AE249">
        <v>0</v>
      </c>
      <c r="AF249">
        <v>0</v>
      </c>
      <c r="AG249">
        <v>0</v>
      </c>
      <c r="AH249" s="59" cm="1">
        <f t="array" ref="AH249">$B$1005+SUMPRODUCT(A249:AG249,TRANSPOSE($B$1006:$B$1038))</f>
        <v>-0.16044375482430751</v>
      </c>
      <c r="AI249" s="3">
        <f>EXP(EmployeeData36[[#This Row],[Logit]])</f>
        <v>0.85176572993781663</v>
      </c>
      <c r="AJ249">
        <f>EmployeeData36[[#This Row],[Odds]]/(1+EmployeeData36[[#This Row],[Odds]])</f>
        <v>0.45997488568190498</v>
      </c>
      <c r="AK249">
        <f>IF(AR249=1,LN(EmployeeData36[[#This Row],[Probability]]),LN(1-EmployeeData36[[#This Row],[Probability]]))</f>
        <v>-0.77658338733311583</v>
      </c>
      <c r="AL249" s="3">
        <f>(AR249-EmployeeData36[[#This Row],[Probability]])^2</f>
        <v>0.29162712409427155</v>
      </c>
      <c r="AM249" t="str">
        <f>IF(EmployeeData36[[#This Row],[Probability]]&lt;10%,"Low",
IF(EmployeeData36[[#This Row],[Probability]]&lt;20%,"Moderate",
IF(EmployeeData36[[#This Row],[Probability]]&lt;30%,"High","Very High")))</f>
        <v>Very High</v>
      </c>
      <c r="AN249">
        <f t="shared" si="3"/>
        <v>1</v>
      </c>
      <c r="AO249" t="str">
        <f>EmployeeData3[[#This Row],[Department]]</f>
        <v>Claims</v>
      </c>
      <c r="AP249" t="str">
        <f>EmployeeData3[[#This Row],[Country]]</f>
        <v>Singapore</v>
      </c>
      <c r="AQ249" t="str">
        <f>EmployeeData[[#This Row],[Job Level]]</f>
        <v>Entry</v>
      </c>
      <c r="AR249">
        <v>1</v>
      </c>
    </row>
    <row r="250" spans="1:44">
      <c r="A250">
        <v>21</v>
      </c>
      <c r="B250">
        <v>0.9</v>
      </c>
      <c r="C250">
        <v>0.9</v>
      </c>
      <c r="D250" s="3">
        <v>1.06</v>
      </c>
      <c r="E250">
        <v>0</v>
      </c>
      <c r="F250">
        <v>10</v>
      </c>
      <c r="G250">
        <v>68</v>
      </c>
      <c r="H250">
        <v>1</v>
      </c>
      <c r="I250">
        <v>0.6</v>
      </c>
      <c r="J250">
        <v>0</v>
      </c>
      <c r="K250">
        <v>26</v>
      </c>
      <c r="L250">
        <v>0</v>
      </c>
      <c r="M250">
        <v>0</v>
      </c>
      <c r="N250">
        <v>1</v>
      </c>
      <c r="O250">
        <v>0</v>
      </c>
      <c r="P250">
        <v>0</v>
      </c>
      <c r="Q250">
        <v>1</v>
      </c>
      <c r="R250">
        <v>0</v>
      </c>
      <c r="S250">
        <v>0</v>
      </c>
      <c r="T250">
        <v>1</v>
      </c>
      <c r="U250">
        <v>0</v>
      </c>
      <c r="V250">
        <v>0</v>
      </c>
      <c r="W250">
        <v>0</v>
      </c>
      <c r="X250">
        <v>0</v>
      </c>
      <c r="Y250">
        <v>0</v>
      </c>
      <c r="Z250">
        <v>0</v>
      </c>
      <c r="AA250">
        <v>0</v>
      </c>
      <c r="AB250">
        <v>0</v>
      </c>
      <c r="AC250">
        <v>0</v>
      </c>
      <c r="AD250">
        <v>0</v>
      </c>
      <c r="AE250">
        <v>0</v>
      </c>
      <c r="AF250">
        <v>1</v>
      </c>
      <c r="AG250">
        <v>0</v>
      </c>
      <c r="AH250" s="59" cm="1">
        <f t="array" ref="AH250">$B$1005+SUMPRODUCT(A250:AG250,TRANSPOSE($B$1006:$B$1038))</f>
        <v>-2.2054192395013255</v>
      </c>
      <c r="AI250" s="3">
        <f>EXP(EmployeeData36[[#This Row],[Logit]])</f>
        <v>0.11020431361679502</v>
      </c>
      <c r="AJ250">
        <f>EmployeeData36[[#This Row],[Odds]]/(1+EmployeeData36[[#This Row],[Odds]])</f>
        <v>9.9264894096631862E-2</v>
      </c>
      <c r="AK250">
        <f>IF(AR250=1,LN(EmployeeData36[[#This Row],[Probability]]),LN(1-EmployeeData36[[#This Row],[Probability]]))</f>
        <v>-2.3099633042088783</v>
      </c>
      <c r="AL250" s="3">
        <f>(AR250-EmployeeData36[[#This Row],[Probability]])^2</f>
        <v>0.81132373100675181</v>
      </c>
      <c r="AM250" t="str">
        <f>IF(EmployeeData36[[#This Row],[Probability]]&lt;10%,"Low",
IF(EmployeeData36[[#This Row],[Probability]]&lt;20%,"Moderate",
IF(EmployeeData36[[#This Row],[Probability]]&lt;30%,"High","Very High")))</f>
        <v>Low</v>
      </c>
      <c r="AN250">
        <f t="shared" si="3"/>
        <v>1</v>
      </c>
      <c r="AO250" t="str">
        <f>EmployeeData3[[#This Row],[Department]]</f>
        <v>Claims</v>
      </c>
      <c r="AP250" t="str">
        <f>EmployeeData3[[#This Row],[Country]]</f>
        <v>UK</v>
      </c>
      <c r="AQ250" t="str">
        <f>EmployeeData[[#This Row],[Job Level]]</f>
        <v>Manager</v>
      </c>
      <c r="AR250">
        <v>1</v>
      </c>
    </row>
    <row r="251" spans="1:44">
      <c r="A251">
        <v>43</v>
      </c>
      <c r="B251">
        <v>2.1</v>
      </c>
      <c r="C251">
        <v>0.4</v>
      </c>
      <c r="D251" s="3">
        <v>1.1200000000000001</v>
      </c>
      <c r="E251">
        <v>0</v>
      </c>
      <c r="F251">
        <v>4</v>
      </c>
      <c r="G251">
        <v>63</v>
      </c>
      <c r="H251">
        <v>2</v>
      </c>
      <c r="I251">
        <v>7.5</v>
      </c>
      <c r="J251">
        <v>0</v>
      </c>
      <c r="K251">
        <v>3</v>
      </c>
      <c r="L251">
        <v>1</v>
      </c>
      <c r="M251">
        <v>0</v>
      </c>
      <c r="N251">
        <v>0</v>
      </c>
      <c r="O251">
        <v>0</v>
      </c>
      <c r="P251">
        <v>0</v>
      </c>
      <c r="Q251">
        <v>0</v>
      </c>
      <c r="R251">
        <v>1</v>
      </c>
      <c r="S251">
        <v>0</v>
      </c>
      <c r="T251">
        <v>0</v>
      </c>
      <c r="U251">
        <v>0</v>
      </c>
      <c r="V251">
        <v>0</v>
      </c>
      <c r="W251">
        <v>0</v>
      </c>
      <c r="X251">
        <v>0</v>
      </c>
      <c r="Y251">
        <v>0</v>
      </c>
      <c r="Z251">
        <v>1</v>
      </c>
      <c r="AA251">
        <v>0</v>
      </c>
      <c r="AB251">
        <v>1</v>
      </c>
      <c r="AC251">
        <v>0</v>
      </c>
      <c r="AD251">
        <v>0</v>
      </c>
      <c r="AE251">
        <v>0</v>
      </c>
      <c r="AF251">
        <v>0</v>
      </c>
      <c r="AG251">
        <v>0</v>
      </c>
      <c r="AH251" s="59" cm="1">
        <f t="array" ref="AH251">$B$1005+SUMPRODUCT(A251:AG251,TRANSPOSE($B$1006:$B$1038))</f>
        <v>-2.63746068467495</v>
      </c>
      <c r="AI251" s="3">
        <f>EXP(EmployeeData36[[#This Row],[Logit]])</f>
        <v>7.1542708589749524E-2</v>
      </c>
      <c r="AJ251">
        <f>EmployeeData36[[#This Row],[Odds]]/(1+EmployeeData36[[#This Row],[Odds]])</f>
        <v>6.6766082225417245E-2</v>
      </c>
      <c r="AK251">
        <f>IF(AR251=1,LN(EmployeeData36[[#This Row],[Probability]]),LN(1-EmployeeData36[[#This Row],[Probability]]))</f>
        <v>-2.7065600785052948</v>
      </c>
      <c r="AL251" s="3">
        <f>(AR251-EmployeeData36[[#This Row],[Probability]])^2</f>
        <v>0.87092554528489674</v>
      </c>
      <c r="AM251" t="str">
        <f>IF(EmployeeData36[[#This Row],[Probability]]&lt;10%,"Low",
IF(EmployeeData36[[#This Row],[Probability]]&lt;20%,"Moderate",
IF(EmployeeData36[[#This Row],[Probability]]&lt;30%,"High","Very High")))</f>
        <v>Low</v>
      </c>
      <c r="AN251">
        <f t="shared" si="3"/>
        <v>1</v>
      </c>
      <c r="AO251" t="str">
        <f>EmployeeData3[[#This Row],[Department]]</f>
        <v>Underwriting</v>
      </c>
      <c r="AP251" t="str">
        <f>EmployeeData3[[#This Row],[Country]]</f>
        <v>Germany</v>
      </c>
      <c r="AQ251" t="str">
        <f>EmployeeData[[#This Row],[Job Level]]</f>
        <v>Senior</v>
      </c>
      <c r="AR251">
        <v>1</v>
      </c>
    </row>
    <row r="252" spans="1:44">
      <c r="A252">
        <v>22</v>
      </c>
      <c r="B252">
        <v>6.8</v>
      </c>
      <c r="C252">
        <v>5.0999999999999996</v>
      </c>
      <c r="D252" s="3">
        <v>0.9</v>
      </c>
      <c r="E252">
        <v>0</v>
      </c>
      <c r="F252">
        <v>16</v>
      </c>
      <c r="G252">
        <v>74</v>
      </c>
      <c r="H252">
        <v>3</v>
      </c>
      <c r="I252">
        <v>4.8</v>
      </c>
      <c r="J252">
        <v>1</v>
      </c>
      <c r="K252">
        <v>0</v>
      </c>
      <c r="L252">
        <v>1</v>
      </c>
      <c r="M252">
        <v>0</v>
      </c>
      <c r="N252">
        <v>0</v>
      </c>
      <c r="O252">
        <v>0</v>
      </c>
      <c r="P252">
        <v>0</v>
      </c>
      <c r="Q252">
        <v>1</v>
      </c>
      <c r="R252">
        <v>0</v>
      </c>
      <c r="S252">
        <v>0</v>
      </c>
      <c r="T252">
        <v>0</v>
      </c>
      <c r="U252">
        <v>0</v>
      </c>
      <c r="V252">
        <v>1</v>
      </c>
      <c r="W252">
        <v>0</v>
      </c>
      <c r="X252">
        <v>0</v>
      </c>
      <c r="Y252">
        <v>0</v>
      </c>
      <c r="Z252">
        <v>0</v>
      </c>
      <c r="AA252">
        <v>0</v>
      </c>
      <c r="AB252">
        <v>0</v>
      </c>
      <c r="AC252">
        <v>0</v>
      </c>
      <c r="AD252">
        <v>0</v>
      </c>
      <c r="AE252">
        <v>1</v>
      </c>
      <c r="AF252">
        <v>0</v>
      </c>
      <c r="AG252">
        <v>1</v>
      </c>
      <c r="AH252" s="59" cm="1">
        <f t="array" ref="AH252">$B$1005+SUMPRODUCT(A252:AG252,TRANSPOSE($B$1006:$B$1038))</f>
        <v>-0.49506425845118218</v>
      </c>
      <c r="AI252" s="3">
        <f>EXP(EmployeeData36[[#This Row],[Logit]])</f>
        <v>0.60953173847239817</v>
      </c>
      <c r="AJ252">
        <f>EmployeeData36[[#This Row],[Odds]]/(1+EmployeeData36[[#This Row],[Odds]])</f>
        <v>0.37870128553718546</v>
      </c>
      <c r="AK252">
        <f>IF(AR252=1,LN(EmployeeData36[[#This Row],[Probability]]),LN(1-EmployeeData36[[#This Row],[Probability]]))</f>
        <v>-0.47594329102324917</v>
      </c>
      <c r="AL252" s="3">
        <f>(AR252-EmployeeData36[[#This Row],[Probability]])^2</f>
        <v>0.14341466366751687</v>
      </c>
      <c r="AM252" t="str">
        <f>IF(EmployeeData36[[#This Row],[Probability]]&lt;10%,"Low",
IF(EmployeeData36[[#This Row],[Probability]]&lt;20%,"Moderate",
IF(EmployeeData36[[#This Row],[Probability]]&lt;30%,"High","Very High")))</f>
        <v>Very High</v>
      </c>
      <c r="AN252">
        <f t="shared" si="3"/>
        <v>0</v>
      </c>
      <c r="AO252" t="str">
        <f>EmployeeData3[[#This Row],[Department]]</f>
        <v>HR</v>
      </c>
      <c r="AP252" t="str">
        <f>EmployeeData3[[#This Row],[Country]]</f>
        <v>US</v>
      </c>
      <c r="AQ252" t="str">
        <f>EmployeeData[[#This Row],[Job Level]]</f>
        <v>Manager</v>
      </c>
      <c r="AR252">
        <v>0</v>
      </c>
    </row>
    <row r="253" spans="1:44">
      <c r="A253">
        <v>36</v>
      </c>
      <c r="B253">
        <v>3.4</v>
      </c>
      <c r="C253">
        <v>2.8</v>
      </c>
      <c r="D253" s="3">
        <v>1</v>
      </c>
      <c r="E253">
        <v>0</v>
      </c>
      <c r="F253">
        <v>12</v>
      </c>
      <c r="G253">
        <v>60</v>
      </c>
      <c r="H253">
        <v>2</v>
      </c>
      <c r="I253">
        <v>2.6</v>
      </c>
      <c r="J253">
        <v>0</v>
      </c>
      <c r="K253">
        <v>25</v>
      </c>
      <c r="L253">
        <v>0</v>
      </c>
      <c r="M253">
        <v>0</v>
      </c>
      <c r="N253">
        <v>0</v>
      </c>
      <c r="O253">
        <v>0</v>
      </c>
      <c r="P253">
        <v>0</v>
      </c>
      <c r="Q253">
        <v>0</v>
      </c>
      <c r="R253">
        <v>0</v>
      </c>
      <c r="S253">
        <v>0</v>
      </c>
      <c r="T253">
        <v>0</v>
      </c>
      <c r="U253">
        <v>0</v>
      </c>
      <c r="V253">
        <v>0</v>
      </c>
      <c r="W253">
        <v>0</v>
      </c>
      <c r="X253">
        <v>0</v>
      </c>
      <c r="Y253">
        <v>1</v>
      </c>
      <c r="Z253">
        <v>0</v>
      </c>
      <c r="AA253">
        <v>0</v>
      </c>
      <c r="AB253">
        <v>0</v>
      </c>
      <c r="AC253">
        <v>0</v>
      </c>
      <c r="AD253">
        <v>0</v>
      </c>
      <c r="AE253">
        <v>0</v>
      </c>
      <c r="AF253">
        <v>0</v>
      </c>
      <c r="AG253">
        <v>0</v>
      </c>
      <c r="AH253" s="59" cm="1">
        <f t="array" ref="AH253">$B$1005+SUMPRODUCT(A253:AG253,TRANSPOSE($B$1006:$B$1038))</f>
        <v>-1.8185369878603541</v>
      </c>
      <c r="AI253" s="3">
        <f>EXP(EmployeeData36[[#This Row],[Logit]])</f>
        <v>0.16226297005935036</v>
      </c>
      <c r="AJ253">
        <f>EmployeeData36[[#This Row],[Odds]]/(1+EmployeeData36[[#This Row],[Odds]])</f>
        <v>0.1396095154361362</v>
      </c>
      <c r="AK253">
        <f>IF(AR253=1,LN(EmployeeData36[[#This Row],[Probability]]),LN(1-EmployeeData36[[#This Row],[Probability]]))</f>
        <v>-0.15036894096647199</v>
      </c>
      <c r="AL253" s="3">
        <f>(AR253-EmployeeData36[[#This Row],[Probability]])^2</f>
        <v>1.9490816800312751E-2</v>
      </c>
      <c r="AM253" t="str">
        <f>IF(EmployeeData36[[#This Row],[Probability]]&lt;10%,"Low",
IF(EmployeeData36[[#This Row],[Probability]]&lt;20%,"Moderate",
IF(EmployeeData36[[#This Row],[Probability]]&lt;30%,"High","Very High")))</f>
        <v>Moderate</v>
      </c>
      <c r="AN253">
        <f t="shared" si="3"/>
        <v>0</v>
      </c>
      <c r="AO253" t="str">
        <f>EmployeeData3[[#This Row],[Department]]</f>
        <v>Sales</v>
      </c>
      <c r="AP253" t="str">
        <f>EmployeeData3[[#This Row],[Country]]</f>
        <v>UK</v>
      </c>
      <c r="AQ253" t="str">
        <f>EmployeeData[[#This Row],[Job Level]]</f>
        <v>Professional</v>
      </c>
      <c r="AR253">
        <v>0</v>
      </c>
    </row>
    <row r="254" spans="1:44">
      <c r="A254">
        <v>47</v>
      </c>
      <c r="B254">
        <v>6</v>
      </c>
      <c r="C254">
        <v>1.2</v>
      </c>
      <c r="D254" s="3">
        <v>0.87</v>
      </c>
      <c r="E254">
        <v>0</v>
      </c>
      <c r="F254">
        <v>46</v>
      </c>
      <c r="G254">
        <v>79</v>
      </c>
      <c r="H254">
        <v>2</v>
      </c>
      <c r="I254">
        <v>7.3</v>
      </c>
      <c r="J254">
        <v>1</v>
      </c>
      <c r="K254">
        <v>26</v>
      </c>
      <c r="L254">
        <v>0</v>
      </c>
      <c r="M254">
        <v>0</v>
      </c>
      <c r="N254">
        <v>0</v>
      </c>
      <c r="O254">
        <v>0</v>
      </c>
      <c r="P254">
        <v>1</v>
      </c>
      <c r="Q254">
        <v>0</v>
      </c>
      <c r="R254">
        <v>0</v>
      </c>
      <c r="S254">
        <v>0</v>
      </c>
      <c r="T254">
        <v>0</v>
      </c>
      <c r="U254">
        <v>0</v>
      </c>
      <c r="V254">
        <v>0</v>
      </c>
      <c r="W254">
        <v>0</v>
      </c>
      <c r="X254">
        <v>0</v>
      </c>
      <c r="Y254">
        <v>0</v>
      </c>
      <c r="Z254">
        <v>1</v>
      </c>
      <c r="AA254">
        <v>0</v>
      </c>
      <c r="AB254">
        <v>0</v>
      </c>
      <c r="AC254">
        <v>0</v>
      </c>
      <c r="AD254">
        <v>0</v>
      </c>
      <c r="AE254">
        <v>1</v>
      </c>
      <c r="AF254">
        <v>0</v>
      </c>
      <c r="AG254">
        <v>0</v>
      </c>
      <c r="AH254" s="59" cm="1">
        <f t="array" ref="AH254">$B$1005+SUMPRODUCT(A254:AG254,TRANSPOSE($B$1006:$B$1038))</f>
        <v>-1.6293247257356176</v>
      </c>
      <c r="AI254" s="3">
        <f>EXP(EmployeeData36[[#This Row],[Logit]])</f>
        <v>0.19606192500749114</v>
      </c>
      <c r="AJ254">
        <f>EmployeeData36[[#This Row],[Odds]]/(1+EmployeeData36[[#This Row],[Odds]])</f>
        <v>0.16392288802794486</v>
      </c>
      <c r="AK254">
        <f>IF(AR254=1,LN(EmployeeData36[[#This Row],[Probability]]),LN(1-EmployeeData36[[#This Row],[Probability]]))</f>
        <v>-0.17903443095018606</v>
      </c>
      <c r="AL254" s="3">
        <f>(AR254-EmployeeData36[[#This Row],[Probability]])^2</f>
        <v>2.6870713219422148E-2</v>
      </c>
      <c r="AM254" t="str">
        <f>IF(EmployeeData36[[#This Row],[Probability]]&lt;10%,"Low",
IF(EmployeeData36[[#This Row],[Probability]]&lt;20%,"Moderate",
IF(EmployeeData36[[#This Row],[Probability]]&lt;30%,"High","Very High")))</f>
        <v>Moderate</v>
      </c>
      <c r="AN254">
        <f t="shared" si="3"/>
        <v>0</v>
      </c>
      <c r="AO254" t="str">
        <f>EmployeeData3[[#This Row],[Department]]</f>
        <v>Underwriting</v>
      </c>
      <c r="AP254" t="str">
        <f>EmployeeData3[[#This Row],[Country]]</f>
        <v>US</v>
      </c>
      <c r="AQ254" t="str">
        <f>EmployeeData[[#This Row],[Job Level]]</f>
        <v>Entry</v>
      </c>
      <c r="AR254">
        <v>0</v>
      </c>
    </row>
    <row r="255" spans="1:44">
      <c r="A255">
        <v>45</v>
      </c>
      <c r="B255">
        <v>1.3</v>
      </c>
      <c r="C255">
        <v>1</v>
      </c>
      <c r="D255" s="3">
        <v>0.98</v>
      </c>
      <c r="E255">
        <v>1</v>
      </c>
      <c r="F255">
        <v>22</v>
      </c>
      <c r="G255">
        <v>57</v>
      </c>
      <c r="H255">
        <v>10</v>
      </c>
      <c r="I255">
        <v>6.5</v>
      </c>
      <c r="J255">
        <v>1</v>
      </c>
      <c r="K255">
        <v>39</v>
      </c>
      <c r="L255">
        <v>0</v>
      </c>
      <c r="M255">
        <v>0</v>
      </c>
      <c r="N255">
        <v>0</v>
      </c>
      <c r="O255">
        <v>0</v>
      </c>
      <c r="P255">
        <v>0</v>
      </c>
      <c r="Q255">
        <v>0</v>
      </c>
      <c r="R255">
        <v>0</v>
      </c>
      <c r="S255">
        <v>0</v>
      </c>
      <c r="T255">
        <v>0</v>
      </c>
      <c r="U255">
        <v>0</v>
      </c>
      <c r="V255">
        <v>1</v>
      </c>
      <c r="W255">
        <v>0</v>
      </c>
      <c r="X255">
        <v>0</v>
      </c>
      <c r="Y255">
        <v>0</v>
      </c>
      <c r="Z255">
        <v>0</v>
      </c>
      <c r="AA255">
        <v>0</v>
      </c>
      <c r="AB255">
        <v>0</v>
      </c>
      <c r="AC255">
        <v>0</v>
      </c>
      <c r="AD255">
        <v>0</v>
      </c>
      <c r="AE255">
        <v>1</v>
      </c>
      <c r="AF255">
        <v>0</v>
      </c>
      <c r="AG255">
        <v>0</v>
      </c>
      <c r="AH255" s="59" cm="1">
        <f t="array" ref="AH255">$B$1005+SUMPRODUCT(A255:AG255,TRANSPOSE($B$1006:$B$1038))</f>
        <v>-1.5261338293957722</v>
      </c>
      <c r="AI255" s="3">
        <f>EXP(EmployeeData36[[#This Row],[Logit]])</f>
        <v>0.21737445154442001</v>
      </c>
      <c r="AJ255">
        <f>EmployeeData36[[#This Row],[Odds]]/(1+EmployeeData36[[#This Row],[Odds]])</f>
        <v>0.17856005707089406</v>
      </c>
      <c r="AK255">
        <f>IF(AR255=1,LN(EmployeeData36[[#This Row],[Probability]]),LN(1-EmployeeData36[[#This Row],[Probability]]))</f>
        <v>-1.7228302801717796</v>
      </c>
      <c r="AL255" s="3">
        <f>(AR255-EmployeeData36[[#This Row],[Probability]])^2</f>
        <v>0.67476357983937285</v>
      </c>
      <c r="AM255" t="str">
        <f>IF(EmployeeData36[[#This Row],[Probability]]&lt;10%,"Low",
IF(EmployeeData36[[#This Row],[Probability]]&lt;20%,"Moderate",
IF(EmployeeData36[[#This Row],[Probability]]&lt;30%,"High","Very High")))</f>
        <v>Moderate</v>
      </c>
      <c r="AN255">
        <f t="shared" si="3"/>
        <v>1</v>
      </c>
      <c r="AO255" t="str">
        <f>EmployeeData3[[#This Row],[Department]]</f>
        <v>HR</v>
      </c>
      <c r="AP255" t="str">
        <f>EmployeeData3[[#This Row],[Country]]</f>
        <v>US</v>
      </c>
      <c r="AQ255" t="str">
        <f>EmployeeData[[#This Row],[Job Level]]</f>
        <v>Professional</v>
      </c>
      <c r="AR255">
        <v>1</v>
      </c>
    </row>
    <row r="256" spans="1:44">
      <c r="A256">
        <v>32</v>
      </c>
      <c r="B256">
        <v>9.3000000000000007</v>
      </c>
      <c r="C256">
        <v>6.4</v>
      </c>
      <c r="D256" s="3">
        <v>0.99</v>
      </c>
      <c r="E256">
        <v>0</v>
      </c>
      <c r="F256">
        <v>12</v>
      </c>
      <c r="G256">
        <v>59</v>
      </c>
      <c r="H256">
        <v>7</v>
      </c>
      <c r="I256">
        <v>2.2000000000000002</v>
      </c>
      <c r="J256">
        <v>1</v>
      </c>
      <c r="K256">
        <v>29</v>
      </c>
      <c r="L256">
        <v>1</v>
      </c>
      <c r="M256">
        <v>0</v>
      </c>
      <c r="N256">
        <v>0</v>
      </c>
      <c r="O256">
        <v>0</v>
      </c>
      <c r="P256">
        <v>0</v>
      </c>
      <c r="Q256">
        <v>0</v>
      </c>
      <c r="R256">
        <v>1</v>
      </c>
      <c r="S256">
        <v>0</v>
      </c>
      <c r="T256">
        <v>0</v>
      </c>
      <c r="U256">
        <v>1</v>
      </c>
      <c r="V256">
        <v>0</v>
      </c>
      <c r="W256">
        <v>0</v>
      </c>
      <c r="X256">
        <v>0</v>
      </c>
      <c r="Y256">
        <v>0</v>
      </c>
      <c r="Z256">
        <v>0</v>
      </c>
      <c r="AA256">
        <v>0</v>
      </c>
      <c r="AB256">
        <v>0</v>
      </c>
      <c r="AC256">
        <v>0</v>
      </c>
      <c r="AD256">
        <v>0</v>
      </c>
      <c r="AE256">
        <v>0</v>
      </c>
      <c r="AF256">
        <v>0</v>
      </c>
      <c r="AG256">
        <v>0</v>
      </c>
      <c r="AH256" s="59" cm="1">
        <f t="array" ref="AH256">$B$1005+SUMPRODUCT(A256:AG256,TRANSPOSE($B$1006:$B$1038))</f>
        <v>-0.51770910838271966</v>
      </c>
      <c r="AI256" s="3">
        <f>EXP(EmployeeData36[[#This Row],[Logit]])</f>
        <v>0.59588409137857834</v>
      </c>
      <c r="AJ256">
        <f>EmployeeData36[[#This Row],[Odds]]/(1+EmployeeData36[[#This Row],[Odds]])</f>
        <v>0.37338807661390599</v>
      </c>
      <c r="AK256">
        <f>IF(AR256=1,LN(EmployeeData36[[#This Row],[Probability]]),LN(1-EmployeeData36[[#This Row],[Probability]]))</f>
        <v>-0.98513698032354124</v>
      </c>
      <c r="AL256" s="3">
        <f>(AR256-EmployeeData36[[#This Row],[Probability]])^2</f>
        <v>0.39264250252962019</v>
      </c>
      <c r="AM256" t="str">
        <f>IF(EmployeeData36[[#This Row],[Probability]]&lt;10%,"Low",
IF(EmployeeData36[[#This Row],[Probability]]&lt;20%,"Moderate",
IF(EmployeeData36[[#This Row],[Probability]]&lt;30%,"High","Very High")))</f>
        <v>Very High</v>
      </c>
      <c r="AN256">
        <f t="shared" si="3"/>
        <v>1</v>
      </c>
      <c r="AO256" t="str">
        <f>EmployeeData3[[#This Row],[Department]]</f>
        <v>Finance</v>
      </c>
      <c r="AP256" t="str">
        <f>EmployeeData3[[#This Row],[Country]]</f>
        <v>UK</v>
      </c>
      <c r="AQ256" t="str">
        <f>EmployeeData[[#This Row],[Job Level]]</f>
        <v>Senior</v>
      </c>
      <c r="AR256">
        <v>1</v>
      </c>
    </row>
    <row r="257" spans="1:44">
      <c r="A257">
        <v>24</v>
      </c>
      <c r="B257">
        <v>1.2</v>
      </c>
      <c r="C257">
        <v>1.2</v>
      </c>
      <c r="D257" s="3">
        <v>1.03</v>
      </c>
      <c r="E257">
        <v>0</v>
      </c>
      <c r="F257">
        <v>6</v>
      </c>
      <c r="G257">
        <v>92</v>
      </c>
      <c r="H257">
        <v>5</v>
      </c>
      <c r="I257">
        <v>2.1</v>
      </c>
      <c r="J257">
        <v>0</v>
      </c>
      <c r="K257">
        <v>22</v>
      </c>
      <c r="L257">
        <v>0</v>
      </c>
      <c r="M257">
        <v>0</v>
      </c>
      <c r="N257">
        <v>1</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s="59" cm="1">
        <f t="array" ref="AH257">$B$1005+SUMPRODUCT(A257:AG257,TRANSPOSE($B$1006:$B$1038))</f>
        <v>-3.2044272782403587</v>
      </c>
      <c r="AI257" s="3">
        <f>EXP(EmployeeData36[[#This Row],[Logit]])</f>
        <v>4.0582137256524223E-2</v>
      </c>
      <c r="AJ257">
        <f>EmployeeData36[[#This Row],[Odds]]/(1+EmployeeData36[[#This Row],[Odds]])</f>
        <v>3.899945598097454E-2</v>
      </c>
      <c r="AK257">
        <f>IF(AR257=1,LN(EmployeeData36[[#This Row],[Probability]]),LN(1-EmployeeData36[[#This Row],[Probability]]))</f>
        <v>-3.2442075821555627</v>
      </c>
      <c r="AL257" s="3">
        <f>(AR257-EmployeeData36[[#This Row],[Probability]])^2</f>
        <v>0.92352204560486284</v>
      </c>
      <c r="AM257" t="str">
        <f>IF(EmployeeData36[[#This Row],[Probability]]&lt;10%,"Low",
IF(EmployeeData36[[#This Row],[Probability]]&lt;20%,"Moderate",
IF(EmployeeData36[[#This Row],[Probability]]&lt;30%,"High","Very High")))</f>
        <v>Low</v>
      </c>
      <c r="AN257">
        <f t="shared" si="3"/>
        <v>1</v>
      </c>
      <c r="AO257" t="str">
        <f>EmployeeData3[[#This Row],[Department]]</f>
        <v>Operations</v>
      </c>
      <c r="AP257" t="str">
        <f>EmployeeData3[[#This Row],[Country]]</f>
        <v>UK</v>
      </c>
      <c r="AQ257" t="str">
        <f>EmployeeData[[#This Row],[Job Level]]</f>
        <v>Professional</v>
      </c>
      <c r="AR257">
        <v>1</v>
      </c>
    </row>
    <row r="258" spans="1:44">
      <c r="A258">
        <v>43</v>
      </c>
      <c r="B258">
        <v>4.5</v>
      </c>
      <c r="C258">
        <v>1.8</v>
      </c>
      <c r="D258" s="3">
        <v>1.1200000000000001</v>
      </c>
      <c r="E258">
        <v>0</v>
      </c>
      <c r="F258">
        <v>1</v>
      </c>
      <c r="G258">
        <v>67</v>
      </c>
      <c r="H258">
        <v>3</v>
      </c>
      <c r="I258">
        <v>2.2000000000000002</v>
      </c>
      <c r="J258">
        <v>0</v>
      </c>
      <c r="K258">
        <v>13</v>
      </c>
      <c r="L258">
        <v>1</v>
      </c>
      <c r="M258">
        <v>0</v>
      </c>
      <c r="N258">
        <v>0</v>
      </c>
      <c r="O258">
        <v>0</v>
      </c>
      <c r="P258">
        <v>0</v>
      </c>
      <c r="Q258">
        <v>0</v>
      </c>
      <c r="R258">
        <v>0</v>
      </c>
      <c r="S258">
        <v>0</v>
      </c>
      <c r="T258">
        <v>1</v>
      </c>
      <c r="U258">
        <v>0</v>
      </c>
      <c r="V258">
        <v>0</v>
      </c>
      <c r="W258">
        <v>0</v>
      </c>
      <c r="X258">
        <v>0</v>
      </c>
      <c r="Y258">
        <v>0</v>
      </c>
      <c r="Z258">
        <v>0</v>
      </c>
      <c r="AA258">
        <v>0</v>
      </c>
      <c r="AB258">
        <v>0</v>
      </c>
      <c r="AC258">
        <v>0</v>
      </c>
      <c r="AD258">
        <v>0</v>
      </c>
      <c r="AE258">
        <v>0</v>
      </c>
      <c r="AF258">
        <v>0</v>
      </c>
      <c r="AG258">
        <v>1</v>
      </c>
      <c r="AH258" s="59" cm="1">
        <f t="array" ref="AH258">$B$1005+SUMPRODUCT(A258:AG258,TRANSPOSE($B$1006:$B$1038))</f>
        <v>-2.1777772798472785</v>
      </c>
      <c r="AI258" s="3">
        <f>EXP(EmployeeData36[[#This Row],[Logit]])</f>
        <v>0.11329306977569099</v>
      </c>
      <c r="AJ258">
        <f>EmployeeData36[[#This Row],[Odds]]/(1+EmployeeData36[[#This Row],[Odds]])</f>
        <v>0.10176392259274331</v>
      </c>
      <c r="AK258">
        <f>IF(AR258=1,LN(EmployeeData36[[#This Row],[Probability]]),LN(1-EmployeeData36[[#This Row],[Probability]]))</f>
        <v>-0.10732235279440082</v>
      </c>
      <c r="AL258" s="3">
        <f>(AR258-EmployeeData36[[#This Row],[Probability]])^2</f>
        <v>1.0355895941461852E-2</v>
      </c>
      <c r="AM258" t="str">
        <f>IF(EmployeeData36[[#This Row],[Probability]]&lt;10%,"Low",
IF(EmployeeData36[[#This Row],[Probability]]&lt;20%,"Moderate",
IF(EmployeeData36[[#This Row],[Probability]]&lt;30%,"High","Very High")))</f>
        <v>Moderate</v>
      </c>
      <c r="AN258">
        <f t="shared" ref="AN258:AN321" si="4">AR258</f>
        <v>0</v>
      </c>
      <c r="AO258" t="str">
        <f>EmployeeData3[[#This Row],[Department]]</f>
        <v>Claims</v>
      </c>
      <c r="AP258" t="str">
        <f>EmployeeData3[[#This Row],[Country]]</f>
        <v>UK</v>
      </c>
      <c r="AQ258" t="str">
        <f>EmployeeData[[#This Row],[Job Level]]</f>
        <v>Professional</v>
      </c>
      <c r="AR258">
        <v>0</v>
      </c>
    </row>
    <row r="259" spans="1:44">
      <c r="A259">
        <v>50</v>
      </c>
      <c r="B259">
        <v>4.5999999999999996</v>
      </c>
      <c r="C259">
        <v>0.4</v>
      </c>
      <c r="D259" s="3">
        <v>0.94</v>
      </c>
      <c r="E259">
        <v>0</v>
      </c>
      <c r="F259">
        <v>7</v>
      </c>
      <c r="G259">
        <v>56</v>
      </c>
      <c r="H259">
        <v>2</v>
      </c>
      <c r="I259">
        <v>3.8</v>
      </c>
      <c r="J259">
        <v>0</v>
      </c>
      <c r="K259">
        <v>42</v>
      </c>
      <c r="L259">
        <v>1</v>
      </c>
      <c r="M259">
        <v>0</v>
      </c>
      <c r="N259">
        <v>0</v>
      </c>
      <c r="O259">
        <v>0</v>
      </c>
      <c r="P259">
        <v>0</v>
      </c>
      <c r="Q259">
        <v>0</v>
      </c>
      <c r="R259">
        <v>0</v>
      </c>
      <c r="S259">
        <v>0</v>
      </c>
      <c r="T259">
        <v>0</v>
      </c>
      <c r="U259">
        <v>0</v>
      </c>
      <c r="V259">
        <v>0</v>
      </c>
      <c r="W259">
        <v>0</v>
      </c>
      <c r="X259">
        <v>1</v>
      </c>
      <c r="Y259">
        <v>0</v>
      </c>
      <c r="Z259">
        <v>0</v>
      </c>
      <c r="AA259">
        <v>0</v>
      </c>
      <c r="AB259">
        <v>0</v>
      </c>
      <c r="AC259">
        <v>0</v>
      </c>
      <c r="AD259">
        <v>0</v>
      </c>
      <c r="AE259">
        <v>0</v>
      </c>
      <c r="AF259">
        <v>0</v>
      </c>
      <c r="AG259">
        <v>0</v>
      </c>
      <c r="AH259" s="59" cm="1">
        <f t="array" ref="AH259">$B$1005+SUMPRODUCT(A259:AG259,TRANSPOSE($B$1006:$B$1038))</f>
        <v>-2.1533522121841742</v>
      </c>
      <c r="AI259" s="3">
        <f>EXP(EmployeeData36[[#This Row],[Logit]])</f>
        <v>0.11609433191509147</v>
      </c>
      <c r="AJ259">
        <f>EmployeeData36[[#This Row],[Odds]]/(1+EmployeeData36[[#This Row],[Odds]])</f>
        <v>0.1040183867934234</v>
      </c>
      <c r="AK259">
        <f>IF(AR259=1,LN(EmployeeData36[[#This Row],[Probability]]),LN(1-EmployeeData36[[#This Row],[Probability]]))</f>
        <v>-0.10983538719256764</v>
      </c>
      <c r="AL259" s="3">
        <f>(AR259-EmployeeData36[[#This Row],[Probability]])^2</f>
        <v>1.081982479110624E-2</v>
      </c>
      <c r="AM259" t="str">
        <f>IF(EmployeeData36[[#This Row],[Probability]]&lt;10%,"Low",
IF(EmployeeData36[[#This Row],[Probability]]&lt;20%,"Moderate",
IF(EmployeeData36[[#This Row],[Probability]]&lt;30%,"High","Very High")))</f>
        <v>Moderate</v>
      </c>
      <c r="AN259">
        <f t="shared" si="4"/>
        <v>0</v>
      </c>
      <c r="AO259" t="str">
        <f>EmployeeData3[[#This Row],[Department]]</f>
        <v>Marketing</v>
      </c>
      <c r="AP259" t="str">
        <f>EmployeeData3[[#This Row],[Country]]</f>
        <v>UK</v>
      </c>
      <c r="AQ259" t="str">
        <f>EmployeeData[[#This Row],[Job Level]]</f>
        <v>Professional</v>
      </c>
      <c r="AR259">
        <v>0</v>
      </c>
    </row>
    <row r="260" spans="1:44">
      <c r="A260">
        <v>32</v>
      </c>
      <c r="B260">
        <v>2.7</v>
      </c>
      <c r="C260">
        <v>2.7</v>
      </c>
      <c r="D260" s="3">
        <v>0.75</v>
      </c>
      <c r="E260">
        <v>1</v>
      </c>
      <c r="F260">
        <v>17</v>
      </c>
      <c r="G260">
        <v>75</v>
      </c>
      <c r="H260">
        <v>2</v>
      </c>
      <c r="I260">
        <v>3.6</v>
      </c>
      <c r="J260">
        <v>0</v>
      </c>
      <c r="K260">
        <v>35</v>
      </c>
      <c r="L260">
        <v>0</v>
      </c>
      <c r="M260">
        <v>0</v>
      </c>
      <c r="N260">
        <v>0</v>
      </c>
      <c r="O260">
        <v>0</v>
      </c>
      <c r="P260">
        <v>1</v>
      </c>
      <c r="Q260">
        <v>0</v>
      </c>
      <c r="R260">
        <v>0</v>
      </c>
      <c r="S260">
        <v>0</v>
      </c>
      <c r="T260">
        <v>0</v>
      </c>
      <c r="U260">
        <v>0</v>
      </c>
      <c r="V260">
        <v>0</v>
      </c>
      <c r="W260">
        <v>0</v>
      </c>
      <c r="X260">
        <v>0</v>
      </c>
      <c r="Y260">
        <v>0</v>
      </c>
      <c r="Z260">
        <v>0</v>
      </c>
      <c r="AA260">
        <v>0</v>
      </c>
      <c r="AB260">
        <v>0</v>
      </c>
      <c r="AC260">
        <v>0</v>
      </c>
      <c r="AD260">
        <v>0</v>
      </c>
      <c r="AE260">
        <v>0</v>
      </c>
      <c r="AF260">
        <v>0</v>
      </c>
      <c r="AG260">
        <v>0</v>
      </c>
      <c r="AH260" s="59" cm="1">
        <f t="array" ref="AH260">$B$1005+SUMPRODUCT(A260:AG260,TRANSPOSE($B$1006:$B$1038))</f>
        <v>-2.5959261319495122</v>
      </c>
      <c r="AI260" s="3">
        <f>EXP(EmployeeData36[[#This Row],[Logit]])</f>
        <v>7.4576776146468265E-2</v>
      </c>
      <c r="AJ260">
        <f>EmployeeData36[[#This Row],[Odds]]/(1+EmployeeData36[[#This Row],[Odds]])</f>
        <v>6.9401068217673098E-2</v>
      </c>
      <c r="AK260">
        <f>IF(AR260=1,LN(EmployeeData36[[#This Row],[Probability]]),LN(1-EmployeeData36[[#This Row],[Probability]]))</f>
        <v>-7.1926887452833488E-2</v>
      </c>
      <c r="AL260" s="3">
        <f>(AR260-EmployeeData36[[#This Row],[Probability]])^2</f>
        <v>4.8165082697541146E-3</v>
      </c>
      <c r="AM260" t="str">
        <f>IF(EmployeeData36[[#This Row],[Probability]]&lt;10%,"Low",
IF(EmployeeData36[[#This Row],[Probability]]&lt;20%,"Moderate",
IF(EmployeeData36[[#This Row],[Probability]]&lt;30%,"High","Very High")))</f>
        <v>Low</v>
      </c>
      <c r="AN260">
        <f t="shared" si="4"/>
        <v>0</v>
      </c>
      <c r="AO260" t="str">
        <f>EmployeeData3[[#This Row],[Department]]</f>
        <v>Operations</v>
      </c>
      <c r="AP260" t="str">
        <f>EmployeeData3[[#This Row],[Country]]</f>
        <v>UK</v>
      </c>
      <c r="AQ260" t="str">
        <f>EmployeeData[[#This Row],[Job Level]]</f>
        <v>Entry</v>
      </c>
      <c r="AR260">
        <v>0</v>
      </c>
    </row>
    <row r="261" spans="1:44">
      <c r="A261">
        <v>31</v>
      </c>
      <c r="B261">
        <v>5.5</v>
      </c>
      <c r="C261">
        <v>0.7</v>
      </c>
      <c r="D261" s="3">
        <v>1.02</v>
      </c>
      <c r="E261">
        <v>0</v>
      </c>
      <c r="F261">
        <v>29</v>
      </c>
      <c r="G261">
        <v>62</v>
      </c>
      <c r="H261">
        <v>10</v>
      </c>
      <c r="I261">
        <v>0.4</v>
      </c>
      <c r="J261">
        <v>0</v>
      </c>
      <c r="K261">
        <v>9</v>
      </c>
      <c r="L261">
        <v>1</v>
      </c>
      <c r="M261">
        <v>0</v>
      </c>
      <c r="N261">
        <v>0</v>
      </c>
      <c r="O261">
        <v>0</v>
      </c>
      <c r="P261">
        <v>0</v>
      </c>
      <c r="Q261">
        <v>0</v>
      </c>
      <c r="R261">
        <v>1</v>
      </c>
      <c r="S261">
        <v>0</v>
      </c>
      <c r="T261">
        <v>0</v>
      </c>
      <c r="U261">
        <v>0</v>
      </c>
      <c r="V261">
        <v>0</v>
      </c>
      <c r="W261">
        <v>1</v>
      </c>
      <c r="X261">
        <v>0</v>
      </c>
      <c r="Y261">
        <v>0</v>
      </c>
      <c r="Z261">
        <v>0</v>
      </c>
      <c r="AA261">
        <v>0</v>
      </c>
      <c r="AB261">
        <v>0</v>
      </c>
      <c r="AC261">
        <v>0</v>
      </c>
      <c r="AD261">
        <v>0</v>
      </c>
      <c r="AE261">
        <v>0</v>
      </c>
      <c r="AF261">
        <v>1</v>
      </c>
      <c r="AG261">
        <v>0</v>
      </c>
      <c r="AH261" s="59" cm="1">
        <f t="array" ref="AH261">$B$1005+SUMPRODUCT(A261:AG261,TRANSPOSE($B$1006:$B$1038))</f>
        <v>-1.8596720861026825</v>
      </c>
      <c r="AI261" s="3">
        <f>EXP(EmployeeData36[[#This Row],[Logit]])</f>
        <v>0.15572368595738809</v>
      </c>
      <c r="AJ261">
        <f>EmployeeData36[[#This Row],[Odds]]/(1+EmployeeData36[[#This Row],[Odds]])</f>
        <v>0.13474127756444518</v>
      </c>
      <c r="AK261">
        <f>IF(AR261=1,LN(EmployeeData36[[#This Row],[Probability]]),LN(1-EmployeeData36[[#This Row],[Probability]]))</f>
        <v>-0.14472671569050266</v>
      </c>
      <c r="AL261" s="3">
        <f>(AR261-EmployeeData36[[#This Row],[Probability]])^2</f>
        <v>1.8155211879698856E-2</v>
      </c>
      <c r="AM261" t="str">
        <f>IF(EmployeeData36[[#This Row],[Probability]]&lt;10%,"Low",
IF(EmployeeData36[[#This Row],[Probability]]&lt;20%,"Moderate",
IF(EmployeeData36[[#This Row],[Probability]]&lt;30%,"High","Very High")))</f>
        <v>Moderate</v>
      </c>
      <c r="AN261">
        <f t="shared" si="4"/>
        <v>0</v>
      </c>
      <c r="AO261" t="str">
        <f>EmployeeData3[[#This Row],[Department]]</f>
        <v>IT</v>
      </c>
      <c r="AP261" t="str">
        <f>EmployeeData3[[#This Row],[Country]]</f>
        <v>UK</v>
      </c>
      <c r="AQ261" t="str">
        <f>EmployeeData[[#This Row],[Job Level]]</f>
        <v>Senior</v>
      </c>
      <c r="AR261">
        <v>0</v>
      </c>
    </row>
    <row r="262" spans="1:44">
      <c r="A262">
        <v>33</v>
      </c>
      <c r="B262">
        <v>5.6</v>
      </c>
      <c r="C262">
        <v>1.5</v>
      </c>
      <c r="D262" s="3">
        <v>1.01</v>
      </c>
      <c r="E262">
        <v>0</v>
      </c>
      <c r="F262">
        <v>26</v>
      </c>
      <c r="G262">
        <v>58</v>
      </c>
      <c r="H262">
        <v>10</v>
      </c>
      <c r="I262">
        <v>3.5</v>
      </c>
      <c r="J262">
        <v>0</v>
      </c>
      <c r="K262">
        <v>24</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1</v>
      </c>
      <c r="AG262">
        <v>0</v>
      </c>
      <c r="AH262" s="59" cm="1">
        <f t="array" ref="AH262">$B$1005+SUMPRODUCT(A262:AG262,TRANSPOSE($B$1006:$B$1038))</f>
        <v>-1.7433096828417327</v>
      </c>
      <c r="AI262" s="3">
        <f>EXP(EmployeeData36[[#This Row],[Logit]])</f>
        <v>0.17494044402429629</v>
      </c>
      <c r="AJ262">
        <f>EmployeeData36[[#This Row],[Odds]]/(1+EmployeeData36[[#This Row],[Odds]])</f>
        <v>0.14889303105875445</v>
      </c>
      <c r="AK262">
        <f>IF(AR262=1,LN(EmployeeData36[[#This Row],[Probability]]),LN(1-EmployeeData36[[#This Row],[Probability]]))</f>
        <v>-0.1612174603747776</v>
      </c>
      <c r="AL262" s="3">
        <f>(AR262-EmployeeData36[[#This Row],[Probability]])^2</f>
        <v>2.2169134697863219E-2</v>
      </c>
      <c r="AM262" t="str">
        <f>IF(EmployeeData36[[#This Row],[Probability]]&lt;10%,"Low",
IF(EmployeeData36[[#This Row],[Probability]]&lt;20%,"Moderate",
IF(EmployeeData36[[#This Row],[Probability]]&lt;30%,"High","Very High")))</f>
        <v>Moderate</v>
      </c>
      <c r="AN262">
        <f t="shared" si="4"/>
        <v>0</v>
      </c>
      <c r="AO262" t="str">
        <f>EmployeeData3[[#This Row],[Department]]</f>
        <v>Operations</v>
      </c>
      <c r="AP262" t="str">
        <f>EmployeeData3[[#This Row],[Country]]</f>
        <v>UK</v>
      </c>
      <c r="AQ262" t="str">
        <f>EmployeeData[[#This Row],[Job Level]]</f>
        <v>Professional</v>
      </c>
      <c r="AR262">
        <v>0</v>
      </c>
    </row>
    <row r="263" spans="1:44">
      <c r="A263">
        <v>43</v>
      </c>
      <c r="B263">
        <v>5.2</v>
      </c>
      <c r="C263">
        <v>1.8</v>
      </c>
      <c r="D263" s="3">
        <v>1.01</v>
      </c>
      <c r="E263">
        <v>1</v>
      </c>
      <c r="F263">
        <v>18</v>
      </c>
      <c r="G263">
        <v>64</v>
      </c>
      <c r="H263">
        <v>4</v>
      </c>
      <c r="I263">
        <v>3.5</v>
      </c>
      <c r="J263">
        <v>0</v>
      </c>
      <c r="K263">
        <v>26</v>
      </c>
      <c r="L263">
        <v>1</v>
      </c>
      <c r="M263">
        <v>0</v>
      </c>
      <c r="N263">
        <v>1</v>
      </c>
      <c r="O263">
        <v>0</v>
      </c>
      <c r="P263">
        <v>0</v>
      </c>
      <c r="Q263">
        <v>1</v>
      </c>
      <c r="R263">
        <v>0</v>
      </c>
      <c r="S263">
        <v>0</v>
      </c>
      <c r="T263">
        <v>1</v>
      </c>
      <c r="U263">
        <v>0</v>
      </c>
      <c r="V263">
        <v>0</v>
      </c>
      <c r="W263">
        <v>0</v>
      </c>
      <c r="X263">
        <v>0</v>
      </c>
      <c r="Y263">
        <v>0</v>
      </c>
      <c r="Z263">
        <v>0</v>
      </c>
      <c r="AA263">
        <v>0</v>
      </c>
      <c r="AB263">
        <v>0</v>
      </c>
      <c r="AC263">
        <v>0</v>
      </c>
      <c r="AD263">
        <v>1</v>
      </c>
      <c r="AE263">
        <v>0</v>
      </c>
      <c r="AF263">
        <v>0</v>
      </c>
      <c r="AG263">
        <v>0</v>
      </c>
      <c r="AH263" s="59" cm="1">
        <f t="array" ref="AH263">$B$1005+SUMPRODUCT(A263:AG263,TRANSPOSE($B$1006:$B$1038))</f>
        <v>-2.0112841865117903</v>
      </c>
      <c r="AI263" s="3">
        <f>EXP(EmployeeData36[[#This Row],[Logit]])</f>
        <v>0.13381671865549064</v>
      </c>
      <c r="AJ263">
        <f>EmployeeData36[[#This Row],[Odds]]/(1+EmployeeData36[[#This Row],[Odds]])</f>
        <v>0.11802323643117027</v>
      </c>
      <c r="AK263">
        <f>IF(AR263=1,LN(EmployeeData36[[#This Row],[Probability]]),LN(1-EmployeeData36[[#This Row],[Probability]]))</f>
        <v>-0.1255895684824426</v>
      </c>
      <c r="AL263" s="3">
        <f>(AR263-EmployeeData36[[#This Row],[Probability]])^2</f>
        <v>1.3929484337687916E-2</v>
      </c>
      <c r="AM263" t="str">
        <f>IF(EmployeeData36[[#This Row],[Probability]]&lt;10%,"Low",
IF(EmployeeData36[[#This Row],[Probability]]&lt;20%,"Moderate",
IF(EmployeeData36[[#This Row],[Probability]]&lt;30%,"High","Very High")))</f>
        <v>Moderate</v>
      </c>
      <c r="AN263">
        <f t="shared" si="4"/>
        <v>0</v>
      </c>
      <c r="AO263" t="str">
        <f>EmployeeData3[[#This Row],[Department]]</f>
        <v>Claims</v>
      </c>
      <c r="AP263" t="str">
        <f>EmployeeData3[[#This Row],[Country]]</f>
        <v>Singapore</v>
      </c>
      <c r="AQ263" t="str">
        <f>EmployeeData[[#This Row],[Job Level]]</f>
        <v>Manager</v>
      </c>
      <c r="AR263">
        <v>0</v>
      </c>
    </row>
    <row r="264" spans="1:44">
      <c r="A264">
        <v>49</v>
      </c>
      <c r="B264">
        <v>2.6</v>
      </c>
      <c r="C264">
        <v>1</v>
      </c>
      <c r="D264" s="3">
        <v>0.98</v>
      </c>
      <c r="E264">
        <v>1</v>
      </c>
      <c r="F264">
        <v>13</v>
      </c>
      <c r="G264">
        <v>100</v>
      </c>
      <c r="H264">
        <v>1</v>
      </c>
      <c r="I264">
        <v>2.2000000000000002</v>
      </c>
      <c r="J264">
        <v>0</v>
      </c>
      <c r="K264">
        <v>20</v>
      </c>
      <c r="L264">
        <v>0</v>
      </c>
      <c r="M264">
        <v>0</v>
      </c>
      <c r="N264">
        <v>0</v>
      </c>
      <c r="O264">
        <v>0</v>
      </c>
      <c r="P264">
        <v>0</v>
      </c>
      <c r="Q264">
        <v>0</v>
      </c>
      <c r="R264">
        <v>0</v>
      </c>
      <c r="S264">
        <v>0</v>
      </c>
      <c r="T264">
        <v>0</v>
      </c>
      <c r="U264">
        <v>1</v>
      </c>
      <c r="V264">
        <v>0</v>
      </c>
      <c r="W264">
        <v>0</v>
      </c>
      <c r="X264">
        <v>0</v>
      </c>
      <c r="Y264">
        <v>0</v>
      </c>
      <c r="Z264">
        <v>0</v>
      </c>
      <c r="AA264">
        <v>1</v>
      </c>
      <c r="AB264">
        <v>0</v>
      </c>
      <c r="AC264">
        <v>0</v>
      </c>
      <c r="AD264">
        <v>0</v>
      </c>
      <c r="AE264">
        <v>0</v>
      </c>
      <c r="AF264">
        <v>1</v>
      </c>
      <c r="AG264">
        <v>0</v>
      </c>
      <c r="AH264" s="59" cm="1">
        <f t="array" ref="AH264">$B$1005+SUMPRODUCT(A264:AG264,TRANSPOSE($B$1006:$B$1038))</f>
        <v>-3.4102758313999608</v>
      </c>
      <c r="AI264" s="3">
        <f>EXP(EmployeeData36[[#This Row],[Logit]])</f>
        <v>3.3032087832151495E-2</v>
      </c>
      <c r="AJ264">
        <f>EmployeeData36[[#This Row],[Odds]]/(1+EmployeeData36[[#This Row],[Odds]])</f>
        <v>3.1975858466768745E-2</v>
      </c>
      <c r="AK264">
        <f>IF(AR264=1,LN(EmployeeData36[[#This Row],[Probability]]),LN(1-EmployeeData36[[#This Row],[Probability]]))</f>
        <v>-3.24982524161012E-2</v>
      </c>
      <c r="AL264" s="3">
        <f>(AR264-EmployeeData36[[#This Row],[Probability]])^2</f>
        <v>1.0224555246868263E-3</v>
      </c>
      <c r="AM264" t="str">
        <f>IF(EmployeeData36[[#This Row],[Probability]]&lt;10%,"Low",
IF(EmployeeData36[[#This Row],[Probability]]&lt;20%,"Moderate",
IF(EmployeeData36[[#This Row],[Probability]]&lt;30%,"High","Very High")))</f>
        <v>Low</v>
      </c>
      <c r="AN264">
        <f t="shared" si="4"/>
        <v>0</v>
      </c>
      <c r="AO264" t="str">
        <f>EmployeeData3[[#This Row],[Department]]</f>
        <v>Finance</v>
      </c>
      <c r="AP264" t="str">
        <f>EmployeeData3[[#This Row],[Country]]</f>
        <v>Canada</v>
      </c>
      <c r="AQ264" t="str">
        <f>EmployeeData[[#This Row],[Job Level]]</f>
        <v>Professional</v>
      </c>
      <c r="AR264">
        <v>0</v>
      </c>
    </row>
    <row r="265" spans="1:44">
      <c r="A265">
        <v>27</v>
      </c>
      <c r="B265">
        <v>2.2000000000000002</v>
      </c>
      <c r="C265">
        <v>1.7</v>
      </c>
      <c r="D265" s="3">
        <v>0.99</v>
      </c>
      <c r="E265">
        <v>0</v>
      </c>
      <c r="F265">
        <v>18</v>
      </c>
      <c r="G265">
        <v>69</v>
      </c>
      <c r="H265">
        <v>7</v>
      </c>
      <c r="I265">
        <v>2.7</v>
      </c>
      <c r="J265">
        <v>0</v>
      </c>
      <c r="K265">
        <v>33</v>
      </c>
      <c r="L265">
        <v>0</v>
      </c>
      <c r="M265">
        <v>0</v>
      </c>
      <c r="N265">
        <v>0</v>
      </c>
      <c r="O265">
        <v>0</v>
      </c>
      <c r="P265">
        <v>0</v>
      </c>
      <c r="Q265">
        <v>0</v>
      </c>
      <c r="R265">
        <v>0</v>
      </c>
      <c r="S265">
        <v>0</v>
      </c>
      <c r="T265">
        <v>0</v>
      </c>
      <c r="U265">
        <v>0</v>
      </c>
      <c r="V265">
        <v>0</v>
      </c>
      <c r="W265">
        <v>0</v>
      </c>
      <c r="X265">
        <v>0</v>
      </c>
      <c r="Y265">
        <v>1</v>
      </c>
      <c r="Z265">
        <v>0</v>
      </c>
      <c r="AA265">
        <v>0</v>
      </c>
      <c r="AB265">
        <v>0</v>
      </c>
      <c r="AC265">
        <v>0</v>
      </c>
      <c r="AD265">
        <v>0</v>
      </c>
      <c r="AE265">
        <v>0</v>
      </c>
      <c r="AF265">
        <v>0</v>
      </c>
      <c r="AG265">
        <v>0</v>
      </c>
      <c r="AH265" s="59" cm="1">
        <f t="array" ref="AH265">$B$1005+SUMPRODUCT(A265:AG265,TRANSPOSE($B$1006:$B$1038))</f>
        <v>-1.9203661337202038</v>
      </c>
      <c r="AI265" s="3">
        <f>EXP(EmployeeData36[[#This Row],[Logit]])</f>
        <v>0.146553294203316</v>
      </c>
      <c r="AJ265">
        <f>EmployeeData36[[#This Row],[Odds]]/(1+EmployeeData36[[#This Row],[Odds]])</f>
        <v>0.12782074321730394</v>
      </c>
      <c r="AK265">
        <f>IF(AR265=1,LN(EmployeeData36[[#This Row],[Probability]]),LN(1-EmployeeData36[[#This Row],[Probability]]))</f>
        <v>-0.13676030649478729</v>
      </c>
      <c r="AL265" s="3">
        <f>(AR265-EmployeeData36[[#This Row],[Probability]])^2</f>
        <v>1.6338142396623952E-2</v>
      </c>
      <c r="AM265" t="str">
        <f>IF(EmployeeData36[[#This Row],[Probability]]&lt;10%,"Low",
IF(EmployeeData36[[#This Row],[Probability]]&lt;20%,"Moderate",
IF(EmployeeData36[[#This Row],[Probability]]&lt;30%,"High","Very High")))</f>
        <v>Moderate</v>
      </c>
      <c r="AN265">
        <f t="shared" si="4"/>
        <v>0</v>
      </c>
      <c r="AO265" t="str">
        <f>EmployeeData3[[#This Row],[Department]]</f>
        <v>Sales</v>
      </c>
      <c r="AP265" t="str">
        <f>EmployeeData3[[#This Row],[Country]]</f>
        <v>UK</v>
      </c>
      <c r="AQ265" t="str">
        <f>EmployeeData[[#This Row],[Job Level]]</f>
        <v>Professional</v>
      </c>
      <c r="AR265">
        <v>0</v>
      </c>
    </row>
    <row r="266" spans="1:44">
      <c r="A266">
        <v>25</v>
      </c>
      <c r="B266">
        <v>2.9</v>
      </c>
      <c r="C266">
        <v>2</v>
      </c>
      <c r="D266" s="3">
        <v>1.17</v>
      </c>
      <c r="E266">
        <v>0</v>
      </c>
      <c r="F266">
        <v>11</v>
      </c>
      <c r="G266">
        <v>49</v>
      </c>
      <c r="H266">
        <v>4</v>
      </c>
      <c r="I266">
        <v>0.5</v>
      </c>
      <c r="J266">
        <v>0</v>
      </c>
      <c r="K266">
        <v>34</v>
      </c>
      <c r="L266">
        <v>0</v>
      </c>
      <c r="M266">
        <v>0</v>
      </c>
      <c r="N266">
        <v>0</v>
      </c>
      <c r="O266">
        <v>0</v>
      </c>
      <c r="P266">
        <v>1</v>
      </c>
      <c r="Q266">
        <v>0</v>
      </c>
      <c r="R266">
        <v>0</v>
      </c>
      <c r="S266">
        <v>0</v>
      </c>
      <c r="T266">
        <v>0</v>
      </c>
      <c r="U266">
        <v>0</v>
      </c>
      <c r="V266">
        <v>0</v>
      </c>
      <c r="W266">
        <v>0</v>
      </c>
      <c r="X266">
        <v>0</v>
      </c>
      <c r="Y266">
        <v>0</v>
      </c>
      <c r="Z266">
        <v>1</v>
      </c>
      <c r="AA266">
        <v>0</v>
      </c>
      <c r="AB266">
        <v>0</v>
      </c>
      <c r="AC266">
        <v>0</v>
      </c>
      <c r="AD266">
        <v>1</v>
      </c>
      <c r="AE266">
        <v>0</v>
      </c>
      <c r="AF266">
        <v>0</v>
      </c>
      <c r="AG266">
        <v>0</v>
      </c>
      <c r="AH266" s="59" cm="1">
        <f t="array" ref="AH266">$B$1005+SUMPRODUCT(A266:AG266,TRANSPOSE($B$1006:$B$1038))</f>
        <v>-1.1097085733367875</v>
      </c>
      <c r="AI266" s="3">
        <f>EXP(EmployeeData36[[#This Row],[Logit]])</f>
        <v>0.32965501733954544</v>
      </c>
      <c r="AJ266">
        <f>EmployeeData36[[#This Row],[Odds]]/(1+EmployeeData36[[#This Row],[Odds]])</f>
        <v>0.24792522349078128</v>
      </c>
      <c r="AK266">
        <f>IF(AR266=1,LN(EmployeeData36[[#This Row],[Probability]]),LN(1-EmployeeData36[[#This Row],[Probability]]))</f>
        <v>-0.28491952312844748</v>
      </c>
      <c r="AL266" s="3">
        <f>(AR266-EmployeeData36[[#This Row],[Probability]])^2</f>
        <v>6.1466916442953844E-2</v>
      </c>
      <c r="AM266" t="str">
        <f>IF(EmployeeData36[[#This Row],[Probability]]&lt;10%,"Low",
IF(EmployeeData36[[#This Row],[Probability]]&lt;20%,"Moderate",
IF(EmployeeData36[[#This Row],[Probability]]&lt;30%,"High","Very High")))</f>
        <v>High</v>
      </c>
      <c r="AN266">
        <f t="shared" si="4"/>
        <v>0</v>
      </c>
      <c r="AO266" t="str">
        <f>EmployeeData3[[#This Row],[Department]]</f>
        <v>Underwriting</v>
      </c>
      <c r="AP266" t="str">
        <f>EmployeeData3[[#This Row],[Country]]</f>
        <v>Singapore</v>
      </c>
      <c r="AQ266" t="str">
        <f>EmployeeData[[#This Row],[Job Level]]</f>
        <v>Entry</v>
      </c>
      <c r="AR266">
        <v>0</v>
      </c>
    </row>
    <row r="267" spans="1:44">
      <c r="A267">
        <v>59</v>
      </c>
      <c r="B267">
        <v>2</v>
      </c>
      <c r="C267">
        <v>1.7</v>
      </c>
      <c r="D267" s="3">
        <v>1.03</v>
      </c>
      <c r="E267">
        <v>1</v>
      </c>
      <c r="F267">
        <v>31</v>
      </c>
      <c r="G267">
        <v>91</v>
      </c>
      <c r="H267">
        <v>9</v>
      </c>
      <c r="I267">
        <v>0.9</v>
      </c>
      <c r="J267">
        <v>0</v>
      </c>
      <c r="K267">
        <v>22</v>
      </c>
      <c r="L267">
        <v>0</v>
      </c>
      <c r="M267">
        <v>0</v>
      </c>
      <c r="N267">
        <v>0</v>
      </c>
      <c r="O267">
        <v>0</v>
      </c>
      <c r="P267">
        <v>1</v>
      </c>
      <c r="Q267">
        <v>0</v>
      </c>
      <c r="R267">
        <v>0</v>
      </c>
      <c r="S267">
        <v>0</v>
      </c>
      <c r="T267">
        <v>0</v>
      </c>
      <c r="U267">
        <v>0</v>
      </c>
      <c r="V267">
        <v>0</v>
      </c>
      <c r="W267">
        <v>0</v>
      </c>
      <c r="X267">
        <v>1</v>
      </c>
      <c r="Y267">
        <v>0</v>
      </c>
      <c r="Z267">
        <v>0</v>
      </c>
      <c r="AA267">
        <v>0</v>
      </c>
      <c r="AB267">
        <v>0</v>
      </c>
      <c r="AC267">
        <v>0</v>
      </c>
      <c r="AD267">
        <v>0</v>
      </c>
      <c r="AE267">
        <v>1</v>
      </c>
      <c r="AF267">
        <v>0</v>
      </c>
      <c r="AG267">
        <v>0</v>
      </c>
      <c r="AH267" s="59" cm="1">
        <f t="array" ref="AH267">$B$1005+SUMPRODUCT(A267:AG267,TRANSPOSE($B$1006:$B$1038))</f>
        <v>-3.2239706791568183</v>
      </c>
      <c r="AI267" s="3">
        <f>EXP(EmployeeData36[[#This Row],[Logit]])</f>
        <v>3.9796724098715687E-2</v>
      </c>
      <c r="AJ267">
        <f>EmployeeData36[[#This Row],[Odds]]/(1+EmployeeData36[[#This Row],[Odds]])</f>
        <v>3.8273561722567503E-2</v>
      </c>
      <c r="AK267">
        <f>IF(AR267=1,LN(EmployeeData36[[#This Row],[Probability]]),LN(1-EmployeeData36[[#This Row],[Probability]]))</f>
        <v>-3.9025236451566872E-2</v>
      </c>
      <c r="AL267" s="3">
        <f>(AR267-EmployeeData36[[#This Row],[Probability]])^2</f>
        <v>1.4648655269311843E-3</v>
      </c>
      <c r="AM267" t="str">
        <f>IF(EmployeeData36[[#This Row],[Probability]]&lt;10%,"Low",
IF(EmployeeData36[[#This Row],[Probability]]&lt;20%,"Moderate",
IF(EmployeeData36[[#This Row],[Probability]]&lt;30%,"High","Very High")))</f>
        <v>Low</v>
      </c>
      <c r="AN267">
        <f t="shared" si="4"/>
        <v>0</v>
      </c>
      <c r="AO267" t="str">
        <f>EmployeeData3[[#This Row],[Department]]</f>
        <v>Marketing</v>
      </c>
      <c r="AP267" t="str">
        <f>EmployeeData3[[#This Row],[Country]]</f>
        <v>US</v>
      </c>
      <c r="AQ267" t="str">
        <f>EmployeeData[[#This Row],[Job Level]]</f>
        <v>Entry</v>
      </c>
      <c r="AR267">
        <v>0</v>
      </c>
    </row>
    <row r="268" spans="1:44">
      <c r="A268">
        <v>36</v>
      </c>
      <c r="B268">
        <v>8.1</v>
      </c>
      <c r="C268">
        <v>2.7</v>
      </c>
      <c r="D268" s="3">
        <v>0.96</v>
      </c>
      <c r="E268">
        <v>0</v>
      </c>
      <c r="F268">
        <v>14</v>
      </c>
      <c r="G268">
        <v>79</v>
      </c>
      <c r="H268">
        <v>2</v>
      </c>
      <c r="I268">
        <v>1.3</v>
      </c>
      <c r="J268">
        <v>0</v>
      </c>
      <c r="K268">
        <v>21</v>
      </c>
      <c r="L268">
        <v>0</v>
      </c>
      <c r="M268">
        <v>0</v>
      </c>
      <c r="N268">
        <v>0</v>
      </c>
      <c r="O268">
        <v>0</v>
      </c>
      <c r="P268">
        <v>0</v>
      </c>
      <c r="Q268">
        <v>0</v>
      </c>
      <c r="R268">
        <v>0</v>
      </c>
      <c r="S268">
        <v>0</v>
      </c>
      <c r="T268">
        <v>0</v>
      </c>
      <c r="U268">
        <v>0</v>
      </c>
      <c r="V268">
        <v>0</v>
      </c>
      <c r="W268">
        <v>0</v>
      </c>
      <c r="X268">
        <v>1</v>
      </c>
      <c r="Y268">
        <v>0</v>
      </c>
      <c r="Z268">
        <v>0</v>
      </c>
      <c r="AA268">
        <v>0</v>
      </c>
      <c r="AB268">
        <v>0</v>
      </c>
      <c r="AC268">
        <v>0</v>
      </c>
      <c r="AD268">
        <v>0</v>
      </c>
      <c r="AE268">
        <v>0</v>
      </c>
      <c r="AF268">
        <v>0</v>
      </c>
      <c r="AG268">
        <v>0</v>
      </c>
      <c r="AH268" s="59" cm="1">
        <f t="array" ref="AH268">$B$1005+SUMPRODUCT(A268:AG268,TRANSPOSE($B$1006:$B$1038))</f>
        <v>-3.0703495802534375</v>
      </c>
      <c r="AI268" s="3">
        <f>EXP(EmployeeData36[[#This Row],[Logit]])</f>
        <v>4.6404929774500878E-2</v>
      </c>
      <c r="AJ268">
        <f>EmployeeData36[[#This Row],[Odds]]/(1+EmployeeData36[[#This Row],[Odds]])</f>
        <v>4.434700989463141E-2</v>
      </c>
      <c r="AK268">
        <f>IF(AR268=1,LN(EmployeeData36[[#This Row],[Probability]]),LN(1-EmployeeData36[[#This Row],[Probability]]))</f>
        <v>-4.5360412885636976E-2</v>
      </c>
      <c r="AL268" s="3">
        <f>(AR268-EmployeeData36[[#This Row],[Probability]])^2</f>
        <v>1.9666572865945364E-3</v>
      </c>
      <c r="AM268" t="str">
        <f>IF(EmployeeData36[[#This Row],[Probability]]&lt;10%,"Low",
IF(EmployeeData36[[#This Row],[Probability]]&lt;20%,"Moderate",
IF(EmployeeData36[[#This Row],[Probability]]&lt;30%,"High","Very High")))</f>
        <v>Low</v>
      </c>
      <c r="AN268">
        <f t="shared" si="4"/>
        <v>0</v>
      </c>
      <c r="AO268" t="str">
        <f>EmployeeData3[[#This Row],[Department]]</f>
        <v>Marketing</v>
      </c>
      <c r="AP268" t="str">
        <f>EmployeeData3[[#This Row],[Country]]</f>
        <v>UK</v>
      </c>
      <c r="AQ268" t="str">
        <f>EmployeeData[[#This Row],[Job Level]]</f>
        <v>Professional</v>
      </c>
      <c r="AR268">
        <v>0</v>
      </c>
    </row>
    <row r="269" spans="1:44">
      <c r="A269">
        <v>40</v>
      </c>
      <c r="B269">
        <v>3.1</v>
      </c>
      <c r="C269">
        <v>3.1</v>
      </c>
      <c r="D269" s="3">
        <v>0.87</v>
      </c>
      <c r="E269">
        <v>0</v>
      </c>
      <c r="F269">
        <v>15</v>
      </c>
      <c r="G269">
        <v>55</v>
      </c>
      <c r="H269">
        <v>5</v>
      </c>
      <c r="I269">
        <v>3.9</v>
      </c>
      <c r="J269">
        <v>0</v>
      </c>
      <c r="K269">
        <v>42</v>
      </c>
      <c r="L269">
        <v>1</v>
      </c>
      <c r="M269">
        <v>0</v>
      </c>
      <c r="N269">
        <v>1</v>
      </c>
      <c r="O269">
        <v>0</v>
      </c>
      <c r="P269">
        <v>0</v>
      </c>
      <c r="Q269">
        <v>0</v>
      </c>
      <c r="R269">
        <v>0</v>
      </c>
      <c r="S269">
        <v>0</v>
      </c>
      <c r="T269">
        <v>0</v>
      </c>
      <c r="U269">
        <v>0</v>
      </c>
      <c r="V269">
        <v>0</v>
      </c>
      <c r="W269">
        <v>0</v>
      </c>
      <c r="X269">
        <v>1</v>
      </c>
      <c r="Y269">
        <v>0</v>
      </c>
      <c r="Z269">
        <v>0</v>
      </c>
      <c r="AA269">
        <v>0</v>
      </c>
      <c r="AB269">
        <v>0</v>
      </c>
      <c r="AC269">
        <v>0</v>
      </c>
      <c r="AD269">
        <v>0</v>
      </c>
      <c r="AE269">
        <v>0</v>
      </c>
      <c r="AF269">
        <v>0</v>
      </c>
      <c r="AG269">
        <v>0</v>
      </c>
      <c r="AH269" s="59" cm="1">
        <f t="array" ref="AH269">$B$1005+SUMPRODUCT(A269:AG269,TRANSPOSE($B$1006:$B$1038))</f>
        <v>-1.210916768171908</v>
      </c>
      <c r="AI269" s="3">
        <f>EXP(EmployeeData36[[#This Row],[Logit]])</f>
        <v>0.29792402692889264</v>
      </c>
      <c r="AJ269">
        <f>EmployeeData36[[#This Row],[Odds]]/(1+EmployeeData36[[#This Row],[Odds]])</f>
        <v>0.22953887958591168</v>
      </c>
      <c r="AK269">
        <f>IF(AR269=1,LN(EmployeeData36[[#This Row],[Probability]]),LN(1-EmployeeData36[[#This Row],[Probability]]))</f>
        <v>-0.26076608569747678</v>
      </c>
      <c r="AL269" s="3">
        <f>(AR269-EmployeeData36[[#This Row],[Probability]])^2</f>
        <v>5.2688097241555661E-2</v>
      </c>
      <c r="AM269" t="str">
        <f>IF(EmployeeData36[[#This Row],[Probability]]&lt;10%,"Low",
IF(EmployeeData36[[#This Row],[Probability]]&lt;20%,"Moderate",
IF(EmployeeData36[[#This Row],[Probability]]&lt;30%,"High","Very High")))</f>
        <v>High</v>
      </c>
      <c r="AN269">
        <f t="shared" si="4"/>
        <v>0</v>
      </c>
      <c r="AO269" t="str">
        <f>EmployeeData3[[#This Row],[Department]]</f>
        <v>Marketing</v>
      </c>
      <c r="AP269" t="str">
        <f>EmployeeData3[[#This Row],[Country]]</f>
        <v>UK</v>
      </c>
      <c r="AQ269" t="str">
        <f>EmployeeData[[#This Row],[Job Level]]</f>
        <v>Professional</v>
      </c>
      <c r="AR269">
        <v>0</v>
      </c>
    </row>
    <row r="270" spans="1:44">
      <c r="A270">
        <v>32</v>
      </c>
      <c r="B270">
        <v>4.4000000000000004</v>
      </c>
      <c r="C270">
        <v>0.5</v>
      </c>
      <c r="D270" s="3">
        <v>0.93</v>
      </c>
      <c r="E270">
        <v>0</v>
      </c>
      <c r="F270">
        <v>1</v>
      </c>
      <c r="G270">
        <v>61</v>
      </c>
      <c r="H270">
        <v>2</v>
      </c>
      <c r="I270">
        <v>6</v>
      </c>
      <c r="J270">
        <v>0</v>
      </c>
      <c r="K270">
        <v>35</v>
      </c>
      <c r="L270">
        <v>1</v>
      </c>
      <c r="M270">
        <v>0</v>
      </c>
      <c r="N270">
        <v>0</v>
      </c>
      <c r="O270">
        <v>0</v>
      </c>
      <c r="P270">
        <v>0</v>
      </c>
      <c r="Q270">
        <v>0</v>
      </c>
      <c r="R270">
        <v>1</v>
      </c>
      <c r="S270">
        <v>0</v>
      </c>
      <c r="T270">
        <v>0</v>
      </c>
      <c r="U270">
        <v>0</v>
      </c>
      <c r="V270">
        <v>0</v>
      </c>
      <c r="W270">
        <v>0</v>
      </c>
      <c r="X270">
        <v>0</v>
      </c>
      <c r="Y270">
        <v>1</v>
      </c>
      <c r="Z270">
        <v>0</v>
      </c>
      <c r="AA270">
        <v>0</v>
      </c>
      <c r="AB270">
        <v>0</v>
      </c>
      <c r="AC270">
        <v>0</v>
      </c>
      <c r="AD270">
        <v>0</v>
      </c>
      <c r="AE270">
        <v>0</v>
      </c>
      <c r="AF270">
        <v>1</v>
      </c>
      <c r="AG270">
        <v>0</v>
      </c>
      <c r="AH270" s="59" cm="1">
        <f t="array" ref="AH270">$B$1005+SUMPRODUCT(A270:AG270,TRANSPOSE($B$1006:$B$1038))</f>
        <v>-2.2692596833485181</v>
      </c>
      <c r="AI270" s="3">
        <f>EXP(EmployeeData36[[#This Row],[Logit]])</f>
        <v>0.1033886921283927</v>
      </c>
      <c r="AJ270">
        <f>EmployeeData36[[#This Row],[Odds]]/(1+EmployeeData36[[#This Row],[Odds]])</f>
        <v>9.3701061888680451E-2</v>
      </c>
      <c r="AK270">
        <f>IF(AR270=1,LN(EmployeeData36[[#This Row],[Probability]]),LN(1-EmployeeData36[[#This Row],[Probability]]))</f>
        <v>-9.8386073596676935E-2</v>
      </c>
      <c r="AL270" s="3">
        <f>(AR270-EmployeeData36[[#This Row],[Probability]])^2</f>
        <v>8.779888999066324E-3</v>
      </c>
      <c r="AM270" t="str">
        <f>IF(EmployeeData36[[#This Row],[Probability]]&lt;10%,"Low",
IF(EmployeeData36[[#This Row],[Probability]]&lt;20%,"Moderate",
IF(EmployeeData36[[#This Row],[Probability]]&lt;30%,"High","Very High")))</f>
        <v>Low</v>
      </c>
      <c r="AN270">
        <f t="shared" si="4"/>
        <v>0</v>
      </c>
      <c r="AO270" t="str">
        <f>EmployeeData3[[#This Row],[Department]]</f>
        <v>Sales</v>
      </c>
      <c r="AP270" t="str">
        <f>EmployeeData3[[#This Row],[Country]]</f>
        <v>UK</v>
      </c>
      <c r="AQ270" t="str">
        <f>EmployeeData[[#This Row],[Job Level]]</f>
        <v>Senior</v>
      </c>
      <c r="AR270">
        <v>0</v>
      </c>
    </row>
    <row r="271" spans="1:44">
      <c r="A271">
        <v>42</v>
      </c>
      <c r="B271">
        <v>6.8</v>
      </c>
      <c r="C271">
        <v>2.2999999999999998</v>
      </c>
      <c r="D271" s="3">
        <v>1.2</v>
      </c>
      <c r="E271">
        <v>0</v>
      </c>
      <c r="F271">
        <v>14</v>
      </c>
      <c r="G271">
        <v>80</v>
      </c>
      <c r="H271">
        <v>2</v>
      </c>
      <c r="I271">
        <v>3.7</v>
      </c>
      <c r="J271">
        <v>0</v>
      </c>
      <c r="K271">
        <v>25</v>
      </c>
      <c r="L271">
        <v>0</v>
      </c>
      <c r="M271">
        <v>0</v>
      </c>
      <c r="N271">
        <v>0</v>
      </c>
      <c r="O271">
        <v>0</v>
      </c>
      <c r="P271">
        <v>0</v>
      </c>
      <c r="Q271">
        <v>0</v>
      </c>
      <c r="R271">
        <v>0</v>
      </c>
      <c r="S271">
        <v>0</v>
      </c>
      <c r="T271">
        <v>0</v>
      </c>
      <c r="U271">
        <v>0</v>
      </c>
      <c r="V271">
        <v>1</v>
      </c>
      <c r="W271">
        <v>0</v>
      </c>
      <c r="X271">
        <v>0</v>
      </c>
      <c r="Y271">
        <v>0</v>
      </c>
      <c r="Z271">
        <v>0</v>
      </c>
      <c r="AA271">
        <v>0</v>
      </c>
      <c r="AB271">
        <v>0</v>
      </c>
      <c r="AC271">
        <v>0</v>
      </c>
      <c r="AD271">
        <v>0</v>
      </c>
      <c r="AE271">
        <v>0</v>
      </c>
      <c r="AF271">
        <v>0</v>
      </c>
      <c r="AG271">
        <v>0</v>
      </c>
      <c r="AH271" s="59" cm="1">
        <f t="array" ref="AH271">$B$1005+SUMPRODUCT(A271:AG271,TRANSPOSE($B$1006:$B$1038))</f>
        <v>-2.68554721035831</v>
      </c>
      <c r="AI271" s="3">
        <f>EXP(EmployeeData36[[#This Row],[Logit]])</f>
        <v>6.8183872864493303E-2</v>
      </c>
      <c r="AJ271">
        <f>EmployeeData36[[#This Row],[Odds]]/(1+EmployeeData36[[#This Row],[Odds]])</f>
        <v>6.3831587984611818E-2</v>
      </c>
      <c r="AK271">
        <f>IF(AR271=1,LN(EmployeeData36[[#This Row],[Probability]]),LN(1-EmployeeData36[[#This Row],[Probability]]))</f>
        <v>-6.5959891322664624E-2</v>
      </c>
      <c r="AL271" s="3">
        <f>(AR271-EmployeeData36[[#This Row],[Probability]])^2</f>
        <v>4.07447162463724E-3</v>
      </c>
      <c r="AM271" t="str">
        <f>IF(EmployeeData36[[#This Row],[Probability]]&lt;10%,"Low",
IF(EmployeeData36[[#This Row],[Probability]]&lt;20%,"Moderate",
IF(EmployeeData36[[#This Row],[Probability]]&lt;30%,"High","Very High")))</f>
        <v>Low</v>
      </c>
      <c r="AN271">
        <f t="shared" si="4"/>
        <v>0</v>
      </c>
      <c r="AO271" t="str">
        <f>EmployeeData3[[#This Row],[Department]]</f>
        <v>HR</v>
      </c>
      <c r="AP271" t="str">
        <f>EmployeeData3[[#This Row],[Country]]</f>
        <v>UK</v>
      </c>
      <c r="AQ271" t="str">
        <f>EmployeeData[[#This Row],[Job Level]]</f>
        <v>Professional</v>
      </c>
      <c r="AR271">
        <v>0</v>
      </c>
    </row>
    <row r="272" spans="1:44">
      <c r="A272">
        <v>47</v>
      </c>
      <c r="B272">
        <v>1.9</v>
      </c>
      <c r="C272">
        <v>0.7</v>
      </c>
      <c r="D272" s="3">
        <v>1.01</v>
      </c>
      <c r="E272">
        <v>1</v>
      </c>
      <c r="F272">
        <v>24</v>
      </c>
      <c r="G272">
        <v>74</v>
      </c>
      <c r="H272">
        <v>2</v>
      </c>
      <c r="I272">
        <v>2.9</v>
      </c>
      <c r="J272">
        <v>0</v>
      </c>
      <c r="K272">
        <v>4</v>
      </c>
      <c r="L272">
        <v>1</v>
      </c>
      <c r="M272">
        <v>0</v>
      </c>
      <c r="N272">
        <v>0</v>
      </c>
      <c r="O272">
        <v>0</v>
      </c>
      <c r="P272">
        <v>0</v>
      </c>
      <c r="Q272">
        <v>0</v>
      </c>
      <c r="R272">
        <v>1</v>
      </c>
      <c r="S272">
        <v>0</v>
      </c>
      <c r="T272">
        <v>0</v>
      </c>
      <c r="U272">
        <v>0</v>
      </c>
      <c r="V272">
        <v>0</v>
      </c>
      <c r="W272">
        <v>0</v>
      </c>
      <c r="X272">
        <v>0</v>
      </c>
      <c r="Y272">
        <v>0</v>
      </c>
      <c r="Z272">
        <v>1</v>
      </c>
      <c r="AA272">
        <v>0</v>
      </c>
      <c r="AB272">
        <v>0</v>
      </c>
      <c r="AC272">
        <v>0</v>
      </c>
      <c r="AD272">
        <v>0</v>
      </c>
      <c r="AE272">
        <v>0</v>
      </c>
      <c r="AF272">
        <v>0</v>
      </c>
      <c r="AG272">
        <v>1</v>
      </c>
      <c r="AH272" s="59" cm="1">
        <f t="array" ref="AH272">$B$1005+SUMPRODUCT(A272:AG272,TRANSPOSE($B$1006:$B$1038))</f>
        <v>-3.6806617724789232</v>
      </c>
      <c r="AI272" s="3">
        <f>EXP(EmployeeData36[[#This Row],[Logit]])</f>
        <v>2.5206288486536828E-2</v>
      </c>
      <c r="AJ272">
        <f>EmployeeData36[[#This Row],[Odds]]/(1+EmployeeData36[[#This Row],[Odds]])</f>
        <v>2.4586552745153048E-2</v>
      </c>
      <c r="AK272">
        <f>IF(AR272=1,LN(EmployeeData36[[#This Row],[Probability]]),LN(1-EmployeeData36[[#This Row],[Probability]]))</f>
        <v>-2.4893849400922225E-2</v>
      </c>
      <c r="AL272" s="3">
        <f>(AR272-EmployeeData36[[#This Row],[Probability]])^2</f>
        <v>6.0449857589019293E-4</v>
      </c>
      <c r="AM272" t="str">
        <f>IF(EmployeeData36[[#This Row],[Probability]]&lt;10%,"Low",
IF(EmployeeData36[[#This Row],[Probability]]&lt;20%,"Moderate",
IF(EmployeeData36[[#This Row],[Probability]]&lt;30%,"High","Very High")))</f>
        <v>Low</v>
      </c>
      <c r="AN272">
        <f t="shared" si="4"/>
        <v>0</v>
      </c>
      <c r="AO272" t="str">
        <f>EmployeeData3[[#This Row],[Department]]</f>
        <v>Underwriting</v>
      </c>
      <c r="AP272" t="str">
        <f>EmployeeData3[[#This Row],[Country]]</f>
        <v>UK</v>
      </c>
      <c r="AQ272" t="str">
        <f>EmployeeData[[#This Row],[Job Level]]</f>
        <v>Senior</v>
      </c>
      <c r="AR272">
        <v>0</v>
      </c>
    </row>
    <row r="273" spans="1:44">
      <c r="A273">
        <v>41</v>
      </c>
      <c r="B273">
        <v>1.2</v>
      </c>
      <c r="C273">
        <v>0.4</v>
      </c>
      <c r="D273" s="3">
        <v>0.97</v>
      </c>
      <c r="E273">
        <v>0</v>
      </c>
      <c r="F273">
        <v>6</v>
      </c>
      <c r="G273">
        <v>49</v>
      </c>
      <c r="H273">
        <v>4</v>
      </c>
      <c r="I273">
        <v>4.3</v>
      </c>
      <c r="J273">
        <v>0</v>
      </c>
      <c r="K273">
        <v>28</v>
      </c>
      <c r="L273">
        <v>0</v>
      </c>
      <c r="M273">
        <v>0</v>
      </c>
      <c r="N273">
        <v>0</v>
      </c>
      <c r="O273">
        <v>0</v>
      </c>
      <c r="P273">
        <v>0</v>
      </c>
      <c r="Q273">
        <v>1</v>
      </c>
      <c r="R273">
        <v>0</v>
      </c>
      <c r="S273">
        <v>0</v>
      </c>
      <c r="T273">
        <v>0</v>
      </c>
      <c r="U273">
        <v>0</v>
      </c>
      <c r="V273">
        <v>0</v>
      </c>
      <c r="W273">
        <v>0</v>
      </c>
      <c r="X273">
        <v>0</v>
      </c>
      <c r="Y273">
        <v>0</v>
      </c>
      <c r="Z273">
        <v>1</v>
      </c>
      <c r="AA273">
        <v>0</v>
      </c>
      <c r="AB273">
        <v>0</v>
      </c>
      <c r="AC273">
        <v>0</v>
      </c>
      <c r="AD273">
        <v>0</v>
      </c>
      <c r="AE273">
        <v>1</v>
      </c>
      <c r="AF273">
        <v>0</v>
      </c>
      <c r="AG273">
        <v>0</v>
      </c>
      <c r="AH273" s="59" cm="1">
        <f t="array" ref="AH273">$B$1005+SUMPRODUCT(A273:AG273,TRANSPOSE($B$1006:$B$1038))</f>
        <v>-2.0976600334181232</v>
      </c>
      <c r="AI273" s="3">
        <f>EXP(EmployeeData36[[#This Row],[Logit]])</f>
        <v>0.1227433077161089</v>
      </c>
      <c r="AJ273">
        <f>EmployeeData36[[#This Row],[Odds]]/(1+EmployeeData36[[#This Row],[Odds]])</f>
        <v>0.10932446167574499</v>
      </c>
      <c r="AK273">
        <f>IF(AR273=1,LN(EmployeeData36[[#This Row],[Probability]]),LN(1-EmployeeData36[[#This Row],[Probability]]))</f>
        <v>-0.11577507234991764</v>
      </c>
      <c r="AL273" s="3">
        <f>(AR273-EmployeeData36[[#This Row],[Probability]])^2</f>
        <v>1.1951837920691434E-2</v>
      </c>
      <c r="AM273" t="str">
        <f>IF(EmployeeData36[[#This Row],[Probability]]&lt;10%,"Low",
IF(EmployeeData36[[#This Row],[Probability]]&lt;20%,"Moderate",
IF(EmployeeData36[[#This Row],[Probability]]&lt;30%,"High","Very High")))</f>
        <v>Moderate</v>
      </c>
      <c r="AN273">
        <f t="shared" si="4"/>
        <v>0</v>
      </c>
      <c r="AO273" t="str">
        <f>EmployeeData3[[#This Row],[Department]]</f>
        <v>Underwriting</v>
      </c>
      <c r="AP273" t="str">
        <f>EmployeeData3[[#This Row],[Country]]</f>
        <v>US</v>
      </c>
      <c r="AQ273" t="str">
        <f>EmployeeData[[#This Row],[Job Level]]</f>
        <v>Manager</v>
      </c>
      <c r="AR273">
        <v>0</v>
      </c>
    </row>
    <row r="274" spans="1:44">
      <c r="A274">
        <v>54</v>
      </c>
      <c r="B274">
        <v>2</v>
      </c>
      <c r="C274">
        <v>2</v>
      </c>
      <c r="D274" s="3">
        <v>0.94</v>
      </c>
      <c r="E274">
        <v>1</v>
      </c>
      <c r="F274">
        <v>9</v>
      </c>
      <c r="G274">
        <v>98</v>
      </c>
      <c r="H274">
        <v>11</v>
      </c>
      <c r="I274">
        <v>0.2</v>
      </c>
      <c r="J274">
        <v>0</v>
      </c>
      <c r="K274">
        <v>32</v>
      </c>
      <c r="L274">
        <v>0</v>
      </c>
      <c r="M274">
        <v>0</v>
      </c>
      <c r="N274">
        <v>1</v>
      </c>
      <c r="O274">
        <v>0</v>
      </c>
      <c r="P274">
        <v>0</v>
      </c>
      <c r="Q274">
        <v>0</v>
      </c>
      <c r="R274">
        <v>1</v>
      </c>
      <c r="S274">
        <v>0</v>
      </c>
      <c r="T274">
        <v>0</v>
      </c>
      <c r="U274">
        <v>0</v>
      </c>
      <c r="V274">
        <v>0</v>
      </c>
      <c r="W274">
        <v>0</v>
      </c>
      <c r="X274">
        <v>0</v>
      </c>
      <c r="Y274">
        <v>0</v>
      </c>
      <c r="Z274">
        <v>1</v>
      </c>
      <c r="AA274">
        <v>0</v>
      </c>
      <c r="AB274">
        <v>0</v>
      </c>
      <c r="AC274">
        <v>0</v>
      </c>
      <c r="AD274">
        <v>0</v>
      </c>
      <c r="AE274">
        <v>1</v>
      </c>
      <c r="AF274">
        <v>1</v>
      </c>
      <c r="AG274">
        <v>0</v>
      </c>
      <c r="AH274" s="59" cm="1">
        <f t="array" ref="AH274">$B$1005+SUMPRODUCT(A274:AG274,TRANSPOSE($B$1006:$B$1038))</f>
        <v>-4.8012912453633687</v>
      </c>
      <c r="AI274" s="3">
        <f>EXP(EmployeeData36[[#This Row],[Logit]])</f>
        <v>8.2191272841379073E-3</v>
      </c>
      <c r="AJ274">
        <f>EmployeeData36[[#This Row],[Odds]]/(1+EmployeeData36[[#This Row],[Odds]])</f>
        <v>8.1521239398402931E-3</v>
      </c>
      <c r="AK274">
        <f>IF(AR274=1,LN(EmployeeData36[[#This Row],[Probability]]),LN(1-EmployeeData36[[#This Row],[Probability]]))</f>
        <v>-8.185534202498887E-3</v>
      </c>
      <c r="AL274" s="3">
        <f>(AR274-EmployeeData36[[#This Row],[Probability]])^2</f>
        <v>6.6457124730517219E-5</v>
      </c>
      <c r="AM274" t="str">
        <f>IF(EmployeeData36[[#This Row],[Probability]]&lt;10%,"Low",
IF(EmployeeData36[[#This Row],[Probability]]&lt;20%,"Moderate",
IF(EmployeeData36[[#This Row],[Probability]]&lt;30%,"High","Very High")))</f>
        <v>Low</v>
      </c>
      <c r="AN274">
        <f t="shared" si="4"/>
        <v>0</v>
      </c>
      <c r="AO274" t="str">
        <f>EmployeeData3[[#This Row],[Department]]</f>
        <v>Underwriting</v>
      </c>
      <c r="AP274" t="str">
        <f>EmployeeData3[[#This Row],[Country]]</f>
        <v>US</v>
      </c>
      <c r="AQ274" t="str">
        <f>EmployeeData[[#This Row],[Job Level]]</f>
        <v>Senior</v>
      </c>
      <c r="AR274">
        <v>0</v>
      </c>
    </row>
    <row r="275" spans="1:44">
      <c r="A275">
        <v>35</v>
      </c>
      <c r="B275">
        <v>4.7</v>
      </c>
      <c r="C275">
        <v>2.5</v>
      </c>
      <c r="D275" s="3">
        <v>1.1299999999999999</v>
      </c>
      <c r="E275">
        <v>0</v>
      </c>
      <c r="F275">
        <v>23</v>
      </c>
      <c r="G275">
        <v>67</v>
      </c>
      <c r="H275">
        <v>5</v>
      </c>
      <c r="I275">
        <v>5.7</v>
      </c>
      <c r="J275">
        <v>0</v>
      </c>
      <c r="K275">
        <v>0</v>
      </c>
      <c r="L275">
        <v>1</v>
      </c>
      <c r="M275">
        <v>0</v>
      </c>
      <c r="N275">
        <v>0</v>
      </c>
      <c r="O275">
        <v>0</v>
      </c>
      <c r="P275">
        <v>1</v>
      </c>
      <c r="Q275">
        <v>0</v>
      </c>
      <c r="R275">
        <v>0</v>
      </c>
      <c r="S275">
        <v>0</v>
      </c>
      <c r="T275">
        <v>1</v>
      </c>
      <c r="U275">
        <v>0</v>
      </c>
      <c r="V275">
        <v>0</v>
      </c>
      <c r="W275">
        <v>0</v>
      </c>
      <c r="X275">
        <v>0</v>
      </c>
      <c r="Y275">
        <v>0</v>
      </c>
      <c r="Z275">
        <v>0</v>
      </c>
      <c r="AA275">
        <v>1</v>
      </c>
      <c r="AB275">
        <v>0</v>
      </c>
      <c r="AC275">
        <v>0</v>
      </c>
      <c r="AD275">
        <v>0</v>
      </c>
      <c r="AE275">
        <v>0</v>
      </c>
      <c r="AF275">
        <v>1</v>
      </c>
      <c r="AG275">
        <v>0</v>
      </c>
      <c r="AH275" s="59" cm="1">
        <f t="array" ref="AH275">$B$1005+SUMPRODUCT(A275:AG275,TRANSPOSE($B$1006:$B$1038))</f>
        <v>5.129332632507666E-2</v>
      </c>
      <c r="AI275" s="3">
        <f>EXP(EmployeeData36[[#This Row],[Logit]])</f>
        <v>1.0526316125658175</v>
      </c>
      <c r="AJ275">
        <f>EmployeeData36[[#This Row],[Odds]]/(1+EmployeeData36[[#This Row],[Odds]])</f>
        <v>0.51282052079964491</v>
      </c>
      <c r="AK275">
        <f>IF(AR275=1,LN(EmployeeData36[[#This Row],[Probability]]),LN(1-EmployeeData36[[#This Row],[Probability]]))</f>
        <v>-0.7191226833414246</v>
      </c>
      <c r="AL275" s="3">
        <f>(AR275-EmployeeData36[[#This Row],[Probability]])^2</f>
        <v>0.26298488655321905</v>
      </c>
      <c r="AM275" t="str">
        <f>IF(EmployeeData36[[#This Row],[Probability]]&lt;10%,"Low",
IF(EmployeeData36[[#This Row],[Probability]]&lt;20%,"Moderate",
IF(EmployeeData36[[#This Row],[Probability]]&lt;30%,"High","Very High")))</f>
        <v>Very High</v>
      </c>
      <c r="AN275">
        <f t="shared" si="4"/>
        <v>0</v>
      </c>
      <c r="AO275" t="str">
        <f>EmployeeData3[[#This Row],[Department]]</f>
        <v>Claims</v>
      </c>
      <c r="AP275" t="str">
        <f>EmployeeData3[[#This Row],[Country]]</f>
        <v>Canada</v>
      </c>
      <c r="AQ275" t="str">
        <f>EmployeeData[[#This Row],[Job Level]]</f>
        <v>Entry</v>
      </c>
      <c r="AR275">
        <v>0</v>
      </c>
    </row>
    <row r="276" spans="1:44">
      <c r="A276">
        <v>36</v>
      </c>
      <c r="B276">
        <v>4.5</v>
      </c>
      <c r="C276">
        <v>0.4</v>
      </c>
      <c r="D276" s="3">
        <v>1.24</v>
      </c>
      <c r="E276">
        <v>1</v>
      </c>
      <c r="F276">
        <v>3</v>
      </c>
      <c r="G276">
        <v>95</v>
      </c>
      <c r="H276">
        <v>8</v>
      </c>
      <c r="I276">
        <v>2.4</v>
      </c>
      <c r="J276">
        <v>0</v>
      </c>
      <c r="K276">
        <v>27</v>
      </c>
      <c r="L276">
        <v>0</v>
      </c>
      <c r="M276">
        <v>0</v>
      </c>
      <c r="N276">
        <v>0</v>
      </c>
      <c r="O276">
        <v>0</v>
      </c>
      <c r="P276">
        <v>0</v>
      </c>
      <c r="Q276">
        <v>0</v>
      </c>
      <c r="R276">
        <v>0</v>
      </c>
      <c r="S276">
        <v>0</v>
      </c>
      <c r="T276">
        <v>0</v>
      </c>
      <c r="U276">
        <v>0</v>
      </c>
      <c r="V276">
        <v>0</v>
      </c>
      <c r="W276">
        <v>0</v>
      </c>
      <c r="X276">
        <v>0</v>
      </c>
      <c r="Y276">
        <v>1</v>
      </c>
      <c r="Z276">
        <v>0</v>
      </c>
      <c r="AA276">
        <v>0</v>
      </c>
      <c r="AB276">
        <v>0</v>
      </c>
      <c r="AC276">
        <v>0</v>
      </c>
      <c r="AD276">
        <v>0</v>
      </c>
      <c r="AE276">
        <v>0</v>
      </c>
      <c r="AF276">
        <v>0</v>
      </c>
      <c r="AG276">
        <v>0</v>
      </c>
      <c r="AH276" s="59" cm="1">
        <f t="array" ref="AH276">$B$1005+SUMPRODUCT(A276:AG276,TRANSPOSE($B$1006:$B$1038))</f>
        <v>-4.373480883115592</v>
      </c>
      <c r="AI276" s="3">
        <f>EXP(EmployeeData36[[#This Row],[Logit]])</f>
        <v>1.2607279634144939E-2</v>
      </c>
      <c r="AJ276">
        <f>EmployeeData36[[#This Row],[Odds]]/(1+EmployeeData36[[#This Row],[Odds]])</f>
        <v>1.2450315031015725E-2</v>
      </c>
      <c r="AK276">
        <f>IF(AR276=1,LN(EmployeeData36[[#This Row],[Probability]]),LN(1-EmployeeData36[[#This Row],[Probability]]))</f>
        <v>-1.252846957991921E-2</v>
      </c>
      <c r="AL276" s="3">
        <f>(AR276-EmployeeData36[[#This Row],[Probability]])^2</f>
        <v>1.5501034437153608E-4</v>
      </c>
      <c r="AM276" t="str">
        <f>IF(EmployeeData36[[#This Row],[Probability]]&lt;10%,"Low",
IF(EmployeeData36[[#This Row],[Probability]]&lt;20%,"Moderate",
IF(EmployeeData36[[#This Row],[Probability]]&lt;30%,"High","Very High")))</f>
        <v>Low</v>
      </c>
      <c r="AN276">
        <f t="shared" si="4"/>
        <v>0</v>
      </c>
      <c r="AO276" t="str">
        <f>EmployeeData3[[#This Row],[Department]]</f>
        <v>Sales</v>
      </c>
      <c r="AP276" t="str">
        <f>EmployeeData3[[#This Row],[Country]]</f>
        <v>UK</v>
      </c>
      <c r="AQ276" t="str">
        <f>EmployeeData[[#This Row],[Job Level]]</f>
        <v>Professional</v>
      </c>
      <c r="AR276">
        <v>0</v>
      </c>
    </row>
    <row r="277" spans="1:44">
      <c r="A277">
        <v>40</v>
      </c>
      <c r="B277">
        <v>5.2</v>
      </c>
      <c r="C277">
        <v>1.7</v>
      </c>
      <c r="D277" s="3">
        <v>0.99</v>
      </c>
      <c r="E277">
        <v>0</v>
      </c>
      <c r="F277">
        <v>26</v>
      </c>
      <c r="G277">
        <v>83</v>
      </c>
      <c r="H277">
        <v>5</v>
      </c>
      <c r="I277">
        <v>5.2</v>
      </c>
      <c r="J277">
        <v>0</v>
      </c>
      <c r="K277">
        <v>19</v>
      </c>
      <c r="L277">
        <v>0</v>
      </c>
      <c r="M277">
        <v>0</v>
      </c>
      <c r="N277">
        <v>1</v>
      </c>
      <c r="O277">
        <v>0</v>
      </c>
      <c r="P277">
        <v>1</v>
      </c>
      <c r="Q277">
        <v>0</v>
      </c>
      <c r="R277">
        <v>0</v>
      </c>
      <c r="S277">
        <v>0</v>
      </c>
      <c r="T277">
        <v>0</v>
      </c>
      <c r="U277">
        <v>0</v>
      </c>
      <c r="V277">
        <v>0</v>
      </c>
      <c r="W277">
        <v>0</v>
      </c>
      <c r="X277">
        <v>0</v>
      </c>
      <c r="Y277">
        <v>1</v>
      </c>
      <c r="Z277">
        <v>0</v>
      </c>
      <c r="AA277">
        <v>0</v>
      </c>
      <c r="AB277">
        <v>0</v>
      </c>
      <c r="AC277">
        <v>0</v>
      </c>
      <c r="AD277">
        <v>0</v>
      </c>
      <c r="AE277">
        <v>1</v>
      </c>
      <c r="AF277">
        <v>1</v>
      </c>
      <c r="AG277">
        <v>0</v>
      </c>
      <c r="AH277" s="59" cm="1">
        <f t="array" ref="AH277">$B$1005+SUMPRODUCT(A277:AG277,TRANSPOSE($B$1006:$B$1038))</f>
        <v>-2.1260323029602439</v>
      </c>
      <c r="AI277" s="3">
        <f>EXP(EmployeeData36[[#This Row],[Logit]])</f>
        <v>0.11930974087497091</v>
      </c>
      <c r="AJ277">
        <f>EmployeeData36[[#This Row],[Odds]]/(1+EmployeeData36[[#This Row],[Odds]])</f>
        <v>0.10659224745217155</v>
      </c>
      <c r="AK277">
        <f>IF(AR277=1,LN(EmployeeData36[[#This Row],[Probability]]),LN(1-EmployeeData36[[#This Row],[Probability]]))</f>
        <v>-0.11271219252416803</v>
      </c>
      <c r="AL277" s="3">
        <f>(AR277-EmployeeData36[[#This Row],[Probability]])^2</f>
        <v>1.1361907216904972E-2</v>
      </c>
      <c r="AM277" t="str">
        <f>IF(EmployeeData36[[#This Row],[Probability]]&lt;10%,"Low",
IF(EmployeeData36[[#This Row],[Probability]]&lt;20%,"Moderate",
IF(EmployeeData36[[#This Row],[Probability]]&lt;30%,"High","Very High")))</f>
        <v>Moderate</v>
      </c>
      <c r="AN277">
        <f t="shared" si="4"/>
        <v>0</v>
      </c>
      <c r="AO277" t="str">
        <f>EmployeeData3[[#This Row],[Department]]</f>
        <v>Sales</v>
      </c>
      <c r="AP277" t="str">
        <f>EmployeeData3[[#This Row],[Country]]</f>
        <v>US</v>
      </c>
      <c r="AQ277" t="str">
        <f>EmployeeData[[#This Row],[Job Level]]</f>
        <v>Entry</v>
      </c>
      <c r="AR277">
        <v>0</v>
      </c>
    </row>
    <row r="278" spans="1:44">
      <c r="A278">
        <v>42</v>
      </c>
      <c r="B278">
        <v>3.6</v>
      </c>
      <c r="C278">
        <v>0.9</v>
      </c>
      <c r="D278" s="3">
        <v>0.98</v>
      </c>
      <c r="E278">
        <v>1</v>
      </c>
      <c r="F278">
        <v>11</v>
      </c>
      <c r="G278">
        <v>65</v>
      </c>
      <c r="H278">
        <v>3</v>
      </c>
      <c r="I278">
        <v>4.0999999999999996</v>
      </c>
      <c r="J278">
        <v>0</v>
      </c>
      <c r="K278">
        <v>21</v>
      </c>
      <c r="L278">
        <v>1</v>
      </c>
      <c r="M278">
        <v>0</v>
      </c>
      <c r="N278">
        <v>0</v>
      </c>
      <c r="O278">
        <v>0</v>
      </c>
      <c r="P278">
        <v>0</v>
      </c>
      <c r="Q278">
        <v>0</v>
      </c>
      <c r="R278">
        <v>0</v>
      </c>
      <c r="S278">
        <v>0</v>
      </c>
      <c r="T278">
        <v>0</v>
      </c>
      <c r="U278">
        <v>0</v>
      </c>
      <c r="V278">
        <v>0</v>
      </c>
      <c r="W278">
        <v>0</v>
      </c>
      <c r="X278">
        <v>0</v>
      </c>
      <c r="Y278">
        <v>0</v>
      </c>
      <c r="Z278">
        <v>1</v>
      </c>
      <c r="AA278">
        <v>0</v>
      </c>
      <c r="AB278">
        <v>0</v>
      </c>
      <c r="AC278">
        <v>0</v>
      </c>
      <c r="AD278">
        <v>0</v>
      </c>
      <c r="AE278">
        <v>1</v>
      </c>
      <c r="AF278">
        <v>0</v>
      </c>
      <c r="AG278">
        <v>0</v>
      </c>
      <c r="AH278" s="59" cm="1">
        <f t="array" ref="AH278">$B$1005+SUMPRODUCT(A278:AG278,TRANSPOSE($B$1006:$B$1038))</f>
        <v>-3.1318089118046011</v>
      </c>
      <c r="AI278" s="3">
        <f>EXP(EmployeeData36[[#This Row],[Logit]])</f>
        <v>4.363878709597642E-2</v>
      </c>
      <c r="AJ278">
        <f>EmployeeData36[[#This Row],[Odds]]/(1+EmployeeData36[[#This Row],[Odds]])</f>
        <v>4.1814071722463923E-2</v>
      </c>
      <c r="AK278">
        <f>IF(AR278=1,LN(EmployeeData36[[#This Row],[Probability]]),LN(1-EmployeeData36[[#This Row],[Probability]]))</f>
        <v>-4.2713440220644612E-2</v>
      </c>
      <c r="AL278" s="3">
        <f>(AR278-EmployeeData36[[#This Row],[Probability]])^2</f>
        <v>1.7484165940113571E-3</v>
      </c>
      <c r="AM278" t="str">
        <f>IF(EmployeeData36[[#This Row],[Probability]]&lt;10%,"Low",
IF(EmployeeData36[[#This Row],[Probability]]&lt;20%,"Moderate",
IF(EmployeeData36[[#This Row],[Probability]]&lt;30%,"High","Very High")))</f>
        <v>Low</v>
      </c>
      <c r="AN278">
        <f t="shared" si="4"/>
        <v>0</v>
      </c>
      <c r="AO278" t="str">
        <f>EmployeeData3[[#This Row],[Department]]</f>
        <v>Underwriting</v>
      </c>
      <c r="AP278" t="str">
        <f>EmployeeData3[[#This Row],[Country]]</f>
        <v>US</v>
      </c>
      <c r="AQ278" t="str">
        <f>EmployeeData[[#This Row],[Job Level]]</f>
        <v>Professional</v>
      </c>
      <c r="AR278">
        <v>0</v>
      </c>
    </row>
    <row r="279" spans="1:44">
      <c r="A279">
        <v>40</v>
      </c>
      <c r="B279">
        <v>0.3</v>
      </c>
      <c r="C279">
        <v>0.3</v>
      </c>
      <c r="D279" s="3">
        <v>0.99</v>
      </c>
      <c r="E279">
        <v>0</v>
      </c>
      <c r="F279">
        <v>13</v>
      </c>
      <c r="G279">
        <v>84</v>
      </c>
      <c r="H279">
        <v>0</v>
      </c>
      <c r="I279">
        <v>1.4</v>
      </c>
      <c r="J279">
        <v>0</v>
      </c>
      <c r="K279">
        <v>13</v>
      </c>
      <c r="L279">
        <v>1</v>
      </c>
      <c r="M279">
        <v>0</v>
      </c>
      <c r="N279">
        <v>1</v>
      </c>
      <c r="O279">
        <v>0</v>
      </c>
      <c r="P279">
        <v>0</v>
      </c>
      <c r="Q279">
        <v>0</v>
      </c>
      <c r="R279">
        <v>0</v>
      </c>
      <c r="S279">
        <v>1</v>
      </c>
      <c r="T279">
        <v>0</v>
      </c>
      <c r="U279">
        <v>0</v>
      </c>
      <c r="V279">
        <v>0</v>
      </c>
      <c r="W279">
        <v>0</v>
      </c>
      <c r="X279">
        <v>0</v>
      </c>
      <c r="Y279">
        <v>0</v>
      </c>
      <c r="Z279">
        <v>0</v>
      </c>
      <c r="AA279">
        <v>0</v>
      </c>
      <c r="AB279">
        <v>0</v>
      </c>
      <c r="AC279">
        <v>0</v>
      </c>
      <c r="AD279">
        <v>1</v>
      </c>
      <c r="AE279">
        <v>0</v>
      </c>
      <c r="AF279">
        <v>0</v>
      </c>
      <c r="AG279">
        <v>1</v>
      </c>
      <c r="AH279" s="59" cm="1">
        <f t="array" ref="AH279">$B$1005+SUMPRODUCT(A279:AG279,TRANSPOSE($B$1006:$B$1038))</f>
        <v>-2.2857769017826834</v>
      </c>
      <c r="AI279" s="3">
        <f>EXP(EmployeeData36[[#This Row],[Logit]])</f>
        <v>0.10169502436225999</v>
      </c>
      <c r="AJ279">
        <f>EmployeeData36[[#This Row],[Odds]]/(1+EmployeeData36[[#This Row],[Odds]])</f>
        <v>9.2307782202364352E-2</v>
      </c>
      <c r="AK279">
        <f>IF(AR279=1,LN(EmployeeData36[[#This Row],[Probability]]),LN(1-EmployeeData36[[#This Row],[Probability]]))</f>
        <v>-2.3826268268091093</v>
      </c>
      <c r="AL279" s="3">
        <f>(AR279-EmployeeData36[[#This Row],[Probability]])^2</f>
        <v>0.82390516225039045</v>
      </c>
      <c r="AM279" t="str">
        <f>IF(EmployeeData36[[#This Row],[Probability]]&lt;10%,"Low",
IF(EmployeeData36[[#This Row],[Probability]]&lt;20%,"Moderate",
IF(EmployeeData36[[#This Row],[Probability]]&lt;30%,"High","Very High")))</f>
        <v>Low</v>
      </c>
      <c r="AN279">
        <f t="shared" si="4"/>
        <v>1</v>
      </c>
      <c r="AO279" t="str">
        <f>EmployeeData3[[#This Row],[Department]]</f>
        <v>Operations</v>
      </c>
      <c r="AP279" t="str">
        <f>EmployeeData3[[#This Row],[Country]]</f>
        <v>Singapore</v>
      </c>
      <c r="AQ279" t="str">
        <f>EmployeeData[[#This Row],[Job Level]]</f>
        <v>Senior Manager</v>
      </c>
      <c r="AR279">
        <v>1</v>
      </c>
    </row>
    <row r="280" spans="1:44">
      <c r="A280">
        <v>26</v>
      </c>
      <c r="B280">
        <v>3.5</v>
      </c>
      <c r="C280">
        <v>3.5</v>
      </c>
      <c r="D280" s="3">
        <v>0.76</v>
      </c>
      <c r="E280">
        <v>0</v>
      </c>
      <c r="F280">
        <v>6</v>
      </c>
      <c r="G280">
        <v>56</v>
      </c>
      <c r="H280">
        <v>2</v>
      </c>
      <c r="I280">
        <v>3.1</v>
      </c>
      <c r="J280">
        <v>0</v>
      </c>
      <c r="K280">
        <v>22</v>
      </c>
      <c r="L280">
        <v>1</v>
      </c>
      <c r="M280">
        <v>0</v>
      </c>
      <c r="N280">
        <v>0</v>
      </c>
      <c r="O280">
        <v>0</v>
      </c>
      <c r="P280">
        <v>0</v>
      </c>
      <c r="Q280">
        <v>0</v>
      </c>
      <c r="R280">
        <v>0</v>
      </c>
      <c r="S280">
        <v>0</v>
      </c>
      <c r="T280">
        <v>0</v>
      </c>
      <c r="U280">
        <v>0</v>
      </c>
      <c r="V280">
        <v>0</v>
      </c>
      <c r="W280">
        <v>0</v>
      </c>
      <c r="X280">
        <v>1</v>
      </c>
      <c r="Y280">
        <v>0</v>
      </c>
      <c r="Z280">
        <v>0</v>
      </c>
      <c r="AA280">
        <v>0</v>
      </c>
      <c r="AB280">
        <v>0</v>
      </c>
      <c r="AC280">
        <v>0</v>
      </c>
      <c r="AD280">
        <v>0</v>
      </c>
      <c r="AE280">
        <v>0</v>
      </c>
      <c r="AF280">
        <v>0</v>
      </c>
      <c r="AG280">
        <v>0</v>
      </c>
      <c r="AH280" s="59" cm="1">
        <f t="array" ref="AH280">$B$1005+SUMPRODUCT(A280:AG280,TRANSPOSE($B$1006:$B$1038))</f>
        <v>-1.3985153941292208</v>
      </c>
      <c r="AI280" s="3">
        <f>EXP(EmployeeData36[[#This Row],[Logit]])</f>
        <v>0.24696333513310958</v>
      </c>
      <c r="AJ280">
        <f>EmployeeData36[[#This Row],[Odds]]/(1+EmployeeData36[[#This Row],[Odds]])</f>
        <v>0.19805180166483966</v>
      </c>
      <c r="AK280">
        <f>IF(AR280=1,LN(EmployeeData36[[#This Row],[Probability]]),LN(1-EmployeeData36[[#This Row],[Probability]]))</f>
        <v>-0.22071126380622363</v>
      </c>
      <c r="AL280" s="3">
        <f>(AR280-EmployeeData36[[#This Row],[Probability]])^2</f>
        <v>3.9224516142688987E-2</v>
      </c>
      <c r="AM280" t="str">
        <f>IF(EmployeeData36[[#This Row],[Probability]]&lt;10%,"Low",
IF(EmployeeData36[[#This Row],[Probability]]&lt;20%,"Moderate",
IF(EmployeeData36[[#This Row],[Probability]]&lt;30%,"High","Very High")))</f>
        <v>Moderate</v>
      </c>
      <c r="AN280">
        <f t="shared" si="4"/>
        <v>0</v>
      </c>
      <c r="AO280" t="str">
        <f>EmployeeData3[[#This Row],[Department]]</f>
        <v>Marketing</v>
      </c>
      <c r="AP280" t="str">
        <f>EmployeeData3[[#This Row],[Country]]</f>
        <v>UK</v>
      </c>
      <c r="AQ280" t="str">
        <f>EmployeeData[[#This Row],[Job Level]]</f>
        <v>Professional</v>
      </c>
      <c r="AR280">
        <v>0</v>
      </c>
    </row>
    <row r="281" spans="1:44">
      <c r="A281">
        <v>41</v>
      </c>
      <c r="B281">
        <v>7.4</v>
      </c>
      <c r="C281">
        <v>3.3</v>
      </c>
      <c r="D281" s="3">
        <v>1.1599999999999999</v>
      </c>
      <c r="E281">
        <v>1</v>
      </c>
      <c r="F281">
        <v>19</v>
      </c>
      <c r="G281">
        <v>52</v>
      </c>
      <c r="H281">
        <v>4</v>
      </c>
      <c r="I281">
        <v>1.5</v>
      </c>
      <c r="J281">
        <v>0</v>
      </c>
      <c r="K281">
        <v>41</v>
      </c>
      <c r="L281">
        <v>0</v>
      </c>
      <c r="M281">
        <v>0</v>
      </c>
      <c r="N281">
        <v>0</v>
      </c>
      <c r="O281">
        <v>0</v>
      </c>
      <c r="P281">
        <v>0</v>
      </c>
      <c r="Q281">
        <v>0</v>
      </c>
      <c r="R281">
        <v>0</v>
      </c>
      <c r="S281">
        <v>0</v>
      </c>
      <c r="T281">
        <v>0</v>
      </c>
      <c r="U281">
        <v>0</v>
      </c>
      <c r="V281">
        <v>0</v>
      </c>
      <c r="W281">
        <v>0</v>
      </c>
      <c r="X281">
        <v>0</v>
      </c>
      <c r="Y281">
        <v>0</v>
      </c>
      <c r="Z281">
        <v>1</v>
      </c>
      <c r="AA281">
        <v>0</v>
      </c>
      <c r="AB281">
        <v>0</v>
      </c>
      <c r="AC281">
        <v>1</v>
      </c>
      <c r="AD281">
        <v>0</v>
      </c>
      <c r="AE281">
        <v>0</v>
      </c>
      <c r="AF281">
        <v>0</v>
      </c>
      <c r="AG281">
        <v>0</v>
      </c>
      <c r="AH281" s="59" cm="1">
        <f t="array" ref="AH281">$B$1005+SUMPRODUCT(A281:AG281,TRANSPOSE($B$1006:$B$1038))</f>
        <v>-1.9143559725174497</v>
      </c>
      <c r="AI281" s="3">
        <f>EXP(EmployeeData36[[#This Row],[Logit]])</f>
        <v>0.14743675533882653</v>
      </c>
      <c r="AJ281">
        <f>EmployeeData36[[#This Row],[Odds]]/(1+EmployeeData36[[#This Row],[Odds]])</f>
        <v>0.12849227171155933</v>
      </c>
      <c r="AK281">
        <f>IF(AR281=1,LN(EmployeeData36[[#This Row],[Probability]]),LN(1-EmployeeData36[[#This Row],[Probability]]))</f>
        <v>-0.13753054626053024</v>
      </c>
      <c r="AL281" s="3">
        <f>(AR281-EmployeeData36[[#This Row],[Probability]])^2</f>
        <v>1.6510263889597192E-2</v>
      </c>
      <c r="AM281" t="str">
        <f>IF(EmployeeData36[[#This Row],[Probability]]&lt;10%,"Low",
IF(EmployeeData36[[#This Row],[Probability]]&lt;20%,"Moderate",
IF(EmployeeData36[[#This Row],[Probability]]&lt;30%,"High","Very High")))</f>
        <v>Moderate</v>
      </c>
      <c r="AN281">
        <f t="shared" si="4"/>
        <v>0</v>
      </c>
      <c r="AO281" t="str">
        <f>EmployeeData3[[#This Row],[Department]]</f>
        <v>Underwriting</v>
      </c>
      <c r="AP281" t="str">
        <f>EmployeeData3[[#This Row],[Country]]</f>
        <v>Ireland</v>
      </c>
      <c r="AQ281" t="str">
        <f>EmployeeData[[#This Row],[Job Level]]</f>
        <v>Professional</v>
      </c>
      <c r="AR281">
        <v>0</v>
      </c>
    </row>
    <row r="282" spans="1:44">
      <c r="A282">
        <v>35</v>
      </c>
      <c r="B282">
        <v>8.6</v>
      </c>
      <c r="C282">
        <v>1.4</v>
      </c>
      <c r="D282" s="3">
        <v>1.01</v>
      </c>
      <c r="E282">
        <v>0</v>
      </c>
      <c r="F282">
        <v>38</v>
      </c>
      <c r="G282">
        <v>63</v>
      </c>
      <c r="H282">
        <v>5</v>
      </c>
      <c r="I282">
        <v>3.6</v>
      </c>
      <c r="J282">
        <v>0</v>
      </c>
      <c r="K282">
        <v>19</v>
      </c>
      <c r="L282">
        <v>1</v>
      </c>
      <c r="M282">
        <v>0</v>
      </c>
      <c r="N282">
        <v>1</v>
      </c>
      <c r="O282">
        <v>0</v>
      </c>
      <c r="P282">
        <v>0</v>
      </c>
      <c r="Q282">
        <v>0</v>
      </c>
      <c r="R282">
        <v>1</v>
      </c>
      <c r="S282">
        <v>0</v>
      </c>
      <c r="T282">
        <v>1</v>
      </c>
      <c r="U282">
        <v>0</v>
      </c>
      <c r="V282">
        <v>0</v>
      </c>
      <c r="W282">
        <v>0</v>
      </c>
      <c r="X282">
        <v>0</v>
      </c>
      <c r="Y282">
        <v>0</v>
      </c>
      <c r="Z282">
        <v>0</v>
      </c>
      <c r="AA282">
        <v>0</v>
      </c>
      <c r="AB282">
        <v>1</v>
      </c>
      <c r="AC282">
        <v>0</v>
      </c>
      <c r="AD282">
        <v>0</v>
      </c>
      <c r="AE282">
        <v>0</v>
      </c>
      <c r="AF282">
        <v>0</v>
      </c>
      <c r="AG282">
        <v>0</v>
      </c>
      <c r="AH282" s="59" cm="1">
        <f t="array" ref="AH282">$B$1005+SUMPRODUCT(A282:AG282,TRANSPOSE($B$1006:$B$1038))</f>
        <v>-1.7000787079228248</v>
      </c>
      <c r="AI282" s="3">
        <f>EXP(EmployeeData36[[#This Row],[Logit]])</f>
        <v>0.18266914597786377</v>
      </c>
      <c r="AJ282">
        <f>EmployeeData36[[#This Row],[Odds]]/(1+EmployeeData36[[#This Row],[Odds]])</f>
        <v>0.15445498565604993</v>
      </c>
      <c r="AK282">
        <f>IF(AR282=1,LN(EmployeeData36[[#This Row],[Probability]]),LN(1-EmployeeData36[[#This Row],[Probability]]))</f>
        <v>-1.8678525800734673</v>
      </c>
      <c r="AL282" s="3">
        <f>(AR282-EmployeeData36[[#This Row],[Probability]])^2</f>
        <v>0.71494637128191063</v>
      </c>
      <c r="AM282" t="str">
        <f>IF(EmployeeData36[[#This Row],[Probability]]&lt;10%,"Low",
IF(EmployeeData36[[#This Row],[Probability]]&lt;20%,"Moderate",
IF(EmployeeData36[[#This Row],[Probability]]&lt;30%,"High","Very High")))</f>
        <v>Moderate</v>
      </c>
      <c r="AN282">
        <f t="shared" si="4"/>
        <v>1</v>
      </c>
      <c r="AO282" t="str">
        <f>EmployeeData3[[#This Row],[Department]]</f>
        <v>Claims</v>
      </c>
      <c r="AP282" t="str">
        <f>EmployeeData3[[#This Row],[Country]]</f>
        <v>Germany</v>
      </c>
      <c r="AQ282" t="str">
        <f>EmployeeData[[#This Row],[Job Level]]</f>
        <v>Senior</v>
      </c>
      <c r="AR282">
        <v>1</v>
      </c>
    </row>
    <row r="283" spans="1:44">
      <c r="A283">
        <v>33</v>
      </c>
      <c r="B283">
        <v>4.2</v>
      </c>
      <c r="C283">
        <v>4.2</v>
      </c>
      <c r="D283" s="3">
        <v>1</v>
      </c>
      <c r="E283">
        <v>1</v>
      </c>
      <c r="F283">
        <v>23</v>
      </c>
      <c r="G283">
        <v>79</v>
      </c>
      <c r="H283">
        <v>9</v>
      </c>
      <c r="I283">
        <v>8.1</v>
      </c>
      <c r="J283">
        <v>1</v>
      </c>
      <c r="K283">
        <v>36</v>
      </c>
      <c r="L283">
        <v>0</v>
      </c>
      <c r="M283">
        <v>0</v>
      </c>
      <c r="N283">
        <v>1</v>
      </c>
      <c r="O283">
        <v>0</v>
      </c>
      <c r="P283">
        <v>0</v>
      </c>
      <c r="Q283">
        <v>0</v>
      </c>
      <c r="R283">
        <v>1</v>
      </c>
      <c r="S283">
        <v>0</v>
      </c>
      <c r="T283">
        <v>0</v>
      </c>
      <c r="U283">
        <v>0</v>
      </c>
      <c r="V283">
        <v>1</v>
      </c>
      <c r="W283">
        <v>0</v>
      </c>
      <c r="X283">
        <v>0</v>
      </c>
      <c r="Y283">
        <v>0</v>
      </c>
      <c r="Z283">
        <v>0</v>
      </c>
      <c r="AA283">
        <v>0</v>
      </c>
      <c r="AB283">
        <v>0</v>
      </c>
      <c r="AC283">
        <v>0</v>
      </c>
      <c r="AD283">
        <v>0</v>
      </c>
      <c r="AE283">
        <v>1</v>
      </c>
      <c r="AF283">
        <v>0</v>
      </c>
      <c r="AG283">
        <v>1</v>
      </c>
      <c r="AH283" s="59" cm="1">
        <f t="array" ref="AH283">$B$1005+SUMPRODUCT(A283:AG283,TRANSPOSE($B$1006:$B$1038))</f>
        <v>-1.9848514448288979</v>
      </c>
      <c r="AI283" s="3">
        <f>EXP(EmployeeData36[[#This Row],[Logit]])</f>
        <v>0.13740102423356715</v>
      </c>
      <c r="AJ283">
        <f>EmployeeData36[[#This Row],[Odds]]/(1+EmployeeData36[[#This Row],[Odds]])</f>
        <v>0.12080262045319876</v>
      </c>
      <c r="AK283">
        <f>IF(AR283=1,LN(EmployeeData36[[#This Row],[Probability]]),LN(1-EmployeeData36[[#This Row],[Probability]]))</f>
        <v>-0.128745856394436</v>
      </c>
      <c r="AL283" s="3">
        <f>(AR283-EmployeeData36[[#This Row],[Probability]])^2</f>
        <v>1.4593273108359594E-2</v>
      </c>
      <c r="AM283" t="str">
        <f>IF(EmployeeData36[[#This Row],[Probability]]&lt;10%,"Low",
IF(EmployeeData36[[#This Row],[Probability]]&lt;20%,"Moderate",
IF(EmployeeData36[[#This Row],[Probability]]&lt;30%,"High","Very High")))</f>
        <v>Moderate</v>
      </c>
      <c r="AN283">
        <f t="shared" si="4"/>
        <v>0</v>
      </c>
      <c r="AO283" t="str">
        <f>EmployeeData3[[#This Row],[Department]]</f>
        <v>HR</v>
      </c>
      <c r="AP283" t="str">
        <f>EmployeeData3[[#This Row],[Country]]</f>
        <v>US</v>
      </c>
      <c r="AQ283" t="str">
        <f>EmployeeData[[#This Row],[Job Level]]</f>
        <v>Senior</v>
      </c>
      <c r="AR283">
        <v>0</v>
      </c>
    </row>
    <row r="284" spans="1:44">
      <c r="A284">
        <v>38</v>
      </c>
      <c r="B284">
        <v>4.5</v>
      </c>
      <c r="C284">
        <v>4.5</v>
      </c>
      <c r="D284" s="3">
        <v>0.93</v>
      </c>
      <c r="E284">
        <v>0</v>
      </c>
      <c r="F284">
        <v>8</v>
      </c>
      <c r="G284">
        <v>63</v>
      </c>
      <c r="H284">
        <v>1</v>
      </c>
      <c r="I284">
        <v>3.6</v>
      </c>
      <c r="J284">
        <v>0</v>
      </c>
      <c r="K284">
        <v>14</v>
      </c>
      <c r="L284">
        <v>0</v>
      </c>
      <c r="M284">
        <v>0</v>
      </c>
      <c r="N284">
        <v>0</v>
      </c>
      <c r="O284">
        <v>0</v>
      </c>
      <c r="P284">
        <v>0</v>
      </c>
      <c r="Q284">
        <v>0</v>
      </c>
      <c r="R284">
        <v>1</v>
      </c>
      <c r="S284">
        <v>0</v>
      </c>
      <c r="T284">
        <v>0</v>
      </c>
      <c r="U284">
        <v>0</v>
      </c>
      <c r="V284">
        <v>0</v>
      </c>
      <c r="W284">
        <v>0</v>
      </c>
      <c r="X284">
        <v>0</v>
      </c>
      <c r="Y284">
        <v>1</v>
      </c>
      <c r="Z284">
        <v>0</v>
      </c>
      <c r="AA284">
        <v>0</v>
      </c>
      <c r="AB284">
        <v>0</v>
      </c>
      <c r="AC284">
        <v>0</v>
      </c>
      <c r="AD284">
        <v>0</v>
      </c>
      <c r="AE284">
        <v>1</v>
      </c>
      <c r="AF284">
        <v>0</v>
      </c>
      <c r="AG284">
        <v>0</v>
      </c>
      <c r="AH284" s="59" cm="1">
        <f t="array" ref="AH284">$B$1005+SUMPRODUCT(A284:AG284,TRANSPOSE($B$1006:$B$1038))</f>
        <v>-1.9698219601125913</v>
      </c>
      <c r="AI284" s="3">
        <f>EXP(EmployeeData36[[#This Row],[Logit]])</f>
        <v>0.13948168730842678</v>
      </c>
      <c r="AJ284">
        <f>EmployeeData36[[#This Row],[Odds]]/(1+EmployeeData36[[#This Row],[Odds]])</f>
        <v>0.12240801134583996</v>
      </c>
      <c r="AK284">
        <f>IF(AR284=1,LN(EmployeeData36[[#This Row],[Probability]]),LN(1-EmployeeData36[[#This Row],[Probability]]))</f>
        <v>-0.13057349876132487</v>
      </c>
      <c r="AL284" s="3">
        <f>(AR284-EmployeeData36[[#This Row],[Probability]])^2</f>
        <v>1.4983721241643285E-2</v>
      </c>
      <c r="AM284" t="str">
        <f>IF(EmployeeData36[[#This Row],[Probability]]&lt;10%,"Low",
IF(EmployeeData36[[#This Row],[Probability]]&lt;20%,"Moderate",
IF(EmployeeData36[[#This Row],[Probability]]&lt;30%,"High","Very High")))</f>
        <v>Moderate</v>
      </c>
      <c r="AN284">
        <f t="shared" si="4"/>
        <v>0</v>
      </c>
      <c r="AO284" t="str">
        <f>EmployeeData3[[#This Row],[Department]]</f>
        <v>Sales</v>
      </c>
      <c r="AP284" t="str">
        <f>EmployeeData3[[#This Row],[Country]]</f>
        <v>US</v>
      </c>
      <c r="AQ284" t="str">
        <f>EmployeeData[[#This Row],[Job Level]]</f>
        <v>Senior</v>
      </c>
      <c r="AR284">
        <v>0</v>
      </c>
    </row>
    <row r="285" spans="1:44">
      <c r="A285">
        <v>29</v>
      </c>
      <c r="B285">
        <v>6</v>
      </c>
      <c r="C285">
        <v>3.6</v>
      </c>
      <c r="D285" s="3">
        <v>1</v>
      </c>
      <c r="E285">
        <v>1</v>
      </c>
      <c r="F285">
        <v>26</v>
      </c>
      <c r="G285">
        <v>66</v>
      </c>
      <c r="H285">
        <v>17</v>
      </c>
      <c r="I285">
        <v>1.3</v>
      </c>
      <c r="J285">
        <v>0</v>
      </c>
      <c r="K285">
        <v>33</v>
      </c>
      <c r="L285">
        <v>1</v>
      </c>
      <c r="M285">
        <v>0</v>
      </c>
      <c r="N285">
        <v>1</v>
      </c>
      <c r="O285">
        <v>0</v>
      </c>
      <c r="P285">
        <v>1</v>
      </c>
      <c r="Q285">
        <v>0</v>
      </c>
      <c r="R285">
        <v>0</v>
      </c>
      <c r="S285">
        <v>0</v>
      </c>
      <c r="T285">
        <v>0</v>
      </c>
      <c r="U285">
        <v>0</v>
      </c>
      <c r="V285">
        <v>0</v>
      </c>
      <c r="W285">
        <v>1</v>
      </c>
      <c r="X285">
        <v>0</v>
      </c>
      <c r="Y285">
        <v>0</v>
      </c>
      <c r="Z285">
        <v>0</v>
      </c>
      <c r="AA285">
        <v>0</v>
      </c>
      <c r="AB285">
        <v>0</v>
      </c>
      <c r="AC285">
        <v>0</v>
      </c>
      <c r="AD285">
        <v>0</v>
      </c>
      <c r="AE285">
        <v>0</v>
      </c>
      <c r="AF285">
        <v>0</v>
      </c>
      <c r="AG285">
        <v>0</v>
      </c>
      <c r="AH285" s="59" cm="1">
        <f t="array" ref="AH285">$B$1005+SUMPRODUCT(A285:AG285,TRANSPOSE($B$1006:$B$1038))</f>
        <v>-1.3334546121946951</v>
      </c>
      <c r="AI285" s="3">
        <f>EXP(EmployeeData36[[#This Row],[Logit]])</f>
        <v>0.26356517129344698</v>
      </c>
      <c r="AJ285">
        <f>EmployeeData36[[#This Row],[Odds]]/(1+EmployeeData36[[#This Row],[Odds]])</f>
        <v>0.20858850598394446</v>
      </c>
      <c r="AK285">
        <f>IF(AR285=1,LN(EmployeeData36[[#This Row],[Probability]]),LN(1-EmployeeData36[[#This Row],[Probability]]))</f>
        <v>-1.5673918386816759</v>
      </c>
      <c r="AL285" s="3">
        <f>(AR285-EmployeeData36[[#This Row],[Probability]])^2</f>
        <v>0.62633215286072508</v>
      </c>
      <c r="AM285" t="str">
        <f>IF(EmployeeData36[[#This Row],[Probability]]&lt;10%,"Low",
IF(EmployeeData36[[#This Row],[Probability]]&lt;20%,"Moderate",
IF(EmployeeData36[[#This Row],[Probability]]&lt;30%,"High","Very High")))</f>
        <v>High</v>
      </c>
      <c r="AN285">
        <f t="shared" si="4"/>
        <v>1</v>
      </c>
      <c r="AO285" t="str">
        <f>EmployeeData3[[#This Row],[Department]]</f>
        <v>IT</v>
      </c>
      <c r="AP285" t="str">
        <f>EmployeeData3[[#This Row],[Country]]</f>
        <v>UK</v>
      </c>
      <c r="AQ285" t="str">
        <f>EmployeeData[[#This Row],[Job Level]]</f>
        <v>Entry</v>
      </c>
      <c r="AR285">
        <v>1</v>
      </c>
    </row>
    <row r="286" spans="1:44">
      <c r="A286">
        <v>28</v>
      </c>
      <c r="B286">
        <v>8.5</v>
      </c>
      <c r="C286">
        <v>1.2</v>
      </c>
      <c r="D286" s="3">
        <v>0.96</v>
      </c>
      <c r="E286">
        <v>0</v>
      </c>
      <c r="F286">
        <v>13</v>
      </c>
      <c r="G286">
        <v>86</v>
      </c>
      <c r="H286">
        <v>0</v>
      </c>
      <c r="I286">
        <v>4.8</v>
      </c>
      <c r="J286">
        <v>0</v>
      </c>
      <c r="K286">
        <v>24</v>
      </c>
      <c r="L286">
        <v>1</v>
      </c>
      <c r="M286">
        <v>0</v>
      </c>
      <c r="N286">
        <v>0</v>
      </c>
      <c r="O286">
        <v>0</v>
      </c>
      <c r="P286">
        <v>0</v>
      </c>
      <c r="Q286">
        <v>0</v>
      </c>
      <c r="R286">
        <v>0</v>
      </c>
      <c r="S286">
        <v>0</v>
      </c>
      <c r="T286">
        <v>0</v>
      </c>
      <c r="U286">
        <v>0</v>
      </c>
      <c r="V286">
        <v>0</v>
      </c>
      <c r="W286">
        <v>0</v>
      </c>
      <c r="X286">
        <v>0</v>
      </c>
      <c r="Y286">
        <v>0</v>
      </c>
      <c r="Z286">
        <v>0</v>
      </c>
      <c r="AA286">
        <v>0</v>
      </c>
      <c r="AB286">
        <v>0</v>
      </c>
      <c r="AC286">
        <v>0</v>
      </c>
      <c r="AD286">
        <v>1</v>
      </c>
      <c r="AE286">
        <v>0</v>
      </c>
      <c r="AF286">
        <v>0</v>
      </c>
      <c r="AG286">
        <v>0</v>
      </c>
      <c r="AH286" s="59" cm="1">
        <f t="array" ref="AH286">$B$1005+SUMPRODUCT(A286:AG286,TRANSPOSE($B$1006:$B$1038))</f>
        <v>-2.4736457597262937</v>
      </c>
      <c r="AI286" s="3">
        <f>EXP(EmployeeData36[[#This Row],[Logit]])</f>
        <v>8.4277044379184027E-2</v>
      </c>
      <c r="AJ286">
        <f>EmployeeData36[[#This Row],[Odds]]/(1+EmployeeData36[[#This Row],[Odds]])</f>
        <v>7.7726485879296536E-2</v>
      </c>
      <c r="AK286">
        <f>IF(AR286=1,LN(EmployeeData36[[#This Row],[Probability]]),LN(1-EmployeeData36[[#This Row],[Probability]]))</f>
        <v>-8.0913446359030541E-2</v>
      </c>
      <c r="AL286" s="3">
        <f>(AR286-EmployeeData36[[#This Row],[Probability]])^2</f>
        <v>6.041406607144484E-3</v>
      </c>
      <c r="AM286" t="str">
        <f>IF(EmployeeData36[[#This Row],[Probability]]&lt;10%,"Low",
IF(EmployeeData36[[#This Row],[Probability]]&lt;20%,"Moderate",
IF(EmployeeData36[[#This Row],[Probability]]&lt;30%,"High","Very High")))</f>
        <v>Low</v>
      </c>
      <c r="AN286">
        <f t="shared" si="4"/>
        <v>0</v>
      </c>
      <c r="AO286" t="str">
        <f>EmployeeData3[[#This Row],[Department]]</f>
        <v>Operations</v>
      </c>
      <c r="AP286" t="str">
        <f>EmployeeData3[[#This Row],[Country]]</f>
        <v>Singapore</v>
      </c>
      <c r="AQ286" t="str">
        <f>EmployeeData[[#This Row],[Job Level]]</f>
        <v>Professional</v>
      </c>
      <c r="AR286">
        <v>0</v>
      </c>
    </row>
    <row r="287" spans="1:44">
      <c r="A287">
        <v>21</v>
      </c>
      <c r="B287">
        <v>3.9</v>
      </c>
      <c r="C287">
        <v>1.8</v>
      </c>
      <c r="D287" s="3">
        <v>1.0900000000000001</v>
      </c>
      <c r="E287">
        <v>0</v>
      </c>
      <c r="F287">
        <v>28</v>
      </c>
      <c r="G287">
        <v>69</v>
      </c>
      <c r="H287">
        <v>4</v>
      </c>
      <c r="I287">
        <v>1.3</v>
      </c>
      <c r="J287">
        <v>0</v>
      </c>
      <c r="K287">
        <v>28</v>
      </c>
      <c r="L287">
        <v>0</v>
      </c>
      <c r="M287">
        <v>0</v>
      </c>
      <c r="N287">
        <v>0</v>
      </c>
      <c r="O287">
        <v>0</v>
      </c>
      <c r="P287">
        <v>0</v>
      </c>
      <c r="Q287">
        <v>0</v>
      </c>
      <c r="R287">
        <v>1</v>
      </c>
      <c r="S287">
        <v>0</v>
      </c>
      <c r="T287">
        <v>0</v>
      </c>
      <c r="U287">
        <v>0</v>
      </c>
      <c r="V287">
        <v>0</v>
      </c>
      <c r="W287">
        <v>1</v>
      </c>
      <c r="X287">
        <v>0</v>
      </c>
      <c r="Y287">
        <v>0</v>
      </c>
      <c r="Z287">
        <v>0</v>
      </c>
      <c r="AA287">
        <v>0</v>
      </c>
      <c r="AB287">
        <v>0</v>
      </c>
      <c r="AC287">
        <v>0</v>
      </c>
      <c r="AD287">
        <v>0</v>
      </c>
      <c r="AE287">
        <v>0</v>
      </c>
      <c r="AF287">
        <v>0</v>
      </c>
      <c r="AG287">
        <v>0</v>
      </c>
      <c r="AH287" s="59" cm="1">
        <f t="array" ref="AH287">$B$1005+SUMPRODUCT(A287:AG287,TRANSPOSE($B$1006:$B$1038))</f>
        <v>-2.1220564769191133</v>
      </c>
      <c r="AI287" s="3">
        <f>EXP(EmployeeData36[[#This Row],[Logit]])</f>
        <v>0.11978503987668125</v>
      </c>
      <c r="AJ287">
        <f>EmployeeData36[[#This Row],[Odds]]/(1+EmployeeData36[[#This Row],[Odds]])</f>
        <v>0.1069714593524779</v>
      </c>
      <c r="AK287">
        <f>IF(AR287=1,LN(EmployeeData36[[#This Row],[Probability]]),LN(1-EmployeeData36[[#This Row],[Probability]]))</f>
        <v>-0.11313673820480215</v>
      </c>
      <c r="AL287" s="3">
        <f>(AR287-EmployeeData36[[#This Row],[Probability]])^2</f>
        <v>1.1442893115998831E-2</v>
      </c>
      <c r="AM287" t="str">
        <f>IF(EmployeeData36[[#This Row],[Probability]]&lt;10%,"Low",
IF(EmployeeData36[[#This Row],[Probability]]&lt;20%,"Moderate",
IF(EmployeeData36[[#This Row],[Probability]]&lt;30%,"High","Very High")))</f>
        <v>Moderate</v>
      </c>
      <c r="AN287">
        <f t="shared" si="4"/>
        <v>0</v>
      </c>
      <c r="AO287" t="str">
        <f>EmployeeData3[[#This Row],[Department]]</f>
        <v>IT</v>
      </c>
      <c r="AP287" t="str">
        <f>EmployeeData3[[#This Row],[Country]]</f>
        <v>UK</v>
      </c>
      <c r="AQ287" t="str">
        <f>EmployeeData[[#This Row],[Job Level]]</f>
        <v>Senior</v>
      </c>
      <c r="AR287">
        <v>0</v>
      </c>
    </row>
    <row r="288" spans="1:44">
      <c r="A288">
        <v>54</v>
      </c>
      <c r="B288">
        <v>5.9</v>
      </c>
      <c r="C288">
        <v>5.9</v>
      </c>
      <c r="D288" s="3">
        <v>0.99</v>
      </c>
      <c r="E288">
        <v>0</v>
      </c>
      <c r="F288">
        <v>23</v>
      </c>
      <c r="G288">
        <v>59</v>
      </c>
      <c r="H288">
        <v>3</v>
      </c>
      <c r="I288">
        <v>5.9</v>
      </c>
      <c r="J288">
        <v>1</v>
      </c>
      <c r="K288">
        <v>24</v>
      </c>
      <c r="L288">
        <v>0</v>
      </c>
      <c r="M288">
        <v>1</v>
      </c>
      <c r="N288">
        <v>0</v>
      </c>
      <c r="O288">
        <v>0</v>
      </c>
      <c r="P288">
        <v>1</v>
      </c>
      <c r="Q288">
        <v>0</v>
      </c>
      <c r="R288">
        <v>0</v>
      </c>
      <c r="S288">
        <v>0</v>
      </c>
      <c r="T288">
        <v>0</v>
      </c>
      <c r="U288">
        <v>0</v>
      </c>
      <c r="V288">
        <v>0</v>
      </c>
      <c r="W288">
        <v>0</v>
      </c>
      <c r="X288">
        <v>0</v>
      </c>
      <c r="Y288">
        <v>1</v>
      </c>
      <c r="Z288">
        <v>0</v>
      </c>
      <c r="AA288">
        <v>0</v>
      </c>
      <c r="AB288">
        <v>0</v>
      </c>
      <c r="AC288">
        <v>0</v>
      </c>
      <c r="AD288">
        <v>0</v>
      </c>
      <c r="AE288">
        <v>1</v>
      </c>
      <c r="AF288">
        <v>0</v>
      </c>
      <c r="AG288">
        <v>0</v>
      </c>
      <c r="AH288" s="59" cm="1">
        <f t="array" ref="AH288">$B$1005+SUMPRODUCT(A288:AG288,TRANSPOSE($B$1006:$B$1038))</f>
        <v>0.14467539609461433</v>
      </c>
      <c r="AI288" s="3">
        <f>EXP(EmployeeData36[[#This Row],[Logit]])</f>
        <v>1.1556643762067556</v>
      </c>
      <c r="AJ288">
        <f>EmployeeData36[[#This Row],[Odds]]/(1+EmployeeData36[[#This Row],[Odds]])</f>
        <v>0.53610589336747139</v>
      </c>
      <c r="AK288">
        <f>IF(AR288=1,LN(EmployeeData36[[#This Row],[Probability]]),LN(1-EmployeeData36[[#This Row],[Probability]]))</f>
        <v>-0.76809897126605631</v>
      </c>
      <c r="AL288" s="3">
        <f>(AR288-EmployeeData36[[#This Row],[Probability]])^2</f>
        <v>0.2874095289033346</v>
      </c>
      <c r="AM288" t="str">
        <f>IF(EmployeeData36[[#This Row],[Probability]]&lt;10%,"Low",
IF(EmployeeData36[[#This Row],[Probability]]&lt;20%,"Moderate",
IF(EmployeeData36[[#This Row],[Probability]]&lt;30%,"High","Very High")))</f>
        <v>Very High</v>
      </c>
      <c r="AN288">
        <f t="shared" si="4"/>
        <v>0</v>
      </c>
      <c r="AO288" t="str">
        <f>EmployeeData3[[#This Row],[Department]]</f>
        <v>Sales</v>
      </c>
      <c r="AP288" t="str">
        <f>EmployeeData3[[#This Row],[Country]]</f>
        <v>US</v>
      </c>
      <c r="AQ288" t="str">
        <f>EmployeeData[[#This Row],[Job Level]]</f>
        <v>Entry</v>
      </c>
      <c r="AR288">
        <v>0</v>
      </c>
    </row>
    <row r="289" spans="1:44">
      <c r="A289">
        <v>43</v>
      </c>
      <c r="B289">
        <v>2.5</v>
      </c>
      <c r="C289">
        <v>1.5</v>
      </c>
      <c r="D289" s="3">
        <v>1.25</v>
      </c>
      <c r="E289">
        <v>0</v>
      </c>
      <c r="F289">
        <v>1</v>
      </c>
      <c r="G289">
        <v>80</v>
      </c>
      <c r="H289">
        <v>2</v>
      </c>
      <c r="I289">
        <v>1.1000000000000001</v>
      </c>
      <c r="J289">
        <v>0</v>
      </c>
      <c r="K289">
        <v>32</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s="59" cm="1">
        <f t="array" ref="AH289">$B$1005+SUMPRODUCT(A289:AG289,TRANSPOSE($B$1006:$B$1038))</f>
        <v>-2.9906602296520379</v>
      </c>
      <c r="AI289" s="3">
        <f>EXP(EmployeeData36[[#This Row],[Logit]])</f>
        <v>5.0254246424557412E-2</v>
      </c>
      <c r="AJ289">
        <f>EmployeeData36[[#This Row],[Odds]]/(1+EmployeeData36[[#This Row],[Odds]])</f>
        <v>4.7849600794894101E-2</v>
      </c>
      <c r="AK289">
        <f>IF(AR289=1,LN(EmployeeData36[[#This Row],[Probability]]),LN(1-EmployeeData36[[#This Row],[Probability]]))</f>
        <v>-4.9032274310365803E-2</v>
      </c>
      <c r="AL289" s="3">
        <f>(AR289-EmployeeData36[[#This Row],[Probability]])^2</f>
        <v>2.2895842962307304E-3</v>
      </c>
      <c r="AM289" t="str">
        <f>IF(EmployeeData36[[#This Row],[Probability]]&lt;10%,"Low",
IF(EmployeeData36[[#This Row],[Probability]]&lt;20%,"Moderate",
IF(EmployeeData36[[#This Row],[Probability]]&lt;30%,"High","Very High")))</f>
        <v>Low</v>
      </c>
      <c r="AN289">
        <f t="shared" si="4"/>
        <v>0</v>
      </c>
      <c r="AO289" t="str">
        <f>EmployeeData3[[#This Row],[Department]]</f>
        <v>Operations</v>
      </c>
      <c r="AP289" t="str">
        <f>EmployeeData3[[#This Row],[Country]]</f>
        <v>UK</v>
      </c>
      <c r="AQ289" t="str">
        <f>EmployeeData[[#This Row],[Job Level]]</f>
        <v>Professional</v>
      </c>
      <c r="AR289">
        <v>0</v>
      </c>
    </row>
    <row r="290" spans="1:44">
      <c r="A290">
        <v>37</v>
      </c>
      <c r="B290">
        <v>1.4</v>
      </c>
      <c r="C290">
        <v>1.4</v>
      </c>
      <c r="D290" s="3">
        <v>1.02</v>
      </c>
      <c r="E290">
        <v>0</v>
      </c>
      <c r="F290">
        <v>7</v>
      </c>
      <c r="G290">
        <v>74</v>
      </c>
      <c r="H290">
        <v>13</v>
      </c>
      <c r="I290">
        <v>5.4</v>
      </c>
      <c r="J290">
        <v>0</v>
      </c>
      <c r="K290">
        <v>0</v>
      </c>
      <c r="L290">
        <v>1</v>
      </c>
      <c r="M290">
        <v>0</v>
      </c>
      <c r="N290">
        <v>1</v>
      </c>
      <c r="O290">
        <v>0</v>
      </c>
      <c r="P290">
        <v>1</v>
      </c>
      <c r="Q290">
        <v>0</v>
      </c>
      <c r="R290">
        <v>0</v>
      </c>
      <c r="S290">
        <v>0</v>
      </c>
      <c r="T290">
        <v>0</v>
      </c>
      <c r="U290">
        <v>0</v>
      </c>
      <c r="V290">
        <v>1</v>
      </c>
      <c r="W290">
        <v>0</v>
      </c>
      <c r="X290">
        <v>0</v>
      </c>
      <c r="Y290">
        <v>0</v>
      </c>
      <c r="Z290">
        <v>0</v>
      </c>
      <c r="AA290">
        <v>0</v>
      </c>
      <c r="AB290">
        <v>0</v>
      </c>
      <c r="AC290">
        <v>0</v>
      </c>
      <c r="AD290">
        <v>0</v>
      </c>
      <c r="AE290">
        <v>0</v>
      </c>
      <c r="AF290">
        <v>0</v>
      </c>
      <c r="AG290">
        <v>0</v>
      </c>
      <c r="AH290" s="59" cm="1">
        <f t="array" ref="AH290">$B$1005+SUMPRODUCT(A290:AG290,TRANSPOSE($B$1006:$B$1038))</f>
        <v>-1.5097941986592349</v>
      </c>
      <c r="AI290" s="3">
        <f>EXP(EmployeeData36[[#This Row],[Logit]])</f>
        <v>0.22095544620758337</v>
      </c>
      <c r="AJ290">
        <f>EmployeeData36[[#This Row],[Odds]]/(1+EmployeeData36[[#This Row],[Odds]])</f>
        <v>0.18096929490252436</v>
      </c>
      <c r="AK290">
        <f>IF(AR290=1,LN(EmployeeData36[[#This Row],[Probability]]),LN(1-EmployeeData36[[#This Row],[Probability]]))</f>
        <v>-0.19963370487032742</v>
      </c>
      <c r="AL290" s="3">
        <f>(AR290-EmployeeData36[[#This Row],[Probability]])^2</f>
        <v>3.2749885697516828E-2</v>
      </c>
      <c r="AM290" t="str">
        <f>IF(EmployeeData36[[#This Row],[Probability]]&lt;10%,"Low",
IF(EmployeeData36[[#This Row],[Probability]]&lt;20%,"Moderate",
IF(EmployeeData36[[#This Row],[Probability]]&lt;30%,"High","Very High")))</f>
        <v>Moderate</v>
      </c>
      <c r="AN290">
        <f t="shared" si="4"/>
        <v>0</v>
      </c>
      <c r="AO290" t="str">
        <f>EmployeeData3[[#This Row],[Department]]</f>
        <v>HR</v>
      </c>
      <c r="AP290" t="str">
        <f>EmployeeData3[[#This Row],[Country]]</f>
        <v>UK</v>
      </c>
      <c r="AQ290" t="str">
        <f>EmployeeData[[#This Row],[Job Level]]</f>
        <v>Entry</v>
      </c>
      <c r="AR290">
        <v>0</v>
      </c>
    </row>
    <row r="291" spans="1:44">
      <c r="A291">
        <v>32</v>
      </c>
      <c r="B291">
        <v>2.8</v>
      </c>
      <c r="C291">
        <v>1</v>
      </c>
      <c r="D291" s="3">
        <v>0.87</v>
      </c>
      <c r="E291">
        <v>0</v>
      </c>
      <c r="F291">
        <v>24</v>
      </c>
      <c r="G291">
        <v>37</v>
      </c>
      <c r="H291">
        <v>3</v>
      </c>
      <c r="I291">
        <v>1.7</v>
      </c>
      <c r="J291">
        <v>1</v>
      </c>
      <c r="K291">
        <v>7</v>
      </c>
      <c r="L291">
        <v>0</v>
      </c>
      <c r="M291">
        <v>1</v>
      </c>
      <c r="N291">
        <v>0</v>
      </c>
      <c r="O291">
        <v>0</v>
      </c>
      <c r="P291">
        <v>1</v>
      </c>
      <c r="Q291">
        <v>0</v>
      </c>
      <c r="R291">
        <v>0</v>
      </c>
      <c r="S291">
        <v>0</v>
      </c>
      <c r="T291">
        <v>0</v>
      </c>
      <c r="U291">
        <v>0</v>
      </c>
      <c r="V291">
        <v>0</v>
      </c>
      <c r="W291">
        <v>0</v>
      </c>
      <c r="X291">
        <v>0</v>
      </c>
      <c r="Y291">
        <v>0</v>
      </c>
      <c r="Z291">
        <v>0</v>
      </c>
      <c r="AA291">
        <v>0</v>
      </c>
      <c r="AB291">
        <v>0</v>
      </c>
      <c r="AC291">
        <v>0</v>
      </c>
      <c r="AD291">
        <v>0</v>
      </c>
      <c r="AE291">
        <v>1</v>
      </c>
      <c r="AF291">
        <v>0</v>
      </c>
      <c r="AG291">
        <v>0</v>
      </c>
      <c r="AH291" s="59" cm="1">
        <f t="array" ref="AH291">$B$1005+SUMPRODUCT(A291:AG291,TRANSPOSE($B$1006:$B$1038))</f>
        <v>-7.9532685167683081E-2</v>
      </c>
      <c r="AI291" s="3">
        <f>EXP(EmployeeData36[[#This Row],[Logit]])</f>
        <v>0.92354783315948841</v>
      </c>
      <c r="AJ291">
        <f>EmployeeData36[[#This Row],[Odds]]/(1+EmployeeData36[[#This Row],[Odds]])</f>
        <v>0.48012730291324845</v>
      </c>
      <c r="AK291">
        <f>IF(AR291=1,LN(EmployeeData36[[#This Row],[Probability]]),LN(1-EmployeeData36[[#This Row],[Probability]]))</f>
        <v>-0.7337039958407221</v>
      </c>
      <c r="AL291" s="3">
        <f>(AR291-EmployeeData36[[#This Row],[Probability]])^2</f>
        <v>0.2702676211762533</v>
      </c>
      <c r="AM291" t="str">
        <f>IF(EmployeeData36[[#This Row],[Probability]]&lt;10%,"Low",
IF(EmployeeData36[[#This Row],[Probability]]&lt;20%,"Moderate",
IF(EmployeeData36[[#This Row],[Probability]]&lt;30%,"High","Very High")))</f>
        <v>Very High</v>
      </c>
      <c r="AN291">
        <f t="shared" si="4"/>
        <v>1</v>
      </c>
      <c r="AO291" t="str">
        <f>EmployeeData3[[#This Row],[Department]]</f>
        <v>Operations</v>
      </c>
      <c r="AP291" t="str">
        <f>EmployeeData3[[#This Row],[Country]]</f>
        <v>US</v>
      </c>
      <c r="AQ291" t="str">
        <f>EmployeeData[[#This Row],[Job Level]]</f>
        <v>Entry</v>
      </c>
      <c r="AR291">
        <v>1</v>
      </c>
    </row>
    <row r="292" spans="1:44">
      <c r="A292">
        <v>21</v>
      </c>
      <c r="B292">
        <v>9.6999999999999993</v>
      </c>
      <c r="C292">
        <v>4.4000000000000004</v>
      </c>
      <c r="D292" s="3">
        <v>1.02</v>
      </c>
      <c r="E292">
        <v>0</v>
      </c>
      <c r="F292">
        <v>17</v>
      </c>
      <c r="G292">
        <v>74</v>
      </c>
      <c r="H292">
        <v>1</v>
      </c>
      <c r="I292">
        <v>3.9</v>
      </c>
      <c r="J292">
        <v>0</v>
      </c>
      <c r="K292">
        <v>29</v>
      </c>
      <c r="L292">
        <v>1</v>
      </c>
      <c r="M292">
        <v>0</v>
      </c>
      <c r="N292">
        <v>0</v>
      </c>
      <c r="O292">
        <v>0</v>
      </c>
      <c r="P292">
        <v>0</v>
      </c>
      <c r="Q292">
        <v>0</v>
      </c>
      <c r="R292">
        <v>0</v>
      </c>
      <c r="S292">
        <v>0</v>
      </c>
      <c r="T292">
        <v>0</v>
      </c>
      <c r="U292">
        <v>0</v>
      </c>
      <c r="V292">
        <v>0</v>
      </c>
      <c r="W292">
        <v>1</v>
      </c>
      <c r="X292">
        <v>0</v>
      </c>
      <c r="Y292">
        <v>0</v>
      </c>
      <c r="Z292">
        <v>0</v>
      </c>
      <c r="AA292">
        <v>0</v>
      </c>
      <c r="AB292">
        <v>0</v>
      </c>
      <c r="AC292">
        <v>1</v>
      </c>
      <c r="AD292">
        <v>0</v>
      </c>
      <c r="AE292">
        <v>0</v>
      </c>
      <c r="AF292">
        <v>0</v>
      </c>
      <c r="AG292">
        <v>0</v>
      </c>
      <c r="AH292" s="59" cm="1">
        <f t="array" ref="AH292">$B$1005+SUMPRODUCT(A292:AG292,TRANSPOSE($B$1006:$B$1038))</f>
        <v>-0.73021181679696823</v>
      </c>
      <c r="AI292" s="3">
        <f>EXP(EmployeeData36[[#This Row],[Logit]])</f>
        <v>0.4818069244814781</v>
      </c>
      <c r="AJ292">
        <f>EmployeeData36[[#This Row],[Odds]]/(1+EmployeeData36[[#This Row],[Odds]])</f>
        <v>0.3251482474007702</v>
      </c>
      <c r="AK292">
        <f>IF(AR292=1,LN(EmployeeData36[[#This Row],[Probability]]),LN(1-EmployeeData36[[#This Row],[Probability]]))</f>
        <v>-0.39326223800979926</v>
      </c>
      <c r="AL292" s="3">
        <f>(AR292-EmployeeData36[[#This Row],[Probability]])^2</f>
        <v>0.10572138278779246</v>
      </c>
      <c r="AM292" t="str">
        <f>IF(EmployeeData36[[#This Row],[Probability]]&lt;10%,"Low",
IF(EmployeeData36[[#This Row],[Probability]]&lt;20%,"Moderate",
IF(EmployeeData36[[#This Row],[Probability]]&lt;30%,"High","Very High")))</f>
        <v>Very High</v>
      </c>
      <c r="AN292">
        <f t="shared" si="4"/>
        <v>0</v>
      </c>
      <c r="AO292" t="str">
        <f>EmployeeData3[[#This Row],[Department]]</f>
        <v>IT</v>
      </c>
      <c r="AP292" t="str">
        <f>EmployeeData3[[#This Row],[Country]]</f>
        <v>Ireland</v>
      </c>
      <c r="AQ292" t="str">
        <f>EmployeeData[[#This Row],[Job Level]]</f>
        <v>Professional</v>
      </c>
      <c r="AR292">
        <v>0</v>
      </c>
    </row>
    <row r="293" spans="1:44">
      <c r="A293">
        <v>31</v>
      </c>
      <c r="B293">
        <v>6</v>
      </c>
      <c r="C293">
        <v>0.9</v>
      </c>
      <c r="D293" s="3">
        <v>0.96</v>
      </c>
      <c r="E293">
        <v>0</v>
      </c>
      <c r="F293">
        <v>7</v>
      </c>
      <c r="G293">
        <v>77</v>
      </c>
      <c r="H293">
        <v>1</v>
      </c>
      <c r="I293">
        <v>4.8</v>
      </c>
      <c r="J293">
        <v>0</v>
      </c>
      <c r="K293">
        <v>0</v>
      </c>
      <c r="L293">
        <v>0</v>
      </c>
      <c r="M293">
        <v>0</v>
      </c>
      <c r="N293">
        <v>1</v>
      </c>
      <c r="O293">
        <v>0</v>
      </c>
      <c r="P293">
        <v>0</v>
      </c>
      <c r="Q293">
        <v>0</v>
      </c>
      <c r="R293">
        <v>0</v>
      </c>
      <c r="S293">
        <v>0</v>
      </c>
      <c r="T293">
        <v>0</v>
      </c>
      <c r="U293">
        <v>0</v>
      </c>
      <c r="V293">
        <v>0</v>
      </c>
      <c r="W293">
        <v>1</v>
      </c>
      <c r="X293">
        <v>0</v>
      </c>
      <c r="Y293">
        <v>0</v>
      </c>
      <c r="Z293">
        <v>0</v>
      </c>
      <c r="AA293">
        <v>0</v>
      </c>
      <c r="AB293">
        <v>0</v>
      </c>
      <c r="AC293">
        <v>0</v>
      </c>
      <c r="AD293">
        <v>0</v>
      </c>
      <c r="AE293">
        <v>0</v>
      </c>
      <c r="AF293">
        <v>1</v>
      </c>
      <c r="AG293">
        <v>0</v>
      </c>
      <c r="AH293" s="59" cm="1">
        <f t="array" ref="AH293">$B$1005+SUMPRODUCT(A293:AG293,TRANSPOSE($B$1006:$B$1038))</f>
        <v>-3.2007829191632329</v>
      </c>
      <c r="AI293" s="3">
        <f>EXP(EmployeeData36[[#This Row],[Logit]])</f>
        <v>4.0730302957325805E-2</v>
      </c>
      <c r="AJ293">
        <f>EmployeeData36[[#This Row],[Odds]]/(1+EmployeeData36[[#This Row],[Odds]])</f>
        <v>3.9136270791373232E-2</v>
      </c>
      <c r="AK293">
        <f>IF(AR293=1,LN(EmployeeData36[[#This Row],[Probability]]),LN(1-EmployeeData36[[#This Row],[Probability]]))</f>
        <v>-3.9922681098167268E-2</v>
      </c>
      <c r="AL293" s="3">
        <f>(AR293-EmployeeData36[[#This Row],[Probability]])^2</f>
        <v>1.5316476914556936E-3</v>
      </c>
      <c r="AM293" t="str">
        <f>IF(EmployeeData36[[#This Row],[Probability]]&lt;10%,"Low",
IF(EmployeeData36[[#This Row],[Probability]]&lt;20%,"Moderate",
IF(EmployeeData36[[#This Row],[Probability]]&lt;30%,"High","Very High")))</f>
        <v>Low</v>
      </c>
      <c r="AN293">
        <f t="shared" si="4"/>
        <v>0</v>
      </c>
      <c r="AO293" t="str">
        <f>EmployeeData3[[#This Row],[Department]]</f>
        <v>IT</v>
      </c>
      <c r="AP293" t="str">
        <f>EmployeeData3[[#This Row],[Country]]</f>
        <v>UK</v>
      </c>
      <c r="AQ293" t="str">
        <f>EmployeeData[[#This Row],[Job Level]]</f>
        <v>Professional</v>
      </c>
      <c r="AR293">
        <v>0</v>
      </c>
    </row>
    <row r="294" spans="1:44">
      <c r="A294">
        <v>44</v>
      </c>
      <c r="B294">
        <v>1.5</v>
      </c>
      <c r="C294">
        <v>1.5</v>
      </c>
      <c r="D294" s="3">
        <v>0.76</v>
      </c>
      <c r="E294">
        <v>0</v>
      </c>
      <c r="F294">
        <v>10</v>
      </c>
      <c r="G294">
        <v>67</v>
      </c>
      <c r="H294">
        <v>10</v>
      </c>
      <c r="I294">
        <v>3.1</v>
      </c>
      <c r="J294">
        <v>0</v>
      </c>
      <c r="K294">
        <v>18</v>
      </c>
      <c r="L294">
        <v>0</v>
      </c>
      <c r="M294">
        <v>1</v>
      </c>
      <c r="N294">
        <v>0</v>
      </c>
      <c r="O294">
        <v>0</v>
      </c>
      <c r="P294">
        <v>0</v>
      </c>
      <c r="Q294">
        <v>0</v>
      </c>
      <c r="R294">
        <v>1</v>
      </c>
      <c r="S294">
        <v>0</v>
      </c>
      <c r="T294">
        <v>0</v>
      </c>
      <c r="U294">
        <v>0</v>
      </c>
      <c r="V294">
        <v>0</v>
      </c>
      <c r="W294">
        <v>0</v>
      </c>
      <c r="X294">
        <v>0</v>
      </c>
      <c r="Y294">
        <v>0</v>
      </c>
      <c r="Z294">
        <v>1</v>
      </c>
      <c r="AA294">
        <v>0</v>
      </c>
      <c r="AB294">
        <v>0</v>
      </c>
      <c r="AC294">
        <v>0</v>
      </c>
      <c r="AD294">
        <v>1</v>
      </c>
      <c r="AE294">
        <v>0</v>
      </c>
      <c r="AF294">
        <v>0</v>
      </c>
      <c r="AG294">
        <v>0</v>
      </c>
      <c r="AH294" s="59" cm="1">
        <f t="array" ref="AH294">$B$1005+SUMPRODUCT(A294:AG294,TRANSPOSE($B$1006:$B$1038))</f>
        <v>-2.5085313859829075</v>
      </c>
      <c r="AI294" s="3">
        <f>EXP(EmployeeData36[[#This Row],[Logit]])</f>
        <v>8.1387678599876181E-2</v>
      </c>
      <c r="AJ294">
        <f>EmployeeData36[[#This Row],[Odds]]/(1+EmployeeData36[[#This Row],[Odds]])</f>
        <v>7.526225812490546E-2</v>
      </c>
      <c r="AK294">
        <f>IF(AR294=1,LN(EmployeeData36[[#This Row],[Probability]]),LN(1-EmployeeData36[[#This Row],[Probability]]))</f>
        <v>-7.8245103966952084E-2</v>
      </c>
      <c r="AL294" s="3">
        <f>(AR294-EmployeeData36[[#This Row],[Probability]])^2</f>
        <v>5.6644074980598978E-3</v>
      </c>
      <c r="AM294" t="str">
        <f>IF(EmployeeData36[[#This Row],[Probability]]&lt;10%,"Low",
IF(EmployeeData36[[#This Row],[Probability]]&lt;20%,"Moderate",
IF(EmployeeData36[[#This Row],[Probability]]&lt;30%,"High","Very High")))</f>
        <v>Low</v>
      </c>
      <c r="AN294">
        <f t="shared" si="4"/>
        <v>0</v>
      </c>
      <c r="AO294" t="str">
        <f>EmployeeData3[[#This Row],[Department]]</f>
        <v>Underwriting</v>
      </c>
      <c r="AP294" t="str">
        <f>EmployeeData3[[#This Row],[Country]]</f>
        <v>Singapore</v>
      </c>
      <c r="AQ294" t="str">
        <f>EmployeeData[[#This Row],[Job Level]]</f>
        <v>Senior</v>
      </c>
      <c r="AR294">
        <v>0</v>
      </c>
    </row>
    <row r="295" spans="1:44">
      <c r="A295">
        <v>46</v>
      </c>
      <c r="B295">
        <v>6.2</v>
      </c>
      <c r="C295">
        <v>3.2</v>
      </c>
      <c r="D295" s="3">
        <v>1.17</v>
      </c>
      <c r="E295">
        <v>0</v>
      </c>
      <c r="F295">
        <v>1</v>
      </c>
      <c r="G295">
        <v>80</v>
      </c>
      <c r="H295">
        <v>1</v>
      </c>
      <c r="I295">
        <v>1.9</v>
      </c>
      <c r="J295">
        <v>1</v>
      </c>
      <c r="K295">
        <v>23</v>
      </c>
      <c r="L295">
        <v>0</v>
      </c>
      <c r="M295">
        <v>0</v>
      </c>
      <c r="N295">
        <v>0</v>
      </c>
      <c r="O295">
        <v>0</v>
      </c>
      <c r="P295">
        <v>0</v>
      </c>
      <c r="Q295">
        <v>0</v>
      </c>
      <c r="R295">
        <v>1</v>
      </c>
      <c r="S295">
        <v>0</v>
      </c>
      <c r="T295">
        <v>0</v>
      </c>
      <c r="U295">
        <v>0</v>
      </c>
      <c r="V295">
        <v>0</v>
      </c>
      <c r="W295">
        <v>0</v>
      </c>
      <c r="X295">
        <v>0</v>
      </c>
      <c r="Y295">
        <v>1</v>
      </c>
      <c r="Z295">
        <v>0</v>
      </c>
      <c r="AA295">
        <v>0</v>
      </c>
      <c r="AB295">
        <v>0</v>
      </c>
      <c r="AC295">
        <v>0</v>
      </c>
      <c r="AD295">
        <v>0</v>
      </c>
      <c r="AE295">
        <v>1</v>
      </c>
      <c r="AF295">
        <v>0</v>
      </c>
      <c r="AG295">
        <v>0</v>
      </c>
      <c r="AH295" s="59" cm="1">
        <f t="array" ref="AH295">$B$1005+SUMPRODUCT(A295:AG295,TRANSPOSE($B$1006:$B$1038))</f>
        <v>-2.506561330011845</v>
      </c>
      <c r="AI295" s="3">
        <f>EXP(EmployeeData36[[#This Row],[Logit]])</f>
        <v>8.1548174923534375E-2</v>
      </c>
      <c r="AJ295">
        <f>EmployeeData36[[#This Row],[Odds]]/(1+EmployeeData36[[#This Row],[Odds]])</f>
        <v>7.5399484566926342E-2</v>
      </c>
      <c r="AK295">
        <f>IF(AR295=1,LN(EmployeeData36[[#This Row],[Probability]]),LN(1-EmployeeData36[[#This Row],[Probability]]))</f>
        <v>-7.8393509962156507E-2</v>
      </c>
      <c r="AL295" s="3">
        <f>(AR295-EmployeeData36[[#This Row],[Probability]])^2</f>
        <v>5.685082272958164E-3</v>
      </c>
      <c r="AM295" t="str">
        <f>IF(EmployeeData36[[#This Row],[Probability]]&lt;10%,"Low",
IF(EmployeeData36[[#This Row],[Probability]]&lt;20%,"Moderate",
IF(EmployeeData36[[#This Row],[Probability]]&lt;30%,"High","Very High")))</f>
        <v>Low</v>
      </c>
      <c r="AN295">
        <f t="shared" si="4"/>
        <v>0</v>
      </c>
      <c r="AO295" t="str">
        <f>EmployeeData3[[#This Row],[Department]]</f>
        <v>Sales</v>
      </c>
      <c r="AP295" t="str">
        <f>EmployeeData3[[#This Row],[Country]]</f>
        <v>US</v>
      </c>
      <c r="AQ295" t="str">
        <f>EmployeeData[[#This Row],[Job Level]]</f>
        <v>Senior</v>
      </c>
      <c r="AR295">
        <v>0</v>
      </c>
    </row>
    <row r="296" spans="1:44">
      <c r="A296">
        <v>44</v>
      </c>
      <c r="B296">
        <v>1.6</v>
      </c>
      <c r="C296">
        <v>1.6</v>
      </c>
      <c r="D296" s="3">
        <v>1.1100000000000001</v>
      </c>
      <c r="E296">
        <v>0</v>
      </c>
      <c r="F296">
        <v>15</v>
      </c>
      <c r="G296">
        <v>64</v>
      </c>
      <c r="H296">
        <v>1</v>
      </c>
      <c r="I296">
        <v>3.2</v>
      </c>
      <c r="J296">
        <v>0</v>
      </c>
      <c r="K296">
        <v>14</v>
      </c>
      <c r="L296">
        <v>1</v>
      </c>
      <c r="M296">
        <v>0</v>
      </c>
      <c r="N296">
        <v>0</v>
      </c>
      <c r="O296">
        <v>0</v>
      </c>
      <c r="P296">
        <v>0</v>
      </c>
      <c r="Q296">
        <v>1</v>
      </c>
      <c r="R296">
        <v>0</v>
      </c>
      <c r="S296">
        <v>0</v>
      </c>
      <c r="T296">
        <v>0</v>
      </c>
      <c r="U296">
        <v>0</v>
      </c>
      <c r="V296">
        <v>0</v>
      </c>
      <c r="W296">
        <v>1</v>
      </c>
      <c r="X296">
        <v>0</v>
      </c>
      <c r="Y296">
        <v>0</v>
      </c>
      <c r="Z296">
        <v>0</v>
      </c>
      <c r="AA296">
        <v>0</v>
      </c>
      <c r="AB296">
        <v>0</v>
      </c>
      <c r="AC296">
        <v>0</v>
      </c>
      <c r="AD296">
        <v>0</v>
      </c>
      <c r="AE296">
        <v>0</v>
      </c>
      <c r="AF296">
        <v>0</v>
      </c>
      <c r="AG296">
        <v>0</v>
      </c>
      <c r="AH296" s="59" cm="1">
        <f t="array" ref="AH296">$B$1005+SUMPRODUCT(A296:AG296,TRANSPOSE($B$1006:$B$1038))</f>
        <v>-1.4604753481865718</v>
      </c>
      <c r="AI296" s="3">
        <f>EXP(EmployeeData36[[#This Row],[Logit]])</f>
        <v>0.23212590787113108</v>
      </c>
      <c r="AJ296">
        <f>EmployeeData36[[#This Row],[Odds]]/(1+EmployeeData36[[#This Row],[Odds]])</f>
        <v>0.18839463271428045</v>
      </c>
      <c r="AK296">
        <f>IF(AR296=1,LN(EmployeeData36[[#This Row],[Probability]]),LN(1-EmployeeData36[[#This Row],[Probability]]))</f>
        <v>-0.20874105783682029</v>
      </c>
      <c r="AL296" s="3">
        <f>(AR296-EmployeeData36[[#This Row],[Probability]])^2</f>
        <v>3.5492537635548625E-2</v>
      </c>
      <c r="AM296" t="str">
        <f>IF(EmployeeData36[[#This Row],[Probability]]&lt;10%,"Low",
IF(EmployeeData36[[#This Row],[Probability]]&lt;20%,"Moderate",
IF(EmployeeData36[[#This Row],[Probability]]&lt;30%,"High","Very High")))</f>
        <v>Moderate</v>
      </c>
      <c r="AN296">
        <f t="shared" si="4"/>
        <v>0</v>
      </c>
      <c r="AO296" t="str">
        <f>EmployeeData3[[#This Row],[Department]]</f>
        <v>IT</v>
      </c>
      <c r="AP296" t="str">
        <f>EmployeeData3[[#This Row],[Country]]</f>
        <v>UK</v>
      </c>
      <c r="AQ296" t="str">
        <f>EmployeeData[[#This Row],[Job Level]]</f>
        <v>Manager</v>
      </c>
      <c r="AR296">
        <v>0</v>
      </c>
    </row>
    <row r="297" spans="1:44">
      <c r="A297">
        <v>39</v>
      </c>
      <c r="B297">
        <v>5.0999999999999996</v>
      </c>
      <c r="C297">
        <v>2.5</v>
      </c>
      <c r="D297" s="3">
        <v>1.02</v>
      </c>
      <c r="E297">
        <v>0</v>
      </c>
      <c r="F297">
        <v>36</v>
      </c>
      <c r="G297">
        <v>72</v>
      </c>
      <c r="H297">
        <v>5</v>
      </c>
      <c r="I297">
        <v>2.4</v>
      </c>
      <c r="J297">
        <v>0</v>
      </c>
      <c r="K297">
        <v>16</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1</v>
      </c>
      <c r="AH297" s="59" cm="1">
        <f t="array" ref="AH297">$B$1005+SUMPRODUCT(A297:AG297,TRANSPOSE($B$1006:$B$1038))</f>
        <v>-1.9826993953391545</v>
      </c>
      <c r="AI297" s="3">
        <f>EXP(EmployeeData36[[#This Row],[Logit]])</f>
        <v>0.13769703643987413</v>
      </c>
      <c r="AJ297">
        <f>EmployeeData36[[#This Row],[Odds]]/(1+EmployeeData36[[#This Row],[Odds]])</f>
        <v>0.12103137481201591</v>
      </c>
      <c r="AK297">
        <f>IF(AR297=1,LN(EmployeeData36[[#This Row],[Probability]]),LN(1-EmployeeData36[[#This Row],[Probability]]))</f>
        <v>-0.12900607569055692</v>
      </c>
      <c r="AL297" s="3">
        <f>(AR297-EmployeeData36[[#This Row],[Probability]])^2</f>
        <v>1.464859368888668E-2</v>
      </c>
      <c r="AM297" t="str">
        <f>IF(EmployeeData36[[#This Row],[Probability]]&lt;10%,"Low",
IF(EmployeeData36[[#This Row],[Probability]]&lt;20%,"Moderate",
IF(EmployeeData36[[#This Row],[Probability]]&lt;30%,"High","Very High")))</f>
        <v>Moderate</v>
      </c>
      <c r="AN297">
        <f t="shared" si="4"/>
        <v>0</v>
      </c>
      <c r="AO297" t="str">
        <f>EmployeeData3[[#This Row],[Department]]</f>
        <v>Operations</v>
      </c>
      <c r="AP297" t="str">
        <f>EmployeeData3[[#This Row],[Country]]</f>
        <v>UK</v>
      </c>
      <c r="AQ297" t="str">
        <f>EmployeeData[[#This Row],[Job Level]]</f>
        <v>Professional</v>
      </c>
      <c r="AR297">
        <v>0</v>
      </c>
    </row>
    <row r="298" spans="1:44">
      <c r="A298">
        <v>50</v>
      </c>
      <c r="B298">
        <v>1.9</v>
      </c>
      <c r="C298">
        <v>1.6</v>
      </c>
      <c r="D298" s="3">
        <v>1.03</v>
      </c>
      <c r="E298">
        <v>0</v>
      </c>
      <c r="F298">
        <v>23</v>
      </c>
      <c r="G298">
        <v>53</v>
      </c>
      <c r="H298">
        <v>3</v>
      </c>
      <c r="I298">
        <v>2.7</v>
      </c>
      <c r="J298">
        <v>1</v>
      </c>
      <c r="K298">
        <v>27</v>
      </c>
      <c r="L298">
        <v>0</v>
      </c>
      <c r="M298">
        <v>0</v>
      </c>
      <c r="N298">
        <v>1</v>
      </c>
      <c r="O298">
        <v>0</v>
      </c>
      <c r="P298">
        <v>0</v>
      </c>
      <c r="Q298">
        <v>0</v>
      </c>
      <c r="R298">
        <v>0</v>
      </c>
      <c r="S298">
        <v>0</v>
      </c>
      <c r="T298">
        <v>0</v>
      </c>
      <c r="U298">
        <v>0</v>
      </c>
      <c r="V298">
        <v>0</v>
      </c>
      <c r="W298">
        <v>0</v>
      </c>
      <c r="X298">
        <v>0</v>
      </c>
      <c r="Y298">
        <v>0</v>
      </c>
      <c r="Z298">
        <v>1</v>
      </c>
      <c r="AA298">
        <v>0</v>
      </c>
      <c r="AB298">
        <v>0</v>
      </c>
      <c r="AC298">
        <v>0</v>
      </c>
      <c r="AD298">
        <v>0</v>
      </c>
      <c r="AE298">
        <v>1</v>
      </c>
      <c r="AF298">
        <v>1</v>
      </c>
      <c r="AG298">
        <v>0</v>
      </c>
      <c r="AH298" s="59" cm="1">
        <f t="array" ref="AH298">$B$1005+SUMPRODUCT(A298:AG298,TRANSPOSE($B$1006:$B$1038))</f>
        <v>-1.4584239759096487</v>
      </c>
      <c r="AI298" s="3">
        <f>EXP(EmployeeData36[[#This Row],[Logit]])</f>
        <v>0.23260257326522518</v>
      </c>
      <c r="AJ298">
        <f>EmployeeData36[[#This Row],[Odds]]/(1+EmployeeData36[[#This Row],[Odds]])</f>
        <v>0.18870849234806433</v>
      </c>
      <c r="AK298">
        <f>IF(AR298=1,LN(EmployeeData36[[#This Row],[Probability]]),LN(1-EmployeeData36[[#This Row],[Probability]]))</f>
        <v>-0.20912784721640895</v>
      </c>
      <c r="AL298" s="3">
        <f>(AR298-EmployeeData36[[#This Row],[Probability]])^2</f>
        <v>3.5610895084279455E-2</v>
      </c>
      <c r="AM298" t="str">
        <f>IF(EmployeeData36[[#This Row],[Probability]]&lt;10%,"Low",
IF(EmployeeData36[[#This Row],[Probability]]&lt;20%,"Moderate",
IF(EmployeeData36[[#This Row],[Probability]]&lt;30%,"High","Very High")))</f>
        <v>Moderate</v>
      </c>
      <c r="AN298">
        <f t="shared" si="4"/>
        <v>0</v>
      </c>
      <c r="AO298" t="str">
        <f>EmployeeData3[[#This Row],[Department]]</f>
        <v>Underwriting</v>
      </c>
      <c r="AP298" t="str">
        <f>EmployeeData3[[#This Row],[Country]]</f>
        <v>US</v>
      </c>
      <c r="AQ298" t="str">
        <f>EmployeeData[[#This Row],[Job Level]]</f>
        <v>Professional</v>
      </c>
      <c r="AR298">
        <v>0</v>
      </c>
    </row>
    <row r="299" spans="1:44">
      <c r="A299">
        <v>35</v>
      </c>
      <c r="B299">
        <v>1.4</v>
      </c>
      <c r="C299">
        <v>1.4</v>
      </c>
      <c r="D299" s="3">
        <v>0.81</v>
      </c>
      <c r="E299">
        <v>1</v>
      </c>
      <c r="F299">
        <v>36</v>
      </c>
      <c r="G299">
        <v>73</v>
      </c>
      <c r="H299">
        <v>6</v>
      </c>
      <c r="I299">
        <v>0.6</v>
      </c>
      <c r="J299">
        <v>1</v>
      </c>
      <c r="K299">
        <v>36</v>
      </c>
      <c r="L299">
        <v>1</v>
      </c>
      <c r="M299">
        <v>0</v>
      </c>
      <c r="N299">
        <v>0</v>
      </c>
      <c r="O299">
        <v>0</v>
      </c>
      <c r="P299">
        <v>1</v>
      </c>
      <c r="Q299">
        <v>0</v>
      </c>
      <c r="R299">
        <v>0</v>
      </c>
      <c r="S299">
        <v>0</v>
      </c>
      <c r="T299">
        <v>0</v>
      </c>
      <c r="U299">
        <v>1</v>
      </c>
      <c r="V299">
        <v>0</v>
      </c>
      <c r="W299">
        <v>0</v>
      </c>
      <c r="X299">
        <v>0</v>
      </c>
      <c r="Y299">
        <v>0</v>
      </c>
      <c r="Z299">
        <v>0</v>
      </c>
      <c r="AA299">
        <v>0</v>
      </c>
      <c r="AB299">
        <v>0</v>
      </c>
      <c r="AC299">
        <v>0</v>
      </c>
      <c r="AD299">
        <v>0</v>
      </c>
      <c r="AE299">
        <v>0</v>
      </c>
      <c r="AF299">
        <v>0</v>
      </c>
      <c r="AG299">
        <v>0</v>
      </c>
      <c r="AH299" s="59" cm="1">
        <f t="array" ref="AH299">$B$1005+SUMPRODUCT(A299:AG299,TRANSPOSE($B$1006:$B$1038))</f>
        <v>-1.2257765919539818</v>
      </c>
      <c r="AI299" s="3">
        <f>EXP(EmployeeData36[[#This Row],[Logit]])</f>
        <v>0.29352965901602451</v>
      </c>
      <c r="AJ299">
        <f>EmployeeData36[[#This Row],[Odds]]/(1+EmployeeData36[[#This Row],[Odds]])</f>
        <v>0.22692147564618631</v>
      </c>
      <c r="AK299">
        <f>IF(AR299=1,LN(EmployeeData36[[#This Row],[Probability]]),LN(1-EmployeeData36[[#This Row],[Probability]]))</f>
        <v>-1.4831512436091385</v>
      </c>
      <c r="AL299" s="3">
        <f>(AR299-EmployeeData36[[#This Row],[Probability]])^2</f>
        <v>0.59765040481706999</v>
      </c>
      <c r="AM299" t="str">
        <f>IF(EmployeeData36[[#This Row],[Probability]]&lt;10%,"Low",
IF(EmployeeData36[[#This Row],[Probability]]&lt;20%,"Moderate",
IF(EmployeeData36[[#This Row],[Probability]]&lt;30%,"High","Very High")))</f>
        <v>High</v>
      </c>
      <c r="AN299">
        <f t="shared" si="4"/>
        <v>1</v>
      </c>
      <c r="AO299" t="str">
        <f>EmployeeData3[[#This Row],[Department]]</f>
        <v>Finance</v>
      </c>
      <c r="AP299" t="str">
        <f>EmployeeData3[[#This Row],[Country]]</f>
        <v>UK</v>
      </c>
      <c r="AQ299" t="str">
        <f>EmployeeData[[#This Row],[Job Level]]</f>
        <v>Entry</v>
      </c>
      <c r="AR299">
        <v>1</v>
      </c>
    </row>
    <row r="300" spans="1:44">
      <c r="A300">
        <v>48</v>
      </c>
      <c r="B300">
        <v>10.8</v>
      </c>
      <c r="C300">
        <v>4.2</v>
      </c>
      <c r="D300" s="3">
        <v>0.98</v>
      </c>
      <c r="E300">
        <v>0</v>
      </c>
      <c r="F300">
        <v>24</v>
      </c>
      <c r="G300">
        <v>92</v>
      </c>
      <c r="H300">
        <v>3</v>
      </c>
      <c r="I300">
        <v>4.2</v>
      </c>
      <c r="J300">
        <v>1</v>
      </c>
      <c r="K300">
        <v>12</v>
      </c>
      <c r="L300">
        <v>1</v>
      </c>
      <c r="M300">
        <v>0</v>
      </c>
      <c r="N300">
        <v>0</v>
      </c>
      <c r="O300">
        <v>0</v>
      </c>
      <c r="P300">
        <v>0</v>
      </c>
      <c r="Q300">
        <v>0</v>
      </c>
      <c r="R300">
        <v>1</v>
      </c>
      <c r="S300">
        <v>0</v>
      </c>
      <c r="T300">
        <v>0</v>
      </c>
      <c r="U300">
        <v>0</v>
      </c>
      <c r="V300">
        <v>0</v>
      </c>
      <c r="W300">
        <v>0</v>
      </c>
      <c r="X300">
        <v>0</v>
      </c>
      <c r="Y300">
        <v>0</v>
      </c>
      <c r="Z300">
        <v>0</v>
      </c>
      <c r="AA300">
        <v>0</v>
      </c>
      <c r="AB300">
        <v>0</v>
      </c>
      <c r="AC300">
        <v>0</v>
      </c>
      <c r="AD300">
        <v>0</v>
      </c>
      <c r="AE300">
        <v>1</v>
      </c>
      <c r="AF300">
        <v>1</v>
      </c>
      <c r="AG300">
        <v>0</v>
      </c>
      <c r="AH300" s="59" cm="1">
        <f t="array" ref="AH300">$B$1005+SUMPRODUCT(A300:AG300,TRANSPOSE($B$1006:$B$1038))</f>
        <v>-2.1345027363767679</v>
      </c>
      <c r="AI300" s="3">
        <f>EXP(EmployeeData36[[#This Row],[Logit]])</f>
        <v>0.11830340373173283</v>
      </c>
      <c r="AJ300">
        <f>EmployeeData36[[#This Row],[Odds]]/(1+EmployeeData36[[#This Row],[Odds]])</f>
        <v>0.1057882890608749</v>
      </c>
      <c r="AK300">
        <f>IF(AR300=1,LN(EmployeeData36[[#This Row],[Probability]]),LN(1-EmployeeData36[[#This Row],[Probability]]))</f>
        <v>-0.11181271871341392</v>
      </c>
      <c r="AL300" s="3">
        <f>(AR300-EmployeeData36[[#This Row],[Probability]])^2</f>
        <v>1.1191162102427224E-2</v>
      </c>
      <c r="AM300" t="str">
        <f>IF(EmployeeData36[[#This Row],[Probability]]&lt;10%,"Low",
IF(EmployeeData36[[#This Row],[Probability]]&lt;20%,"Moderate",
IF(EmployeeData36[[#This Row],[Probability]]&lt;30%,"High","Very High")))</f>
        <v>Moderate</v>
      </c>
      <c r="AN300">
        <f t="shared" si="4"/>
        <v>0</v>
      </c>
      <c r="AO300" t="str">
        <f>EmployeeData3[[#This Row],[Department]]</f>
        <v>Operations</v>
      </c>
      <c r="AP300" t="str">
        <f>EmployeeData3[[#This Row],[Country]]</f>
        <v>US</v>
      </c>
      <c r="AQ300" t="str">
        <f>EmployeeData[[#This Row],[Job Level]]</f>
        <v>Senior</v>
      </c>
      <c r="AR300">
        <v>0</v>
      </c>
    </row>
    <row r="301" spans="1:44">
      <c r="A301">
        <v>35</v>
      </c>
      <c r="B301">
        <v>3.1</v>
      </c>
      <c r="C301">
        <v>3</v>
      </c>
      <c r="D301" s="3">
        <v>1.08</v>
      </c>
      <c r="E301">
        <v>0</v>
      </c>
      <c r="F301">
        <v>25</v>
      </c>
      <c r="G301">
        <v>56</v>
      </c>
      <c r="H301">
        <v>8</v>
      </c>
      <c r="I301">
        <v>3</v>
      </c>
      <c r="J301">
        <v>0</v>
      </c>
      <c r="K301">
        <v>17</v>
      </c>
      <c r="L301">
        <v>0</v>
      </c>
      <c r="M301">
        <v>0</v>
      </c>
      <c r="N301">
        <v>1</v>
      </c>
      <c r="O301">
        <v>0</v>
      </c>
      <c r="P301">
        <v>0</v>
      </c>
      <c r="Q301">
        <v>0</v>
      </c>
      <c r="R301">
        <v>1</v>
      </c>
      <c r="S301">
        <v>0</v>
      </c>
      <c r="T301">
        <v>0</v>
      </c>
      <c r="U301">
        <v>0</v>
      </c>
      <c r="V301">
        <v>0</v>
      </c>
      <c r="W301">
        <v>1</v>
      </c>
      <c r="X301">
        <v>0</v>
      </c>
      <c r="Y301">
        <v>0</v>
      </c>
      <c r="Z301">
        <v>0</v>
      </c>
      <c r="AA301">
        <v>0</v>
      </c>
      <c r="AB301">
        <v>0</v>
      </c>
      <c r="AC301">
        <v>0</v>
      </c>
      <c r="AD301">
        <v>0</v>
      </c>
      <c r="AE301">
        <v>0</v>
      </c>
      <c r="AF301">
        <v>0</v>
      </c>
      <c r="AG301">
        <v>0</v>
      </c>
      <c r="AH301" s="59" cm="1">
        <f t="array" ref="AH301">$B$1005+SUMPRODUCT(A301:AG301,TRANSPOSE($B$1006:$B$1038))</f>
        <v>-1.5778551986392548</v>
      </c>
      <c r="AI301" s="3">
        <f>EXP(EmployeeData36[[#This Row],[Logit]])</f>
        <v>0.20641734797521208</v>
      </c>
      <c r="AJ301">
        <f>EmployeeData36[[#This Row],[Odds]]/(1+EmployeeData36[[#This Row],[Odds]])</f>
        <v>0.17109945270735055</v>
      </c>
      <c r="AK301">
        <f>IF(AR301=1,LN(EmployeeData36[[#This Row],[Probability]]),LN(1-EmployeeData36[[#This Row],[Probability]]))</f>
        <v>-0.18765509812109188</v>
      </c>
      <c r="AL301" s="3">
        <f>(AR301-EmployeeData36[[#This Row],[Probability]])^2</f>
        <v>2.9275022716754889E-2</v>
      </c>
      <c r="AM301" t="str">
        <f>IF(EmployeeData36[[#This Row],[Probability]]&lt;10%,"Low",
IF(EmployeeData36[[#This Row],[Probability]]&lt;20%,"Moderate",
IF(EmployeeData36[[#This Row],[Probability]]&lt;30%,"High","Very High")))</f>
        <v>Moderate</v>
      </c>
      <c r="AN301">
        <f t="shared" si="4"/>
        <v>0</v>
      </c>
      <c r="AO301" t="str">
        <f>EmployeeData3[[#This Row],[Department]]</f>
        <v>IT</v>
      </c>
      <c r="AP301" t="str">
        <f>EmployeeData3[[#This Row],[Country]]</f>
        <v>UK</v>
      </c>
      <c r="AQ301" t="str">
        <f>EmployeeData[[#This Row],[Job Level]]</f>
        <v>Senior</v>
      </c>
      <c r="AR301">
        <v>0</v>
      </c>
    </row>
    <row r="302" spans="1:44">
      <c r="A302">
        <v>30</v>
      </c>
      <c r="B302">
        <v>5.9</v>
      </c>
      <c r="C302">
        <v>3.5</v>
      </c>
      <c r="D302" s="3">
        <v>0.92</v>
      </c>
      <c r="E302">
        <v>0</v>
      </c>
      <c r="F302">
        <v>34</v>
      </c>
      <c r="G302">
        <v>56</v>
      </c>
      <c r="H302">
        <v>1</v>
      </c>
      <c r="I302">
        <v>0.5</v>
      </c>
      <c r="J302">
        <v>1</v>
      </c>
      <c r="K302">
        <v>15</v>
      </c>
      <c r="L302">
        <v>0</v>
      </c>
      <c r="M302">
        <v>0</v>
      </c>
      <c r="N302">
        <v>0</v>
      </c>
      <c r="O302">
        <v>0</v>
      </c>
      <c r="P302">
        <v>1</v>
      </c>
      <c r="Q302">
        <v>0</v>
      </c>
      <c r="R302">
        <v>0</v>
      </c>
      <c r="S302">
        <v>0</v>
      </c>
      <c r="T302">
        <v>0</v>
      </c>
      <c r="U302">
        <v>0</v>
      </c>
      <c r="V302">
        <v>0</v>
      </c>
      <c r="W302">
        <v>1</v>
      </c>
      <c r="X302">
        <v>0</v>
      </c>
      <c r="Y302">
        <v>0</v>
      </c>
      <c r="Z302">
        <v>0</v>
      </c>
      <c r="AA302">
        <v>0</v>
      </c>
      <c r="AB302">
        <v>0</v>
      </c>
      <c r="AC302">
        <v>0</v>
      </c>
      <c r="AD302">
        <v>0</v>
      </c>
      <c r="AE302">
        <v>0</v>
      </c>
      <c r="AF302">
        <v>0</v>
      </c>
      <c r="AG302">
        <v>0</v>
      </c>
      <c r="AH302" s="59" cm="1">
        <f t="array" ref="AH302">$B$1005+SUMPRODUCT(A302:AG302,TRANSPOSE($B$1006:$B$1038))</f>
        <v>-0.35044983904321753</v>
      </c>
      <c r="AI302" s="3">
        <f>EXP(EmployeeData36[[#This Row],[Logit]])</f>
        <v>0.70437116479061512</v>
      </c>
      <c r="AJ302">
        <f>EmployeeData36[[#This Row],[Odds]]/(1+EmployeeData36[[#This Row],[Odds]])</f>
        <v>0.41327334053856069</v>
      </c>
      <c r="AK302">
        <f>IF(AR302=1,LN(EmployeeData36[[#This Row],[Probability]]),LN(1-EmployeeData36[[#This Row],[Probability]]))</f>
        <v>-0.88364606344387431</v>
      </c>
      <c r="AL302" s="3">
        <f>(AR302-EmployeeData36[[#This Row],[Probability]])^2</f>
        <v>0.34424817292277976</v>
      </c>
      <c r="AM302" t="str">
        <f>IF(EmployeeData36[[#This Row],[Probability]]&lt;10%,"Low",
IF(EmployeeData36[[#This Row],[Probability]]&lt;20%,"Moderate",
IF(EmployeeData36[[#This Row],[Probability]]&lt;30%,"High","Very High")))</f>
        <v>Very High</v>
      </c>
      <c r="AN302">
        <f t="shared" si="4"/>
        <v>1</v>
      </c>
      <c r="AO302" t="str">
        <f>EmployeeData3[[#This Row],[Department]]</f>
        <v>IT</v>
      </c>
      <c r="AP302" t="str">
        <f>EmployeeData3[[#This Row],[Country]]</f>
        <v>UK</v>
      </c>
      <c r="AQ302" t="str">
        <f>EmployeeData[[#This Row],[Job Level]]</f>
        <v>Entry</v>
      </c>
      <c r="AR302">
        <v>1</v>
      </c>
    </row>
    <row r="303" spans="1:44">
      <c r="A303">
        <v>29</v>
      </c>
      <c r="B303">
        <v>4</v>
      </c>
      <c r="C303">
        <v>4</v>
      </c>
      <c r="D303" s="3">
        <v>0.74</v>
      </c>
      <c r="E303">
        <v>0</v>
      </c>
      <c r="F303">
        <v>19</v>
      </c>
      <c r="G303">
        <v>55</v>
      </c>
      <c r="H303">
        <v>1</v>
      </c>
      <c r="I303">
        <v>2</v>
      </c>
      <c r="J303">
        <v>1</v>
      </c>
      <c r="K303">
        <v>0</v>
      </c>
      <c r="L303">
        <v>0</v>
      </c>
      <c r="M303">
        <v>0</v>
      </c>
      <c r="N303">
        <v>0</v>
      </c>
      <c r="O303">
        <v>0</v>
      </c>
      <c r="P303">
        <v>0</v>
      </c>
      <c r="Q303">
        <v>1</v>
      </c>
      <c r="R303">
        <v>0</v>
      </c>
      <c r="S303">
        <v>0</v>
      </c>
      <c r="T303">
        <v>0</v>
      </c>
      <c r="U303">
        <v>0</v>
      </c>
      <c r="V303">
        <v>0</v>
      </c>
      <c r="W303">
        <v>0</v>
      </c>
      <c r="X303">
        <v>0</v>
      </c>
      <c r="Y303">
        <v>0</v>
      </c>
      <c r="Z303">
        <v>0</v>
      </c>
      <c r="AA303">
        <v>1</v>
      </c>
      <c r="AB303">
        <v>0</v>
      </c>
      <c r="AC303">
        <v>0</v>
      </c>
      <c r="AD303">
        <v>0</v>
      </c>
      <c r="AE303">
        <v>0</v>
      </c>
      <c r="AF303">
        <v>0</v>
      </c>
      <c r="AG303">
        <v>0</v>
      </c>
      <c r="AH303" s="59" cm="1">
        <f t="array" ref="AH303">$B$1005+SUMPRODUCT(A303:AG303,TRANSPOSE($B$1006:$B$1038))</f>
        <v>0.23226454101467131</v>
      </c>
      <c r="AI303" s="3">
        <f>EXP(EmployeeData36[[#This Row],[Logit]])</f>
        <v>1.261453390852715</v>
      </c>
      <c r="AJ303">
        <f>EmployeeData36[[#This Row],[Odds]]/(1+EmployeeData36[[#This Row],[Odds]])</f>
        <v>0.55780649557277195</v>
      </c>
      <c r="AK303">
        <f>IF(AR303=1,LN(EmployeeData36[[#This Row],[Probability]]),LN(1-EmployeeData36[[#This Row],[Probability]]))</f>
        <v>-0.58374315887130168</v>
      </c>
      <c r="AL303" s="3">
        <f>(AR303-EmployeeData36[[#This Row],[Probability]])^2</f>
        <v>0.19553509535763294</v>
      </c>
      <c r="AM303" t="str">
        <f>IF(EmployeeData36[[#This Row],[Probability]]&lt;10%,"Low",
IF(EmployeeData36[[#This Row],[Probability]]&lt;20%,"Moderate",
IF(EmployeeData36[[#This Row],[Probability]]&lt;30%,"High","Very High")))</f>
        <v>Very High</v>
      </c>
      <c r="AN303">
        <f t="shared" si="4"/>
        <v>1</v>
      </c>
      <c r="AO303" t="str">
        <f>EmployeeData3[[#This Row],[Department]]</f>
        <v>Operations</v>
      </c>
      <c r="AP303" t="str">
        <f>EmployeeData3[[#This Row],[Country]]</f>
        <v>Canada</v>
      </c>
      <c r="AQ303" t="str">
        <f>EmployeeData[[#This Row],[Job Level]]</f>
        <v>Manager</v>
      </c>
      <c r="AR303">
        <v>1</v>
      </c>
    </row>
    <row r="304" spans="1:44">
      <c r="A304">
        <v>28</v>
      </c>
      <c r="B304">
        <v>1.7</v>
      </c>
      <c r="C304">
        <v>1.7</v>
      </c>
      <c r="D304" s="3">
        <v>0.94</v>
      </c>
      <c r="E304">
        <v>0</v>
      </c>
      <c r="F304">
        <v>14</v>
      </c>
      <c r="G304">
        <v>74</v>
      </c>
      <c r="H304">
        <v>5</v>
      </c>
      <c r="I304">
        <v>0.3</v>
      </c>
      <c r="J304">
        <v>0</v>
      </c>
      <c r="K304">
        <v>26</v>
      </c>
      <c r="L304">
        <v>0</v>
      </c>
      <c r="M304">
        <v>0</v>
      </c>
      <c r="N304">
        <v>1</v>
      </c>
      <c r="O304">
        <v>0</v>
      </c>
      <c r="P304">
        <v>1</v>
      </c>
      <c r="Q304">
        <v>0</v>
      </c>
      <c r="R304">
        <v>0</v>
      </c>
      <c r="S304">
        <v>0</v>
      </c>
      <c r="T304">
        <v>0</v>
      </c>
      <c r="U304">
        <v>0</v>
      </c>
      <c r="V304">
        <v>0</v>
      </c>
      <c r="W304">
        <v>0</v>
      </c>
      <c r="X304">
        <v>0</v>
      </c>
      <c r="Y304">
        <v>0</v>
      </c>
      <c r="Z304">
        <v>0</v>
      </c>
      <c r="AA304">
        <v>0</v>
      </c>
      <c r="AB304">
        <v>0</v>
      </c>
      <c r="AC304">
        <v>0</v>
      </c>
      <c r="AD304">
        <v>0</v>
      </c>
      <c r="AE304">
        <v>0</v>
      </c>
      <c r="AF304">
        <v>0</v>
      </c>
      <c r="AG304">
        <v>0</v>
      </c>
      <c r="AH304" s="59" cm="1">
        <f t="array" ref="AH304">$B$1005+SUMPRODUCT(A304:AG304,TRANSPOSE($B$1006:$B$1038))</f>
        <v>-2.047633813821351</v>
      </c>
      <c r="AI304" s="3">
        <f>EXP(EmployeeData36[[#This Row],[Logit]])</f>
        <v>0.12903987500466871</v>
      </c>
      <c r="AJ304">
        <f>EmployeeData36[[#This Row],[Odds]]/(1+EmployeeData36[[#This Row],[Odds]])</f>
        <v>0.11429168965722768</v>
      </c>
      <c r="AK304">
        <f>IF(AR304=1,LN(EmployeeData36[[#This Row],[Probability]]),LN(1-EmployeeData36[[#This Row],[Probability]]))</f>
        <v>-0.12136760341421696</v>
      </c>
      <c r="AL304" s="3">
        <f>(AR304-EmployeeData36[[#This Row],[Probability]])^2</f>
        <v>1.3062590324704044E-2</v>
      </c>
      <c r="AM304" t="str">
        <f>IF(EmployeeData36[[#This Row],[Probability]]&lt;10%,"Low",
IF(EmployeeData36[[#This Row],[Probability]]&lt;20%,"Moderate",
IF(EmployeeData36[[#This Row],[Probability]]&lt;30%,"High","Very High")))</f>
        <v>Moderate</v>
      </c>
      <c r="AN304">
        <f t="shared" si="4"/>
        <v>0</v>
      </c>
      <c r="AO304" t="str">
        <f>EmployeeData3[[#This Row],[Department]]</f>
        <v>Operations</v>
      </c>
      <c r="AP304" t="str">
        <f>EmployeeData3[[#This Row],[Country]]</f>
        <v>UK</v>
      </c>
      <c r="AQ304" t="str">
        <f>EmployeeData[[#This Row],[Job Level]]</f>
        <v>Entry</v>
      </c>
      <c r="AR304">
        <v>0</v>
      </c>
    </row>
    <row r="305" spans="1:44">
      <c r="A305">
        <v>44</v>
      </c>
      <c r="B305">
        <v>3.3</v>
      </c>
      <c r="C305">
        <v>2.8</v>
      </c>
      <c r="D305" s="3">
        <v>1.03</v>
      </c>
      <c r="E305">
        <v>1</v>
      </c>
      <c r="F305">
        <v>25</v>
      </c>
      <c r="G305">
        <v>60</v>
      </c>
      <c r="H305">
        <v>4</v>
      </c>
      <c r="I305">
        <v>2.7</v>
      </c>
      <c r="J305">
        <v>0</v>
      </c>
      <c r="K305">
        <v>35</v>
      </c>
      <c r="L305">
        <v>1</v>
      </c>
      <c r="M305">
        <v>0</v>
      </c>
      <c r="N305">
        <v>0</v>
      </c>
      <c r="O305">
        <v>0</v>
      </c>
      <c r="P305">
        <v>0</v>
      </c>
      <c r="Q305">
        <v>0</v>
      </c>
      <c r="R305">
        <v>1</v>
      </c>
      <c r="S305">
        <v>0</v>
      </c>
      <c r="T305">
        <v>0</v>
      </c>
      <c r="U305">
        <v>0</v>
      </c>
      <c r="V305">
        <v>0</v>
      </c>
      <c r="W305">
        <v>0</v>
      </c>
      <c r="X305">
        <v>0</v>
      </c>
      <c r="Y305">
        <v>0</v>
      </c>
      <c r="Z305">
        <v>0</v>
      </c>
      <c r="AA305">
        <v>0</v>
      </c>
      <c r="AB305">
        <v>0</v>
      </c>
      <c r="AC305">
        <v>0</v>
      </c>
      <c r="AD305">
        <v>0</v>
      </c>
      <c r="AE305">
        <v>0</v>
      </c>
      <c r="AF305">
        <v>0</v>
      </c>
      <c r="AG305">
        <v>0</v>
      </c>
      <c r="AH305" s="59" cm="1">
        <f t="array" ref="AH305">$B$1005+SUMPRODUCT(A305:AG305,TRANSPOSE($B$1006:$B$1038))</f>
        <v>-2.1741714296439083</v>
      </c>
      <c r="AI305" s="3">
        <f>EXP(EmployeeData36[[#This Row],[Logit]])</f>
        <v>0.11370232502751533</v>
      </c>
      <c r="AJ305">
        <f>EmployeeData36[[#This Row],[Odds]]/(1+EmployeeData36[[#This Row],[Odds]])</f>
        <v>0.10209399987084178</v>
      </c>
      <c r="AK305">
        <f>IF(AR305=1,LN(EmployeeData36[[#This Row],[Probability]]),LN(1-EmployeeData36[[#This Row],[Probability]]))</f>
        <v>-0.10768989307525308</v>
      </c>
      <c r="AL305" s="3">
        <f>(AR305-EmployeeData36[[#This Row],[Probability]])^2</f>
        <v>1.0423184809627442E-2</v>
      </c>
      <c r="AM305" t="str">
        <f>IF(EmployeeData36[[#This Row],[Probability]]&lt;10%,"Low",
IF(EmployeeData36[[#This Row],[Probability]]&lt;20%,"Moderate",
IF(EmployeeData36[[#This Row],[Probability]]&lt;30%,"High","Very High")))</f>
        <v>Moderate</v>
      </c>
      <c r="AN305">
        <f t="shared" si="4"/>
        <v>0</v>
      </c>
      <c r="AO305" t="str">
        <f>EmployeeData3[[#This Row],[Department]]</f>
        <v>Operations</v>
      </c>
      <c r="AP305" t="str">
        <f>EmployeeData3[[#This Row],[Country]]</f>
        <v>UK</v>
      </c>
      <c r="AQ305" t="str">
        <f>EmployeeData[[#This Row],[Job Level]]</f>
        <v>Senior</v>
      </c>
      <c r="AR305">
        <v>0</v>
      </c>
    </row>
    <row r="306" spans="1:44">
      <c r="A306">
        <v>31</v>
      </c>
      <c r="B306">
        <v>1.7</v>
      </c>
      <c r="C306">
        <v>1.5</v>
      </c>
      <c r="D306" s="3">
        <v>1.06</v>
      </c>
      <c r="E306">
        <v>1</v>
      </c>
      <c r="F306">
        <v>29</v>
      </c>
      <c r="G306">
        <v>78</v>
      </c>
      <c r="H306">
        <v>3</v>
      </c>
      <c r="I306">
        <v>3.8</v>
      </c>
      <c r="J306">
        <v>0</v>
      </c>
      <c r="K306">
        <v>36</v>
      </c>
      <c r="L306">
        <v>0</v>
      </c>
      <c r="M306">
        <v>0</v>
      </c>
      <c r="N306">
        <v>0</v>
      </c>
      <c r="O306">
        <v>0</v>
      </c>
      <c r="P306">
        <v>0</v>
      </c>
      <c r="Q306">
        <v>0</v>
      </c>
      <c r="R306">
        <v>1</v>
      </c>
      <c r="S306">
        <v>0</v>
      </c>
      <c r="T306">
        <v>0</v>
      </c>
      <c r="U306">
        <v>0</v>
      </c>
      <c r="V306">
        <v>0</v>
      </c>
      <c r="W306">
        <v>0</v>
      </c>
      <c r="X306">
        <v>1</v>
      </c>
      <c r="Y306">
        <v>0</v>
      </c>
      <c r="Z306">
        <v>0</v>
      </c>
      <c r="AA306">
        <v>0</v>
      </c>
      <c r="AB306">
        <v>0</v>
      </c>
      <c r="AC306">
        <v>0</v>
      </c>
      <c r="AD306">
        <v>0</v>
      </c>
      <c r="AE306">
        <v>0</v>
      </c>
      <c r="AF306">
        <v>0</v>
      </c>
      <c r="AG306">
        <v>1</v>
      </c>
      <c r="AH306" s="59" cm="1">
        <f t="array" ref="AH306">$B$1005+SUMPRODUCT(A306:AG306,TRANSPOSE($B$1006:$B$1038))</f>
        <v>-3.3583760878897424</v>
      </c>
      <c r="AI306" s="3">
        <f>EXP(EmployeeData36[[#This Row],[Logit]])</f>
        <v>3.4791711777205067E-2</v>
      </c>
      <c r="AJ306">
        <f>EmployeeData36[[#This Row],[Odds]]/(1+EmployeeData36[[#This Row],[Odds]])</f>
        <v>3.3621946698289627E-2</v>
      </c>
      <c r="AK306">
        <f>IF(AR306=1,LN(EmployeeData36[[#This Row],[Probability]]),LN(1-EmployeeData36[[#This Row],[Probability]]))</f>
        <v>-3.4200161805203487E-2</v>
      </c>
      <c r="AL306" s="3">
        <f>(AR306-EmployeeData36[[#This Row],[Probability]])^2</f>
        <v>1.1304352997826288E-3</v>
      </c>
      <c r="AM306" t="str">
        <f>IF(EmployeeData36[[#This Row],[Probability]]&lt;10%,"Low",
IF(EmployeeData36[[#This Row],[Probability]]&lt;20%,"Moderate",
IF(EmployeeData36[[#This Row],[Probability]]&lt;30%,"High","Very High")))</f>
        <v>Low</v>
      </c>
      <c r="AN306">
        <f t="shared" si="4"/>
        <v>0</v>
      </c>
      <c r="AO306" t="str">
        <f>EmployeeData3[[#This Row],[Department]]</f>
        <v>Marketing</v>
      </c>
      <c r="AP306" t="str">
        <f>EmployeeData3[[#This Row],[Country]]</f>
        <v>UK</v>
      </c>
      <c r="AQ306" t="str">
        <f>EmployeeData[[#This Row],[Job Level]]</f>
        <v>Senior</v>
      </c>
      <c r="AR306">
        <v>0</v>
      </c>
    </row>
    <row r="307" spans="1:44">
      <c r="A307">
        <v>29</v>
      </c>
      <c r="B307">
        <v>15.7</v>
      </c>
      <c r="C307">
        <v>1</v>
      </c>
      <c r="D307" s="3">
        <v>1.1100000000000001</v>
      </c>
      <c r="E307">
        <v>0</v>
      </c>
      <c r="F307">
        <v>12</v>
      </c>
      <c r="G307">
        <v>82</v>
      </c>
      <c r="H307">
        <v>7</v>
      </c>
      <c r="I307">
        <v>1.5</v>
      </c>
      <c r="J307">
        <v>0</v>
      </c>
      <c r="K307">
        <v>14</v>
      </c>
      <c r="L307">
        <v>1</v>
      </c>
      <c r="M307">
        <v>1</v>
      </c>
      <c r="N307">
        <v>0</v>
      </c>
      <c r="O307">
        <v>0</v>
      </c>
      <c r="P307">
        <v>0</v>
      </c>
      <c r="Q307">
        <v>1</v>
      </c>
      <c r="R307">
        <v>0</v>
      </c>
      <c r="S307">
        <v>0</v>
      </c>
      <c r="T307">
        <v>1</v>
      </c>
      <c r="U307">
        <v>0</v>
      </c>
      <c r="V307">
        <v>0</v>
      </c>
      <c r="W307">
        <v>0</v>
      </c>
      <c r="X307">
        <v>0</v>
      </c>
      <c r="Y307">
        <v>0</v>
      </c>
      <c r="Z307">
        <v>0</v>
      </c>
      <c r="AA307">
        <v>0</v>
      </c>
      <c r="AB307">
        <v>0</v>
      </c>
      <c r="AC307">
        <v>0</v>
      </c>
      <c r="AD307">
        <v>0</v>
      </c>
      <c r="AE307">
        <v>0</v>
      </c>
      <c r="AF307">
        <v>0</v>
      </c>
      <c r="AG307">
        <v>1</v>
      </c>
      <c r="AH307" s="59" cm="1">
        <f t="array" ref="AH307">$B$1005+SUMPRODUCT(A307:AG307,TRANSPOSE($B$1006:$B$1038))</f>
        <v>-2.9272024621156953</v>
      </c>
      <c r="AI307" s="3">
        <f>EXP(EmployeeData36[[#This Row],[Logit]])</f>
        <v>5.3546627525737599E-2</v>
      </c>
      <c r="AJ307">
        <f>EmployeeData36[[#This Row],[Odds]]/(1+EmployeeData36[[#This Row],[Odds]])</f>
        <v>5.0825114073491232E-2</v>
      </c>
      <c r="AK307">
        <f>IF(AR307=1,LN(EmployeeData36[[#This Row],[Probability]]),LN(1-EmployeeData36[[#This Row],[Probability]]))</f>
        <v>-5.216221291792953E-2</v>
      </c>
      <c r="AL307" s="3">
        <f>(AR307-EmployeeData36[[#This Row],[Probability]])^2</f>
        <v>2.5831922205833964E-3</v>
      </c>
      <c r="AM307" t="str">
        <f>IF(EmployeeData36[[#This Row],[Probability]]&lt;10%,"Low",
IF(EmployeeData36[[#This Row],[Probability]]&lt;20%,"Moderate",
IF(EmployeeData36[[#This Row],[Probability]]&lt;30%,"High","Very High")))</f>
        <v>Low</v>
      </c>
      <c r="AN307">
        <f t="shared" si="4"/>
        <v>0</v>
      </c>
      <c r="AO307" t="str">
        <f>EmployeeData3[[#This Row],[Department]]</f>
        <v>Claims</v>
      </c>
      <c r="AP307" t="str">
        <f>EmployeeData3[[#This Row],[Country]]</f>
        <v>UK</v>
      </c>
      <c r="AQ307" t="str">
        <f>EmployeeData[[#This Row],[Job Level]]</f>
        <v>Manager</v>
      </c>
      <c r="AR307">
        <v>0</v>
      </c>
    </row>
    <row r="308" spans="1:44">
      <c r="A308">
        <v>44</v>
      </c>
      <c r="B308">
        <v>6.6</v>
      </c>
      <c r="C308">
        <v>1.2</v>
      </c>
      <c r="D308" s="3">
        <v>1.05</v>
      </c>
      <c r="E308">
        <v>1</v>
      </c>
      <c r="F308">
        <v>10</v>
      </c>
      <c r="G308">
        <v>83</v>
      </c>
      <c r="H308">
        <v>11</v>
      </c>
      <c r="I308">
        <v>1.4</v>
      </c>
      <c r="J308">
        <v>1</v>
      </c>
      <c r="K308">
        <v>9</v>
      </c>
      <c r="L308">
        <v>0</v>
      </c>
      <c r="M308">
        <v>0</v>
      </c>
      <c r="N308">
        <v>0</v>
      </c>
      <c r="O308">
        <v>0</v>
      </c>
      <c r="P308">
        <v>0</v>
      </c>
      <c r="Q308">
        <v>0</v>
      </c>
      <c r="R308">
        <v>1</v>
      </c>
      <c r="S308">
        <v>0</v>
      </c>
      <c r="T308">
        <v>0</v>
      </c>
      <c r="U308">
        <v>0</v>
      </c>
      <c r="V308">
        <v>0</v>
      </c>
      <c r="W308">
        <v>0</v>
      </c>
      <c r="X308">
        <v>0</v>
      </c>
      <c r="Y308">
        <v>1</v>
      </c>
      <c r="Z308">
        <v>0</v>
      </c>
      <c r="AA308">
        <v>0</v>
      </c>
      <c r="AB308">
        <v>0</v>
      </c>
      <c r="AC308">
        <v>0</v>
      </c>
      <c r="AD308">
        <v>0</v>
      </c>
      <c r="AE308">
        <v>0</v>
      </c>
      <c r="AF308">
        <v>0</v>
      </c>
      <c r="AG308">
        <v>1</v>
      </c>
      <c r="AH308" s="59" cm="1">
        <f t="array" ref="AH308">$B$1005+SUMPRODUCT(A308:AG308,TRANSPOSE($B$1006:$B$1038))</f>
        <v>-3.722376995330964</v>
      </c>
      <c r="AI308" s="3">
        <f>EXP(EmployeeData36[[#This Row],[Logit]])</f>
        <v>2.4176432225311878E-2</v>
      </c>
      <c r="AJ308">
        <f>EmployeeData36[[#This Row],[Odds]]/(1+EmployeeData36[[#This Row],[Odds]])</f>
        <v>2.3605729896343901E-2</v>
      </c>
      <c r="AK308">
        <f>IF(AR308=1,LN(EmployeeData36[[#This Row],[Probability]]),LN(1-EmployeeData36[[#This Row],[Probability]]))</f>
        <v>-2.3888808870907434E-2</v>
      </c>
      <c r="AL308" s="3">
        <f>(AR308-EmployeeData36[[#This Row],[Probability]])^2</f>
        <v>5.5723048393914421E-4</v>
      </c>
      <c r="AM308" t="str">
        <f>IF(EmployeeData36[[#This Row],[Probability]]&lt;10%,"Low",
IF(EmployeeData36[[#This Row],[Probability]]&lt;20%,"Moderate",
IF(EmployeeData36[[#This Row],[Probability]]&lt;30%,"High","Very High")))</f>
        <v>Low</v>
      </c>
      <c r="AN308">
        <f t="shared" si="4"/>
        <v>0</v>
      </c>
      <c r="AO308" t="str">
        <f>EmployeeData3[[#This Row],[Department]]</f>
        <v>Sales</v>
      </c>
      <c r="AP308" t="str">
        <f>EmployeeData3[[#This Row],[Country]]</f>
        <v>UK</v>
      </c>
      <c r="AQ308" t="str">
        <f>EmployeeData[[#This Row],[Job Level]]</f>
        <v>Senior</v>
      </c>
      <c r="AR308">
        <v>0</v>
      </c>
    </row>
    <row r="309" spans="1:44">
      <c r="A309">
        <v>41</v>
      </c>
      <c r="B309">
        <v>4</v>
      </c>
      <c r="C309">
        <v>0.2</v>
      </c>
      <c r="D309" s="3">
        <v>1.02</v>
      </c>
      <c r="E309">
        <v>1</v>
      </c>
      <c r="F309">
        <v>17</v>
      </c>
      <c r="G309">
        <v>56</v>
      </c>
      <c r="H309">
        <v>7</v>
      </c>
      <c r="I309">
        <v>1.9</v>
      </c>
      <c r="J309">
        <v>0</v>
      </c>
      <c r="K309">
        <v>24</v>
      </c>
      <c r="L309">
        <v>1</v>
      </c>
      <c r="M309">
        <v>1</v>
      </c>
      <c r="N309">
        <v>0</v>
      </c>
      <c r="O309">
        <v>0</v>
      </c>
      <c r="P309">
        <v>0</v>
      </c>
      <c r="Q309">
        <v>1</v>
      </c>
      <c r="R309">
        <v>0</v>
      </c>
      <c r="S309">
        <v>0</v>
      </c>
      <c r="T309">
        <v>0</v>
      </c>
      <c r="U309">
        <v>0</v>
      </c>
      <c r="V309">
        <v>1</v>
      </c>
      <c r="W309">
        <v>0</v>
      </c>
      <c r="X309">
        <v>0</v>
      </c>
      <c r="Y309">
        <v>0</v>
      </c>
      <c r="Z309">
        <v>0</v>
      </c>
      <c r="AA309">
        <v>0</v>
      </c>
      <c r="AB309">
        <v>0</v>
      </c>
      <c r="AC309">
        <v>0</v>
      </c>
      <c r="AD309">
        <v>0</v>
      </c>
      <c r="AE309">
        <v>1</v>
      </c>
      <c r="AF309">
        <v>0</v>
      </c>
      <c r="AG309">
        <v>0</v>
      </c>
      <c r="AH309" s="59" cm="1">
        <f t="array" ref="AH309">$B$1005+SUMPRODUCT(A309:AG309,TRANSPOSE($B$1006:$B$1038))</f>
        <v>-1.9973672461073868</v>
      </c>
      <c r="AI309" s="3">
        <f>EXP(EmployeeData36[[#This Row],[Logit]])</f>
        <v>0.13569205717326871</v>
      </c>
      <c r="AJ309">
        <f>EmployeeData36[[#This Row],[Odds]]/(1+EmployeeData36[[#This Row],[Odds]])</f>
        <v>0.11947962153667385</v>
      </c>
      <c r="AK309">
        <f>IF(AR309=1,LN(EmployeeData36[[#This Row],[Probability]]),LN(1-EmployeeData36[[#This Row],[Probability]]))</f>
        <v>-0.12724220711912065</v>
      </c>
      <c r="AL309" s="3">
        <f>(AR309-EmployeeData36[[#This Row],[Probability]])^2</f>
        <v>1.4275379962546818E-2</v>
      </c>
      <c r="AM309" t="str">
        <f>IF(EmployeeData36[[#This Row],[Probability]]&lt;10%,"Low",
IF(EmployeeData36[[#This Row],[Probability]]&lt;20%,"Moderate",
IF(EmployeeData36[[#This Row],[Probability]]&lt;30%,"High","Very High")))</f>
        <v>Moderate</v>
      </c>
      <c r="AN309">
        <f t="shared" si="4"/>
        <v>0</v>
      </c>
      <c r="AO309" t="str">
        <f>EmployeeData3[[#This Row],[Department]]</f>
        <v>HR</v>
      </c>
      <c r="AP309" t="str">
        <f>EmployeeData3[[#This Row],[Country]]</f>
        <v>US</v>
      </c>
      <c r="AQ309" t="str">
        <f>EmployeeData[[#This Row],[Job Level]]</f>
        <v>Manager</v>
      </c>
      <c r="AR309">
        <v>0</v>
      </c>
    </row>
    <row r="310" spans="1:44">
      <c r="A310">
        <v>47</v>
      </c>
      <c r="B310">
        <v>5.7</v>
      </c>
      <c r="C310">
        <v>3.1</v>
      </c>
      <c r="D310" s="3">
        <v>1.1399999999999999</v>
      </c>
      <c r="E310">
        <v>1</v>
      </c>
      <c r="F310">
        <v>23</v>
      </c>
      <c r="G310">
        <v>86</v>
      </c>
      <c r="H310">
        <v>3</v>
      </c>
      <c r="I310">
        <v>1.4</v>
      </c>
      <c r="J310">
        <v>1</v>
      </c>
      <c r="K310">
        <v>34</v>
      </c>
      <c r="L310">
        <v>0</v>
      </c>
      <c r="M310">
        <v>0</v>
      </c>
      <c r="N310">
        <v>0</v>
      </c>
      <c r="O310">
        <v>0</v>
      </c>
      <c r="P310">
        <v>0</v>
      </c>
      <c r="Q310">
        <v>0</v>
      </c>
      <c r="R310">
        <v>0</v>
      </c>
      <c r="S310">
        <v>0</v>
      </c>
      <c r="T310">
        <v>0</v>
      </c>
      <c r="U310">
        <v>0</v>
      </c>
      <c r="V310">
        <v>0</v>
      </c>
      <c r="W310">
        <v>0</v>
      </c>
      <c r="X310">
        <v>0</v>
      </c>
      <c r="Y310">
        <v>0</v>
      </c>
      <c r="Z310">
        <v>1</v>
      </c>
      <c r="AA310">
        <v>0</v>
      </c>
      <c r="AB310">
        <v>0</v>
      </c>
      <c r="AC310">
        <v>0</v>
      </c>
      <c r="AD310">
        <v>0</v>
      </c>
      <c r="AE310">
        <v>1</v>
      </c>
      <c r="AF310">
        <v>0</v>
      </c>
      <c r="AG310">
        <v>1</v>
      </c>
      <c r="AH310" s="59" cm="1">
        <f t="array" ref="AH310">$B$1005+SUMPRODUCT(A310:AG310,TRANSPOSE($B$1006:$B$1038))</f>
        <v>-3.1645354907031535</v>
      </c>
      <c r="AI310" s="3">
        <f>EXP(EmployeeData36[[#This Row],[Logit]])</f>
        <v>4.2233755230391953E-2</v>
      </c>
      <c r="AJ310">
        <f>EmployeeData36[[#This Row],[Odds]]/(1+EmployeeData36[[#This Row],[Odds]])</f>
        <v>4.0522344453386018E-2</v>
      </c>
      <c r="AK310">
        <f>IF(AR310=1,LN(EmployeeData36[[#This Row],[Probability]]),LN(1-EmployeeData36[[#This Row],[Probability]]))</f>
        <v>-4.1366251406778888E-2</v>
      </c>
      <c r="AL310" s="3">
        <f>(AR310-EmployeeData36[[#This Row],[Probability]])^2</f>
        <v>1.6420603999988646E-3</v>
      </c>
      <c r="AM310" t="str">
        <f>IF(EmployeeData36[[#This Row],[Probability]]&lt;10%,"Low",
IF(EmployeeData36[[#This Row],[Probability]]&lt;20%,"Moderate",
IF(EmployeeData36[[#This Row],[Probability]]&lt;30%,"High","Very High")))</f>
        <v>Low</v>
      </c>
      <c r="AN310">
        <f t="shared" si="4"/>
        <v>0</v>
      </c>
      <c r="AO310" t="str">
        <f>EmployeeData3[[#This Row],[Department]]</f>
        <v>Underwriting</v>
      </c>
      <c r="AP310" t="str">
        <f>EmployeeData3[[#This Row],[Country]]</f>
        <v>US</v>
      </c>
      <c r="AQ310" t="str">
        <f>EmployeeData[[#This Row],[Job Level]]</f>
        <v>Professional</v>
      </c>
      <c r="AR310">
        <v>0</v>
      </c>
    </row>
    <row r="311" spans="1:44">
      <c r="A311">
        <v>43</v>
      </c>
      <c r="B311">
        <v>6.4</v>
      </c>
      <c r="C311">
        <v>2.9</v>
      </c>
      <c r="D311" s="3">
        <v>0.81</v>
      </c>
      <c r="E311">
        <v>0</v>
      </c>
      <c r="F311">
        <v>23</v>
      </c>
      <c r="G311">
        <v>78</v>
      </c>
      <c r="H311">
        <v>13</v>
      </c>
      <c r="I311">
        <v>1.2</v>
      </c>
      <c r="J311">
        <v>0</v>
      </c>
      <c r="K311">
        <v>26</v>
      </c>
      <c r="L311">
        <v>0</v>
      </c>
      <c r="M311">
        <v>0</v>
      </c>
      <c r="N311">
        <v>1</v>
      </c>
      <c r="O311">
        <v>0</v>
      </c>
      <c r="P311">
        <v>0</v>
      </c>
      <c r="Q311">
        <v>1</v>
      </c>
      <c r="R311">
        <v>0</v>
      </c>
      <c r="S311">
        <v>0</v>
      </c>
      <c r="T311">
        <v>0</v>
      </c>
      <c r="U311">
        <v>0</v>
      </c>
      <c r="V311">
        <v>1</v>
      </c>
      <c r="W311">
        <v>0</v>
      </c>
      <c r="X311">
        <v>0</v>
      </c>
      <c r="Y311">
        <v>0</v>
      </c>
      <c r="Z311">
        <v>0</v>
      </c>
      <c r="AA311">
        <v>0</v>
      </c>
      <c r="AB311">
        <v>0</v>
      </c>
      <c r="AC311">
        <v>0</v>
      </c>
      <c r="AD311">
        <v>0</v>
      </c>
      <c r="AE311">
        <v>0</v>
      </c>
      <c r="AF311">
        <v>0</v>
      </c>
      <c r="AG311">
        <v>0</v>
      </c>
      <c r="AH311" s="59" cm="1">
        <f t="array" ref="AH311">$B$1005+SUMPRODUCT(A311:AG311,TRANSPOSE($B$1006:$B$1038))</f>
        <v>-2.192038124586404</v>
      </c>
      <c r="AI311" s="3">
        <f>EXP(EmployeeData36[[#This Row],[Logit]])</f>
        <v>0.11168888063089367</v>
      </c>
      <c r="AJ311">
        <f>EmployeeData36[[#This Row],[Odds]]/(1+EmployeeData36[[#This Row],[Odds]])</f>
        <v>0.10046775008445637</v>
      </c>
      <c r="AK311">
        <f>IF(AR311=1,LN(EmployeeData36[[#This Row],[Probability]]),LN(1-EmployeeData36[[#This Row],[Probability]]))</f>
        <v>-0.10588037307634442</v>
      </c>
      <c r="AL311" s="3">
        <f>(AR311-EmployeeData36[[#This Row],[Probability]])^2</f>
        <v>1.0093768807032782E-2</v>
      </c>
      <c r="AM311" t="str">
        <f>IF(EmployeeData36[[#This Row],[Probability]]&lt;10%,"Low",
IF(EmployeeData36[[#This Row],[Probability]]&lt;20%,"Moderate",
IF(EmployeeData36[[#This Row],[Probability]]&lt;30%,"High","Very High")))</f>
        <v>Moderate</v>
      </c>
      <c r="AN311">
        <f t="shared" si="4"/>
        <v>0</v>
      </c>
      <c r="AO311" t="str">
        <f>EmployeeData3[[#This Row],[Department]]</f>
        <v>HR</v>
      </c>
      <c r="AP311" t="str">
        <f>EmployeeData3[[#This Row],[Country]]</f>
        <v>UK</v>
      </c>
      <c r="AQ311" t="str">
        <f>EmployeeData[[#This Row],[Job Level]]</f>
        <v>Manager</v>
      </c>
      <c r="AR311">
        <v>0</v>
      </c>
    </row>
    <row r="312" spans="1:44">
      <c r="A312">
        <v>31</v>
      </c>
      <c r="B312">
        <v>6.4</v>
      </c>
      <c r="C312">
        <v>3.1</v>
      </c>
      <c r="D312" s="3">
        <v>1.1100000000000001</v>
      </c>
      <c r="E312">
        <v>0</v>
      </c>
      <c r="F312">
        <v>3</v>
      </c>
      <c r="G312">
        <v>79</v>
      </c>
      <c r="H312">
        <v>1</v>
      </c>
      <c r="I312">
        <v>0.4</v>
      </c>
      <c r="J312">
        <v>0</v>
      </c>
      <c r="K312">
        <v>27</v>
      </c>
      <c r="L312">
        <v>0</v>
      </c>
      <c r="M312">
        <v>0</v>
      </c>
      <c r="N312">
        <v>0</v>
      </c>
      <c r="O312">
        <v>0</v>
      </c>
      <c r="P312">
        <v>1</v>
      </c>
      <c r="Q312">
        <v>0</v>
      </c>
      <c r="R312">
        <v>0</v>
      </c>
      <c r="S312">
        <v>0</v>
      </c>
      <c r="T312">
        <v>0</v>
      </c>
      <c r="U312">
        <v>0</v>
      </c>
      <c r="V312">
        <v>0</v>
      </c>
      <c r="W312">
        <v>0</v>
      </c>
      <c r="X312">
        <v>0</v>
      </c>
      <c r="Y312">
        <v>1</v>
      </c>
      <c r="Z312">
        <v>0</v>
      </c>
      <c r="AA312">
        <v>0</v>
      </c>
      <c r="AB312">
        <v>0</v>
      </c>
      <c r="AC312">
        <v>0</v>
      </c>
      <c r="AD312">
        <v>0</v>
      </c>
      <c r="AE312">
        <v>0</v>
      </c>
      <c r="AF312">
        <v>1</v>
      </c>
      <c r="AG312">
        <v>0</v>
      </c>
      <c r="AH312" s="59" cm="1">
        <f t="array" ref="AH312">$B$1005+SUMPRODUCT(A312:AG312,TRANSPOSE($B$1006:$B$1038))</f>
        <v>-2.36015000662319</v>
      </c>
      <c r="AI312" s="3">
        <f>EXP(EmployeeData36[[#This Row],[Logit]])</f>
        <v>9.4406060599728017E-2</v>
      </c>
      <c r="AJ312">
        <f>EmployeeData36[[#This Row],[Odds]]/(1+EmployeeData36[[#This Row],[Odds]])</f>
        <v>8.6262370063990734E-2</v>
      </c>
      <c r="AK312">
        <f>IF(AR312=1,LN(EmployeeData36[[#This Row],[Probability]]),LN(1-EmployeeData36[[#This Row],[Probability]]))</f>
        <v>-9.0211805699514078E-2</v>
      </c>
      <c r="AL312" s="3">
        <f>(AR312-EmployeeData36[[#This Row],[Probability]])^2</f>
        <v>7.441196489056885E-3</v>
      </c>
      <c r="AM312" t="str">
        <f>IF(EmployeeData36[[#This Row],[Probability]]&lt;10%,"Low",
IF(EmployeeData36[[#This Row],[Probability]]&lt;20%,"Moderate",
IF(EmployeeData36[[#This Row],[Probability]]&lt;30%,"High","Very High")))</f>
        <v>Low</v>
      </c>
      <c r="AN312">
        <f t="shared" si="4"/>
        <v>0</v>
      </c>
      <c r="AO312" t="str">
        <f>EmployeeData3[[#This Row],[Department]]</f>
        <v>Sales</v>
      </c>
      <c r="AP312" t="str">
        <f>EmployeeData3[[#This Row],[Country]]</f>
        <v>UK</v>
      </c>
      <c r="AQ312" t="str">
        <f>EmployeeData[[#This Row],[Job Level]]</f>
        <v>Entry</v>
      </c>
      <c r="AR312">
        <v>0</v>
      </c>
    </row>
    <row r="313" spans="1:44">
      <c r="A313">
        <v>39</v>
      </c>
      <c r="B313">
        <v>6.2</v>
      </c>
      <c r="C313">
        <v>0.9</v>
      </c>
      <c r="D313" s="3">
        <v>1.07</v>
      </c>
      <c r="E313">
        <v>1</v>
      </c>
      <c r="F313">
        <v>33</v>
      </c>
      <c r="G313">
        <v>77</v>
      </c>
      <c r="H313">
        <v>6</v>
      </c>
      <c r="I313">
        <v>1.4</v>
      </c>
      <c r="J313">
        <v>1</v>
      </c>
      <c r="K313">
        <v>38</v>
      </c>
      <c r="L313">
        <v>0</v>
      </c>
      <c r="M313">
        <v>0</v>
      </c>
      <c r="N313">
        <v>0</v>
      </c>
      <c r="O313">
        <v>0</v>
      </c>
      <c r="P313">
        <v>0</v>
      </c>
      <c r="Q313">
        <v>1</v>
      </c>
      <c r="R313">
        <v>0</v>
      </c>
      <c r="S313">
        <v>0</v>
      </c>
      <c r="T313">
        <v>0</v>
      </c>
      <c r="U313">
        <v>0</v>
      </c>
      <c r="V313">
        <v>0</v>
      </c>
      <c r="W313">
        <v>1</v>
      </c>
      <c r="X313">
        <v>0</v>
      </c>
      <c r="Y313">
        <v>0</v>
      </c>
      <c r="Z313">
        <v>0</v>
      </c>
      <c r="AA313">
        <v>0</v>
      </c>
      <c r="AB313">
        <v>0</v>
      </c>
      <c r="AC313">
        <v>0</v>
      </c>
      <c r="AD313">
        <v>0</v>
      </c>
      <c r="AE313">
        <v>0</v>
      </c>
      <c r="AF313">
        <v>1</v>
      </c>
      <c r="AG313">
        <v>0</v>
      </c>
      <c r="AH313" s="59" cm="1">
        <f t="array" ref="AH313">$B$1005+SUMPRODUCT(A313:AG313,TRANSPOSE($B$1006:$B$1038))</f>
        <v>-2.4900724799427252</v>
      </c>
      <c r="AI313" s="3">
        <f>EXP(EmployeeData36[[#This Row],[Logit]])</f>
        <v>8.2903957483315915E-2</v>
      </c>
      <c r="AJ313">
        <f>EmployeeData36[[#This Row],[Odds]]/(1+EmployeeData36[[#This Row],[Odds]])</f>
        <v>7.6557073146159588E-2</v>
      </c>
      <c r="AK313">
        <f>IF(AR313=1,LN(EmployeeData36[[#This Row],[Probability]]),LN(1-EmployeeData36[[#This Row],[Probability]]))</f>
        <v>-7.9646282168850613E-2</v>
      </c>
      <c r="AL313" s="3">
        <f>(AR313-EmployeeData36[[#This Row],[Probability]])^2</f>
        <v>5.8609854487064296E-3</v>
      </c>
      <c r="AM313" t="str">
        <f>IF(EmployeeData36[[#This Row],[Probability]]&lt;10%,"Low",
IF(EmployeeData36[[#This Row],[Probability]]&lt;20%,"Moderate",
IF(EmployeeData36[[#This Row],[Probability]]&lt;30%,"High","Very High")))</f>
        <v>Low</v>
      </c>
      <c r="AN313">
        <f t="shared" si="4"/>
        <v>0</v>
      </c>
      <c r="AO313" t="str">
        <f>EmployeeData3[[#This Row],[Department]]</f>
        <v>IT</v>
      </c>
      <c r="AP313" t="str">
        <f>EmployeeData3[[#This Row],[Country]]</f>
        <v>UK</v>
      </c>
      <c r="AQ313" t="str">
        <f>EmployeeData[[#This Row],[Job Level]]</f>
        <v>Manager</v>
      </c>
      <c r="AR313">
        <v>0</v>
      </c>
    </row>
    <row r="314" spans="1:44">
      <c r="A314">
        <v>39</v>
      </c>
      <c r="B314">
        <v>5.9</v>
      </c>
      <c r="C314">
        <v>1.2</v>
      </c>
      <c r="D314" s="3">
        <v>0.78</v>
      </c>
      <c r="E314">
        <v>0</v>
      </c>
      <c r="F314">
        <v>10</v>
      </c>
      <c r="G314">
        <v>70</v>
      </c>
      <c r="H314">
        <v>4</v>
      </c>
      <c r="I314">
        <v>0.7</v>
      </c>
      <c r="J314">
        <v>0</v>
      </c>
      <c r="K314">
        <v>15</v>
      </c>
      <c r="L314">
        <v>1</v>
      </c>
      <c r="M314">
        <v>0</v>
      </c>
      <c r="N314">
        <v>1</v>
      </c>
      <c r="O314">
        <v>0</v>
      </c>
      <c r="P314">
        <v>0</v>
      </c>
      <c r="Q314">
        <v>0</v>
      </c>
      <c r="R314">
        <v>1</v>
      </c>
      <c r="S314">
        <v>0</v>
      </c>
      <c r="T314">
        <v>0</v>
      </c>
      <c r="U314">
        <v>0</v>
      </c>
      <c r="V314">
        <v>0</v>
      </c>
      <c r="W314">
        <v>1</v>
      </c>
      <c r="X314">
        <v>0</v>
      </c>
      <c r="Y314">
        <v>0</v>
      </c>
      <c r="Z314">
        <v>0</v>
      </c>
      <c r="AA314">
        <v>0</v>
      </c>
      <c r="AB314">
        <v>0</v>
      </c>
      <c r="AC314">
        <v>0</v>
      </c>
      <c r="AD314">
        <v>0</v>
      </c>
      <c r="AE314">
        <v>0</v>
      </c>
      <c r="AF314">
        <v>0</v>
      </c>
      <c r="AG314">
        <v>0</v>
      </c>
      <c r="AH314" s="59" cm="1">
        <f t="array" ref="AH314">$B$1005+SUMPRODUCT(A314:AG314,TRANSPOSE($B$1006:$B$1038))</f>
        <v>-2.7601243402689684</v>
      </c>
      <c r="AI314" s="3">
        <f>EXP(EmployeeData36[[#This Row],[Logit]])</f>
        <v>6.3283899133380395E-2</v>
      </c>
      <c r="AJ314">
        <f>EmployeeData36[[#This Row],[Odds]]/(1+EmployeeData36[[#This Row],[Odds]])</f>
        <v>5.9517405638286579E-2</v>
      </c>
      <c r="AK314">
        <f>IF(AR314=1,LN(EmployeeData36[[#This Row],[Probability]]),LN(1-EmployeeData36[[#This Row],[Probability]]))</f>
        <v>-6.1362137204741304E-2</v>
      </c>
      <c r="AL314" s="3">
        <f>(AR314-EmployeeData36[[#This Row],[Probability]])^2</f>
        <v>3.5423215739123471E-3</v>
      </c>
      <c r="AM314" t="str">
        <f>IF(EmployeeData36[[#This Row],[Probability]]&lt;10%,"Low",
IF(EmployeeData36[[#This Row],[Probability]]&lt;20%,"Moderate",
IF(EmployeeData36[[#This Row],[Probability]]&lt;30%,"High","Very High")))</f>
        <v>Low</v>
      </c>
      <c r="AN314">
        <f t="shared" si="4"/>
        <v>0</v>
      </c>
      <c r="AO314" t="str">
        <f>EmployeeData3[[#This Row],[Department]]</f>
        <v>IT</v>
      </c>
      <c r="AP314" t="str">
        <f>EmployeeData3[[#This Row],[Country]]</f>
        <v>UK</v>
      </c>
      <c r="AQ314" t="str">
        <f>EmployeeData[[#This Row],[Job Level]]</f>
        <v>Senior</v>
      </c>
      <c r="AR314">
        <v>0</v>
      </c>
    </row>
    <row r="315" spans="1:44">
      <c r="A315">
        <v>30</v>
      </c>
      <c r="B315">
        <v>4.2</v>
      </c>
      <c r="C315">
        <v>1.2</v>
      </c>
      <c r="D315" s="3">
        <v>0.84</v>
      </c>
      <c r="E315">
        <v>0</v>
      </c>
      <c r="F315">
        <v>14</v>
      </c>
      <c r="G315">
        <v>79</v>
      </c>
      <c r="H315">
        <v>3</v>
      </c>
      <c r="I315">
        <v>5.7</v>
      </c>
      <c r="J315">
        <v>0</v>
      </c>
      <c r="K315">
        <v>21</v>
      </c>
      <c r="L315">
        <v>0</v>
      </c>
      <c r="M315">
        <v>0</v>
      </c>
      <c r="N315">
        <v>0</v>
      </c>
      <c r="O315">
        <v>0</v>
      </c>
      <c r="P315">
        <v>0</v>
      </c>
      <c r="Q315">
        <v>1</v>
      </c>
      <c r="R315">
        <v>0</v>
      </c>
      <c r="S315">
        <v>0</v>
      </c>
      <c r="T315">
        <v>1</v>
      </c>
      <c r="U315">
        <v>0</v>
      </c>
      <c r="V315">
        <v>0</v>
      </c>
      <c r="W315">
        <v>0</v>
      </c>
      <c r="X315">
        <v>0</v>
      </c>
      <c r="Y315">
        <v>0</v>
      </c>
      <c r="Z315">
        <v>0</v>
      </c>
      <c r="AA315">
        <v>0</v>
      </c>
      <c r="AB315">
        <v>0</v>
      </c>
      <c r="AC315">
        <v>0</v>
      </c>
      <c r="AD315">
        <v>0</v>
      </c>
      <c r="AE315">
        <v>1</v>
      </c>
      <c r="AF315">
        <v>0</v>
      </c>
      <c r="AG315">
        <v>1</v>
      </c>
      <c r="AH315" s="59" cm="1">
        <f t="array" ref="AH315">$B$1005+SUMPRODUCT(A315:AG315,TRANSPOSE($B$1006:$B$1038))</f>
        <v>-2.4385900999832852</v>
      </c>
      <c r="AI315" s="3">
        <f>EXP(EmployeeData36[[#This Row],[Logit]])</f>
        <v>8.7283826218599161E-2</v>
      </c>
      <c r="AJ315">
        <f>EmployeeData36[[#This Row],[Odds]]/(1+EmployeeData36[[#This Row],[Odds]])</f>
        <v>8.0276947117072894E-2</v>
      </c>
      <c r="AK315">
        <f>IF(AR315=1,LN(EmployeeData36[[#This Row],[Probability]]),LN(1-EmployeeData36[[#This Row],[Probability]]))</f>
        <v>-8.3682683732597754E-2</v>
      </c>
      <c r="AL315" s="3">
        <f>(AR315-EmployeeData36[[#This Row],[Probability]])^2</f>
        <v>6.4443882384373182E-3</v>
      </c>
      <c r="AM315" t="str">
        <f>IF(EmployeeData36[[#This Row],[Probability]]&lt;10%,"Low",
IF(EmployeeData36[[#This Row],[Probability]]&lt;20%,"Moderate",
IF(EmployeeData36[[#This Row],[Probability]]&lt;30%,"High","Very High")))</f>
        <v>Low</v>
      </c>
      <c r="AN315">
        <f t="shared" si="4"/>
        <v>0</v>
      </c>
      <c r="AO315" t="str">
        <f>EmployeeData3[[#This Row],[Department]]</f>
        <v>Claims</v>
      </c>
      <c r="AP315" t="str">
        <f>EmployeeData3[[#This Row],[Country]]</f>
        <v>US</v>
      </c>
      <c r="AQ315" t="str">
        <f>EmployeeData[[#This Row],[Job Level]]</f>
        <v>Manager</v>
      </c>
      <c r="AR315">
        <v>0</v>
      </c>
    </row>
    <row r="316" spans="1:44">
      <c r="A316">
        <v>28</v>
      </c>
      <c r="B316">
        <v>10.3</v>
      </c>
      <c r="C316">
        <v>4.7</v>
      </c>
      <c r="D316" s="3">
        <v>0.91</v>
      </c>
      <c r="E316">
        <v>0</v>
      </c>
      <c r="F316">
        <v>8</v>
      </c>
      <c r="G316">
        <v>92</v>
      </c>
      <c r="H316">
        <v>2</v>
      </c>
      <c r="I316">
        <v>6.4</v>
      </c>
      <c r="J316">
        <v>1</v>
      </c>
      <c r="K316">
        <v>44</v>
      </c>
      <c r="L316">
        <v>1</v>
      </c>
      <c r="M316">
        <v>0</v>
      </c>
      <c r="N316">
        <v>1</v>
      </c>
      <c r="O316">
        <v>0</v>
      </c>
      <c r="P316">
        <v>0</v>
      </c>
      <c r="Q316">
        <v>0</v>
      </c>
      <c r="R316">
        <v>0</v>
      </c>
      <c r="S316">
        <v>0</v>
      </c>
      <c r="T316">
        <v>0</v>
      </c>
      <c r="U316">
        <v>0</v>
      </c>
      <c r="V316">
        <v>0</v>
      </c>
      <c r="W316">
        <v>0</v>
      </c>
      <c r="X316">
        <v>0</v>
      </c>
      <c r="Y316">
        <v>0</v>
      </c>
      <c r="Z316">
        <v>1</v>
      </c>
      <c r="AA316">
        <v>0</v>
      </c>
      <c r="AB316">
        <v>0</v>
      </c>
      <c r="AC316">
        <v>0</v>
      </c>
      <c r="AD316">
        <v>0</v>
      </c>
      <c r="AE316">
        <v>0</v>
      </c>
      <c r="AF316">
        <v>1</v>
      </c>
      <c r="AG316">
        <v>0</v>
      </c>
      <c r="AH316" s="59" cm="1">
        <f t="array" ref="AH316">$B$1005+SUMPRODUCT(A316:AG316,TRANSPOSE($B$1006:$B$1038))</f>
        <v>-2.2694065939350518</v>
      </c>
      <c r="AI316" s="3">
        <f>EXP(EmployeeData36[[#This Row],[Logit]])</f>
        <v>0.10337350435064116</v>
      </c>
      <c r="AJ316">
        <f>EmployeeData36[[#This Row],[Odds]]/(1+EmployeeData36[[#This Row],[Odds]])</f>
        <v>9.3688586814016955E-2</v>
      </c>
      <c r="AK316">
        <f>IF(AR316=1,LN(EmployeeData36[[#This Row],[Probability]]),LN(1-EmployeeData36[[#This Row],[Probability]]))</f>
        <v>-9.8372308835094527E-2</v>
      </c>
      <c r="AL316" s="3">
        <f>(AR316-EmployeeData36[[#This Row],[Probability]])^2</f>
        <v>8.7775512992075925E-3</v>
      </c>
      <c r="AM316" t="str">
        <f>IF(EmployeeData36[[#This Row],[Probability]]&lt;10%,"Low",
IF(EmployeeData36[[#This Row],[Probability]]&lt;20%,"Moderate",
IF(EmployeeData36[[#This Row],[Probability]]&lt;30%,"High","Very High")))</f>
        <v>Low</v>
      </c>
      <c r="AN316">
        <f t="shared" si="4"/>
        <v>0</v>
      </c>
      <c r="AO316" t="str">
        <f>EmployeeData3[[#This Row],[Department]]</f>
        <v>Underwriting</v>
      </c>
      <c r="AP316" t="str">
        <f>EmployeeData3[[#This Row],[Country]]</f>
        <v>UK</v>
      </c>
      <c r="AQ316" t="str">
        <f>EmployeeData[[#This Row],[Job Level]]</f>
        <v>Professional</v>
      </c>
      <c r="AR316">
        <v>0</v>
      </c>
    </row>
    <row r="317" spans="1:44">
      <c r="A317">
        <v>32</v>
      </c>
      <c r="B317">
        <v>4.4000000000000004</v>
      </c>
      <c r="C317">
        <v>2.4</v>
      </c>
      <c r="D317" s="3">
        <v>0.93</v>
      </c>
      <c r="E317">
        <v>0</v>
      </c>
      <c r="F317">
        <v>40</v>
      </c>
      <c r="G317">
        <v>57</v>
      </c>
      <c r="H317">
        <v>24</v>
      </c>
      <c r="I317">
        <v>3.7</v>
      </c>
      <c r="J317">
        <v>0</v>
      </c>
      <c r="K317">
        <v>22</v>
      </c>
      <c r="L317">
        <v>0</v>
      </c>
      <c r="M317">
        <v>0</v>
      </c>
      <c r="N317">
        <v>0</v>
      </c>
      <c r="O317">
        <v>0</v>
      </c>
      <c r="P317">
        <v>0</v>
      </c>
      <c r="Q317">
        <v>0</v>
      </c>
      <c r="R317">
        <v>1</v>
      </c>
      <c r="S317">
        <v>0</v>
      </c>
      <c r="T317">
        <v>0</v>
      </c>
      <c r="U317">
        <v>0</v>
      </c>
      <c r="V317">
        <v>0</v>
      </c>
      <c r="W317">
        <v>0</v>
      </c>
      <c r="X317">
        <v>1</v>
      </c>
      <c r="Y317">
        <v>0</v>
      </c>
      <c r="Z317">
        <v>0</v>
      </c>
      <c r="AA317">
        <v>0</v>
      </c>
      <c r="AB317">
        <v>0</v>
      </c>
      <c r="AC317">
        <v>0</v>
      </c>
      <c r="AD317">
        <v>0</v>
      </c>
      <c r="AE317">
        <v>0</v>
      </c>
      <c r="AF317">
        <v>0</v>
      </c>
      <c r="AG317">
        <v>0</v>
      </c>
      <c r="AH317" s="59" cm="1">
        <f t="array" ref="AH317">$B$1005+SUMPRODUCT(A317:AG317,TRANSPOSE($B$1006:$B$1038))</f>
        <v>-1.3418622067562502</v>
      </c>
      <c r="AI317" s="3">
        <f>EXP(EmployeeData36[[#This Row],[Logit]])</f>
        <v>0.26135851154154616</v>
      </c>
      <c r="AJ317">
        <f>EmployeeData36[[#This Row],[Odds]]/(1+EmployeeData36[[#This Row],[Odds]])</f>
        <v>0.20720398613882712</v>
      </c>
      <c r="AK317">
        <f>IF(AR317=1,LN(EmployeeData36[[#This Row],[Probability]]),LN(1-EmployeeData36[[#This Row],[Probability]]))</f>
        <v>-0.23218932390385644</v>
      </c>
      <c r="AL317" s="3">
        <f>(AR317-EmployeeData36[[#This Row],[Probability]])^2</f>
        <v>4.293349187181926E-2</v>
      </c>
      <c r="AM317" t="str">
        <f>IF(EmployeeData36[[#This Row],[Probability]]&lt;10%,"Low",
IF(EmployeeData36[[#This Row],[Probability]]&lt;20%,"Moderate",
IF(EmployeeData36[[#This Row],[Probability]]&lt;30%,"High","Very High")))</f>
        <v>High</v>
      </c>
      <c r="AN317">
        <f t="shared" si="4"/>
        <v>0</v>
      </c>
      <c r="AO317" t="str">
        <f>EmployeeData3[[#This Row],[Department]]</f>
        <v>Marketing</v>
      </c>
      <c r="AP317" t="str">
        <f>EmployeeData3[[#This Row],[Country]]</f>
        <v>UK</v>
      </c>
      <c r="AQ317" t="str">
        <f>EmployeeData[[#This Row],[Job Level]]</f>
        <v>Senior</v>
      </c>
      <c r="AR317">
        <v>0</v>
      </c>
    </row>
    <row r="318" spans="1:44">
      <c r="A318">
        <v>56</v>
      </c>
      <c r="B318">
        <v>4.0999999999999996</v>
      </c>
      <c r="C318">
        <v>2.1</v>
      </c>
      <c r="D318" s="3">
        <v>1.07</v>
      </c>
      <c r="E318">
        <v>0</v>
      </c>
      <c r="F318">
        <v>18</v>
      </c>
      <c r="G318">
        <v>85</v>
      </c>
      <c r="H318">
        <v>3</v>
      </c>
      <c r="I318">
        <v>5.5</v>
      </c>
      <c r="J318">
        <v>0</v>
      </c>
      <c r="K318">
        <v>9</v>
      </c>
      <c r="L318">
        <v>1</v>
      </c>
      <c r="M318">
        <v>0</v>
      </c>
      <c r="N318">
        <v>0</v>
      </c>
      <c r="O318">
        <v>0</v>
      </c>
      <c r="P318">
        <v>0</v>
      </c>
      <c r="Q318">
        <v>0</v>
      </c>
      <c r="R318">
        <v>1</v>
      </c>
      <c r="S318">
        <v>0</v>
      </c>
      <c r="T318">
        <v>0</v>
      </c>
      <c r="U318">
        <v>0</v>
      </c>
      <c r="V318">
        <v>0</v>
      </c>
      <c r="W318">
        <v>0</v>
      </c>
      <c r="X318">
        <v>0</v>
      </c>
      <c r="Y318">
        <v>1</v>
      </c>
      <c r="Z318">
        <v>0</v>
      </c>
      <c r="AA318">
        <v>1</v>
      </c>
      <c r="AB318">
        <v>0</v>
      </c>
      <c r="AC318">
        <v>0</v>
      </c>
      <c r="AD318">
        <v>0</v>
      </c>
      <c r="AE318">
        <v>0</v>
      </c>
      <c r="AF318">
        <v>0</v>
      </c>
      <c r="AG318">
        <v>0</v>
      </c>
      <c r="AH318" s="59" cm="1">
        <f t="array" ref="AH318">$B$1005+SUMPRODUCT(A318:AG318,TRANSPOSE($B$1006:$B$1038))</f>
        <v>-1.6141071302615082</v>
      </c>
      <c r="AI318" s="3">
        <f>EXP(EmployeeData36[[#This Row],[Logit]])</f>
        <v>0.19906833320477441</v>
      </c>
      <c r="AJ318">
        <f>EmployeeData36[[#This Row],[Odds]]/(1+EmployeeData36[[#This Row],[Odds]])</f>
        <v>0.16601917312979186</v>
      </c>
      <c r="AK318">
        <f>IF(AR318=1,LN(EmployeeData36[[#This Row],[Probability]]),LN(1-EmployeeData36[[#This Row],[Probability]]))</f>
        <v>-0.1815448662519086</v>
      </c>
      <c r="AL318" s="3">
        <f>(AR318-EmployeeData36[[#This Row],[Probability]])^2</f>
        <v>2.7562365846699806E-2</v>
      </c>
      <c r="AM318" t="str">
        <f>IF(EmployeeData36[[#This Row],[Probability]]&lt;10%,"Low",
IF(EmployeeData36[[#This Row],[Probability]]&lt;20%,"Moderate",
IF(EmployeeData36[[#This Row],[Probability]]&lt;30%,"High","Very High")))</f>
        <v>Moderate</v>
      </c>
      <c r="AN318">
        <f t="shared" si="4"/>
        <v>0</v>
      </c>
      <c r="AO318" t="str">
        <f>EmployeeData3[[#This Row],[Department]]</f>
        <v>Sales</v>
      </c>
      <c r="AP318" t="str">
        <f>EmployeeData3[[#This Row],[Country]]</f>
        <v>Canada</v>
      </c>
      <c r="AQ318" t="str">
        <f>EmployeeData[[#This Row],[Job Level]]</f>
        <v>Senior</v>
      </c>
      <c r="AR318">
        <v>0</v>
      </c>
    </row>
    <row r="319" spans="1:44">
      <c r="A319">
        <v>34</v>
      </c>
      <c r="B319">
        <v>4.4000000000000004</v>
      </c>
      <c r="C319">
        <v>3.7</v>
      </c>
      <c r="D319" s="3">
        <v>0.96</v>
      </c>
      <c r="E319">
        <v>0</v>
      </c>
      <c r="F319">
        <v>8</v>
      </c>
      <c r="G319">
        <v>68</v>
      </c>
      <c r="H319">
        <v>0</v>
      </c>
      <c r="I319">
        <v>1.3</v>
      </c>
      <c r="J319">
        <v>0</v>
      </c>
      <c r="K319">
        <v>16</v>
      </c>
      <c r="L319">
        <v>1</v>
      </c>
      <c r="M319">
        <v>0</v>
      </c>
      <c r="N319">
        <v>1</v>
      </c>
      <c r="O319">
        <v>0</v>
      </c>
      <c r="P319">
        <v>0</v>
      </c>
      <c r="Q319">
        <v>0</v>
      </c>
      <c r="R319">
        <v>1</v>
      </c>
      <c r="S319">
        <v>0</v>
      </c>
      <c r="T319">
        <v>0</v>
      </c>
      <c r="U319">
        <v>1</v>
      </c>
      <c r="V319">
        <v>0</v>
      </c>
      <c r="W319">
        <v>0</v>
      </c>
      <c r="X319">
        <v>0</v>
      </c>
      <c r="Y319">
        <v>0</v>
      </c>
      <c r="Z319">
        <v>0</v>
      </c>
      <c r="AA319">
        <v>0</v>
      </c>
      <c r="AB319">
        <v>0</v>
      </c>
      <c r="AC319">
        <v>0</v>
      </c>
      <c r="AD319">
        <v>0</v>
      </c>
      <c r="AE319">
        <v>0</v>
      </c>
      <c r="AF319">
        <v>0</v>
      </c>
      <c r="AG319">
        <v>1</v>
      </c>
      <c r="AH319" s="59" cm="1">
        <f t="array" ref="AH319">$B$1005+SUMPRODUCT(A319:AG319,TRANSPOSE($B$1006:$B$1038))</f>
        <v>-2.0668098585023609</v>
      </c>
      <c r="AI319" s="3">
        <f>EXP(EmployeeData36[[#This Row],[Logit]])</f>
        <v>0.12658897498353114</v>
      </c>
      <c r="AJ319">
        <f>EmployeeData36[[#This Row],[Odds]]/(1+EmployeeData36[[#This Row],[Odds]])</f>
        <v>0.11236482674205263</v>
      </c>
      <c r="AK319">
        <f>IF(AR319=1,LN(EmployeeData36[[#This Row],[Probability]]),LN(1-EmployeeData36[[#This Row],[Probability]]))</f>
        <v>-0.11919446133395749</v>
      </c>
      <c r="AL319" s="3">
        <f>(AR319-EmployeeData36[[#This Row],[Probability]])^2</f>
        <v>1.2625854288771506E-2</v>
      </c>
      <c r="AM319" t="str">
        <f>IF(EmployeeData36[[#This Row],[Probability]]&lt;10%,"Low",
IF(EmployeeData36[[#This Row],[Probability]]&lt;20%,"Moderate",
IF(EmployeeData36[[#This Row],[Probability]]&lt;30%,"High","Very High")))</f>
        <v>Moderate</v>
      </c>
      <c r="AN319">
        <f t="shared" si="4"/>
        <v>0</v>
      </c>
      <c r="AO319" t="str">
        <f>EmployeeData3[[#This Row],[Department]]</f>
        <v>Finance</v>
      </c>
      <c r="AP319" t="str">
        <f>EmployeeData3[[#This Row],[Country]]</f>
        <v>UK</v>
      </c>
      <c r="AQ319" t="str">
        <f>EmployeeData[[#This Row],[Job Level]]</f>
        <v>Senior</v>
      </c>
      <c r="AR319">
        <v>0</v>
      </c>
    </row>
    <row r="320" spans="1:44">
      <c r="A320">
        <v>49</v>
      </c>
      <c r="B320">
        <v>4.7</v>
      </c>
      <c r="C320">
        <v>1.2</v>
      </c>
      <c r="D320" s="3">
        <v>0.94</v>
      </c>
      <c r="E320">
        <v>1</v>
      </c>
      <c r="F320">
        <v>24</v>
      </c>
      <c r="G320">
        <v>75</v>
      </c>
      <c r="H320">
        <v>8</v>
      </c>
      <c r="I320">
        <v>3.8</v>
      </c>
      <c r="J320">
        <v>0</v>
      </c>
      <c r="K320">
        <v>13</v>
      </c>
      <c r="L320">
        <v>1</v>
      </c>
      <c r="M320">
        <v>0</v>
      </c>
      <c r="N320">
        <v>0</v>
      </c>
      <c r="O320">
        <v>0</v>
      </c>
      <c r="P320">
        <v>1</v>
      </c>
      <c r="Q320">
        <v>0</v>
      </c>
      <c r="R320">
        <v>0</v>
      </c>
      <c r="S320">
        <v>0</v>
      </c>
      <c r="T320">
        <v>0</v>
      </c>
      <c r="U320">
        <v>1</v>
      </c>
      <c r="V320">
        <v>0</v>
      </c>
      <c r="W320">
        <v>0</v>
      </c>
      <c r="X320">
        <v>0</v>
      </c>
      <c r="Y320">
        <v>0</v>
      </c>
      <c r="Z320">
        <v>0</v>
      </c>
      <c r="AA320">
        <v>0</v>
      </c>
      <c r="AB320">
        <v>0</v>
      </c>
      <c r="AC320">
        <v>0</v>
      </c>
      <c r="AD320">
        <v>0</v>
      </c>
      <c r="AE320">
        <v>1</v>
      </c>
      <c r="AF320">
        <v>0</v>
      </c>
      <c r="AG320">
        <v>0</v>
      </c>
      <c r="AH320" s="59" cm="1">
        <f t="array" ref="AH320">$B$1005+SUMPRODUCT(A320:AG320,TRANSPOSE($B$1006:$B$1038))</f>
        <v>-2.3495507828983175</v>
      </c>
      <c r="AI320" s="3">
        <f>EXP(EmployeeData36[[#This Row],[Logit]])</f>
        <v>9.541201329818895E-2</v>
      </c>
      <c r="AJ320">
        <f>EmployeeData36[[#This Row],[Odds]]/(1+EmployeeData36[[#This Row],[Odds]])</f>
        <v>8.710148523103356E-2</v>
      </c>
      <c r="AK320">
        <f>IF(AR320=1,LN(EmployeeData36[[#This Row],[Probability]]),LN(1-EmployeeData36[[#This Row],[Probability]]))</f>
        <v>-9.1130560349695189E-2</v>
      </c>
      <c r="AL320" s="3">
        <f>(AR320-EmployeeData36[[#This Row],[Probability]])^2</f>
        <v>7.5866687294519576E-3</v>
      </c>
      <c r="AM320" t="str">
        <f>IF(EmployeeData36[[#This Row],[Probability]]&lt;10%,"Low",
IF(EmployeeData36[[#This Row],[Probability]]&lt;20%,"Moderate",
IF(EmployeeData36[[#This Row],[Probability]]&lt;30%,"High","Very High")))</f>
        <v>Low</v>
      </c>
      <c r="AN320">
        <f t="shared" si="4"/>
        <v>0</v>
      </c>
      <c r="AO320" t="str">
        <f>EmployeeData3[[#This Row],[Department]]</f>
        <v>Finance</v>
      </c>
      <c r="AP320" t="str">
        <f>EmployeeData3[[#This Row],[Country]]</f>
        <v>US</v>
      </c>
      <c r="AQ320" t="str">
        <f>EmployeeData[[#This Row],[Job Level]]</f>
        <v>Entry</v>
      </c>
      <c r="AR320">
        <v>0</v>
      </c>
    </row>
    <row r="321" spans="1:44">
      <c r="A321">
        <v>34</v>
      </c>
      <c r="B321">
        <v>0.9</v>
      </c>
      <c r="C321">
        <v>0.9</v>
      </c>
      <c r="D321" s="3">
        <v>0.94</v>
      </c>
      <c r="E321">
        <v>1</v>
      </c>
      <c r="F321">
        <v>23</v>
      </c>
      <c r="G321">
        <v>59</v>
      </c>
      <c r="H321">
        <v>6</v>
      </c>
      <c r="I321">
        <v>3.7</v>
      </c>
      <c r="J321">
        <v>0</v>
      </c>
      <c r="K321">
        <v>28</v>
      </c>
      <c r="L321">
        <v>0</v>
      </c>
      <c r="M321">
        <v>0</v>
      </c>
      <c r="N321">
        <v>0</v>
      </c>
      <c r="O321">
        <v>1</v>
      </c>
      <c r="P321">
        <v>1</v>
      </c>
      <c r="Q321">
        <v>0</v>
      </c>
      <c r="R321">
        <v>0</v>
      </c>
      <c r="S321">
        <v>0</v>
      </c>
      <c r="T321">
        <v>0</v>
      </c>
      <c r="U321">
        <v>1</v>
      </c>
      <c r="V321">
        <v>0</v>
      </c>
      <c r="W321">
        <v>0</v>
      </c>
      <c r="X321">
        <v>0</v>
      </c>
      <c r="Y321">
        <v>0</v>
      </c>
      <c r="Z321">
        <v>0</v>
      </c>
      <c r="AA321">
        <v>0</v>
      </c>
      <c r="AB321">
        <v>0</v>
      </c>
      <c r="AC321">
        <v>0</v>
      </c>
      <c r="AD321">
        <v>0</v>
      </c>
      <c r="AE321">
        <v>1</v>
      </c>
      <c r="AF321">
        <v>0</v>
      </c>
      <c r="AG321">
        <v>1</v>
      </c>
      <c r="AH321" s="59" cm="1">
        <f t="array" ref="AH321">$B$1005+SUMPRODUCT(A321:AG321,TRANSPOSE($B$1006:$B$1038))</f>
        <v>-2.1713400859510239</v>
      </c>
      <c r="AI321" s="3">
        <f>EXP(EmployeeData36[[#This Row],[Logit]])</f>
        <v>0.11402471156652742</v>
      </c>
      <c r="AJ321">
        <f>EmployeeData36[[#This Row],[Odds]]/(1+EmployeeData36[[#This Row],[Odds]])</f>
        <v>0.10235384402396902</v>
      </c>
      <c r="AK321">
        <f>IF(AR321=1,LN(EmployeeData36[[#This Row],[Probability]]),LN(1-EmployeeData36[[#This Row],[Probability]]))</f>
        <v>-0.10797932399382341</v>
      </c>
      <c r="AL321" s="3">
        <f>(AR321-EmployeeData36[[#This Row],[Probability]])^2</f>
        <v>1.0476309386482979E-2</v>
      </c>
      <c r="AM321" t="str">
        <f>IF(EmployeeData36[[#This Row],[Probability]]&lt;10%,"Low",
IF(EmployeeData36[[#This Row],[Probability]]&lt;20%,"Moderate",
IF(EmployeeData36[[#This Row],[Probability]]&lt;30%,"High","Very High")))</f>
        <v>Moderate</v>
      </c>
      <c r="AN321">
        <f t="shared" si="4"/>
        <v>0</v>
      </c>
      <c r="AO321" t="str">
        <f>EmployeeData3[[#This Row],[Department]]</f>
        <v>Finance</v>
      </c>
      <c r="AP321" t="str">
        <f>EmployeeData3[[#This Row],[Country]]</f>
        <v>US</v>
      </c>
      <c r="AQ321" t="str">
        <f>EmployeeData[[#This Row],[Job Level]]</f>
        <v>Entry</v>
      </c>
      <c r="AR321">
        <v>0</v>
      </c>
    </row>
    <row r="322" spans="1:44">
      <c r="A322">
        <v>46</v>
      </c>
      <c r="B322">
        <v>2</v>
      </c>
      <c r="C322">
        <v>2</v>
      </c>
      <c r="D322" s="3">
        <v>1.1100000000000001</v>
      </c>
      <c r="E322">
        <v>0</v>
      </c>
      <c r="F322">
        <v>14</v>
      </c>
      <c r="G322">
        <v>69</v>
      </c>
      <c r="H322">
        <v>3</v>
      </c>
      <c r="I322">
        <v>3.2</v>
      </c>
      <c r="J322">
        <v>1</v>
      </c>
      <c r="K322">
        <v>13</v>
      </c>
      <c r="L322">
        <v>1</v>
      </c>
      <c r="M322">
        <v>1</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s="59" cm="1">
        <f t="array" ref="AH322">$B$1005+SUMPRODUCT(A322:AG322,TRANSPOSE($B$1006:$B$1038))</f>
        <v>-1.1018296848007332</v>
      </c>
      <c r="AI322" s="3">
        <f>EXP(EmployeeData36[[#This Row],[Logit]])</f>
        <v>0.332262591379963</v>
      </c>
      <c r="AJ322">
        <f>EmployeeData36[[#This Row],[Odds]]/(1+EmployeeData36[[#This Row],[Odds]])</f>
        <v>0.24939722358773433</v>
      </c>
      <c r="AK322">
        <f>IF(AR322=1,LN(EmployeeData36[[#This Row],[Probability]]),LN(1-EmployeeData36[[#This Row],[Probability]]))</f>
        <v>-0.28687869336417576</v>
      </c>
      <c r="AL322" s="3">
        <f>(AR322-EmployeeData36[[#This Row],[Probability]])^2</f>
        <v>6.219897513327035E-2</v>
      </c>
      <c r="AM322" t="str">
        <f>IF(EmployeeData36[[#This Row],[Probability]]&lt;10%,"Low",
IF(EmployeeData36[[#This Row],[Probability]]&lt;20%,"Moderate",
IF(EmployeeData36[[#This Row],[Probability]]&lt;30%,"High","Very High")))</f>
        <v>High</v>
      </c>
      <c r="AN322">
        <f t="shared" ref="AN322:AN385" si="5">AR322</f>
        <v>0</v>
      </c>
      <c r="AO322" t="str">
        <f>EmployeeData3[[#This Row],[Department]]</f>
        <v>Operations</v>
      </c>
      <c r="AP322" t="str">
        <f>EmployeeData3[[#This Row],[Country]]</f>
        <v>UK</v>
      </c>
      <c r="AQ322" t="str">
        <f>EmployeeData[[#This Row],[Job Level]]</f>
        <v>Professional</v>
      </c>
      <c r="AR322">
        <v>0</v>
      </c>
    </row>
    <row r="323" spans="1:44">
      <c r="A323">
        <v>46</v>
      </c>
      <c r="B323">
        <v>3.6</v>
      </c>
      <c r="C323">
        <v>3.6</v>
      </c>
      <c r="D323" s="3">
        <v>1</v>
      </c>
      <c r="E323">
        <v>1</v>
      </c>
      <c r="F323">
        <v>24</v>
      </c>
      <c r="G323">
        <v>62</v>
      </c>
      <c r="H323">
        <v>3</v>
      </c>
      <c r="I323">
        <v>1.9</v>
      </c>
      <c r="J323">
        <v>1</v>
      </c>
      <c r="K323">
        <v>27</v>
      </c>
      <c r="L323">
        <v>1</v>
      </c>
      <c r="M323">
        <v>0</v>
      </c>
      <c r="N323">
        <v>0</v>
      </c>
      <c r="O323">
        <v>0</v>
      </c>
      <c r="P323">
        <v>0</v>
      </c>
      <c r="Q323">
        <v>0</v>
      </c>
      <c r="R323">
        <v>0</v>
      </c>
      <c r="S323">
        <v>0</v>
      </c>
      <c r="T323">
        <v>0</v>
      </c>
      <c r="U323">
        <v>0</v>
      </c>
      <c r="V323">
        <v>0</v>
      </c>
      <c r="W323">
        <v>0</v>
      </c>
      <c r="X323">
        <v>1</v>
      </c>
      <c r="Y323">
        <v>0</v>
      </c>
      <c r="Z323">
        <v>0</v>
      </c>
      <c r="AA323">
        <v>1</v>
      </c>
      <c r="AB323">
        <v>0</v>
      </c>
      <c r="AC323">
        <v>0</v>
      </c>
      <c r="AD323">
        <v>0</v>
      </c>
      <c r="AE323">
        <v>0</v>
      </c>
      <c r="AF323">
        <v>0</v>
      </c>
      <c r="AG323">
        <v>0</v>
      </c>
      <c r="AH323" s="59" cm="1">
        <f t="array" ref="AH323">$B$1005+SUMPRODUCT(A323:AG323,TRANSPOSE($B$1006:$B$1038))</f>
        <v>-0.47424476028787121</v>
      </c>
      <c r="AI323" s="3">
        <f>EXP(EmployeeData36[[#This Row],[Logit]])</f>
        <v>0.62235490615828248</v>
      </c>
      <c r="AJ323">
        <f>EmployeeData36[[#This Row],[Odds]]/(1+EmployeeData36[[#This Row],[Odds]])</f>
        <v>0.38361205910981072</v>
      </c>
      <c r="AK323">
        <f>IF(AR323=1,LN(EmployeeData36[[#This Row],[Probability]]),LN(1-EmployeeData36[[#This Row],[Probability]]))</f>
        <v>-0.48387873950076599</v>
      </c>
      <c r="AL323" s="3">
        <f>(AR323-EmployeeData36[[#This Row],[Probability]])^2</f>
        <v>0.14715821189446893</v>
      </c>
      <c r="AM323" t="str">
        <f>IF(EmployeeData36[[#This Row],[Probability]]&lt;10%,"Low",
IF(EmployeeData36[[#This Row],[Probability]]&lt;20%,"Moderate",
IF(EmployeeData36[[#This Row],[Probability]]&lt;30%,"High","Very High")))</f>
        <v>Very High</v>
      </c>
      <c r="AN323">
        <f t="shared" si="5"/>
        <v>0</v>
      </c>
      <c r="AO323" t="str">
        <f>EmployeeData3[[#This Row],[Department]]</f>
        <v>Marketing</v>
      </c>
      <c r="AP323" t="str">
        <f>EmployeeData3[[#This Row],[Country]]</f>
        <v>Canada</v>
      </c>
      <c r="AQ323" t="str">
        <f>EmployeeData[[#This Row],[Job Level]]</f>
        <v>Professional</v>
      </c>
      <c r="AR323">
        <v>0</v>
      </c>
    </row>
    <row r="324" spans="1:44">
      <c r="A324">
        <v>47</v>
      </c>
      <c r="B324">
        <v>0.8</v>
      </c>
      <c r="C324">
        <v>0.8</v>
      </c>
      <c r="D324" s="3">
        <v>0.98</v>
      </c>
      <c r="E324">
        <v>0</v>
      </c>
      <c r="F324">
        <v>9</v>
      </c>
      <c r="G324">
        <v>66</v>
      </c>
      <c r="H324">
        <v>4</v>
      </c>
      <c r="I324">
        <v>2.6</v>
      </c>
      <c r="J324">
        <v>0</v>
      </c>
      <c r="K324">
        <v>15</v>
      </c>
      <c r="L324">
        <v>0</v>
      </c>
      <c r="M324">
        <v>0</v>
      </c>
      <c r="N324">
        <v>0</v>
      </c>
      <c r="O324">
        <v>0</v>
      </c>
      <c r="P324">
        <v>0</v>
      </c>
      <c r="Q324">
        <v>1</v>
      </c>
      <c r="R324">
        <v>0</v>
      </c>
      <c r="S324">
        <v>0</v>
      </c>
      <c r="T324">
        <v>0</v>
      </c>
      <c r="U324">
        <v>0</v>
      </c>
      <c r="V324">
        <v>0</v>
      </c>
      <c r="W324">
        <v>0</v>
      </c>
      <c r="X324">
        <v>0</v>
      </c>
      <c r="Y324">
        <v>0</v>
      </c>
      <c r="Z324">
        <v>0</v>
      </c>
      <c r="AA324">
        <v>0</v>
      </c>
      <c r="AB324">
        <v>0</v>
      </c>
      <c r="AC324">
        <v>0</v>
      </c>
      <c r="AD324">
        <v>0</v>
      </c>
      <c r="AE324">
        <v>1</v>
      </c>
      <c r="AF324">
        <v>0</v>
      </c>
      <c r="AG324">
        <v>0</v>
      </c>
      <c r="AH324" s="59" cm="1">
        <f t="array" ref="AH324">$B$1005+SUMPRODUCT(A324:AG324,TRANSPOSE($B$1006:$B$1038))</f>
        <v>-2.2452717086455696</v>
      </c>
      <c r="AI324" s="3">
        <f>EXP(EmployeeData36[[#This Row],[Logit]])</f>
        <v>0.10589876285474933</v>
      </c>
      <c r="AJ324">
        <f>EmployeeData36[[#This Row],[Odds]]/(1+EmployeeData36[[#This Row],[Odds]])</f>
        <v>9.5758098672055619E-2</v>
      </c>
      <c r="AK324">
        <f>IF(AR324=1,LN(EmployeeData36[[#This Row],[Probability]]),LN(1-EmployeeData36[[#This Row],[Probability]]))</f>
        <v>-0.10065836442122932</v>
      </c>
      <c r="AL324" s="3">
        <f>(AR324-EmployeeData36[[#This Row],[Probability]])^2</f>
        <v>9.1696134612871405E-3</v>
      </c>
      <c r="AM324" t="str">
        <f>IF(EmployeeData36[[#This Row],[Probability]]&lt;10%,"Low",
IF(EmployeeData36[[#This Row],[Probability]]&lt;20%,"Moderate",
IF(EmployeeData36[[#This Row],[Probability]]&lt;30%,"High","Very High")))</f>
        <v>Low</v>
      </c>
      <c r="AN324">
        <f t="shared" si="5"/>
        <v>0</v>
      </c>
      <c r="AO324" t="str">
        <f>EmployeeData3[[#This Row],[Department]]</f>
        <v>Operations</v>
      </c>
      <c r="AP324" t="str">
        <f>EmployeeData3[[#This Row],[Country]]</f>
        <v>US</v>
      </c>
      <c r="AQ324" t="str">
        <f>EmployeeData[[#This Row],[Job Level]]</f>
        <v>Manager</v>
      </c>
      <c r="AR324">
        <v>0</v>
      </c>
    </row>
    <row r="325" spans="1:44">
      <c r="A325">
        <v>41</v>
      </c>
      <c r="B325">
        <v>4</v>
      </c>
      <c r="C325">
        <v>2.2000000000000002</v>
      </c>
      <c r="D325" s="3">
        <v>0.96</v>
      </c>
      <c r="E325">
        <v>0</v>
      </c>
      <c r="F325">
        <v>12</v>
      </c>
      <c r="G325">
        <v>59</v>
      </c>
      <c r="H325">
        <v>8</v>
      </c>
      <c r="I325">
        <v>3.1</v>
      </c>
      <c r="J325">
        <v>1</v>
      </c>
      <c r="K325">
        <v>0</v>
      </c>
      <c r="L325">
        <v>1</v>
      </c>
      <c r="M325">
        <v>1</v>
      </c>
      <c r="N325">
        <v>0</v>
      </c>
      <c r="O325">
        <v>0</v>
      </c>
      <c r="P325">
        <v>0</v>
      </c>
      <c r="Q325">
        <v>0</v>
      </c>
      <c r="R325">
        <v>0</v>
      </c>
      <c r="S325">
        <v>0</v>
      </c>
      <c r="T325">
        <v>0</v>
      </c>
      <c r="U325">
        <v>0</v>
      </c>
      <c r="V325">
        <v>1</v>
      </c>
      <c r="W325">
        <v>0</v>
      </c>
      <c r="X325">
        <v>0</v>
      </c>
      <c r="Y325">
        <v>0</v>
      </c>
      <c r="Z325">
        <v>0</v>
      </c>
      <c r="AA325">
        <v>0</v>
      </c>
      <c r="AB325">
        <v>0</v>
      </c>
      <c r="AC325">
        <v>0</v>
      </c>
      <c r="AD325">
        <v>0</v>
      </c>
      <c r="AE325">
        <v>0</v>
      </c>
      <c r="AF325">
        <v>0</v>
      </c>
      <c r="AG325">
        <v>0</v>
      </c>
      <c r="AH325" s="59" cm="1">
        <f t="array" ref="AH325">$B$1005+SUMPRODUCT(A325:AG325,TRANSPOSE($B$1006:$B$1038))</f>
        <v>-0.76455218535476366</v>
      </c>
      <c r="AI325" s="3">
        <f>EXP(EmployeeData36[[#This Row],[Logit]])</f>
        <v>0.46554236098905244</v>
      </c>
      <c r="AJ325">
        <f>EmployeeData36[[#This Row],[Odds]]/(1+EmployeeData36[[#This Row],[Odds]])</f>
        <v>0.31765875445242758</v>
      </c>
      <c r="AK325">
        <f>IF(AR325=1,LN(EmployeeData36[[#This Row],[Probability]]),LN(1-EmployeeData36[[#This Row],[Probability]]))</f>
        <v>-1.146777571591354</v>
      </c>
      <c r="AL325" s="3">
        <f>(AR325-EmployeeData36[[#This Row],[Probability]])^2</f>
        <v>0.46558957537541246</v>
      </c>
      <c r="AM325" t="str">
        <f>IF(EmployeeData36[[#This Row],[Probability]]&lt;10%,"Low",
IF(EmployeeData36[[#This Row],[Probability]]&lt;20%,"Moderate",
IF(EmployeeData36[[#This Row],[Probability]]&lt;30%,"High","Very High")))</f>
        <v>Very High</v>
      </c>
      <c r="AN325">
        <f t="shared" si="5"/>
        <v>1</v>
      </c>
      <c r="AO325" t="str">
        <f>EmployeeData3[[#This Row],[Department]]</f>
        <v>HR</v>
      </c>
      <c r="AP325" t="str">
        <f>EmployeeData3[[#This Row],[Country]]</f>
        <v>UK</v>
      </c>
      <c r="AQ325" t="str">
        <f>EmployeeData[[#This Row],[Job Level]]</f>
        <v>Professional</v>
      </c>
      <c r="AR325">
        <v>1</v>
      </c>
    </row>
    <row r="326" spans="1:44">
      <c r="A326">
        <v>50</v>
      </c>
      <c r="B326">
        <v>4.5999999999999996</v>
      </c>
      <c r="C326">
        <v>3.1</v>
      </c>
      <c r="D326" s="3">
        <v>1.1599999999999999</v>
      </c>
      <c r="E326">
        <v>0</v>
      </c>
      <c r="F326">
        <v>1</v>
      </c>
      <c r="G326">
        <v>64</v>
      </c>
      <c r="H326">
        <v>6</v>
      </c>
      <c r="I326">
        <v>3.1</v>
      </c>
      <c r="J326">
        <v>0</v>
      </c>
      <c r="K326">
        <v>28</v>
      </c>
      <c r="L326">
        <v>1</v>
      </c>
      <c r="M326">
        <v>0</v>
      </c>
      <c r="N326">
        <v>1</v>
      </c>
      <c r="O326">
        <v>0</v>
      </c>
      <c r="P326">
        <v>0</v>
      </c>
      <c r="Q326">
        <v>0</v>
      </c>
      <c r="R326">
        <v>0</v>
      </c>
      <c r="S326">
        <v>1</v>
      </c>
      <c r="T326">
        <v>1</v>
      </c>
      <c r="U326">
        <v>0</v>
      </c>
      <c r="V326">
        <v>0</v>
      </c>
      <c r="W326">
        <v>0</v>
      </c>
      <c r="X326">
        <v>0</v>
      </c>
      <c r="Y326">
        <v>0</v>
      </c>
      <c r="Z326">
        <v>0</v>
      </c>
      <c r="AA326">
        <v>0</v>
      </c>
      <c r="AB326">
        <v>0</v>
      </c>
      <c r="AC326">
        <v>0</v>
      </c>
      <c r="AD326">
        <v>0</v>
      </c>
      <c r="AE326">
        <v>1</v>
      </c>
      <c r="AF326">
        <v>1</v>
      </c>
      <c r="AG326">
        <v>0</v>
      </c>
      <c r="AH326" s="59" cm="1">
        <f t="array" ref="AH326">$B$1005+SUMPRODUCT(A326:AG326,TRANSPOSE($B$1006:$B$1038))</f>
        <v>-1.5472663795494737</v>
      </c>
      <c r="AI326" s="3">
        <f>EXP(EmployeeData36[[#This Row],[Logit]])</f>
        <v>0.21282897298236367</v>
      </c>
      <c r="AJ326">
        <f>EmployeeData36[[#This Row],[Odds]]/(1+EmployeeData36[[#This Row],[Odds]])</f>
        <v>0.17548143862280452</v>
      </c>
      <c r="AK326">
        <f>IF(AR326=1,LN(EmployeeData36[[#This Row],[Probability]]),LN(1-EmployeeData36[[#This Row],[Probability]]))</f>
        <v>-0.19295562495304849</v>
      </c>
      <c r="AL326" s="3">
        <f>(AR326-EmployeeData36[[#This Row],[Probability]])^2</f>
        <v>3.079373530112911E-2</v>
      </c>
      <c r="AM326" t="str">
        <f>IF(EmployeeData36[[#This Row],[Probability]]&lt;10%,"Low",
IF(EmployeeData36[[#This Row],[Probability]]&lt;20%,"Moderate",
IF(EmployeeData36[[#This Row],[Probability]]&lt;30%,"High","Very High")))</f>
        <v>Moderate</v>
      </c>
      <c r="AN326">
        <f t="shared" si="5"/>
        <v>0</v>
      </c>
      <c r="AO326" t="str">
        <f>EmployeeData3[[#This Row],[Department]]</f>
        <v>Claims</v>
      </c>
      <c r="AP326" t="str">
        <f>EmployeeData3[[#This Row],[Country]]</f>
        <v>US</v>
      </c>
      <c r="AQ326" t="str">
        <f>EmployeeData[[#This Row],[Job Level]]</f>
        <v>Senior Manager</v>
      </c>
      <c r="AR326">
        <v>0</v>
      </c>
    </row>
    <row r="327" spans="1:44">
      <c r="A327">
        <v>41</v>
      </c>
      <c r="B327">
        <v>1.3</v>
      </c>
      <c r="C327">
        <v>1.3</v>
      </c>
      <c r="D327" s="3">
        <v>0.93</v>
      </c>
      <c r="E327">
        <v>0</v>
      </c>
      <c r="F327">
        <v>4</v>
      </c>
      <c r="G327">
        <v>67</v>
      </c>
      <c r="H327">
        <v>6</v>
      </c>
      <c r="I327">
        <v>1.2</v>
      </c>
      <c r="J327">
        <v>0</v>
      </c>
      <c r="K327">
        <v>26</v>
      </c>
      <c r="L327">
        <v>0</v>
      </c>
      <c r="M327">
        <v>0</v>
      </c>
      <c r="N327">
        <v>1</v>
      </c>
      <c r="O327">
        <v>0</v>
      </c>
      <c r="P327">
        <v>0</v>
      </c>
      <c r="Q327">
        <v>0</v>
      </c>
      <c r="R327">
        <v>0</v>
      </c>
      <c r="S327">
        <v>0</v>
      </c>
      <c r="T327">
        <v>0</v>
      </c>
      <c r="U327">
        <v>0</v>
      </c>
      <c r="V327">
        <v>0</v>
      </c>
      <c r="W327">
        <v>0</v>
      </c>
      <c r="X327">
        <v>1</v>
      </c>
      <c r="Y327">
        <v>0</v>
      </c>
      <c r="Z327">
        <v>0</v>
      </c>
      <c r="AA327">
        <v>0</v>
      </c>
      <c r="AB327">
        <v>1</v>
      </c>
      <c r="AC327">
        <v>0</v>
      </c>
      <c r="AD327">
        <v>0</v>
      </c>
      <c r="AE327">
        <v>0</v>
      </c>
      <c r="AF327">
        <v>0</v>
      </c>
      <c r="AG327">
        <v>0</v>
      </c>
      <c r="AH327" s="59" cm="1">
        <f t="array" ref="AH327">$B$1005+SUMPRODUCT(A327:AG327,TRANSPOSE($B$1006:$B$1038))</f>
        <v>-2.5791841288733544</v>
      </c>
      <c r="AI327" s="3">
        <f>EXP(EmployeeData36[[#This Row],[Logit]])</f>
        <v>7.5835851071057822E-2</v>
      </c>
      <c r="AJ327">
        <f>EmployeeData36[[#This Row],[Odds]]/(1+EmployeeData36[[#This Row],[Odds]])</f>
        <v>7.0490169104848829E-2</v>
      </c>
      <c r="AK327">
        <f>IF(AR327=1,LN(EmployeeData36[[#This Row],[Probability]]),LN(1-EmployeeData36[[#This Row],[Probability]]))</f>
        <v>-7.3097895335255791E-2</v>
      </c>
      <c r="AL327" s="3">
        <f>(AR327-EmployeeData36[[#This Row],[Probability]])^2</f>
        <v>4.9688639404301847E-3</v>
      </c>
      <c r="AM327" t="str">
        <f>IF(EmployeeData36[[#This Row],[Probability]]&lt;10%,"Low",
IF(EmployeeData36[[#This Row],[Probability]]&lt;20%,"Moderate",
IF(EmployeeData36[[#This Row],[Probability]]&lt;30%,"High","Very High")))</f>
        <v>Low</v>
      </c>
      <c r="AN327">
        <f t="shared" si="5"/>
        <v>0</v>
      </c>
      <c r="AO327" t="str">
        <f>EmployeeData3[[#This Row],[Department]]</f>
        <v>Marketing</v>
      </c>
      <c r="AP327" t="str">
        <f>EmployeeData3[[#This Row],[Country]]</f>
        <v>Germany</v>
      </c>
      <c r="AQ327" t="str">
        <f>EmployeeData[[#This Row],[Job Level]]</f>
        <v>Professional</v>
      </c>
      <c r="AR327">
        <v>0</v>
      </c>
    </row>
    <row r="328" spans="1:44">
      <c r="A328">
        <v>53</v>
      </c>
      <c r="B328">
        <v>2.4</v>
      </c>
      <c r="C328">
        <v>2.4</v>
      </c>
      <c r="D328" s="3">
        <v>1.19</v>
      </c>
      <c r="E328">
        <v>0</v>
      </c>
      <c r="F328">
        <v>32</v>
      </c>
      <c r="G328">
        <v>69</v>
      </c>
      <c r="H328">
        <v>6</v>
      </c>
      <c r="I328">
        <v>6.1</v>
      </c>
      <c r="J328">
        <v>1</v>
      </c>
      <c r="K328">
        <v>30</v>
      </c>
      <c r="L328">
        <v>0</v>
      </c>
      <c r="M328">
        <v>0</v>
      </c>
      <c r="N328">
        <v>1</v>
      </c>
      <c r="O328">
        <v>0</v>
      </c>
      <c r="P328">
        <v>0</v>
      </c>
      <c r="Q328">
        <v>0</v>
      </c>
      <c r="R328">
        <v>0</v>
      </c>
      <c r="S328">
        <v>0</v>
      </c>
      <c r="T328">
        <v>0</v>
      </c>
      <c r="U328">
        <v>0</v>
      </c>
      <c r="V328">
        <v>0</v>
      </c>
      <c r="W328">
        <v>0</v>
      </c>
      <c r="X328">
        <v>0</v>
      </c>
      <c r="Y328">
        <v>0</v>
      </c>
      <c r="Z328">
        <v>0</v>
      </c>
      <c r="AA328">
        <v>0</v>
      </c>
      <c r="AB328">
        <v>0</v>
      </c>
      <c r="AC328">
        <v>0</v>
      </c>
      <c r="AD328">
        <v>1</v>
      </c>
      <c r="AE328">
        <v>0</v>
      </c>
      <c r="AF328">
        <v>0</v>
      </c>
      <c r="AG328">
        <v>0</v>
      </c>
      <c r="AH328" s="59" cm="1">
        <f t="array" ref="AH328">$B$1005+SUMPRODUCT(A328:AG328,TRANSPOSE($B$1006:$B$1038))</f>
        <v>-0.77043005562047806</v>
      </c>
      <c r="AI328" s="3">
        <f>EXP(EmployeeData36[[#This Row],[Logit]])</f>
        <v>0.46281398974934151</v>
      </c>
      <c r="AJ328">
        <f>EmployeeData36[[#This Row],[Odds]]/(1+EmployeeData36[[#This Row],[Odds]])</f>
        <v>0.31638608393993167</v>
      </c>
      <c r="AK328">
        <f>IF(AR328=1,LN(EmployeeData36[[#This Row],[Probability]]),LN(1-EmployeeData36[[#This Row],[Probability]]))</f>
        <v>-1.1507920265466307</v>
      </c>
      <c r="AL328" s="3">
        <f>(AR328-EmployeeData36[[#This Row],[Probability]])^2</f>
        <v>0.4673279862309821</v>
      </c>
      <c r="AM328" t="str">
        <f>IF(EmployeeData36[[#This Row],[Probability]]&lt;10%,"Low",
IF(EmployeeData36[[#This Row],[Probability]]&lt;20%,"Moderate",
IF(EmployeeData36[[#This Row],[Probability]]&lt;30%,"High","Very High")))</f>
        <v>Very High</v>
      </c>
      <c r="AN328">
        <f t="shared" si="5"/>
        <v>1</v>
      </c>
      <c r="AO328" t="str">
        <f>EmployeeData3[[#This Row],[Department]]</f>
        <v>Operations</v>
      </c>
      <c r="AP328" t="str">
        <f>EmployeeData3[[#This Row],[Country]]</f>
        <v>Singapore</v>
      </c>
      <c r="AQ328" t="str">
        <f>EmployeeData[[#This Row],[Job Level]]</f>
        <v>Professional</v>
      </c>
      <c r="AR328">
        <v>1</v>
      </c>
    </row>
    <row r="329" spans="1:44">
      <c r="A329">
        <v>23</v>
      </c>
      <c r="B329">
        <v>8.9</v>
      </c>
      <c r="C329">
        <v>6.5</v>
      </c>
      <c r="D329" s="3">
        <v>1.06</v>
      </c>
      <c r="E329">
        <v>1</v>
      </c>
      <c r="F329">
        <v>31</v>
      </c>
      <c r="G329">
        <v>51</v>
      </c>
      <c r="H329">
        <v>8</v>
      </c>
      <c r="I329">
        <v>2.7</v>
      </c>
      <c r="J329">
        <v>1</v>
      </c>
      <c r="K329">
        <v>16</v>
      </c>
      <c r="L329">
        <v>0</v>
      </c>
      <c r="M329">
        <v>0</v>
      </c>
      <c r="N329">
        <v>0</v>
      </c>
      <c r="O329">
        <v>0</v>
      </c>
      <c r="P329">
        <v>0</v>
      </c>
      <c r="Q329">
        <v>0</v>
      </c>
      <c r="R329">
        <v>1</v>
      </c>
      <c r="S329">
        <v>0</v>
      </c>
      <c r="T329">
        <v>0</v>
      </c>
      <c r="U329">
        <v>0</v>
      </c>
      <c r="V329">
        <v>0</v>
      </c>
      <c r="W329">
        <v>0</v>
      </c>
      <c r="X329">
        <v>0</v>
      </c>
      <c r="Y329">
        <v>0</v>
      </c>
      <c r="Z329">
        <v>0</v>
      </c>
      <c r="AA329">
        <v>0</v>
      </c>
      <c r="AB329">
        <v>0</v>
      </c>
      <c r="AC329">
        <v>0</v>
      </c>
      <c r="AD329">
        <v>0</v>
      </c>
      <c r="AE329">
        <v>1</v>
      </c>
      <c r="AF329">
        <v>0</v>
      </c>
      <c r="AG329">
        <v>0</v>
      </c>
      <c r="AH329" s="59" cm="1">
        <f t="array" ref="AH329">$B$1005+SUMPRODUCT(A329:AG329,TRANSPOSE($B$1006:$B$1038))</f>
        <v>-0.95452846512309208</v>
      </c>
      <c r="AI329" s="3">
        <f>EXP(EmployeeData36[[#This Row],[Logit]])</f>
        <v>0.38499363968747308</v>
      </c>
      <c r="AJ329">
        <f>EmployeeData36[[#This Row],[Odds]]/(1+EmployeeData36[[#This Row],[Odds]])</f>
        <v>0.27797502360685766</v>
      </c>
      <c r="AK329">
        <f>IF(AR329=1,LN(EmployeeData36[[#This Row],[Probability]]),LN(1-EmployeeData36[[#This Row],[Probability]]))</f>
        <v>-1.2802240124684365</v>
      </c>
      <c r="AL329" s="3">
        <f>(AR329-EmployeeData36[[#This Row],[Probability]])^2</f>
        <v>0.52132006653551777</v>
      </c>
      <c r="AM329" t="str">
        <f>IF(EmployeeData36[[#This Row],[Probability]]&lt;10%,"Low",
IF(EmployeeData36[[#This Row],[Probability]]&lt;20%,"Moderate",
IF(EmployeeData36[[#This Row],[Probability]]&lt;30%,"High","Very High")))</f>
        <v>High</v>
      </c>
      <c r="AN329">
        <f t="shared" si="5"/>
        <v>1</v>
      </c>
      <c r="AO329" t="str">
        <f>EmployeeData3[[#This Row],[Department]]</f>
        <v>Operations</v>
      </c>
      <c r="AP329" t="str">
        <f>EmployeeData3[[#This Row],[Country]]</f>
        <v>US</v>
      </c>
      <c r="AQ329" t="str">
        <f>EmployeeData[[#This Row],[Job Level]]</f>
        <v>Senior</v>
      </c>
      <c r="AR329">
        <v>1</v>
      </c>
    </row>
    <row r="330" spans="1:44">
      <c r="A330">
        <v>41</v>
      </c>
      <c r="B330">
        <v>5.7</v>
      </c>
      <c r="C330">
        <v>2.5</v>
      </c>
      <c r="D330" s="3">
        <v>0.96</v>
      </c>
      <c r="E330">
        <v>0</v>
      </c>
      <c r="F330">
        <v>17</v>
      </c>
      <c r="G330">
        <v>55</v>
      </c>
      <c r="H330">
        <v>10</v>
      </c>
      <c r="I330">
        <v>4.4000000000000004</v>
      </c>
      <c r="J330">
        <v>0</v>
      </c>
      <c r="K330">
        <v>15</v>
      </c>
      <c r="L330">
        <v>0</v>
      </c>
      <c r="M330">
        <v>0</v>
      </c>
      <c r="N330">
        <v>0</v>
      </c>
      <c r="O330">
        <v>0</v>
      </c>
      <c r="P330">
        <v>0</v>
      </c>
      <c r="Q330">
        <v>0</v>
      </c>
      <c r="R330">
        <v>1</v>
      </c>
      <c r="S330">
        <v>0</v>
      </c>
      <c r="T330">
        <v>0</v>
      </c>
      <c r="U330">
        <v>0</v>
      </c>
      <c r="V330">
        <v>0</v>
      </c>
      <c r="W330">
        <v>0</v>
      </c>
      <c r="X330">
        <v>0</v>
      </c>
      <c r="Y330">
        <v>1</v>
      </c>
      <c r="Z330">
        <v>0</v>
      </c>
      <c r="AA330">
        <v>0</v>
      </c>
      <c r="AB330">
        <v>0</v>
      </c>
      <c r="AC330">
        <v>1</v>
      </c>
      <c r="AD330">
        <v>0</v>
      </c>
      <c r="AE330">
        <v>0</v>
      </c>
      <c r="AF330">
        <v>0</v>
      </c>
      <c r="AG330">
        <v>0</v>
      </c>
      <c r="AH330" s="59" cm="1">
        <f t="array" ref="AH330">$B$1005+SUMPRODUCT(A330:AG330,TRANSPOSE($B$1006:$B$1038))</f>
        <v>-1.1111539172078877</v>
      </c>
      <c r="AI330" s="3">
        <f>EXP(EmployeeData36[[#This Row],[Logit]])</f>
        <v>0.32917889664260735</v>
      </c>
      <c r="AJ330">
        <f>EmployeeData36[[#This Row],[Odds]]/(1+EmployeeData36[[#This Row],[Odds]])</f>
        <v>0.24765582531748373</v>
      </c>
      <c r="AK330">
        <f>IF(AR330=1,LN(EmployeeData36[[#This Row],[Probability]]),LN(1-EmployeeData36[[#This Row],[Probability]]))</f>
        <v>-0.28456138063633962</v>
      </c>
      <c r="AL330" s="3">
        <f>(AR330-EmployeeData36[[#This Row],[Probability]])^2</f>
        <v>6.1333407813684016E-2</v>
      </c>
      <c r="AM330" t="str">
        <f>IF(EmployeeData36[[#This Row],[Probability]]&lt;10%,"Low",
IF(EmployeeData36[[#This Row],[Probability]]&lt;20%,"Moderate",
IF(EmployeeData36[[#This Row],[Probability]]&lt;30%,"High","Very High")))</f>
        <v>High</v>
      </c>
      <c r="AN330">
        <f t="shared" si="5"/>
        <v>0</v>
      </c>
      <c r="AO330" t="str">
        <f>EmployeeData3[[#This Row],[Department]]</f>
        <v>Sales</v>
      </c>
      <c r="AP330" t="str">
        <f>EmployeeData3[[#This Row],[Country]]</f>
        <v>Ireland</v>
      </c>
      <c r="AQ330" t="str">
        <f>EmployeeData[[#This Row],[Job Level]]</f>
        <v>Senior</v>
      </c>
      <c r="AR330">
        <v>0</v>
      </c>
    </row>
    <row r="331" spans="1:44">
      <c r="A331">
        <v>41</v>
      </c>
      <c r="B331">
        <v>5.5</v>
      </c>
      <c r="C331">
        <v>5.5</v>
      </c>
      <c r="D331" s="3">
        <v>1.3</v>
      </c>
      <c r="E331">
        <v>0</v>
      </c>
      <c r="F331">
        <v>31</v>
      </c>
      <c r="G331">
        <v>69</v>
      </c>
      <c r="H331">
        <v>2</v>
      </c>
      <c r="I331">
        <v>1.7</v>
      </c>
      <c r="J331">
        <v>0</v>
      </c>
      <c r="K331">
        <v>29</v>
      </c>
      <c r="L331">
        <v>1</v>
      </c>
      <c r="M331">
        <v>0</v>
      </c>
      <c r="N331">
        <v>1</v>
      </c>
      <c r="O331">
        <v>0</v>
      </c>
      <c r="P331">
        <v>0</v>
      </c>
      <c r="Q331">
        <v>0</v>
      </c>
      <c r="R331">
        <v>0</v>
      </c>
      <c r="S331">
        <v>0</v>
      </c>
      <c r="T331">
        <v>0</v>
      </c>
      <c r="U331">
        <v>1</v>
      </c>
      <c r="V331">
        <v>0</v>
      </c>
      <c r="W331">
        <v>0</v>
      </c>
      <c r="X331">
        <v>0</v>
      </c>
      <c r="Y331">
        <v>0</v>
      </c>
      <c r="Z331">
        <v>0</v>
      </c>
      <c r="AA331">
        <v>0</v>
      </c>
      <c r="AB331">
        <v>0</v>
      </c>
      <c r="AC331">
        <v>0</v>
      </c>
      <c r="AD331">
        <v>0</v>
      </c>
      <c r="AE331">
        <v>0</v>
      </c>
      <c r="AF331">
        <v>0</v>
      </c>
      <c r="AG331">
        <v>0</v>
      </c>
      <c r="AH331" s="59" cm="1">
        <f t="array" ref="AH331">$B$1005+SUMPRODUCT(A331:AG331,TRANSPOSE($B$1006:$B$1038))</f>
        <v>-0.84368132619944114</v>
      </c>
      <c r="AI331" s="3">
        <f>EXP(EmployeeData36[[#This Row],[Logit]])</f>
        <v>0.43012417788784091</v>
      </c>
      <c r="AJ331">
        <f>EmployeeData36[[#This Row],[Odds]]/(1+EmployeeData36[[#This Row],[Odds]])</f>
        <v>0.3007600210794939</v>
      </c>
      <c r="AK331">
        <f>IF(AR331=1,LN(EmployeeData36[[#This Row],[Probability]]),LN(1-EmployeeData36[[#This Row],[Probability]]))</f>
        <v>-0.35776127818544728</v>
      </c>
      <c r="AL331" s="3">
        <f>(AR331-EmployeeData36[[#This Row],[Probability]])^2</f>
        <v>9.0456590279737611E-2</v>
      </c>
      <c r="AM331" t="str">
        <f>IF(EmployeeData36[[#This Row],[Probability]]&lt;10%,"Low",
IF(EmployeeData36[[#This Row],[Probability]]&lt;20%,"Moderate",
IF(EmployeeData36[[#This Row],[Probability]]&lt;30%,"High","Very High")))</f>
        <v>Very High</v>
      </c>
      <c r="AN331">
        <f t="shared" si="5"/>
        <v>0</v>
      </c>
      <c r="AO331" t="str">
        <f>EmployeeData3[[#This Row],[Department]]</f>
        <v>Finance</v>
      </c>
      <c r="AP331" t="str">
        <f>EmployeeData3[[#This Row],[Country]]</f>
        <v>UK</v>
      </c>
      <c r="AQ331" t="str">
        <f>EmployeeData[[#This Row],[Job Level]]</f>
        <v>Professional</v>
      </c>
      <c r="AR331">
        <v>0</v>
      </c>
    </row>
    <row r="332" spans="1:44">
      <c r="A332">
        <v>30</v>
      </c>
      <c r="B332">
        <v>8.1999999999999993</v>
      </c>
      <c r="C332">
        <v>1</v>
      </c>
      <c r="D332" s="3">
        <v>0.86</v>
      </c>
      <c r="E332">
        <v>0</v>
      </c>
      <c r="F332">
        <v>15</v>
      </c>
      <c r="G332">
        <v>57</v>
      </c>
      <c r="H332">
        <v>5</v>
      </c>
      <c r="I332">
        <v>3.6</v>
      </c>
      <c r="J332">
        <v>0</v>
      </c>
      <c r="K332">
        <v>42</v>
      </c>
      <c r="L332">
        <v>1</v>
      </c>
      <c r="M332">
        <v>0</v>
      </c>
      <c r="N332">
        <v>0</v>
      </c>
      <c r="O332">
        <v>0</v>
      </c>
      <c r="P332">
        <v>0</v>
      </c>
      <c r="Q332">
        <v>0</v>
      </c>
      <c r="R332">
        <v>1</v>
      </c>
      <c r="S332">
        <v>0</v>
      </c>
      <c r="T332">
        <v>0</v>
      </c>
      <c r="U332">
        <v>0</v>
      </c>
      <c r="V332">
        <v>0</v>
      </c>
      <c r="W332">
        <v>0</v>
      </c>
      <c r="X332">
        <v>0</v>
      </c>
      <c r="Y332">
        <v>1</v>
      </c>
      <c r="Z332">
        <v>0</v>
      </c>
      <c r="AA332">
        <v>0</v>
      </c>
      <c r="AB332">
        <v>0</v>
      </c>
      <c r="AC332">
        <v>0</v>
      </c>
      <c r="AD332">
        <v>0</v>
      </c>
      <c r="AE332">
        <v>1</v>
      </c>
      <c r="AF332">
        <v>0</v>
      </c>
      <c r="AG332">
        <v>0</v>
      </c>
      <c r="AH332" s="59" cm="1">
        <f t="array" ref="AH332">$B$1005+SUMPRODUCT(A332:AG332,TRANSPOSE($B$1006:$B$1038))</f>
        <v>-1.8685101953319097</v>
      </c>
      <c r="AI332" s="3">
        <f>EXP(EmployeeData36[[#This Row],[Logit]])</f>
        <v>0.15435344709105411</v>
      </c>
      <c r="AJ332">
        <f>EmployeeData36[[#This Row],[Odds]]/(1+EmployeeData36[[#This Row],[Odds]])</f>
        <v>0.13371419947679064</v>
      </c>
      <c r="AK332">
        <f>IF(AR332=1,LN(EmployeeData36[[#This Row],[Probability]]),LN(1-EmployeeData36[[#This Row],[Probability]]))</f>
        <v>-0.14354040116668812</v>
      </c>
      <c r="AL332" s="3">
        <f>(AR332-EmployeeData36[[#This Row],[Probability]])^2</f>
        <v>1.7879487141718959E-2</v>
      </c>
      <c r="AM332" t="str">
        <f>IF(EmployeeData36[[#This Row],[Probability]]&lt;10%,"Low",
IF(EmployeeData36[[#This Row],[Probability]]&lt;20%,"Moderate",
IF(EmployeeData36[[#This Row],[Probability]]&lt;30%,"High","Very High")))</f>
        <v>Moderate</v>
      </c>
      <c r="AN332">
        <f t="shared" si="5"/>
        <v>0</v>
      </c>
      <c r="AO332" t="str">
        <f>EmployeeData3[[#This Row],[Department]]</f>
        <v>Sales</v>
      </c>
      <c r="AP332" t="str">
        <f>EmployeeData3[[#This Row],[Country]]</f>
        <v>US</v>
      </c>
      <c r="AQ332" t="str">
        <f>EmployeeData[[#This Row],[Job Level]]</f>
        <v>Senior</v>
      </c>
      <c r="AR332">
        <v>0</v>
      </c>
    </row>
    <row r="333" spans="1:44">
      <c r="A333">
        <v>43</v>
      </c>
      <c r="B333">
        <v>2</v>
      </c>
      <c r="C333">
        <v>2</v>
      </c>
      <c r="D333" s="3">
        <v>0.98</v>
      </c>
      <c r="E333">
        <v>0</v>
      </c>
      <c r="F333">
        <v>14</v>
      </c>
      <c r="G333">
        <v>85</v>
      </c>
      <c r="H333">
        <v>10</v>
      </c>
      <c r="I333">
        <v>2.9</v>
      </c>
      <c r="J333">
        <v>0</v>
      </c>
      <c r="K333">
        <v>24</v>
      </c>
      <c r="L333">
        <v>1</v>
      </c>
      <c r="M333">
        <v>0</v>
      </c>
      <c r="N333">
        <v>1</v>
      </c>
      <c r="O333">
        <v>0</v>
      </c>
      <c r="P333">
        <v>0</v>
      </c>
      <c r="Q333">
        <v>0</v>
      </c>
      <c r="R333">
        <v>1</v>
      </c>
      <c r="S333">
        <v>0</v>
      </c>
      <c r="T333">
        <v>0</v>
      </c>
      <c r="U333">
        <v>0</v>
      </c>
      <c r="V333">
        <v>0</v>
      </c>
      <c r="W333">
        <v>0</v>
      </c>
      <c r="X333">
        <v>1</v>
      </c>
      <c r="Y333">
        <v>0</v>
      </c>
      <c r="Z333">
        <v>0</v>
      </c>
      <c r="AA333">
        <v>0</v>
      </c>
      <c r="AB333">
        <v>0</v>
      </c>
      <c r="AC333">
        <v>0</v>
      </c>
      <c r="AD333">
        <v>0</v>
      </c>
      <c r="AE333">
        <v>0</v>
      </c>
      <c r="AF333">
        <v>1</v>
      </c>
      <c r="AG333">
        <v>0</v>
      </c>
      <c r="AH333" s="59" cm="1">
        <f t="array" ref="AH333">$B$1005+SUMPRODUCT(A333:AG333,TRANSPOSE($B$1006:$B$1038))</f>
        <v>-2.7020976058612414</v>
      </c>
      <c r="AI333" s="3">
        <f>EXP(EmployeeData36[[#This Row],[Logit]])</f>
        <v>6.706468980945561E-2</v>
      </c>
      <c r="AJ333">
        <f>EmployeeData36[[#This Row],[Odds]]/(1+EmployeeData36[[#This Row],[Odds]])</f>
        <v>6.2849694540479326E-2</v>
      </c>
      <c r="AK333">
        <f>IF(AR333=1,LN(EmployeeData36[[#This Row],[Probability]]),LN(1-EmployeeData36[[#This Row],[Probability]]))</f>
        <v>-6.4911598232021195E-2</v>
      </c>
      <c r="AL333" s="3">
        <f>(AR333-EmployeeData36[[#This Row],[Probability]])^2</f>
        <v>3.9500841038315566E-3</v>
      </c>
      <c r="AM333" t="str">
        <f>IF(EmployeeData36[[#This Row],[Probability]]&lt;10%,"Low",
IF(EmployeeData36[[#This Row],[Probability]]&lt;20%,"Moderate",
IF(EmployeeData36[[#This Row],[Probability]]&lt;30%,"High","Very High")))</f>
        <v>Low</v>
      </c>
      <c r="AN333">
        <f t="shared" si="5"/>
        <v>0</v>
      </c>
      <c r="AO333" t="str">
        <f>EmployeeData3[[#This Row],[Department]]</f>
        <v>Marketing</v>
      </c>
      <c r="AP333" t="str">
        <f>EmployeeData3[[#This Row],[Country]]</f>
        <v>UK</v>
      </c>
      <c r="AQ333" t="str">
        <f>EmployeeData[[#This Row],[Job Level]]</f>
        <v>Senior</v>
      </c>
      <c r="AR333">
        <v>0</v>
      </c>
    </row>
    <row r="334" spans="1:44">
      <c r="A334">
        <v>25</v>
      </c>
      <c r="B334">
        <v>1.3</v>
      </c>
      <c r="C334">
        <v>0.2</v>
      </c>
      <c r="D334" s="3">
        <v>0.85</v>
      </c>
      <c r="E334">
        <v>0</v>
      </c>
      <c r="F334">
        <v>17</v>
      </c>
      <c r="G334">
        <v>70</v>
      </c>
      <c r="H334">
        <v>2</v>
      </c>
      <c r="I334">
        <v>1.3</v>
      </c>
      <c r="J334">
        <v>1</v>
      </c>
      <c r="K334">
        <v>29</v>
      </c>
      <c r="L334">
        <v>1</v>
      </c>
      <c r="M334">
        <v>0</v>
      </c>
      <c r="N334">
        <v>0</v>
      </c>
      <c r="O334">
        <v>0</v>
      </c>
      <c r="P334">
        <v>0</v>
      </c>
      <c r="Q334">
        <v>0</v>
      </c>
      <c r="R334">
        <v>0</v>
      </c>
      <c r="S334">
        <v>0</v>
      </c>
      <c r="T334">
        <v>0</v>
      </c>
      <c r="U334">
        <v>0</v>
      </c>
      <c r="V334">
        <v>0</v>
      </c>
      <c r="W334">
        <v>1</v>
      </c>
      <c r="X334">
        <v>0</v>
      </c>
      <c r="Y334">
        <v>0</v>
      </c>
      <c r="Z334">
        <v>0</v>
      </c>
      <c r="AA334">
        <v>0</v>
      </c>
      <c r="AB334">
        <v>0</v>
      </c>
      <c r="AC334">
        <v>0</v>
      </c>
      <c r="AD334">
        <v>0</v>
      </c>
      <c r="AE334">
        <v>0</v>
      </c>
      <c r="AF334">
        <v>0</v>
      </c>
      <c r="AG334">
        <v>0</v>
      </c>
      <c r="AH334" s="59" cm="1">
        <f t="array" ref="AH334">$B$1005+SUMPRODUCT(A334:AG334,TRANSPOSE($B$1006:$B$1038))</f>
        <v>-1.3491612755698628</v>
      </c>
      <c r="AI334" s="3">
        <f>EXP(EmployeeData36[[#This Row],[Logit]])</f>
        <v>0.25945778299367245</v>
      </c>
      <c r="AJ334">
        <f>EmployeeData36[[#This Row],[Odds]]/(1+EmployeeData36[[#This Row],[Odds]])</f>
        <v>0.20600752680804704</v>
      </c>
      <c r="AK334">
        <f>IF(AR334=1,LN(EmployeeData36[[#This Row],[Probability]]),LN(1-EmployeeData36[[#This Row],[Probability]]))</f>
        <v>-0.23068129738704521</v>
      </c>
      <c r="AL334" s="3">
        <f>(AR334-EmployeeData36[[#This Row],[Probability]])^2</f>
        <v>4.2439101101568219E-2</v>
      </c>
      <c r="AM334" t="str">
        <f>IF(EmployeeData36[[#This Row],[Probability]]&lt;10%,"Low",
IF(EmployeeData36[[#This Row],[Probability]]&lt;20%,"Moderate",
IF(EmployeeData36[[#This Row],[Probability]]&lt;30%,"High","Very High")))</f>
        <v>High</v>
      </c>
      <c r="AN334">
        <f t="shared" si="5"/>
        <v>0</v>
      </c>
      <c r="AO334" t="str">
        <f>EmployeeData3[[#This Row],[Department]]</f>
        <v>IT</v>
      </c>
      <c r="AP334" t="str">
        <f>EmployeeData3[[#This Row],[Country]]</f>
        <v>UK</v>
      </c>
      <c r="AQ334" t="str">
        <f>EmployeeData[[#This Row],[Job Level]]</f>
        <v>Professional</v>
      </c>
      <c r="AR334">
        <v>0</v>
      </c>
    </row>
    <row r="335" spans="1:44">
      <c r="A335">
        <v>32</v>
      </c>
      <c r="B335">
        <v>7.5</v>
      </c>
      <c r="C335">
        <v>2.1</v>
      </c>
      <c r="D335" s="3">
        <v>1.07</v>
      </c>
      <c r="E335">
        <v>0</v>
      </c>
      <c r="F335">
        <v>15</v>
      </c>
      <c r="G335">
        <v>79</v>
      </c>
      <c r="H335">
        <v>12</v>
      </c>
      <c r="I335">
        <v>2.6</v>
      </c>
      <c r="J335">
        <v>0</v>
      </c>
      <c r="K335">
        <v>20</v>
      </c>
      <c r="L335">
        <v>0</v>
      </c>
      <c r="M335">
        <v>0</v>
      </c>
      <c r="N335">
        <v>0</v>
      </c>
      <c r="O335">
        <v>0</v>
      </c>
      <c r="P335">
        <v>0</v>
      </c>
      <c r="Q335">
        <v>0</v>
      </c>
      <c r="R335">
        <v>0</v>
      </c>
      <c r="S335">
        <v>1</v>
      </c>
      <c r="T335">
        <v>0</v>
      </c>
      <c r="U335">
        <v>0</v>
      </c>
      <c r="V335">
        <v>0</v>
      </c>
      <c r="W335">
        <v>1</v>
      </c>
      <c r="X335">
        <v>0</v>
      </c>
      <c r="Y335">
        <v>0</v>
      </c>
      <c r="Z335">
        <v>0</v>
      </c>
      <c r="AA335">
        <v>0</v>
      </c>
      <c r="AB335">
        <v>0</v>
      </c>
      <c r="AC335">
        <v>0</v>
      </c>
      <c r="AD335">
        <v>0</v>
      </c>
      <c r="AE335">
        <v>1</v>
      </c>
      <c r="AF335">
        <v>1</v>
      </c>
      <c r="AG335">
        <v>0</v>
      </c>
      <c r="AH335" s="59" cm="1">
        <f t="array" ref="AH335">$B$1005+SUMPRODUCT(A335:AG335,TRANSPOSE($B$1006:$B$1038))</f>
        <v>-2.3651593760770266</v>
      </c>
      <c r="AI335" s="3">
        <f>EXP(EmployeeData36[[#This Row],[Logit]])</f>
        <v>9.3934328290674274E-2</v>
      </c>
      <c r="AJ335">
        <f>EmployeeData36[[#This Row],[Odds]]/(1+EmployeeData36[[#This Row],[Odds]])</f>
        <v>8.586834315497828E-2</v>
      </c>
      <c r="AK335">
        <f>IF(AR335=1,LN(EmployeeData36[[#This Row],[Probability]]),LN(1-EmployeeData36[[#This Row],[Probability]]))</f>
        <v>-8.9780673213219406E-2</v>
      </c>
      <c r="AL335" s="3">
        <f>(AR335-EmployeeData36[[#This Row],[Probability]])^2</f>
        <v>7.373372356181105E-3</v>
      </c>
      <c r="AM335" t="str">
        <f>IF(EmployeeData36[[#This Row],[Probability]]&lt;10%,"Low",
IF(EmployeeData36[[#This Row],[Probability]]&lt;20%,"Moderate",
IF(EmployeeData36[[#This Row],[Probability]]&lt;30%,"High","Very High")))</f>
        <v>Low</v>
      </c>
      <c r="AN335">
        <f t="shared" si="5"/>
        <v>0</v>
      </c>
      <c r="AO335" t="str">
        <f>EmployeeData3[[#This Row],[Department]]</f>
        <v>IT</v>
      </c>
      <c r="AP335" t="str">
        <f>EmployeeData3[[#This Row],[Country]]</f>
        <v>US</v>
      </c>
      <c r="AQ335" t="str">
        <f>EmployeeData[[#This Row],[Job Level]]</f>
        <v>Senior Manager</v>
      </c>
      <c r="AR335">
        <v>0</v>
      </c>
    </row>
    <row r="336" spans="1:44">
      <c r="A336">
        <v>21</v>
      </c>
      <c r="B336">
        <v>3.7</v>
      </c>
      <c r="C336">
        <v>1.5</v>
      </c>
      <c r="D336" s="3">
        <v>1.19</v>
      </c>
      <c r="E336">
        <v>0</v>
      </c>
      <c r="F336">
        <v>14</v>
      </c>
      <c r="G336">
        <v>89</v>
      </c>
      <c r="H336">
        <v>2</v>
      </c>
      <c r="I336">
        <v>2.1</v>
      </c>
      <c r="J336">
        <v>1</v>
      </c>
      <c r="K336">
        <v>5</v>
      </c>
      <c r="L336">
        <v>0</v>
      </c>
      <c r="M336">
        <v>0</v>
      </c>
      <c r="N336">
        <v>1</v>
      </c>
      <c r="O336">
        <v>0</v>
      </c>
      <c r="P336">
        <v>0</v>
      </c>
      <c r="Q336">
        <v>0</v>
      </c>
      <c r="R336">
        <v>0</v>
      </c>
      <c r="S336">
        <v>1</v>
      </c>
      <c r="T336">
        <v>0</v>
      </c>
      <c r="U336">
        <v>0</v>
      </c>
      <c r="V336">
        <v>0</v>
      </c>
      <c r="W336">
        <v>1</v>
      </c>
      <c r="X336">
        <v>0</v>
      </c>
      <c r="Y336">
        <v>0</v>
      </c>
      <c r="Z336">
        <v>0</v>
      </c>
      <c r="AA336">
        <v>1</v>
      </c>
      <c r="AB336">
        <v>0</v>
      </c>
      <c r="AC336">
        <v>0</v>
      </c>
      <c r="AD336">
        <v>0</v>
      </c>
      <c r="AE336">
        <v>0</v>
      </c>
      <c r="AF336">
        <v>1</v>
      </c>
      <c r="AG336">
        <v>0</v>
      </c>
      <c r="AH336" s="59" cm="1">
        <f t="array" ref="AH336">$B$1005+SUMPRODUCT(A336:AG336,TRANSPOSE($B$1006:$B$1038))</f>
        <v>-1.3116595376046996</v>
      </c>
      <c r="AI336" s="3">
        <f>EXP(EmployeeData36[[#This Row],[Logit]])</f>
        <v>0.26937265120016035</v>
      </c>
      <c r="AJ336">
        <f>EmployeeData36[[#This Row],[Odds]]/(1+EmployeeData36[[#This Row],[Odds]])</f>
        <v>0.21220927593285957</v>
      </c>
      <c r="AK336">
        <f>IF(AR336=1,LN(EmployeeData36[[#This Row],[Probability]]),LN(1-EmployeeData36[[#This Row],[Probability]]))</f>
        <v>-0.23852280299149758</v>
      </c>
      <c r="AL336" s="3">
        <f>(AR336-EmployeeData36[[#This Row],[Probability]])^2</f>
        <v>4.5032776791948531E-2</v>
      </c>
      <c r="AM336" t="str">
        <f>IF(EmployeeData36[[#This Row],[Probability]]&lt;10%,"Low",
IF(EmployeeData36[[#This Row],[Probability]]&lt;20%,"Moderate",
IF(EmployeeData36[[#This Row],[Probability]]&lt;30%,"High","Very High")))</f>
        <v>High</v>
      </c>
      <c r="AN336">
        <f t="shared" si="5"/>
        <v>0</v>
      </c>
      <c r="AO336" t="str">
        <f>EmployeeData3[[#This Row],[Department]]</f>
        <v>IT</v>
      </c>
      <c r="AP336" t="str">
        <f>EmployeeData3[[#This Row],[Country]]</f>
        <v>Canada</v>
      </c>
      <c r="AQ336" t="str">
        <f>EmployeeData[[#This Row],[Job Level]]</f>
        <v>Senior Manager</v>
      </c>
      <c r="AR336">
        <v>0</v>
      </c>
    </row>
    <row r="337" spans="1:44">
      <c r="A337">
        <v>52</v>
      </c>
      <c r="B337">
        <v>2</v>
      </c>
      <c r="C337">
        <v>2</v>
      </c>
      <c r="D337" s="3">
        <v>1.1000000000000001</v>
      </c>
      <c r="E337">
        <v>0</v>
      </c>
      <c r="F337">
        <v>26</v>
      </c>
      <c r="G337">
        <v>64</v>
      </c>
      <c r="H337">
        <v>6</v>
      </c>
      <c r="I337">
        <v>2.2000000000000002</v>
      </c>
      <c r="J337">
        <v>0</v>
      </c>
      <c r="K337">
        <v>36</v>
      </c>
      <c r="L337">
        <v>1</v>
      </c>
      <c r="M337">
        <v>0</v>
      </c>
      <c r="N337">
        <v>1</v>
      </c>
      <c r="O337">
        <v>0</v>
      </c>
      <c r="P337">
        <v>0</v>
      </c>
      <c r="Q337">
        <v>0</v>
      </c>
      <c r="R337">
        <v>1</v>
      </c>
      <c r="S337">
        <v>0</v>
      </c>
      <c r="T337">
        <v>0</v>
      </c>
      <c r="U337">
        <v>0</v>
      </c>
      <c r="V337">
        <v>0</v>
      </c>
      <c r="W337">
        <v>1</v>
      </c>
      <c r="X337">
        <v>0</v>
      </c>
      <c r="Y337">
        <v>0</v>
      </c>
      <c r="Z337">
        <v>0</v>
      </c>
      <c r="AA337">
        <v>0</v>
      </c>
      <c r="AB337">
        <v>0</v>
      </c>
      <c r="AC337">
        <v>0</v>
      </c>
      <c r="AD337">
        <v>0</v>
      </c>
      <c r="AE337">
        <v>0</v>
      </c>
      <c r="AF337">
        <v>0</v>
      </c>
      <c r="AG337">
        <v>0</v>
      </c>
      <c r="AH337" s="59" cm="1">
        <f t="array" ref="AH337">$B$1005+SUMPRODUCT(A337:AG337,TRANSPOSE($B$1006:$B$1038))</f>
        <v>-1.5834871626541271</v>
      </c>
      <c r="AI337" s="3">
        <f>EXP(EmployeeData36[[#This Row],[Logit]])</f>
        <v>0.205258080440125</v>
      </c>
      <c r="AJ337">
        <f>EmployeeData36[[#This Row],[Odds]]/(1+EmployeeData36[[#This Row],[Odds]])</f>
        <v>0.17030218155863411</v>
      </c>
      <c r="AK337">
        <f>IF(AR337=1,LN(EmployeeData36[[#This Row],[Probability]]),LN(1-EmployeeData36[[#This Row],[Probability]]))</f>
        <v>-0.1866937186496124</v>
      </c>
      <c r="AL337" s="3">
        <f>(AR337-EmployeeData36[[#This Row],[Probability]])^2</f>
        <v>2.9002833043629977E-2</v>
      </c>
      <c r="AM337" t="str">
        <f>IF(EmployeeData36[[#This Row],[Probability]]&lt;10%,"Low",
IF(EmployeeData36[[#This Row],[Probability]]&lt;20%,"Moderate",
IF(EmployeeData36[[#This Row],[Probability]]&lt;30%,"High","Very High")))</f>
        <v>Moderate</v>
      </c>
      <c r="AN337">
        <f t="shared" si="5"/>
        <v>0</v>
      </c>
      <c r="AO337" t="str">
        <f>EmployeeData3[[#This Row],[Department]]</f>
        <v>IT</v>
      </c>
      <c r="AP337" t="str">
        <f>EmployeeData3[[#This Row],[Country]]</f>
        <v>UK</v>
      </c>
      <c r="AQ337" t="str">
        <f>EmployeeData[[#This Row],[Job Level]]</f>
        <v>Senior</v>
      </c>
      <c r="AR337">
        <v>0</v>
      </c>
    </row>
    <row r="338" spans="1:44">
      <c r="A338">
        <v>36</v>
      </c>
      <c r="B338">
        <v>0.9</v>
      </c>
      <c r="C338">
        <v>0.9</v>
      </c>
      <c r="D338" s="3">
        <v>1.08</v>
      </c>
      <c r="E338">
        <v>0</v>
      </c>
      <c r="F338">
        <v>17</v>
      </c>
      <c r="G338">
        <v>65</v>
      </c>
      <c r="H338">
        <v>4</v>
      </c>
      <c r="I338">
        <v>4.9000000000000004</v>
      </c>
      <c r="J338">
        <v>0</v>
      </c>
      <c r="K338">
        <v>35</v>
      </c>
      <c r="L338">
        <v>1</v>
      </c>
      <c r="M338">
        <v>0</v>
      </c>
      <c r="N338">
        <v>1</v>
      </c>
      <c r="O338">
        <v>0</v>
      </c>
      <c r="P338">
        <v>0</v>
      </c>
      <c r="Q338">
        <v>0</v>
      </c>
      <c r="R338">
        <v>0</v>
      </c>
      <c r="S338">
        <v>0</v>
      </c>
      <c r="T338">
        <v>0</v>
      </c>
      <c r="U338">
        <v>0</v>
      </c>
      <c r="V338">
        <v>0</v>
      </c>
      <c r="W338">
        <v>0</v>
      </c>
      <c r="X338">
        <v>0</v>
      </c>
      <c r="Y338">
        <v>0</v>
      </c>
      <c r="Z338">
        <v>1</v>
      </c>
      <c r="AA338">
        <v>0</v>
      </c>
      <c r="AB338">
        <v>0</v>
      </c>
      <c r="AC338">
        <v>0</v>
      </c>
      <c r="AD338">
        <v>0</v>
      </c>
      <c r="AE338">
        <v>1</v>
      </c>
      <c r="AF338">
        <v>1</v>
      </c>
      <c r="AG338">
        <v>0</v>
      </c>
      <c r="AH338" s="59" cm="1">
        <f t="array" ref="AH338">$B$1005+SUMPRODUCT(A338:AG338,TRANSPOSE($B$1006:$B$1038))</f>
        <v>-1.8748135153521013</v>
      </c>
      <c r="AI338" s="3">
        <f>EXP(EmployeeData36[[#This Row],[Logit]])</f>
        <v>0.15338356785866616</v>
      </c>
      <c r="AJ338">
        <f>EmployeeData36[[#This Row],[Odds]]/(1+EmployeeData36[[#This Row],[Odds]])</f>
        <v>0.13298574050559175</v>
      </c>
      <c r="AK338">
        <f>IF(AR338=1,LN(EmployeeData36[[#This Row],[Probability]]),LN(1-EmployeeData36[[#This Row],[Probability]]))</f>
        <v>-2.0175133707519119</v>
      </c>
      <c r="AL338" s="3">
        <f>(AR338-EmployeeData36[[#This Row],[Probability]])^2</f>
        <v>0.75171372616663712</v>
      </c>
      <c r="AM338" t="str">
        <f>IF(EmployeeData36[[#This Row],[Probability]]&lt;10%,"Low",
IF(EmployeeData36[[#This Row],[Probability]]&lt;20%,"Moderate",
IF(EmployeeData36[[#This Row],[Probability]]&lt;30%,"High","Very High")))</f>
        <v>Moderate</v>
      </c>
      <c r="AN338">
        <f t="shared" si="5"/>
        <v>1</v>
      </c>
      <c r="AO338" t="str">
        <f>EmployeeData3[[#This Row],[Department]]</f>
        <v>Underwriting</v>
      </c>
      <c r="AP338" t="str">
        <f>EmployeeData3[[#This Row],[Country]]</f>
        <v>US</v>
      </c>
      <c r="AQ338" t="str">
        <f>EmployeeData[[#This Row],[Job Level]]</f>
        <v>Professional</v>
      </c>
      <c r="AR338">
        <v>1</v>
      </c>
    </row>
    <row r="339" spans="1:44">
      <c r="A339">
        <v>58</v>
      </c>
      <c r="B339">
        <v>4.5</v>
      </c>
      <c r="C339">
        <v>2.1</v>
      </c>
      <c r="D339" s="3">
        <v>0.97</v>
      </c>
      <c r="E339">
        <v>0</v>
      </c>
      <c r="F339">
        <v>22</v>
      </c>
      <c r="G339">
        <v>82</v>
      </c>
      <c r="H339">
        <v>3</v>
      </c>
      <c r="I339">
        <v>2.4</v>
      </c>
      <c r="J339">
        <v>0</v>
      </c>
      <c r="K339">
        <v>33</v>
      </c>
      <c r="L339">
        <v>0</v>
      </c>
      <c r="M339">
        <v>0</v>
      </c>
      <c r="N339">
        <v>0</v>
      </c>
      <c r="O339">
        <v>0</v>
      </c>
      <c r="P339">
        <v>0</v>
      </c>
      <c r="Q339">
        <v>0</v>
      </c>
      <c r="R339">
        <v>1</v>
      </c>
      <c r="S339">
        <v>0</v>
      </c>
      <c r="T339">
        <v>0</v>
      </c>
      <c r="U339">
        <v>0</v>
      </c>
      <c r="V339">
        <v>0</v>
      </c>
      <c r="W339">
        <v>0</v>
      </c>
      <c r="X339">
        <v>1</v>
      </c>
      <c r="Y339">
        <v>0</v>
      </c>
      <c r="Z339">
        <v>0</v>
      </c>
      <c r="AA339">
        <v>0</v>
      </c>
      <c r="AB339">
        <v>0</v>
      </c>
      <c r="AC339">
        <v>0</v>
      </c>
      <c r="AD339">
        <v>0</v>
      </c>
      <c r="AE339">
        <v>1</v>
      </c>
      <c r="AF339">
        <v>0</v>
      </c>
      <c r="AG339">
        <v>1</v>
      </c>
      <c r="AH339" s="59" cm="1">
        <f t="array" ref="AH339">$B$1005+SUMPRODUCT(A339:AG339,TRANSPOSE($B$1006:$B$1038))</f>
        <v>-3.1206775495939594</v>
      </c>
      <c r="AI339" s="3">
        <f>EXP(EmployeeData36[[#This Row],[Logit]])</f>
        <v>4.4127259881562825E-2</v>
      </c>
      <c r="AJ339">
        <f>EmployeeData36[[#This Row],[Odds]]/(1+EmployeeData36[[#This Row],[Odds]])</f>
        <v>4.2262338679452026E-2</v>
      </c>
      <c r="AK339">
        <f>IF(AR339=1,LN(EmployeeData36[[#This Row],[Probability]]),LN(1-EmployeeData36[[#This Row],[Probability]]))</f>
        <v>-4.318137846995844E-2</v>
      </c>
      <c r="AL339" s="3">
        <f>(AR339-EmployeeData36[[#This Row],[Probability]])^2</f>
        <v>1.7861052706567068E-3</v>
      </c>
      <c r="AM339" t="str">
        <f>IF(EmployeeData36[[#This Row],[Probability]]&lt;10%,"Low",
IF(EmployeeData36[[#This Row],[Probability]]&lt;20%,"Moderate",
IF(EmployeeData36[[#This Row],[Probability]]&lt;30%,"High","Very High")))</f>
        <v>Low</v>
      </c>
      <c r="AN339">
        <f t="shared" si="5"/>
        <v>0</v>
      </c>
      <c r="AO339" t="str">
        <f>EmployeeData3[[#This Row],[Department]]</f>
        <v>Marketing</v>
      </c>
      <c r="AP339" t="str">
        <f>EmployeeData3[[#This Row],[Country]]</f>
        <v>US</v>
      </c>
      <c r="AQ339" t="str">
        <f>EmployeeData[[#This Row],[Job Level]]</f>
        <v>Senior</v>
      </c>
      <c r="AR339">
        <v>0</v>
      </c>
    </row>
    <row r="340" spans="1:44">
      <c r="A340">
        <v>45</v>
      </c>
      <c r="B340">
        <v>3.4</v>
      </c>
      <c r="C340">
        <v>3</v>
      </c>
      <c r="D340" s="3">
        <v>0.96</v>
      </c>
      <c r="E340">
        <v>0</v>
      </c>
      <c r="F340">
        <v>25</v>
      </c>
      <c r="G340">
        <v>74</v>
      </c>
      <c r="H340">
        <v>6</v>
      </c>
      <c r="I340">
        <v>4.7</v>
      </c>
      <c r="J340">
        <v>0</v>
      </c>
      <c r="K340">
        <v>22</v>
      </c>
      <c r="L340">
        <v>0</v>
      </c>
      <c r="M340">
        <v>0</v>
      </c>
      <c r="N340">
        <v>0</v>
      </c>
      <c r="O340">
        <v>0</v>
      </c>
      <c r="P340">
        <v>1</v>
      </c>
      <c r="Q340">
        <v>0</v>
      </c>
      <c r="R340">
        <v>0</v>
      </c>
      <c r="S340">
        <v>0</v>
      </c>
      <c r="T340">
        <v>0</v>
      </c>
      <c r="U340">
        <v>0</v>
      </c>
      <c r="V340">
        <v>0</v>
      </c>
      <c r="W340">
        <v>0</v>
      </c>
      <c r="X340">
        <v>0</v>
      </c>
      <c r="Y340">
        <v>1</v>
      </c>
      <c r="Z340">
        <v>0</v>
      </c>
      <c r="AA340">
        <v>0</v>
      </c>
      <c r="AB340">
        <v>0</v>
      </c>
      <c r="AC340">
        <v>0</v>
      </c>
      <c r="AD340">
        <v>0</v>
      </c>
      <c r="AE340">
        <v>0</v>
      </c>
      <c r="AF340">
        <v>0</v>
      </c>
      <c r="AG340">
        <v>0</v>
      </c>
      <c r="AH340" s="59" cm="1">
        <f t="array" ref="AH340">$B$1005+SUMPRODUCT(A340:AG340,TRANSPOSE($B$1006:$B$1038))</f>
        <v>-1.5192332554451817</v>
      </c>
      <c r="AI340" s="3">
        <f>EXP(EmployeeData36[[#This Row],[Logit]])</f>
        <v>0.21887964740709823</v>
      </c>
      <c r="AJ340">
        <f>EmployeeData36[[#This Row],[Odds]]/(1+EmployeeData36[[#This Row],[Odds]])</f>
        <v>0.17957445419054879</v>
      </c>
      <c r="AK340">
        <f>IF(AR340=1,LN(EmployeeData36[[#This Row],[Probability]]),LN(1-EmployeeData36[[#This Row],[Probability]]))</f>
        <v>-1.7171653704771019</v>
      </c>
      <c r="AL340" s="3">
        <f>(AR340-EmployeeData36[[#This Row],[Probability]])^2</f>
        <v>0.67309807621673579</v>
      </c>
      <c r="AM340" t="str">
        <f>IF(EmployeeData36[[#This Row],[Probability]]&lt;10%,"Low",
IF(EmployeeData36[[#This Row],[Probability]]&lt;20%,"Moderate",
IF(EmployeeData36[[#This Row],[Probability]]&lt;30%,"High","Very High")))</f>
        <v>Moderate</v>
      </c>
      <c r="AN340">
        <f t="shared" si="5"/>
        <v>1</v>
      </c>
      <c r="AO340" t="str">
        <f>EmployeeData3[[#This Row],[Department]]</f>
        <v>Sales</v>
      </c>
      <c r="AP340" t="str">
        <f>EmployeeData3[[#This Row],[Country]]</f>
        <v>UK</v>
      </c>
      <c r="AQ340" t="str">
        <f>EmployeeData[[#This Row],[Job Level]]</f>
        <v>Entry</v>
      </c>
      <c r="AR340">
        <v>1</v>
      </c>
    </row>
    <row r="341" spans="1:44">
      <c r="A341">
        <v>42</v>
      </c>
      <c r="B341">
        <v>3</v>
      </c>
      <c r="C341">
        <v>0.2</v>
      </c>
      <c r="D341" s="3">
        <v>0.81</v>
      </c>
      <c r="E341">
        <v>1</v>
      </c>
      <c r="F341">
        <v>19</v>
      </c>
      <c r="G341">
        <v>70</v>
      </c>
      <c r="H341">
        <v>10</v>
      </c>
      <c r="I341">
        <v>3.9</v>
      </c>
      <c r="J341">
        <v>0</v>
      </c>
      <c r="K341">
        <v>31</v>
      </c>
      <c r="L341">
        <v>1</v>
      </c>
      <c r="M341">
        <v>0</v>
      </c>
      <c r="N341">
        <v>0</v>
      </c>
      <c r="O341">
        <v>0</v>
      </c>
      <c r="P341">
        <v>1</v>
      </c>
      <c r="Q341">
        <v>0</v>
      </c>
      <c r="R341">
        <v>0</v>
      </c>
      <c r="S341">
        <v>0</v>
      </c>
      <c r="T341">
        <v>0</v>
      </c>
      <c r="U341">
        <v>0</v>
      </c>
      <c r="V341">
        <v>0</v>
      </c>
      <c r="W341">
        <v>1</v>
      </c>
      <c r="X341">
        <v>0</v>
      </c>
      <c r="Y341">
        <v>0</v>
      </c>
      <c r="Z341">
        <v>0</v>
      </c>
      <c r="AA341">
        <v>0</v>
      </c>
      <c r="AB341">
        <v>0</v>
      </c>
      <c r="AC341">
        <v>0</v>
      </c>
      <c r="AD341">
        <v>0</v>
      </c>
      <c r="AE341">
        <v>0</v>
      </c>
      <c r="AF341">
        <v>0</v>
      </c>
      <c r="AG341">
        <v>1</v>
      </c>
      <c r="AH341" s="59" cm="1">
        <f t="array" ref="AH341">$B$1005+SUMPRODUCT(A341:AG341,TRANSPOSE($B$1006:$B$1038))</f>
        <v>-2.3056154386428678</v>
      </c>
      <c r="AI341" s="3">
        <f>EXP(EmployeeData36[[#This Row],[Logit]])</f>
        <v>9.9697424121412373E-2</v>
      </c>
      <c r="AJ341">
        <f>EmployeeData36[[#This Row],[Odds]]/(1+EmployeeData36[[#This Row],[Odds]])</f>
        <v>9.0658959396094085E-2</v>
      </c>
      <c r="AK341">
        <f>IF(AR341=1,LN(EmployeeData36[[#This Row],[Probability]]),LN(1-EmployeeData36[[#This Row],[Probability]]))</f>
        <v>-9.5035072985379637E-2</v>
      </c>
      <c r="AL341" s="3">
        <f>(AR341-EmployeeData36[[#This Row],[Probability]])^2</f>
        <v>8.2190469187826357E-3</v>
      </c>
      <c r="AM341" t="str">
        <f>IF(EmployeeData36[[#This Row],[Probability]]&lt;10%,"Low",
IF(EmployeeData36[[#This Row],[Probability]]&lt;20%,"Moderate",
IF(EmployeeData36[[#This Row],[Probability]]&lt;30%,"High","Very High")))</f>
        <v>Low</v>
      </c>
      <c r="AN341">
        <f t="shared" si="5"/>
        <v>0</v>
      </c>
      <c r="AO341" t="str">
        <f>EmployeeData3[[#This Row],[Department]]</f>
        <v>IT</v>
      </c>
      <c r="AP341" t="str">
        <f>EmployeeData3[[#This Row],[Country]]</f>
        <v>UK</v>
      </c>
      <c r="AQ341" t="str">
        <f>EmployeeData[[#This Row],[Job Level]]</f>
        <v>Entry</v>
      </c>
      <c r="AR341">
        <v>0</v>
      </c>
    </row>
    <row r="342" spans="1:44">
      <c r="A342">
        <v>33</v>
      </c>
      <c r="B342">
        <v>0.4</v>
      </c>
      <c r="C342">
        <v>0.4</v>
      </c>
      <c r="D342" s="3">
        <v>1.18</v>
      </c>
      <c r="E342">
        <v>0</v>
      </c>
      <c r="F342">
        <v>7</v>
      </c>
      <c r="G342">
        <v>89</v>
      </c>
      <c r="H342">
        <v>3</v>
      </c>
      <c r="I342">
        <v>2.8</v>
      </c>
      <c r="J342">
        <v>0</v>
      </c>
      <c r="K342">
        <v>35</v>
      </c>
      <c r="L342">
        <v>0</v>
      </c>
      <c r="M342">
        <v>0</v>
      </c>
      <c r="N342">
        <v>0</v>
      </c>
      <c r="O342">
        <v>0</v>
      </c>
      <c r="P342">
        <v>0</v>
      </c>
      <c r="Q342">
        <v>0</v>
      </c>
      <c r="R342">
        <v>0</v>
      </c>
      <c r="S342">
        <v>0</v>
      </c>
      <c r="T342">
        <v>0</v>
      </c>
      <c r="U342">
        <v>0</v>
      </c>
      <c r="V342">
        <v>0</v>
      </c>
      <c r="W342">
        <v>0</v>
      </c>
      <c r="X342">
        <v>0</v>
      </c>
      <c r="Y342">
        <v>1</v>
      </c>
      <c r="Z342">
        <v>0</v>
      </c>
      <c r="AA342">
        <v>0</v>
      </c>
      <c r="AB342">
        <v>0</v>
      </c>
      <c r="AC342">
        <v>0</v>
      </c>
      <c r="AD342">
        <v>0</v>
      </c>
      <c r="AE342">
        <v>0</v>
      </c>
      <c r="AF342">
        <v>1</v>
      </c>
      <c r="AG342">
        <v>0</v>
      </c>
      <c r="AH342" s="59" cm="1">
        <f t="array" ref="AH342">$B$1005+SUMPRODUCT(A342:AG342,TRANSPOSE($B$1006:$B$1038))</f>
        <v>-3.0238219987674873</v>
      </c>
      <c r="AI342" s="3">
        <f>EXP(EmployeeData36[[#This Row],[Logit]])</f>
        <v>4.8615056148073946E-2</v>
      </c>
      <c r="AJ342">
        <f>EmployeeData36[[#This Row],[Odds]]/(1+EmployeeData36[[#This Row],[Odds]])</f>
        <v>4.6361203630485591E-2</v>
      </c>
      <c r="AK342">
        <f>IF(AR342=1,LN(EmployeeData36[[#This Row],[Probability]]),LN(1-EmployeeData36[[#This Row],[Probability]]))</f>
        <v>-3.0712922981537889</v>
      </c>
      <c r="AL342" s="3">
        <f>(AR342-EmployeeData36[[#This Row],[Probability]])^2</f>
        <v>0.90942695394109618</v>
      </c>
      <c r="AM342" t="str">
        <f>IF(EmployeeData36[[#This Row],[Probability]]&lt;10%,"Low",
IF(EmployeeData36[[#This Row],[Probability]]&lt;20%,"Moderate",
IF(EmployeeData36[[#This Row],[Probability]]&lt;30%,"High","Very High")))</f>
        <v>Low</v>
      </c>
      <c r="AN342">
        <f t="shared" si="5"/>
        <v>1</v>
      </c>
      <c r="AO342" t="str">
        <f>EmployeeData3[[#This Row],[Department]]</f>
        <v>Sales</v>
      </c>
      <c r="AP342" t="str">
        <f>EmployeeData3[[#This Row],[Country]]</f>
        <v>UK</v>
      </c>
      <c r="AQ342" t="str">
        <f>EmployeeData[[#This Row],[Job Level]]</f>
        <v>Professional</v>
      </c>
      <c r="AR342">
        <v>1</v>
      </c>
    </row>
    <row r="343" spans="1:44">
      <c r="A343">
        <v>29</v>
      </c>
      <c r="B343">
        <v>10.199999999999999</v>
      </c>
      <c r="C343">
        <v>1.3</v>
      </c>
      <c r="D343" s="3">
        <v>1.03</v>
      </c>
      <c r="E343">
        <v>0</v>
      </c>
      <c r="F343">
        <v>4</v>
      </c>
      <c r="G343">
        <v>69</v>
      </c>
      <c r="H343">
        <v>11</v>
      </c>
      <c r="I343">
        <v>5.0999999999999996</v>
      </c>
      <c r="J343">
        <v>0</v>
      </c>
      <c r="K343">
        <v>43</v>
      </c>
      <c r="L343">
        <v>1</v>
      </c>
      <c r="M343">
        <v>0</v>
      </c>
      <c r="N343">
        <v>0</v>
      </c>
      <c r="O343">
        <v>0</v>
      </c>
      <c r="P343">
        <v>0</v>
      </c>
      <c r="Q343">
        <v>0</v>
      </c>
      <c r="R343">
        <v>0</v>
      </c>
      <c r="S343">
        <v>0</v>
      </c>
      <c r="T343">
        <v>0</v>
      </c>
      <c r="U343">
        <v>0</v>
      </c>
      <c r="V343">
        <v>0</v>
      </c>
      <c r="W343">
        <v>0</v>
      </c>
      <c r="X343">
        <v>0</v>
      </c>
      <c r="Y343">
        <v>1</v>
      </c>
      <c r="Z343">
        <v>0</v>
      </c>
      <c r="AA343">
        <v>0</v>
      </c>
      <c r="AB343">
        <v>0</v>
      </c>
      <c r="AC343">
        <v>0</v>
      </c>
      <c r="AD343">
        <v>0</v>
      </c>
      <c r="AE343">
        <v>0</v>
      </c>
      <c r="AF343">
        <v>0</v>
      </c>
      <c r="AG343">
        <v>0</v>
      </c>
      <c r="AH343" s="59" cm="1">
        <f t="array" ref="AH343">$B$1005+SUMPRODUCT(A343:AG343,TRANSPOSE($B$1006:$B$1038))</f>
        <v>-2.1709356536075965</v>
      </c>
      <c r="AI343" s="3">
        <f>EXP(EmployeeData36[[#This Row],[Logit]])</f>
        <v>0.11407083617434782</v>
      </c>
      <c r="AJ343">
        <f>EmployeeData36[[#This Row],[Odds]]/(1+EmployeeData36[[#This Row],[Odds]])</f>
        <v>0.10239100824689047</v>
      </c>
      <c r="AK343">
        <f>IF(AR343=1,LN(EmployeeData36[[#This Row],[Probability]]),LN(1-EmployeeData36[[#This Row],[Probability]]))</f>
        <v>-0.10802072671362484</v>
      </c>
      <c r="AL343" s="3">
        <f>(AR343-EmployeeData36[[#This Row],[Probability]])^2</f>
        <v>1.0483918569814793E-2</v>
      </c>
      <c r="AM343" t="str">
        <f>IF(EmployeeData36[[#This Row],[Probability]]&lt;10%,"Low",
IF(EmployeeData36[[#This Row],[Probability]]&lt;20%,"Moderate",
IF(EmployeeData36[[#This Row],[Probability]]&lt;30%,"High","Very High")))</f>
        <v>Moderate</v>
      </c>
      <c r="AN343">
        <f t="shared" si="5"/>
        <v>0</v>
      </c>
      <c r="AO343" t="str">
        <f>EmployeeData3[[#This Row],[Department]]</f>
        <v>Sales</v>
      </c>
      <c r="AP343" t="str">
        <f>EmployeeData3[[#This Row],[Country]]</f>
        <v>UK</v>
      </c>
      <c r="AQ343" t="str">
        <f>EmployeeData[[#This Row],[Job Level]]</f>
        <v>Professional</v>
      </c>
      <c r="AR343">
        <v>0</v>
      </c>
    </row>
    <row r="344" spans="1:44">
      <c r="A344">
        <v>43</v>
      </c>
      <c r="B344">
        <v>1.1000000000000001</v>
      </c>
      <c r="C344">
        <v>1.1000000000000001</v>
      </c>
      <c r="D344" s="3">
        <v>0.96</v>
      </c>
      <c r="E344">
        <v>0</v>
      </c>
      <c r="F344">
        <v>17</v>
      </c>
      <c r="G344">
        <v>72</v>
      </c>
      <c r="H344">
        <v>2</v>
      </c>
      <c r="I344">
        <v>4.9000000000000004</v>
      </c>
      <c r="J344">
        <v>0</v>
      </c>
      <c r="K344">
        <v>36</v>
      </c>
      <c r="L344">
        <v>0</v>
      </c>
      <c r="M344">
        <v>0</v>
      </c>
      <c r="N344">
        <v>1</v>
      </c>
      <c r="O344">
        <v>0</v>
      </c>
      <c r="P344">
        <v>0</v>
      </c>
      <c r="Q344">
        <v>1</v>
      </c>
      <c r="R344">
        <v>0</v>
      </c>
      <c r="S344">
        <v>0</v>
      </c>
      <c r="T344">
        <v>0</v>
      </c>
      <c r="U344">
        <v>1</v>
      </c>
      <c r="V344">
        <v>0</v>
      </c>
      <c r="W344">
        <v>0</v>
      </c>
      <c r="X344">
        <v>0</v>
      </c>
      <c r="Y344">
        <v>0</v>
      </c>
      <c r="Z344">
        <v>0</v>
      </c>
      <c r="AA344">
        <v>0</v>
      </c>
      <c r="AB344">
        <v>0</v>
      </c>
      <c r="AC344">
        <v>0</v>
      </c>
      <c r="AD344">
        <v>0</v>
      </c>
      <c r="AE344">
        <v>1</v>
      </c>
      <c r="AF344">
        <v>0</v>
      </c>
      <c r="AG344">
        <v>0</v>
      </c>
      <c r="AH344" s="59" cm="1">
        <f t="array" ref="AH344">$B$1005+SUMPRODUCT(A344:AG344,TRANSPOSE($B$1006:$B$1038))</f>
        <v>-2.0804042584731146</v>
      </c>
      <c r="AI344" s="3">
        <f>EXP(EmployeeData36[[#This Row],[Logit]])</f>
        <v>0.12487971830873221</v>
      </c>
      <c r="AJ344">
        <f>EmployeeData36[[#This Row],[Odds]]/(1+EmployeeData36[[#This Row],[Odds]])</f>
        <v>0.11101606356321377</v>
      </c>
      <c r="AK344">
        <f>IF(AR344=1,LN(EmployeeData36[[#This Row],[Probability]]),LN(1-EmployeeData36[[#This Row],[Probability]]))</f>
        <v>-0.11767611288144263</v>
      </c>
      <c r="AL344" s="3">
        <f>(AR344-EmployeeData36[[#This Row],[Probability]])^2</f>
        <v>1.2324566369071518E-2</v>
      </c>
      <c r="AM344" t="str">
        <f>IF(EmployeeData36[[#This Row],[Probability]]&lt;10%,"Low",
IF(EmployeeData36[[#This Row],[Probability]]&lt;20%,"Moderate",
IF(EmployeeData36[[#This Row],[Probability]]&lt;30%,"High","Very High")))</f>
        <v>Moderate</v>
      </c>
      <c r="AN344">
        <f t="shared" si="5"/>
        <v>0</v>
      </c>
      <c r="AO344" t="str">
        <f>EmployeeData3[[#This Row],[Department]]</f>
        <v>Finance</v>
      </c>
      <c r="AP344" t="str">
        <f>EmployeeData3[[#This Row],[Country]]</f>
        <v>US</v>
      </c>
      <c r="AQ344" t="str">
        <f>EmployeeData[[#This Row],[Job Level]]</f>
        <v>Manager</v>
      </c>
      <c r="AR344">
        <v>0</v>
      </c>
    </row>
    <row r="345" spans="1:44">
      <c r="A345">
        <v>37</v>
      </c>
      <c r="B345">
        <v>3.2</v>
      </c>
      <c r="C345">
        <v>0.8</v>
      </c>
      <c r="D345" s="3">
        <v>1.1599999999999999</v>
      </c>
      <c r="E345">
        <v>0</v>
      </c>
      <c r="F345">
        <v>14</v>
      </c>
      <c r="G345">
        <v>72</v>
      </c>
      <c r="H345">
        <v>10</v>
      </c>
      <c r="I345">
        <v>2.8</v>
      </c>
      <c r="J345">
        <v>0</v>
      </c>
      <c r="K345">
        <v>25</v>
      </c>
      <c r="L345">
        <v>1</v>
      </c>
      <c r="M345">
        <v>0</v>
      </c>
      <c r="N345">
        <v>0</v>
      </c>
      <c r="O345">
        <v>0</v>
      </c>
      <c r="P345">
        <v>0</v>
      </c>
      <c r="Q345">
        <v>0</v>
      </c>
      <c r="R345">
        <v>1</v>
      </c>
      <c r="S345">
        <v>0</v>
      </c>
      <c r="T345">
        <v>0</v>
      </c>
      <c r="U345">
        <v>0</v>
      </c>
      <c r="V345">
        <v>0</v>
      </c>
      <c r="W345">
        <v>0</v>
      </c>
      <c r="X345">
        <v>0</v>
      </c>
      <c r="Y345">
        <v>1</v>
      </c>
      <c r="Z345">
        <v>0</v>
      </c>
      <c r="AA345">
        <v>0</v>
      </c>
      <c r="AB345">
        <v>0</v>
      </c>
      <c r="AC345">
        <v>0</v>
      </c>
      <c r="AD345">
        <v>0</v>
      </c>
      <c r="AE345">
        <v>0</v>
      </c>
      <c r="AF345">
        <v>0</v>
      </c>
      <c r="AG345">
        <v>1</v>
      </c>
      <c r="AH345" s="59" cm="1">
        <f t="array" ref="AH345">$B$1005+SUMPRODUCT(A345:AG345,TRANSPOSE($B$1006:$B$1038))</f>
        <v>-2.1886414898542688</v>
      </c>
      <c r="AI345" s="3">
        <f>EXP(EmployeeData36[[#This Row],[Logit]])</f>
        <v>0.11206889197655232</v>
      </c>
      <c r="AJ345">
        <f>EmployeeData36[[#This Row],[Odds]]/(1+EmployeeData36[[#This Row],[Odds]])</f>
        <v>0.10077513433305826</v>
      </c>
      <c r="AK345">
        <f>IF(AR345=1,LN(EmployeeData36[[#This Row],[Probability]]),LN(1-EmployeeData36[[#This Row],[Probability]]))</f>
        <v>-0.10622214712569344</v>
      </c>
      <c r="AL345" s="3">
        <f>(AR345-EmployeeData36[[#This Row],[Probability]])^2</f>
        <v>1.0155627699845939E-2</v>
      </c>
      <c r="AM345" t="str">
        <f>IF(EmployeeData36[[#This Row],[Probability]]&lt;10%,"Low",
IF(EmployeeData36[[#This Row],[Probability]]&lt;20%,"Moderate",
IF(EmployeeData36[[#This Row],[Probability]]&lt;30%,"High","Very High")))</f>
        <v>Moderate</v>
      </c>
      <c r="AN345">
        <f t="shared" si="5"/>
        <v>0</v>
      </c>
      <c r="AO345" t="str">
        <f>EmployeeData3[[#This Row],[Department]]</f>
        <v>Sales</v>
      </c>
      <c r="AP345" t="str">
        <f>EmployeeData3[[#This Row],[Country]]</f>
        <v>UK</v>
      </c>
      <c r="AQ345" t="str">
        <f>EmployeeData[[#This Row],[Job Level]]</f>
        <v>Senior</v>
      </c>
      <c r="AR345">
        <v>0</v>
      </c>
    </row>
    <row r="346" spans="1:44">
      <c r="A346">
        <v>26</v>
      </c>
      <c r="B346">
        <v>2.8</v>
      </c>
      <c r="C346">
        <v>2.4</v>
      </c>
      <c r="D346" s="3">
        <v>0.89</v>
      </c>
      <c r="E346">
        <v>1</v>
      </c>
      <c r="F346">
        <v>17</v>
      </c>
      <c r="G346">
        <v>61</v>
      </c>
      <c r="H346">
        <v>5</v>
      </c>
      <c r="I346">
        <v>3</v>
      </c>
      <c r="J346">
        <v>0</v>
      </c>
      <c r="K346">
        <v>8</v>
      </c>
      <c r="L346">
        <v>1</v>
      </c>
      <c r="M346">
        <v>0</v>
      </c>
      <c r="N346">
        <v>0</v>
      </c>
      <c r="O346">
        <v>0</v>
      </c>
      <c r="P346">
        <v>0</v>
      </c>
      <c r="Q346">
        <v>0</v>
      </c>
      <c r="R346">
        <v>1</v>
      </c>
      <c r="S346">
        <v>0</v>
      </c>
      <c r="T346">
        <v>0</v>
      </c>
      <c r="U346">
        <v>0</v>
      </c>
      <c r="V346">
        <v>0</v>
      </c>
      <c r="W346">
        <v>0</v>
      </c>
      <c r="X346">
        <v>0</v>
      </c>
      <c r="Y346">
        <v>1</v>
      </c>
      <c r="Z346">
        <v>0</v>
      </c>
      <c r="AA346">
        <v>0</v>
      </c>
      <c r="AB346">
        <v>0</v>
      </c>
      <c r="AC346">
        <v>0</v>
      </c>
      <c r="AD346">
        <v>0</v>
      </c>
      <c r="AE346">
        <v>0</v>
      </c>
      <c r="AF346">
        <v>0</v>
      </c>
      <c r="AG346">
        <v>0</v>
      </c>
      <c r="AH346" s="59" cm="1">
        <f t="array" ref="AH346">$B$1005+SUMPRODUCT(A346:AG346,TRANSPOSE($B$1006:$B$1038))</f>
        <v>-2.3655354353199174</v>
      </c>
      <c r="AI346" s="3">
        <f>EXP(EmployeeData36[[#This Row],[Logit]])</f>
        <v>9.3899010059585689E-2</v>
      </c>
      <c r="AJ346">
        <f>EmployeeData36[[#This Row],[Odds]]/(1+EmployeeData36[[#This Row],[Odds]])</f>
        <v>8.5838828992514507E-2</v>
      </c>
      <c r="AK346">
        <f>IF(AR346=1,LN(EmployeeData36[[#This Row],[Probability]]),LN(1-EmployeeData36[[#This Row],[Probability]]))</f>
        <v>-8.9748387178929162E-2</v>
      </c>
      <c r="AL346" s="3">
        <f>(AR346-EmployeeData36[[#This Row],[Probability]])^2</f>
        <v>7.3683045628061489E-3</v>
      </c>
      <c r="AM346" t="str">
        <f>IF(EmployeeData36[[#This Row],[Probability]]&lt;10%,"Low",
IF(EmployeeData36[[#This Row],[Probability]]&lt;20%,"Moderate",
IF(EmployeeData36[[#This Row],[Probability]]&lt;30%,"High","Very High")))</f>
        <v>Low</v>
      </c>
      <c r="AN346">
        <f t="shared" si="5"/>
        <v>0</v>
      </c>
      <c r="AO346" t="str">
        <f>EmployeeData3[[#This Row],[Department]]</f>
        <v>Sales</v>
      </c>
      <c r="AP346" t="str">
        <f>EmployeeData3[[#This Row],[Country]]</f>
        <v>UK</v>
      </c>
      <c r="AQ346" t="str">
        <f>EmployeeData[[#This Row],[Job Level]]</f>
        <v>Senior</v>
      </c>
      <c r="AR346">
        <v>0</v>
      </c>
    </row>
    <row r="347" spans="1:44">
      <c r="A347">
        <v>24</v>
      </c>
      <c r="B347">
        <v>5.9</v>
      </c>
      <c r="C347">
        <v>1.9</v>
      </c>
      <c r="D347" s="3">
        <v>1.08</v>
      </c>
      <c r="E347">
        <v>1</v>
      </c>
      <c r="F347">
        <v>16</v>
      </c>
      <c r="G347">
        <v>78</v>
      </c>
      <c r="H347">
        <v>6</v>
      </c>
      <c r="I347">
        <v>5.2</v>
      </c>
      <c r="J347">
        <v>1</v>
      </c>
      <c r="K347">
        <v>26</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1</v>
      </c>
      <c r="AF347">
        <v>0</v>
      </c>
      <c r="AG347">
        <v>0</v>
      </c>
      <c r="AH347" s="59" cm="1">
        <f t="array" ref="AH347">$B$1005+SUMPRODUCT(A347:AG347,TRANSPOSE($B$1006:$B$1038))</f>
        <v>-2.5736254558362566</v>
      </c>
      <c r="AI347" s="3">
        <f>EXP(EmployeeData36[[#This Row],[Logit]])</f>
        <v>7.6258571565695696E-2</v>
      </c>
      <c r="AJ347">
        <f>EmployeeData36[[#This Row],[Odds]]/(1+EmployeeData36[[#This Row],[Odds]])</f>
        <v>7.0855251312663597E-2</v>
      </c>
      <c r="AK347">
        <f>IF(AR347=1,LN(EmployeeData36[[#This Row],[Probability]]),LN(1-EmployeeData36[[#This Row],[Probability]]))</f>
        <v>-7.3490741016772276E-2</v>
      </c>
      <c r="AL347" s="3">
        <f>(AR347-EmployeeData36[[#This Row],[Probability]])^2</f>
        <v>5.0204666385807164E-3</v>
      </c>
      <c r="AM347" t="str">
        <f>IF(EmployeeData36[[#This Row],[Probability]]&lt;10%,"Low",
IF(EmployeeData36[[#This Row],[Probability]]&lt;20%,"Moderate",
IF(EmployeeData36[[#This Row],[Probability]]&lt;30%,"High","Very High")))</f>
        <v>Low</v>
      </c>
      <c r="AN347">
        <f t="shared" si="5"/>
        <v>0</v>
      </c>
      <c r="AO347" t="str">
        <f>EmployeeData3[[#This Row],[Department]]</f>
        <v>Operations</v>
      </c>
      <c r="AP347" t="str">
        <f>EmployeeData3[[#This Row],[Country]]</f>
        <v>US</v>
      </c>
      <c r="AQ347" t="str">
        <f>EmployeeData[[#This Row],[Job Level]]</f>
        <v>Professional</v>
      </c>
      <c r="AR347">
        <v>0</v>
      </c>
    </row>
    <row r="348" spans="1:44">
      <c r="A348">
        <v>29</v>
      </c>
      <c r="B348">
        <v>0.9</v>
      </c>
      <c r="C348">
        <v>0.9</v>
      </c>
      <c r="D348" s="3">
        <v>0.99</v>
      </c>
      <c r="E348">
        <v>1</v>
      </c>
      <c r="F348">
        <v>39</v>
      </c>
      <c r="G348">
        <v>90</v>
      </c>
      <c r="H348">
        <v>1</v>
      </c>
      <c r="I348">
        <v>4</v>
      </c>
      <c r="J348">
        <v>1</v>
      </c>
      <c r="K348">
        <v>27</v>
      </c>
      <c r="L348">
        <v>1</v>
      </c>
      <c r="M348">
        <v>0</v>
      </c>
      <c r="N348">
        <v>1</v>
      </c>
      <c r="O348">
        <v>0</v>
      </c>
      <c r="P348">
        <v>0</v>
      </c>
      <c r="Q348">
        <v>0</v>
      </c>
      <c r="R348">
        <v>0</v>
      </c>
      <c r="S348">
        <v>0</v>
      </c>
      <c r="T348">
        <v>0</v>
      </c>
      <c r="U348">
        <v>0</v>
      </c>
      <c r="V348">
        <v>0</v>
      </c>
      <c r="W348">
        <v>0</v>
      </c>
      <c r="X348">
        <v>0</v>
      </c>
      <c r="Y348">
        <v>0</v>
      </c>
      <c r="Z348">
        <v>0</v>
      </c>
      <c r="AA348">
        <v>0</v>
      </c>
      <c r="AB348">
        <v>0</v>
      </c>
      <c r="AC348">
        <v>0</v>
      </c>
      <c r="AD348">
        <v>0</v>
      </c>
      <c r="AE348">
        <v>1</v>
      </c>
      <c r="AF348">
        <v>0</v>
      </c>
      <c r="AG348">
        <v>1</v>
      </c>
      <c r="AH348" s="59" cm="1">
        <f t="array" ref="AH348">$B$1005+SUMPRODUCT(A348:AG348,TRANSPOSE($B$1006:$B$1038))</f>
        <v>-2.155416594030358</v>
      </c>
      <c r="AI348" s="3">
        <f>EXP(EmployeeData36[[#This Row],[Logit]])</f>
        <v>0.11585491609170684</v>
      </c>
      <c r="AJ348">
        <f>EmployeeData36[[#This Row],[Odds]]/(1+EmployeeData36[[#This Row],[Odds]])</f>
        <v>0.1038261465903559</v>
      </c>
      <c r="AK348">
        <f>IF(AR348=1,LN(EmployeeData36[[#This Row],[Probability]]),LN(1-EmployeeData36[[#This Row],[Probability]]))</f>
        <v>-0.10962085200587669</v>
      </c>
      <c r="AL348" s="3">
        <f>(AR348-EmployeeData36[[#This Row],[Probability]])^2</f>
        <v>1.0779868715802072E-2</v>
      </c>
      <c r="AM348" t="str">
        <f>IF(EmployeeData36[[#This Row],[Probability]]&lt;10%,"Low",
IF(EmployeeData36[[#This Row],[Probability]]&lt;20%,"Moderate",
IF(EmployeeData36[[#This Row],[Probability]]&lt;30%,"High","Very High")))</f>
        <v>Moderate</v>
      </c>
      <c r="AN348">
        <f t="shared" si="5"/>
        <v>0</v>
      </c>
      <c r="AO348" t="str">
        <f>EmployeeData3[[#This Row],[Department]]</f>
        <v>Operations</v>
      </c>
      <c r="AP348" t="str">
        <f>EmployeeData3[[#This Row],[Country]]</f>
        <v>US</v>
      </c>
      <c r="AQ348" t="str">
        <f>EmployeeData[[#This Row],[Job Level]]</f>
        <v>Professional</v>
      </c>
      <c r="AR348">
        <v>0</v>
      </c>
    </row>
    <row r="349" spans="1:44">
      <c r="A349">
        <v>54</v>
      </c>
      <c r="B349">
        <v>5.4</v>
      </c>
      <c r="C349">
        <v>1.3</v>
      </c>
      <c r="D349" s="3">
        <v>1.05</v>
      </c>
      <c r="E349">
        <v>0</v>
      </c>
      <c r="F349">
        <v>4</v>
      </c>
      <c r="G349">
        <v>77</v>
      </c>
      <c r="H349">
        <v>3</v>
      </c>
      <c r="I349">
        <v>6.1</v>
      </c>
      <c r="J349">
        <v>1</v>
      </c>
      <c r="K349">
        <v>33</v>
      </c>
      <c r="L349">
        <v>1</v>
      </c>
      <c r="M349">
        <v>0</v>
      </c>
      <c r="N349">
        <v>0</v>
      </c>
      <c r="O349">
        <v>0</v>
      </c>
      <c r="P349">
        <v>0</v>
      </c>
      <c r="Q349">
        <v>0</v>
      </c>
      <c r="R349">
        <v>0</v>
      </c>
      <c r="S349">
        <v>0</v>
      </c>
      <c r="T349">
        <v>0</v>
      </c>
      <c r="U349">
        <v>0</v>
      </c>
      <c r="V349">
        <v>0</v>
      </c>
      <c r="W349">
        <v>1</v>
      </c>
      <c r="X349">
        <v>0</v>
      </c>
      <c r="Y349">
        <v>0</v>
      </c>
      <c r="Z349">
        <v>0</v>
      </c>
      <c r="AA349">
        <v>0</v>
      </c>
      <c r="AB349">
        <v>0</v>
      </c>
      <c r="AC349">
        <v>0</v>
      </c>
      <c r="AD349">
        <v>0</v>
      </c>
      <c r="AE349">
        <v>0</v>
      </c>
      <c r="AF349">
        <v>0</v>
      </c>
      <c r="AG349">
        <v>0</v>
      </c>
      <c r="AH349" s="59" cm="1">
        <f t="array" ref="AH349">$B$1005+SUMPRODUCT(A349:AG349,TRANSPOSE($B$1006:$B$1038))</f>
        <v>-1.9105281898036282</v>
      </c>
      <c r="AI349" s="3">
        <f>EXP(EmployeeData36[[#This Row],[Logit]])</f>
        <v>0.14800219269757312</v>
      </c>
      <c r="AJ349">
        <f>EmployeeData36[[#This Row],[Odds]]/(1+EmployeeData36[[#This Row],[Odds]])</f>
        <v>0.12892152440040019</v>
      </c>
      <c r="AK349">
        <f>IF(AR349=1,LN(EmployeeData36[[#This Row],[Probability]]),LN(1-EmployeeData36[[#This Row],[Probability]]))</f>
        <v>-0.13802320791085815</v>
      </c>
      <c r="AL349" s="3">
        <f>(AR349-EmployeeData36[[#This Row],[Probability]])^2</f>
        <v>1.6620759453722982E-2</v>
      </c>
      <c r="AM349" t="str">
        <f>IF(EmployeeData36[[#This Row],[Probability]]&lt;10%,"Low",
IF(EmployeeData36[[#This Row],[Probability]]&lt;20%,"Moderate",
IF(EmployeeData36[[#This Row],[Probability]]&lt;30%,"High","Very High")))</f>
        <v>Moderate</v>
      </c>
      <c r="AN349">
        <f t="shared" si="5"/>
        <v>0</v>
      </c>
      <c r="AO349" t="str">
        <f>EmployeeData3[[#This Row],[Department]]</f>
        <v>IT</v>
      </c>
      <c r="AP349" t="str">
        <f>EmployeeData3[[#This Row],[Country]]</f>
        <v>UK</v>
      </c>
      <c r="AQ349" t="str">
        <f>EmployeeData[[#This Row],[Job Level]]</f>
        <v>Professional</v>
      </c>
      <c r="AR349">
        <v>0</v>
      </c>
    </row>
    <row r="350" spans="1:44">
      <c r="A350">
        <v>58</v>
      </c>
      <c r="B350">
        <v>4.5</v>
      </c>
      <c r="C350">
        <v>1.9</v>
      </c>
      <c r="D350" s="3">
        <v>0.98</v>
      </c>
      <c r="E350">
        <v>0</v>
      </c>
      <c r="F350">
        <v>1</v>
      </c>
      <c r="G350">
        <v>72</v>
      </c>
      <c r="H350">
        <v>4</v>
      </c>
      <c r="I350">
        <v>2.4</v>
      </c>
      <c r="J350">
        <v>0</v>
      </c>
      <c r="K350">
        <v>40</v>
      </c>
      <c r="L350">
        <v>0</v>
      </c>
      <c r="M350">
        <v>0</v>
      </c>
      <c r="N350">
        <v>1</v>
      </c>
      <c r="O350">
        <v>0</v>
      </c>
      <c r="P350">
        <v>0</v>
      </c>
      <c r="Q350">
        <v>0</v>
      </c>
      <c r="R350">
        <v>0</v>
      </c>
      <c r="S350">
        <v>1</v>
      </c>
      <c r="T350">
        <v>0</v>
      </c>
      <c r="U350">
        <v>0</v>
      </c>
      <c r="V350">
        <v>0</v>
      </c>
      <c r="W350">
        <v>0</v>
      </c>
      <c r="X350">
        <v>0</v>
      </c>
      <c r="Y350">
        <v>1</v>
      </c>
      <c r="Z350">
        <v>0</v>
      </c>
      <c r="AA350">
        <v>0</v>
      </c>
      <c r="AB350">
        <v>0</v>
      </c>
      <c r="AC350">
        <v>0</v>
      </c>
      <c r="AD350">
        <v>0</v>
      </c>
      <c r="AE350">
        <v>0</v>
      </c>
      <c r="AF350">
        <v>1</v>
      </c>
      <c r="AG350">
        <v>0</v>
      </c>
      <c r="AH350" s="59" cm="1">
        <f t="array" ref="AH350">$B$1005+SUMPRODUCT(A350:AG350,TRANSPOSE($B$1006:$B$1038))</f>
        <v>-2.7988547951992047</v>
      </c>
      <c r="AI350" s="3">
        <f>EXP(EmployeeData36[[#This Row],[Logit]])</f>
        <v>6.0879742492116681E-2</v>
      </c>
      <c r="AJ350">
        <f>EmployeeData36[[#This Row],[Odds]]/(1+EmployeeData36[[#This Row],[Odds]])</f>
        <v>5.7386091989186115E-2</v>
      </c>
      <c r="AK350">
        <f>IF(AR350=1,LN(EmployeeData36[[#This Row],[Probability]]),LN(1-EmployeeData36[[#This Row],[Probability]]))</f>
        <v>-5.909850965672369E-2</v>
      </c>
      <c r="AL350" s="3">
        <f>(AR350-EmployeeData36[[#This Row],[Probability]])^2</f>
        <v>3.2931635537913309E-3</v>
      </c>
      <c r="AM350" t="str">
        <f>IF(EmployeeData36[[#This Row],[Probability]]&lt;10%,"Low",
IF(EmployeeData36[[#This Row],[Probability]]&lt;20%,"Moderate",
IF(EmployeeData36[[#This Row],[Probability]]&lt;30%,"High","Very High")))</f>
        <v>Low</v>
      </c>
      <c r="AN350">
        <f t="shared" si="5"/>
        <v>0</v>
      </c>
      <c r="AO350" t="str">
        <f>EmployeeData3[[#This Row],[Department]]</f>
        <v>Sales</v>
      </c>
      <c r="AP350" t="str">
        <f>EmployeeData3[[#This Row],[Country]]</f>
        <v>UK</v>
      </c>
      <c r="AQ350" t="str">
        <f>EmployeeData[[#This Row],[Job Level]]</f>
        <v>Senior Manager</v>
      </c>
      <c r="AR350">
        <v>0</v>
      </c>
    </row>
    <row r="351" spans="1:44">
      <c r="A351">
        <v>40</v>
      </c>
      <c r="B351">
        <v>2.2999999999999998</v>
      </c>
      <c r="C351">
        <v>0.2</v>
      </c>
      <c r="D351" s="3">
        <v>0.8</v>
      </c>
      <c r="E351">
        <v>0</v>
      </c>
      <c r="F351">
        <v>19</v>
      </c>
      <c r="G351">
        <v>65</v>
      </c>
      <c r="H351">
        <v>10</v>
      </c>
      <c r="I351">
        <v>1</v>
      </c>
      <c r="J351">
        <v>1</v>
      </c>
      <c r="K351">
        <v>23</v>
      </c>
      <c r="L351">
        <v>0</v>
      </c>
      <c r="M351">
        <v>0</v>
      </c>
      <c r="N351">
        <v>0</v>
      </c>
      <c r="O351">
        <v>1</v>
      </c>
      <c r="P351">
        <v>1</v>
      </c>
      <c r="Q351">
        <v>0</v>
      </c>
      <c r="R351">
        <v>0</v>
      </c>
      <c r="S351">
        <v>0</v>
      </c>
      <c r="T351">
        <v>0</v>
      </c>
      <c r="U351">
        <v>0</v>
      </c>
      <c r="V351">
        <v>0</v>
      </c>
      <c r="W351">
        <v>0</v>
      </c>
      <c r="X351">
        <v>0</v>
      </c>
      <c r="Y351">
        <v>0</v>
      </c>
      <c r="Z351">
        <v>0</v>
      </c>
      <c r="AA351">
        <v>0</v>
      </c>
      <c r="AB351">
        <v>0</v>
      </c>
      <c r="AC351">
        <v>0</v>
      </c>
      <c r="AD351">
        <v>0</v>
      </c>
      <c r="AE351">
        <v>0</v>
      </c>
      <c r="AF351">
        <v>0</v>
      </c>
      <c r="AG351">
        <v>0</v>
      </c>
      <c r="AH351" s="59" cm="1">
        <f t="array" ref="AH351">$B$1005+SUMPRODUCT(A351:AG351,TRANSPOSE($B$1006:$B$1038))</f>
        <v>-1.637907407029652</v>
      </c>
      <c r="AI351" s="3">
        <f>EXP(EmployeeData36[[#This Row],[Logit]])</f>
        <v>0.19438638857418494</v>
      </c>
      <c r="AJ351">
        <f>EmployeeData36[[#This Row],[Odds]]/(1+EmployeeData36[[#This Row],[Odds]])</f>
        <v>0.16275000320979574</v>
      </c>
      <c r="AK351">
        <f>IF(AR351=1,LN(EmployeeData36[[#This Row],[Probability]]),LN(1-EmployeeData36[[#This Row],[Probability]]))</f>
        <v>-0.17763257114155939</v>
      </c>
      <c r="AL351" s="3">
        <f>(AR351-EmployeeData36[[#This Row],[Probability]])^2</f>
        <v>2.6487563544788525E-2</v>
      </c>
      <c r="AM351" t="str">
        <f>IF(EmployeeData36[[#This Row],[Probability]]&lt;10%,"Low",
IF(EmployeeData36[[#This Row],[Probability]]&lt;20%,"Moderate",
IF(EmployeeData36[[#This Row],[Probability]]&lt;30%,"High","Very High")))</f>
        <v>Moderate</v>
      </c>
      <c r="AN351">
        <f t="shared" si="5"/>
        <v>0</v>
      </c>
      <c r="AO351" t="str">
        <f>EmployeeData3[[#This Row],[Department]]</f>
        <v>Operations</v>
      </c>
      <c r="AP351" t="str">
        <f>EmployeeData3[[#This Row],[Country]]</f>
        <v>UK</v>
      </c>
      <c r="AQ351" t="str">
        <f>EmployeeData[[#This Row],[Job Level]]</f>
        <v>Entry</v>
      </c>
      <c r="AR351">
        <v>0</v>
      </c>
    </row>
    <row r="352" spans="1:44">
      <c r="A352">
        <v>39</v>
      </c>
      <c r="B352">
        <v>5.3</v>
      </c>
      <c r="C352">
        <v>3.8</v>
      </c>
      <c r="D352" s="3">
        <v>1</v>
      </c>
      <c r="E352">
        <v>0</v>
      </c>
      <c r="F352">
        <v>13</v>
      </c>
      <c r="G352">
        <v>73</v>
      </c>
      <c r="H352">
        <v>4</v>
      </c>
      <c r="I352">
        <v>1.5</v>
      </c>
      <c r="J352">
        <v>0</v>
      </c>
      <c r="K352">
        <v>49</v>
      </c>
      <c r="L352">
        <v>0</v>
      </c>
      <c r="M352">
        <v>0</v>
      </c>
      <c r="N352">
        <v>1</v>
      </c>
      <c r="O352">
        <v>0</v>
      </c>
      <c r="P352">
        <v>0</v>
      </c>
      <c r="Q352">
        <v>1</v>
      </c>
      <c r="R352">
        <v>0</v>
      </c>
      <c r="S352">
        <v>0</v>
      </c>
      <c r="T352">
        <v>0</v>
      </c>
      <c r="U352">
        <v>0</v>
      </c>
      <c r="V352">
        <v>0</v>
      </c>
      <c r="W352">
        <v>0</v>
      </c>
      <c r="X352">
        <v>0</v>
      </c>
      <c r="Y352">
        <v>1</v>
      </c>
      <c r="Z352">
        <v>0</v>
      </c>
      <c r="AA352">
        <v>1</v>
      </c>
      <c r="AB352">
        <v>0</v>
      </c>
      <c r="AC352">
        <v>0</v>
      </c>
      <c r="AD352">
        <v>0</v>
      </c>
      <c r="AE352">
        <v>0</v>
      </c>
      <c r="AF352">
        <v>0</v>
      </c>
      <c r="AG352">
        <v>0</v>
      </c>
      <c r="AH352" s="59" cm="1">
        <f t="array" ref="AH352">$B$1005+SUMPRODUCT(A352:AG352,TRANSPOSE($B$1006:$B$1038))</f>
        <v>-0.90581532274072862</v>
      </c>
      <c r="AI352" s="3">
        <f>EXP(EmployeeData36[[#This Row],[Logit]])</f>
        <v>0.40421218732782782</v>
      </c>
      <c r="AJ352">
        <f>EmployeeData36[[#This Row],[Odds]]/(1+EmployeeData36[[#This Row],[Odds]])</f>
        <v>0.28785691434357302</v>
      </c>
      <c r="AK352">
        <f>IF(AR352=1,LN(EmployeeData36[[#This Row],[Probability]]),LN(1-EmployeeData36[[#This Row],[Probability]]))</f>
        <v>-0.33947642475992035</v>
      </c>
      <c r="AL352" s="3">
        <f>(AR352-EmployeeData36[[#This Row],[Probability]])^2</f>
        <v>8.2861603135403139E-2</v>
      </c>
      <c r="AM352" t="str">
        <f>IF(EmployeeData36[[#This Row],[Probability]]&lt;10%,"Low",
IF(EmployeeData36[[#This Row],[Probability]]&lt;20%,"Moderate",
IF(EmployeeData36[[#This Row],[Probability]]&lt;30%,"High","Very High")))</f>
        <v>High</v>
      </c>
      <c r="AN352">
        <f t="shared" si="5"/>
        <v>0</v>
      </c>
      <c r="AO352" t="str">
        <f>EmployeeData3[[#This Row],[Department]]</f>
        <v>Sales</v>
      </c>
      <c r="AP352" t="str">
        <f>EmployeeData3[[#This Row],[Country]]</f>
        <v>Canada</v>
      </c>
      <c r="AQ352" t="str">
        <f>EmployeeData[[#This Row],[Job Level]]</f>
        <v>Manager</v>
      </c>
      <c r="AR352">
        <v>0</v>
      </c>
    </row>
    <row r="353" spans="1:44">
      <c r="A353">
        <v>35</v>
      </c>
      <c r="B353">
        <v>4</v>
      </c>
      <c r="C353">
        <v>1</v>
      </c>
      <c r="D353" s="3">
        <v>1.1499999999999999</v>
      </c>
      <c r="E353">
        <v>0</v>
      </c>
      <c r="F353">
        <v>19</v>
      </c>
      <c r="G353">
        <v>81</v>
      </c>
      <c r="H353">
        <v>2</v>
      </c>
      <c r="I353">
        <v>0.4</v>
      </c>
      <c r="J353">
        <v>0</v>
      </c>
      <c r="K353">
        <v>3</v>
      </c>
      <c r="L353">
        <v>1</v>
      </c>
      <c r="M353">
        <v>0</v>
      </c>
      <c r="N353">
        <v>0</v>
      </c>
      <c r="O353">
        <v>1</v>
      </c>
      <c r="P353">
        <v>0</v>
      </c>
      <c r="Q353">
        <v>0</v>
      </c>
      <c r="R353">
        <v>1</v>
      </c>
      <c r="S353">
        <v>0</v>
      </c>
      <c r="T353">
        <v>0</v>
      </c>
      <c r="U353">
        <v>0</v>
      </c>
      <c r="V353">
        <v>0</v>
      </c>
      <c r="W353">
        <v>0</v>
      </c>
      <c r="X353">
        <v>0</v>
      </c>
      <c r="Y353">
        <v>0</v>
      </c>
      <c r="Z353">
        <v>1</v>
      </c>
      <c r="AA353">
        <v>0</v>
      </c>
      <c r="AB353">
        <v>0</v>
      </c>
      <c r="AC353">
        <v>1</v>
      </c>
      <c r="AD353">
        <v>0</v>
      </c>
      <c r="AE353">
        <v>0</v>
      </c>
      <c r="AF353">
        <v>0</v>
      </c>
      <c r="AG353">
        <v>0</v>
      </c>
      <c r="AH353" s="59" cm="1">
        <f t="array" ref="AH353">$B$1005+SUMPRODUCT(A353:AG353,TRANSPOSE($B$1006:$B$1038))</f>
        <v>-2.6088578282530293</v>
      </c>
      <c r="AI353" s="3">
        <f>EXP(EmployeeData36[[#This Row],[Logit]])</f>
        <v>7.3618580824612423E-2</v>
      </c>
      <c r="AJ353">
        <f>EmployeeData36[[#This Row],[Odds]]/(1+EmployeeData36[[#This Row],[Odds]])</f>
        <v>6.8570516698833892E-2</v>
      </c>
      <c r="AK353">
        <f>IF(AR353=1,LN(EmployeeData36[[#This Row],[Probability]]),LN(1-EmployeeData36[[#This Row],[Probability]]))</f>
        <v>-7.1034794112911456E-2</v>
      </c>
      <c r="AL353" s="3">
        <f>(AR353-EmployeeData36[[#This Row],[Probability]])^2</f>
        <v>4.7019157603450578E-3</v>
      </c>
      <c r="AM353" t="str">
        <f>IF(EmployeeData36[[#This Row],[Probability]]&lt;10%,"Low",
IF(EmployeeData36[[#This Row],[Probability]]&lt;20%,"Moderate",
IF(EmployeeData36[[#This Row],[Probability]]&lt;30%,"High","Very High")))</f>
        <v>Low</v>
      </c>
      <c r="AN353">
        <f t="shared" si="5"/>
        <v>0</v>
      </c>
      <c r="AO353" t="str">
        <f>EmployeeData3[[#This Row],[Department]]</f>
        <v>Underwriting</v>
      </c>
      <c r="AP353" t="str">
        <f>EmployeeData3[[#This Row],[Country]]</f>
        <v>Ireland</v>
      </c>
      <c r="AQ353" t="str">
        <f>EmployeeData[[#This Row],[Job Level]]</f>
        <v>Senior</v>
      </c>
      <c r="AR353">
        <v>0</v>
      </c>
    </row>
    <row r="354" spans="1:44">
      <c r="A354">
        <v>30</v>
      </c>
      <c r="B354">
        <v>11.7</v>
      </c>
      <c r="C354">
        <v>1.6</v>
      </c>
      <c r="D354" s="3">
        <v>1.02</v>
      </c>
      <c r="E354">
        <v>1</v>
      </c>
      <c r="F354">
        <v>21</v>
      </c>
      <c r="G354">
        <v>84</v>
      </c>
      <c r="H354">
        <v>5</v>
      </c>
      <c r="I354">
        <v>1.4</v>
      </c>
      <c r="J354">
        <v>1</v>
      </c>
      <c r="K354">
        <v>29</v>
      </c>
      <c r="L354">
        <v>0</v>
      </c>
      <c r="M354">
        <v>0</v>
      </c>
      <c r="N354">
        <v>1</v>
      </c>
      <c r="O354">
        <v>0</v>
      </c>
      <c r="P354">
        <v>0</v>
      </c>
      <c r="Q354">
        <v>0</v>
      </c>
      <c r="R354">
        <v>0</v>
      </c>
      <c r="S354">
        <v>0</v>
      </c>
      <c r="T354">
        <v>0</v>
      </c>
      <c r="U354">
        <v>0</v>
      </c>
      <c r="V354">
        <v>0</v>
      </c>
      <c r="W354">
        <v>0</v>
      </c>
      <c r="X354">
        <v>0</v>
      </c>
      <c r="Y354">
        <v>0</v>
      </c>
      <c r="Z354">
        <v>0</v>
      </c>
      <c r="AA354">
        <v>0</v>
      </c>
      <c r="AB354">
        <v>0</v>
      </c>
      <c r="AC354">
        <v>0</v>
      </c>
      <c r="AD354">
        <v>0</v>
      </c>
      <c r="AE354">
        <v>1</v>
      </c>
      <c r="AF354">
        <v>0</v>
      </c>
      <c r="AG354">
        <v>0</v>
      </c>
      <c r="AH354" s="59" cm="1">
        <f t="array" ref="AH354">$B$1005+SUMPRODUCT(A354:AG354,TRANSPOSE($B$1006:$B$1038))</f>
        <v>-3.4226886087464958</v>
      </c>
      <c r="AI354" s="3">
        <f>EXP(EmployeeData36[[#This Row],[Logit]])</f>
        <v>3.2624602127265687E-2</v>
      </c>
      <c r="AJ354">
        <f>EmployeeData36[[#This Row],[Odds]]/(1+EmployeeData36[[#This Row],[Odds]])</f>
        <v>3.1593864856654726E-2</v>
      </c>
      <c r="AK354">
        <f>IF(AR354=1,LN(EmployeeData36[[#This Row],[Probability]]),LN(1-EmployeeData36[[#This Row],[Probability]]))</f>
        <v>-3.2103718598209617E-2</v>
      </c>
      <c r="AL354" s="3">
        <f>(AR354-EmployeeData36[[#This Row],[Probability]])^2</f>
        <v>9.9817229658056249E-4</v>
      </c>
      <c r="AM354" t="str">
        <f>IF(EmployeeData36[[#This Row],[Probability]]&lt;10%,"Low",
IF(EmployeeData36[[#This Row],[Probability]]&lt;20%,"Moderate",
IF(EmployeeData36[[#This Row],[Probability]]&lt;30%,"High","Very High")))</f>
        <v>Low</v>
      </c>
      <c r="AN354">
        <f t="shared" si="5"/>
        <v>0</v>
      </c>
      <c r="AO354" t="str">
        <f>EmployeeData3[[#This Row],[Department]]</f>
        <v>Operations</v>
      </c>
      <c r="AP354" t="str">
        <f>EmployeeData3[[#This Row],[Country]]</f>
        <v>US</v>
      </c>
      <c r="AQ354" t="str">
        <f>EmployeeData[[#This Row],[Job Level]]</f>
        <v>Professional</v>
      </c>
      <c r="AR354">
        <v>0</v>
      </c>
    </row>
    <row r="355" spans="1:44">
      <c r="A355">
        <v>50</v>
      </c>
      <c r="B355">
        <v>3.4</v>
      </c>
      <c r="C355">
        <v>3.4</v>
      </c>
      <c r="D355" s="3">
        <v>1.1299999999999999</v>
      </c>
      <c r="E355">
        <v>1</v>
      </c>
      <c r="F355">
        <v>28</v>
      </c>
      <c r="G355">
        <v>66</v>
      </c>
      <c r="H355">
        <v>16</v>
      </c>
      <c r="I355">
        <v>4</v>
      </c>
      <c r="J355">
        <v>0</v>
      </c>
      <c r="K355">
        <v>14</v>
      </c>
      <c r="L355">
        <v>0</v>
      </c>
      <c r="M355">
        <v>0</v>
      </c>
      <c r="N355">
        <v>0</v>
      </c>
      <c r="O355">
        <v>0</v>
      </c>
      <c r="P355">
        <v>0</v>
      </c>
      <c r="Q355">
        <v>0</v>
      </c>
      <c r="R355">
        <v>1</v>
      </c>
      <c r="S355">
        <v>0</v>
      </c>
      <c r="T355">
        <v>0</v>
      </c>
      <c r="U355">
        <v>1</v>
      </c>
      <c r="V355">
        <v>0</v>
      </c>
      <c r="W355">
        <v>0</v>
      </c>
      <c r="X355">
        <v>0</v>
      </c>
      <c r="Y355">
        <v>0</v>
      </c>
      <c r="Z355">
        <v>0</v>
      </c>
      <c r="AA355">
        <v>0</v>
      </c>
      <c r="AB355">
        <v>0</v>
      </c>
      <c r="AC355">
        <v>0</v>
      </c>
      <c r="AD355">
        <v>0</v>
      </c>
      <c r="AE355">
        <v>0</v>
      </c>
      <c r="AF355">
        <v>1</v>
      </c>
      <c r="AG355">
        <v>0</v>
      </c>
      <c r="AH355" s="59" cm="1">
        <f t="array" ref="AH355">$B$1005+SUMPRODUCT(A355:AG355,TRANSPOSE($B$1006:$B$1038))</f>
        <v>-2.4805909937789372</v>
      </c>
      <c r="AI355" s="3">
        <f>EXP(EmployeeData36[[#This Row],[Logit]])</f>
        <v>8.3693748488613134E-2</v>
      </c>
      <c r="AJ355">
        <f>EmployeeData36[[#This Row],[Odds]]/(1+EmployeeData36[[#This Row],[Odds]])</f>
        <v>7.7230074091815745E-2</v>
      </c>
      <c r="AK355">
        <f>IF(AR355=1,LN(EmployeeData36[[#This Row],[Probability]]),LN(1-EmployeeData36[[#This Row],[Probability]]))</f>
        <v>-8.0375343256752066E-2</v>
      </c>
      <c r="AL355" s="3">
        <f>(AR355-EmployeeData36[[#This Row],[Probability]])^2</f>
        <v>5.9644843442273497E-3</v>
      </c>
      <c r="AM355" t="str">
        <f>IF(EmployeeData36[[#This Row],[Probability]]&lt;10%,"Low",
IF(EmployeeData36[[#This Row],[Probability]]&lt;20%,"Moderate",
IF(EmployeeData36[[#This Row],[Probability]]&lt;30%,"High","Very High")))</f>
        <v>Low</v>
      </c>
      <c r="AN355">
        <f t="shared" si="5"/>
        <v>0</v>
      </c>
      <c r="AO355" t="str">
        <f>EmployeeData3[[#This Row],[Department]]</f>
        <v>Finance</v>
      </c>
      <c r="AP355" t="str">
        <f>EmployeeData3[[#This Row],[Country]]</f>
        <v>UK</v>
      </c>
      <c r="AQ355" t="str">
        <f>EmployeeData[[#This Row],[Job Level]]</f>
        <v>Senior</v>
      </c>
      <c r="AR355">
        <v>0</v>
      </c>
    </row>
    <row r="356" spans="1:44">
      <c r="A356">
        <v>55</v>
      </c>
      <c r="B356">
        <v>1.8</v>
      </c>
      <c r="C356">
        <v>1.8</v>
      </c>
      <c r="D356" s="3">
        <v>0.88</v>
      </c>
      <c r="E356">
        <v>1</v>
      </c>
      <c r="F356">
        <v>2</v>
      </c>
      <c r="G356">
        <v>76</v>
      </c>
      <c r="H356">
        <v>6</v>
      </c>
      <c r="I356">
        <v>2.4</v>
      </c>
      <c r="J356">
        <v>1</v>
      </c>
      <c r="K356">
        <v>1</v>
      </c>
      <c r="L356">
        <v>0</v>
      </c>
      <c r="M356">
        <v>0</v>
      </c>
      <c r="N356">
        <v>0</v>
      </c>
      <c r="O356">
        <v>0</v>
      </c>
      <c r="P356">
        <v>0</v>
      </c>
      <c r="Q356">
        <v>0</v>
      </c>
      <c r="R356">
        <v>0</v>
      </c>
      <c r="S356">
        <v>0</v>
      </c>
      <c r="T356">
        <v>0</v>
      </c>
      <c r="U356">
        <v>0</v>
      </c>
      <c r="V356">
        <v>0</v>
      </c>
      <c r="W356">
        <v>1</v>
      </c>
      <c r="X356">
        <v>0</v>
      </c>
      <c r="Y356">
        <v>0</v>
      </c>
      <c r="Z356">
        <v>0</v>
      </c>
      <c r="AA356">
        <v>0</v>
      </c>
      <c r="AB356">
        <v>0</v>
      </c>
      <c r="AC356">
        <v>0</v>
      </c>
      <c r="AD356">
        <v>0</v>
      </c>
      <c r="AE356">
        <v>1</v>
      </c>
      <c r="AF356">
        <v>0</v>
      </c>
      <c r="AG356">
        <v>0</v>
      </c>
      <c r="AH356" s="59" cm="1">
        <f t="array" ref="AH356">$B$1005+SUMPRODUCT(A356:AG356,TRANSPOSE($B$1006:$B$1038))</f>
        <v>-3.0318006734372105</v>
      </c>
      <c r="AI356" s="3">
        <f>EXP(EmployeeData36[[#This Row],[Logit]])</f>
        <v>4.8228715722810227E-2</v>
      </c>
      <c r="AJ356">
        <f>EmployeeData36[[#This Row],[Odds]]/(1+EmployeeData36[[#This Row],[Odds]])</f>
        <v>4.6009725739629186E-2</v>
      </c>
      <c r="AK356">
        <f>IF(AR356=1,LN(EmployeeData36[[#This Row],[Probability]]),LN(1-EmployeeData36[[#This Row],[Probability]]))</f>
        <v>-4.7101802281444817E-2</v>
      </c>
      <c r="AL356" s="3">
        <f>(AR356-EmployeeData36[[#This Row],[Probability]])^2</f>
        <v>2.1168948626358965E-3</v>
      </c>
      <c r="AM356" t="str">
        <f>IF(EmployeeData36[[#This Row],[Probability]]&lt;10%,"Low",
IF(EmployeeData36[[#This Row],[Probability]]&lt;20%,"Moderate",
IF(EmployeeData36[[#This Row],[Probability]]&lt;30%,"High","Very High")))</f>
        <v>Low</v>
      </c>
      <c r="AN356">
        <f t="shared" si="5"/>
        <v>0</v>
      </c>
      <c r="AO356" t="str">
        <f>EmployeeData3[[#This Row],[Department]]</f>
        <v>IT</v>
      </c>
      <c r="AP356" t="str">
        <f>EmployeeData3[[#This Row],[Country]]</f>
        <v>US</v>
      </c>
      <c r="AQ356" t="str">
        <f>EmployeeData[[#This Row],[Job Level]]</f>
        <v>Professional</v>
      </c>
      <c r="AR356">
        <v>0</v>
      </c>
    </row>
    <row r="357" spans="1:44">
      <c r="A357">
        <v>30</v>
      </c>
      <c r="B357">
        <v>5.4</v>
      </c>
      <c r="C357">
        <v>0.6</v>
      </c>
      <c r="D357" s="3">
        <v>1.04</v>
      </c>
      <c r="E357">
        <v>0</v>
      </c>
      <c r="F357">
        <v>11</v>
      </c>
      <c r="G357">
        <v>78</v>
      </c>
      <c r="H357">
        <v>4</v>
      </c>
      <c r="I357">
        <v>1.3</v>
      </c>
      <c r="J357">
        <v>0</v>
      </c>
      <c r="K357">
        <v>22</v>
      </c>
      <c r="L357">
        <v>1</v>
      </c>
      <c r="M357">
        <v>0</v>
      </c>
      <c r="N357">
        <v>0</v>
      </c>
      <c r="O357">
        <v>0</v>
      </c>
      <c r="P357">
        <v>0</v>
      </c>
      <c r="Q357">
        <v>1</v>
      </c>
      <c r="R357">
        <v>0</v>
      </c>
      <c r="S357">
        <v>0</v>
      </c>
      <c r="T357">
        <v>0</v>
      </c>
      <c r="U357">
        <v>0</v>
      </c>
      <c r="V357">
        <v>0</v>
      </c>
      <c r="W357">
        <v>0</v>
      </c>
      <c r="X357">
        <v>0</v>
      </c>
      <c r="Y357">
        <v>0</v>
      </c>
      <c r="Z357">
        <v>0</v>
      </c>
      <c r="AA357">
        <v>0</v>
      </c>
      <c r="AB357">
        <v>0</v>
      </c>
      <c r="AC357">
        <v>0</v>
      </c>
      <c r="AD357">
        <v>0</v>
      </c>
      <c r="AE357">
        <v>0</v>
      </c>
      <c r="AF357">
        <v>0</v>
      </c>
      <c r="AG357">
        <v>0</v>
      </c>
      <c r="AH357" s="59" cm="1">
        <f t="array" ref="AH357">$B$1005+SUMPRODUCT(A357:AG357,TRANSPOSE($B$1006:$B$1038))</f>
        <v>-2.4307656251939824</v>
      </c>
      <c r="AI357" s="3">
        <f>EXP(EmployeeData36[[#This Row],[Logit]])</f>
        <v>8.7969455161565804E-2</v>
      </c>
      <c r="AJ357">
        <f>EmployeeData36[[#This Row],[Odds]]/(1+EmployeeData36[[#This Row],[Odds]])</f>
        <v>8.0856548632150846E-2</v>
      </c>
      <c r="AK357">
        <f>IF(AR357=1,LN(EmployeeData36[[#This Row],[Probability]]),LN(1-EmployeeData36[[#This Row],[Probability]]))</f>
        <v>-8.431307373962893E-2</v>
      </c>
      <c r="AL357" s="3">
        <f>(AR357-EmployeeData36[[#This Row],[Probability]])^2</f>
        <v>6.5377814567033751E-3</v>
      </c>
      <c r="AM357" t="str">
        <f>IF(EmployeeData36[[#This Row],[Probability]]&lt;10%,"Low",
IF(EmployeeData36[[#This Row],[Probability]]&lt;20%,"Moderate",
IF(EmployeeData36[[#This Row],[Probability]]&lt;30%,"High","Very High")))</f>
        <v>Low</v>
      </c>
      <c r="AN357">
        <f t="shared" si="5"/>
        <v>0</v>
      </c>
      <c r="AO357" t="str">
        <f>EmployeeData3[[#This Row],[Department]]</f>
        <v>Operations</v>
      </c>
      <c r="AP357" t="str">
        <f>EmployeeData3[[#This Row],[Country]]</f>
        <v>UK</v>
      </c>
      <c r="AQ357" t="str">
        <f>EmployeeData[[#This Row],[Job Level]]</f>
        <v>Manager</v>
      </c>
      <c r="AR357">
        <v>0</v>
      </c>
    </row>
    <row r="358" spans="1:44">
      <c r="A358">
        <v>37</v>
      </c>
      <c r="B358">
        <v>3.1</v>
      </c>
      <c r="C358">
        <v>3.1</v>
      </c>
      <c r="D358" s="3">
        <v>0.92</v>
      </c>
      <c r="E358">
        <v>0</v>
      </c>
      <c r="F358">
        <v>20</v>
      </c>
      <c r="G358">
        <v>57</v>
      </c>
      <c r="H358">
        <v>5</v>
      </c>
      <c r="I358">
        <v>1.7</v>
      </c>
      <c r="J358">
        <v>0</v>
      </c>
      <c r="K358">
        <v>7</v>
      </c>
      <c r="L358">
        <v>0</v>
      </c>
      <c r="M358">
        <v>1</v>
      </c>
      <c r="N358">
        <v>0</v>
      </c>
      <c r="O358">
        <v>0</v>
      </c>
      <c r="P358">
        <v>0</v>
      </c>
      <c r="Q358">
        <v>1</v>
      </c>
      <c r="R358">
        <v>0</v>
      </c>
      <c r="S358">
        <v>0</v>
      </c>
      <c r="T358">
        <v>0</v>
      </c>
      <c r="U358">
        <v>0</v>
      </c>
      <c r="V358">
        <v>0</v>
      </c>
      <c r="W358">
        <v>1</v>
      </c>
      <c r="X358">
        <v>0</v>
      </c>
      <c r="Y358">
        <v>0</v>
      </c>
      <c r="Z358">
        <v>0</v>
      </c>
      <c r="AA358">
        <v>0</v>
      </c>
      <c r="AB358">
        <v>0</v>
      </c>
      <c r="AC358">
        <v>0</v>
      </c>
      <c r="AD358">
        <v>0</v>
      </c>
      <c r="AE358">
        <v>0</v>
      </c>
      <c r="AF358">
        <v>0</v>
      </c>
      <c r="AG358">
        <v>0</v>
      </c>
      <c r="AH358" s="59" cm="1">
        <f t="array" ref="AH358">$B$1005+SUMPRODUCT(A358:AG358,TRANSPOSE($B$1006:$B$1038))</f>
        <v>-1.2587515197534218</v>
      </c>
      <c r="AI358" s="3">
        <f>EXP(EmployeeData36[[#This Row],[Logit]])</f>
        <v>0.28400838410692592</v>
      </c>
      <c r="AJ358">
        <f>EmployeeData36[[#This Row],[Odds]]/(1+EmployeeData36[[#This Row],[Odds]])</f>
        <v>0.22118888600907696</v>
      </c>
      <c r="AK358">
        <f>IF(AR358=1,LN(EmployeeData36[[#This Row],[Probability]]),LN(1-EmployeeData36[[#This Row],[Probability]]))</f>
        <v>-0.24998673492474238</v>
      </c>
      <c r="AL358" s="3">
        <f>(AR358-EmployeeData36[[#This Row],[Probability]])^2</f>
        <v>4.8924523293936442E-2</v>
      </c>
      <c r="AM358" t="str">
        <f>IF(EmployeeData36[[#This Row],[Probability]]&lt;10%,"Low",
IF(EmployeeData36[[#This Row],[Probability]]&lt;20%,"Moderate",
IF(EmployeeData36[[#This Row],[Probability]]&lt;30%,"High","Very High")))</f>
        <v>High</v>
      </c>
      <c r="AN358">
        <f t="shared" si="5"/>
        <v>0</v>
      </c>
      <c r="AO358" t="str">
        <f>EmployeeData3[[#This Row],[Department]]</f>
        <v>IT</v>
      </c>
      <c r="AP358" t="str">
        <f>EmployeeData3[[#This Row],[Country]]</f>
        <v>UK</v>
      </c>
      <c r="AQ358" t="str">
        <f>EmployeeData[[#This Row],[Job Level]]</f>
        <v>Manager</v>
      </c>
      <c r="AR358">
        <v>0</v>
      </c>
    </row>
    <row r="359" spans="1:44">
      <c r="A359">
        <v>34</v>
      </c>
      <c r="B359">
        <v>3.9</v>
      </c>
      <c r="C359">
        <v>1.7</v>
      </c>
      <c r="D359" s="3">
        <v>1.1299999999999999</v>
      </c>
      <c r="E359">
        <v>1</v>
      </c>
      <c r="F359">
        <v>23</v>
      </c>
      <c r="G359">
        <v>79</v>
      </c>
      <c r="H359">
        <v>2</v>
      </c>
      <c r="I359">
        <v>3.2</v>
      </c>
      <c r="J359">
        <v>0</v>
      </c>
      <c r="K359">
        <v>22</v>
      </c>
      <c r="L359">
        <v>1</v>
      </c>
      <c r="M359">
        <v>0</v>
      </c>
      <c r="N359">
        <v>1</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s="59" cm="1">
        <f t="array" ref="AH359">$B$1005+SUMPRODUCT(A359:AG359,TRANSPOSE($B$1006:$B$1038))</f>
        <v>-2.8954726812018432</v>
      </c>
      <c r="AI359" s="3">
        <f>EXP(EmployeeData36[[#This Row],[Logit]])</f>
        <v>5.5272892461737611E-2</v>
      </c>
      <c r="AJ359">
        <f>EmployeeData36[[#This Row],[Odds]]/(1+EmployeeData36[[#This Row],[Odds]])</f>
        <v>5.2377818909758178E-2</v>
      </c>
      <c r="AK359">
        <f>IF(AR359=1,LN(EmployeeData36[[#This Row],[Probability]]),LN(1-EmployeeData36[[#This Row],[Probability]]))</f>
        <v>-5.379939932029864E-2</v>
      </c>
      <c r="AL359" s="3">
        <f>(AR359-EmployeeData36[[#This Row],[Probability]])^2</f>
        <v>2.7434359137434214E-3</v>
      </c>
      <c r="AM359" t="str">
        <f>IF(EmployeeData36[[#This Row],[Probability]]&lt;10%,"Low",
IF(EmployeeData36[[#This Row],[Probability]]&lt;20%,"Moderate",
IF(EmployeeData36[[#This Row],[Probability]]&lt;30%,"High","Very High")))</f>
        <v>Low</v>
      </c>
      <c r="AN359">
        <f t="shared" si="5"/>
        <v>0</v>
      </c>
      <c r="AO359" t="str">
        <f>EmployeeData3[[#This Row],[Department]]</f>
        <v>Operations</v>
      </c>
      <c r="AP359" t="str">
        <f>EmployeeData3[[#This Row],[Country]]</f>
        <v>UK</v>
      </c>
      <c r="AQ359" t="str">
        <f>EmployeeData[[#This Row],[Job Level]]</f>
        <v>Professional</v>
      </c>
      <c r="AR359">
        <v>0</v>
      </c>
    </row>
    <row r="360" spans="1:44">
      <c r="A360">
        <v>34</v>
      </c>
      <c r="B360">
        <v>1.3</v>
      </c>
      <c r="C360">
        <v>1.3</v>
      </c>
      <c r="D360" s="3">
        <v>1</v>
      </c>
      <c r="E360">
        <v>0</v>
      </c>
      <c r="F360">
        <v>36</v>
      </c>
      <c r="G360">
        <v>42</v>
      </c>
      <c r="H360">
        <v>12</v>
      </c>
      <c r="I360">
        <v>1.8</v>
      </c>
      <c r="J360">
        <v>1</v>
      </c>
      <c r="K360">
        <v>24</v>
      </c>
      <c r="L360">
        <v>1</v>
      </c>
      <c r="M360">
        <v>0</v>
      </c>
      <c r="N360">
        <v>0</v>
      </c>
      <c r="O360">
        <v>0</v>
      </c>
      <c r="P360">
        <v>0</v>
      </c>
      <c r="Q360">
        <v>0</v>
      </c>
      <c r="R360">
        <v>0</v>
      </c>
      <c r="S360">
        <v>0</v>
      </c>
      <c r="T360">
        <v>1</v>
      </c>
      <c r="U360">
        <v>0</v>
      </c>
      <c r="V360">
        <v>0</v>
      </c>
      <c r="W360">
        <v>0</v>
      </c>
      <c r="X360">
        <v>0</v>
      </c>
      <c r="Y360">
        <v>0</v>
      </c>
      <c r="Z360">
        <v>0</v>
      </c>
      <c r="AA360">
        <v>1</v>
      </c>
      <c r="AB360">
        <v>0</v>
      </c>
      <c r="AC360">
        <v>0</v>
      </c>
      <c r="AD360">
        <v>0</v>
      </c>
      <c r="AE360">
        <v>0</v>
      </c>
      <c r="AF360">
        <v>1</v>
      </c>
      <c r="AG360">
        <v>0</v>
      </c>
      <c r="AH360" s="59" cm="1">
        <f t="array" ref="AH360">$B$1005+SUMPRODUCT(A360:AG360,TRANSPOSE($B$1006:$B$1038))</f>
        <v>1.4112576294359214</v>
      </c>
      <c r="AI360" s="3">
        <f>EXP(EmployeeData36[[#This Row],[Logit]])</f>
        <v>4.1011098386605216</v>
      </c>
      <c r="AJ360">
        <f>EmployeeData36[[#This Row],[Odds]]/(1+EmployeeData36[[#This Row],[Odds]])</f>
        <v>0.80396422903479658</v>
      </c>
      <c r="AK360">
        <f>IF(AR360=1,LN(EmployeeData36[[#This Row],[Probability]]),LN(1-EmployeeData36[[#This Row],[Probability]]))</f>
        <v>-1.6294581314791103</v>
      </c>
      <c r="AL360" s="3">
        <f>(AR360-EmployeeData36[[#This Row],[Probability]])^2</f>
        <v>0.64635848156751485</v>
      </c>
      <c r="AM360" t="str">
        <f>IF(EmployeeData36[[#This Row],[Probability]]&lt;10%,"Low",
IF(EmployeeData36[[#This Row],[Probability]]&lt;20%,"Moderate",
IF(EmployeeData36[[#This Row],[Probability]]&lt;30%,"High","Very High")))</f>
        <v>Very High</v>
      </c>
      <c r="AN360">
        <f t="shared" si="5"/>
        <v>0</v>
      </c>
      <c r="AO360" t="str">
        <f>EmployeeData3[[#This Row],[Department]]</f>
        <v>Claims</v>
      </c>
      <c r="AP360" t="str">
        <f>EmployeeData3[[#This Row],[Country]]</f>
        <v>Canada</v>
      </c>
      <c r="AQ360" t="str">
        <f>EmployeeData[[#This Row],[Job Level]]</f>
        <v>Professional</v>
      </c>
      <c r="AR360">
        <v>0</v>
      </c>
    </row>
    <row r="361" spans="1:44">
      <c r="A361">
        <v>49</v>
      </c>
      <c r="B361">
        <v>5.9</v>
      </c>
      <c r="C361">
        <v>3.7</v>
      </c>
      <c r="D361" s="3">
        <v>1.1000000000000001</v>
      </c>
      <c r="E361">
        <v>1</v>
      </c>
      <c r="F361">
        <v>25</v>
      </c>
      <c r="G361">
        <v>76</v>
      </c>
      <c r="H361">
        <v>12</v>
      </c>
      <c r="I361">
        <v>2.2000000000000002</v>
      </c>
      <c r="J361">
        <v>0</v>
      </c>
      <c r="K361">
        <v>37</v>
      </c>
      <c r="L361">
        <v>1</v>
      </c>
      <c r="M361">
        <v>0</v>
      </c>
      <c r="N361">
        <v>1</v>
      </c>
      <c r="O361">
        <v>0</v>
      </c>
      <c r="P361">
        <v>0</v>
      </c>
      <c r="Q361">
        <v>0</v>
      </c>
      <c r="R361">
        <v>1</v>
      </c>
      <c r="S361">
        <v>0</v>
      </c>
      <c r="T361">
        <v>0</v>
      </c>
      <c r="U361">
        <v>0</v>
      </c>
      <c r="V361">
        <v>0</v>
      </c>
      <c r="W361">
        <v>0</v>
      </c>
      <c r="X361">
        <v>0</v>
      </c>
      <c r="Y361">
        <v>0</v>
      </c>
      <c r="Z361">
        <v>0</v>
      </c>
      <c r="AA361">
        <v>0</v>
      </c>
      <c r="AB361">
        <v>0</v>
      </c>
      <c r="AC361">
        <v>0</v>
      </c>
      <c r="AD361">
        <v>0</v>
      </c>
      <c r="AE361">
        <v>1</v>
      </c>
      <c r="AF361">
        <v>1</v>
      </c>
      <c r="AG361">
        <v>0</v>
      </c>
      <c r="AH361" s="59" cm="1">
        <f t="array" ref="AH361">$B$1005+SUMPRODUCT(A361:AG361,TRANSPOSE($B$1006:$B$1038))</f>
        <v>-2.5193816464759058</v>
      </c>
      <c r="AI361" s="3">
        <f>EXP(EmployeeData36[[#This Row],[Logit]])</f>
        <v>8.0509374616395402E-2</v>
      </c>
      <c r="AJ361">
        <f>EmployeeData36[[#This Row],[Odds]]/(1+EmployeeData36[[#This Row],[Odds]])</f>
        <v>7.4510574834186882E-2</v>
      </c>
      <c r="AK361">
        <f>IF(AR361=1,LN(EmployeeData36[[#This Row],[Probability]]),LN(1-EmployeeData36[[#This Row],[Probability]]))</f>
        <v>-7.7432573110780181E-2</v>
      </c>
      <c r="AL361" s="3">
        <f>(AR361-EmployeeData36[[#This Row],[Probability]])^2</f>
        <v>5.5518257621209634E-3</v>
      </c>
      <c r="AM361" t="str">
        <f>IF(EmployeeData36[[#This Row],[Probability]]&lt;10%,"Low",
IF(EmployeeData36[[#This Row],[Probability]]&lt;20%,"Moderate",
IF(EmployeeData36[[#This Row],[Probability]]&lt;30%,"High","Very High")))</f>
        <v>Low</v>
      </c>
      <c r="AN361">
        <f t="shared" si="5"/>
        <v>0</v>
      </c>
      <c r="AO361" t="str">
        <f>EmployeeData3[[#This Row],[Department]]</f>
        <v>Operations</v>
      </c>
      <c r="AP361" t="str">
        <f>EmployeeData3[[#This Row],[Country]]</f>
        <v>US</v>
      </c>
      <c r="AQ361" t="str">
        <f>EmployeeData[[#This Row],[Job Level]]</f>
        <v>Senior</v>
      </c>
      <c r="AR361">
        <v>0</v>
      </c>
    </row>
    <row r="362" spans="1:44">
      <c r="A362">
        <v>26</v>
      </c>
      <c r="B362">
        <v>2.7</v>
      </c>
      <c r="C362">
        <v>2.7</v>
      </c>
      <c r="D362" s="3">
        <v>1.1599999999999999</v>
      </c>
      <c r="E362">
        <v>0</v>
      </c>
      <c r="F362">
        <v>15</v>
      </c>
      <c r="G362">
        <v>80</v>
      </c>
      <c r="H362">
        <v>2</v>
      </c>
      <c r="I362">
        <v>0.7</v>
      </c>
      <c r="J362">
        <v>0</v>
      </c>
      <c r="K362">
        <v>6</v>
      </c>
      <c r="L362">
        <v>1</v>
      </c>
      <c r="M362">
        <v>0</v>
      </c>
      <c r="N362">
        <v>0</v>
      </c>
      <c r="O362">
        <v>0</v>
      </c>
      <c r="P362">
        <v>0</v>
      </c>
      <c r="Q362">
        <v>1</v>
      </c>
      <c r="R362">
        <v>0</v>
      </c>
      <c r="S362">
        <v>0</v>
      </c>
      <c r="T362">
        <v>0</v>
      </c>
      <c r="U362">
        <v>0</v>
      </c>
      <c r="V362">
        <v>0</v>
      </c>
      <c r="W362">
        <v>0</v>
      </c>
      <c r="X362">
        <v>0</v>
      </c>
      <c r="Y362">
        <v>1</v>
      </c>
      <c r="Z362">
        <v>0</v>
      </c>
      <c r="AA362">
        <v>0</v>
      </c>
      <c r="AB362">
        <v>0</v>
      </c>
      <c r="AC362">
        <v>0</v>
      </c>
      <c r="AD362">
        <v>0</v>
      </c>
      <c r="AE362">
        <v>1</v>
      </c>
      <c r="AF362">
        <v>1</v>
      </c>
      <c r="AG362">
        <v>0</v>
      </c>
      <c r="AH362" s="59" cm="1">
        <f t="array" ref="AH362">$B$1005+SUMPRODUCT(A362:AG362,TRANSPOSE($B$1006:$B$1038))</f>
        <v>-1.6469429888231981</v>
      </c>
      <c r="AI362" s="3">
        <f>EXP(EmployeeData36[[#This Row],[Logit]])</f>
        <v>0.19263790563671826</v>
      </c>
      <c r="AJ362">
        <f>EmployeeData36[[#This Row],[Odds]]/(1+EmployeeData36[[#This Row],[Odds]])</f>
        <v>0.161522541524348</v>
      </c>
      <c r="AK362">
        <f>IF(AR362=1,LN(EmployeeData36[[#This Row],[Probability]]),LN(1-EmployeeData36[[#This Row],[Probability]]))</f>
        <v>-0.17616758123389681</v>
      </c>
      <c r="AL362" s="3">
        <f>(AR362-EmployeeData36[[#This Row],[Probability]])^2</f>
        <v>2.6089531420484726E-2</v>
      </c>
      <c r="AM362" t="str">
        <f>IF(EmployeeData36[[#This Row],[Probability]]&lt;10%,"Low",
IF(EmployeeData36[[#This Row],[Probability]]&lt;20%,"Moderate",
IF(EmployeeData36[[#This Row],[Probability]]&lt;30%,"High","Very High")))</f>
        <v>Moderate</v>
      </c>
      <c r="AN362">
        <f t="shared" si="5"/>
        <v>0</v>
      </c>
      <c r="AO362" t="str">
        <f>EmployeeData3[[#This Row],[Department]]</f>
        <v>Sales</v>
      </c>
      <c r="AP362" t="str">
        <f>EmployeeData3[[#This Row],[Country]]</f>
        <v>US</v>
      </c>
      <c r="AQ362" t="str">
        <f>EmployeeData[[#This Row],[Job Level]]</f>
        <v>Manager</v>
      </c>
      <c r="AR362">
        <v>0</v>
      </c>
    </row>
    <row r="363" spans="1:44">
      <c r="A363">
        <v>42</v>
      </c>
      <c r="B363">
        <v>4.7</v>
      </c>
      <c r="C363">
        <v>1.4</v>
      </c>
      <c r="D363" s="3">
        <v>1.07</v>
      </c>
      <c r="E363">
        <v>0</v>
      </c>
      <c r="F363">
        <v>8</v>
      </c>
      <c r="G363">
        <v>81</v>
      </c>
      <c r="H363">
        <v>12</v>
      </c>
      <c r="I363">
        <v>5.6</v>
      </c>
      <c r="J363">
        <v>0</v>
      </c>
      <c r="K363">
        <v>35</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1</v>
      </c>
      <c r="AF363">
        <v>0</v>
      </c>
      <c r="AG363">
        <v>0</v>
      </c>
      <c r="AH363" s="59" cm="1">
        <f t="array" ref="AH363">$B$1005+SUMPRODUCT(A363:AG363,TRANSPOSE($B$1006:$B$1038))</f>
        <v>-2.6252927903542131</v>
      </c>
      <c r="AI363" s="3">
        <f>EXP(EmployeeData36[[#This Row],[Logit]])</f>
        <v>7.2418550476819513E-2</v>
      </c>
      <c r="AJ363">
        <f>EmployeeData36[[#This Row],[Odds]]/(1+EmployeeData36[[#This Row],[Odds]])</f>
        <v>6.7528252327060848E-2</v>
      </c>
      <c r="AK363">
        <f>IF(AR363=1,LN(EmployeeData36[[#This Row],[Probability]]),LN(1-EmployeeData36[[#This Row],[Probability]]))</f>
        <v>-6.9916425324815804E-2</v>
      </c>
      <c r="AL363" s="3">
        <f>(AR363-EmployeeData36[[#This Row],[Probability]])^2</f>
        <v>4.5600648623471988E-3</v>
      </c>
      <c r="AM363" t="str">
        <f>IF(EmployeeData36[[#This Row],[Probability]]&lt;10%,"Low",
IF(EmployeeData36[[#This Row],[Probability]]&lt;20%,"Moderate",
IF(EmployeeData36[[#This Row],[Probability]]&lt;30%,"High","Very High")))</f>
        <v>Low</v>
      </c>
      <c r="AN363">
        <f t="shared" si="5"/>
        <v>0</v>
      </c>
      <c r="AO363" t="str">
        <f>EmployeeData3[[#This Row],[Department]]</f>
        <v>Operations</v>
      </c>
      <c r="AP363" t="str">
        <f>EmployeeData3[[#This Row],[Country]]</f>
        <v>US</v>
      </c>
      <c r="AQ363" t="str">
        <f>EmployeeData[[#This Row],[Job Level]]</f>
        <v>Professional</v>
      </c>
      <c r="AR363">
        <v>0</v>
      </c>
    </row>
    <row r="364" spans="1:44">
      <c r="A364">
        <v>45</v>
      </c>
      <c r="B364">
        <v>13.6</v>
      </c>
      <c r="C364">
        <v>1.9</v>
      </c>
      <c r="D364" s="3">
        <v>1.04</v>
      </c>
      <c r="E364">
        <v>0</v>
      </c>
      <c r="F364">
        <v>11</v>
      </c>
      <c r="G364">
        <v>67</v>
      </c>
      <c r="H364">
        <v>5</v>
      </c>
      <c r="I364">
        <v>6.1</v>
      </c>
      <c r="J364">
        <v>0</v>
      </c>
      <c r="K364">
        <v>25</v>
      </c>
      <c r="L364">
        <v>0</v>
      </c>
      <c r="M364">
        <v>0</v>
      </c>
      <c r="N364">
        <v>0</v>
      </c>
      <c r="O364">
        <v>1</v>
      </c>
      <c r="P364">
        <v>0</v>
      </c>
      <c r="Q364">
        <v>0</v>
      </c>
      <c r="R364">
        <v>1</v>
      </c>
      <c r="S364">
        <v>0</v>
      </c>
      <c r="T364">
        <v>0</v>
      </c>
      <c r="U364">
        <v>0</v>
      </c>
      <c r="V364">
        <v>0</v>
      </c>
      <c r="W364">
        <v>0</v>
      </c>
      <c r="X364">
        <v>0</v>
      </c>
      <c r="Y364">
        <v>1</v>
      </c>
      <c r="Z364">
        <v>0</v>
      </c>
      <c r="AA364">
        <v>0</v>
      </c>
      <c r="AB364">
        <v>0</v>
      </c>
      <c r="AC364">
        <v>0</v>
      </c>
      <c r="AD364">
        <v>0</v>
      </c>
      <c r="AE364">
        <v>0</v>
      </c>
      <c r="AF364">
        <v>0</v>
      </c>
      <c r="AG364">
        <v>0</v>
      </c>
      <c r="AH364" s="59" cm="1">
        <f t="array" ref="AH364">$B$1005+SUMPRODUCT(A364:AG364,TRANSPOSE($B$1006:$B$1038))</f>
        <v>-3.4058419287403527</v>
      </c>
      <c r="AI364" s="3">
        <f>EXP(EmployeeData36[[#This Row],[Logit]])</f>
        <v>3.3178874071713368E-2</v>
      </c>
      <c r="AJ364">
        <f>EmployeeData36[[#This Row],[Odds]]/(1+EmployeeData36[[#This Row],[Odds]])</f>
        <v>3.2113388014755717E-2</v>
      </c>
      <c r="AK364">
        <f>IF(AR364=1,LN(EmployeeData36[[#This Row],[Probability]]),LN(1-EmployeeData36[[#This Row],[Probability]]))</f>
        <v>-3.2640334945441322E-2</v>
      </c>
      <c r="AL364" s="3">
        <f>(AR364-EmployeeData36[[#This Row],[Probability]])^2</f>
        <v>1.0312696897862561E-3</v>
      </c>
      <c r="AM364" t="str">
        <f>IF(EmployeeData36[[#This Row],[Probability]]&lt;10%,"Low",
IF(EmployeeData36[[#This Row],[Probability]]&lt;20%,"Moderate",
IF(EmployeeData36[[#This Row],[Probability]]&lt;30%,"High","Very High")))</f>
        <v>Low</v>
      </c>
      <c r="AN364">
        <f t="shared" si="5"/>
        <v>0</v>
      </c>
      <c r="AO364" t="str">
        <f>EmployeeData3[[#This Row],[Department]]</f>
        <v>Sales</v>
      </c>
      <c r="AP364" t="str">
        <f>EmployeeData3[[#This Row],[Country]]</f>
        <v>UK</v>
      </c>
      <c r="AQ364" t="str">
        <f>EmployeeData[[#This Row],[Job Level]]</f>
        <v>Senior</v>
      </c>
      <c r="AR364">
        <v>0</v>
      </c>
    </row>
    <row r="365" spans="1:44">
      <c r="A365">
        <v>37</v>
      </c>
      <c r="B365">
        <v>3.3</v>
      </c>
      <c r="C365">
        <v>2.8</v>
      </c>
      <c r="D365" s="3">
        <v>0.93</v>
      </c>
      <c r="E365">
        <v>0</v>
      </c>
      <c r="F365">
        <v>11</v>
      </c>
      <c r="G365">
        <v>76</v>
      </c>
      <c r="H365">
        <v>7</v>
      </c>
      <c r="I365">
        <v>1.3</v>
      </c>
      <c r="J365">
        <v>1</v>
      </c>
      <c r="K365">
        <v>36</v>
      </c>
      <c r="L365">
        <v>0</v>
      </c>
      <c r="M365">
        <v>0</v>
      </c>
      <c r="N365">
        <v>0</v>
      </c>
      <c r="O365">
        <v>0</v>
      </c>
      <c r="P365">
        <v>0</v>
      </c>
      <c r="Q365">
        <v>0</v>
      </c>
      <c r="R365">
        <v>1</v>
      </c>
      <c r="S365">
        <v>0</v>
      </c>
      <c r="T365">
        <v>0</v>
      </c>
      <c r="U365">
        <v>0</v>
      </c>
      <c r="V365">
        <v>0</v>
      </c>
      <c r="W365">
        <v>0</v>
      </c>
      <c r="X365">
        <v>0</v>
      </c>
      <c r="Y365">
        <v>0</v>
      </c>
      <c r="Z365">
        <v>0</v>
      </c>
      <c r="AA365">
        <v>0</v>
      </c>
      <c r="AB365">
        <v>0</v>
      </c>
      <c r="AC365">
        <v>0</v>
      </c>
      <c r="AD365">
        <v>0</v>
      </c>
      <c r="AE365">
        <v>0</v>
      </c>
      <c r="AF365">
        <v>0</v>
      </c>
      <c r="AG365">
        <v>1</v>
      </c>
      <c r="AH365" s="59" cm="1">
        <f t="array" ref="AH365">$B$1005+SUMPRODUCT(A365:AG365,TRANSPOSE($B$1006:$B$1038))</f>
        <v>-2.0551965950604165</v>
      </c>
      <c r="AI365" s="3">
        <f>EXP(EmployeeData36[[#This Row],[Logit]])</f>
        <v>0.12806765563399009</v>
      </c>
      <c r="AJ365">
        <f>EmployeeData36[[#This Row],[Odds]]/(1+EmployeeData36[[#This Row],[Odds]])</f>
        <v>0.11352834645543865</v>
      </c>
      <c r="AK365">
        <f>IF(AR365=1,LN(EmployeeData36[[#This Row],[Probability]]),LN(1-EmployeeData36[[#This Row],[Probability]]))</f>
        <v>-0.12050612967616227</v>
      </c>
      <c r="AL365" s="3">
        <f>(AR365-EmployeeData36[[#This Row],[Probability]])^2</f>
        <v>1.2888685448906109E-2</v>
      </c>
      <c r="AM365" t="str">
        <f>IF(EmployeeData36[[#This Row],[Probability]]&lt;10%,"Low",
IF(EmployeeData36[[#This Row],[Probability]]&lt;20%,"Moderate",
IF(EmployeeData36[[#This Row],[Probability]]&lt;30%,"High","Very High")))</f>
        <v>Moderate</v>
      </c>
      <c r="AN365">
        <f t="shared" si="5"/>
        <v>0</v>
      </c>
      <c r="AO365" t="str">
        <f>EmployeeData3[[#This Row],[Department]]</f>
        <v>Operations</v>
      </c>
      <c r="AP365" t="str">
        <f>EmployeeData3[[#This Row],[Country]]</f>
        <v>UK</v>
      </c>
      <c r="AQ365" t="str">
        <f>EmployeeData[[#This Row],[Job Level]]</f>
        <v>Senior</v>
      </c>
      <c r="AR365">
        <v>0</v>
      </c>
    </row>
    <row r="366" spans="1:44">
      <c r="A366">
        <v>46</v>
      </c>
      <c r="B366">
        <v>6.5</v>
      </c>
      <c r="C366">
        <v>3</v>
      </c>
      <c r="D366" s="3">
        <v>1</v>
      </c>
      <c r="E366">
        <v>0</v>
      </c>
      <c r="F366">
        <v>22</v>
      </c>
      <c r="G366">
        <v>89</v>
      </c>
      <c r="H366">
        <v>4</v>
      </c>
      <c r="I366">
        <v>2</v>
      </c>
      <c r="J366">
        <v>0</v>
      </c>
      <c r="K366">
        <v>19</v>
      </c>
      <c r="L366">
        <v>0</v>
      </c>
      <c r="M366">
        <v>0</v>
      </c>
      <c r="N366">
        <v>1</v>
      </c>
      <c r="O366">
        <v>0</v>
      </c>
      <c r="P366">
        <v>0</v>
      </c>
      <c r="Q366">
        <v>0</v>
      </c>
      <c r="R366">
        <v>1</v>
      </c>
      <c r="S366">
        <v>0</v>
      </c>
      <c r="T366">
        <v>1</v>
      </c>
      <c r="U366">
        <v>0</v>
      </c>
      <c r="V366">
        <v>0</v>
      </c>
      <c r="W366">
        <v>0</v>
      </c>
      <c r="X366">
        <v>0</v>
      </c>
      <c r="Y366">
        <v>0</v>
      </c>
      <c r="Z366">
        <v>0</v>
      </c>
      <c r="AA366">
        <v>0</v>
      </c>
      <c r="AB366">
        <v>0</v>
      </c>
      <c r="AC366">
        <v>0</v>
      </c>
      <c r="AD366">
        <v>0</v>
      </c>
      <c r="AE366">
        <v>1</v>
      </c>
      <c r="AF366">
        <v>1</v>
      </c>
      <c r="AG366">
        <v>0</v>
      </c>
      <c r="AH366" s="59" cm="1">
        <f t="array" ref="AH366">$B$1005+SUMPRODUCT(A366:AG366,TRANSPOSE($B$1006:$B$1038))</f>
        <v>-3.1018556900401313</v>
      </c>
      <c r="AI366" s="3">
        <f>EXP(EmployeeData36[[#This Row],[Logit]])</f>
        <v>4.4965682554794002E-2</v>
      </c>
      <c r="AJ366">
        <f>EmployeeData36[[#This Row],[Odds]]/(1+EmployeeData36[[#This Row],[Odds]])</f>
        <v>4.3030774412475672E-2</v>
      </c>
      <c r="AK366">
        <f>IF(AR366=1,LN(EmployeeData36[[#This Row],[Probability]]),LN(1-EmployeeData36[[#This Row],[Probability]]))</f>
        <v>-4.3984045217056712E-2</v>
      </c>
      <c r="AL366" s="3">
        <f>(AR366-EmployeeData36[[#This Row],[Probability]])^2</f>
        <v>1.851647546537371E-3</v>
      </c>
      <c r="AM366" t="str">
        <f>IF(EmployeeData36[[#This Row],[Probability]]&lt;10%,"Low",
IF(EmployeeData36[[#This Row],[Probability]]&lt;20%,"Moderate",
IF(EmployeeData36[[#This Row],[Probability]]&lt;30%,"High","Very High")))</f>
        <v>Low</v>
      </c>
      <c r="AN366">
        <f t="shared" si="5"/>
        <v>0</v>
      </c>
      <c r="AO366" t="str">
        <f>EmployeeData3[[#This Row],[Department]]</f>
        <v>Claims</v>
      </c>
      <c r="AP366" t="str">
        <f>EmployeeData3[[#This Row],[Country]]</f>
        <v>US</v>
      </c>
      <c r="AQ366" t="str">
        <f>EmployeeData[[#This Row],[Job Level]]</f>
        <v>Senior</v>
      </c>
      <c r="AR366">
        <v>0</v>
      </c>
    </row>
    <row r="367" spans="1:44">
      <c r="A367">
        <v>39</v>
      </c>
      <c r="B367">
        <v>3.4</v>
      </c>
      <c r="C367">
        <v>2.4</v>
      </c>
      <c r="D367" s="3">
        <v>0.9</v>
      </c>
      <c r="E367">
        <v>1</v>
      </c>
      <c r="F367">
        <v>18</v>
      </c>
      <c r="G367">
        <v>94</v>
      </c>
      <c r="H367">
        <v>5</v>
      </c>
      <c r="I367">
        <v>0.4</v>
      </c>
      <c r="J367">
        <v>0</v>
      </c>
      <c r="K367">
        <v>8</v>
      </c>
      <c r="L367">
        <v>1</v>
      </c>
      <c r="M367">
        <v>0</v>
      </c>
      <c r="N367">
        <v>1</v>
      </c>
      <c r="O367">
        <v>0</v>
      </c>
      <c r="P367">
        <v>0</v>
      </c>
      <c r="Q367">
        <v>0</v>
      </c>
      <c r="R367">
        <v>0</v>
      </c>
      <c r="S367">
        <v>0</v>
      </c>
      <c r="T367">
        <v>0</v>
      </c>
      <c r="U367">
        <v>0</v>
      </c>
      <c r="V367">
        <v>0</v>
      </c>
      <c r="W367">
        <v>0</v>
      </c>
      <c r="X367">
        <v>0</v>
      </c>
      <c r="Y367">
        <v>1</v>
      </c>
      <c r="Z367">
        <v>0</v>
      </c>
      <c r="AA367">
        <v>0</v>
      </c>
      <c r="AB367">
        <v>0</v>
      </c>
      <c r="AC367">
        <v>0</v>
      </c>
      <c r="AD367">
        <v>0</v>
      </c>
      <c r="AE367">
        <v>1</v>
      </c>
      <c r="AF367">
        <v>0</v>
      </c>
      <c r="AG367">
        <v>0</v>
      </c>
      <c r="AH367" s="59" cm="1">
        <f t="array" ref="AH367">$B$1005+SUMPRODUCT(A367:AG367,TRANSPOSE($B$1006:$B$1038))</f>
        <v>-3.3578634837554606</v>
      </c>
      <c r="AI367" s="3">
        <f>EXP(EmployeeData36[[#This Row],[Logit]])</f>
        <v>3.4809550724269195E-2</v>
      </c>
      <c r="AJ367">
        <f>EmployeeData36[[#This Row],[Odds]]/(1+EmployeeData36[[#This Row],[Odds]])</f>
        <v>3.3638605963682677E-2</v>
      </c>
      <c r="AK367">
        <f>IF(AR367=1,LN(EmployeeData36[[#This Row],[Probability]]),LN(1-EmployeeData36[[#This Row],[Probability]]))</f>
        <v>-3.4217400823547441E-2</v>
      </c>
      <c r="AL367" s="3">
        <f>(AR367-EmployeeData36[[#This Row],[Probability]])^2</f>
        <v>1.1315558111799078E-3</v>
      </c>
      <c r="AM367" t="str">
        <f>IF(EmployeeData36[[#This Row],[Probability]]&lt;10%,"Low",
IF(EmployeeData36[[#This Row],[Probability]]&lt;20%,"Moderate",
IF(EmployeeData36[[#This Row],[Probability]]&lt;30%,"High","Very High")))</f>
        <v>Low</v>
      </c>
      <c r="AN367">
        <f t="shared" si="5"/>
        <v>0</v>
      </c>
      <c r="AO367" t="str">
        <f>EmployeeData3[[#This Row],[Department]]</f>
        <v>Sales</v>
      </c>
      <c r="AP367" t="str">
        <f>EmployeeData3[[#This Row],[Country]]</f>
        <v>US</v>
      </c>
      <c r="AQ367" t="str">
        <f>EmployeeData[[#This Row],[Job Level]]</f>
        <v>Professional</v>
      </c>
      <c r="AR367">
        <v>0</v>
      </c>
    </row>
    <row r="368" spans="1:44">
      <c r="A368">
        <v>49</v>
      </c>
      <c r="B368">
        <v>2.2999999999999998</v>
      </c>
      <c r="C368">
        <v>2.2999999999999998</v>
      </c>
      <c r="D368" s="3">
        <v>1.03</v>
      </c>
      <c r="E368">
        <v>0</v>
      </c>
      <c r="F368">
        <v>4</v>
      </c>
      <c r="G368">
        <v>72</v>
      </c>
      <c r="H368">
        <v>3</v>
      </c>
      <c r="I368">
        <v>5.3</v>
      </c>
      <c r="J368">
        <v>1</v>
      </c>
      <c r="K368">
        <v>9</v>
      </c>
      <c r="L368">
        <v>1</v>
      </c>
      <c r="M368">
        <v>0</v>
      </c>
      <c r="N368">
        <v>0</v>
      </c>
      <c r="O368">
        <v>0</v>
      </c>
      <c r="P368">
        <v>0</v>
      </c>
      <c r="Q368">
        <v>0</v>
      </c>
      <c r="R368">
        <v>1</v>
      </c>
      <c r="S368">
        <v>0</v>
      </c>
      <c r="T368">
        <v>1</v>
      </c>
      <c r="U368">
        <v>0</v>
      </c>
      <c r="V368">
        <v>0</v>
      </c>
      <c r="W368">
        <v>0</v>
      </c>
      <c r="X368">
        <v>0</v>
      </c>
      <c r="Y368">
        <v>0</v>
      </c>
      <c r="Z368">
        <v>0</v>
      </c>
      <c r="AA368">
        <v>1</v>
      </c>
      <c r="AB368">
        <v>0</v>
      </c>
      <c r="AC368">
        <v>0</v>
      </c>
      <c r="AD368">
        <v>0</v>
      </c>
      <c r="AE368">
        <v>0</v>
      </c>
      <c r="AF368">
        <v>0</v>
      </c>
      <c r="AG368">
        <v>0</v>
      </c>
      <c r="AH368" s="59" cm="1">
        <f t="array" ref="AH368">$B$1005+SUMPRODUCT(A368:AG368,TRANSPOSE($B$1006:$B$1038))</f>
        <v>-0.68701329389624011</v>
      </c>
      <c r="AI368" s="3">
        <f>EXP(EmployeeData36[[#This Row],[Logit]])</f>
        <v>0.50307636873484984</v>
      </c>
      <c r="AJ368">
        <f>EmployeeData36[[#This Row],[Odds]]/(1+EmployeeData36[[#This Row],[Odds]])</f>
        <v>0.33469780990455783</v>
      </c>
      <c r="AK368">
        <f>IF(AR368=1,LN(EmployeeData36[[#This Row],[Probability]]),LN(1-EmployeeData36[[#This Row],[Probability]]))</f>
        <v>-1.0945272142444127</v>
      </c>
      <c r="AL368" s="3">
        <f>(AR368-EmployeeData36[[#This Row],[Probability]])^2</f>
        <v>0.44262700414579181</v>
      </c>
      <c r="AM368" t="str">
        <f>IF(EmployeeData36[[#This Row],[Probability]]&lt;10%,"Low",
IF(EmployeeData36[[#This Row],[Probability]]&lt;20%,"Moderate",
IF(EmployeeData36[[#This Row],[Probability]]&lt;30%,"High","Very High")))</f>
        <v>Very High</v>
      </c>
      <c r="AN368">
        <f t="shared" si="5"/>
        <v>1</v>
      </c>
      <c r="AO368" t="str">
        <f>EmployeeData3[[#This Row],[Department]]</f>
        <v>Claims</v>
      </c>
      <c r="AP368" t="str">
        <f>EmployeeData3[[#This Row],[Country]]</f>
        <v>Canada</v>
      </c>
      <c r="AQ368" t="str">
        <f>EmployeeData[[#This Row],[Job Level]]</f>
        <v>Senior</v>
      </c>
      <c r="AR368">
        <v>1</v>
      </c>
    </row>
    <row r="369" spans="1:44">
      <c r="A369">
        <v>24</v>
      </c>
      <c r="B369">
        <v>9.1</v>
      </c>
      <c r="C369">
        <v>2.9</v>
      </c>
      <c r="D369" s="3">
        <v>0.94</v>
      </c>
      <c r="E369">
        <v>0</v>
      </c>
      <c r="F369">
        <v>12</v>
      </c>
      <c r="G369">
        <v>74</v>
      </c>
      <c r="H369">
        <v>2</v>
      </c>
      <c r="I369">
        <v>0.9</v>
      </c>
      <c r="J369">
        <v>0</v>
      </c>
      <c r="K369">
        <v>8</v>
      </c>
      <c r="L369">
        <v>1</v>
      </c>
      <c r="M369">
        <v>0</v>
      </c>
      <c r="N369">
        <v>0</v>
      </c>
      <c r="O369">
        <v>0</v>
      </c>
      <c r="P369">
        <v>0</v>
      </c>
      <c r="Q369">
        <v>1</v>
      </c>
      <c r="R369">
        <v>0</v>
      </c>
      <c r="S369">
        <v>0</v>
      </c>
      <c r="T369">
        <v>1</v>
      </c>
      <c r="U369">
        <v>0</v>
      </c>
      <c r="V369">
        <v>0</v>
      </c>
      <c r="W369">
        <v>0</v>
      </c>
      <c r="X369">
        <v>0</v>
      </c>
      <c r="Y369">
        <v>0</v>
      </c>
      <c r="Z369">
        <v>0</v>
      </c>
      <c r="AA369">
        <v>0</v>
      </c>
      <c r="AB369">
        <v>0</v>
      </c>
      <c r="AC369">
        <v>0</v>
      </c>
      <c r="AD369">
        <v>0</v>
      </c>
      <c r="AE369">
        <v>0</v>
      </c>
      <c r="AF369">
        <v>0</v>
      </c>
      <c r="AG369">
        <v>0</v>
      </c>
      <c r="AH369" s="59" cm="1">
        <f t="array" ref="AH369">$B$1005+SUMPRODUCT(A369:AG369,TRANSPOSE($B$1006:$B$1038))</f>
        <v>-2.0846747293307906</v>
      </c>
      <c r="AI369" s="3">
        <f>EXP(EmployeeData36[[#This Row],[Logit]])</f>
        <v>0.12434756020256557</v>
      </c>
      <c r="AJ369">
        <f>EmployeeData36[[#This Row],[Odds]]/(1+EmployeeData36[[#This Row],[Odds]])</f>
        <v>0.11059530398248275</v>
      </c>
      <c r="AK369">
        <f>IF(AR369=1,LN(EmployeeData36[[#This Row],[Probability]]),LN(1-EmployeeData36[[#This Row],[Probability]]))</f>
        <v>-0.11720292093576376</v>
      </c>
      <c r="AL369" s="3">
        <f>(AR369-EmployeeData36[[#This Row],[Probability]])^2</f>
        <v>1.2231321262977766E-2</v>
      </c>
      <c r="AM369" t="str">
        <f>IF(EmployeeData36[[#This Row],[Probability]]&lt;10%,"Low",
IF(EmployeeData36[[#This Row],[Probability]]&lt;20%,"Moderate",
IF(EmployeeData36[[#This Row],[Probability]]&lt;30%,"High","Very High")))</f>
        <v>Moderate</v>
      </c>
      <c r="AN369">
        <f t="shared" si="5"/>
        <v>0</v>
      </c>
      <c r="AO369" t="str">
        <f>EmployeeData3[[#This Row],[Department]]</f>
        <v>Claims</v>
      </c>
      <c r="AP369" t="str">
        <f>EmployeeData3[[#This Row],[Country]]</f>
        <v>UK</v>
      </c>
      <c r="AQ369" t="str">
        <f>EmployeeData[[#This Row],[Job Level]]</f>
        <v>Manager</v>
      </c>
      <c r="AR369">
        <v>0</v>
      </c>
    </row>
    <row r="370" spans="1:44">
      <c r="A370">
        <v>35</v>
      </c>
      <c r="B370">
        <v>0.6</v>
      </c>
      <c r="C370">
        <v>0.6</v>
      </c>
      <c r="D370" s="3">
        <v>0.9</v>
      </c>
      <c r="E370">
        <v>0</v>
      </c>
      <c r="F370">
        <v>24</v>
      </c>
      <c r="G370">
        <v>85</v>
      </c>
      <c r="H370">
        <v>2</v>
      </c>
      <c r="I370">
        <v>2.5</v>
      </c>
      <c r="J370">
        <v>0</v>
      </c>
      <c r="K370">
        <v>30</v>
      </c>
      <c r="L370">
        <v>0</v>
      </c>
      <c r="M370">
        <v>0</v>
      </c>
      <c r="N370">
        <v>0</v>
      </c>
      <c r="O370">
        <v>0</v>
      </c>
      <c r="P370">
        <v>0</v>
      </c>
      <c r="Q370">
        <v>0</v>
      </c>
      <c r="R370">
        <v>0</v>
      </c>
      <c r="S370">
        <v>0</v>
      </c>
      <c r="T370">
        <v>0</v>
      </c>
      <c r="U370">
        <v>1</v>
      </c>
      <c r="V370">
        <v>0</v>
      </c>
      <c r="W370">
        <v>0</v>
      </c>
      <c r="X370">
        <v>0</v>
      </c>
      <c r="Y370">
        <v>0</v>
      </c>
      <c r="Z370">
        <v>0</v>
      </c>
      <c r="AA370">
        <v>1</v>
      </c>
      <c r="AB370">
        <v>0</v>
      </c>
      <c r="AC370">
        <v>0</v>
      </c>
      <c r="AD370">
        <v>0</v>
      </c>
      <c r="AE370">
        <v>0</v>
      </c>
      <c r="AF370">
        <v>0</v>
      </c>
      <c r="AG370">
        <v>1</v>
      </c>
      <c r="AH370" s="59" cm="1">
        <f t="array" ref="AH370">$B$1005+SUMPRODUCT(A370:AG370,TRANSPOSE($B$1006:$B$1038))</f>
        <v>-1.6377194293982864</v>
      </c>
      <c r="AI370" s="3">
        <f>EXP(EmployeeData36[[#This Row],[Logit]])</f>
        <v>0.19442293230167287</v>
      </c>
      <c r="AJ370">
        <f>EmployeeData36[[#This Row],[Odds]]/(1+EmployeeData36[[#This Row],[Odds]])</f>
        <v>0.16277561912430519</v>
      </c>
      <c r="AK370">
        <f>IF(AR370=1,LN(EmployeeData36[[#This Row],[Probability]]),LN(1-EmployeeData36[[#This Row],[Probability]]))</f>
        <v>-0.17766316690922607</v>
      </c>
      <c r="AL370" s="3">
        <f>(AR370-EmployeeData36[[#This Row],[Probability]])^2</f>
        <v>2.6495902181300868E-2</v>
      </c>
      <c r="AM370" t="str">
        <f>IF(EmployeeData36[[#This Row],[Probability]]&lt;10%,"Low",
IF(EmployeeData36[[#This Row],[Probability]]&lt;20%,"Moderate",
IF(EmployeeData36[[#This Row],[Probability]]&lt;30%,"High","Very High")))</f>
        <v>Moderate</v>
      </c>
      <c r="AN370">
        <f t="shared" si="5"/>
        <v>0</v>
      </c>
      <c r="AO370" t="str">
        <f>EmployeeData3[[#This Row],[Department]]</f>
        <v>Finance</v>
      </c>
      <c r="AP370" t="str">
        <f>EmployeeData3[[#This Row],[Country]]</f>
        <v>Canada</v>
      </c>
      <c r="AQ370" t="str">
        <f>EmployeeData[[#This Row],[Job Level]]</f>
        <v>Professional</v>
      </c>
      <c r="AR370">
        <v>0</v>
      </c>
    </row>
    <row r="371" spans="1:44">
      <c r="A371">
        <v>37</v>
      </c>
      <c r="B371">
        <v>7.6</v>
      </c>
      <c r="C371">
        <v>2.6</v>
      </c>
      <c r="D371" s="3">
        <v>0.82</v>
      </c>
      <c r="E371">
        <v>0</v>
      </c>
      <c r="F371">
        <v>19</v>
      </c>
      <c r="G371">
        <v>49</v>
      </c>
      <c r="H371">
        <v>10</v>
      </c>
      <c r="I371">
        <v>1.1000000000000001</v>
      </c>
      <c r="J371">
        <v>0</v>
      </c>
      <c r="K371">
        <v>42</v>
      </c>
      <c r="L371">
        <v>1</v>
      </c>
      <c r="M371">
        <v>0</v>
      </c>
      <c r="N371">
        <v>1</v>
      </c>
      <c r="O371">
        <v>0</v>
      </c>
      <c r="P371">
        <v>0</v>
      </c>
      <c r="Q371">
        <v>0</v>
      </c>
      <c r="R371">
        <v>0</v>
      </c>
      <c r="S371">
        <v>0</v>
      </c>
      <c r="T371">
        <v>0</v>
      </c>
      <c r="U371">
        <v>0</v>
      </c>
      <c r="V371">
        <v>0</v>
      </c>
      <c r="W371">
        <v>1</v>
      </c>
      <c r="X371">
        <v>0</v>
      </c>
      <c r="Y371">
        <v>0</v>
      </c>
      <c r="Z371">
        <v>0</v>
      </c>
      <c r="AA371">
        <v>0</v>
      </c>
      <c r="AB371">
        <v>0</v>
      </c>
      <c r="AC371">
        <v>0</v>
      </c>
      <c r="AD371">
        <v>0</v>
      </c>
      <c r="AE371">
        <v>0</v>
      </c>
      <c r="AF371">
        <v>1</v>
      </c>
      <c r="AG371">
        <v>0</v>
      </c>
      <c r="AH371" s="59" cm="1">
        <f t="array" ref="AH371">$B$1005+SUMPRODUCT(A371:AG371,TRANSPOSE($B$1006:$B$1038))</f>
        <v>-1.0771495673927607</v>
      </c>
      <c r="AI371" s="3">
        <f>EXP(EmployeeData36[[#This Row],[Logit]])</f>
        <v>0.34056490071732265</v>
      </c>
      <c r="AJ371">
        <f>EmployeeData36[[#This Row],[Odds]]/(1+EmployeeData36[[#This Row],[Odds]])</f>
        <v>0.25404581347392419</v>
      </c>
      <c r="AK371">
        <f>IF(AR371=1,LN(EmployeeData36[[#This Row],[Probability]]),LN(1-EmployeeData36[[#This Row],[Probability]]))</f>
        <v>-0.29309109282761758</v>
      </c>
      <c r="AL371" s="3">
        <f>(AR371-EmployeeData36[[#This Row],[Probability]])^2</f>
        <v>6.4539275343627883E-2</v>
      </c>
      <c r="AM371" t="str">
        <f>IF(EmployeeData36[[#This Row],[Probability]]&lt;10%,"Low",
IF(EmployeeData36[[#This Row],[Probability]]&lt;20%,"Moderate",
IF(EmployeeData36[[#This Row],[Probability]]&lt;30%,"High","Very High")))</f>
        <v>High</v>
      </c>
      <c r="AN371">
        <f t="shared" si="5"/>
        <v>0</v>
      </c>
      <c r="AO371" t="str">
        <f>EmployeeData3[[#This Row],[Department]]</f>
        <v>IT</v>
      </c>
      <c r="AP371" t="str">
        <f>EmployeeData3[[#This Row],[Country]]</f>
        <v>UK</v>
      </c>
      <c r="AQ371" t="str">
        <f>EmployeeData[[#This Row],[Job Level]]</f>
        <v>Professional</v>
      </c>
      <c r="AR371">
        <v>0</v>
      </c>
    </row>
    <row r="372" spans="1:44">
      <c r="A372">
        <v>21</v>
      </c>
      <c r="B372">
        <v>0.5</v>
      </c>
      <c r="C372">
        <v>0.5</v>
      </c>
      <c r="D372" s="3">
        <v>0.91</v>
      </c>
      <c r="E372">
        <v>0</v>
      </c>
      <c r="F372">
        <v>21</v>
      </c>
      <c r="G372">
        <v>68</v>
      </c>
      <c r="H372">
        <v>5</v>
      </c>
      <c r="I372">
        <v>2.6</v>
      </c>
      <c r="J372">
        <v>1</v>
      </c>
      <c r="K372">
        <v>17</v>
      </c>
      <c r="L372">
        <v>0</v>
      </c>
      <c r="M372">
        <v>0</v>
      </c>
      <c r="N372">
        <v>0</v>
      </c>
      <c r="O372">
        <v>0</v>
      </c>
      <c r="P372">
        <v>0</v>
      </c>
      <c r="Q372">
        <v>0</v>
      </c>
      <c r="R372">
        <v>0</v>
      </c>
      <c r="S372">
        <v>1</v>
      </c>
      <c r="T372">
        <v>0</v>
      </c>
      <c r="U372">
        <v>0</v>
      </c>
      <c r="V372">
        <v>0</v>
      </c>
      <c r="W372">
        <v>1</v>
      </c>
      <c r="X372">
        <v>0</v>
      </c>
      <c r="Y372">
        <v>0</v>
      </c>
      <c r="Z372">
        <v>0</v>
      </c>
      <c r="AA372">
        <v>0</v>
      </c>
      <c r="AB372">
        <v>0</v>
      </c>
      <c r="AC372">
        <v>0</v>
      </c>
      <c r="AD372">
        <v>0</v>
      </c>
      <c r="AE372">
        <v>1</v>
      </c>
      <c r="AF372">
        <v>1</v>
      </c>
      <c r="AG372">
        <v>0</v>
      </c>
      <c r="AH372" s="59" cm="1">
        <f t="array" ref="AH372">$B$1005+SUMPRODUCT(A372:AG372,TRANSPOSE($B$1006:$B$1038))</f>
        <v>-1.2572221933406564</v>
      </c>
      <c r="AI372" s="3">
        <f>EXP(EmployeeData36[[#This Row],[Logit]])</f>
        <v>0.28444305792454322</v>
      </c>
      <c r="AJ372">
        <f>EmployeeData36[[#This Row],[Odds]]/(1+EmployeeData36[[#This Row],[Odds]])</f>
        <v>0.22145244677810647</v>
      </c>
      <c r="AK372">
        <f>IF(AR372=1,LN(EmployeeData36[[#This Row],[Probability]]),LN(1-EmployeeData36[[#This Row],[Probability]]))</f>
        <v>-0.25032520643691814</v>
      </c>
      <c r="AL372" s="3">
        <f>(AR372-EmployeeData36[[#This Row],[Probability]])^2</f>
        <v>4.9041186184010079E-2</v>
      </c>
      <c r="AM372" t="str">
        <f>IF(EmployeeData36[[#This Row],[Probability]]&lt;10%,"Low",
IF(EmployeeData36[[#This Row],[Probability]]&lt;20%,"Moderate",
IF(EmployeeData36[[#This Row],[Probability]]&lt;30%,"High","Very High")))</f>
        <v>High</v>
      </c>
      <c r="AN372">
        <f t="shared" si="5"/>
        <v>0</v>
      </c>
      <c r="AO372" t="str">
        <f>EmployeeData3[[#This Row],[Department]]</f>
        <v>IT</v>
      </c>
      <c r="AP372" t="str">
        <f>EmployeeData3[[#This Row],[Country]]</f>
        <v>US</v>
      </c>
      <c r="AQ372" t="str">
        <f>EmployeeData[[#This Row],[Job Level]]</f>
        <v>Senior Manager</v>
      </c>
      <c r="AR372">
        <v>0</v>
      </c>
    </row>
    <row r="373" spans="1:44">
      <c r="A373">
        <v>28</v>
      </c>
      <c r="B373">
        <v>7.1</v>
      </c>
      <c r="C373">
        <v>1.1000000000000001</v>
      </c>
      <c r="D373" s="3">
        <v>0.99</v>
      </c>
      <c r="E373">
        <v>0</v>
      </c>
      <c r="F373">
        <v>19</v>
      </c>
      <c r="G373">
        <v>88</v>
      </c>
      <c r="H373">
        <v>2</v>
      </c>
      <c r="I373">
        <v>4.5999999999999996</v>
      </c>
      <c r="J373">
        <v>1</v>
      </c>
      <c r="K373">
        <v>32</v>
      </c>
      <c r="L373">
        <v>1</v>
      </c>
      <c r="M373">
        <v>0</v>
      </c>
      <c r="N373">
        <v>0</v>
      </c>
      <c r="O373">
        <v>0</v>
      </c>
      <c r="P373">
        <v>0</v>
      </c>
      <c r="Q373">
        <v>0</v>
      </c>
      <c r="R373">
        <v>0</v>
      </c>
      <c r="S373">
        <v>0</v>
      </c>
      <c r="T373">
        <v>0</v>
      </c>
      <c r="U373">
        <v>0</v>
      </c>
      <c r="V373">
        <v>0</v>
      </c>
      <c r="W373">
        <v>1</v>
      </c>
      <c r="X373">
        <v>0</v>
      </c>
      <c r="Y373">
        <v>0</v>
      </c>
      <c r="Z373">
        <v>0</v>
      </c>
      <c r="AA373">
        <v>0</v>
      </c>
      <c r="AB373">
        <v>0</v>
      </c>
      <c r="AC373">
        <v>0</v>
      </c>
      <c r="AD373">
        <v>0</v>
      </c>
      <c r="AE373">
        <v>0</v>
      </c>
      <c r="AF373">
        <v>0</v>
      </c>
      <c r="AG373">
        <v>0</v>
      </c>
      <c r="AH373" s="59" cm="1">
        <f t="array" ref="AH373">$B$1005+SUMPRODUCT(A373:AG373,TRANSPOSE($B$1006:$B$1038))</f>
        <v>-1.9792499758760689</v>
      </c>
      <c r="AI373" s="3">
        <f>EXP(EmployeeData36[[#This Row],[Logit]])</f>
        <v>0.1381728314138306</v>
      </c>
      <c r="AJ373">
        <f>EmployeeData36[[#This Row],[Odds]]/(1+EmployeeData36[[#This Row],[Odds]])</f>
        <v>0.12139881360741429</v>
      </c>
      <c r="AK373">
        <f>IF(AR373=1,LN(EmployeeData36[[#This Row],[Probability]]),LN(1-EmployeeData36[[#This Row],[Probability]]))</f>
        <v>-0.12942419711973779</v>
      </c>
      <c r="AL373" s="3">
        <f>(AR373-EmployeeData36[[#This Row],[Probability]])^2</f>
        <v>1.4737671945287719E-2</v>
      </c>
      <c r="AM373" t="str">
        <f>IF(EmployeeData36[[#This Row],[Probability]]&lt;10%,"Low",
IF(EmployeeData36[[#This Row],[Probability]]&lt;20%,"Moderate",
IF(EmployeeData36[[#This Row],[Probability]]&lt;30%,"High","Very High")))</f>
        <v>Moderate</v>
      </c>
      <c r="AN373">
        <f t="shared" si="5"/>
        <v>0</v>
      </c>
      <c r="AO373" t="str">
        <f>EmployeeData3[[#This Row],[Department]]</f>
        <v>IT</v>
      </c>
      <c r="AP373" t="str">
        <f>EmployeeData3[[#This Row],[Country]]</f>
        <v>UK</v>
      </c>
      <c r="AQ373" t="str">
        <f>EmployeeData[[#This Row],[Job Level]]</f>
        <v>Professional</v>
      </c>
      <c r="AR373">
        <v>0</v>
      </c>
    </row>
    <row r="374" spans="1:44">
      <c r="A374">
        <v>31</v>
      </c>
      <c r="B374">
        <v>4</v>
      </c>
      <c r="C374">
        <v>0.6</v>
      </c>
      <c r="D374" s="3">
        <v>0.86</v>
      </c>
      <c r="E374">
        <v>1</v>
      </c>
      <c r="F374">
        <v>31</v>
      </c>
      <c r="G374">
        <v>80</v>
      </c>
      <c r="H374">
        <v>5</v>
      </c>
      <c r="I374">
        <v>3.8</v>
      </c>
      <c r="J374">
        <v>0</v>
      </c>
      <c r="K374">
        <v>6</v>
      </c>
      <c r="L374">
        <v>0</v>
      </c>
      <c r="M374">
        <v>0</v>
      </c>
      <c r="N374">
        <v>1</v>
      </c>
      <c r="O374">
        <v>0</v>
      </c>
      <c r="P374">
        <v>0</v>
      </c>
      <c r="Q374">
        <v>1</v>
      </c>
      <c r="R374">
        <v>0</v>
      </c>
      <c r="S374">
        <v>0</v>
      </c>
      <c r="T374">
        <v>0</v>
      </c>
      <c r="U374">
        <v>0</v>
      </c>
      <c r="V374">
        <v>0</v>
      </c>
      <c r="W374">
        <v>1</v>
      </c>
      <c r="X374">
        <v>0</v>
      </c>
      <c r="Y374">
        <v>0</v>
      </c>
      <c r="Z374">
        <v>0</v>
      </c>
      <c r="AA374">
        <v>0</v>
      </c>
      <c r="AB374">
        <v>0</v>
      </c>
      <c r="AC374">
        <v>0</v>
      </c>
      <c r="AD374">
        <v>1</v>
      </c>
      <c r="AE374">
        <v>0</v>
      </c>
      <c r="AF374">
        <v>0</v>
      </c>
      <c r="AG374">
        <v>0</v>
      </c>
      <c r="AH374" s="59" cm="1">
        <f t="array" ref="AH374">$B$1005+SUMPRODUCT(A374:AG374,TRANSPOSE($B$1006:$B$1038))</f>
        <v>-2.935621998236976</v>
      </c>
      <c r="AI374" s="3">
        <f>EXP(EmployeeData36[[#This Row],[Logit]])</f>
        <v>5.3097682368184712E-2</v>
      </c>
      <c r="AJ374">
        <f>EmployeeData36[[#This Row],[Odds]]/(1+EmployeeData36[[#This Row],[Odds]])</f>
        <v>5.042047215295329E-2</v>
      </c>
      <c r="AK374">
        <f>IF(AR374=1,LN(EmployeeData36[[#This Row],[Probability]]),LN(1-EmployeeData36[[#This Row],[Probability]]))</f>
        <v>-5.1735994631111275E-2</v>
      </c>
      <c r="AL374" s="3">
        <f>(AR374-EmployeeData36[[#This Row],[Probability]])^2</f>
        <v>2.542224012126738E-3</v>
      </c>
      <c r="AM374" t="str">
        <f>IF(EmployeeData36[[#This Row],[Probability]]&lt;10%,"Low",
IF(EmployeeData36[[#This Row],[Probability]]&lt;20%,"Moderate",
IF(EmployeeData36[[#This Row],[Probability]]&lt;30%,"High","Very High")))</f>
        <v>Low</v>
      </c>
      <c r="AN374">
        <f t="shared" si="5"/>
        <v>0</v>
      </c>
      <c r="AO374" t="str">
        <f>EmployeeData3[[#This Row],[Department]]</f>
        <v>IT</v>
      </c>
      <c r="AP374" t="str">
        <f>EmployeeData3[[#This Row],[Country]]</f>
        <v>Singapore</v>
      </c>
      <c r="AQ374" t="str">
        <f>EmployeeData[[#This Row],[Job Level]]</f>
        <v>Manager</v>
      </c>
      <c r="AR374">
        <v>0</v>
      </c>
    </row>
    <row r="375" spans="1:44">
      <c r="A375">
        <v>47</v>
      </c>
      <c r="B375">
        <v>1.8</v>
      </c>
      <c r="C375">
        <v>1.8</v>
      </c>
      <c r="D375" s="3">
        <v>0.95</v>
      </c>
      <c r="E375">
        <v>0</v>
      </c>
      <c r="F375">
        <v>18</v>
      </c>
      <c r="G375">
        <v>76</v>
      </c>
      <c r="H375">
        <v>1</v>
      </c>
      <c r="I375">
        <v>4</v>
      </c>
      <c r="J375">
        <v>0</v>
      </c>
      <c r="K375">
        <v>26</v>
      </c>
      <c r="L375">
        <v>0</v>
      </c>
      <c r="M375">
        <v>0</v>
      </c>
      <c r="N375">
        <v>0</v>
      </c>
      <c r="O375">
        <v>0</v>
      </c>
      <c r="P375">
        <v>0</v>
      </c>
      <c r="Q375">
        <v>0</v>
      </c>
      <c r="R375">
        <v>0</v>
      </c>
      <c r="S375">
        <v>0</v>
      </c>
      <c r="T375">
        <v>0</v>
      </c>
      <c r="U375">
        <v>0</v>
      </c>
      <c r="V375">
        <v>0</v>
      </c>
      <c r="W375">
        <v>0</v>
      </c>
      <c r="X375">
        <v>1</v>
      </c>
      <c r="Y375">
        <v>0</v>
      </c>
      <c r="Z375">
        <v>0</v>
      </c>
      <c r="AA375">
        <v>0</v>
      </c>
      <c r="AB375">
        <v>0</v>
      </c>
      <c r="AC375">
        <v>0</v>
      </c>
      <c r="AD375">
        <v>0</v>
      </c>
      <c r="AE375">
        <v>0</v>
      </c>
      <c r="AF375">
        <v>1</v>
      </c>
      <c r="AG375">
        <v>0</v>
      </c>
      <c r="AH375" s="59" cm="1">
        <f t="array" ref="AH375">$B$1005+SUMPRODUCT(A375:AG375,TRANSPOSE($B$1006:$B$1038))</f>
        <v>-2.6417173181128515</v>
      </c>
      <c r="AI375" s="3">
        <f>EXP(EmployeeData36[[#This Row],[Logit]])</f>
        <v>7.1238824724077637E-2</v>
      </c>
      <c r="AJ375">
        <f>EmployeeData36[[#This Row],[Odds]]/(1+EmployeeData36[[#This Row],[Odds]])</f>
        <v>6.6501346926467919E-2</v>
      </c>
      <c r="AK375">
        <f>IF(AR375=1,LN(EmployeeData36[[#This Row],[Probability]]),LN(1-EmployeeData36[[#This Row],[Probability]]))</f>
        <v>-6.8815758879245278E-2</v>
      </c>
      <c r="AL375" s="3">
        <f>(AR375-EmployeeData36[[#This Row],[Probability]])^2</f>
        <v>4.422429143034444E-3</v>
      </c>
      <c r="AM375" t="str">
        <f>IF(EmployeeData36[[#This Row],[Probability]]&lt;10%,"Low",
IF(EmployeeData36[[#This Row],[Probability]]&lt;20%,"Moderate",
IF(EmployeeData36[[#This Row],[Probability]]&lt;30%,"High","Very High")))</f>
        <v>Low</v>
      </c>
      <c r="AN375">
        <f t="shared" si="5"/>
        <v>0</v>
      </c>
      <c r="AO375" t="str">
        <f>EmployeeData3[[#This Row],[Department]]</f>
        <v>Marketing</v>
      </c>
      <c r="AP375" t="str">
        <f>EmployeeData3[[#This Row],[Country]]</f>
        <v>UK</v>
      </c>
      <c r="AQ375" t="str">
        <f>EmployeeData[[#This Row],[Job Level]]</f>
        <v>Professional</v>
      </c>
      <c r="AR375">
        <v>0</v>
      </c>
    </row>
    <row r="376" spans="1:44">
      <c r="A376">
        <v>32</v>
      </c>
      <c r="B376">
        <v>2.9</v>
      </c>
      <c r="C376">
        <v>0.4</v>
      </c>
      <c r="D376" s="3">
        <v>1.2</v>
      </c>
      <c r="E376">
        <v>0</v>
      </c>
      <c r="F376">
        <v>13</v>
      </c>
      <c r="G376">
        <v>54</v>
      </c>
      <c r="H376">
        <v>2</v>
      </c>
      <c r="I376">
        <v>0.8</v>
      </c>
      <c r="J376">
        <v>1</v>
      </c>
      <c r="K376">
        <v>32</v>
      </c>
      <c r="L376">
        <v>1</v>
      </c>
      <c r="M376">
        <v>0</v>
      </c>
      <c r="N376">
        <v>1</v>
      </c>
      <c r="O376">
        <v>0</v>
      </c>
      <c r="P376">
        <v>0</v>
      </c>
      <c r="Q376">
        <v>0</v>
      </c>
      <c r="R376">
        <v>0</v>
      </c>
      <c r="S376">
        <v>0</v>
      </c>
      <c r="T376">
        <v>0</v>
      </c>
      <c r="U376">
        <v>0</v>
      </c>
      <c r="V376">
        <v>0</v>
      </c>
      <c r="W376">
        <v>1</v>
      </c>
      <c r="X376">
        <v>0</v>
      </c>
      <c r="Y376">
        <v>0</v>
      </c>
      <c r="Z376">
        <v>0</v>
      </c>
      <c r="AA376">
        <v>0</v>
      </c>
      <c r="AB376">
        <v>0</v>
      </c>
      <c r="AC376">
        <v>0</v>
      </c>
      <c r="AD376">
        <v>0</v>
      </c>
      <c r="AE376">
        <v>1</v>
      </c>
      <c r="AF376">
        <v>0</v>
      </c>
      <c r="AG376">
        <v>0</v>
      </c>
      <c r="AH376" s="59" cm="1">
        <f t="array" ref="AH376">$B$1005+SUMPRODUCT(A376:AG376,TRANSPOSE($B$1006:$B$1038))</f>
        <v>-0.87677886682001061</v>
      </c>
      <c r="AI376" s="3">
        <f>EXP(EmployeeData36[[#This Row],[Logit]])</f>
        <v>0.41612113682451174</v>
      </c>
      <c r="AJ376">
        <f>EmployeeData36[[#This Row],[Odds]]/(1+EmployeeData36[[#This Row],[Odds]])</f>
        <v>0.29384572124784142</v>
      </c>
      <c r="AK376">
        <f>IF(AR376=1,LN(EmployeeData36[[#This Row],[Probability]]),LN(1-EmployeeData36[[#This Row],[Probability]]))</f>
        <v>-1.2247004070373464</v>
      </c>
      <c r="AL376" s="3">
        <f>(AR376-EmployeeData36[[#This Row],[Probability]])^2</f>
        <v>0.49865386539998136</v>
      </c>
      <c r="AM376" t="str">
        <f>IF(EmployeeData36[[#This Row],[Probability]]&lt;10%,"Low",
IF(EmployeeData36[[#This Row],[Probability]]&lt;20%,"Moderate",
IF(EmployeeData36[[#This Row],[Probability]]&lt;30%,"High","Very High")))</f>
        <v>High</v>
      </c>
      <c r="AN376">
        <f t="shared" si="5"/>
        <v>1</v>
      </c>
      <c r="AO376" t="str">
        <f>EmployeeData3[[#This Row],[Department]]</f>
        <v>IT</v>
      </c>
      <c r="AP376" t="str">
        <f>EmployeeData3[[#This Row],[Country]]</f>
        <v>US</v>
      </c>
      <c r="AQ376" t="str">
        <f>EmployeeData[[#This Row],[Job Level]]</f>
        <v>Professional</v>
      </c>
      <c r="AR376">
        <v>1</v>
      </c>
    </row>
    <row r="377" spans="1:44">
      <c r="A377">
        <v>31</v>
      </c>
      <c r="B377">
        <v>6.2</v>
      </c>
      <c r="C377">
        <v>1.8</v>
      </c>
      <c r="D377" s="3">
        <v>1.1200000000000001</v>
      </c>
      <c r="E377">
        <v>1</v>
      </c>
      <c r="F377">
        <v>8</v>
      </c>
      <c r="G377">
        <v>76</v>
      </c>
      <c r="H377">
        <v>10</v>
      </c>
      <c r="I377">
        <v>2.5</v>
      </c>
      <c r="J377">
        <v>0</v>
      </c>
      <c r="K377">
        <v>7</v>
      </c>
      <c r="L377">
        <v>1</v>
      </c>
      <c r="M377">
        <v>0</v>
      </c>
      <c r="N377">
        <v>1</v>
      </c>
      <c r="O377">
        <v>0</v>
      </c>
      <c r="P377">
        <v>0</v>
      </c>
      <c r="Q377">
        <v>1</v>
      </c>
      <c r="R377">
        <v>0</v>
      </c>
      <c r="S377">
        <v>0</v>
      </c>
      <c r="T377">
        <v>0</v>
      </c>
      <c r="U377">
        <v>0</v>
      </c>
      <c r="V377">
        <v>1</v>
      </c>
      <c r="W377">
        <v>0</v>
      </c>
      <c r="X377">
        <v>0</v>
      </c>
      <c r="Y377">
        <v>0</v>
      </c>
      <c r="Z377">
        <v>0</v>
      </c>
      <c r="AA377">
        <v>0</v>
      </c>
      <c r="AB377">
        <v>0</v>
      </c>
      <c r="AC377">
        <v>0</v>
      </c>
      <c r="AD377">
        <v>0</v>
      </c>
      <c r="AE377">
        <v>1</v>
      </c>
      <c r="AF377">
        <v>0</v>
      </c>
      <c r="AG377">
        <v>0</v>
      </c>
      <c r="AH377" s="59" cm="1">
        <f t="array" ref="AH377">$B$1005+SUMPRODUCT(A377:AG377,TRANSPOSE($B$1006:$B$1038))</f>
        <v>-2.7726053707267964</v>
      </c>
      <c r="AI377" s="3">
        <f>EXP(EmployeeData36[[#This Row],[Logit]])</f>
        <v>6.2498959478223134E-2</v>
      </c>
      <c r="AJ377">
        <f>EmployeeData36[[#This Row],[Odds]]/(1+EmployeeData36[[#This Row],[Odds]])</f>
        <v>5.8822607702990519E-2</v>
      </c>
      <c r="AK377">
        <f>IF(AR377=1,LN(EmployeeData36[[#This Row],[Probability]]),LN(1-EmployeeData36[[#This Row],[Probability]]))</f>
        <v>-6.0623642501341807E-2</v>
      </c>
      <c r="AL377" s="3">
        <f>(AR377-EmployeeData36[[#This Row],[Probability]])^2</f>
        <v>3.4600991769799193E-3</v>
      </c>
      <c r="AM377" t="str">
        <f>IF(EmployeeData36[[#This Row],[Probability]]&lt;10%,"Low",
IF(EmployeeData36[[#This Row],[Probability]]&lt;20%,"Moderate",
IF(EmployeeData36[[#This Row],[Probability]]&lt;30%,"High","Very High")))</f>
        <v>Low</v>
      </c>
      <c r="AN377">
        <f t="shared" si="5"/>
        <v>0</v>
      </c>
      <c r="AO377" t="str">
        <f>EmployeeData3[[#This Row],[Department]]</f>
        <v>HR</v>
      </c>
      <c r="AP377" t="str">
        <f>EmployeeData3[[#This Row],[Country]]</f>
        <v>US</v>
      </c>
      <c r="AQ377" t="str">
        <f>EmployeeData[[#This Row],[Job Level]]</f>
        <v>Manager</v>
      </c>
      <c r="AR377">
        <v>0</v>
      </c>
    </row>
    <row r="378" spans="1:44">
      <c r="A378">
        <v>45</v>
      </c>
      <c r="B378">
        <v>12.8</v>
      </c>
      <c r="C378">
        <v>1.5</v>
      </c>
      <c r="D378" s="3">
        <v>1.17</v>
      </c>
      <c r="E378">
        <v>0</v>
      </c>
      <c r="F378">
        <v>18</v>
      </c>
      <c r="G378">
        <v>65</v>
      </c>
      <c r="H378">
        <v>3</v>
      </c>
      <c r="I378">
        <v>8.6999999999999993</v>
      </c>
      <c r="J378">
        <v>0</v>
      </c>
      <c r="K378">
        <v>22</v>
      </c>
      <c r="L378">
        <v>0</v>
      </c>
      <c r="M378">
        <v>0</v>
      </c>
      <c r="N378">
        <v>1</v>
      </c>
      <c r="O378">
        <v>0</v>
      </c>
      <c r="P378">
        <v>0</v>
      </c>
      <c r="Q378">
        <v>0</v>
      </c>
      <c r="R378">
        <v>0</v>
      </c>
      <c r="S378">
        <v>0</v>
      </c>
      <c r="T378">
        <v>0</v>
      </c>
      <c r="U378">
        <v>0</v>
      </c>
      <c r="V378">
        <v>0</v>
      </c>
      <c r="W378">
        <v>0</v>
      </c>
      <c r="X378">
        <v>0</v>
      </c>
      <c r="Y378">
        <v>0</v>
      </c>
      <c r="Z378">
        <v>1</v>
      </c>
      <c r="AA378">
        <v>0</v>
      </c>
      <c r="AB378">
        <v>0</v>
      </c>
      <c r="AC378">
        <v>0</v>
      </c>
      <c r="AD378">
        <v>0</v>
      </c>
      <c r="AE378">
        <v>0</v>
      </c>
      <c r="AF378">
        <v>0</v>
      </c>
      <c r="AG378">
        <v>0</v>
      </c>
      <c r="AH378" s="59" cm="1">
        <f t="array" ref="AH378">$B$1005+SUMPRODUCT(A378:AG378,TRANSPOSE($B$1006:$B$1038))</f>
        <v>-3.2006730779182053</v>
      </c>
      <c r="AI378" s="3">
        <f>EXP(EmployeeData36[[#This Row],[Logit]])</f>
        <v>4.0734777070229558E-2</v>
      </c>
      <c r="AJ378">
        <f>EmployeeData36[[#This Row],[Odds]]/(1+EmployeeData36[[#This Row],[Odds]])</f>
        <v>3.9140401539095246E-2</v>
      </c>
      <c r="AK378">
        <f>IF(AR378=1,LN(EmployeeData36[[#This Row],[Probability]]),LN(1-EmployeeData36[[#This Row],[Probability]]))</f>
        <v>-3.9926980101736113E-2</v>
      </c>
      <c r="AL378" s="3">
        <f>(AR378-EmployeeData36[[#This Row],[Probability]])^2</f>
        <v>1.5319710326416095E-3</v>
      </c>
      <c r="AM378" t="str">
        <f>IF(EmployeeData36[[#This Row],[Probability]]&lt;10%,"Low",
IF(EmployeeData36[[#This Row],[Probability]]&lt;20%,"Moderate",
IF(EmployeeData36[[#This Row],[Probability]]&lt;30%,"High","Very High")))</f>
        <v>Low</v>
      </c>
      <c r="AN378">
        <f t="shared" si="5"/>
        <v>0</v>
      </c>
      <c r="AO378" t="str">
        <f>EmployeeData3[[#This Row],[Department]]</f>
        <v>Underwriting</v>
      </c>
      <c r="AP378" t="str">
        <f>EmployeeData3[[#This Row],[Country]]</f>
        <v>UK</v>
      </c>
      <c r="AQ378" t="str">
        <f>EmployeeData[[#This Row],[Job Level]]</f>
        <v>Professional</v>
      </c>
      <c r="AR378">
        <v>0</v>
      </c>
    </row>
    <row r="379" spans="1:44">
      <c r="A379">
        <v>23</v>
      </c>
      <c r="B379">
        <v>0.9</v>
      </c>
      <c r="C379">
        <v>0.9</v>
      </c>
      <c r="D379" s="3">
        <v>1</v>
      </c>
      <c r="E379">
        <v>0</v>
      </c>
      <c r="F379">
        <v>1</v>
      </c>
      <c r="G379">
        <v>76</v>
      </c>
      <c r="H379">
        <v>10</v>
      </c>
      <c r="I379">
        <v>3.1</v>
      </c>
      <c r="J379">
        <v>0</v>
      </c>
      <c r="K379">
        <v>33</v>
      </c>
      <c r="L379">
        <v>0</v>
      </c>
      <c r="M379">
        <v>0</v>
      </c>
      <c r="N379">
        <v>1</v>
      </c>
      <c r="O379">
        <v>0</v>
      </c>
      <c r="P379">
        <v>0</v>
      </c>
      <c r="Q379">
        <v>0</v>
      </c>
      <c r="R379">
        <v>1</v>
      </c>
      <c r="S379">
        <v>0</v>
      </c>
      <c r="T379">
        <v>0</v>
      </c>
      <c r="U379">
        <v>0</v>
      </c>
      <c r="V379">
        <v>0</v>
      </c>
      <c r="W379">
        <v>1</v>
      </c>
      <c r="X379">
        <v>0</v>
      </c>
      <c r="Y379">
        <v>0</v>
      </c>
      <c r="Z379">
        <v>0</v>
      </c>
      <c r="AA379">
        <v>0</v>
      </c>
      <c r="AB379">
        <v>0</v>
      </c>
      <c r="AC379">
        <v>0</v>
      </c>
      <c r="AD379">
        <v>0</v>
      </c>
      <c r="AE379">
        <v>0</v>
      </c>
      <c r="AF379">
        <v>1</v>
      </c>
      <c r="AG379">
        <v>0</v>
      </c>
      <c r="AH379" s="59" cm="1">
        <f t="array" ref="AH379">$B$1005+SUMPRODUCT(A379:AG379,TRANSPOSE($B$1006:$B$1038))</f>
        <v>-2.826079399234783</v>
      </c>
      <c r="AI379" s="3">
        <f>EXP(EmployeeData36[[#This Row],[Logit]])</f>
        <v>5.9244673648551523E-2</v>
      </c>
      <c r="AJ379">
        <f>EmployeeData36[[#This Row],[Odds]]/(1+EmployeeData36[[#This Row],[Odds]])</f>
        <v>5.5931056461661674E-2</v>
      </c>
      <c r="AK379">
        <f>IF(AR379=1,LN(EmployeeData36[[#This Row],[Probability]]),LN(1-EmployeeData36[[#This Row],[Probability]]))</f>
        <v>-5.7556082094189207E-2</v>
      </c>
      <c r="AL379" s="3">
        <f>(AR379-EmployeeData36[[#This Row],[Probability]])^2</f>
        <v>3.1282830769175859E-3</v>
      </c>
      <c r="AM379" t="str">
        <f>IF(EmployeeData36[[#This Row],[Probability]]&lt;10%,"Low",
IF(EmployeeData36[[#This Row],[Probability]]&lt;20%,"Moderate",
IF(EmployeeData36[[#This Row],[Probability]]&lt;30%,"High","Very High")))</f>
        <v>Low</v>
      </c>
      <c r="AN379">
        <f t="shared" si="5"/>
        <v>0</v>
      </c>
      <c r="AO379" t="str">
        <f>EmployeeData3[[#This Row],[Department]]</f>
        <v>IT</v>
      </c>
      <c r="AP379" t="str">
        <f>EmployeeData3[[#This Row],[Country]]</f>
        <v>UK</v>
      </c>
      <c r="AQ379" t="str">
        <f>EmployeeData[[#This Row],[Job Level]]</f>
        <v>Senior</v>
      </c>
      <c r="AR379">
        <v>0</v>
      </c>
    </row>
    <row r="380" spans="1:44">
      <c r="A380">
        <v>21</v>
      </c>
      <c r="B380">
        <v>1.9</v>
      </c>
      <c r="C380">
        <v>1.6</v>
      </c>
      <c r="D380" s="3">
        <v>1.18</v>
      </c>
      <c r="E380">
        <v>1</v>
      </c>
      <c r="F380">
        <v>14</v>
      </c>
      <c r="G380">
        <v>67</v>
      </c>
      <c r="H380">
        <v>4</v>
      </c>
      <c r="I380">
        <v>2.6</v>
      </c>
      <c r="J380">
        <v>0</v>
      </c>
      <c r="K380">
        <v>0</v>
      </c>
      <c r="L380">
        <v>1</v>
      </c>
      <c r="M380">
        <v>0</v>
      </c>
      <c r="N380">
        <v>0</v>
      </c>
      <c r="O380">
        <v>0</v>
      </c>
      <c r="P380">
        <v>0</v>
      </c>
      <c r="Q380">
        <v>0</v>
      </c>
      <c r="R380">
        <v>0</v>
      </c>
      <c r="S380">
        <v>0</v>
      </c>
      <c r="T380">
        <v>0</v>
      </c>
      <c r="U380">
        <v>0</v>
      </c>
      <c r="V380">
        <v>0</v>
      </c>
      <c r="W380">
        <v>0</v>
      </c>
      <c r="X380">
        <v>0</v>
      </c>
      <c r="Y380">
        <v>0</v>
      </c>
      <c r="Z380">
        <v>1</v>
      </c>
      <c r="AA380">
        <v>1</v>
      </c>
      <c r="AB380">
        <v>0</v>
      </c>
      <c r="AC380">
        <v>0</v>
      </c>
      <c r="AD380">
        <v>0</v>
      </c>
      <c r="AE380">
        <v>0</v>
      </c>
      <c r="AF380">
        <v>0</v>
      </c>
      <c r="AG380">
        <v>0</v>
      </c>
      <c r="AH380" s="59" cm="1">
        <f t="array" ref="AH380">$B$1005+SUMPRODUCT(A380:AG380,TRANSPOSE($B$1006:$B$1038))</f>
        <v>-1.8189106372910115</v>
      </c>
      <c r="AI380" s="3">
        <f>EXP(EmployeeData36[[#This Row],[Logit]])</f>
        <v>0.16220235191864305</v>
      </c>
      <c r="AJ380">
        <f>EmployeeData36[[#This Row],[Odds]]/(1+EmployeeData36[[#This Row],[Odds]])</f>
        <v>0.13956463919632267</v>
      </c>
      <c r="AK380">
        <f>IF(AR380=1,LN(EmployeeData36[[#This Row],[Probability]]),LN(1-EmployeeData36[[#This Row],[Probability]]))</f>
        <v>-0.15031678433488199</v>
      </c>
      <c r="AL380" s="3">
        <f>(AR380-EmployeeData36[[#This Row],[Probability]])^2</f>
        <v>1.9478288513999728E-2</v>
      </c>
      <c r="AM380" t="str">
        <f>IF(EmployeeData36[[#This Row],[Probability]]&lt;10%,"Low",
IF(EmployeeData36[[#This Row],[Probability]]&lt;20%,"Moderate",
IF(EmployeeData36[[#This Row],[Probability]]&lt;30%,"High","Very High")))</f>
        <v>Moderate</v>
      </c>
      <c r="AN380">
        <f t="shared" si="5"/>
        <v>0</v>
      </c>
      <c r="AO380" t="str">
        <f>EmployeeData3[[#This Row],[Department]]</f>
        <v>Underwriting</v>
      </c>
      <c r="AP380" t="str">
        <f>EmployeeData3[[#This Row],[Country]]</f>
        <v>Canada</v>
      </c>
      <c r="AQ380" t="str">
        <f>EmployeeData[[#This Row],[Job Level]]</f>
        <v>Professional</v>
      </c>
      <c r="AR380">
        <v>0</v>
      </c>
    </row>
    <row r="381" spans="1:44">
      <c r="A381">
        <v>35</v>
      </c>
      <c r="B381">
        <v>1.2</v>
      </c>
      <c r="C381">
        <v>1.2</v>
      </c>
      <c r="D381" s="3">
        <v>0.92</v>
      </c>
      <c r="E381">
        <v>0</v>
      </c>
      <c r="F381">
        <v>14</v>
      </c>
      <c r="G381">
        <v>60</v>
      </c>
      <c r="H381">
        <v>7</v>
      </c>
      <c r="I381">
        <v>2.1</v>
      </c>
      <c r="J381">
        <v>0</v>
      </c>
      <c r="K381">
        <v>40</v>
      </c>
      <c r="L381">
        <v>0</v>
      </c>
      <c r="M381">
        <v>0</v>
      </c>
      <c r="N381">
        <v>0</v>
      </c>
      <c r="O381">
        <v>1</v>
      </c>
      <c r="P381">
        <v>0</v>
      </c>
      <c r="Q381">
        <v>0</v>
      </c>
      <c r="R381">
        <v>1</v>
      </c>
      <c r="S381">
        <v>0</v>
      </c>
      <c r="T381">
        <v>0</v>
      </c>
      <c r="U381">
        <v>0</v>
      </c>
      <c r="V381">
        <v>1</v>
      </c>
      <c r="W381">
        <v>0</v>
      </c>
      <c r="X381">
        <v>0</v>
      </c>
      <c r="Y381">
        <v>0</v>
      </c>
      <c r="Z381">
        <v>0</v>
      </c>
      <c r="AA381">
        <v>0</v>
      </c>
      <c r="AB381">
        <v>0</v>
      </c>
      <c r="AC381">
        <v>0</v>
      </c>
      <c r="AD381">
        <v>0</v>
      </c>
      <c r="AE381">
        <v>0</v>
      </c>
      <c r="AF381">
        <v>0</v>
      </c>
      <c r="AG381">
        <v>0</v>
      </c>
      <c r="AH381" s="59" cm="1">
        <f t="array" ref="AH381">$B$1005+SUMPRODUCT(A381:AG381,TRANSPOSE($B$1006:$B$1038))</f>
        <v>-2.2798344436466818</v>
      </c>
      <c r="AI381" s="3">
        <f>EXP(EmployeeData36[[#This Row],[Logit]])</f>
        <v>0.1023011419176298</v>
      </c>
      <c r="AJ381">
        <f>EmployeeData36[[#This Row],[Odds]]/(1+EmployeeData36[[#This Row],[Odds]])</f>
        <v>9.2806890991386018E-2</v>
      </c>
      <c r="AK381">
        <f>IF(AR381=1,LN(EmployeeData36[[#This Row],[Probability]]),LN(1-EmployeeData36[[#This Row],[Probability]]))</f>
        <v>-9.7399941927474157E-2</v>
      </c>
      <c r="AL381" s="3">
        <f>(AR381-EmployeeData36[[#This Row],[Probability]])^2</f>
        <v>8.6131190154870065E-3</v>
      </c>
      <c r="AM381" t="str">
        <f>IF(EmployeeData36[[#This Row],[Probability]]&lt;10%,"Low",
IF(EmployeeData36[[#This Row],[Probability]]&lt;20%,"Moderate",
IF(EmployeeData36[[#This Row],[Probability]]&lt;30%,"High","Very High")))</f>
        <v>Low</v>
      </c>
      <c r="AN381">
        <f t="shared" si="5"/>
        <v>0</v>
      </c>
      <c r="AO381" t="str">
        <f>EmployeeData3[[#This Row],[Department]]</f>
        <v>HR</v>
      </c>
      <c r="AP381" t="str">
        <f>EmployeeData3[[#This Row],[Country]]</f>
        <v>UK</v>
      </c>
      <c r="AQ381" t="str">
        <f>EmployeeData[[#This Row],[Job Level]]</f>
        <v>Senior</v>
      </c>
      <c r="AR381">
        <v>0</v>
      </c>
    </row>
    <row r="382" spans="1:44">
      <c r="A382">
        <v>25</v>
      </c>
      <c r="B382">
        <v>3.4</v>
      </c>
      <c r="C382">
        <v>0.2</v>
      </c>
      <c r="D382" s="3">
        <v>0.97</v>
      </c>
      <c r="E382">
        <v>0</v>
      </c>
      <c r="F382">
        <v>4</v>
      </c>
      <c r="G382">
        <v>47</v>
      </c>
      <c r="H382">
        <v>2</v>
      </c>
      <c r="I382">
        <v>2.9</v>
      </c>
      <c r="J382">
        <v>0</v>
      </c>
      <c r="K382">
        <v>28</v>
      </c>
      <c r="L382">
        <v>0</v>
      </c>
      <c r="M382">
        <v>0</v>
      </c>
      <c r="N382">
        <v>0</v>
      </c>
      <c r="O382">
        <v>0</v>
      </c>
      <c r="P382">
        <v>0</v>
      </c>
      <c r="Q382">
        <v>0</v>
      </c>
      <c r="R382">
        <v>0</v>
      </c>
      <c r="S382">
        <v>0</v>
      </c>
      <c r="T382">
        <v>0</v>
      </c>
      <c r="U382">
        <v>0</v>
      </c>
      <c r="V382">
        <v>0</v>
      </c>
      <c r="W382">
        <v>1</v>
      </c>
      <c r="X382">
        <v>0</v>
      </c>
      <c r="Y382">
        <v>0</v>
      </c>
      <c r="Z382">
        <v>0</v>
      </c>
      <c r="AA382">
        <v>0</v>
      </c>
      <c r="AB382">
        <v>0</v>
      </c>
      <c r="AC382">
        <v>0</v>
      </c>
      <c r="AD382">
        <v>0</v>
      </c>
      <c r="AE382">
        <v>0</v>
      </c>
      <c r="AF382">
        <v>0</v>
      </c>
      <c r="AG382">
        <v>0</v>
      </c>
      <c r="AH382" s="59" cm="1">
        <f t="array" ref="AH382">$B$1005+SUMPRODUCT(A382:AG382,TRANSPOSE($B$1006:$B$1038))</f>
        <v>-1.9810438780449946</v>
      </c>
      <c r="AI382" s="3">
        <f>EXP(EmployeeData36[[#This Row],[Logit]])</f>
        <v>0.13792518506494417</v>
      </c>
      <c r="AJ382">
        <f>EmployeeData36[[#This Row],[Odds]]/(1+EmployeeData36[[#This Row],[Odds]])</f>
        <v>0.12120760386990859</v>
      </c>
      <c r="AK382">
        <f>IF(AR382=1,LN(EmployeeData36[[#This Row],[Probability]]),LN(1-EmployeeData36[[#This Row],[Probability]]))</f>
        <v>-2.1102504691143156</v>
      </c>
      <c r="AL382" s="3">
        <f>(AR382-EmployeeData36[[#This Row],[Probability]])^2</f>
        <v>0.77227607549606747</v>
      </c>
      <c r="AM382" t="str">
        <f>IF(EmployeeData36[[#This Row],[Probability]]&lt;10%,"Low",
IF(EmployeeData36[[#This Row],[Probability]]&lt;20%,"Moderate",
IF(EmployeeData36[[#This Row],[Probability]]&lt;30%,"High","Very High")))</f>
        <v>Moderate</v>
      </c>
      <c r="AN382">
        <f t="shared" si="5"/>
        <v>1</v>
      </c>
      <c r="AO382" t="str">
        <f>EmployeeData3[[#This Row],[Department]]</f>
        <v>IT</v>
      </c>
      <c r="AP382" t="str">
        <f>EmployeeData3[[#This Row],[Country]]</f>
        <v>UK</v>
      </c>
      <c r="AQ382" t="str">
        <f>EmployeeData[[#This Row],[Job Level]]</f>
        <v>Professional</v>
      </c>
      <c r="AR382">
        <v>1</v>
      </c>
    </row>
    <row r="383" spans="1:44">
      <c r="A383">
        <v>25</v>
      </c>
      <c r="B383">
        <v>7.2</v>
      </c>
      <c r="C383">
        <v>5.3</v>
      </c>
      <c r="D383" s="3">
        <v>0.72</v>
      </c>
      <c r="E383">
        <v>1</v>
      </c>
      <c r="F383">
        <v>8</v>
      </c>
      <c r="G383">
        <v>84</v>
      </c>
      <c r="H383">
        <v>7</v>
      </c>
      <c r="I383">
        <v>2.6</v>
      </c>
      <c r="J383">
        <v>0</v>
      </c>
      <c r="K383">
        <v>33</v>
      </c>
      <c r="L383">
        <v>1</v>
      </c>
      <c r="M383">
        <v>0</v>
      </c>
      <c r="N383">
        <v>0</v>
      </c>
      <c r="O383">
        <v>0</v>
      </c>
      <c r="P383">
        <v>0</v>
      </c>
      <c r="Q383">
        <v>0</v>
      </c>
      <c r="R383">
        <v>0</v>
      </c>
      <c r="S383">
        <v>0</v>
      </c>
      <c r="T383">
        <v>0</v>
      </c>
      <c r="U383">
        <v>0</v>
      </c>
      <c r="V383">
        <v>0</v>
      </c>
      <c r="W383">
        <v>0</v>
      </c>
      <c r="X383">
        <v>1</v>
      </c>
      <c r="Y383">
        <v>0</v>
      </c>
      <c r="Z383">
        <v>0</v>
      </c>
      <c r="AA383">
        <v>0</v>
      </c>
      <c r="AB383">
        <v>0</v>
      </c>
      <c r="AC383">
        <v>0</v>
      </c>
      <c r="AD383">
        <v>1</v>
      </c>
      <c r="AE383">
        <v>0</v>
      </c>
      <c r="AF383">
        <v>0</v>
      </c>
      <c r="AG383">
        <v>1</v>
      </c>
      <c r="AH383" s="59" cm="1">
        <f t="array" ref="AH383">$B$1005+SUMPRODUCT(A383:AG383,TRANSPOSE($B$1006:$B$1038))</f>
        <v>-2.4301138744615303</v>
      </c>
      <c r="AI383" s="3">
        <f>EXP(EmployeeData36[[#This Row],[Logit]])</f>
        <v>8.8026808006249846E-2</v>
      </c>
      <c r="AJ383">
        <f>EmployeeData36[[#This Row],[Odds]]/(1+EmployeeData36[[#This Row],[Odds]])</f>
        <v>8.090499917695429E-2</v>
      </c>
      <c r="AK383">
        <f>IF(AR383=1,LN(EmployeeData36[[#This Row],[Probability]]),LN(1-EmployeeData36[[#This Row],[Probability]]))</f>
        <v>-8.4365787841824844E-2</v>
      </c>
      <c r="AL383" s="3">
        <f>(AR383-EmployeeData36[[#This Row],[Probability]])^2</f>
        <v>6.5456188918229744E-3</v>
      </c>
      <c r="AM383" t="str">
        <f>IF(EmployeeData36[[#This Row],[Probability]]&lt;10%,"Low",
IF(EmployeeData36[[#This Row],[Probability]]&lt;20%,"Moderate",
IF(EmployeeData36[[#This Row],[Probability]]&lt;30%,"High","Very High")))</f>
        <v>Low</v>
      </c>
      <c r="AN383">
        <f t="shared" si="5"/>
        <v>0</v>
      </c>
      <c r="AO383" t="str">
        <f>EmployeeData3[[#This Row],[Department]]</f>
        <v>Marketing</v>
      </c>
      <c r="AP383" t="str">
        <f>EmployeeData3[[#This Row],[Country]]</f>
        <v>Singapore</v>
      </c>
      <c r="AQ383" t="str">
        <f>EmployeeData[[#This Row],[Job Level]]</f>
        <v>Professional</v>
      </c>
      <c r="AR383">
        <v>0</v>
      </c>
    </row>
    <row r="384" spans="1:44">
      <c r="A384">
        <v>43</v>
      </c>
      <c r="B384">
        <v>1.1000000000000001</v>
      </c>
      <c r="C384">
        <v>1.1000000000000001</v>
      </c>
      <c r="D384" s="3">
        <v>1.1000000000000001</v>
      </c>
      <c r="E384">
        <v>0</v>
      </c>
      <c r="F384">
        <v>23</v>
      </c>
      <c r="G384">
        <v>67</v>
      </c>
      <c r="H384">
        <v>0</v>
      </c>
      <c r="I384">
        <v>7.8</v>
      </c>
      <c r="J384">
        <v>0</v>
      </c>
      <c r="K384">
        <v>19</v>
      </c>
      <c r="L384">
        <v>0</v>
      </c>
      <c r="M384">
        <v>0</v>
      </c>
      <c r="N384">
        <v>0</v>
      </c>
      <c r="O384">
        <v>0</v>
      </c>
      <c r="P384">
        <v>0</v>
      </c>
      <c r="Q384">
        <v>0</v>
      </c>
      <c r="R384">
        <v>0</v>
      </c>
      <c r="S384">
        <v>1</v>
      </c>
      <c r="T384">
        <v>0</v>
      </c>
      <c r="U384">
        <v>0</v>
      </c>
      <c r="V384">
        <v>0</v>
      </c>
      <c r="W384">
        <v>0</v>
      </c>
      <c r="X384">
        <v>0</v>
      </c>
      <c r="Y384">
        <v>0</v>
      </c>
      <c r="Z384">
        <v>0</v>
      </c>
      <c r="AA384">
        <v>0</v>
      </c>
      <c r="AB384">
        <v>0</v>
      </c>
      <c r="AC384">
        <v>0</v>
      </c>
      <c r="AD384">
        <v>0</v>
      </c>
      <c r="AE384">
        <v>1</v>
      </c>
      <c r="AF384">
        <v>1</v>
      </c>
      <c r="AG384">
        <v>0</v>
      </c>
      <c r="AH384" s="59" cm="1">
        <f t="array" ref="AH384">$B$1005+SUMPRODUCT(A384:AG384,TRANSPOSE($B$1006:$B$1038))</f>
        <v>-1.8151979160937206</v>
      </c>
      <c r="AI384" s="3">
        <f>EXP(EmployeeData36[[#This Row],[Logit]])</f>
        <v>0.16280568333649231</v>
      </c>
      <c r="AJ384">
        <f>EmployeeData36[[#This Row],[Odds]]/(1+EmployeeData36[[#This Row],[Odds]])</f>
        <v>0.1400110832528324</v>
      </c>
      <c r="AK384">
        <f>IF(AR384=1,LN(EmployeeData36[[#This Row],[Probability]]),LN(1-EmployeeData36[[#This Row],[Probability]]))</f>
        <v>-1.9660336934146423</v>
      </c>
      <c r="AL384" s="3">
        <f>(AR384-EmployeeData36[[#This Row],[Probability]])^2</f>
        <v>0.73958093692796678</v>
      </c>
      <c r="AM384" t="str">
        <f>IF(EmployeeData36[[#This Row],[Probability]]&lt;10%,"Low",
IF(EmployeeData36[[#This Row],[Probability]]&lt;20%,"Moderate",
IF(EmployeeData36[[#This Row],[Probability]]&lt;30%,"High","Very High")))</f>
        <v>Moderate</v>
      </c>
      <c r="AN384">
        <f t="shared" si="5"/>
        <v>1</v>
      </c>
      <c r="AO384" t="str">
        <f>EmployeeData3[[#This Row],[Department]]</f>
        <v>Operations</v>
      </c>
      <c r="AP384" t="str">
        <f>EmployeeData3[[#This Row],[Country]]</f>
        <v>US</v>
      </c>
      <c r="AQ384" t="str">
        <f>EmployeeData[[#This Row],[Job Level]]</f>
        <v>Senior Manager</v>
      </c>
      <c r="AR384">
        <v>1</v>
      </c>
    </row>
    <row r="385" spans="1:44">
      <c r="A385">
        <v>46</v>
      </c>
      <c r="B385">
        <v>3.9</v>
      </c>
      <c r="C385">
        <v>3.9</v>
      </c>
      <c r="D385" s="3">
        <v>1.18</v>
      </c>
      <c r="E385">
        <v>0</v>
      </c>
      <c r="F385">
        <v>18</v>
      </c>
      <c r="G385">
        <v>71</v>
      </c>
      <c r="H385">
        <v>3</v>
      </c>
      <c r="I385">
        <v>4.5</v>
      </c>
      <c r="J385">
        <v>0</v>
      </c>
      <c r="K385">
        <v>3</v>
      </c>
      <c r="L385">
        <v>1</v>
      </c>
      <c r="M385">
        <v>0</v>
      </c>
      <c r="N385">
        <v>0</v>
      </c>
      <c r="O385">
        <v>1</v>
      </c>
      <c r="P385">
        <v>0</v>
      </c>
      <c r="Q385">
        <v>0</v>
      </c>
      <c r="R385">
        <v>0</v>
      </c>
      <c r="S385">
        <v>0</v>
      </c>
      <c r="T385">
        <v>0</v>
      </c>
      <c r="U385">
        <v>0</v>
      </c>
      <c r="V385">
        <v>0</v>
      </c>
      <c r="W385">
        <v>0</v>
      </c>
      <c r="X385">
        <v>0</v>
      </c>
      <c r="Y385">
        <v>0</v>
      </c>
      <c r="Z385">
        <v>1</v>
      </c>
      <c r="AA385">
        <v>0</v>
      </c>
      <c r="AB385">
        <v>0</v>
      </c>
      <c r="AC385">
        <v>0</v>
      </c>
      <c r="AD385">
        <v>0</v>
      </c>
      <c r="AE385">
        <v>0</v>
      </c>
      <c r="AF385">
        <v>0</v>
      </c>
      <c r="AG385">
        <v>1</v>
      </c>
      <c r="AH385" s="59" cm="1">
        <f t="array" ref="AH385">$B$1005+SUMPRODUCT(A385:AG385,TRANSPOSE($B$1006:$B$1038))</f>
        <v>-2.1627080457329448</v>
      </c>
      <c r="AI385" s="3">
        <f>EXP(EmployeeData36[[#This Row],[Logit]])</f>
        <v>0.11501323782373783</v>
      </c>
      <c r="AJ385">
        <f>EmployeeData36[[#This Row],[Odds]]/(1+EmployeeData36[[#This Row],[Odds]])</f>
        <v>0.10314966129749144</v>
      </c>
      <c r="AK385">
        <f>IF(AR385=1,LN(EmployeeData36[[#This Row],[Probability]]),LN(1-EmployeeData36[[#This Row],[Probability]]))</f>
        <v>-2.271574323062207</v>
      </c>
      <c r="AL385" s="3">
        <f>(AR385-EmployeeData36[[#This Row],[Probability]])^2</f>
        <v>0.8043405300308043</v>
      </c>
      <c r="AM385" t="str">
        <f>IF(EmployeeData36[[#This Row],[Probability]]&lt;10%,"Low",
IF(EmployeeData36[[#This Row],[Probability]]&lt;20%,"Moderate",
IF(EmployeeData36[[#This Row],[Probability]]&lt;30%,"High","Very High")))</f>
        <v>Moderate</v>
      </c>
      <c r="AN385">
        <f t="shared" si="5"/>
        <v>1</v>
      </c>
      <c r="AO385" t="str">
        <f>EmployeeData3[[#This Row],[Department]]</f>
        <v>Underwriting</v>
      </c>
      <c r="AP385" t="str">
        <f>EmployeeData3[[#This Row],[Country]]</f>
        <v>UK</v>
      </c>
      <c r="AQ385" t="str">
        <f>EmployeeData[[#This Row],[Job Level]]</f>
        <v>Professional</v>
      </c>
      <c r="AR385">
        <v>1</v>
      </c>
    </row>
    <row r="386" spans="1:44">
      <c r="A386">
        <v>45</v>
      </c>
      <c r="B386">
        <v>7.1</v>
      </c>
      <c r="C386">
        <v>2.2000000000000002</v>
      </c>
      <c r="D386" s="3">
        <v>0.93</v>
      </c>
      <c r="E386">
        <v>0</v>
      </c>
      <c r="F386">
        <v>17</v>
      </c>
      <c r="G386">
        <v>72</v>
      </c>
      <c r="H386">
        <v>11</v>
      </c>
      <c r="I386">
        <v>2.2999999999999998</v>
      </c>
      <c r="J386">
        <v>0</v>
      </c>
      <c r="K386">
        <v>30</v>
      </c>
      <c r="L386">
        <v>0</v>
      </c>
      <c r="M386">
        <v>0</v>
      </c>
      <c r="N386">
        <v>1</v>
      </c>
      <c r="O386">
        <v>0</v>
      </c>
      <c r="P386">
        <v>0</v>
      </c>
      <c r="Q386">
        <v>0</v>
      </c>
      <c r="R386">
        <v>1</v>
      </c>
      <c r="S386">
        <v>0</v>
      </c>
      <c r="T386">
        <v>0</v>
      </c>
      <c r="U386">
        <v>0</v>
      </c>
      <c r="V386">
        <v>0</v>
      </c>
      <c r="W386">
        <v>0</v>
      </c>
      <c r="X386">
        <v>1</v>
      </c>
      <c r="Y386">
        <v>0</v>
      </c>
      <c r="Z386">
        <v>0</v>
      </c>
      <c r="AA386">
        <v>0</v>
      </c>
      <c r="AB386">
        <v>0</v>
      </c>
      <c r="AC386">
        <v>0</v>
      </c>
      <c r="AD386">
        <v>0</v>
      </c>
      <c r="AE386">
        <v>1</v>
      </c>
      <c r="AF386">
        <v>0</v>
      </c>
      <c r="AG386">
        <v>0</v>
      </c>
      <c r="AH386" s="59" cm="1">
        <f t="array" ref="AH386">$B$1005+SUMPRODUCT(A386:AG386,TRANSPOSE($B$1006:$B$1038))</f>
        <v>-2.8934214481563201</v>
      </c>
      <c r="AI386" s="3">
        <f>EXP(EmployeeData36[[#This Row],[Logit]])</f>
        <v>5.5386386406747652E-2</v>
      </c>
      <c r="AJ386">
        <f>EmployeeData36[[#This Row],[Odds]]/(1+EmployeeData36[[#This Row],[Odds]])</f>
        <v>5.24797241276918E-2</v>
      </c>
      <c r="AK386">
        <f>IF(AR386=1,LN(EmployeeData36[[#This Row],[Probability]]),LN(1-EmployeeData36[[#This Row],[Probability]]))</f>
        <v>-5.3906942916989699E-2</v>
      </c>
      <c r="AL386" s="3">
        <f>(AR386-EmployeeData36[[#This Row],[Probability]])^2</f>
        <v>2.7541214445186367E-3</v>
      </c>
      <c r="AM386" t="str">
        <f>IF(EmployeeData36[[#This Row],[Probability]]&lt;10%,"Low",
IF(EmployeeData36[[#This Row],[Probability]]&lt;20%,"Moderate",
IF(EmployeeData36[[#This Row],[Probability]]&lt;30%,"High","Very High")))</f>
        <v>Low</v>
      </c>
      <c r="AN386">
        <f t="shared" ref="AN386:AN449" si="6">AR386</f>
        <v>0</v>
      </c>
      <c r="AO386" t="str">
        <f>EmployeeData3[[#This Row],[Department]]</f>
        <v>Marketing</v>
      </c>
      <c r="AP386" t="str">
        <f>EmployeeData3[[#This Row],[Country]]</f>
        <v>US</v>
      </c>
      <c r="AQ386" t="str">
        <f>EmployeeData[[#This Row],[Job Level]]</f>
        <v>Senior</v>
      </c>
      <c r="AR386">
        <v>0</v>
      </c>
    </row>
    <row r="387" spans="1:44">
      <c r="A387">
        <v>48</v>
      </c>
      <c r="B387">
        <v>2.8</v>
      </c>
      <c r="C387">
        <v>0.7</v>
      </c>
      <c r="D387" s="3">
        <v>0.94</v>
      </c>
      <c r="E387">
        <v>0</v>
      </c>
      <c r="F387">
        <v>19</v>
      </c>
      <c r="G387">
        <v>59</v>
      </c>
      <c r="H387">
        <v>5</v>
      </c>
      <c r="I387">
        <v>4.3</v>
      </c>
      <c r="J387">
        <v>1</v>
      </c>
      <c r="K387">
        <v>23</v>
      </c>
      <c r="L387">
        <v>0</v>
      </c>
      <c r="M387">
        <v>0</v>
      </c>
      <c r="N387">
        <v>1</v>
      </c>
      <c r="O387">
        <v>0</v>
      </c>
      <c r="P387">
        <v>0</v>
      </c>
      <c r="Q387">
        <v>0</v>
      </c>
      <c r="R387">
        <v>0</v>
      </c>
      <c r="S387">
        <v>0</v>
      </c>
      <c r="T387">
        <v>0</v>
      </c>
      <c r="U387">
        <v>0</v>
      </c>
      <c r="V387">
        <v>0</v>
      </c>
      <c r="W387">
        <v>0</v>
      </c>
      <c r="X387">
        <v>0</v>
      </c>
      <c r="Y387">
        <v>0</v>
      </c>
      <c r="Z387">
        <v>1</v>
      </c>
      <c r="AA387">
        <v>0</v>
      </c>
      <c r="AB387">
        <v>0</v>
      </c>
      <c r="AC387">
        <v>0</v>
      </c>
      <c r="AD387">
        <v>0</v>
      </c>
      <c r="AE387">
        <v>1</v>
      </c>
      <c r="AF387">
        <v>0</v>
      </c>
      <c r="AG387">
        <v>0</v>
      </c>
      <c r="AH387" s="59" cm="1">
        <f t="array" ref="AH387">$B$1005+SUMPRODUCT(A387:AG387,TRANSPOSE($B$1006:$B$1038))</f>
        <v>-1.9507802593060248</v>
      </c>
      <c r="AI387" s="3">
        <f>EXP(EmployeeData36[[#This Row],[Logit]])</f>
        <v>0.1421631042154439</v>
      </c>
      <c r="AJ387">
        <f>EmployeeData36[[#This Row],[Odds]]/(1+EmployeeData36[[#This Row],[Odds]])</f>
        <v>0.12446830377443882</v>
      </c>
      <c r="AK387">
        <f>IF(AR387=1,LN(EmployeeData36[[#This Row],[Probability]]),LN(1-EmployeeData36[[#This Row],[Probability]]))</f>
        <v>-0.13292392434153408</v>
      </c>
      <c r="AL387" s="3">
        <f>(AR387-EmployeeData36[[#This Row],[Probability]])^2</f>
        <v>1.5492358644485981E-2</v>
      </c>
      <c r="AM387" t="str">
        <f>IF(EmployeeData36[[#This Row],[Probability]]&lt;10%,"Low",
IF(EmployeeData36[[#This Row],[Probability]]&lt;20%,"Moderate",
IF(EmployeeData36[[#This Row],[Probability]]&lt;30%,"High","Very High")))</f>
        <v>Moderate</v>
      </c>
      <c r="AN387">
        <f t="shared" si="6"/>
        <v>0</v>
      </c>
      <c r="AO387" t="str">
        <f>EmployeeData3[[#This Row],[Department]]</f>
        <v>Underwriting</v>
      </c>
      <c r="AP387" t="str">
        <f>EmployeeData3[[#This Row],[Country]]</f>
        <v>US</v>
      </c>
      <c r="AQ387" t="str">
        <f>EmployeeData[[#This Row],[Job Level]]</f>
        <v>Professional</v>
      </c>
      <c r="AR387">
        <v>0</v>
      </c>
    </row>
    <row r="388" spans="1:44">
      <c r="A388">
        <v>49</v>
      </c>
      <c r="B388">
        <v>4.5</v>
      </c>
      <c r="C388">
        <v>4.5</v>
      </c>
      <c r="D388" s="3">
        <v>0.96</v>
      </c>
      <c r="E388">
        <v>0</v>
      </c>
      <c r="F388">
        <v>17</v>
      </c>
      <c r="G388">
        <v>54</v>
      </c>
      <c r="H388">
        <v>2</v>
      </c>
      <c r="I388">
        <v>1.4</v>
      </c>
      <c r="J388">
        <v>0</v>
      </c>
      <c r="K388">
        <v>24</v>
      </c>
      <c r="L388">
        <v>0</v>
      </c>
      <c r="M388">
        <v>1</v>
      </c>
      <c r="N388">
        <v>0</v>
      </c>
      <c r="O388">
        <v>0</v>
      </c>
      <c r="P388">
        <v>0</v>
      </c>
      <c r="Q388">
        <v>0</v>
      </c>
      <c r="R388">
        <v>1</v>
      </c>
      <c r="S388">
        <v>0</v>
      </c>
      <c r="T388">
        <v>0</v>
      </c>
      <c r="U388">
        <v>0</v>
      </c>
      <c r="V388">
        <v>1</v>
      </c>
      <c r="W388">
        <v>0</v>
      </c>
      <c r="X388">
        <v>0</v>
      </c>
      <c r="Y388">
        <v>0</v>
      </c>
      <c r="Z388">
        <v>0</v>
      </c>
      <c r="AA388">
        <v>0</v>
      </c>
      <c r="AB388">
        <v>1</v>
      </c>
      <c r="AC388">
        <v>0</v>
      </c>
      <c r="AD388">
        <v>0</v>
      </c>
      <c r="AE388">
        <v>0</v>
      </c>
      <c r="AF388">
        <v>0</v>
      </c>
      <c r="AG388">
        <v>0</v>
      </c>
      <c r="AH388" s="59" cm="1">
        <f t="array" ref="AH388">$B$1005+SUMPRODUCT(A388:AG388,TRANSPOSE($B$1006:$B$1038))</f>
        <v>-1.3306909109230904</v>
      </c>
      <c r="AI388" s="3">
        <f>EXP(EmployeeData36[[#This Row],[Logit]])</f>
        <v>0.26429459418170292</v>
      </c>
      <c r="AJ388">
        <f>EmployeeData36[[#This Row],[Odds]]/(1+EmployeeData36[[#This Row],[Odds]])</f>
        <v>0.20904510341022531</v>
      </c>
      <c r="AK388">
        <f>IF(AR388=1,LN(EmployeeData36[[#This Row],[Probability]]),LN(1-EmployeeData36[[#This Row],[Probability]]))</f>
        <v>-0.23451433358640383</v>
      </c>
      <c r="AL388" s="3">
        <f>(AR388-EmployeeData36[[#This Row],[Probability]])^2</f>
        <v>4.3699855259791795E-2</v>
      </c>
      <c r="AM388" t="str">
        <f>IF(EmployeeData36[[#This Row],[Probability]]&lt;10%,"Low",
IF(EmployeeData36[[#This Row],[Probability]]&lt;20%,"Moderate",
IF(EmployeeData36[[#This Row],[Probability]]&lt;30%,"High","Very High")))</f>
        <v>High</v>
      </c>
      <c r="AN388">
        <f t="shared" si="6"/>
        <v>0</v>
      </c>
      <c r="AO388" t="str">
        <f>EmployeeData3[[#This Row],[Department]]</f>
        <v>HR</v>
      </c>
      <c r="AP388" t="str">
        <f>EmployeeData3[[#This Row],[Country]]</f>
        <v>Germany</v>
      </c>
      <c r="AQ388" t="str">
        <f>EmployeeData[[#This Row],[Job Level]]</f>
        <v>Senior</v>
      </c>
      <c r="AR388">
        <v>0</v>
      </c>
    </row>
    <row r="389" spans="1:44">
      <c r="A389">
        <v>21</v>
      </c>
      <c r="B389">
        <v>8.6</v>
      </c>
      <c r="C389">
        <v>5.0999999999999996</v>
      </c>
      <c r="D389" s="3">
        <v>1.02</v>
      </c>
      <c r="E389">
        <v>0</v>
      </c>
      <c r="F389">
        <v>27</v>
      </c>
      <c r="G389">
        <v>53</v>
      </c>
      <c r="H389">
        <v>10</v>
      </c>
      <c r="I389">
        <v>2.5</v>
      </c>
      <c r="J389">
        <v>1</v>
      </c>
      <c r="K389">
        <v>37</v>
      </c>
      <c r="L389">
        <v>1</v>
      </c>
      <c r="M389">
        <v>0</v>
      </c>
      <c r="N389">
        <v>1</v>
      </c>
      <c r="O389">
        <v>0</v>
      </c>
      <c r="P389">
        <v>0</v>
      </c>
      <c r="Q389">
        <v>0</v>
      </c>
      <c r="R389">
        <v>0</v>
      </c>
      <c r="S389">
        <v>0</v>
      </c>
      <c r="T389">
        <v>0</v>
      </c>
      <c r="U389">
        <v>1</v>
      </c>
      <c r="V389">
        <v>0</v>
      </c>
      <c r="W389">
        <v>0</v>
      </c>
      <c r="X389">
        <v>0</v>
      </c>
      <c r="Y389">
        <v>0</v>
      </c>
      <c r="Z389">
        <v>0</v>
      </c>
      <c r="AA389">
        <v>1</v>
      </c>
      <c r="AB389">
        <v>0</v>
      </c>
      <c r="AC389">
        <v>0</v>
      </c>
      <c r="AD389">
        <v>0</v>
      </c>
      <c r="AE389">
        <v>0</v>
      </c>
      <c r="AF389">
        <v>0</v>
      </c>
      <c r="AG389">
        <v>0</v>
      </c>
      <c r="AH389" s="59" cm="1">
        <f t="array" ref="AH389">$B$1005+SUMPRODUCT(A389:AG389,TRANSPOSE($B$1006:$B$1038))</f>
        <v>1.250296981871265</v>
      </c>
      <c r="AI389" s="3">
        <f>EXP(EmployeeData36[[#This Row],[Logit]])</f>
        <v>3.4913796799809824</v>
      </c>
      <c r="AJ389">
        <f>EmployeeData36[[#This Row],[Odds]]/(1+EmployeeData36[[#This Row],[Odds]])</f>
        <v>0.7773512659245424</v>
      </c>
      <c r="AK389">
        <f>IF(AR389=1,LN(EmployeeData36[[#This Row],[Probability]]),LN(1-EmployeeData36[[#This Row],[Probability]]))</f>
        <v>-0.25186295107476242</v>
      </c>
      <c r="AL389" s="3">
        <f>(AR389-EmployeeData36[[#This Row],[Probability]])^2</f>
        <v>4.9572458785403832E-2</v>
      </c>
      <c r="AM389" t="str">
        <f>IF(EmployeeData36[[#This Row],[Probability]]&lt;10%,"Low",
IF(EmployeeData36[[#This Row],[Probability]]&lt;20%,"Moderate",
IF(EmployeeData36[[#This Row],[Probability]]&lt;30%,"High","Very High")))</f>
        <v>Very High</v>
      </c>
      <c r="AN389">
        <f t="shared" si="6"/>
        <v>1</v>
      </c>
      <c r="AO389" t="str">
        <f>EmployeeData3[[#This Row],[Department]]</f>
        <v>Finance</v>
      </c>
      <c r="AP389" t="str">
        <f>EmployeeData3[[#This Row],[Country]]</f>
        <v>Canada</v>
      </c>
      <c r="AQ389" t="str">
        <f>EmployeeData[[#This Row],[Job Level]]</f>
        <v>Professional</v>
      </c>
      <c r="AR389">
        <v>1</v>
      </c>
    </row>
    <row r="390" spans="1:44">
      <c r="A390">
        <v>42</v>
      </c>
      <c r="B390">
        <v>1.6</v>
      </c>
      <c r="C390">
        <v>0.7</v>
      </c>
      <c r="D390" s="3">
        <v>1.07</v>
      </c>
      <c r="E390">
        <v>0</v>
      </c>
      <c r="F390">
        <v>17</v>
      </c>
      <c r="G390">
        <v>63</v>
      </c>
      <c r="H390">
        <v>17</v>
      </c>
      <c r="I390">
        <v>1.8</v>
      </c>
      <c r="J390">
        <v>0</v>
      </c>
      <c r="K390">
        <v>33</v>
      </c>
      <c r="L390">
        <v>1</v>
      </c>
      <c r="M390">
        <v>0</v>
      </c>
      <c r="N390">
        <v>1</v>
      </c>
      <c r="O390">
        <v>0</v>
      </c>
      <c r="P390">
        <v>0</v>
      </c>
      <c r="Q390">
        <v>0</v>
      </c>
      <c r="R390">
        <v>0</v>
      </c>
      <c r="S390">
        <v>1</v>
      </c>
      <c r="T390">
        <v>0</v>
      </c>
      <c r="U390">
        <v>0</v>
      </c>
      <c r="V390">
        <v>0</v>
      </c>
      <c r="W390">
        <v>0</v>
      </c>
      <c r="X390">
        <v>1</v>
      </c>
      <c r="Y390">
        <v>0</v>
      </c>
      <c r="Z390">
        <v>0</v>
      </c>
      <c r="AA390">
        <v>0</v>
      </c>
      <c r="AB390">
        <v>1</v>
      </c>
      <c r="AC390">
        <v>0</v>
      </c>
      <c r="AD390">
        <v>0</v>
      </c>
      <c r="AE390">
        <v>0</v>
      </c>
      <c r="AF390">
        <v>0</v>
      </c>
      <c r="AG390">
        <v>1</v>
      </c>
      <c r="AH390" s="59" cm="1">
        <f t="array" ref="AH390">$B$1005+SUMPRODUCT(A390:AG390,TRANSPOSE($B$1006:$B$1038))</f>
        <v>-1.4332012434734098</v>
      </c>
      <c r="AI390" s="3">
        <f>EXP(EmployeeData36[[#This Row],[Logit]])</f>
        <v>0.23854406102497411</v>
      </c>
      <c r="AJ390">
        <f>EmployeeData36[[#This Row],[Odds]]/(1+EmployeeData36[[#This Row],[Odds]])</f>
        <v>0.19260038341111879</v>
      </c>
      <c r="AK390">
        <f>IF(AR390=1,LN(EmployeeData36[[#This Row],[Probability]]),LN(1-EmployeeData36[[#This Row],[Probability]]))</f>
        <v>-0.21393654543474791</v>
      </c>
      <c r="AL390" s="3">
        <f>(AR390-EmployeeData36[[#This Row],[Probability]])^2</f>
        <v>3.7094907690109966E-2</v>
      </c>
      <c r="AM390" t="str">
        <f>IF(EmployeeData36[[#This Row],[Probability]]&lt;10%,"Low",
IF(EmployeeData36[[#This Row],[Probability]]&lt;20%,"Moderate",
IF(EmployeeData36[[#This Row],[Probability]]&lt;30%,"High","Very High")))</f>
        <v>Moderate</v>
      </c>
      <c r="AN390">
        <f t="shared" si="6"/>
        <v>0</v>
      </c>
      <c r="AO390" t="str">
        <f>EmployeeData3[[#This Row],[Department]]</f>
        <v>Marketing</v>
      </c>
      <c r="AP390" t="str">
        <f>EmployeeData3[[#This Row],[Country]]</f>
        <v>Germany</v>
      </c>
      <c r="AQ390" t="str">
        <f>EmployeeData[[#This Row],[Job Level]]</f>
        <v>Senior Manager</v>
      </c>
      <c r="AR390">
        <v>0</v>
      </c>
    </row>
    <row r="391" spans="1:44">
      <c r="A391">
        <v>33</v>
      </c>
      <c r="B391">
        <v>0.7</v>
      </c>
      <c r="C391">
        <v>0.7</v>
      </c>
      <c r="D391" s="3">
        <v>0.85</v>
      </c>
      <c r="E391">
        <v>0</v>
      </c>
      <c r="F391">
        <v>3</v>
      </c>
      <c r="G391">
        <v>71</v>
      </c>
      <c r="H391">
        <v>4</v>
      </c>
      <c r="I391">
        <v>4.0999999999999996</v>
      </c>
      <c r="J391">
        <v>1</v>
      </c>
      <c r="K391">
        <v>47</v>
      </c>
      <c r="L391">
        <v>0</v>
      </c>
      <c r="M391">
        <v>0</v>
      </c>
      <c r="N391">
        <v>1</v>
      </c>
      <c r="O391">
        <v>0</v>
      </c>
      <c r="P391">
        <v>0</v>
      </c>
      <c r="Q391">
        <v>0</v>
      </c>
      <c r="R391">
        <v>0</v>
      </c>
      <c r="S391">
        <v>0</v>
      </c>
      <c r="T391">
        <v>0</v>
      </c>
      <c r="U391">
        <v>0</v>
      </c>
      <c r="V391">
        <v>0</v>
      </c>
      <c r="W391">
        <v>0</v>
      </c>
      <c r="X391">
        <v>0</v>
      </c>
      <c r="Y391">
        <v>0</v>
      </c>
      <c r="Z391">
        <v>1</v>
      </c>
      <c r="AA391">
        <v>0</v>
      </c>
      <c r="AB391">
        <v>0</v>
      </c>
      <c r="AC391">
        <v>0</v>
      </c>
      <c r="AD391">
        <v>0</v>
      </c>
      <c r="AE391">
        <v>0</v>
      </c>
      <c r="AF391">
        <v>0</v>
      </c>
      <c r="AG391">
        <v>1</v>
      </c>
      <c r="AH391" s="59" cm="1">
        <f t="array" ref="AH391">$B$1005+SUMPRODUCT(A391:AG391,TRANSPOSE($B$1006:$B$1038))</f>
        <v>-2.4401856087519191</v>
      </c>
      <c r="AI391" s="3">
        <f>EXP(EmployeeData36[[#This Row],[Logit]])</f>
        <v>8.7144675146404532E-2</v>
      </c>
      <c r="AJ391">
        <f>EmployeeData36[[#This Row],[Odds]]/(1+EmployeeData36[[#This Row],[Odds]])</f>
        <v>8.0159225481805235E-2</v>
      </c>
      <c r="AK391">
        <f>IF(AR391=1,LN(EmployeeData36[[#This Row],[Probability]]),LN(1-EmployeeData36[[#This Row],[Probability]]))</f>
        <v>-8.3554695093470507E-2</v>
      </c>
      <c r="AL391" s="3">
        <f>(AR391-EmployeeData36[[#This Row],[Probability]])^2</f>
        <v>6.425501429842894E-3</v>
      </c>
      <c r="AM391" t="str">
        <f>IF(EmployeeData36[[#This Row],[Probability]]&lt;10%,"Low",
IF(EmployeeData36[[#This Row],[Probability]]&lt;20%,"Moderate",
IF(EmployeeData36[[#This Row],[Probability]]&lt;30%,"High","Very High")))</f>
        <v>Low</v>
      </c>
      <c r="AN391">
        <f t="shared" si="6"/>
        <v>0</v>
      </c>
      <c r="AO391" t="str">
        <f>EmployeeData3[[#This Row],[Department]]</f>
        <v>Underwriting</v>
      </c>
      <c r="AP391" t="str">
        <f>EmployeeData3[[#This Row],[Country]]</f>
        <v>UK</v>
      </c>
      <c r="AQ391" t="str">
        <f>EmployeeData[[#This Row],[Job Level]]</f>
        <v>Professional</v>
      </c>
      <c r="AR391">
        <v>0</v>
      </c>
    </row>
    <row r="392" spans="1:44">
      <c r="A392">
        <v>31</v>
      </c>
      <c r="B392">
        <v>4.9000000000000004</v>
      </c>
      <c r="C392">
        <v>1.2</v>
      </c>
      <c r="D392" s="3">
        <v>1.03</v>
      </c>
      <c r="E392">
        <v>1</v>
      </c>
      <c r="F392">
        <v>31</v>
      </c>
      <c r="G392">
        <v>63</v>
      </c>
      <c r="H392">
        <v>1</v>
      </c>
      <c r="I392">
        <v>2.4</v>
      </c>
      <c r="J392">
        <v>0</v>
      </c>
      <c r="K392">
        <v>26</v>
      </c>
      <c r="L392">
        <v>1</v>
      </c>
      <c r="M392">
        <v>0</v>
      </c>
      <c r="N392">
        <v>0</v>
      </c>
      <c r="O392">
        <v>0</v>
      </c>
      <c r="P392">
        <v>0</v>
      </c>
      <c r="Q392">
        <v>0</v>
      </c>
      <c r="R392">
        <v>0</v>
      </c>
      <c r="S392">
        <v>0</v>
      </c>
      <c r="T392">
        <v>1</v>
      </c>
      <c r="U392">
        <v>0</v>
      </c>
      <c r="V392">
        <v>0</v>
      </c>
      <c r="W392">
        <v>0</v>
      </c>
      <c r="X392">
        <v>0</v>
      </c>
      <c r="Y392">
        <v>0</v>
      </c>
      <c r="Z392">
        <v>0</v>
      </c>
      <c r="AA392">
        <v>0</v>
      </c>
      <c r="AB392">
        <v>0</v>
      </c>
      <c r="AC392">
        <v>0</v>
      </c>
      <c r="AD392">
        <v>0</v>
      </c>
      <c r="AE392">
        <v>1</v>
      </c>
      <c r="AF392">
        <v>0</v>
      </c>
      <c r="AG392">
        <v>0</v>
      </c>
      <c r="AH392" s="59" cm="1">
        <f t="array" ref="AH392">$B$1005+SUMPRODUCT(A392:AG392,TRANSPOSE($B$1006:$B$1038))</f>
        <v>-2.1358911020161826</v>
      </c>
      <c r="AI392" s="3">
        <f>EXP(EmployeeData36[[#This Row],[Logit]])</f>
        <v>0.11813926931662187</v>
      </c>
      <c r="AJ392">
        <f>EmployeeData36[[#This Row],[Odds]]/(1+EmployeeData36[[#This Row],[Odds]])</f>
        <v>0.10565702552314934</v>
      </c>
      <c r="AK392">
        <f>IF(AR392=1,LN(EmployeeData36[[#This Row],[Probability]]),LN(1-EmployeeData36[[#This Row],[Probability]]))</f>
        <v>-0.11166593702534866</v>
      </c>
      <c r="AL392" s="3">
        <f>(AR392-EmployeeData36[[#This Row],[Probability]])^2</f>
        <v>1.1163407042399431E-2</v>
      </c>
      <c r="AM392" t="str">
        <f>IF(EmployeeData36[[#This Row],[Probability]]&lt;10%,"Low",
IF(EmployeeData36[[#This Row],[Probability]]&lt;20%,"Moderate",
IF(EmployeeData36[[#This Row],[Probability]]&lt;30%,"High","Very High")))</f>
        <v>Moderate</v>
      </c>
      <c r="AN392">
        <f t="shared" si="6"/>
        <v>0</v>
      </c>
      <c r="AO392" t="str">
        <f>EmployeeData3[[#This Row],[Department]]</f>
        <v>Claims</v>
      </c>
      <c r="AP392" t="str">
        <f>EmployeeData3[[#This Row],[Country]]</f>
        <v>US</v>
      </c>
      <c r="AQ392" t="str">
        <f>EmployeeData[[#This Row],[Job Level]]</f>
        <v>Professional</v>
      </c>
      <c r="AR392">
        <v>0</v>
      </c>
    </row>
    <row r="393" spans="1:44">
      <c r="A393">
        <v>43</v>
      </c>
      <c r="B393">
        <v>5</v>
      </c>
      <c r="C393">
        <v>0.4</v>
      </c>
      <c r="D393" s="3">
        <v>0.95</v>
      </c>
      <c r="E393">
        <v>0</v>
      </c>
      <c r="F393">
        <v>19</v>
      </c>
      <c r="G393">
        <v>93</v>
      </c>
      <c r="H393">
        <v>5</v>
      </c>
      <c r="I393">
        <v>2.9</v>
      </c>
      <c r="J393">
        <v>0</v>
      </c>
      <c r="K393">
        <v>16</v>
      </c>
      <c r="L393">
        <v>1</v>
      </c>
      <c r="M393">
        <v>0</v>
      </c>
      <c r="N393">
        <v>0</v>
      </c>
      <c r="O393">
        <v>0</v>
      </c>
      <c r="P393">
        <v>1</v>
      </c>
      <c r="Q393">
        <v>0</v>
      </c>
      <c r="R393">
        <v>0</v>
      </c>
      <c r="S393">
        <v>0</v>
      </c>
      <c r="T393">
        <v>0</v>
      </c>
      <c r="U393">
        <v>0</v>
      </c>
      <c r="V393">
        <v>0</v>
      </c>
      <c r="W393">
        <v>0</v>
      </c>
      <c r="X393">
        <v>0</v>
      </c>
      <c r="Y393">
        <v>1</v>
      </c>
      <c r="Z393">
        <v>0</v>
      </c>
      <c r="AA393">
        <v>0</v>
      </c>
      <c r="AB393">
        <v>0</v>
      </c>
      <c r="AC393">
        <v>0</v>
      </c>
      <c r="AD393">
        <v>0</v>
      </c>
      <c r="AE393">
        <v>0</v>
      </c>
      <c r="AF393">
        <v>1</v>
      </c>
      <c r="AG393">
        <v>0</v>
      </c>
      <c r="AH393" s="59" cm="1">
        <f t="array" ref="AH393">$B$1005+SUMPRODUCT(A393:AG393,TRANSPOSE($B$1006:$B$1038))</f>
        <v>-2.5586734386912475</v>
      </c>
      <c r="AI393" s="3">
        <f>EXP(EmployeeData36[[#This Row],[Logit]])</f>
        <v>7.7407357970126767E-2</v>
      </c>
      <c r="AJ393">
        <f>EmployeeData36[[#This Row],[Odds]]/(1+EmployeeData36[[#This Row],[Odds]])</f>
        <v>7.1845952598620574E-2</v>
      </c>
      <c r="AK393">
        <f>IF(AR393=1,LN(EmployeeData36[[#This Row],[Probability]]),LN(1-EmployeeData36[[#This Row],[Probability]]))</f>
        <v>-7.4557560617370122E-2</v>
      </c>
      <c r="AL393" s="3">
        <f>(AR393-EmployeeData36[[#This Row],[Probability]])^2</f>
        <v>5.1618409048032341E-3</v>
      </c>
      <c r="AM393" t="str">
        <f>IF(EmployeeData36[[#This Row],[Probability]]&lt;10%,"Low",
IF(EmployeeData36[[#This Row],[Probability]]&lt;20%,"Moderate",
IF(EmployeeData36[[#This Row],[Probability]]&lt;30%,"High","Very High")))</f>
        <v>Low</v>
      </c>
      <c r="AN393">
        <f t="shared" si="6"/>
        <v>0</v>
      </c>
      <c r="AO393" t="str">
        <f>EmployeeData3[[#This Row],[Department]]</f>
        <v>Sales</v>
      </c>
      <c r="AP393" t="str">
        <f>EmployeeData3[[#This Row],[Country]]</f>
        <v>UK</v>
      </c>
      <c r="AQ393" t="str">
        <f>EmployeeData[[#This Row],[Job Level]]</f>
        <v>Entry</v>
      </c>
      <c r="AR393">
        <v>0</v>
      </c>
    </row>
    <row r="394" spans="1:44">
      <c r="A394">
        <v>22</v>
      </c>
      <c r="B394">
        <v>2.7</v>
      </c>
      <c r="C394">
        <v>1</v>
      </c>
      <c r="D394" s="3">
        <v>0.96</v>
      </c>
      <c r="E394">
        <v>0</v>
      </c>
      <c r="F394">
        <v>11</v>
      </c>
      <c r="G394">
        <v>84</v>
      </c>
      <c r="H394">
        <v>8</v>
      </c>
      <c r="I394">
        <v>2.2999999999999998</v>
      </c>
      <c r="J394">
        <v>0</v>
      </c>
      <c r="K394">
        <v>22</v>
      </c>
      <c r="L394">
        <v>1</v>
      </c>
      <c r="M394">
        <v>0</v>
      </c>
      <c r="N394">
        <v>0</v>
      </c>
      <c r="O394">
        <v>0</v>
      </c>
      <c r="P394">
        <v>0</v>
      </c>
      <c r="Q394">
        <v>0</v>
      </c>
      <c r="R394">
        <v>0</v>
      </c>
      <c r="S394">
        <v>0</v>
      </c>
      <c r="T394">
        <v>0</v>
      </c>
      <c r="U394">
        <v>0</v>
      </c>
      <c r="V394">
        <v>0</v>
      </c>
      <c r="W394">
        <v>0</v>
      </c>
      <c r="X394">
        <v>0</v>
      </c>
      <c r="Y394">
        <v>1</v>
      </c>
      <c r="Z394">
        <v>0</v>
      </c>
      <c r="AA394">
        <v>0</v>
      </c>
      <c r="AB394">
        <v>0</v>
      </c>
      <c r="AC394">
        <v>0</v>
      </c>
      <c r="AD394">
        <v>0</v>
      </c>
      <c r="AE394">
        <v>0</v>
      </c>
      <c r="AF394">
        <v>0</v>
      </c>
      <c r="AG394">
        <v>0</v>
      </c>
      <c r="AH394" s="59" cm="1">
        <f t="array" ref="AH394">$B$1005+SUMPRODUCT(A394:AG394,TRANSPOSE($B$1006:$B$1038))</f>
        <v>-2.2870431400161642</v>
      </c>
      <c r="AI394" s="3">
        <f>EXP(EmployeeData36[[#This Row],[Logit]])</f>
        <v>0.10156633572668754</v>
      </c>
      <c r="AJ394">
        <f>EmployeeData36[[#This Row],[Odds]]/(1+EmployeeData36[[#This Row],[Odds]])</f>
        <v>9.220174258474019E-2</v>
      </c>
      <c r="AK394">
        <f>IF(AR394=1,LN(EmployeeData36[[#This Row],[Probability]]),LN(1-EmployeeData36[[#This Row],[Probability]]))</f>
        <v>-9.6733108530616424E-2</v>
      </c>
      <c r="AL394" s="3">
        <f>(AR394-EmployeeData36[[#This Row],[Probability]])^2</f>
        <v>8.5011613356626922E-3</v>
      </c>
      <c r="AM394" t="str">
        <f>IF(EmployeeData36[[#This Row],[Probability]]&lt;10%,"Low",
IF(EmployeeData36[[#This Row],[Probability]]&lt;20%,"Moderate",
IF(EmployeeData36[[#This Row],[Probability]]&lt;30%,"High","Very High")))</f>
        <v>Low</v>
      </c>
      <c r="AN394">
        <f t="shared" si="6"/>
        <v>0</v>
      </c>
      <c r="AO394" t="str">
        <f>EmployeeData3[[#This Row],[Department]]</f>
        <v>Sales</v>
      </c>
      <c r="AP394" t="str">
        <f>EmployeeData3[[#This Row],[Country]]</f>
        <v>UK</v>
      </c>
      <c r="AQ394" t="str">
        <f>EmployeeData[[#This Row],[Job Level]]</f>
        <v>Professional</v>
      </c>
      <c r="AR394">
        <v>0</v>
      </c>
    </row>
    <row r="395" spans="1:44">
      <c r="A395">
        <v>22</v>
      </c>
      <c r="B395">
        <v>2.2999999999999998</v>
      </c>
      <c r="C395">
        <v>2.2999999999999998</v>
      </c>
      <c r="D395" s="3">
        <v>1.1000000000000001</v>
      </c>
      <c r="E395">
        <v>1</v>
      </c>
      <c r="F395">
        <v>5</v>
      </c>
      <c r="G395">
        <v>87</v>
      </c>
      <c r="H395">
        <v>4</v>
      </c>
      <c r="I395">
        <v>3.3</v>
      </c>
      <c r="J395">
        <v>0</v>
      </c>
      <c r="K395">
        <v>29</v>
      </c>
      <c r="L395">
        <v>1</v>
      </c>
      <c r="M395">
        <v>0</v>
      </c>
      <c r="N395">
        <v>0</v>
      </c>
      <c r="O395">
        <v>0</v>
      </c>
      <c r="P395">
        <v>0</v>
      </c>
      <c r="Q395">
        <v>0</v>
      </c>
      <c r="R395">
        <v>1</v>
      </c>
      <c r="S395">
        <v>0</v>
      </c>
      <c r="T395">
        <v>0</v>
      </c>
      <c r="U395">
        <v>0</v>
      </c>
      <c r="V395">
        <v>0</v>
      </c>
      <c r="W395">
        <v>0</v>
      </c>
      <c r="X395">
        <v>0</v>
      </c>
      <c r="Y395">
        <v>0</v>
      </c>
      <c r="Z395">
        <v>1</v>
      </c>
      <c r="AA395">
        <v>0</v>
      </c>
      <c r="AB395">
        <v>0</v>
      </c>
      <c r="AC395">
        <v>0</v>
      </c>
      <c r="AD395">
        <v>0</v>
      </c>
      <c r="AE395">
        <v>1</v>
      </c>
      <c r="AF395">
        <v>0</v>
      </c>
      <c r="AG395">
        <v>1</v>
      </c>
      <c r="AH395" s="59" cm="1">
        <f t="array" ref="AH395">$B$1005+SUMPRODUCT(A395:AG395,TRANSPOSE($B$1006:$B$1038))</f>
        <v>-3.619085493724806</v>
      </c>
      <c r="AI395" s="3">
        <f>EXP(EmployeeData36[[#This Row],[Logit]])</f>
        <v>2.6807180621239095E-2</v>
      </c>
      <c r="AJ395">
        <f>EmployeeData36[[#This Row],[Odds]]/(1+EmployeeData36[[#This Row],[Odds]])</f>
        <v>2.610731705734684E-2</v>
      </c>
      <c r="AK395">
        <f>IF(AR395=1,LN(EmployeeData36[[#This Row],[Probability]]),LN(1-EmployeeData36[[#This Row],[Probability]]))</f>
        <v>-3.6455396569185905</v>
      </c>
      <c r="AL395" s="3">
        <f>(AR395-EmployeeData36[[#This Row],[Probability]])^2</f>
        <v>0.94846695788923918</v>
      </c>
      <c r="AM395" t="str">
        <f>IF(EmployeeData36[[#This Row],[Probability]]&lt;10%,"Low",
IF(EmployeeData36[[#This Row],[Probability]]&lt;20%,"Moderate",
IF(EmployeeData36[[#This Row],[Probability]]&lt;30%,"High","Very High")))</f>
        <v>Low</v>
      </c>
      <c r="AN395">
        <f t="shared" si="6"/>
        <v>1</v>
      </c>
      <c r="AO395" t="str">
        <f>EmployeeData3[[#This Row],[Department]]</f>
        <v>Underwriting</v>
      </c>
      <c r="AP395" t="str">
        <f>EmployeeData3[[#This Row],[Country]]</f>
        <v>US</v>
      </c>
      <c r="AQ395" t="str">
        <f>EmployeeData[[#This Row],[Job Level]]</f>
        <v>Senior</v>
      </c>
      <c r="AR395">
        <v>1</v>
      </c>
    </row>
    <row r="396" spans="1:44">
      <c r="A396">
        <v>44</v>
      </c>
      <c r="B396">
        <v>4</v>
      </c>
      <c r="C396">
        <v>4</v>
      </c>
      <c r="D396" s="3">
        <v>0.94</v>
      </c>
      <c r="E396">
        <v>0</v>
      </c>
      <c r="F396">
        <v>20</v>
      </c>
      <c r="G396">
        <v>68</v>
      </c>
      <c r="H396">
        <v>0</v>
      </c>
      <c r="I396">
        <v>4.2</v>
      </c>
      <c r="J396">
        <v>0</v>
      </c>
      <c r="K396">
        <v>36</v>
      </c>
      <c r="L396">
        <v>1</v>
      </c>
      <c r="M396">
        <v>0</v>
      </c>
      <c r="N396">
        <v>0</v>
      </c>
      <c r="O396">
        <v>0</v>
      </c>
      <c r="P396">
        <v>0</v>
      </c>
      <c r="Q396">
        <v>0</v>
      </c>
      <c r="R396">
        <v>0</v>
      </c>
      <c r="S396">
        <v>0</v>
      </c>
      <c r="T396">
        <v>0</v>
      </c>
      <c r="U396">
        <v>0</v>
      </c>
      <c r="V396">
        <v>1</v>
      </c>
      <c r="W396">
        <v>0</v>
      </c>
      <c r="X396">
        <v>0</v>
      </c>
      <c r="Y396">
        <v>0</v>
      </c>
      <c r="Z396">
        <v>0</v>
      </c>
      <c r="AA396">
        <v>0</v>
      </c>
      <c r="AB396">
        <v>0</v>
      </c>
      <c r="AC396">
        <v>0</v>
      </c>
      <c r="AD396">
        <v>0</v>
      </c>
      <c r="AE396">
        <v>0</v>
      </c>
      <c r="AF396">
        <v>0</v>
      </c>
      <c r="AG396">
        <v>0</v>
      </c>
      <c r="AH396" s="59" cm="1">
        <f t="array" ref="AH396">$B$1005+SUMPRODUCT(A396:AG396,TRANSPOSE($B$1006:$B$1038))</f>
        <v>-1.1723916148654947</v>
      </c>
      <c r="AI396" s="3">
        <f>EXP(EmployeeData36[[#This Row],[Logit]])</f>
        <v>0.30962554998958008</v>
      </c>
      <c r="AJ396">
        <f>EmployeeData36[[#This Row],[Odds]]/(1+EmployeeData36[[#This Row],[Odds]])</f>
        <v>0.23642296074022348</v>
      </c>
      <c r="AK396">
        <f>IF(AR396=1,LN(EmployeeData36[[#This Row],[Probability]]),LN(1-EmployeeData36[[#This Row],[Probability]]))</f>
        <v>-1.44213287151599</v>
      </c>
      <c r="AL396" s="3">
        <f>(AR396-EmployeeData36[[#This Row],[Probability]])^2</f>
        <v>0.58304989488472625</v>
      </c>
      <c r="AM396" t="str">
        <f>IF(EmployeeData36[[#This Row],[Probability]]&lt;10%,"Low",
IF(EmployeeData36[[#This Row],[Probability]]&lt;20%,"Moderate",
IF(EmployeeData36[[#This Row],[Probability]]&lt;30%,"High","Very High")))</f>
        <v>High</v>
      </c>
      <c r="AN396">
        <f t="shared" si="6"/>
        <v>1</v>
      </c>
      <c r="AO396" t="str">
        <f>EmployeeData3[[#This Row],[Department]]</f>
        <v>HR</v>
      </c>
      <c r="AP396" t="str">
        <f>EmployeeData3[[#This Row],[Country]]</f>
        <v>UK</v>
      </c>
      <c r="AQ396" t="str">
        <f>EmployeeData[[#This Row],[Job Level]]</f>
        <v>Professional</v>
      </c>
      <c r="AR396">
        <v>1</v>
      </c>
    </row>
    <row r="397" spans="1:44">
      <c r="A397">
        <v>42</v>
      </c>
      <c r="B397">
        <v>1.6</v>
      </c>
      <c r="C397">
        <v>1.6</v>
      </c>
      <c r="D397" s="3">
        <v>0.99</v>
      </c>
      <c r="E397">
        <v>0</v>
      </c>
      <c r="F397">
        <v>15</v>
      </c>
      <c r="G397">
        <v>90</v>
      </c>
      <c r="H397">
        <v>7</v>
      </c>
      <c r="I397">
        <v>6.2</v>
      </c>
      <c r="J397">
        <v>0</v>
      </c>
      <c r="K397">
        <v>6</v>
      </c>
      <c r="L397">
        <v>0</v>
      </c>
      <c r="M397">
        <v>0</v>
      </c>
      <c r="N397">
        <v>0</v>
      </c>
      <c r="O397">
        <v>0</v>
      </c>
      <c r="P397">
        <v>0</v>
      </c>
      <c r="Q397">
        <v>1</v>
      </c>
      <c r="R397">
        <v>0</v>
      </c>
      <c r="S397">
        <v>0</v>
      </c>
      <c r="T397">
        <v>1</v>
      </c>
      <c r="U397">
        <v>0</v>
      </c>
      <c r="V397">
        <v>0</v>
      </c>
      <c r="W397">
        <v>0</v>
      </c>
      <c r="X397">
        <v>0</v>
      </c>
      <c r="Y397">
        <v>0</v>
      </c>
      <c r="Z397">
        <v>0</v>
      </c>
      <c r="AA397">
        <v>0</v>
      </c>
      <c r="AB397">
        <v>0</v>
      </c>
      <c r="AC397">
        <v>0</v>
      </c>
      <c r="AD397">
        <v>0</v>
      </c>
      <c r="AE397">
        <v>1</v>
      </c>
      <c r="AF397">
        <v>0</v>
      </c>
      <c r="AG397">
        <v>0</v>
      </c>
      <c r="AH397" s="59" cm="1">
        <f t="array" ref="AH397">$B$1005+SUMPRODUCT(A397:AG397,TRANSPOSE($B$1006:$B$1038))</f>
        <v>-2.5672629574192243</v>
      </c>
      <c r="AI397" s="3">
        <f>EXP(EmployeeData36[[#This Row],[Logit]])</f>
        <v>7.6745313411682267E-2</v>
      </c>
      <c r="AJ397">
        <f>EmployeeData36[[#This Row],[Odds]]/(1+EmployeeData36[[#This Row],[Odds]])</f>
        <v>7.1275270443029559E-2</v>
      </c>
      <c r="AK397">
        <f>IF(AR397=1,LN(EmployeeData36[[#This Row],[Probability]]),LN(1-EmployeeData36[[#This Row],[Probability]]))</f>
        <v>-7.3942892411087244E-2</v>
      </c>
      <c r="AL397" s="3">
        <f>(AR397-EmployeeData36[[#This Row],[Probability]])^2</f>
        <v>5.0801641767270027E-3</v>
      </c>
      <c r="AM397" t="str">
        <f>IF(EmployeeData36[[#This Row],[Probability]]&lt;10%,"Low",
IF(EmployeeData36[[#This Row],[Probability]]&lt;20%,"Moderate",
IF(EmployeeData36[[#This Row],[Probability]]&lt;30%,"High","Very High")))</f>
        <v>Low</v>
      </c>
      <c r="AN397">
        <f t="shared" si="6"/>
        <v>0</v>
      </c>
      <c r="AO397" t="str">
        <f>EmployeeData3[[#This Row],[Department]]</f>
        <v>Claims</v>
      </c>
      <c r="AP397" t="str">
        <f>EmployeeData3[[#This Row],[Country]]</f>
        <v>US</v>
      </c>
      <c r="AQ397" t="str">
        <f>EmployeeData[[#This Row],[Job Level]]</f>
        <v>Manager</v>
      </c>
      <c r="AR397">
        <v>0</v>
      </c>
    </row>
    <row r="398" spans="1:44">
      <c r="A398">
        <v>39</v>
      </c>
      <c r="B398">
        <v>1.6</v>
      </c>
      <c r="C398">
        <v>1.6</v>
      </c>
      <c r="D398" s="3">
        <v>1</v>
      </c>
      <c r="E398">
        <v>1</v>
      </c>
      <c r="F398">
        <v>30</v>
      </c>
      <c r="G398">
        <v>70</v>
      </c>
      <c r="H398">
        <v>2</v>
      </c>
      <c r="I398">
        <v>2.1</v>
      </c>
      <c r="J398">
        <v>0</v>
      </c>
      <c r="K398">
        <v>24</v>
      </c>
      <c r="L398">
        <v>1</v>
      </c>
      <c r="M398">
        <v>0</v>
      </c>
      <c r="N398">
        <v>0</v>
      </c>
      <c r="O398">
        <v>0</v>
      </c>
      <c r="P398">
        <v>0</v>
      </c>
      <c r="Q398">
        <v>0</v>
      </c>
      <c r="R398">
        <v>0</v>
      </c>
      <c r="S398">
        <v>0</v>
      </c>
      <c r="T398">
        <v>0</v>
      </c>
      <c r="U398">
        <v>0</v>
      </c>
      <c r="V398">
        <v>0</v>
      </c>
      <c r="W398">
        <v>0</v>
      </c>
      <c r="X398">
        <v>0</v>
      </c>
      <c r="Y398">
        <v>0</v>
      </c>
      <c r="Z398">
        <v>1</v>
      </c>
      <c r="AA398">
        <v>0</v>
      </c>
      <c r="AB398">
        <v>1</v>
      </c>
      <c r="AC398">
        <v>0</v>
      </c>
      <c r="AD398">
        <v>0</v>
      </c>
      <c r="AE398">
        <v>0</v>
      </c>
      <c r="AF398">
        <v>0</v>
      </c>
      <c r="AG398">
        <v>0</v>
      </c>
      <c r="AH398" s="59" cm="1">
        <f t="array" ref="AH398">$B$1005+SUMPRODUCT(A398:AG398,TRANSPOSE($B$1006:$B$1038))</f>
        <v>-2.6007478843359952</v>
      </c>
      <c r="AI398" s="3">
        <f>EXP(EmployeeData36[[#This Row],[Logit]])</f>
        <v>7.4218050935188393E-2</v>
      </c>
      <c r="AJ398">
        <f>EmployeeData36[[#This Row],[Odds]]/(1+EmployeeData36[[#This Row],[Odds]])</f>
        <v>6.9090303286726509E-2</v>
      </c>
      <c r="AK398">
        <f>IF(AR398=1,LN(EmployeeData36[[#This Row],[Probability]]),LN(1-EmployeeData36[[#This Row],[Probability]]))</f>
        <v>-2.672340886757004</v>
      </c>
      <c r="AL398" s="3">
        <f>(AR398-EmployeeData36[[#This Row],[Probability]])^2</f>
        <v>0.86659286343479891</v>
      </c>
      <c r="AM398" t="str">
        <f>IF(EmployeeData36[[#This Row],[Probability]]&lt;10%,"Low",
IF(EmployeeData36[[#This Row],[Probability]]&lt;20%,"Moderate",
IF(EmployeeData36[[#This Row],[Probability]]&lt;30%,"High","Very High")))</f>
        <v>Low</v>
      </c>
      <c r="AN398">
        <f t="shared" si="6"/>
        <v>1</v>
      </c>
      <c r="AO398" t="str">
        <f>EmployeeData3[[#This Row],[Department]]</f>
        <v>Underwriting</v>
      </c>
      <c r="AP398" t="str">
        <f>EmployeeData3[[#This Row],[Country]]</f>
        <v>Germany</v>
      </c>
      <c r="AQ398" t="str">
        <f>EmployeeData[[#This Row],[Job Level]]</f>
        <v>Professional</v>
      </c>
      <c r="AR398">
        <v>1</v>
      </c>
    </row>
    <row r="399" spans="1:44">
      <c r="A399">
        <v>30</v>
      </c>
      <c r="B399">
        <v>6.2</v>
      </c>
      <c r="C399">
        <v>4.8</v>
      </c>
      <c r="D399" s="3">
        <v>1.1200000000000001</v>
      </c>
      <c r="E399">
        <v>0</v>
      </c>
      <c r="F399">
        <v>13</v>
      </c>
      <c r="G399">
        <v>69</v>
      </c>
      <c r="H399">
        <v>3</v>
      </c>
      <c r="I399">
        <v>1.2</v>
      </c>
      <c r="J399">
        <v>0</v>
      </c>
      <c r="K399">
        <v>43</v>
      </c>
      <c r="L399">
        <v>1</v>
      </c>
      <c r="M399">
        <v>0</v>
      </c>
      <c r="N399">
        <v>0</v>
      </c>
      <c r="O399">
        <v>0</v>
      </c>
      <c r="P399">
        <v>0</v>
      </c>
      <c r="Q399">
        <v>0</v>
      </c>
      <c r="R399">
        <v>0</v>
      </c>
      <c r="S399">
        <v>0</v>
      </c>
      <c r="T399">
        <v>0</v>
      </c>
      <c r="U399">
        <v>0</v>
      </c>
      <c r="V399">
        <v>0</v>
      </c>
      <c r="W399">
        <v>0</v>
      </c>
      <c r="X399">
        <v>0</v>
      </c>
      <c r="Y399">
        <v>1</v>
      </c>
      <c r="Z399">
        <v>0</v>
      </c>
      <c r="AA399">
        <v>0</v>
      </c>
      <c r="AB399">
        <v>0</v>
      </c>
      <c r="AC399">
        <v>0</v>
      </c>
      <c r="AD399">
        <v>0</v>
      </c>
      <c r="AE399">
        <v>0</v>
      </c>
      <c r="AF399">
        <v>0</v>
      </c>
      <c r="AG399">
        <v>0</v>
      </c>
      <c r="AH399" s="59" cm="1">
        <f t="array" ref="AH399">$B$1005+SUMPRODUCT(A399:AG399,TRANSPOSE($B$1006:$B$1038))</f>
        <v>-1.2021247213594883</v>
      </c>
      <c r="AI399" s="3">
        <f>EXP(EmployeeData36[[#This Row],[Logit]])</f>
        <v>0.30055493751727591</v>
      </c>
      <c r="AJ399">
        <f>EmployeeData36[[#This Row],[Odds]]/(1+EmployeeData36[[#This Row],[Odds]])</f>
        <v>0.23109745605289628</v>
      </c>
      <c r="AK399">
        <f>IF(AR399=1,LN(EmployeeData36[[#This Row],[Probability]]),LN(1-EmployeeData36[[#This Row],[Probability]]))</f>
        <v>-0.26279104839556211</v>
      </c>
      <c r="AL399" s="3">
        <f>(AR399-EmployeeData36[[#This Row],[Probability]])^2</f>
        <v>5.3406034194120329E-2</v>
      </c>
      <c r="AM399" t="str">
        <f>IF(EmployeeData36[[#This Row],[Probability]]&lt;10%,"Low",
IF(EmployeeData36[[#This Row],[Probability]]&lt;20%,"Moderate",
IF(EmployeeData36[[#This Row],[Probability]]&lt;30%,"High","Very High")))</f>
        <v>High</v>
      </c>
      <c r="AN399">
        <f t="shared" si="6"/>
        <v>0</v>
      </c>
      <c r="AO399" t="str">
        <f>EmployeeData3[[#This Row],[Department]]</f>
        <v>Sales</v>
      </c>
      <c r="AP399" t="str">
        <f>EmployeeData3[[#This Row],[Country]]</f>
        <v>UK</v>
      </c>
      <c r="AQ399" t="str">
        <f>EmployeeData[[#This Row],[Job Level]]</f>
        <v>Professional</v>
      </c>
      <c r="AR399">
        <v>0</v>
      </c>
    </row>
    <row r="400" spans="1:44">
      <c r="A400">
        <v>45</v>
      </c>
      <c r="B400">
        <v>1.5</v>
      </c>
      <c r="C400">
        <v>1</v>
      </c>
      <c r="D400" s="3">
        <v>1.04</v>
      </c>
      <c r="E400">
        <v>0</v>
      </c>
      <c r="F400">
        <v>8</v>
      </c>
      <c r="G400">
        <v>74</v>
      </c>
      <c r="H400">
        <v>1</v>
      </c>
      <c r="I400">
        <v>3.4</v>
      </c>
      <c r="J400">
        <v>0</v>
      </c>
      <c r="K400">
        <v>21</v>
      </c>
      <c r="L400">
        <v>0</v>
      </c>
      <c r="M400">
        <v>1</v>
      </c>
      <c r="N400">
        <v>0</v>
      </c>
      <c r="O400">
        <v>0</v>
      </c>
      <c r="P400">
        <v>0</v>
      </c>
      <c r="Q400">
        <v>0</v>
      </c>
      <c r="R400">
        <v>1</v>
      </c>
      <c r="S400">
        <v>0</v>
      </c>
      <c r="T400">
        <v>0</v>
      </c>
      <c r="U400">
        <v>0</v>
      </c>
      <c r="V400">
        <v>0</v>
      </c>
      <c r="W400">
        <v>0</v>
      </c>
      <c r="X400">
        <v>1</v>
      </c>
      <c r="Y400">
        <v>0</v>
      </c>
      <c r="Z400">
        <v>0</v>
      </c>
      <c r="AA400">
        <v>0</v>
      </c>
      <c r="AB400">
        <v>0</v>
      </c>
      <c r="AC400">
        <v>0</v>
      </c>
      <c r="AD400">
        <v>0</v>
      </c>
      <c r="AE400">
        <v>0</v>
      </c>
      <c r="AF400">
        <v>0</v>
      </c>
      <c r="AG400">
        <v>0</v>
      </c>
      <c r="AH400" s="59" cm="1">
        <f t="array" ref="AH400">$B$1005+SUMPRODUCT(A400:AG400,TRANSPOSE($B$1006:$B$1038))</f>
        <v>-3.0937699177659255</v>
      </c>
      <c r="AI400" s="3">
        <f>EXP(EmployeeData36[[#This Row],[Logit]])</f>
        <v>4.5330738715641493E-2</v>
      </c>
      <c r="AJ400">
        <f>EmployeeData36[[#This Row],[Odds]]/(1+EmployeeData36[[#This Row],[Odds]])</f>
        <v>4.3364972478794291E-2</v>
      </c>
      <c r="AK400">
        <f>IF(AR400=1,LN(EmployeeData36[[#This Row],[Probability]]),LN(1-EmployeeData36[[#This Row],[Probability]]))</f>
        <v>-4.4333331720965152E-2</v>
      </c>
      <c r="AL400" s="3">
        <f>(AR400-EmployeeData36[[#This Row],[Probability]])^2</f>
        <v>1.8805208380865861E-3</v>
      </c>
      <c r="AM400" t="str">
        <f>IF(EmployeeData36[[#This Row],[Probability]]&lt;10%,"Low",
IF(EmployeeData36[[#This Row],[Probability]]&lt;20%,"Moderate",
IF(EmployeeData36[[#This Row],[Probability]]&lt;30%,"High","Very High")))</f>
        <v>Low</v>
      </c>
      <c r="AN400">
        <f t="shared" si="6"/>
        <v>0</v>
      </c>
      <c r="AO400" t="str">
        <f>EmployeeData3[[#This Row],[Department]]</f>
        <v>Marketing</v>
      </c>
      <c r="AP400" t="str">
        <f>EmployeeData3[[#This Row],[Country]]</f>
        <v>UK</v>
      </c>
      <c r="AQ400" t="str">
        <f>EmployeeData[[#This Row],[Job Level]]</f>
        <v>Senior</v>
      </c>
      <c r="AR400">
        <v>0</v>
      </c>
    </row>
    <row r="401" spans="1:44">
      <c r="A401">
        <v>44</v>
      </c>
      <c r="B401">
        <v>0.8</v>
      </c>
      <c r="C401">
        <v>0.8</v>
      </c>
      <c r="D401" s="3">
        <v>0.97</v>
      </c>
      <c r="E401">
        <v>0</v>
      </c>
      <c r="F401">
        <v>24</v>
      </c>
      <c r="G401">
        <v>80</v>
      </c>
      <c r="H401">
        <v>0</v>
      </c>
      <c r="I401">
        <v>0.9</v>
      </c>
      <c r="J401">
        <v>0</v>
      </c>
      <c r="K401">
        <v>35</v>
      </c>
      <c r="L401">
        <v>1</v>
      </c>
      <c r="M401">
        <v>0</v>
      </c>
      <c r="N401">
        <v>1</v>
      </c>
      <c r="O401">
        <v>0</v>
      </c>
      <c r="P401">
        <v>0</v>
      </c>
      <c r="Q401">
        <v>0</v>
      </c>
      <c r="R401">
        <v>1</v>
      </c>
      <c r="S401">
        <v>0</v>
      </c>
      <c r="T401">
        <v>0</v>
      </c>
      <c r="U401">
        <v>0</v>
      </c>
      <c r="V401">
        <v>0</v>
      </c>
      <c r="W401">
        <v>0</v>
      </c>
      <c r="X401">
        <v>1</v>
      </c>
      <c r="Y401">
        <v>0</v>
      </c>
      <c r="Z401">
        <v>0</v>
      </c>
      <c r="AA401">
        <v>0</v>
      </c>
      <c r="AB401">
        <v>0</v>
      </c>
      <c r="AC401">
        <v>0</v>
      </c>
      <c r="AD401">
        <v>0</v>
      </c>
      <c r="AE401">
        <v>1</v>
      </c>
      <c r="AF401">
        <v>0</v>
      </c>
      <c r="AG401">
        <v>0</v>
      </c>
      <c r="AH401" s="59" cm="1">
        <f t="array" ref="AH401">$B$1005+SUMPRODUCT(A401:AG401,TRANSPOSE($B$1006:$B$1038))</f>
        <v>-2.597099316471235</v>
      </c>
      <c r="AI401" s="3">
        <f>EXP(EmployeeData36[[#This Row],[Logit]])</f>
        <v>7.4489335129266407E-2</v>
      </c>
      <c r="AJ401">
        <f>EmployeeData36[[#This Row],[Odds]]/(1+EmployeeData36[[#This Row],[Odds]])</f>
        <v>6.9325336877638685E-2</v>
      </c>
      <c r="AK401">
        <f>IF(AR401=1,LN(EmployeeData36[[#This Row],[Probability]]),LN(1-EmployeeData36[[#This Row],[Probability]]))</f>
        <v>-7.1845511624708522E-2</v>
      </c>
      <c r="AL401" s="3">
        <f>(AR401-EmployeeData36[[#This Row],[Probability]])^2</f>
        <v>4.80600233319809E-3</v>
      </c>
      <c r="AM401" t="str">
        <f>IF(EmployeeData36[[#This Row],[Probability]]&lt;10%,"Low",
IF(EmployeeData36[[#This Row],[Probability]]&lt;20%,"Moderate",
IF(EmployeeData36[[#This Row],[Probability]]&lt;30%,"High","Very High")))</f>
        <v>Low</v>
      </c>
      <c r="AN401">
        <f t="shared" si="6"/>
        <v>0</v>
      </c>
      <c r="AO401" t="str">
        <f>EmployeeData3[[#This Row],[Department]]</f>
        <v>Marketing</v>
      </c>
      <c r="AP401" t="str">
        <f>EmployeeData3[[#This Row],[Country]]</f>
        <v>US</v>
      </c>
      <c r="AQ401" t="str">
        <f>EmployeeData[[#This Row],[Job Level]]</f>
        <v>Senior</v>
      </c>
      <c r="AR401">
        <v>0</v>
      </c>
    </row>
    <row r="402" spans="1:44">
      <c r="A402">
        <v>39</v>
      </c>
      <c r="B402">
        <v>2.2999999999999998</v>
      </c>
      <c r="C402">
        <v>1.5</v>
      </c>
      <c r="D402" s="3">
        <v>0.84</v>
      </c>
      <c r="E402">
        <v>0</v>
      </c>
      <c r="F402">
        <v>24</v>
      </c>
      <c r="G402">
        <v>75</v>
      </c>
      <c r="H402">
        <v>1</v>
      </c>
      <c r="I402">
        <v>2.1</v>
      </c>
      <c r="J402">
        <v>1</v>
      </c>
      <c r="K402">
        <v>30</v>
      </c>
      <c r="L402">
        <v>1</v>
      </c>
      <c r="M402">
        <v>0</v>
      </c>
      <c r="N402">
        <v>0</v>
      </c>
      <c r="O402">
        <v>0</v>
      </c>
      <c r="P402">
        <v>0</v>
      </c>
      <c r="Q402">
        <v>0</v>
      </c>
      <c r="R402">
        <v>0</v>
      </c>
      <c r="S402">
        <v>0</v>
      </c>
      <c r="T402">
        <v>0</v>
      </c>
      <c r="U402">
        <v>0</v>
      </c>
      <c r="V402">
        <v>0</v>
      </c>
      <c r="W402">
        <v>1</v>
      </c>
      <c r="X402">
        <v>0</v>
      </c>
      <c r="Y402">
        <v>0</v>
      </c>
      <c r="Z402">
        <v>0</v>
      </c>
      <c r="AA402">
        <v>0</v>
      </c>
      <c r="AB402">
        <v>0</v>
      </c>
      <c r="AC402">
        <v>1</v>
      </c>
      <c r="AD402">
        <v>0</v>
      </c>
      <c r="AE402">
        <v>0</v>
      </c>
      <c r="AF402">
        <v>0</v>
      </c>
      <c r="AG402">
        <v>1</v>
      </c>
      <c r="AH402" s="59" cm="1">
        <f t="array" ref="AH402">$B$1005+SUMPRODUCT(A402:AG402,TRANSPOSE($B$1006:$B$1038))</f>
        <v>-0.42372723443256582</v>
      </c>
      <c r="AI402" s="3">
        <f>EXP(EmployeeData36[[#This Row],[Logit]])</f>
        <v>0.65460241055747703</v>
      </c>
      <c r="AJ402">
        <f>EmployeeData36[[#This Row],[Odds]]/(1+EmployeeData36[[#This Row],[Odds]])</f>
        <v>0.39562520058031647</v>
      </c>
      <c r="AK402">
        <f>IF(AR402=1,LN(EmployeeData36[[#This Row],[Probability]]),LN(1-EmployeeData36[[#This Row],[Probability]]))</f>
        <v>-0.92728797908776439</v>
      </c>
      <c r="AL402" s="3">
        <f>(AR402-EmployeeData36[[#This Row],[Probability]])^2</f>
        <v>0.36526889817358271</v>
      </c>
      <c r="AM402" t="str">
        <f>IF(EmployeeData36[[#This Row],[Probability]]&lt;10%,"Low",
IF(EmployeeData36[[#This Row],[Probability]]&lt;20%,"Moderate",
IF(EmployeeData36[[#This Row],[Probability]]&lt;30%,"High","Very High")))</f>
        <v>Very High</v>
      </c>
      <c r="AN402">
        <f t="shared" si="6"/>
        <v>1</v>
      </c>
      <c r="AO402" t="str">
        <f>EmployeeData3[[#This Row],[Department]]</f>
        <v>IT</v>
      </c>
      <c r="AP402" t="str">
        <f>EmployeeData3[[#This Row],[Country]]</f>
        <v>Ireland</v>
      </c>
      <c r="AQ402" t="str">
        <f>EmployeeData[[#This Row],[Job Level]]</f>
        <v>Professional</v>
      </c>
      <c r="AR402">
        <v>1</v>
      </c>
    </row>
    <row r="403" spans="1:44">
      <c r="A403">
        <v>27</v>
      </c>
      <c r="B403">
        <v>2.7</v>
      </c>
      <c r="C403">
        <v>1.7</v>
      </c>
      <c r="D403" s="3">
        <v>0.96</v>
      </c>
      <c r="E403">
        <v>0</v>
      </c>
      <c r="F403">
        <v>18</v>
      </c>
      <c r="G403">
        <v>66</v>
      </c>
      <c r="H403">
        <v>3</v>
      </c>
      <c r="I403">
        <v>0.7</v>
      </c>
      <c r="J403">
        <v>0</v>
      </c>
      <c r="K403">
        <v>35</v>
      </c>
      <c r="L403">
        <v>0</v>
      </c>
      <c r="M403">
        <v>0</v>
      </c>
      <c r="N403">
        <v>0</v>
      </c>
      <c r="O403">
        <v>0</v>
      </c>
      <c r="P403">
        <v>0</v>
      </c>
      <c r="Q403">
        <v>0</v>
      </c>
      <c r="R403">
        <v>0</v>
      </c>
      <c r="S403">
        <v>0</v>
      </c>
      <c r="T403">
        <v>1</v>
      </c>
      <c r="U403">
        <v>0</v>
      </c>
      <c r="V403">
        <v>0</v>
      </c>
      <c r="W403">
        <v>0</v>
      </c>
      <c r="X403">
        <v>0</v>
      </c>
      <c r="Y403">
        <v>0</v>
      </c>
      <c r="Z403">
        <v>0</v>
      </c>
      <c r="AA403">
        <v>0</v>
      </c>
      <c r="AB403">
        <v>0</v>
      </c>
      <c r="AC403">
        <v>0</v>
      </c>
      <c r="AD403">
        <v>0</v>
      </c>
      <c r="AE403">
        <v>1</v>
      </c>
      <c r="AF403">
        <v>0</v>
      </c>
      <c r="AG403">
        <v>0</v>
      </c>
      <c r="AH403" s="59" cm="1">
        <f t="array" ref="AH403">$B$1005+SUMPRODUCT(A403:AG403,TRANSPOSE($B$1006:$B$1038))</f>
        <v>-1.8788662415001589</v>
      </c>
      <c r="AI403" s="3">
        <f>EXP(EmployeeData36[[#This Row],[Logit]])</f>
        <v>0.15276320419364753</v>
      </c>
      <c r="AJ403">
        <f>EmployeeData36[[#This Row],[Odds]]/(1+EmployeeData36[[#This Row],[Odds]])</f>
        <v>0.1325191536630497</v>
      </c>
      <c r="AK403">
        <f>IF(AR403=1,LN(EmployeeData36[[#This Row],[Probability]]),LN(1-EmployeeData36[[#This Row],[Probability]]))</f>
        <v>-0.14216184655536035</v>
      </c>
      <c r="AL403" s="3">
        <f>(AR403-EmployeeData36[[#This Row],[Probability]])^2</f>
        <v>1.7561326087570977E-2</v>
      </c>
      <c r="AM403" t="str">
        <f>IF(EmployeeData36[[#This Row],[Probability]]&lt;10%,"Low",
IF(EmployeeData36[[#This Row],[Probability]]&lt;20%,"Moderate",
IF(EmployeeData36[[#This Row],[Probability]]&lt;30%,"High","Very High")))</f>
        <v>Moderate</v>
      </c>
      <c r="AN403">
        <f t="shared" si="6"/>
        <v>0</v>
      </c>
      <c r="AO403" t="str">
        <f>EmployeeData3[[#This Row],[Department]]</f>
        <v>Claims</v>
      </c>
      <c r="AP403" t="str">
        <f>EmployeeData3[[#This Row],[Country]]</f>
        <v>US</v>
      </c>
      <c r="AQ403" t="str">
        <f>EmployeeData[[#This Row],[Job Level]]</f>
        <v>Professional</v>
      </c>
      <c r="AR403">
        <v>0</v>
      </c>
    </row>
    <row r="404" spans="1:44">
      <c r="A404">
        <v>34</v>
      </c>
      <c r="B404">
        <v>5.4</v>
      </c>
      <c r="C404">
        <v>0.2</v>
      </c>
      <c r="D404" s="3">
        <v>1.08</v>
      </c>
      <c r="E404">
        <v>0</v>
      </c>
      <c r="F404">
        <v>22</v>
      </c>
      <c r="G404">
        <v>66</v>
      </c>
      <c r="H404">
        <v>3</v>
      </c>
      <c r="I404">
        <v>12</v>
      </c>
      <c r="J404">
        <v>0</v>
      </c>
      <c r="K404">
        <v>14</v>
      </c>
      <c r="L404">
        <v>1</v>
      </c>
      <c r="M404">
        <v>0</v>
      </c>
      <c r="N404">
        <v>0</v>
      </c>
      <c r="O404">
        <v>0</v>
      </c>
      <c r="P404">
        <v>1</v>
      </c>
      <c r="Q404">
        <v>0</v>
      </c>
      <c r="R404">
        <v>0</v>
      </c>
      <c r="S404">
        <v>0</v>
      </c>
      <c r="T404">
        <v>0</v>
      </c>
      <c r="U404">
        <v>0</v>
      </c>
      <c r="V404">
        <v>0</v>
      </c>
      <c r="W404">
        <v>0</v>
      </c>
      <c r="X404">
        <v>0</v>
      </c>
      <c r="Y404">
        <v>1</v>
      </c>
      <c r="Z404">
        <v>0</v>
      </c>
      <c r="AA404">
        <v>0</v>
      </c>
      <c r="AB404">
        <v>0</v>
      </c>
      <c r="AC404">
        <v>0</v>
      </c>
      <c r="AD404">
        <v>0</v>
      </c>
      <c r="AE404">
        <v>1</v>
      </c>
      <c r="AF404">
        <v>0</v>
      </c>
      <c r="AG404">
        <v>0</v>
      </c>
      <c r="AH404" s="59" cm="1">
        <f t="array" ref="AH404">$B$1005+SUMPRODUCT(A404:AG404,TRANSPOSE($B$1006:$B$1038))</f>
        <v>-1.1865154000296365</v>
      </c>
      <c r="AI404" s="3">
        <f>EXP(EmployeeData36[[#This Row],[Logit]])</f>
        <v>0.30528320261542924</v>
      </c>
      <c r="AJ404">
        <f>EmployeeData36[[#This Row],[Odds]]/(1+EmployeeData36[[#This Row],[Odds]])</f>
        <v>0.23388273288411701</v>
      </c>
      <c r="AK404">
        <f>IF(AR404=1,LN(EmployeeData36[[#This Row],[Probability]]),LN(1-EmployeeData36[[#This Row],[Probability]]))</f>
        <v>-1.4529354307586835</v>
      </c>
      <c r="AL404" s="3">
        <f>(AR404-EmployeeData36[[#This Row],[Probability]])^2</f>
        <v>0.58693566697310928</v>
      </c>
      <c r="AM404" t="str">
        <f>IF(EmployeeData36[[#This Row],[Probability]]&lt;10%,"Low",
IF(EmployeeData36[[#This Row],[Probability]]&lt;20%,"Moderate",
IF(EmployeeData36[[#This Row],[Probability]]&lt;30%,"High","Very High")))</f>
        <v>High</v>
      </c>
      <c r="AN404">
        <f t="shared" si="6"/>
        <v>1</v>
      </c>
      <c r="AO404" t="str">
        <f>EmployeeData3[[#This Row],[Department]]</f>
        <v>Sales</v>
      </c>
      <c r="AP404" t="str">
        <f>EmployeeData3[[#This Row],[Country]]</f>
        <v>US</v>
      </c>
      <c r="AQ404" t="str">
        <f>EmployeeData[[#This Row],[Job Level]]</f>
        <v>Entry</v>
      </c>
      <c r="AR404">
        <v>1</v>
      </c>
    </row>
    <row r="405" spans="1:44">
      <c r="A405">
        <v>46</v>
      </c>
      <c r="B405">
        <v>2.4</v>
      </c>
      <c r="C405">
        <v>1.2</v>
      </c>
      <c r="D405" s="3">
        <v>1.01</v>
      </c>
      <c r="E405">
        <v>0</v>
      </c>
      <c r="F405">
        <v>16</v>
      </c>
      <c r="G405">
        <v>80</v>
      </c>
      <c r="H405">
        <v>12</v>
      </c>
      <c r="I405">
        <v>5.6</v>
      </c>
      <c r="J405">
        <v>0</v>
      </c>
      <c r="K405">
        <v>14</v>
      </c>
      <c r="L405">
        <v>0</v>
      </c>
      <c r="M405">
        <v>0</v>
      </c>
      <c r="N405">
        <v>0</v>
      </c>
      <c r="O405">
        <v>0</v>
      </c>
      <c r="P405">
        <v>0</v>
      </c>
      <c r="Q405">
        <v>0</v>
      </c>
      <c r="R405">
        <v>1</v>
      </c>
      <c r="S405">
        <v>0</v>
      </c>
      <c r="T405">
        <v>0</v>
      </c>
      <c r="U405">
        <v>0</v>
      </c>
      <c r="V405">
        <v>0</v>
      </c>
      <c r="W405">
        <v>0</v>
      </c>
      <c r="X405">
        <v>0</v>
      </c>
      <c r="Y405">
        <v>0</v>
      </c>
      <c r="Z405">
        <v>1</v>
      </c>
      <c r="AA405">
        <v>0</v>
      </c>
      <c r="AB405">
        <v>0</v>
      </c>
      <c r="AC405">
        <v>0</v>
      </c>
      <c r="AD405">
        <v>0</v>
      </c>
      <c r="AE405">
        <v>0</v>
      </c>
      <c r="AF405">
        <v>0</v>
      </c>
      <c r="AG405">
        <v>0</v>
      </c>
      <c r="AH405" s="59" cm="1">
        <f t="array" ref="AH405">$B$1005+SUMPRODUCT(A405:AG405,TRANSPOSE($B$1006:$B$1038))</f>
        <v>-3.311559581319039</v>
      </c>
      <c r="AI405" s="3">
        <f>EXP(EmployeeData36[[#This Row],[Logit]])</f>
        <v>3.6459268197266949E-2</v>
      </c>
      <c r="AJ405">
        <f>EmployeeData36[[#This Row],[Odds]]/(1+EmployeeData36[[#This Row],[Odds]])</f>
        <v>3.51767496475585E-2</v>
      </c>
      <c r="AK405">
        <f>IF(AR405=1,LN(EmployeeData36[[#This Row],[Probability]]),LN(1-EmployeeData36[[#This Row],[Probability]]))</f>
        <v>-3.581035467557666E-2</v>
      </c>
      <c r="AL405" s="3">
        <f>(AR405-EmployeeData36[[#This Row],[Probability]])^2</f>
        <v>1.2374037157670071E-3</v>
      </c>
      <c r="AM405" t="str">
        <f>IF(EmployeeData36[[#This Row],[Probability]]&lt;10%,"Low",
IF(EmployeeData36[[#This Row],[Probability]]&lt;20%,"Moderate",
IF(EmployeeData36[[#This Row],[Probability]]&lt;30%,"High","Very High")))</f>
        <v>Low</v>
      </c>
      <c r="AN405">
        <f t="shared" si="6"/>
        <v>0</v>
      </c>
      <c r="AO405" t="str">
        <f>EmployeeData3[[#This Row],[Department]]</f>
        <v>Underwriting</v>
      </c>
      <c r="AP405" t="str">
        <f>EmployeeData3[[#This Row],[Country]]</f>
        <v>UK</v>
      </c>
      <c r="AQ405" t="str">
        <f>EmployeeData[[#This Row],[Job Level]]</f>
        <v>Senior</v>
      </c>
      <c r="AR405">
        <v>0</v>
      </c>
    </row>
    <row r="406" spans="1:44">
      <c r="A406">
        <v>50</v>
      </c>
      <c r="B406">
        <v>9.6</v>
      </c>
      <c r="C406">
        <v>1.8</v>
      </c>
      <c r="D406" s="3">
        <v>1.0900000000000001</v>
      </c>
      <c r="E406">
        <v>1</v>
      </c>
      <c r="F406">
        <v>18</v>
      </c>
      <c r="G406">
        <v>86</v>
      </c>
      <c r="H406">
        <v>2</v>
      </c>
      <c r="I406">
        <v>5.3</v>
      </c>
      <c r="J406">
        <v>0</v>
      </c>
      <c r="K406">
        <v>24</v>
      </c>
      <c r="L406">
        <v>0</v>
      </c>
      <c r="M406">
        <v>0</v>
      </c>
      <c r="N406">
        <v>0</v>
      </c>
      <c r="O406">
        <v>1</v>
      </c>
      <c r="P406">
        <v>0</v>
      </c>
      <c r="Q406">
        <v>0</v>
      </c>
      <c r="R406">
        <v>1</v>
      </c>
      <c r="S406">
        <v>0</v>
      </c>
      <c r="T406">
        <v>0</v>
      </c>
      <c r="U406">
        <v>0</v>
      </c>
      <c r="V406">
        <v>1</v>
      </c>
      <c r="W406">
        <v>0</v>
      </c>
      <c r="X406">
        <v>0</v>
      </c>
      <c r="Y406">
        <v>0</v>
      </c>
      <c r="Z406">
        <v>0</v>
      </c>
      <c r="AA406">
        <v>0</v>
      </c>
      <c r="AB406">
        <v>0</v>
      </c>
      <c r="AC406">
        <v>0</v>
      </c>
      <c r="AD406">
        <v>0</v>
      </c>
      <c r="AE406">
        <v>0</v>
      </c>
      <c r="AF406">
        <v>0</v>
      </c>
      <c r="AG406">
        <v>0</v>
      </c>
      <c r="AH406" s="59" cm="1">
        <f t="array" ref="AH406">$B$1005+SUMPRODUCT(A406:AG406,TRANSPOSE($B$1006:$B$1038))</f>
        <v>-4.4960023539299669</v>
      </c>
      <c r="AI406" s="3">
        <f>EXP(EmployeeData36[[#This Row],[Logit]])</f>
        <v>1.1153495260404505E-2</v>
      </c>
      <c r="AJ406">
        <f>EmployeeData36[[#This Row],[Odds]]/(1+EmployeeData36[[#This Row],[Odds]])</f>
        <v>1.1030466999010988E-2</v>
      </c>
      <c r="AK406">
        <f>IF(AR406=1,LN(EmployeeData36[[#This Row],[Probability]]),LN(1-EmployeeData36[[#This Row],[Probability]]))</f>
        <v>-1.1091753697444903E-2</v>
      </c>
      <c r="AL406" s="3">
        <f>(AR406-EmployeeData36[[#This Row],[Probability]])^2</f>
        <v>1.2167120221627047E-4</v>
      </c>
      <c r="AM406" t="str">
        <f>IF(EmployeeData36[[#This Row],[Probability]]&lt;10%,"Low",
IF(EmployeeData36[[#This Row],[Probability]]&lt;20%,"Moderate",
IF(EmployeeData36[[#This Row],[Probability]]&lt;30%,"High","Very High")))</f>
        <v>Low</v>
      </c>
      <c r="AN406">
        <f t="shared" si="6"/>
        <v>0</v>
      </c>
      <c r="AO406" t="str">
        <f>EmployeeData3[[#This Row],[Department]]</f>
        <v>HR</v>
      </c>
      <c r="AP406" t="str">
        <f>EmployeeData3[[#This Row],[Country]]</f>
        <v>UK</v>
      </c>
      <c r="AQ406" t="str">
        <f>EmployeeData[[#This Row],[Job Level]]</f>
        <v>Senior</v>
      </c>
      <c r="AR406">
        <v>0</v>
      </c>
    </row>
    <row r="407" spans="1:44">
      <c r="A407">
        <v>35</v>
      </c>
      <c r="B407">
        <v>4.2</v>
      </c>
      <c r="C407">
        <v>2.6</v>
      </c>
      <c r="D407" s="3">
        <v>1.22</v>
      </c>
      <c r="E407">
        <v>0</v>
      </c>
      <c r="F407">
        <v>26</v>
      </c>
      <c r="G407">
        <v>63</v>
      </c>
      <c r="H407">
        <v>9</v>
      </c>
      <c r="I407">
        <v>6.4</v>
      </c>
      <c r="J407">
        <v>0</v>
      </c>
      <c r="K407">
        <v>6</v>
      </c>
      <c r="L407">
        <v>0</v>
      </c>
      <c r="M407">
        <v>0</v>
      </c>
      <c r="N407">
        <v>0</v>
      </c>
      <c r="O407">
        <v>0</v>
      </c>
      <c r="P407">
        <v>0</v>
      </c>
      <c r="Q407">
        <v>0</v>
      </c>
      <c r="R407">
        <v>0</v>
      </c>
      <c r="S407">
        <v>0</v>
      </c>
      <c r="T407">
        <v>1</v>
      </c>
      <c r="U407">
        <v>0</v>
      </c>
      <c r="V407">
        <v>0</v>
      </c>
      <c r="W407">
        <v>0</v>
      </c>
      <c r="X407">
        <v>0</v>
      </c>
      <c r="Y407">
        <v>0</v>
      </c>
      <c r="Z407">
        <v>0</v>
      </c>
      <c r="AA407">
        <v>0</v>
      </c>
      <c r="AB407">
        <v>0</v>
      </c>
      <c r="AC407">
        <v>0</v>
      </c>
      <c r="AD407">
        <v>0</v>
      </c>
      <c r="AE407">
        <v>1</v>
      </c>
      <c r="AF407">
        <v>0</v>
      </c>
      <c r="AG407">
        <v>0</v>
      </c>
      <c r="AH407" s="59" cm="1">
        <f t="array" ref="AH407">$B$1005+SUMPRODUCT(A407:AG407,TRANSPOSE($B$1006:$B$1038))</f>
        <v>-1.372935121274119</v>
      </c>
      <c r="AI407" s="3">
        <f>EXP(EmployeeData36[[#This Row],[Logit]])</f>
        <v>0.25336221829752437</v>
      </c>
      <c r="AJ407">
        <f>EmployeeData36[[#This Row],[Odds]]/(1+EmployeeData36[[#This Row],[Odds]])</f>
        <v>0.20214604732674413</v>
      </c>
      <c r="AK407">
        <f>IF(AR407=1,LN(EmployeeData36[[#This Row],[Probability]]),LN(1-EmployeeData36[[#This Row],[Probability]]))</f>
        <v>-1.5987648362562279</v>
      </c>
      <c r="AL407" s="3">
        <f>(AR407-EmployeeData36[[#This Row],[Probability]])^2</f>
        <v>0.636570929796338</v>
      </c>
      <c r="AM407" t="str">
        <f>IF(EmployeeData36[[#This Row],[Probability]]&lt;10%,"Low",
IF(EmployeeData36[[#This Row],[Probability]]&lt;20%,"Moderate",
IF(EmployeeData36[[#This Row],[Probability]]&lt;30%,"High","Very High")))</f>
        <v>High</v>
      </c>
      <c r="AN407">
        <f t="shared" si="6"/>
        <v>1</v>
      </c>
      <c r="AO407" t="str">
        <f>EmployeeData3[[#This Row],[Department]]</f>
        <v>Claims</v>
      </c>
      <c r="AP407" t="str">
        <f>EmployeeData3[[#This Row],[Country]]</f>
        <v>US</v>
      </c>
      <c r="AQ407" t="str">
        <f>EmployeeData[[#This Row],[Job Level]]</f>
        <v>Professional</v>
      </c>
      <c r="AR407">
        <v>1</v>
      </c>
    </row>
    <row r="408" spans="1:44">
      <c r="A408">
        <v>36</v>
      </c>
      <c r="B408">
        <v>2</v>
      </c>
      <c r="C408">
        <v>0.7</v>
      </c>
      <c r="D408" s="3">
        <v>1.08</v>
      </c>
      <c r="E408">
        <v>1</v>
      </c>
      <c r="F408">
        <v>22</v>
      </c>
      <c r="G408">
        <v>58</v>
      </c>
      <c r="H408">
        <v>5</v>
      </c>
      <c r="I408">
        <v>4.9000000000000004</v>
      </c>
      <c r="J408">
        <v>1</v>
      </c>
      <c r="K408">
        <v>21</v>
      </c>
      <c r="L408">
        <v>0</v>
      </c>
      <c r="M408">
        <v>0</v>
      </c>
      <c r="N408">
        <v>0</v>
      </c>
      <c r="O408">
        <v>0</v>
      </c>
      <c r="P408">
        <v>0</v>
      </c>
      <c r="Q408">
        <v>1</v>
      </c>
      <c r="R408">
        <v>0</v>
      </c>
      <c r="S408">
        <v>0</v>
      </c>
      <c r="T408">
        <v>0</v>
      </c>
      <c r="U408">
        <v>0</v>
      </c>
      <c r="V408">
        <v>0</v>
      </c>
      <c r="W408">
        <v>0</v>
      </c>
      <c r="X408">
        <v>0</v>
      </c>
      <c r="Y408">
        <v>1</v>
      </c>
      <c r="Z408">
        <v>0</v>
      </c>
      <c r="AA408">
        <v>0</v>
      </c>
      <c r="AB408">
        <v>0</v>
      </c>
      <c r="AC408">
        <v>0</v>
      </c>
      <c r="AD408">
        <v>0</v>
      </c>
      <c r="AE408">
        <v>0</v>
      </c>
      <c r="AF408">
        <v>0</v>
      </c>
      <c r="AG408">
        <v>0</v>
      </c>
      <c r="AH408" s="59" cm="1">
        <f t="array" ref="AH408">$B$1005+SUMPRODUCT(A408:AG408,TRANSPOSE($B$1006:$B$1038))</f>
        <v>-1.8332712950836316</v>
      </c>
      <c r="AI408" s="3">
        <f>EXP(EmployeeData36[[#This Row],[Logit]])</f>
        <v>0.15988966504697794</v>
      </c>
      <c r="AJ408">
        <f>EmployeeData36[[#This Row],[Odds]]/(1+EmployeeData36[[#This Row],[Odds]])</f>
        <v>0.1378490298389736</v>
      </c>
      <c r="AK408">
        <f>IF(AR408=1,LN(EmployeeData36[[#This Row],[Probability]]),LN(1-EmployeeData36[[#This Row],[Probability]]))</f>
        <v>-0.14832488425561538</v>
      </c>
      <c r="AL408" s="3">
        <f>(AR408-EmployeeData36[[#This Row],[Probability]])^2</f>
        <v>1.9002355027546235E-2</v>
      </c>
      <c r="AM408" t="str">
        <f>IF(EmployeeData36[[#This Row],[Probability]]&lt;10%,"Low",
IF(EmployeeData36[[#This Row],[Probability]]&lt;20%,"Moderate",
IF(EmployeeData36[[#This Row],[Probability]]&lt;30%,"High","Very High")))</f>
        <v>Moderate</v>
      </c>
      <c r="AN408">
        <f t="shared" si="6"/>
        <v>0</v>
      </c>
      <c r="AO408" t="str">
        <f>EmployeeData3[[#This Row],[Department]]</f>
        <v>Sales</v>
      </c>
      <c r="AP408" t="str">
        <f>EmployeeData3[[#This Row],[Country]]</f>
        <v>UK</v>
      </c>
      <c r="AQ408" t="str">
        <f>EmployeeData[[#This Row],[Job Level]]</f>
        <v>Manager</v>
      </c>
      <c r="AR408">
        <v>0</v>
      </c>
    </row>
    <row r="409" spans="1:44">
      <c r="A409">
        <v>37</v>
      </c>
      <c r="B409">
        <v>5.2</v>
      </c>
      <c r="C409">
        <v>1</v>
      </c>
      <c r="D409" s="3">
        <v>1.08</v>
      </c>
      <c r="E409">
        <v>0</v>
      </c>
      <c r="F409">
        <v>14</v>
      </c>
      <c r="G409">
        <v>70</v>
      </c>
      <c r="H409">
        <v>14</v>
      </c>
      <c r="I409">
        <v>3.1</v>
      </c>
      <c r="J409">
        <v>0</v>
      </c>
      <c r="K409">
        <v>27</v>
      </c>
      <c r="L409">
        <v>0</v>
      </c>
      <c r="M409">
        <v>0</v>
      </c>
      <c r="N409">
        <v>0</v>
      </c>
      <c r="O409">
        <v>1</v>
      </c>
      <c r="P409">
        <v>0</v>
      </c>
      <c r="Q409">
        <v>1</v>
      </c>
      <c r="R409">
        <v>0</v>
      </c>
      <c r="S409">
        <v>0</v>
      </c>
      <c r="T409">
        <v>0</v>
      </c>
      <c r="U409">
        <v>0</v>
      </c>
      <c r="V409">
        <v>0</v>
      </c>
      <c r="W409">
        <v>1</v>
      </c>
      <c r="X409">
        <v>0</v>
      </c>
      <c r="Y409">
        <v>0</v>
      </c>
      <c r="Z409">
        <v>0</v>
      </c>
      <c r="AA409">
        <v>0</v>
      </c>
      <c r="AB409">
        <v>1</v>
      </c>
      <c r="AC409">
        <v>0</v>
      </c>
      <c r="AD409">
        <v>0</v>
      </c>
      <c r="AE409">
        <v>0</v>
      </c>
      <c r="AF409">
        <v>0</v>
      </c>
      <c r="AG409">
        <v>0</v>
      </c>
      <c r="AH409" s="59" cm="1">
        <f t="array" ref="AH409">$B$1005+SUMPRODUCT(A409:AG409,TRANSPOSE($B$1006:$B$1038))</f>
        <v>-2.2435852567165435</v>
      </c>
      <c r="AI409" s="3">
        <f>EXP(EmployeeData36[[#This Row],[Logit]])</f>
        <v>0.10607750670674011</v>
      </c>
      <c r="AJ409">
        <f>EmployeeData36[[#This Row],[Odds]]/(1+EmployeeData36[[#This Row],[Odds]])</f>
        <v>9.5904225575093427E-2</v>
      </c>
      <c r="AK409">
        <f>IF(AR409=1,LN(EmployeeData36[[#This Row],[Probability]]),LN(1-EmployeeData36[[#This Row],[Probability]]))</f>
        <v>-0.10081997904145787</v>
      </c>
      <c r="AL409" s="3">
        <f>(AR409-EmployeeData36[[#This Row],[Probability]])^2</f>
        <v>9.197620483158404E-3</v>
      </c>
      <c r="AM409" t="str">
        <f>IF(EmployeeData36[[#This Row],[Probability]]&lt;10%,"Low",
IF(EmployeeData36[[#This Row],[Probability]]&lt;20%,"Moderate",
IF(EmployeeData36[[#This Row],[Probability]]&lt;30%,"High","Very High")))</f>
        <v>Low</v>
      </c>
      <c r="AN409">
        <f t="shared" si="6"/>
        <v>0</v>
      </c>
      <c r="AO409" t="str">
        <f>EmployeeData3[[#This Row],[Department]]</f>
        <v>IT</v>
      </c>
      <c r="AP409" t="str">
        <f>EmployeeData3[[#This Row],[Country]]</f>
        <v>Germany</v>
      </c>
      <c r="AQ409" t="str">
        <f>EmployeeData[[#This Row],[Job Level]]</f>
        <v>Manager</v>
      </c>
      <c r="AR409">
        <v>0</v>
      </c>
    </row>
    <row r="410" spans="1:44">
      <c r="A410">
        <v>40</v>
      </c>
      <c r="B410">
        <v>9.5</v>
      </c>
      <c r="C410">
        <v>6.5</v>
      </c>
      <c r="D410" s="3">
        <v>0.97</v>
      </c>
      <c r="E410">
        <v>0</v>
      </c>
      <c r="F410">
        <v>28</v>
      </c>
      <c r="G410">
        <v>72</v>
      </c>
      <c r="H410">
        <v>4</v>
      </c>
      <c r="I410">
        <v>3.2</v>
      </c>
      <c r="J410">
        <v>0</v>
      </c>
      <c r="K410">
        <v>45</v>
      </c>
      <c r="L410">
        <v>1</v>
      </c>
      <c r="M410">
        <v>0</v>
      </c>
      <c r="N410">
        <v>0</v>
      </c>
      <c r="O410">
        <v>0</v>
      </c>
      <c r="P410">
        <v>0</v>
      </c>
      <c r="Q410">
        <v>0</v>
      </c>
      <c r="R410">
        <v>1</v>
      </c>
      <c r="S410">
        <v>0</v>
      </c>
      <c r="T410">
        <v>1</v>
      </c>
      <c r="U410">
        <v>0</v>
      </c>
      <c r="V410">
        <v>0</v>
      </c>
      <c r="W410">
        <v>0</v>
      </c>
      <c r="X410">
        <v>0</v>
      </c>
      <c r="Y410">
        <v>0</v>
      </c>
      <c r="Z410">
        <v>0</v>
      </c>
      <c r="AA410">
        <v>0</v>
      </c>
      <c r="AB410">
        <v>0</v>
      </c>
      <c r="AC410">
        <v>0</v>
      </c>
      <c r="AD410">
        <v>0</v>
      </c>
      <c r="AE410">
        <v>0</v>
      </c>
      <c r="AF410">
        <v>0</v>
      </c>
      <c r="AG410">
        <v>0</v>
      </c>
      <c r="AH410" s="59" cm="1">
        <f t="array" ref="AH410">$B$1005+SUMPRODUCT(A410:AG410,TRANSPOSE($B$1006:$B$1038))</f>
        <v>-1.1892971261620837</v>
      </c>
      <c r="AI410" s="3">
        <f>EXP(EmployeeData36[[#This Row],[Logit]])</f>
        <v>0.30443516839922763</v>
      </c>
      <c r="AJ410">
        <f>EmployeeData36[[#This Row],[Odds]]/(1+EmployeeData36[[#This Row],[Odds]])</f>
        <v>0.23338466776606717</v>
      </c>
      <c r="AK410">
        <f>IF(AR410=1,LN(EmployeeData36[[#This Row],[Probability]]),LN(1-EmployeeData36[[#This Row],[Probability]]))</f>
        <v>-0.2657701259305294</v>
      </c>
      <c r="AL410" s="3">
        <f>(AR410-EmployeeData36[[#This Row],[Probability]])^2</f>
        <v>5.4468403148277555E-2</v>
      </c>
      <c r="AM410" t="str">
        <f>IF(EmployeeData36[[#This Row],[Probability]]&lt;10%,"Low",
IF(EmployeeData36[[#This Row],[Probability]]&lt;20%,"Moderate",
IF(EmployeeData36[[#This Row],[Probability]]&lt;30%,"High","Very High")))</f>
        <v>High</v>
      </c>
      <c r="AN410">
        <f t="shared" si="6"/>
        <v>0</v>
      </c>
      <c r="AO410" t="str">
        <f>EmployeeData3[[#This Row],[Department]]</f>
        <v>Claims</v>
      </c>
      <c r="AP410" t="str">
        <f>EmployeeData3[[#This Row],[Country]]</f>
        <v>UK</v>
      </c>
      <c r="AQ410" t="str">
        <f>EmployeeData[[#This Row],[Job Level]]</f>
        <v>Senior</v>
      </c>
      <c r="AR410">
        <v>0</v>
      </c>
    </row>
    <row r="411" spans="1:44">
      <c r="A411">
        <v>33</v>
      </c>
      <c r="B411">
        <v>6.1</v>
      </c>
      <c r="C411">
        <v>4.5999999999999996</v>
      </c>
      <c r="D411" s="3">
        <v>0.72</v>
      </c>
      <c r="E411">
        <v>0</v>
      </c>
      <c r="F411">
        <v>1</v>
      </c>
      <c r="G411">
        <v>86</v>
      </c>
      <c r="H411">
        <v>0</v>
      </c>
      <c r="I411">
        <v>6</v>
      </c>
      <c r="J411">
        <v>0</v>
      </c>
      <c r="K411">
        <v>29</v>
      </c>
      <c r="L411">
        <v>0</v>
      </c>
      <c r="M411">
        <v>1</v>
      </c>
      <c r="N411">
        <v>0</v>
      </c>
      <c r="O411">
        <v>0</v>
      </c>
      <c r="P411">
        <v>0</v>
      </c>
      <c r="Q411">
        <v>1</v>
      </c>
      <c r="R411">
        <v>0</v>
      </c>
      <c r="S411">
        <v>0</v>
      </c>
      <c r="T411">
        <v>0</v>
      </c>
      <c r="U411">
        <v>0</v>
      </c>
      <c r="V411">
        <v>0</v>
      </c>
      <c r="W411">
        <v>1</v>
      </c>
      <c r="X411">
        <v>0</v>
      </c>
      <c r="Y411">
        <v>0</v>
      </c>
      <c r="Z411">
        <v>0</v>
      </c>
      <c r="AA411">
        <v>0</v>
      </c>
      <c r="AB411">
        <v>0</v>
      </c>
      <c r="AC411">
        <v>0</v>
      </c>
      <c r="AD411">
        <v>0</v>
      </c>
      <c r="AE411">
        <v>1</v>
      </c>
      <c r="AF411">
        <v>0</v>
      </c>
      <c r="AG411">
        <v>0</v>
      </c>
      <c r="AH411" s="59" cm="1">
        <f t="array" ref="AH411">$B$1005+SUMPRODUCT(A411:AG411,TRANSPOSE($B$1006:$B$1038))</f>
        <v>-2.2548641383621364</v>
      </c>
      <c r="AI411" s="3">
        <f>EXP(EmployeeData36[[#This Row],[Logit]])</f>
        <v>0.1048877929956494</v>
      </c>
      <c r="AJ411">
        <f>EmployeeData36[[#This Row],[Odds]]/(1+EmployeeData36[[#This Row],[Odds]])</f>
        <v>9.4930719355012752E-2</v>
      </c>
      <c r="AK411">
        <f>IF(AR411=1,LN(EmployeeData36[[#This Row],[Probability]]),LN(1-EmployeeData36[[#This Row],[Probability]]))</f>
        <v>-9.9743785013376579E-2</v>
      </c>
      <c r="AL411" s="3">
        <f>(AR411-EmployeeData36[[#This Row],[Probability]])^2</f>
        <v>9.0118414772601928E-3</v>
      </c>
      <c r="AM411" t="str">
        <f>IF(EmployeeData36[[#This Row],[Probability]]&lt;10%,"Low",
IF(EmployeeData36[[#This Row],[Probability]]&lt;20%,"Moderate",
IF(EmployeeData36[[#This Row],[Probability]]&lt;30%,"High","Very High")))</f>
        <v>Low</v>
      </c>
      <c r="AN411">
        <f t="shared" si="6"/>
        <v>0</v>
      </c>
      <c r="AO411" t="str">
        <f>EmployeeData3[[#This Row],[Department]]</f>
        <v>IT</v>
      </c>
      <c r="AP411" t="str">
        <f>EmployeeData3[[#This Row],[Country]]</f>
        <v>US</v>
      </c>
      <c r="AQ411" t="str">
        <f>EmployeeData[[#This Row],[Job Level]]</f>
        <v>Manager</v>
      </c>
      <c r="AR411">
        <v>0</v>
      </c>
    </row>
    <row r="412" spans="1:44">
      <c r="A412">
        <v>21</v>
      </c>
      <c r="B412">
        <v>1</v>
      </c>
      <c r="C412">
        <v>1</v>
      </c>
      <c r="D412" s="3">
        <v>1.01</v>
      </c>
      <c r="E412">
        <v>0</v>
      </c>
      <c r="F412">
        <v>34</v>
      </c>
      <c r="G412">
        <v>54</v>
      </c>
      <c r="H412">
        <v>4</v>
      </c>
      <c r="I412">
        <v>6.2</v>
      </c>
      <c r="J412">
        <v>0</v>
      </c>
      <c r="K412">
        <v>32</v>
      </c>
      <c r="L412">
        <v>0</v>
      </c>
      <c r="M412">
        <v>0</v>
      </c>
      <c r="N412">
        <v>0</v>
      </c>
      <c r="O412">
        <v>0</v>
      </c>
      <c r="P412">
        <v>0</v>
      </c>
      <c r="Q412">
        <v>0</v>
      </c>
      <c r="R412">
        <v>0</v>
      </c>
      <c r="S412">
        <v>0</v>
      </c>
      <c r="T412">
        <v>0</v>
      </c>
      <c r="U412">
        <v>0</v>
      </c>
      <c r="V412">
        <v>1</v>
      </c>
      <c r="W412">
        <v>0</v>
      </c>
      <c r="X412">
        <v>0</v>
      </c>
      <c r="Y412">
        <v>0</v>
      </c>
      <c r="Z412">
        <v>0</v>
      </c>
      <c r="AA412">
        <v>1</v>
      </c>
      <c r="AB412">
        <v>0</v>
      </c>
      <c r="AC412">
        <v>0</v>
      </c>
      <c r="AD412">
        <v>0</v>
      </c>
      <c r="AE412">
        <v>0</v>
      </c>
      <c r="AF412">
        <v>0</v>
      </c>
      <c r="AG412">
        <v>0</v>
      </c>
      <c r="AH412" s="59" cm="1">
        <f t="array" ref="AH412">$B$1005+SUMPRODUCT(A412:AG412,TRANSPOSE($B$1006:$B$1038))</f>
        <v>7.0341641515891951E-2</v>
      </c>
      <c r="AI412" s="3">
        <f>EXP(EmployeeData36[[#This Row],[Logit]])</f>
        <v>1.0728746571731964</v>
      </c>
      <c r="AJ412">
        <f>EmployeeData36[[#This Row],[Odds]]/(1+EmployeeData36[[#This Row],[Odds]])</f>
        <v>0.51757816299239634</v>
      </c>
      <c r="AK412">
        <f>IF(AR412=1,LN(EmployeeData36[[#This Row],[Probability]]),LN(1-EmployeeData36[[#This Row],[Probability]]))</f>
        <v>-0.72893636716500299</v>
      </c>
      <c r="AL412" s="3">
        <f>(AR412-EmployeeData36[[#This Row],[Probability]])^2</f>
        <v>0.26788715480658359</v>
      </c>
      <c r="AM412" t="str">
        <f>IF(EmployeeData36[[#This Row],[Probability]]&lt;10%,"Low",
IF(EmployeeData36[[#This Row],[Probability]]&lt;20%,"Moderate",
IF(EmployeeData36[[#This Row],[Probability]]&lt;30%,"High","Very High")))</f>
        <v>Very High</v>
      </c>
      <c r="AN412">
        <f t="shared" si="6"/>
        <v>0</v>
      </c>
      <c r="AO412" t="str">
        <f>EmployeeData3[[#This Row],[Department]]</f>
        <v>HR</v>
      </c>
      <c r="AP412" t="str">
        <f>EmployeeData3[[#This Row],[Country]]</f>
        <v>Canada</v>
      </c>
      <c r="AQ412" t="str">
        <f>EmployeeData[[#This Row],[Job Level]]</f>
        <v>Professional</v>
      </c>
      <c r="AR412">
        <v>0</v>
      </c>
    </row>
    <row r="413" spans="1:44">
      <c r="A413">
        <v>49</v>
      </c>
      <c r="B413">
        <v>2.9</v>
      </c>
      <c r="C413">
        <v>2</v>
      </c>
      <c r="D413" s="3">
        <v>1.03</v>
      </c>
      <c r="E413">
        <v>1</v>
      </c>
      <c r="F413">
        <v>1</v>
      </c>
      <c r="G413">
        <v>72</v>
      </c>
      <c r="H413">
        <v>0</v>
      </c>
      <c r="I413">
        <v>1.2</v>
      </c>
      <c r="J413">
        <v>1</v>
      </c>
      <c r="K413">
        <v>38</v>
      </c>
      <c r="L413">
        <v>1</v>
      </c>
      <c r="M413">
        <v>1</v>
      </c>
      <c r="N413">
        <v>0</v>
      </c>
      <c r="O413">
        <v>0</v>
      </c>
      <c r="P413">
        <v>1</v>
      </c>
      <c r="Q413">
        <v>0</v>
      </c>
      <c r="R413">
        <v>0</v>
      </c>
      <c r="S413">
        <v>0</v>
      </c>
      <c r="T413">
        <v>1</v>
      </c>
      <c r="U413">
        <v>0</v>
      </c>
      <c r="V413">
        <v>0</v>
      </c>
      <c r="W413">
        <v>0</v>
      </c>
      <c r="X413">
        <v>0</v>
      </c>
      <c r="Y413">
        <v>0</v>
      </c>
      <c r="Z413">
        <v>0</v>
      </c>
      <c r="AA413">
        <v>1</v>
      </c>
      <c r="AB413">
        <v>0</v>
      </c>
      <c r="AC413">
        <v>0</v>
      </c>
      <c r="AD413">
        <v>0</v>
      </c>
      <c r="AE413">
        <v>0</v>
      </c>
      <c r="AF413">
        <v>0</v>
      </c>
      <c r="AG413">
        <v>0</v>
      </c>
      <c r="AH413" s="59" cm="1">
        <f t="array" ref="AH413">$B$1005+SUMPRODUCT(A413:AG413,TRANSPOSE($B$1006:$B$1038))</f>
        <v>-0.8437897191094732</v>
      </c>
      <c r="AI413" s="3">
        <f>EXP(EmployeeData36[[#This Row],[Logit]])</f>
        <v>0.43007755800320263</v>
      </c>
      <c r="AJ413">
        <f>EmployeeData36[[#This Row],[Odds]]/(1+EmployeeData36[[#This Row],[Odds]])</f>
        <v>0.30073722617094556</v>
      </c>
      <c r="AK413">
        <f>IF(AR413=1,LN(EmployeeData36[[#This Row],[Probability]]),LN(1-EmployeeData36[[#This Row],[Probability]]))</f>
        <v>-1.2015183982764266</v>
      </c>
      <c r="AL413" s="3">
        <f>(AR413-EmployeeData36[[#This Row],[Probability]])^2</f>
        <v>0.48896842686310332</v>
      </c>
      <c r="AM413" t="str">
        <f>IF(EmployeeData36[[#This Row],[Probability]]&lt;10%,"Low",
IF(EmployeeData36[[#This Row],[Probability]]&lt;20%,"Moderate",
IF(EmployeeData36[[#This Row],[Probability]]&lt;30%,"High","Very High")))</f>
        <v>Very High</v>
      </c>
      <c r="AN413">
        <f t="shared" si="6"/>
        <v>1</v>
      </c>
      <c r="AO413" t="str">
        <f>EmployeeData3[[#This Row],[Department]]</f>
        <v>Claims</v>
      </c>
      <c r="AP413" t="str">
        <f>EmployeeData3[[#This Row],[Country]]</f>
        <v>Canada</v>
      </c>
      <c r="AQ413" t="str">
        <f>EmployeeData[[#This Row],[Job Level]]</f>
        <v>Entry</v>
      </c>
      <c r="AR413">
        <v>1</v>
      </c>
    </row>
    <row r="414" spans="1:44">
      <c r="A414">
        <v>54</v>
      </c>
      <c r="B414">
        <v>4.7</v>
      </c>
      <c r="C414">
        <v>2.7</v>
      </c>
      <c r="D414" s="3">
        <v>1</v>
      </c>
      <c r="E414">
        <v>1</v>
      </c>
      <c r="F414">
        <v>10</v>
      </c>
      <c r="G414">
        <v>72</v>
      </c>
      <c r="H414">
        <v>1</v>
      </c>
      <c r="I414">
        <v>2.4</v>
      </c>
      <c r="J414">
        <v>0</v>
      </c>
      <c r="K414">
        <v>12</v>
      </c>
      <c r="L414">
        <v>0</v>
      </c>
      <c r="M414">
        <v>0</v>
      </c>
      <c r="N414">
        <v>0</v>
      </c>
      <c r="O414">
        <v>1</v>
      </c>
      <c r="P414">
        <v>0</v>
      </c>
      <c r="Q414">
        <v>0</v>
      </c>
      <c r="R414">
        <v>0</v>
      </c>
      <c r="S414">
        <v>0</v>
      </c>
      <c r="T414">
        <v>1</v>
      </c>
      <c r="U414">
        <v>0</v>
      </c>
      <c r="V414">
        <v>0</v>
      </c>
      <c r="W414">
        <v>0</v>
      </c>
      <c r="X414">
        <v>0</v>
      </c>
      <c r="Y414">
        <v>0</v>
      </c>
      <c r="Z414">
        <v>0</v>
      </c>
      <c r="AA414">
        <v>0</v>
      </c>
      <c r="AB414">
        <v>0</v>
      </c>
      <c r="AC414">
        <v>0</v>
      </c>
      <c r="AD414">
        <v>0</v>
      </c>
      <c r="AE414">
        <v>1</v>
      </c>
      <c r="AF414">
        <v>0</v>
      </c>
      <c r="AG414">
        <v>0</v>
      </c>
      <c r="AH414" s="59" cm="1">
        <f t="array" ref="AH414">$B$1005+SUMPRODUCT(A414:AG414,TRANSPOSE($B$1006:$B$1038))</f>
        <v>-3.5568977392237207</v>
      </c>
      <c r="AI414" s="3">
        <f>EXP(EmployeeData36[[#This Row],[Logit]])</f>
        <v>2.8527186354177558E-2</v>
      </c>
      <c r="AJ414">
        <f>EmployeeData36[[#This Row],[Odds]]/(1+EmployeeData36[[#This Row],[Odds]])</f>
        <v>2.7735957525146158E-2</v>
      </c>
      <c r="AK414">
        <f>IF(AR414=1,LN(EmployeeData36[[#This Row],[Probability]]),LN(1-EmployeeData36[[#This Row],[Probability]]))</f>
        <v>-2.8127862774827383E-2</v>
      </c>
      <c r="AL414" s="3">
        <f>(AR414-EmployeeData36[[#This Row],[Probability]])^2</f>
        <v>7.6928333983671178E-4</v>
      </c>
      <c r="AM414" t="str">
        <f>IF(EmployeeData36[[#This Row],[Probability]]&lt;10%,"Low",
IF(EmployeeData36[[#This Row],[Probability]]&lt;20%,"Moderate",
IF(EmployeeData36[[#This Row],[Probability]]&lt;30%,"High","Very High")))</f>
        <v>Low</v>
      </c>
      <c r="AN414">
        <f t="shared" si="6"/>
        <v>0</v>
      </c>
      <c r="AO414" t="str">
        <f>EmployeeData3[[#This Row],[Department]]</f>
        <v>Claims</v>
      </c>
      <c r="AP414" t="str">
        <f>EmployeeData3[[#This Row],[Country]]</f>
        <v>US</v>
      </c>
      <c r="AQ414" t="str">
        <f>EmployeeData[[#This Row],[Job Level]]</f>
        <v>Professional</v>
      </c>
      <c r="AR414">
        <v>0</v>
      </c>
    </row>
    <row r="415" spans="1:44">
      <c r="A415">
        <v>32</v>
      </c>
      <c r="B415">
        <v>5.9</v>
      </c>
      <c r="C415">
        <v>3.3</v>
      </c>
      <c r="D415" s="3">
        <v>0.98</v>
      </c>
      <c r="E415">
        <v>1</v>
      </c>
      <c r="F415">
        <v>16</v>
      </c>
      <c r="G415">
        <v>90</v>
      </c>
      <c r="H415">
        <v>4</v>
      </c>
      <c r="I415">
        <v>2.8</v>
      </c>
      <c r="J415">
        <v>0</v>
      </c>
      <c r="K415">
        <v>22</v>
      </c>
      <c r="L415">
        <v>1</v>
      </c>
      <c r="M415">
        <v>0</v>
      </c>
      <c r="N415">
        <v>0</v>
      </c>
      <c r="O415">
        <v>0</v>
      </c>
      <c r="P415">
        <v>1</v>
      </c>
      <c r="Q415">
        <v>0</v>
      </c>
      <c r="R415">
        <v>0</v>
      </c>
      <c r="S415">
        <v>0</v>
      </c>
      <c r="T415">
        <v>0</v>
      </c>
      <c r="U415">
        <v>0</v>
      </c>
      <c r="V415">
        <v>0</v>
      </c>
      <c r="W415">
        <v>0</v>
      </c>
      <c r="X415">
        <v>0</v>
      </c>
      <c r="Y415">
        <v>0</v>
      </c>
      <c r="Z415">
        <v>0</v>
      </c>
      <c r="AA415">
        <v>0</v>
      </c>
      <c r="AB415">
        <v>0</v>
      </c>
      <c r="AC415">
        <v>1</v>
      </c>
      <c r="AD415">
        <v>0</v>
      </c>
      <c r="AE415">
        <v>0</v>
      </c>
      <c r="AF415">
        <v>0</v>
      </c>
      <c r="AG415">
        <v>0</v>
      </c>
      <c r="AH415" s="59" cm="1">
        <f t="array" ref="AH415">$B$1005+SUMPRODUCT(A415:AG415,TRANSPOSE($B$1006:$B$1038))</f>
        <v>-1.856828691532125</v>
      </c>
      <c r="AI415" s="3">
        <f>EXP(EmployeeData36[[#This Row],[Logit]])</f>
        <v>0.15616709994225891</v>
      </c>
      <c r="AJ415">
        <f>EmployeeData36[[#This Row],[Odds]]/(1+EmployeeData36[[#This Row],[Odds]])</f>
        <v>0.13507312217244219</v>
      </c>
      <c r="AK415">
        <f>IF(AR415=1,LN(EmployeeData36[[#This Row],[Probability]]),LN(1-EmployeeData36[[#This Row],[Probability]]))</f>
        <v>-0.14511030992688467</v>
      </c>
      <c r="AL415" s="3">
        <f>(AR415-EmployeeData36[[#This Row],[Probability]])^2</f>
        <v>1.8244748333411494E-2</v>
      </c>
      <c r="AM415" t="str">
        <f>IF(EmployeeData36[[#This Row],[Probability]]&lt;10%,"Low",
IF(EmployeeData36[[#This Row],[Probability]]&lt;20%,"Moderate",
IF(EmployeeData36[[#This Row],[Probability]]&lt;30%,"High","Very High")))</f>
        <v>Moderate</v>
      </c>
      <c r="AN415">
        <f t="shared" si="6"/>
        <v>0</v>
      </c>
      <c r="AO415" t="str">
        <f>EmployeeData3[[#This Row],[Department]]</f>
        <v>Operations</v>
      </c>
      <c r="AP415" t="str">
        <f>EmployeeData3[[#This Row],[Country]]</f>
        <v>Ireland</v>
      </c>
      <c r="AQ415" t="str">
        <f>EmployeeData[[#This Row],[Job Level]]</f>
        <v>Entry</v>
      </c>
      <c r="AR415">
        <v>0</v>
      </c>
    </row>
    <row r="416" spans="1:44">
      <c r="A416">
        <v>28</v>
      </c>
      <c r="B416">
        <v>3.4</v>
      </c>
      <c r="C416">
        <v>3.4</v>
      </c>
      <c r="D416" s="3">
        <v>0.89</v>
      </c>
      <c r="E416">
        <v>0</v>
      </c>
      <c r="F416">
        <v>15</v>
      </c>
      <c r="G416">
        <v>64</v>
      </c>
      <c r="H416">
        <v>4</v>
      </c>
      <c r="I416">
        <v>5</v>
      </c>
      <c r="J416">
        <v>0</v>
      </c>
      <c r="K416">
        <v>53</v>
      </c>
      <c r="L416">
        <v>1</v>
      </c>
      <c r="M416">
        <v>0</v>
      </c>
      <c r="N416">
        <v>0</v>
      </c>
      <c r="O416">
        <v>1</v>
      </c>
      <c r="P416">
        <v>0</v>
      </c>
      <c r="Q416">
        <v>0</v>
      </c>
      <c r="R416">
        <v>1</v>
      </c>
      <c r="S416">
        <v>0</v>
      </c>
      <c r="T416">
        <v>0</v>
      </c>
      <c r="U416">
        <v>0</v>
      </c>
      <c r="V416">
        <v>0</v>
      </c>
      <c r="W416">
        <v>0</v>
      </c>
      <c r="X416">
        <v>0</v>
      </c>
      <c r="Y416">
        <v>0</v>
      </c>
      <c r="Z416">
        <v>0</v>
      </c>
      <c r="AA416">
        <v>0</v>
      </c>
      <c r="AB416">
        <v>0</v>
      </c>
      <c r="AC416">
        <v>0</v>
      </c>
      <c r="AD416">
        <v>1</v>
      </c>
      <c r="AE416">
        <v>0</v>
      </c>
      <c r="AF416">
        <v>0</v>
      </c>
      <c r="AG416">
        <v>0</v>
      </c>
      <c r="AH416" s="59" cm="1">
        <f t="array" ref="AH416">$B$1005+SUMPRODUCT(A416:AG416,TRANSPOSE($B$1006:$B$1038))</f>
        <v>-1.1562072517895672</v>
      </c>
      <c r="AI416" s="3">
        <f>EXP(EmployeeData36[[#This Row],[Logit]])</f>
        <v>0.31467741262719434</v>
      </c>
      <c r="AJ416">
        <f>EmployeeData36[[#This Row],[Odds]]/(1+EmployeeData36[[#This Row],[Odds]])</f>
        <v>0.23935713020151206</v>
      </c>
      <c r="AK416">
        <f>IF(AR416=1,LN(EmployeeData36[[#This Row],[Probability]]),LN(1-EmployeeData36[[#This Row],[Probability]]))</f>
        <v>-0.27359132194393981</v>
      </c>
      <c r="AL416" s="3">
        <f>(AR416-EmployeeData36[[#This Row],[Probability]])^2</f>
        <v>5.7291835778303594E-2</v>
      </c>
      <c r="AM416" t="str">
        <f>IF(EmployeeData36[[#This Row],[Probability]]&lt;10%,"Low",
IF(EmployeeData36[[#This Row],[Probability]]&lt;20%,"Moderate",
IF(EmployeeData36[[#This Row],[Probability]]&lt;30%,"High","Very High")))</f>
        <v>High</v>
      </c>
      <c r="AN416">
        <f t="shared" si="6"/>
        <v>0</v>
      </c>
      <c r="AO416" t="str">
        <f>EmployeeData3[[#This Row],[Department]]</f>
        <v>Operations</v>
      </c>
      <c r="AP416" t="str">
        <f>EmployeeData3[[#This Row],[Country]]</f>
        <v>Singapore</v>
      </c>
      <c r="AQ416" t="str">
        <f>EmployeeData[[#This Row],[Job Level]]</f>
        <v>Senior</v>
      </c>
      <c r="AR416">
        <v>0</v>
      </c>
    </row>
    <row r="417" spans="1:44">
      <c r="A417">
        <v>37</v>
      </c>
      <c r="B417">
        <v>3.1</v>
      </c>
      <c r="C417">
        <v>0.4</v>
      </c>
      <c r="D417" s="3">
        <v>0.81</v>
      </c>
      <c r="E417">
        <v>0</v>
      </c>
      <c r="F417">
        <v>25</v>
      </c>
      <c r="G417">
        <v>52</v>
      </c>
      <c r="H417">
        <v>9</v>
      </c>
      <c r="I417">
        <v>1.4</v>
      </c>
      <c r="J417">
        <v>0</v>
      </c>
      <c r="K417">
        <v>23</v>
      </c>
      <c r="L417">
        <v>1</v>
      </c>
      <c r="M417">
        <v>0</v>
      </c>
      <c r="N417">
        <v>0</v>
      </c>
      <c r="O417">
        <v>1</v>
      </c>
      <c r="P417">
        <v>0</v>
      </c>
      <c r="Q417">
        <v>1</v>
      </c>
      <c r="R417">
        <v>0</v>
      </c>
      <c r="S417">
        <v>0</v>
      </c>
      <c r="T417">
        <v>0</v>
      </c>
      <c r="U417">
        <v>0</v>
      </c>
      <c r="V417">
        <v>0</v>
      </c>
      <c r="W417">
        <v>0</v>
      </c>
      <c r="X417">
        <v>0</v>
      </c>
      <c r="Y417">
        <v>1</v>
      </c>
      <c r="Z417">
        <v>0</v>
      </c>
      <c r="AA417">
        <v>0</v>
      </c>
      <c r="AB417">
        <v>0</v>
      </c>
      <c r="AC417">
        <v>0</v>
      </c>
      <c r="AD417">
        <v>1</v>
      </c>
      <c r="AE417">
        <v>0</v>
      </c>
      <c r="AF417">
        <v>0</v>
      </c>
      <c r="AG417">
        <v>0</v>
      </c>
      <c r="AH417" s="59" cm="1">
        <f t="array" ref="AH417">$B$1005+SUMPRODUCT(A417:AG417,TRANSPOSE($B$1006:$B$1038))</f>
        <v>-0.96057069563893083</v>
      </c>
      <c r="AI417" s="3">
        <f>EXP(EmployeeData36[[#This Row],[Logit]])</f>
        <v>0.38267443301591303</v>
      </c>
      <c r="AJ417">
        <f>EmployeeData36[[#This Row],[Odds]]/(1+EmployeeData36[[#This Row],[Odds]])</f>
        <v>0.27676394665171977</v>
      </c>
      <c r="AK417">
        <f>IF(AR417=1,LN(EmployeeData36[[#This Row],[Probability]]),LN(1-EmployeeData36[[#This Row],[Probability]]))</f>
        <v>-1.2845903142576547</v>
      </c>
      <c r="AL417" s="3">
        <f>(AR417-EmployeeData36[[#This Row],[Probability]])^2</f>
        <v>0.52307038886279644</v>
      </c>
      <c r="AM417" t="str">
        <f>IF(EmployeeData36[[#This Row],[Probability]]&lt;10%,"Low",
IF(EmployeeData36[[#This Row],[Probability]]&lt;20%,"Moderate",
IF(EmployeeData36[[#This Row],[Probability]]&lt;30%,"High","Very High")))</f>
        <v>High</v>
      </c>
      <c r="AN417">
        <f t="shared" si="6"/>
        <v>1</v>
      </c>
      <c r="AO417" t="str">
        <f>EmployeeData3[[#This Row],[Department]]</f>
        <v>Sales</v>
      </c>
      <c r="AP417" t="str">
        <f>EmployeeData3[[#This Row],[Country]]</f>
        <v>Singapore</v>
      </c>
      <c r="AQ417" t="str">
        <f>EmployeeData[[#This Row],[Job Level]]</f>
        <v>Manager</v>
      </c>
      <c r="AR417">
        <v>1</v>
      </c>
    </row>
    <row r="418" spans="1:44">
      <c r="A418">
        <v>36</v>
      </c>
      <c r="B418">
        <v>11.7</v>
      </c>
      <c r="C418">
        <v>1.3</v>
      </c>
      <c r="D418" s="3">
        <v>0.91</v>
      </c>
      <c r="E418">
        <v>1</v>
      </c>
      <c r="F418">
        <v>6</v>
      </c>
      <c r="G418">
        <v>84</v>
      </c>
      <c r="H418">
        <v>6</v>
      </c>
      <c r="I418">
        <v>1.3</v>
      </c>
      <c r="J418">
        <v>0</v>
      </c>
      <c r="K418">
        <v>37</v>
      </c>
      <c r="L418">
        <v>1</v>
      </c>
      <c r="M418">
        <v>0</v>
      </c>
      <c r="N418">
        <v>0</v>
      </c>
      <c r="O418">
        <v>0</v>
      </c>
      <c r="P418">
        <v>1</v>
      </c>
      <c r="Q418">
        <v>0</v>
      </c>
      <c r="R418">
        <v>0</v>
      </c>
      <c r="S418">
        <v>0</v>
      </c>
      <c r="T418">
        <v>0</v>
      </c>
      <c r="U418">
        <v>0</v>
      </c>
      <c r="V418">
        <v>1</v>
      </c>
      <c r="W418">
        <v>0</v>
      </c>
      <c r="X418">
        <v>0</v>
      </c>
      <c r="Y418">
        <v>0</v>
      </c>
      <c r="Z418">
        <v>0</v>
      </c>
      <c r="AA418">
        <v>0</v>
      </c>
      <c r="AB418">
        <v>1</v>
      </c>
      <c r="AC418">
        <v>0</v>
      </c>
      <c r="AD418">
        <v>0</v>
      </c>
      <c r="AE418">
        <v>0</v>
      </c>
      <c r="AF418">
        <v>0</v>
      </c>
      <c r="AG418">
        <v>0</v>
      </c>
      <c r="AH418" s="59" cm="1">
        <f t="array" ref="AH418">$B$1005+SUMPRODUCT(A418:AG418,TRANSPOSE($B$1006:$B$1038))</f>
        <v>-3.2598484324330368</v>
      </c>
      <c r="AI418" s="3">
        <f>EXP(EmployeeData36[[#This Row],[Logit]])</f>
        <v>3.839421689460458E-2</v>
      </c>
      <c r="AJ418">
        <f>EmployeeData36[[#This Row],[Odds]]/(1+EmployeeData36[[#This Row],[Odds]])</f>
        <v>3.6974605857711104E-2</v>
      </c>
      <c r="AK418">
        <f>IF(AR418=1,LN(EmployeeData36[[#This Row],[Probability]]),LN(1-EmployeeData36[[#This Row],[Probability]]))</f>
        <v>-3.7675497705844031E-2</v>
      </c>
      <c r="AL418" s="3">
        <f>(AR418-EmployeeData36[[#This Row],[Probability]])^2</f>
        <v>1.3671214783330843E-3</v>
      </c>
      <c r="AM418" t="str">
        <f>IF(EmployeeData36[[#This Row],[Probability]]&lt;10%,"Low",
IF(EmployeeData36[[#This Row],[Probability]]&lt;20%,"Moderate",
IF(EmployeeData36[[#This Row],[Probability]]&lt;30%,"High","Very High")))</f>
        <v>Low</v>
      </c>
      <c r="AN418">
        <f t="shared" si="6"/>
        <v>0</v>
      </c>
      <c r="AO418" t="str">
        <f>EmployeeData3[[#This Row],[Department]]</f>
        <v>HR</v>
      </c>
      <c r="AP418" t="str">
        <f>EmployeeData3[[#This Row],[Country]]</f>
        <v>Germany</v>
      </c>
      <c r="AQ418" t="str">
        <f>EmployeeData[[#This Row],[Job Level]]</f>
        <v>Entry</v>
      </c>
      <c r="AR418">
        <v>0</v>
      </c>
    </row>
    <row r="419" spans="1:44">
      <c r="A419">
        <v>47</v>
      </c>
      <c r="B419">
        <v>6.2</v>
      </c>
      <c r="C419">
        <v>2.5</v>
      </c>
      <c r="D419" s="3">
        <v>1.05</v>
      </c>
      <c r="E419">
        <v>0</v>
      </c>
      <c r="F419">
        <v>18</v>
      </c>
      <c r="G419">
        <v>67</v>
      </c>
      <c r="H419">
        <v>13</v>
      </c>
      <c r="I419">
        <v>0.8</v>
      </c>
      <c r="J419">
        <v>0</v>
      </c>
      <c r="K419">
        <v>36</v>
      </c>
      <c r="L419">
        <v>1</v>
      </c>
      <c r="M419">
        <v>1</v>
      </c>
      <c r="N419">
        <v>0</v>
      </c>
      <c r="O419">
        <v>0</v>
      </c>
      <c r="P419">
        <v>0</v>
      </c>
      <c r="Q419">
        <v>0</v>
      </c>
      <c r="R419">
        <v>0</v>
      </c>
      <c r="S419">
        <v>0</v>
      </c>
      <c r="T419">
        <v>0</v>
      </c>
      <c r="U419">
        <v>0</v>
      </c>
      <c r="V419">
        <v>1</v>
      </c>
      <c r="W419">
        <v>0</v>
      </c>
      <c r="X419">
        <v>0</v>
      </c>
      <c r="Y419">
        <v>0</v>
      </c>
      <c r="Z419">
        <v>0</v>
      </c>
      <c r="AA419">
        <v>0</v>
      </c>
      <c r="AB419">
        <v>0</v>
      </c>
      <c r="AC419">
        <v>0</v>
      </c>
      <c r="AD419">
        <v>0</v>
      </c>
      <c r="AE419">
        <v>1</v>
      </c>
      <c r="AF419">
        <v>0</v>
      </c>
      <c r="AG419">
        <v>0</v>
      </c>
      <c r="AH419" s="59" cm="1">
        <f t="array" ref="AH419">$B$1005+SUMPRODUCT(A419:AG419,TRANSPOSE($B$1006:$B$1038))</f>
        <v>-1.2464660238807246</v>
      </c>
      <c r="AI419" s="3">
        <f>EXP(EmployeeData36[[#This Row],[Logit]])</f>
        <v>0.28751908915710611</v>
      </c>
      <c r="AJ419">
        <f>EmployeeData36[[#This Row],[Odds]]/(1+EmployeeData36[[#This Row],[Odds]])</f>
        <v>0.2233124864543444</v>
      </c>
      <c r="AK419">
        <f>IF(AR419=1,LN(EmployeeData36[[#This Row],[Probability]]),LN(1-EmployeeData36[[#This Row],[Probability]]))</f>
        <v>-0.25271717997563342</v>
      </c>
      <c r="AL419" s="3">
        <f>(AR419-EmployeeData36[[#This Row],[Probability]])^2</f>
        <v>4.9868466606421753E-2</v>
      </c>
      <c r="AM419" t="str">
        <f>IF(EmployeeData36[[#This Row],[Probability]]&lt;10%,"Low",
IF(EmployeeData36[[#This Row],[Probability]]&lt;20%,"Moderate",
IF(EmployeeData36[[#This Row],[Probability]]&lt;30%,"High","Very High")))</f>
        <v>High</v>
      </c>
      <c r="AN419">
        <f t="shared" si="6"/>
        <v>0</v>
      </c>
      <c r="AO419" t="str">
        <f>EmployeeData3[[#This Row],[Department]]</f>
        <v>HR</v>
      </c>
      <c r="AP419" t="str">
        <f>EmployeeData3[[#This Row],[Country]]</f>
        <v>US</v>
      </c>
      <c r="AQ419" t="str">
        <f>EmployeeData[[#This Row],[Job Level]]</f>
        <v>Professional</v>
      </c>
      <c r="AR419">
        <v>0</v>
      </c>
    </row>
    <row r="420" spans="1:44">
      <c r="A420">
        <v>38</v>
      </c>
      <c r="B420">
        <v>5.3</v>
      </c>
      <c r="C420">
        <v>2.2000000000000002</v>
      </c>
      <c r="D420" s="3">
        <v>1.17</v>
      </c>
      <c r="E420">
        <v>0</v>
      </c>
      <c r="F420">
        <v>11</v>
      </c>
      <c r="G420">
        <v>57</v>
      </c>
      <c r="H420">
        <v>9</v>
      </c>
      <c r="I420">
        <v>1.8</v>
      </c>
      <c r="J420">
        <v>0</v>
      </c>
      <c r="K420">
        <v>6</v>
      </c>
      <c r="L420">
        <v>0</v>
      </c>
      <c r="M420">
        <v>0</v>
      </c>
      <c r="N420">
        <v>0</v>
      </c>
      <c r="O420">
        <v>0</v>
      </c>
      <c r="P420">
        <v>0</v>
      </c>
      <c r="Q420">
        <v>0</v>
      </c>
      <c r="R420">
        <v>0</v>
      </c>
      <c r="S420">
        <v>0</v>
      </c>
      <c r="T420">
        <v>0</v>
      </c>
      <c r="U420">
        <v>0</v>
      </c>
      <c r="V420">
        <v>0</v>
      </c>
      <c r="W420">
        <v>0</v>
      </c>
      <c r="X420">
        <v>1</v>
      </c>
      <c r="Y420">
        <v>0</v>
      </c>
      <c r="Z420">
        <v>0</v>
      </c>
      <c r="AA420">
        <v>0</v>
      </c>
      <c r="AB420">
        <v>0</v>
      </c>
      <c r="AC420">
        <v>0</v>
      </c>
      <c r="AD420">
        <v>0</v>
      </c>
      <c r="AE420">
        <v>1</v>
      </c>
      <c r="AF420">
        <v>0</v>
      </c>
      <c r="AG420">
        <v>0</v>
      </c>
      <c r="AH420" s="59" cm="1">
        <f t="array" ref="AH420">$B$1005+SUMPRODUCT(A420:AG420,TRANSPOSE($B$1006:$B$1038))</f>
        <v>-2.0700877017802761</v>
      </c>
      <c r="AI420" s="3">
        <f>EXP(EmployeeData36[[#This Row],[Logit]])</f>
        <v>0.12617471547260892</v>
      </c>
      <c r="AJ420">
        <f>EmployeeData36[[#This Row],[Odds]]/(1+EmployeeData36[[#This Row],[Odds]])</f>
        <v>0.11203831318452094</v>
      </c>
      <c r="AK420">
        <f>IF(AR420=1,LN(EmployeeData36[[#This Row],[Probability]]),LN(1-EmployeeData36[[#This Row],[Probability]]))</f>
        <v>-0.11882668239882403</v>
      </c>
      <c r="AL420" s="3">
        <f>(AR420-EmployeeData36[[#This Row],[Probability]])^2</f>
        <v>1.2552583621232799E-2</v>
      </c>
      <c r="AM420" t="str">
        <f>IF(EmployeeData36[[#This Row],[Probability]]&lt;10%,"Low",
IF(EmployeeData36[[#This Row],[Probability]]&lt;20%,"Moderate",
IF(EmployeeData36[[#This Row],[Probability]]&lt;30%,"High","Very High")))</f>
        <v>Moderate</v>
      </c>
      <c r="AN420">
        <f t="shared" si="6"/>
        <v>0</v>
      </c>
      <c r="AO420" t="str">
        <f>EmployeeData3[[#This Row],[Department]]</f>
        <v>Marketing</v>
      </c>
      <c r="AP420" t="str">
        <f>EmployeeData3[[#This Row],[Country]]</f>
        <v>US</v>
      </c>
      <c r="AQ420" t="str">
        <f>EmployeeData[[#This Row],[Job Level]]</f>
        <v>Professional</v>
      </c>
      <c r="AR420">
        <v>0</v>
      </c>
    </row>
    <row r="421" spans="1:44">
      <c r="A421">
        <v>31</v>
      </c>
      <c r="B421">
        <v>2.5</v>
      </c>
      <c r="C421">
        <v>1</v>
      </c>
      <c r="D421" s="3">
        <v>0.93</v>
      </c>
      <c r="E421">
        <v>0</v>
      </c>
      <c r="F421">
        <v>19</v>
      </c>
      <c r="G421">
        <v>61</v>
      </c>
      <c r="H421">
        <v>8</v>
      </c>
      <c r="I421">
        <v>2</v>
      </c>
      <c r="J421">
        <v>1</v>
      </c>
      <c r="K421">
        <v>28</v>
      </c>
      <c r="L421">
        <v>1</v>
      </c>
      <c r="M421">
        <v>0</v>
      </c>
      <c r="N421">
        <v>0</v>
      </c>
      <c r="O421">
        <v>0</v>
      </c>
      <c r="P421">
        <v>0</v>
      </c>
      <c r="Q421">
        <v>1</v>
      </c>
      <c r="R421">
        <v>0</v>
      </c>
      <c r="S421">
        <v>0</v>
      </c>
      <c r="T421">
        <v>0</v>
      </c>
      <c r="U421">
        <v>0</v>
      </c>
      <c r="V421">
        <v>0</v>
      </c>
      <c r="W421">
        <v>0</v>
      </c>
      <c r="X421">
        <v>1</v>
      </c>
      <c r="Y421">
        <v>0</v>
      </c>
      <c r="Z421">
        <v>0</v>
      </c>
      <c r="AA421">
        <v>0</v>
      </c>
      <c r="AB421">
        <v>0</v>
      </c>
      <c r="AC421">
        <v>0</v>
      </c>
      <c r="AD421">
        <v>0</v>
      </c>
      <c r="AE421">
        <v>0</v>
      </c>
      <c r="AF421">
        <v>0</v>
      </c>
      <c r="AG421">
        <v>0</v>
      </c>
      <c r="AH421" s="59" cm="1">
        <f t="array" ref="AH421">$B$1005+SUMPRODUCT(A421:AG421,TRANSPOSE($B$1006:$B$1038))</f>
        <v>-0.90405191036858401</v>
      </c>
      <c r="AI421" s="3">
        <f>EXP(EmployeeData36[[#This Row],[Logit]])</f>
        <v>0.40492560894331231</v>
      </c>
      <c r="AJ421">
        <f>EmployeeData36[[#This Row],[Odds]]/(1+EmployeeData36[[#This Row],[Odds]])</f>
        <v>0.28821854080079679</v>
      </c>
      <c r="AK421">
        <f>IF(AR421=1,LN(EmployeeData36[[#This Row],[Probability]]),LN(1-EmployeeData36[[#This Row],[Probability]]))</f>
        <v>-0.3399843540126396</v>
      </c>
      <c r="AL421" s="3">
        <f>(AR421-EmployeeData36[[#This Row],[Probability]])^2</f>
        <v>8.3069927261340562E-2</v>
      </c>
      <c r="AM421" t="str">
        <f>IF(EmployeeData36[[#This Row],[Probability]]&lt;10%,"Low",
IF(EmployeeData36[[#This Row],[Probability]]&lt;20%,"Moderate",
IF(EmployeeData36[[#This Row],[Probability]]&lt;30%,"High","Very High")))</f>
        <v>High</v>
      </c>
      <c r="AN421">
        <f t="shared" si="6"/>
        <v>0</v>
      </c>
      <c r="AO421" t="str">
        <f>EmployeeData3[[#This Row],[Department]]</f>
        <v>Marketing</v>
      </c>
      <c r="AP421" t="str">
        <f>EmployeeData3[[#This Row],[Country]]</f>
        <v>UK</v>
      </c>
      <c r="AQ421" t="str">
        <f>EmployeeData[[#This Row],[Job Level]]</f>
        <v>Manager</v>
      </c>
      <c r="AR421">
        <v>0</v>
      </c>
    </row>
    <row r="422" spans="1:44">
      <c r="A422">
        <v>26</v>
      </c>
      <c r="B422">
        <v>1.5</v>
      </c>
      <c r="C422">
        <v>1.5</v>
      </c>
      <c r="D422" s="3">
        <v>1.05</v>
      </c>
      <c r="E422">
        <v>0</v>
      </c>
      <c r="F422">
        <v>15</v>
      </c>
      <c r="G422">
        <v>93</v>
      </c>
      <c r="H422">
        <v>16</v>
      </c>
      <c r="I422">
        <v>7.1</v>
      </c>
      <c r="J422">
        <v>0</v>
      </c>
      <c r="K422">
        <v>26</v>
      </c>
      <c r="L422">
        <v>0</v>
      </c>
      <c r="M422">
        <v>0</v>
      </c>
      <c r="N422">
        <v>0</v>
      </c>
      <c r="O422">
        <v>0</v>
      </c>
      <c r="P422">
        <v>0</v>
      </c>
      <c r="Q422">
        <v>0</v>
      </c>
      <c r="R422">
        <v>0</v>
      </c>
      <c r="S422">
        <v>0</v>
      </c>
      <c r="T422">
        <v>0</v>
      </c>
      <c r="U422">
        <v>0</v>
      </c>
      <c r="V422">
        <v>0</v>
      </c>
      <c r="W422">
        <v>0</v>
      </c>
      <c r="X422">
        <v>0</v>
      </c>
      <c r="Y422">
        <v>0</v>
      </c>
      <c r="Z422">
        <v>1</v>
      </c>
      <c r="AA422">
        <v>0</v>
      </c>
      <c r="AB422">
        <v>0</v>
      </c>
      <c r="AC422">
        <v>0</v>
      </c>
      <c r="AD422">
        <v>0</v>
      </c>
      <c r="AE422">
        <v>0</v>
      </c>
      <c r="AF422">
        <v>0</v>
      </c>
      <c r="AG422">
        <v>0</v>
      </c>
      <c r="AH422" s="59" cm="1">
        <f t="array" ref="AH422">$B$1005+SUMPRODUCT(A422:AG422,TRANSPOSE($B$1006:$B$1038))</f>
        <v>-2.9571973142156347</v>
      </c>
      <c r="AI422" s="3">
        <f>EXP(EmployeeData36[[#This Row],[Logit]])</f>
        <v>5.1964353025545203E-2</v>
      </c>
      <c r="AJ422">
        <f>EmployeeData36[[#This Row],[Odds]]/(1+EmployeeData36[[#This Row],[Odds]])</f>
        <v>4.9397446668312472E-2</v>
      </c>
      <c r="AK422">
        <f>IF(AR422=1,LN(EmployeeData36[[#This Row],[Probability]]),LN(1-EmployeeData36[[#This Row],[Probability]]))</f>
        <v>-5.065922878470392E-2</v>
      </c>
      <c r="AL422" s="3">
        <f>(AR422-EmployeeData36[[#This Row],[Probability]])^2</f>
        <v>2.4401077373487749E-3</v>
      </c>
      <c r="AM422" t="str">
        <f>IF(EmployeeData36[[#This Row],[Probability]]&lt;10%,"Low",
IF(EmployeeData36[[#This Row],[Probability]]&lt;20%,"Moderate",
IF(EmployeeData36[[#This Row],[Probability]]&lt;30%,"High","Very High")))</f>
        <v>Low</v>
      </c>
      <c r="AN422">
        <f t="shared" si="6"/>
        <v>0</v>
      </c>
      <c r="AO422" t="str">
        <f>EmployeeData3[[#This Row],[Department]]</f>
        <v>Underwriting</v>
      </c>
      <c r="AP422" t="str">
        <f>EmployeeData3[[#This Row],[Country]]</f>
        <v>UK</v>
      </c>
      <c r="AQ422" t="str">
        <f>EmployeeData[[#This Row],[Job Level]]</f>
        <v>Professional</v>
      </c>
      <c r="AR422">
        <v>0</v>
      </c>
    </row>
    <row r="423" spans="1:44">
      <c r="A423">
        <v>46</v>
      </c>
      <c r="B423">
        <v>5.3</v>
      </c>
      <c r="C423">
        <v>1.3</v>
      </c>
      <c r="D423" s="3">
        <v>1.1499999999999999</v>
      </c>
      <c r="E423">
        <v>0</v>
      </c>
      <c r="F423">
        <v>17</v>
      </c>
      <c r="G423">
        <v>77</v>
      </c>
      <c r="H423">
        <v>8</v>
      </c>
      <c r="I423">
        <v>4.5999999999999996</v>
      </c>
      <c r="J423">
        <v>1</v>
      </c>
      <c r="K423">
        <v>28</v>
      </c>
      <c r="L423">
        <v>0</v>
      </c>
      <c r="M423">
        <v>0</v>
      </c>
      <c r="N423">
        <v>0</v>
      </c>
      <c r="O423">
        <v>0</v>
      </c>
      <c r="P423">
        <v>0</v>
      </c>
      <c r="Q423">
        <v>0</v>
      </c>
      <c r="R423">
        <v>0</v>
      </c>
      <c r="S423">
        <v>0</v>
      </c>
      <c r="T423">
        <v>0</v>
      </c>
      <c r="U423">
        <v>0</v>
      </c>
      <c r="V423">
        <v>0</v>
      </c>
      <c r="W423">
        <v>0</v>
      </c>
      <c r="X423">
        <v>0</v>
      </c>
      <c r="Y423">
        <v>0</v>
      </c>
      <c r="Z423">
        <v>1</v>
      </c>
      <c r="AA423">
        <v>0</v>
      </c>
      <c r="AB423">
        <v>0</v>
      </c>
      <c r="AC423">
        <v>0</v>
      </c>
      <c r="AD423">
        <v>0</v>
      </c>
      <c r="AE423">
        <v>0</v>
      </c>
      <c r="AF423">
        <v>0</v>
      </c>
      <c r="AG423">
        <v>0</v>
      </c>
      <c r="AH423" s="59" cm="1">
        <f t="array" ref="AH423">$B$1005+SUMPRODUCT(A423:AG423,TRANSPOSE($B$1006:$B$1038))</f>
        <v>-2.4935336348973598</v>
      </c>
      <c r="AI423" s="3">
        <f>EXP(EmployeeData36[[#This Row],[Logit]])</f>
        <v>8.2617510045558201E-2</v>
      </c>
      <c r="AJ423">
        <f>EmployeeData36[[#This Row],[Odds]]/(1+EmployeeData36[[#This Row],[Odds]])</f>
        <v>7.6312741368908338E-2</v>
      </c>
      <c r="AK423">
        <f>IF(AR423=1,LN(EmployeeData36[[#This Row],[Probability]]),LN(1-EmployeeData36[[#This Row],[Probability]]))</f>
        <v>-7.938172931751801E-2</v>
      </c>
      <c r="AL423" s="3">
        <f>(AR423-EmployeeData36[[#This Row],[Probability]])^2</f>
        <v>5.8236344952378944E-3</v>
      </c>
      <c r="AM423" t="str">
        <f>IF(EmployeeData36[[#This Row],[Probability]]&lt;10%,"Low",
IF(EmployeeData36[[#This Row],[Probability]]&lt;20%,"Moderate",
IF(EmployeeData36[[#This Row],[Probability]]&lt;30%,"High","Very High")))</f>
        <v>Low</v>
      </c>
      <c r="AN423">
        <f t="shared" si="6"/>
        <v>0</v>
      </c>
      <c r="AO423" t="str">
        <f>EmployeeData3[[#This Row],[Department]]</f>
        <v>Underwriting</v>
      </c>
      <c r="AP423" t="str">
        <f>EmployeeData3[[#This Row],[Country]]</f>
        <v>UK</v>
      </c>
      <c r="AQ423" t="str">
        <f>EmployeeData[[#This Row],[Job Level]]</f>
        <v>Professional</v>
      </c>
      <c r="AR423">
        <v>0</v>
      </c>
    </row>
    <row r="424" spans="1:44">
      <c r="A424">
        <v>43</v>
      </c>
      <c r="B424">
        <v>6.6</v>
      </c>
      <c r="C424">
        <v>2.1</v>
      </c>
      <c r="D424" s="3">
        <v>0.89</v>
      </c>
      <c r="E424">
        <v>1</v>
      </c>
      <c r="F424">
        <v>11</v>
      </c>
      <c r="G424">
        <v>73</v>
      </c>
      <c r="H424">
        <v>11</v>
      </c>
      <c r="I424">
        <v>5</v>
      </c>
      <c r="J424">
        <v>0</v>
      </c>
      <c r="K424">
        <v>15</v>
      </c>
      <c r="L424">
        <v>0</v>
      </c>
      <c r="M424">
        <v>0</v>
      </c>
      <c r="N424">
        <v>0</v>
      </c>
      <c r="O424">
        <v>0</v>
      </c>
      <c r="P424">
        <v>1</v>
      </c>
      <c r="Q424">
        <v>0</v>
      </c>
      <c r="R424">
        <v>0</v>
      </c>
      <c r="S424">
        <v>0</v>
      </c>
      <c r="T424">
        <v>0</v>
      </c>
      <c r="U424">
        <v>0</v>
      </c>
      <c r="V424">
        <v>0</v>
      </c>
      <c r="W424">
        <v>1</v>
      </c>
      <c r="X424">
        <v>0</v>
      </c>
      <c r="Y424">
        <v>0</v>
      </c>
      <c r="Z424">
        <v>0</v>
      </c>
      <c r="AA424">
        <v>0</v>
      </c>
      <c r="AB424">
        <v>0</v>
      </c>
      <c r="AC424">
        <v>0</v>
      </c>
      <c r="AD424">
        <v>0</v>
      </c>
      <c r="AE424">
        <v>0</v>
      </c>
      <c r="AF424">
        <v>0</v>
      </c>
      <c r="AG424">
        <v>0</v>
      </c>
      <c r="AH424" s="59" cm="1">
        <f t="array" ref="AH424">$B$1005+SUMPRODUCT(A424:AG424,TRANSPOSE($B$1006:$B$1038))</f>
        <v>-2.9218922969735344</v>
      </c>
      <c r="AI424" s="3">
        <f>EXP(EmployeeData36[[#This Row],[Logit]])</f>
        <v>5.3831725248772187E-2</v>
      </c>
      <c r="AJ424">
        <f>EmployeeData36[[#This Row],[Odds]]/(1+EmployeeData36[[#This Row],[Odds]])</f>
        <v>5.1081898522332338E-2</v>
      </c>
      <c r="AK424">
        <f>IF(AR424=1,LN(EmployeeData36[[#This Row],[Probability]]),LN(1-EmployeeData36[[#This Row],[Probability]]))</f>
        <v>-5.2432783909036648E-2</v>
      </c>
      <c r="AL424" s="3">
        <f>(AR424-EmployeeData36[[#This Row],[Probability]])^2</f>
        <v>2.6093603566458585E-3</v>
      </c>
      <c r="AM424" t="str">
        <f>IF(EmployeeData36[[#This Row],[Probability]]&lt;10%,"Low",
IF(EmployeeData36[[#This Row],[Probability]]&lt;20%,"Moderate",
IF(EmployeeData36[[#This Row],[Probability]]&lt;30%,"High","Very High")))</f>
        <v>Low</v>
      </c>
      <c r="AN424">
        <f t="shared" si="6"/>
        <v>0</v>
      </c>
      <c r="AO424" t="str">
        <f>EmployeeData3[[#This Row],[Department]]</f>
        <v>IT</v>
      </c>
      <c r="AP424" t="str">
        <f>EmployeeData3[[#This Row],[Country]]</f>
        <v>UK</v>
      </c>
      <c r="AQ424" t="str">
        <f>EmployeeData[[#This Row],[Job Level]]</f>
        <v>Entry</v>
      </c>
      <c r="AR424">
        <v>0</v>
      </c>
    </row>
    <row r="425" spans="1:44">
      <c r="A425">
        <v>48</v>
      </c>
      <c r="B425">
        <v>3.9</v>
      </c>
      <c r="C425">
        <v>3</v>
      </c>
      <c r="D425" s="3">
        <v>1.05</v>
      </c>
      <c r="E425">
        <v>0</v>
      </c>
      <c r="F425">
        <v>11</v>
      </c>
      <c r="G425">
        <v>69</v>
      </c>
      <c r="H425">
        <v>1</v>
      </c>
      <c r="I425">
        <v>1.1000000000000001</v>
      </c>
      <c r="J425">
        <v>1</v>
      </c>
      <c r="K425">
        <v>11</v>
      </c>
      <c r="L425">
        <v>0</v>
      </c>
      <c r="M425">
        <v>0</v>
      </c>
      <c r="N425">
        <v>0</v>
      </c>
      <c r="O425">
        <v>1</v>
      </c>
      <c r="P425">
        <v>0</v>
      </c>
      <c r="Q425">
        <v>0</v>
      </c>
      <c r="R425">
        <v>0</v>
      </c>
      <c r="S425">
        <v>0</v>
      </c>
      <c r="T425">
        <v>0</v>
      </c>
      <c r="U425">
        <v>0</v>
      </c>
      <c r="V425">
        <v>0</v>
      </c>
      <c r="W425">
        <v>0</v>
      </c>
      <c r="X425">
        <v>0</v>
      </c>
      <c r="Y425">
        <v>1</v>
      </c>
      <c r="Z425">
        <v>0</v>
      </c>
      <c r="AA425">
        <v>0</v>
      </c>
      <c r="AB425">
        <v>0</v>
      </c>
      <c r="AC425">
        <v>0</v>
      </c>
      <c r="AD425">
        <v>0</v>
      </c>
      <c r="AE425">
        <v>0</v>
      </c>
      <c r="AF425">
        <v>0</v>
      </c>
      <c r="AG425">
        <v>0</v>
      </c>
      <c r="AH425" s="59" cm="1">
        <f t="array" ref="AH425">$B$1005+SUMPRODUCT(A425:AG425,TRANSPOSE($B$1006:$B$1038))</f>
        <v>-2.028039207656561</v>
      </c>
      <c r="AI425" s="3">
        <f>EXP(EmployeeData36[[#This Row],[Logit]])</f>
        <v>0.13159329547115284</v>
      </c>
      <c r="AJ425">
        <f>EmployeeData36[[#This Row],[Odds]]/(1+EmployeeData36[[#This Row],[Odds]])</f>
        <v>0.11629027495816183</v>
      </c>
      <c r="AK425">
        <f>IF(AR425=1,LN(EmployeeData36[[#This Row],[Probability]]),LN(1-EmployeeData36[[#This Row],[Probability]]))</f>
        <v>-0.12362663560548286</v>
      </c>
      <c r="AL425" s="3">
        <f>(AR425-EmployeeData36[[#This Row],[Probability]])^2</f>
        <v>1.352342804984488E-2</v>
      </c>
      <c r="AM425" t="str">
        <f>IF(EmployeeData36[[#This Row],[Probability]]&lt;10%,"Low",
IF(EmployeeData36[[#This Row],[Probability]]&lt;20%,"Moderate",
IF(EmployeeData36[[#This Row],[Probability]]&lt;30%,"High","Very High")))</f>
        <v>Moderate</v>
      </c>
      <c r="AN425">
        <f t="shared" si="6"/>
        <v>0</v>
      </c>
      <c r="AO425" t="str">
        <f>EmployeeData3[[#This Row],[Department]]</f>
        <v>Sales</v>
      </c>
      <c r="AP425" t="str">
        <f>EmployeeData3[[#This Row],[Country]]</f>
        <v>UK</v>
      </c>
      <c r="AQ425" t="str">
        <f>EmployeeData[[#This Row],[Job Level]]</f>
        <v>Professional</v>
      </c>
      <c r="AR425">
        <v>0</v>
      </c>
    </row>
    <row r="426" spans="1:44">
      <c r="A426">
        <v>29</v>
      </c>
      <c r="B426">
        <v>6.2</v>
      </c>
      <c r="C426">
        <v>1.4</v>
      </c>
      <c r="D426" s="3">
        <v>0.87</v>
      </c>
      <c r="E426">
        <v>0</v>
      </c>
      <c r="F426">
        <v>19</v>
      </c>
      <c r="G426">
        <v>71</v>
      </c>
      <c r="H426">
        <v>3</v>
      </c>
      <c r="I426">
        <v>2.2999999999999998</v>
      </c>
      <c r="J426">
        <v>0</v>
      </c>
      <c r="K426">
        <v>18</v>
      </c>
      <c r="L426">
        <v>1</v>
      </c>
      <c r="M426">
        <v>0</v>
      </c>
      <c r="N426">
        <v>0</v>
      </c>
      <c r="O426">
        <v>0</v>
      </c>
      <c r="P426">
        <v>0</v>
      </c>
      <c r="Q426">
        <v>0</v>
      </c>
      <c r="R426">
        <v>0</v>
      </c>
      <c r="S426">
        <v>1</v>
      </c>
      <c r="T426">
        <v>0</v>
      </c>
      <c r="U426">
        <v>0</v>
      </c>
      <c r="V426">
        <v>0</v>
      </c>
      <c r="W426">
        <v>1</v>
      </c>
      <c r="X426">
        <v>0</v>
      </c>
      <c r="Y426">
        <v>0</v>
      </c>
      <c r="Z426">
        <v>0</v>
      </c>
      <c r="AA426">
        <v>0</v>
      </c>
      <c r="AB426">
        <v>0</v>
      </c>
      <c r="AC426">
        <v>0</v>
      </c>
      <c r="AD426">
        <v>0</v>
      </c>
      <c r="AE426">
        <v>0</v>
      </c>
      <c r="AF426">
        <v>0</v>
      </c>
      <c r="AG426">
        <v>0</v>
      </c>
      <c r="AH426" s="59" cm="1">
        <f t="array" ref="AH426">$B$1005+SUMPRODUCT(A426:AG426,TRANSPOSE($B$1006:$B$1038))</f>
        <v>-1.952224528444829</v>
      </c>
      <c r="AI426" s="3">
        <f>EXP(EmployeeData36[[#This Row],[Logit]])</f>
        <v>0.14195793062995229</v>
      </c>
      <c r="AJ426">
        <f>EmployeeData36[[#This Row],[Odds]]/(1+EmployeeData36[[#This Row],[Odds]])</f>
        <v>0.12431099852482508</v>
      </c>
      <c r="AK426">
        <f>IF(AR426=1,LN(EmployeeData36[[#This Row],[Probability]]),LN(1-EmployeeData36[[#This Row],[Probability]]))</f>
        <v>-0.13274427222773322</v>
      </c>
      <c r="AL426" s="3">
        <f>(AR426-EmployeeData36[[#This Row],[Probability]])^2</f>
        <v>1.5453224354239063E-2</v>
      </c>
      <c r="AM426" t="str">
        <f>IF(EmployeeData36[[#This Row],[Probability]]&lt;10%,"Low",
IF(EmployeeData36[[#This Row],[Probability]]&lt;20%,"Moderate",
IF(EmployeeData36[[#This Row],[Probability]]&lt;30%,"High","Very High")))</f>
        <v>Moderate</v>
      </c>
      <c r="AN426">
        <f t="shared" si="6"/>
        <v>0</v>
      </c>
      <c r="AO426" t="str">
        <f>EmployeeData3[[#This Row],[Department]]</f>
        <v>IT</v>
      </c>
      <c r="AP426" t="str">
        <f>EmployeeData3[[#This Row],[Country]]</f>
        <v>UK</v>
      </c>
      <c r="AQ426" t="str">
        <f>EmployeeData[[#This Row],[Job Level]]</f>
        <v>Senior Manager</v>
      </c>
      <c r="AR426">
        <v>0</v>
      </c>
    </row>
    <row r="427" spans="1:44">
      <c r="A427">
        <v>55</v>
      </c>
      <c r="B427">
        <v>6.3</v>
      </c>
      <c r="C427">
        <v>3.8</v>
      </c>
      <c r="D427" s="3">
        <v>1.1100000000000001</v>
      </c>
      <c r="E427">
        <v>0</v>
      </c>
      <c r="F427">
        <v>24</v>
      </c>
      <c r="G427">
        <v>72</v>
      </c>
      <c r="H427">
        <v>6</v>
      </c>
      <c r="I427">
        <v>4.3</v>
      </c>
      <c r="J427">
        <v>1</v>
      </c>
      <c r="K427">
        <v>23</v>
      </c>
      <c r="L427">
        <v>0</v>
      </c>
      <c r="M427">
        <v>0</v>
      </c>
      <c r="N427">
        <v>1</v>
      </c>
      <c r="O427">
        <v>0</v>
      </c>
      <c r="P427">
        <v>0</v>
      </c>
      <c r="Q427">
        <v>0</v>
      </c>
      <c r="R427">
        <v>0</v>
      </c>
      <c r="S427">
        <v>1</v>
      </c>
      <c r="T427">
        <v>0</v>
      </c>
      <c r="U427">
        <v>0</v>
      </c>
      <c r="V427">
        <v>0</v>
      </c>
      <c r="W427">
        <v>0</v>
      </c>
      <c r="X427">
        <v>0</v>
      </c>
      <c r="Y427">
        <v>0</v>
      </c>
      <c r="Z427">
        <v>0</v>
      </c>
      <c r="AA427">
        <v>0</v>
      </c>
      <c r="AB427">
        <v>0</v>
      </c>
      <c r="AC427">
        <v>1</v>
      </c>
      <c r="AD427">
        <v>0</v>
      </c>
      <c r="AE427">
        <v>0</v>
      </c>
      <c r="AF427">
        <v>0</v>
      </c>
      <c r="AG427">
        <v>0</v>
      </c>
      <c r="AH427" s="59" cm="1">
        <f t="array" ref="AH427">$B$1005+SUMPRODUCT(A427:AG427,TRANSPOSE($B$1006:$B$1038))</f>
        <v>-0.59966298018891429</v>
      </c>
      <c r="AI427" s="3">
        <f>EXP(EmployeeData36[[#This Row],[Logit]])</f>
        <v>0.54899662765910462</v>
      </c>
      <c r="AJ427">
        <f>EmployeeData36[[#This Row],[Odds]]/(1+EmployeeData36[[#This Row],[Odds]])</f>
        <v>0.35442080238016183</v>
      </c>
      <c r="AK427">
        <f>IF(AR427=1,LN(EmployeeData36[[#This Row],[Probability]]),LN(1-EmployeeData36[[#This Row],[Probability]]))</f>
        <v>-1.0372703645128865</v>
      </c>
      <c r="AL427" s="3">
        <f>(AR427-EmployeeData36[[#This Row],[Probability]])^2</f>
        <v>0.41677250039947406</v>
      </c>
      <c r="AM427" t="str">
        <f>IF(EmployeeData36[[#This Row],[Probability]]&lt;10%,"Low",
IF(EmployeeData36[[#This Row],[Probability]]&lt;20%,"Moderate",
IF(EmployeeData36[[#This Row],[Probability]]&lt;30%,"High","Very High")))</f>
        <v>Very High</v>
      </c>
      <c r="AN427">
        <f t="shared" si="6"/>
        <v>1</v>
      </c>
      <c r="AO427" t="str">
        <f>EmployeeData3[[#This Row],[Department]]</f>
        <v>Operations</v>
      </c>
      <c r="AP427" t="str">
        <f>EmployeeData3[[#This Row],[Country]]</f>
        <v>Ireland</v>
      </c>
      <c r="AQ427" t="str">
        <f>EmployeeData[[#This Row],[Job Level]]</f>
        <v>Senior Manager</v>
      </c>
      <c r="AR427">
        <v>1</v>
      </c>
    </row>
    <row r="428" spans="1:44">
      <c r="A428">
        <v>22</v>
      </c>
      <c r="B428">
        <v>6.9</v>
      </c>
      <c r="C428">
        <v>4.3</v>
      </c>
      <c r="D428" s="3">
        <v>1</v>
      </c>
      <c r="E428">
        <v>0</v>
      </c>
      <c r="F428">
        <v>11</v>
      </c>
      <c r="G428">
        <v>73</v>
      </c>
      <c r="H428">
        <v>5</v>
      </c>
      <c r="I428">
        <v>2.9</v>
      </c>
      <c r="J428">
        <v>0</v>
      </c>
      <c r="K428">
        <v>38</v>
      </c>
      <c r="L428">
        <v>1</v>
      </c>
      <c r="M428">
        <v>0</v>
      </c>
      <c r="N428">
        <v>1</v>
      </c>
      <c r="O428">
        <v>0</v>
      </c>
      <c r="P428">
        <v>1</v>
      </c>
      <c r="Q428">
        <v>0</v>
      </c>
      <c r="R428">
        <v>0</v>
      </c>
      <c r="S428">
        <v>0</v>
      </c>
      <c r="T428">
        <v>0</v>
      </c>
      <c r="U428">
        <v>0</v>
      </c>
      <c r="V428">
        <v>0</v>
      </c>
      <c r="W428">
        <v>0</v>
      </c>
      <c r="X428">
        <v>0</v>
      </c>
      <c r="Y428">
        <v>1</v>
      </c>
      <c r="Z428">
        <v>0</v>
      </c>
      <c r="AA428">
        <v>0</v>
      </c>
      <c r="AB428">
        <v>1</v>
      </c>
      <c r="AC428">
        <v>0</v>
      </c>
      <c r="AD428">
        <v>0</v>
      </c>
      <c r="AE428">
        <v>0</v>
      </c>
      <c r="AF428">
        <v>1</v>
      </c>
      <c r="AG428">
        <v>0</v>
      </c>
      <c r="AH428" s="59" cm="1">
        <f t="array" ref="AH428">$B$1005+SUMPRODUCT(A428:AG428,TRANSPOSE($B$1006:$B$1038))</f>
        <v>-0.93491835425602143</v>
      </c>
      <c r="AI428" s="3">
        <f>EXP(EmployeeData36[[#This Row],[Logit]])</f>
        <v>0.39261791980511485</v>
      </c>
      <c r="AJ428">
        <f>EmployeeData36[[#This Row],[Odds]]/(1+EmployeeData36[[#This Row],[Odds]])</f>
        <v>0.28192795326090481</v>
      </c>
      <c r="AK428">
        <f>IF(AR428=1,LN(EmployeeData36[[#This Row],[Probability]]),LN(1-EmployeeData36[[#This Row],[Probability]]))</f>
        <v>-0.33118537132023507</v>
      </c>
      <c r="AL428" s="3">
        <f>(AR428-EmployeeData36[[#This Row],[Probability]])^2</f>
        <v>7.9483370829882924E-2</v>
      </c>
      <c r="AM428" t="str">
        <f>IF(EmployeeData36[[#This Row],[Probability]]&lt;10%,"Low",
IF(EmployeeData36[[#This Row],[Probability]]&lt;20%,"Moderate",
IF(EmployeeData36[[#This Row],[Probability]]&lt;30%,"High","Very High")))</f>
        <v>High</v>
      </c>
      <c r="AN428">
        <f t="shared" si="6"/>
        <v>0</v>
      </c>
      <c r="AO428" t="str">
        <f>EmployeeData3[[#This Row],[Department]]</f>
        <v>Sales</v>
      </c>
      <c r="AP428" t="str">
        <f>EmployeeData3[[#This Row],[Country]]</f>
        <v>Germany</v>
      </c>
      <c r="AQ428" t="str">
        <f>EmployeeData[[#This Row],[Job Level]]</f>
        <v>Entry</v>
      </c>
      <c r="AR428">
        <v>0</v>
      </c>
    </row>
    <row r="429" spans="1:44">
      <c r="A429">
        <v>44</v>
      </c>
      <c r="B429">
        <v>1</v>
      </c>
      <c r="C429">
        <v>1</v>
      </c>
      <c r="D429" s="3">
        <v>1.01</v>
      </c>
      <c r="E429">
        <v>1</v>
      </c>
      <c r="F429">
        <v>8</v>
      </c>
      <c r="G429">
        <v>78</v>
      </c>
      <c r="H429">
        <v>2</v>
      </c>
      <c r="I429">
        <v>3.8</v>
      </c>
      <c r="J429">
        <v>0</v>
      </c>
      <c r="K429">
        <v>46</v>
      </c>
      <c r="L429">
        <v>0</v>
      </c>
      <c r="M429">
        <v>0</v>
      </c>
      <c r="N429">
        <v>0</v>
      </c>
      <c r="O429">
        <v>0</v>
      </c>
      <c r="P429">
        <v>0</v>
      </c>
      <c r="Q429">
        <v>0</v>
      </c>
      <c r="R429">
        <v>0</v>
      </c>
      <c r="S429">
        <v>1</v>
      </c>
      <c r="T429">
        <v>1</v>
      </c>
      <c r="U429">
        <v>0</v>
      </c>
      <c r="V429">
        <v>0</v>
      </c>
      <c r="W429">
        <v>0</v>
      </c>
      <c r="X429">
        <v>0</v>
      </c>
      <c r="Y429">
        <v>0</v>
      </c>
      <c r="Z429">
        <v>0</v>
      </c>
      <c r="AA429">
        <v>0</v>
      </c>
      <c r="AB429">
        <v>0</v>
      </c>
      <c r="AC429">
        <v>0</v>
      </c>
      <c r="AD429">
        <v>0</v>
      </c>
      <c r="AE429">
        <v>0</v>
      </c>
      <c r="AF429">
        <v>0</v>
      </c>
      <c r="AG429">
        <v>0</v>
      </c>
      <c r="AH429" s="59" cm="1">
        <f t="array" ref="AH429">$B$1005+SUMPRODUCT(A429:AG429,TRANSPOSE($B$1006:$B$1038))</f>
        <v>-3.3542522148139922</v>
      </c>
      <c r="AI429" s="3">
        <f>EXP(EmployeeData36[[#This Row],[Logit]])</f>
        <v>3.4935484627401349E-2</v>
      </c>
      <c r="AJ429">
        <f>EmployeeData36[[#This Row],[Odds]]/(1+EmployeeData36[[#This Row],[Odds]])</f>
        <v>3.3756195575784E-2</v>
      </c>
      <c r="AK429">
        <f>IF(AR429=1,LN(EmployeeData36[[#This Row],[Probability]]),LN(1-EmployeeData36[[#This Row],[Probability]]))</f>
        <v>-3.4339091081174992E-2</v>
      </c>
      <c r="AL429" s="3">
        <f>(AR429-EmployeeData36[[#This Row],[Probability]])^2</f>
        <v>1.1394807397505794E-3</v>
      </c>
      <c r="AM429" t="str">
        <f>IF(EmployeeData36[[#This Row],[Probability]]&lt;10%,"Low",
IF(EmployeeData36[[#This Row],[Probability]]&lt;20%,"Moderate",
IF(EmployeeData36[[#This Row],[Probability]]&lt;30%,"High","Very High")))</f>
        <v>Low</v>
      </c>
      <c r="AN429">
        <f t="shared" si="6"/>
        <v>0</v>
      </c>
      <c r="AO429" t="str">
        <f>EmployeeData3[[#This Row],[Department]]</f>
        <v>Claims</v>
      </c>
      <c r="AP429" t="str">
        <f>EmployeeData3[[#This Row],[Country]]</f>
        <v>UK</v>
      </c>
      <c r="AQ429" t="str">
        <f>EmployeeData[[#This Row],[Job Level]]</f>
        <v>Senior Manager</v>
      </c>
      <c r="AR429">
        <v>0</v>
      </c>
    </row>
    <row r="430" spans="1:44">
      <c r="A430">
        <v>21</v>
      </c>
      <c r="B430">
        <v>3</v>
      </c>
      <c r="C430">
        <v>1.3</v>
      </c>
      <c r="D430" s="3">
        <v>0.89</v>
      </c>
      <c r="E430">
        <v>0</v>
      </c>
      <c r="F430">
        <v>22</v>
      </c>
      <c r="G430">
        <v>77</v>
      </c>
      <c r="H430">
        <v>8</v>
      </c>
      <c r="I430">
        <v>0.9</v>
      </c>
      <c r="J430">
        <v>0</v>
      </c>
      <c r="K430">
        <v>41</v>
      </c>
      <c r="L430">
        <v>1</v>
      </c>
      <c r="M430">
        <v>0</v>
      </c>
      <c r="N430">
        <v>0</v>
      </c>
      <c r="O430">
        <v>0</v>
      </c>
      <c r="P430">
        <v>0</v>
      </c>
      <c r="Q430">
        <v>0</v>
      </c>
      <c r="R430">
        <v>1</v>
      </c>
      <c r="S430">
        <v>0</v>
      </c>
      <c r="T430">
        <v>0</v>
      </c>
      <c r="U430">
        <v>0</v>
      </c>
      <c r="V430">
        <v>0</v>
      </c>
      <c r="W430">
        <v>0</v>
      </c>
      <c r="X430">
        <v>0</v>
      </c>
      <c r="Y430">
        <v>1</v>
      </c>
      <c r="Z430">
        <v>0</v>
      </c>
      <c r="AA430">
        <v>0</v>
      </c>
      <c r="AB430">
        <v>0</v>
      </c>
      <c r="AC430">
        <v>0</v>
      </c>
      <c r="AD430">
        <v>0</v>
      </c>
      <c r="AE430">
        <v>0</v>
      </c>
      <c r="AF430">
        <v>1</v>
      </c>
      <c r="AG430">
        <v>0</v>
      </c>
      <c r="AH430" s="59" cm="1">
        <f t="array" ref="AH430">$B$1005+SUMPRODUCT(A430:AG430,TRANSPOSE($B$1006:$B$1038))</f>
        <v>-2.0121857089192647</v>
      </c>
      <c r="AI430" s="3">
        <f>EXP(EmployeeData36[[#This Row],[Logit]])</f>
        <v>0.13369613424806767</v>
      </c>
      <c r="AJ430">
        <f>EmployeeData36[[#This Row],[Odds]]/(1+EmployeeData36[[#This Row],[Odds]])</f>
        <v>0.11792942589218815</v>
      </c>
      <c r="AK430">
        <f>IF(AR430=1,LN(EmployeeData36[[#This Row],[Probability]]),LN(1-EmployeeData36[[#This Row],[Probability]]))</f>
        <v>-0.1254832101812032</v>
      </c>
      <c r="AL430" s="3">
        <f>(AR430-EmployeeData36[[#This Row],[Probability]])^2</f>
        <v>1.3907349491261095E-2</v>
      </c>
      <c r="AM430" t="str">
        <f>IF(EmployeeData36[[#This Row],[Probability]]&lt;10%,"Low",
IF(EmployeeData36[[#This Row],[Probability]]&lt;20%,"Moderate",
IF(EmployeeData36[[#This Row],[Probability]]&lt;30%,"High","Very High")))</f>
        <v>Moderate</v>
      </c>
      <c r="AN430">
        <f t="shared" si="6"/>
        <v>0</v>
      </c>
      <c r="AO430" t="str">
        <f>EmployeeData3[[#This Row],[Department]]</f>
        <v>Sales</v>
      </c>
      <c r="AP430" t="str">
        <f>EmployeeData3[[#This Row],[Country]]</f>
        <v>UK</v>
      </c>
      <c r="AQ430" t="str">
        <f>EmployeeData[[#This Row],[Job Level]]</f>
        <v>Senior</v>
      </c>
      <c r="AR430">
        <v>0</v>
      </c>
    </row>
    <row r="431" spans="1:44">
      <c r="A431">
        <v>31</v>
      </c>
      <c r="B431">
        <v>5.5</v>
      </c>
      <c r="C431">
        <v>0.8</v>
      </c>
      <c r="D431" s="3">
        <v>1.07</v>
      </c>
      <c r="E431">
        <v>0</v>
      </c>
      <c r="F431">
        <v>16</v>
      </c>
      <c r="G431">
        <v>72</v>
      </c>
      <c r="H431">
        <v>9</v>
      </c>
      <c r="I431">
        <v>2.8</v>
      </c>
      <c r="J431">
        <v>0</v>
      </c>
      <c r="K431">
        <v>34</v>
      </c>
      <c r="L431">
        <v>1</v>
      </c>
      <c r="M431">
        <v>0</v>
      </c>
      <c r="N431">
        <v>0</v>
      </c>
      <c r="O431">
        <v>0</v>
      </c>
      <c r="P431">
        <v>0</v>
      </c>
      <c r="Q431">
        <v>1</v>
      </c>
      <c r="R431">
        <v>0</v>
      </c>
      <c r="S431">
        <v>0</v>
      </c>
      <c r="T431">
        <v>0</v>
      </c>
      <c r="U431">
        <v>0</v>
      </c>
      <c r="V431">
        <v>0</v>
      </c>
      <c r="W431">
        <v>1</v>
      </c>
      <c r="X431">
        <v>0</v>
      </c>
      <c r="Y431">
        <v>0</v>
      </c>
      <c r="Z431">
        <v>0</v>
      </c>
      <c r="AA431">
        <v>0</v>
      </c>
      <c r="AB431">
        <v>1</v>
      </c>
      <c r="AC431">
        <v>0</v>
      </c>
      <c r="AD431">
        <v>0</v>
      </c>
      <c r="AE431">
        <v>0</v>
      </c>
      <c r="AF431">
        <v>0</v>
      </c>
      <c r="AG431">
        <v>1</v>
      </c>
      <c r="AH431" s="59" cm="1">
        <f t="array" ref="AH431">$B$1005+SUMPRODUCT(A431:AG431,TRANSPOSE($B$1006:$B$1038))</f>
        <v>-1.628470937020404</v>
      </c>
      <c r="AI431" s="3">
        <f>EXP(EmployeeData36[[#This Row],[Logit]])</f>
        <v>0.19622939194706418</v>
      </c>
      <c r="AJ431">
        <f>EmployeeData36[[#This Row],[Odds]]/(1+EmployeeData36[[#This Row],[Odds]])</f>
        <v>0.16403993520646395</v>
      </c>
      <c r="AK431">
        <f>IF(AR431=1,LN(EmployeeData36[[#This Row],[Probability]]),LN(1-EmployeeData36[[#This Row],[Probability]]))</f>
        <v>-0.17917443642415135</v>
      </c>
      <c r="AL431" s="3">
        <f>(AR431-EmployeeData36[[#This Row],[Probability]])^2</f>
        <v>2.6909100342540893E-2</v>
      </c>
      <c r="AM431" t="str">
        <f>IF(EmployeeData36[[#This Row],[Probability]]&lt;10%,"Low",
IF(EmployeeData36[[#This Row],[Probability]]&lt;20%,"Moderate",
IF(EmployeeData36[[#This Row],[Probability]]&lt;30%,"High","Very High")))</f>
        <v>Moderate</v>
      </c>
      <c r="AN431">
        <f t="shared" si="6"/>
        <v>0</v>
      </c>
      <c r="AO431" t="str">
        <f>EmployeeData3[[#This Row],[Department]]</f>
        <v>IT</v>
      </c>
      <c r="AP431" t="str">
        <f>EmployeeData3[[#This Row],[Country]]</f>
        <v>Germany</v>
      </c>
      <c r="AQ431" t="str">
        <f>EmployeeData[[#This Row],[Job Level]]</f>
        <v>Manager</v>
      </c>
      <c r="AR431">
        <v>0</v>
      </c>
    </row>
    <row r="432" spans="1:44">
      <c r="A432">
        <v>52</v>
      </c>
      <c r="B432">
        <v>4.0999999999999996</v>
      </c>
      <c r="C432">
        <v>2</v>
      </c>
      <c r="D432" s="3">
        <v>1.24</v>
      </c>
      <c r="E432">
        <v>0</v>
      </c>
      <c r="F432">
        <v>23</v>
      </c>
      <c r="G432">
        <v>60</v>
      </c>
      <c r="H432">
        <v>4</v>
      </c>
      <c r="I432">
        <v>4.4000000000000004</v>
      </c>
      <c r="J432">
        <v>0</v>
      </c>
      <c r="K432">
        <v>12</v>
      </c>
      <c r="L432">
        <v>0</v>
      </c>
      <c r="M432">
        <v>0</v>
      </c>
      <c r="N432">
        <v>0</v>
      </c>
      <c r="O432">
        <v>0</v>
      </c>
      <c r="P432">
        <v>0</v>
      </c>
      <c r="Q432">
        <v>0</v>
      </c>
      <c r="R432">
        <v>0</v>
      </c>
      <c r="S432">
        <v>0</v>
      </c>
      <c r="T432">
        <v>0</v>
      </c>
      <c r="U432">
        <v>1</v>
      </c>
      <c r="V432">
        <v>0</v>
      </c>
      <c r="W432">
        <v>0</v>
      </c>
      <c r="X432">
        <v>0</v>
      </c>
      <c r="Y432">
        <v>0</v>
      </c>
      <c r="Z432">
        <v>0</v>
      </c>
      <c r="AA432">
        <v>0</v>
      </c>
      <c r="AB432">
        <v>1</v>
      </c>
      <c r="AC432">
        <v>0</v>
      </c>
      <c r="AD432">
        <v>0</v>
      </c>
      <c r="AE432">
        <v>0</v>
      </c>
      <c r="AF432">
        <v>0</v>
      </c>
      <c r="AG432">
        <v>1</v>
      </c>
      <c r="AH432" s="59" cm="1">
        <f t="array" ref="AH432">$B$1005+SUMPRODUCT(A432:AG432,TRANSPOSE($B$1006:$B$1038))</f>
        <v>-1.7080204509746579</v>
      </c>
      <c r="AI432" s="3">
        <f>EXP(EmployeeData36[[#This Row],[Logit]])</f>
        <v>0.18122417992620743</v>
      </c>
      <c r="AJ432">
        <f>EmployeeData36[[#This Row],[Odds]]/(1+EmployeeData36[[#This Row],[Odds]])</f>
        <v>0.15342064868459493</v>
      </c>
      <c r="AK432">
        <f>IF(AR432=1,LN(EmployeeData36[[#This Row],[Probability]]),LN(1-EmployeeData36[[#This Row],[Probability]]))</f>
        <v>-0.16655134132339203</v>
      </c>
      <c r="AL432" s="3">
        <f>(AR432-EmployeeData36[[#This Row],[Probability]])^2</f>
        <v>2.3537895442801899E-2</v>
      </c>
      <c r="AM432" t="str">
        <f>IF(EmployeeData36[[#This Row],[Probability]]&lt;10%,"Low",
IF(EmployeeData36[[#This Row],[Probability]]&lt;20%,"Moderate",
IF(EmployeeData36[[#This Row],[Probability]]&lt;30%,"High","Very High")))</f>
        <v>Moderate</v>
      </c>
      <c r="AN432">
        <f t="shared" si="6"/>
        <v>0</v>
      </c>
      <c r="AO432" t="str">
        <f>EmployeeData3[[#This Row],[Department]]</f>
        <v>Finance</v>
      </c>
      <c r="AP432" t="str">
        <f>EmployeeData3[[#This Row],[Country]]</f>
        <v>Germany</v>
      </c>
      <c r="AQ432" t="str">
        <f>EmployeeData[[#This Row],[Job Level]]</f>
        <v>Professional</v>
      </c>
      <c r="AR432">
        <v>0</v>
      </c>
    </row>
    <row r="433" spans="1:44">
      <c r="A433">
        <v>45</v>
      </c>
      <c r="B433">
        <v>6.3</v>
      </c>
      <c r="C433">
        <v>2.6</v>
      </c>
      <c r="D433" s="3">
        <v>0.85</v>
      </c>
      <c r="E433">
        <v>0</v>
      </c>
      <c r="F433">
        <v>8</v>
      </c>
      <c r="G433">
        <v>60</v>
      </c>
      <c r="H433">
        <v>4</v>
      </c>
      <c r="I433">
        <v>1.2</v>
      </c>
      <c r="J433">
        <v>0</v>
      </c>
      <c r="K433">
        <v>19</v>
      </c>
      <c r="L433">
        <v>1</v>
      </c>
      <c r="M433">
        <v>0</v>
      </c>
      <c r="N433">
        <v>0</v>
      </c>
      <c r="O433">
        <v>0</v>
      </c>
      <c r="P433">
        <v>0</v>
      </c>
      <c r="Q433">
        <v>0</v>
      </c>
      <c r="R433">
        <v>1</v>
      </c>
      <c r="S433">
        <v>0</v>
      </c>
      <c r="T433">
        <v>0</v>
      </c>
      <c r="U433">
        <v>0</v>
      </c>
      <c r="V433">
        <v>0</v>
      </c>
      <c r="W433">
        <v>0</v>
      </c>
      <c r="X433">
        <v>0</v>
      </c>
      <c r="Y433">
        <v>0</v>
      </c>
      <c r="Z433">
        <v>1</v>
      </c>
      <c r="AA433">
        <v>0</v>
      </c>
      <c r="AB433">
        <v>0</v>
      </c>
      <c r="AC433">
        <v>0</v>
      </c>
      <c r="AD433">
        <v>1</v>
      </c>
      <c r="AE433">
        <v>0</v>
      </c>
      <c r="AF433">
        <v>0</v>
      </c>
      <c r="AG433">
        <v>1</v>
      </c>
      <c r="AH433" s="59" cm="1">
        <f t="array" ref="AH433">$B$1005+SUMPRODUCT(A433:AG433,TRANSPOSE($B$1006:$B$1038))</f>
        <v>-2.2178175581495925</v>
      </c>
      <c r="AI433" s="3">
        <f>EXP(EmployeeData36[[#This Row],[Logit]])</f>
        <v>0.10884640073310244</v>
      </c>
      <c r="AJ433">
        <f>EmployeeData36[[#This Row],[Odds]]/(1+EmployeeData36[[#This Row],[Odds]])</f>
        <v>9.8161837979669458E-2</v>
      </c>
      <c r="AK433">
        <f>IF(AR433=1,LN(EmployeeData36[[#This Row],[Probability]]),LN(1-EmployeeData36[[#This Row],[Probability]]))</f>
        <v>-0.10332019628092554</v>
      </c>
      <c r="AL433" s="3">
        <f>(AR433-EmployeeData36[[#This Row],[Probability]])^2</f>
        <v>9.6357464355468769E-3</v>
      </c>
      <c r="AM433" t="str">
        <f>IF(EmployeeData36[[#This Row],[Probability]]&lt;10%,"Low",
IF(EmployeeData36[[#This Row],[Probability]]&lt;20%,"Moderate",
IF(EmployeeData36[[#This Row],[Probability]]&lt;30%,"High","Very High")))</f>
        <v>Low</v>
      </c>
      <c r="AN433">
        <f t="shared" si="6"/>
        <v>0</v>
      </c>
      <c r="AO433" t="str">
        <f>EmployeeData3[[#This Row],[Department]]</f>
        <v>Underwriting</v>
      </c>
      <c r="AP433" t="str">
        <f>EmployeeData3[[#This Row],[Country]]</f>
        <v>Singapore</v>
      </c>
      <c r="AQ433" t="str">
        <f>EmployeeData[[#This Row],[Job Level]]</f>
        <v>Senior</v>
      </c>
      <c r="AR433">
        <v>0</v>
      </c>
    </row>
    <row r="434" spans="1:44">
      <c r="A434">
        <v>33</v>
      </c>
      <c r="B434">
        <v>5.3</v>
      </c>
      <c r="C434">
        <v>1.5</v>
      </c>
      <c r="D434" s="3">
        <v>0.95</v>
      </c>
      <c r="E434">
        <v>0</v>
      </c>
      <c r="F434">
        <v>1</v>
      </c>
      <c r="G434">
        <v>48</v>
      </c>
      <c r="H434">
        <v>3</v>
      </c>
      <c r="I434">
        <v>0.5</v>
      </c>
      <c r="J434">
        <v>0</v>
      </c>
      <c r="K434">
        <v>27</v>
      </c>
      <c r="L434">
        <v>0</v>
      </c>
      <c r="M434">
        <v>0</v>
      </c>
      <c r="N434">
        <v>0</v>
      </c>
      <c r="O434">
        <v>0</v>
      </c>
      <c r="P434">
        <v>0</v>
      </c>
      <c r="Q434">
        <v>0</v>
      </c>
      <c r="R434">
        <v>0</v>
      </c>
      <c r="S434">
        <v>0</v>
      </c>
      <c r="T434">
        <v>0</v>
      </c>
      <c r="U434">
        <v>0</v>
      </c>
      <c r="V434">
        <v>0</v>
      </c>
      <c r="W434">
        <v>0</v>
      </c>
      <c r="X434">
        <v>0</v>
      </c>
      <c r="Y434">
        <v>0</v>
      </c>
      <c r="Z434">
        <v>0</v>
      </c>
      <c r="AA434">
        <v>0</v>
      </c>
      <c r="AB434">
        <v>0</v>
      </c>
      <c r="AC434">
        <v>0</v>
      </c>
      <c r="AD434">
        <v>1</v>
      </c>
      <c r="AE434">
        <v>0</v>
      </c>
      <c r="AF434">
        <v>0</v>
      </c>
      <c r="AG434">
        <v>1</v>
      </c>
      <c r="AH434" s="59" cm="1">
        <f t="array" ref="AH434">$B$1005+SUMPRODUCT(A434:AG434,TRANSPOSE($B$1006:$B$1038))</f>
        <v>-1.763733680492106</v>
      </c>
      <c r="AI434" s="3">
        <f>EXP(EmployeeData36[[#This Row],[Logit]])</f>
        <v>0.17140370096469273</v>
      </c>
      <c r="AJ434">
        <f>EmployeeData36[[#This Row],[Odds]]/(1+EmployeeData36[[#This Row],[Odds]])</f>
        <v>0.14632333910464487</v>
      </c>
      <c r="AK434">
        <f>IF(AR434=1,LN(EmployeeData36[[#This Row],[Probability]]),LN(1-EmployeeData36[[#This Row],[Probability]]))</f>
        <v>-0.1582027741057169</v>
      </c>
      <c r="AL434" s="3">
        <f>(AR434-EmployeeData36[[#This Row],[Probability]])^2</f>
        <v>2.1410519566732896E-2</v>
      </c>
      <c r="AM434" t="str">
        <f>IF(EmployeeData36[[#This Row],[Probability]]&lt;10%,"Low",
IF(EmployeeData36[[#This Row],[Probability]]&lt;20%,"Moderate",
IF(EmployeeData36[[#This Row],[Probability]]&lt;30%,"High","Very High")))</f>
        <v>Moderate</v>
      </c>
      <c r="AN434">
        <f t="shared" si="6"/>
        <v>0</v>
      </c>
      <c r="AO434" t="str">
        <f>EmployeeData3[[#This Row],[Department]]</f>
        <v>Operations</v>
      </c>
      <c r="AP434" t="str">
        <f>EmployeeData3[[#This Row],[Country]]</f>
        <v>Singapore</v>
      </c>
      <c r="AQ434" t="str">
        <f>EmployeeData[[#This Row],[Job Level]]</f>
        <v>Professional</v>
      </c>
      <c r="AR434">
        <v>0</v>
      </c>
    </row>
    <row r="435" spans="1:44">
      <c r="A435">
        <v>33</v>
      </c>
      <c r="B435">
        <v>0.4</v>
      </c>
      <c r="C435">
        <v>0.4</v>
      </c>
      <c r="D435" s="3">
        <v>1.02</v>
      </c>
      <c r="E435">
        <v>0</v>
      </c>
      <c r="F435">
        <v>11</v>
      </c>
      <c r="G435">
        <v>96</v>
      </c>
      <c r="H435">
        <v>8</v>
      </c>
      <c r="I435">
        <v>1.1000000000000001</v>
      </c>
      <c r="J435">
        <v>0</v>
      </c>
      <c r="K435">
        <v>16</v>
      </c>
      <c r="L435">
        <v>1</v>
      </c>
      <c r="M435">
        <v>0</v>
      </c>
      <c r="N435">
        <v>0</v>
      </c>
      <c r="O435">
        <v>0</v>
      </c>
      <c r="P435">
        <v>0</v>
      </c>
      <c r="Q435">
        <v>0</v>
      </c>
      <c r="R435">
        <v>1</v>
      </c>
      <c r="S435">
        <v>0</v>
      </c>
      <c r="T435">
        <v>0</v>
      </c>
      <c r="U435">
        <v>0</v>
      </c>
      <c r="V435">
        <v>0</v>
      </c>
      <c r="W435">
        <v>1</v>
      </c>
      <c r="X435">
        <v>0</v>
      </c>
      <c r="Y435">
        <v>0</v>
      </c>
      <c r="Z435">
        <v>0</v>
      </c>
      <c r="AA435">
        <v>0</v>
      </c>
      <c r="AB435">
        <v>0</v>
      </c>
      <c r="AC435">
        <v>0</v>
      </c>
      <c r="AD435">
        <v>1</v>
      </c>
      <c r="AE435">
        <v>0</v>
      </c>
      <c r="AF435">
        <v>0</v>
      </c>
      <c r="AG435">
        <v>0</v>
      </c>
      <c r="AH435" s="59" cm="1">
        <f t="array" ref="AH435">$B$1005+SUMPRODUCT(A435:AG435,TRANSPOSE($B$1006:$B$1038))</f>
        <v>-2.6882238736536275</v>
      </c>
      <c r="AI435" s="3">
        <f>EXP(EmployeeData36[[#This Row],[Logit]])</f>
        <v>6.800161162946125E-2</v>
      </c>
      <c r="AJ435">
        <f>EmployeeData36[[#This Row],[Odds]]/(1+EmployeeData36[[#This Row],[Odds]])</f>
        <v>6.3671824919543402E-2</v>
      </c>
      <c r="AK435">
        <f>IF(AR435=1,LN(EmployeeData36[[#This Row],[Probability]]),LN(1-EmployeeData36[[#This Row],[Probability]]))</f>
        <v>-6.5789249553213983E-2</v>
      </c>
      <c r="AL435" s="3">
        <f>(AR435-EmployeeData36[[#This Row],[Probability]])^2</f>
        <v>4.0541012885849884E-3</v>
      </c>
      <c r="AM435" t="str">
        <f>IF(EmployeeData36[[#This Row],[Probability]]&lt;10%,"Low",
IF(EmployeeData36[[#This Row],[Probability]]&lt;20%,"Moderate",
IF(EmployeeData36[[#This Row],[Probability]]&lt;30%,"High","Very High")))</f>
        <v>Low</v>
      </c>
      <c r="AN435">
        <f t="shared" si="6"/>
        <v>0</v>
      </c>
      <c r="AO435" t="str">
        <f>EmployeeData3[[#This Row],[Department]]</f>
        <v>IT</v>
      </c>
      <c r="AP435" t="str">
        <f>EmployeeData3[[#This Row],[Country]]</f>
        <v>Singapore</v>
      </c>
      <c r="AQ435" t="str">
        <f>EmployeeData[[#This Row],[Job Level]]</f>
        <v>Senior</v>
      </c>
      <c r="AR435">
        <v>0</v>
      </c>
    </row>
    <row r="436" spans="1:44">
      <c r="A436">
        <v>39</v>
      </c>
      <c r="B436">
        <v>8</v>
      </c>
      <c r="C436">
        <v>1.3</v>
      </c>
      <c r="D436" s="3">
        <v>1.05</v>
      </c>
      <c r="E436">
        <v>0</v>
      </c>
      <c r="F436">
        <v>9</v>
      </c>
      <c r="G436">
        <v>82</v>
      </c>
      <c r="H436">
        <v>3</v>
      </c>
      <c r="I436">
        <v>5.9</v>
      </c>
      <c r="J436">
        <v>0</v>
      </c>
      <c r="K436">
        <v>31</v>
      </c>
      <c r="L436">
        <v>1</v>
      </c>
      <c r="M436">
        <v>0</v>
      </c>
      <c r="N436">
        <v>0</v>
      </c>
      <c r="O436">
        <v>1</v>
      </c>
      <c r="P436">
        <v>0</v>
      </c>
      <c r="Q436">
        <v>0</v>
      </c>
      <c r="R436">
        <v>0</v>
      </c>
      <c r="S436">
        <v>0</v>
      </c>
      <c r="T436">
        <v>0</v>
      </c>
      <c r="U436">
        <v>0</v>
      </c>
      <c r="V436">
        <v>0</v>
      </c>
      <c r="W436">
        <v>1</v>
      </c>
      <c r="X436">
        <v>0</v>
      </c>
      <c r="Y436">
        <v>0</v>
      </c>
      <c r="Z436">
        <v>0</v>
      </c>
      <c r="AA436">
        <v>0</v>
      </c>
      <c r="AB436">
        <v>0</v>
      </c>
      <c r="AC436">
        <v>0</v>
      </c>
      <c r="AD436">
        <v>0</v>
      </c>
      <c r="AE436">
        <v>0</v>
      </c>
      <c r="AF436">
        <v>0</v>
      </c>
      <c r="AG436">
        <v>1</v>
      </c>
      <c r="AH436" s="59" cm="1">
        <f t="array" ref="AH436">$B$1005+SUMPRODUCT(A436:AG436,TRANSPOSE($B$1006:$B$1038))</f>
        <v>-2.8414457872213914</v>
      </c>
      <c r="AI436" s="3">
        <f>EXP(EmployeeData36[[#This Row],[Logit]])</f>
        <v>5.8341255917435296E-2</v>
      </c>
      <c r="AJ436">
        <f>EmployeeData36[[#This Row],[Odds]]/(1+EmployeeData36[[#This Row],[Odds]])</f>
        <v>5.5125183480503659E-2</v>
      </c>
      <c r="AK436">
        <f>IF(AR436=1,LN(EmployeeData36[[#This Row],[Probability]]),LN(1-EmployeeData36[[#This Row],[Probability]]))</f>
        <v>-5.6702829554764099E-2</v>
      </c>
      <c r="AL436" s="3">
        <f>(AR436-EmployeeData36[[#This Row],[Probability]])^2</f>
        <v>3.0387858537591936E-3</v>
      </c>
      <c r="AM436" t="str">
        <f>IF(EmployeeData36[[#This Row],[Probability]]&lt;10%,"Low",
IF(EmployeeData36[[#This Row],[Probability]]&lt;20%,"Moderate",
IF(EmployeeData36[[#This Row],[Probability]]&lt;30%,"High","Very High")))</f>
        <v>Low</v>
      </c>
      <c r="AN436">
        <f t="shared" si="6"/>
        <v>0</v>
      </c>
      <c r="AO436" t="str">
        <f>EmployeeData3[[#This Row],[Department]]</f>
        <v>IT</v>
      </c>
      <c r="AP436" t="str">
        <f>EmployeeData3[[#This Row],[Country]]</f>
        <v>UK</v>
      </c>
      <c r="AQ436" t="str">
        <f>EmployeeData[[#This Row],[Job Level]]</f>
        <v>Professional</v>
      </c>
      <c r="AR436">
        <v>0</v>
      </c>
    </row>
    <row r="437" spans="1:44">
      <c r="A437">
        <v>43</v>
      </c>
      <c r="B437">
        <v>2.7</v>
      </c>
      <c r="C437">
        <v>1.3</v>
      </c>
      <c r="D437" s="3">
        <v>0.99</v>
      </c>
      <c r="E437">
        <v>0</v>
      </c>
      <c r="F437">
        <v>15</v>
      </c>
      <c r="G437">
        <v>62</v>
      </c>
      <c r="H437">
        <v>5</v>
      </c>
      <c r="I437">
        <v>1</v>
      </c>
      <c r="J437">
        <v>1</v>
      </c>
      <c r="K437">
        <v>33</v>
      </c>
      <c r="L437">
        <v>0</v>
      </c>
      <c r="M437">
        <v>0</v>
      </c>
      <c r="N437">
        <v>0</v>
      </c>
      <c r="O437">
        <v>0</v>
      </c>
      <c r="P437">
        <v>1</v>
      </c>
      <c r="Q437">
        <v>0</v>
      </c>
      <c r="R437">
        <v>0</v>
      </c>
      <c r="S437">
        <v>0</v>
      </c>
      <c r="T437">
        <v>0</v>
      </c>
      <c r="U437">
        <v>0</v>
      </c>
      <c r="V437">
        <v>0</v>
      </c>
      <c r="W437">
        <v>0</v>
      </c>
      <c r="X437">
        <v>1</v>
      </c>
      <c r="Y437">
        <v>0</v>
      </c>
      <c r="Z437">
        <v>0</v>
      </c>
      <c r="AA437">
        <v>0</v>
      </c>
      <c r="AB437">
        <v>0</v>
      </c>
      <c r="AC437">
        <v>0</v>
      </c>
      <c r="AD437">
        <v>0</v>
      </c>
      <c r="AE437">
        <v>0</v>
      </c>
      <c r="AF437">
        <v>1</v>
      </c>
      <c r="AG437">
        <v>0</v>
      </c>
      <c r="AH437" s="59" cm="1">
        <f t="array" ref="AH437">$B$1005+SUMPRODUCT(A437:AG437,TRANSPOSE($B$1006:$B$1038))</f>
        <v>-1.3441391603320345</v>
      </c>
      <c r="AI437" s="3">
        <f>EXP(EmployeeData36[[#This Row],[Logit]])</f>
        <v>0.2607640873391035</v>
      </c>
      <c r="AJ437">
        <f>EmployeeData36[[#This Row],[Odds]]/(1+EmployeeData36[[#This Row],[Odds]])</f>
        <v>0.20683019920836837</v>
      </c>
      <c r="AK437">
        <f>IF(AR437=1,LN(EmployeeData36[[#This Row],[Probability]]),LN(1-EmployeeData36[[#This Row],[Probability]]))</f>
        <v>-0.23171795568907369</v>
      </c>
      <c r="AL437" s="3">
        <f>(AR437-EmployeeData36[[#This Row],[Probability]])^2</f>
        <v>4.2778731304573346E-2</v>
      </c>
      <c r="AM437" t="str">
        <f>IF(EmployeeData36[[#This Row],[Probability]]&lt;10%,"Low",
IF(EmployeeData36[[#This Row],[Probability]]&lt;20%,"Moderate",
IF(EmployeeData36[[#This Row],[Probability]]&lt;30%,"High","Very High")))</f>
        <v>High</v>
      </c>
      <c r="AN437">
        <f t="shared" si="6"/>
        <v>0</v>
      </c>
      <c r="AO437" t="str">
        <f>EmployeeData3[[#This Row],[Department]]</f>
        <v>Marketing</v>
      </c>
      <c r="AP437" t="str">
        <f>EmployeeData3[[#This Row],[Country]]</f>
        <v>UK</v>
      </c>
      <c r="AQ437" t="str">
        <f>EmployeeData[[#This Row],[Job Level]]</f>
        <v>Entry</v>
      </c>
      <c r="AR437">
        <v>0</v>
      </c>
    </row>
    <row r="438" spans="1:44">
      <c r="A438">
        <v>49</v>
      </c>
      <c r="B438">
        <v>1.9</v>
      </c>
      <c r="C438">
        <v>1.9</v>
      </c>
      <c r="D438" s="3">
        <v>0.72</v>
      </c>
      <c r="E438">
        <v>0</v>
      </c>
      <c r="F438">
        <v>10</v>
      </c>
      <c r="G438">
        <v>64</v>
      </c>
      <c r="H438">
        <v>11</v>
      </c>
      <c r="I438">
        <v>2.7</v>
      </c>
      <c r="J438">
        <v>0</v>
      </c>
      <c r="K438">
        <v>30</v>
      </c>
      <c r="L438">
        <v>1</v>
      </c>
      <c r="M438">
        <v>0</v>
      </c>
      <c r="N438">
        <v>0</v>
      </c>
      <c r="O438">
        <v>0</v>
      </c>
      <c r="P438">
        <v>0</v>
      </c>
      <c r="Q438">
        <v>0</v>
      </c>
      <c r="R438">
        <v>0</v>
      </c>
      <c r="S438">
        <v>0</v>
      </c>
      <c r="T438">
        <v>0</v>
      </c>
      <c r="U438">
        <v>0</v>
      </c>
      <c r="V438">
        <v>0</v>
      </c>
      <c r="W438">
        <v>1</v>
      </c>
      <c r="X438">
        <v>0</v>
      </c>
      <c r="Y438">
        <v>0</v>
      </c>
      <c r="Z438">
        <v>0</v>
      </c>
      <c r="AA438">
        <v>1</v>
      </c>
      <c r="AB438">
        <v>0</v>
      </c>
      <c r="AC438">
        <v>0</v>
      </c>
      <c r="AD438">
        <v>0</v>
      </c>
      <c r="AE438">
        <v>0</v>
      </c>
      <c r="AF438">
        <v>1</v>
      </c>
      <c r="AG438">
        <v>0</v>
      </c>
      <c r="AH438" s="59" cm="1">
        <f t="array" ref="AH438">$B$1005+SUMPRODUCT(A438:AG438,TRANSPOSE($B$1006:$B$1038))</f>
        <v>-0.52195028571563584</v>
      </c>
      <c r="AI438" s="3">
        <f>EXP(EmployeeData36[[#This Row],[Logit]])</f>
        <v>0.59336219296660597</v>
      </c>
      <c r="AJ438">
        <f>EmployeeData36[[#This Row],[Odds]]/(1+EmployeeData36[[#This Row],[Odds]])</f>
        <v>0.37239630486139053</v>
      </c>
      <c r="AK438">
        <f>IF(AR438=1,LN(EmployeeData36[[#This Row],[Probability]]),LN(1-EmployeeData36[[#This Row],[Probability]]))</f>
        <v>-0.98779665612740464</v>
      </c>
      <c r="AL438" s="3">
        <f>(AR438-EmployeeData36[[#This Row],[Probability]])^2</f>
        <v>0.39388639815163667</v>
      </c>
      <c r="AM438" t="str">
        <f>IF(EmployeeData36[[#This Row],[Probability]]&lt;10%,"Low",
IF(EmployeeData36[[#This Row],[Probability]]&lt;20%,"Moderate",
IF(EmployeeData36[[#This Row],[Probability]]&lt;30%,"High","Very High")))</f>
        <v>Very High</v>
      </c>
      <c r="AN438">
        <f t="shared" si="6"/>
        <v>1</v>
      </c>
      <c r="AO438" t="str">
        <f>EmployeeData3[[#This Row],[Department]]</f>
        <v>IT</v>
      </c>
      <c r="AP438" t="str">
        <f>EmployeeData3[[#This Row],[Country]]</f>
        <v>Canada</v>
      </c>
      <c r="AQ438" t="str">
        <f>EmployeeData[[#This Row],[Job Level]]</f>
        <v>Professional</v>
      </c>
      <c r="AR438">
        <v>1</v>
      </c>
    </row>
    <row r="439" spans="1:44">
      <c r="A439">
        <v>34</v>
      </c>
      <c r="B439">
        <v>7.8</v>
      </c>
      <c r="C439">
        <v>1.4</v>
      </c>
      <c r="D439" s="3">
        <v>1.1299999999999999</v>
      </c>
      <c r="E439">
        <v>1</v>
      </c>
      <c r="F439">
        <v>23</v>
      </c>
      <c r="G439">
        <v>69</v>
      </c>
      <c r="H439">
        <v>6</v>
      </c>
      <c r="I439">
        <v>0.5</v>
      </c>
      <c r="J439">
        <v>0</v>
      </c>
      <c r="K439">
        <v>36</v>
      </c>
      <c r="L439">
        <v>0</v>
      </c>
      <c r="M439">
        <v>0</v>
      </c>
      <c r="N439">
        <v>0</v>
      </c>
      <c r="O439">
        <v>0</v>
      </c>
      <c r="P439">
        <v>0</v>
      </c>
      <c r="Q439">
        <v>0</v>
      </c>
      <c r="R439">
        <v>1</v>
      </c>
      <c r="S439">
        <v>0</v>
      </c>
      <c r="T439">
        <v>0</v>
      </c>
      <c r="U439">
        <v>0</v>
      </c>
      <c r="V439">
        <v>0</v>
      </c>
      <c r="W439">
        <v>0</v>
      </c>
      <c r="X439">
        <v>0</v>
      </c>
      <c r="Y439">
        <v>0</v>
      </c>
      <c r="Z439">
        <v>1</v>
      </c>
      <c r="AA439">
        <v>0</v>
      </c>
      <c r="AB439">
        <v>0</v>
      </c>
      <c r="AC439">
        <v>0</v>
      </c>
      <c r="AD439">
        <v>0</v>
      </c>
      <c r="AE439">
        <v>0</v>
      </c>
      <c r="AF439">
        <v>0</v>
      </c>
      <c r="AG439">
        <v>0</v>
      </c>
      <c r="AH439" s="59" cm="1">
        <f t="array" ref="AH439">$B$1005+SUMPRODUCT(A439:AG439,TRANSPOSE($B$1006:$B$1038))</f>
        <v>-3.9444657106531</v>
      </c>
      <c r="AI439" s="3">
        <f>EXP(EmployeeData36[[#This Row],[Logit]])</f>
        <v>1.9361558280973967E-2</v>
      </c>
      <c r="AJ439">
        <f>EmployeeData36[[#This Row],[Odds]]/(1+EmployeeData36[[#This Row],[Odds]])</f>
        <v>1.8993808549760127E-2</v>
      </c>
      <c r="AK439">
        <f>IF(AR439=1,LN(EmployeeData36[[#This Row],[Probability]]),LN(1-EmployeeData36[[#This Row],[Probability]]))</f>
        <v>-1.9176508070492874E-2</v>
      </c>
      <c r="AL439" s="3">
        <f>(AR439-EmployeeData36[[#This Row],[Probability]])^2</f>
        <v>3.6076476322494089E-4</v>
      </c>
      <c r="AM439" t="str">
        <f>IF(EmployeeData36[[#This Row],[Probability]]&lt;10%,"Low",
IF(EmployeeData36[[#This Row],[Probability]]&lt;20%,"Moderate",
IF(EmployeeData36[[#This Row],[Probability]]&lt;30%,"High","Very High")))</f>
        <v>Low</v>
      </c>
      <c r="AN439">
        <f t="shared" si="6"/>
        <v>0</v>
      </c>
      <c r="AO439" t="str">
        <f>EmployeeData3[[#This Row],[Department]]</f>
        <v>Underwriting</v>
      </c>
      <c r="AP439" t="str">
        <f>EmployeeData3[[#This Row],[Country]]</f>
        <v>UK</v>
      </c>
      <c r="AQ439" t="str">
        <f>EmployeeData[[#This Row],[Job Level]]</f>
        <v>Senior</v>
      </c>
      <c r="AR439">
        <v>0</v>
      </c>
    </row>
    <row r="440" spans="1:44">
      <c r="A440">
        <v>23</v>
      </c>
      <c r="B440">
        <v>6</v>
      </c>
      <c r="C440">
        <v>1.9</v>
      </c>
      <c r="D440" s="3">
        <v>1.05</v>
      </c>
      <c r="E440">
        <v>1</v>
      </c>
      <c r="F440">
        <v>13</v>
      </c>
      <c r="G440">
        <v>96</v>
      </c>
      <c r="H440">
        <v>5</v>
      </c>
      <c r="I440">
        <v>1.3</v>
      </c>
      <c r="J440">
        <v>1</v>
      </c>
      <c r="K440">
        <v>13</v>
      </c>
      <c r="L440">
        <v>0</v>
      </c>
      <c r="M440">
        <v>0</v>
      </c>
      <c r="N440">
        <v>0</v>
      </c>
      <c r="O440">
        <v>0</v>
      </c>
      <c r="P440">
        <v>0</v>
      </c>
      <c r="Q440">
        <v>0</v>
      </c>
      <c r="R440">
        <v>0</v>
      </c>
      <c r="S440">
        <v>0</v>
      </c>
      <c r="T440">
        <v>0</v>
      </c>
      <c r="U440">
        <v>0</v>
      </c>
      <c r="V440">
        <v>0</v>
      </c>
      <c r="W440">
        <v>0</v>
      </c>
      <c r="X440">
        <v>1</v>
      </c>
      <c r="Y440">
        <v>0</v>
      </c>
      <c r="Z440">
        <v>0</v>
      </c>
      <c r="AA440">
        <v>0</v>
      </c>
      <c r="AB440">
        <v>1</v>
      </c>
      <c r="AC440">
        <v>0</v>
      </c>
      <c r="AD440">
        <v>0</v>
      </c>
      <c r="AE440">
        <v>0</v>
      </c>
      <c r="AF440">
        <v>1</v>
      </c>
      <c r="AG440">
        <v>0</v>
      </c>
      <c r="AH440" s="59" cm="1">
        <f t="array" ref="AH440">$B$1005+SUMPRODUCT(A440:AG440,TRANSPOSE($B$1006:$B$1038))</f>
        <v>-3.5822276578767918</v>
      </c>
      <c r="AI440" s="3">
        <f>EXP(EmployeeData36[[#This Row],[Logit]])</f>
        <v>2.7813669851140262E-2</v>
      </c>
      <c r="AJ440">
        <f>EmployeeData36[[#This Row],[Odds]]/(1+EmployeeData36[[#This Row],[Odds]])</f>
        <v>2.7061004019501469E-2</v>
      </c>
      <c r="AK440">
        <f>IF(AR440=1,LN(EmployeeData36[[#This Row],[Probability]]),LN(1-EmployeeData36[[#This Row],[Probability]]))</f>
        <v>-2.7433895595680696E-2</v>
      </c>
      <c r="AL440" s="3">
        <f>(AR440-EmployeeData36[[#This Row],[Probability]])^2</f>
        <v>7.3229793854347473E-4</v>
      </c>
      <c r="AM440" t="str">
        <f>IF(EmployeeData36[[#This Row],[Probability]]&lt;10%,"Low",
IF(EmployeeData36[[#This Row],[Probability]]&lt;20%,"Moderate",
IF(EmployeeData36[[#This Row],[Probability]]&lt;30%,"High","Very High")))</f>
        <v>Low</v>
      </c>
      <c r="AN440">
        <f t="shared" si="6"/>
        <v>0</v>
      </c>
      <c r="AO440" t="str">
        <f>EmployeeData3[[#This Row],[Department]]</f>
        <v>Marketing</v>
      </c>
      <c r="AP440" t="str">
        <f>EmployeeData3[[#This Row],[Country]]</f>
        <v>Germany</v>
      </c>
      <c r="AQ440" t="str">
        <f>EmployeeData[[#This Row],[Job Level]]</f>
        <v>Professional</v>
      </c>
      <c r="AR440">
        <v>0</v>
      </c>
    </row>
    <row r="441" spans="1:44">
      <c r="A441">
        <v>39</v>
      </c>
      <c r="B441">
        <v>8.5</v>
      </c>
      <c r="C441">
        <v>2.8</v>
      </c>
      <c r="D441" s="3">
        <v>0.86</v>
      </c>
      <c r="E441">
        <v>1</v>
      </c>
      <c r="F441">
        <v>17</v>
      </c>
      <c r="G441">
        <v>55</v>
      </c>
      <c r="H441">
        <v>3</v>
      </c>
      <c r="I441">
        <v>3.1</v>
      </c>
      <c r="J441">
        <v>0</v>
      </c>
      <c r="K441">
        <v>35</v>
      </c>
      <c r="L441">
        <v>1</v>
      </c>
      <c r="M441">
        <v>0</v>
      </c>
      <c r="N441">
        <v>0</v>
      </c>
      <c r="O441">
        <v>0</v>
      </c>
      <c r="P441">
        <v>0</v>
      </c>
      <c r="Q441">
        <v>0</v>
      </c>
      <c r="R441">
        <v>1</v>
      </c>
      <c r="S441">
        <v>0</v>
      </c>
      <c r="T441">
        <v>0</v>
      </c>
      <c r="U441">
        <v>0</v>
      </c>
      <c r="V441">
        <v>0</v>
      </c>
      <c r="W441">
        <v>1</v>
      </c>
      <c r="X441">
        <v>0</v>
      </c>
      <c r="Y441">
        <v>0</v>
      </c>
      <c r="Z441">
        <v>0</v>
      </c>
      <c r="AA441">
        <v>0</v>
      </c>
      <c r="AB441">
        <v>0</v>
      </c>
      <c r="AC441">
        <v>0</v>
      </c>
      <c r="AD441">
        <v>0</v>
      </c>
      <c r="AE441">
        <v>1</v>
      </c>
      <c r="AF441">
        <v>0</v>
      </c>
      <c r="AG441">
        <v>1</v>
      </c>
      <c r="AH441" s="59" cm="1">
        <f t="array" ref="AH441">$B$1005+SUMPRODUCT(A441:AG441,TRANSPOSE($B$1006:$B$1038))</f>
        <v>-2.3512301857242326</v>
      </c>
      <c r="AI441" s="3">
        <f>EXP(EmployeeData36[[#This Row],[Logit]])</f>
        <v>9.5251912567868122E-2</v>
      </c>
      <c r="AJ441">
        <f>EmployeeData36[[#This Row],[Odds]]/(1+EmployeeData36[[#This Row],[Odds]])</f>
        <v>8.6968040388576598E-2</v>
      </c>
      <c r="AK441">
        <f>IF(AR441=1,LN(EmployeeData36[[#This Row],[Probability]]),LN(1-EmployeeData36[[#This Row],[Probability]]))</f>
        <v>-9.0984393948984027E-2</v>
      </c>
      <c r="AL441" s="3">
        <f>(AR441-EmployeeData36[[#This Row],[Probability]])^2</f>
        <v>7.5634400490290901E-3</v>
      </c>
      <c r="AM441" t="str">
        <f>IF(EmployeeData36[[#This Row],[Probability]]&lt;10%,"Low",
IF(EmployeeData36[[#This Row],[Probability]]&lt;20%,"Moderate",
IF(EmployeeData36[[#This Row],[Probability]]&lt;30%,"High","Very High")))</f>
        <v>Low</v>
      </c>
      <c r="AN441">
        <f t="shared" si="6"/>
        <v>0</v>
      </c>
      <c r="AO441" t="str">
        <f>EmployeeData3[[#This Row],[Department]]</f>
        <v>IT</v>
      </c>
      <c r="AP441" t="str">
        <f>EmployeeData3[[#This Row],[Country]]</f>
        <v>US</v>
      </c>
      <c r="AQ441" t="str">
        <f>EmployeeData[[#This Row],[Job Level]]</f>
        <v>Senior</v>
      </c>
      <c r="AR441">
        <v>0</v>
      </c>
    </row>
    <row r="442" spans="1:44">
      <c r="A442">
        <v>34</v>
      </c>
      <c r="B442">
        <v>4.7</v>
      </c>
      <c r="C442">
        <v>2.5</v>
      </c>
      <c r="D442" s="3">
        <v>0.95</v>
      </c>
      <c r="E442">
        <v>0</v>
      </c>
      <c r="F442">
        <v>17</v>
      </c>
      <c r="G442">
        <v>73</v>
      </c>
      <c r="H442">
        <v>4</v>
      </c>
      <c r="I442">
        <v>2.6</v>
      </c>
      <c r="J442">
        <v>0</v>
      </c>
      <c r="K442">
        <v>16</v>
      </c>
      <c r="L442">
        <v>0</v>
      </c>
      <c r="M442">
        <v>0</v>
      </c>
      <c r="N442">
        <v>0</v>
      </c>
      <c r="O442">
        <v>1</v>
      </c>
      <c r="P442">
        <v>0</v>
      </c>
      <c r="Q442">
        <v>0</v>
      </c>
      <c r="R442">
        <v>0</v>
      </c>
      <c r="S442">
        <v>1</v>
      </c>
      <c r="T442">
        <v>0</v>
      </c>
      <c r="U442">
        <v>0</v>
      </c>
      <c r="V442">
        <v>0</v>
      </c>
      <c r="W442">
        <v>1</v>
      </c>
      <c r="X442">
        <v>0</v>
      </c>
      <c r="Y442">
        <v>0</v>
      </c>
      <c r="Z442">
        <v>0</v>
      </c>
      <c r="AA442">
        <v>1</v>
      </c>
      <c r="AB442">
        <v>0</v>
      </c>
      <c r="AC442">
        <v>0</v>
      </c>
      <c r="AD442">
        <v>0</v>
      </c>
      <c r="AE442">
        <v>0</v>
      </c>
      <c r="AF442">
        <v>0</v>
      </c>
      <c r="AG442">
        <v>0</v>
      </c>
      <c r="AH442" s="59" cm="1">
        <f t="array" ref="AH442">$B$1005+SUMPRODUCT(A442:AG442,TRANSPOSE($B$1006:$B$1038))</f>
        <v>-1.3831058945522026</v>
      </c>
      <c r="AI442" s="3">
        <f>EXP(EmployeeData36[[#This Row],[Logit]])</f>
        <v>0.25079838878350463</v>
      </c>
      <c r="AJ442">
        <f>EmployeeData36[[#This Row],[Odds]]/(1+EmployeeData36[[#This Row],[Odds]])</f>
        <v>0.20051064266833996</v>
      </c>
      <c r="AK442">
        <f>IF(AR442=1,LN(EmployeeData36[[#This Row],[Probability]]),LN(1-EmployeeData36[[#This Row],[Probability]]))</f>
        <v>-0.22378205845193844</v>
      </c>
      <c r="AL442" s="3">
        <f>(AR442-EmployeeData36[[#This Row],[Probability]])^2</f>
        <v>4.0204517823270711E-2</v>
      </c>
      <c r="AM442" t="str">
        <f>IF(EmployeeData36[[#This Row],[Probability]]&lt;10%,"Low",
IF(EmployeeData36[[#This Row],[Probability]]&lt;20%,"Moderate",
IF(EmployeeData36[[#This Row],[Probability]]&lt;30%,"High","Very High")))</f>
        <v>High</v>
      </c>
      <c r="AN442">
        <f t="shared" si="6"/>
        <v>0</v>
      </c>
      <c r="AO442" t="str">
        <f>EmployeeData3[[#This Row],[Department]]</f>
        <v>IT</v>
      </c>
      <c r="AP442" t="str">
        <f>EmployeeData3[[#This Row],[Country]]</f>
        <v>Canada</v>
      </c>
      <c r="AQ442" t="str">
        <f>EmployeeData[[#This Row],[Job Level]]</f>
        <v>Senior Manager</v>
      </c>
      <c r="AR442">
        <v>0</v>
      </c>
    </row>
    <row r="443" spans="1:44">
      <c r="A443">
        <v>26</v>
      </c>
      <c r="B443">
        <v>3</v>
      </c>
      <c r="C443">
        <v>1.3</v>
      </c>
      <c r="D443" s="3">
        <v>1.1399999999999999</v>
      </c>
      <c r="E443">
        <v>0</v>
      </c>
      <c r="F443">
        <v>18</v>
      </c>
      <c r="G443">
        <v>71</v>
      </c>
      <c r="H443">
        <v>2</v>
      </c>
      <c r="I443">
        <v>5.3</v>
      </c>
      <c r="J443">
        <v>1</v>
      </c>
      <c r="K443">
        <v>13</v>
      </c>
      <c r="L443">
        <v>0</v>
      </c>
      <c r="M443">
        <v>0</v>
      </c>
      <c r="N443">
        <v>0</v>
      </c>
      <c r="O443">
        <v>0</v>
      </c>
      <c r="P443">
        <v>1</v>
      </c>
      <c r="Q443">
        <v>0</v>
      </c>
      <c r="R443">
        <v>0</v>
      </c>
      <c r="S443">
        <v>0</v>
      </c>
      <c r="T443">
        <v>1</v>
      </c>
      <c r="U443">
        <v>0</v>
      </c>
      <c r="V443">
        <v>0</v>
      </c>
      <c r="W443">
        <v>0</v>
      </c>
      <c r="X443">
        <v>0</v>
      </c>
      <c r="Y443">
        <v>0</v>
      </c>
      <c r="Z443">
        <v>0</v>
      </c>
      <c r="AA443">
        <v>0</v>
      </c>
      <c r="AB443">
        <v>0</v>
      </c>
      <c r="AC443">
        <v>0</v>
      </c>
      <c r="AD443">
        <v>0</v>
      </c>
      <c r="AE443">
        <v>0</v>
      </c>
      <c r="AF443">
        <v>0</v>
      </c>
      <c r="AG443">
        <v>0</v>
      </c>
      <c r="AH443" s="59" cm="1">
        <f t="array" ref="AH443">$B$1005+SUMPRODUCT(A443:AG443,TRANSPOSE($B$1006:$B$1038))</f>
        <v>-1.210361863738951</v>
      </c>
      <c r="AI443" s="3">
        <f>EXP(EmployeeData36[[#This Row],[Logit]])</f>
        <v>0.29808939216882896</v>
      </c>
      <c r="AJ443">
        <f>EmployeeData36[[#This Row],[Odds]]/(1+EmployeeData36[[#This Row],[Odds]])</f>
        <v>0.22963702959684887</v>
      </c>
      <c r="AK443">
        <f>IF(AR443=1,LN(EmployeeData36[[#This Row],[Probability]]),LN(1-EmployeeData36[[#This Row],[Probability]]))</f>
        <v>-0.26089348506987087</v>
      </c>
      <c r="AL443" s="3">
        <f>(AR443-EmployeeData36[[#This Row],[Probability]])^2</f>
        <v>5.2733165362064044E-2</v>
      </c>
      <c r="AM443" t="str">
        <f>IF(EmployeeData36[[#This Row],[Probability]]&lt;10%,"Low",
IF(EmployeeData36[[#This Row],[Probability]]&lt;20%,"Moderate",
IF(EmployeeData36[[#This Row],[Probability]]&lt;30%,"High","Very High")))</f>
        <v>High</v>
      </c>
      <c r="AN443">
        <f t="shared" si="6"/>
        <v>0</v>
      </c>
      <c r="AO443" t="str">
        <f>EmployeeData3[[#This Row],[Department]]</f>
        <v>Claims</v>
      </c>
      <c r="AP443" t="str">
        <f>EmployeeData3[[#This Row],[Country]]</f>
        <v>UK</v>
      </c>
      <c r="AQ443" t="str">
        <f>EmployeeData[[#This Row],[Job Level]]</f>
        <v>Entry</v>
      </c>
      <c r="AR443">
        <v>0</v>
      </c>
    </row>
    <row r="444" spans="1:44">
      <c r="A444">
        <v>41</v>
      </c>
      <c r="B444">
        <v>4.3</v>
      </c>
      <c r="C444">
        <v>4.3</v>
      </c>
      <c r="D444" s="3">
        <v>1.19</v>
      </c>
      <c r="E444">
        <v>0</v>
      </c>
      <c r="F444">
        <v>16</v>
      </c>
      <c r="G444">
        <v>79</v>
      </c>
      <c r="H444">
        <v>5</v>
      </c>
      <c r="I444">
        <v>3.5</v>
      </c>
      <c r="J444">
        <v>0</v>
      </c>
      <c r="K444">
        <v>30</v>
      </c>
      <c r="L444">
        <v>1</v>
      </c>
      <c r="M444">
        <v>1</v>
      </c>
      <c r="N444">
        <v>0</v>
      </c>
      <c r="O444">
        <v>0</v>
      </c>
      <c r="P444">
        <v>0</v>
      </c>
      <c r="Q444">
        <v>0</v>
      </c>
      <c r="R444">
        <v>1</v>
      </c>
      <c r="S444">
        <v>0</v>
      </c>
      <c r="T444">
        <v>0</v>
      </c>
      <c r="U444">
        <v>0</v>
      </c>
      <c r="V444">
        <v>0</v>
      </c>
      <c r="W444">
        <v>0</v>
      </c>
      <c r="X444">
        <v>0</v>
      </c>
      <c r="Y444">
        <v>1</v>
      </c>
      <c r="Z444">
        <v>0</v>
      </c>
      <c r="AA444">
        <v>0</v>
      </c>
      <c r="AB444">
        <v>0</v>
      </c>
      <c r="AC444">
        <v>0</v>
      </c>
      <c r="AD444">
        <v>0</v>
      </c>
      <c r="AE444">
        <v>1</v>
      </c>
      <c r="AF444">
        <v>0</v>
      </c>
      <c r="AG444">
        <v>0</v>
      </c>
      <c r="AH444" s="59" cm="1">
        <f t="array" ref="AH444">$B$1005+SUMPRODUCT(A444:AG444,TRANSPOSE($B$1006:$B$1038))</f>
        <v>-1.5157237970513966</v>
      </c>
      <c r="AI444" s="3">
        <f>EXP(EmployeeData36[[#This Row],[Logit]])</f>
        <v>0.21964914589460188</v>
      </c>
      <c r="AJ444">
        <f>EmployeeData36[[#This Row],[Odds]]/(1+EmployeeData36[[#This Row],[Odds]])</f>
        <v>0.18009207535950117</v>
      </c>
      <c r="AK444">
        <f>IF(AR444=1,LN(EmployeeData36[[#This Row],[Probability]]),LN(1-EmployeeData36[[#This Row],[Probability]]))</f>
        <v>-0.19856323205228005</v>
      </c>
      <c r="AL444" s="3">
        <f>(AR444-EmployeeData36[[#This Row],[Probability]])^2</f>
        <v>3.2433155607292249E-2</v>
      </c>
      <c r="AM444" t="str">
        <f>IF(EmployeeData36[[#This Row],[Probability]]&lt;10%,"Low",
IF(EmployeeData36[[#This Row],[Probability]]&lt;20%,"Moderate",
IF(EmployeeData36[[#This Row],[Probability]]&lt;30%,"High","Very High")))</f>
        <v>Moderate</v>
      </c>
      <c r="AN444">
        <f t="shared" si="6"/>
        <v>0</v>
      </c>
      <c r="AO444" t="str">
        <f>EmployeeData3[[#This Row],[Department]]</f>
        <v>Sales</v>
      </c>
      <c r="AP444" t="str">
        <f>EmployeeData3[[#This Row],[Country]]</f>
        <v>US</v>
      </c>
      <c r="AQ444" t="str">
        <f>EmployeeData[[#This Row],[Job Level]]</f>
        <v>Senior</v>
      </c>
      <c r="AR444">
        <v>0</v>
      </c>
    </row>
    <row r="445" spans="1:44">
      <c r="A445">
        <v>36</v>
      </c>
      <c r="B445">
        <v>1.6</v>
      </c>
      <c r="C445">
        <v>1.6</v>
      </c>
      <c r="D445" s="3">
        <v>1.1100000000000001</v>
      </c>
      <c r="E445">
        <v>0</v>
      </c>
      <c r="F445">
        <v>21</v>
      </c>
      <c r="G445">
        <v>71</v>
      </c>
      <c r="H445">
        <v>3</v>
      </c>
      <c r="I445">
        <v>1.2</v>
      </c>
      <c r="J445">
        <v>0</v>
      </c>
      <c r="K445">
        <v>39</v>
      </c>
      <c r="L445">
        <v>1</v>
      </c>
      <c r="M445">
        <v>0</v>
      </c>
      <c r="N445">
        <v>0</v>
      </c>
      <c r="O445">
        <v>0</v>
      </c>
      <c r="P445">
        <v>0</v>
      </c>
      <c r="Q445">
        <v>0</v>
      </c>
      <c r="R445">
        <v>0</v>
      </c>
      <c r="S445">
        <v>0</v>
      </c>
      <c r="T445">
        <v>0</v>
      </c>
      <c r="U445">
        <v>0</v>
      </c>
      <c r="V445">
        <v>0</v>
      </c>
      <c r="W445">
        <v>0</v>
      </c>
      <c r="X445">
        <v>0</v>
      </c>
      <c r="Y445">
        <v>1</v>
      </c>
      <c r="Z445">
        <v>0</v>
      </c>
      <c r="AA445">
        <v>0</v>
      </c>
      <c r="AB445">
        <v>0</v>
      </c>
      <c r="AC445">
        <v>0</v>
      </c>
      <c r="AD445">
        <v>0</v>
      </c>
      <c r="AE445">
        <v>1</v>
      </c>
      <c r="AF445">
        <v>0</v>
      </c>
      <c r="AG445">
        <v>0</v>
      </c>
      <c r="AH445" s="59" cm="1">
        <f t="array" ref="AH445">$B$1005+SUMPRODUCT(A445:AG445,TRANSPOSE($B$1006:$B$1038))</f>
        <v>-1.4312268227630978</v>
      </c>
      <c r="AI445" s="3">
        <f>EXP(EmployeeData36[[#This Row],[Logit]])</f>
        <v>0.23901551262813192</v>
      </c>
      <c r="AJ445">
        <f>EmployeeData36[[#This Row],[Odds]]/(1+EmployeeData36[[#This Row],[Odds]])</f>
        <v>0.19290760300582943</v>
      </c>
      <c r="AK445">
        <f>IF(AR445=1,LN(EmployeeData36[[#This Row],[Probability]]),LN(1-EmployeeData36[[#This Row],[Probability]]))</f>
        <v>-0.21431712284960547</v>
      </c>
      <c r="AL445" s="3">
        <f>(AR445-EmployeeData36[[#This Row],[Probability]])^2</f>
        <v>3.7213343297454689E-2</v>
      </c>
      <c r="AM445" t="str">
        <f>IF(EmployeeData36[[#This Row],[Probability]]&lt;10%,"Low",
IF(EmployeeData36[[#This Row],[Probability]]&lt;20%,"Moderate",
IF(EmployeeData36[[#This Row],[Probability]]&lt;30%,"High","Very High")))</f>
        <v>Moderate</v>
      </c>
      <c r="AN445">
        <f t="shared" si="6"/>
        <v>0</v>
      </c>
      <c r="AO445" t="str">
        <f>EmployeeData3[[#This Row],[Department]]</f>
        <v>Sales</v>
      </c>
      <c r="AP445" t="str">
        <f>EmployeeData3[[#This Row],[Country]]</f>
        <v>US</v>
      </c>
      <c r="AQ445" t="str">
        <f>EmployeeData[[#This Row],[Job Level]]</f>
        <v>Professional</v>
      </c>
      <c r="AR445">
        <v>0</v>
      </c>
    </row>
    <row r="446" spans="1:44">
      <c r="A446">
        <v>41</v>
      </c>
      <c r="B446">
        <v>1.2</v>
      </c>
      <c r="C446">
        <v>1.2</v>
      </c>
      <c r="D446" s="3">
        <v>0.99</v>
      </c>
      <c r="E446">
        <v>1</v>
      </c>
      <c r="F446">
        <v>9</v>
      </c>
      <c r="G446">
        <v>56</v>
      </c>
      <c r="H446">
        <v>3</v>
      </c>
      <c r="I446">
        <v>2.2000000000000002</v>
      </c>
      <c r="J446">
        <v>1</v>
      </c>
      <c r="K446">
        <v>30</v>
      </c>
      <c r="L446">
        <v>1</v>
      </c>
      <c r="M446">
        <v>0</v>
      </c>
      <c r="N446">
        <v>0</v>
      </c>
      <c r="O446">
        <v>0</v>
      </c>
      <c r="P446">
        <v>0</v>
      </c>
      <c r="Q446">
        <v>1</v>
      </c>
      <c r="R446">
        <v>0</v>
      </c>
      <c r="S446">
        <v>0</v>
      </c>
      <c r="T446">
        <v>0</v>
      </c>
      <c r="U446">
        <v>0</v>
      </c>
      <c r="V446">
        <v>0</v>
      </c>
      <c r="W446">
        <v>0</v>
      </c>
      <c r="X446">
        <v>0</v>
      </c>
      <c r="Y446">
        <v>0</v>
      </c>
      <c r="Z446">
        <v>1</v>
      </c>
      <c r="AA446">
        <v>0</v>
      </c>
      <c r="AB446">
        <v>0</v>
      </c>
      <c r="AC446">
        <v>0</v>
      </c>
      <c r="AD446">
        <v>1</v>
      </c>
      <c r="AE446">
        <v>0</v>
      </c>
      <c r="AF446">
        <v>1</v>
      </c>
      <c r="AG446">
        <v>0</v>
      </c>
      <c r="AH446" s="59" cm="1">
        <f t="array" ref="AH446">$B$1005+SUMPRODUCT(A446:AG446,TRANSPOSE($B$1006:$B$1038))</f>
        <v>-1.628454741343409</v>
      </c>
      <c r="AI446" s="3">
        <f>EXP(EmployeeData36[[#This Row],[Logit]])</f>
        <v>0.1962325700406487</v>
      </c>
      <c r="AJ446">
        <f>EmployeeData36[[#This Row],[Odds]]/(1+EmployeeData36[[#This Row],[Odds]])</f>
        <v>0.16404215614525577</v>
      </c>
      <c r="AK446">
        <f>IF(AR446=1,LN(EmployeeData36[[#This Row],[Probability]]),LN(1-EmployeeData36[[#This Row],[Probability]]))</f>
        <v>-0.17917709317994093</v>
      </c>
      <c r="AL446" s="3">
        <f>(AR446-EmployeeData36[[#This Row],[Probability]])^2</f>
        <v>2.6909828992784476E-2</v>
      </c>
      <c r="AM446" t="str">
        <f>IF(EmployeeData36[[#This Row],[Probability]]&lt;10%,"Low",
IF(EmployeeData36[[#This Row],[Probability]]&lt;20%,"Moderate",
IF(EmployeeData36[[#This Row],[Probability]]&lt;30%,"High","Very High")))</f>
        <v>Moderate</v>
      </c>
      <c r="AN446">
        <f t="shared" si="6"/>
        <v>0</v>
      </c>
      <c r="AO446" t="str">
        <f>EmployeeData3[[#This Row],[Department]]</f>
        <v>Underwriting</v>
      </c>
      <c r="AP446" t="str">
        <f>EmployeeData3[[#This Row],[Country]]</f>
        <v>Singapore</v>
      </c>
      <c r="AQ446" t="str">
        <f>EmployeeData[[#This Row],[Job Level]]</f>
        <v>Manager</v>
      </c>
      <c r="AR446">
        <v>0</v>
      </c>
    </row>
    <row r="447" spans="1:44">
      <c r="A447">
        <v>30</v>
      </c>
      <c r="B447">
        <v>2.4</v>
      </c>
      <c r="C447">
        <v>0.7</v>
      </c>
      <c r="D447" s="3">
        <v>1</v>
      </c>
      <c r="E447">
        <v>1</v>
      </c>
      <c r="F447">
        <v>29</v>
      </c>
      <c r="G447">
        <v>70</v>
      </c>
      <c r="H447">
        <v>4</v>
      </c>
      <c r="I447">
        <v>1.9</v>
      </c>
      <c r="J447">
        <v>0</v>
      </c>
      <c r="K447">
        <v>24</v>
      </c>
      <c r="L447">
        <v>1</v>
      </c>
      <c r="M447">
        <v>0</v>
      </c>
      <c r="N447">
        <v>0</v>
      </c>
      <c r="O447">
        <v>0</v>
      </c>
      <c r="P447">
        <v>0</v>
      </c>
      <c r="Q447">
        <v>0</v>
      </c>
      <c r="R447">
        <v>0</v>
      </c>
      <c r="S447">
        <v>0</v>
      </c>
      <c r="T447">
        <v>1</v>
      </c>
      <c r="U447">
        <v>0</v>
      </c>
      <c r="V447">
        <v>0</v>
      </c>
      <c r="W447">
        <v>0</v>
      </c>
      <c r="X447">
        <v>0</v>
      </c>
      <c r="Y447">
        <v>0</v>
      </c>
      <c r="Z447">
        <v>0</v>
      </c>
      <c r="AA447">
        <v>0</v>
      </c>
      <c r="AB447">
        <v>0</v>
      </c>
      <c r="AC447">
        <v>0</v>
      </c>
      <c r="AD447">
        <v>0</v>
      </c>
      <c r="AE447">
        <v>0</v>
      </c>
      <c r="AF447">
        <v>0</v>
      </c>
      <c r="AG447">
        <v>1</v>
      </c>
      <c r="AH447" s="59" cm="1">
        <f t="array" ref="AH447">$B$1005+SUMPRODUCT(A447:AG447,TRANSPOSE($B$1006:$B$1038))</f>
        <v>-2.4320072040924328</v>
      </c>
      <c r="AI447" s="3">
        <f>EXP(EmployeeData36[[#This Row],[Logit]])</f>
        <v>8.7860301917533079E-2</v>
      </c>
      <c r="AJ447">
        <f>EmployeeData36[[#This Row],[Odds]]/(1+EmployeeData36[[#This Row],[Odds]])</f>
        <v>8.0764324024568984E-2</v>
      </c>
      <c r="AK447">
        <f>IF(AR447=1,LN(EmployeeData36[[#This Row],[Probability]]),LN(1-EmployeeData36[[#This Row],[Probability]]))</f>
        <v>-8.4212741217041504E-2</v>
      </c>
      <c r="AL447" s="3">
        <f>(AR447-EmployeeData36[[#This Row],[Probability]])^2</f>
        <v>6.5228760351455708E-3</v>
      </c>
      <c r="AM447" t="str">
        <f>IF(EmployeeData36[[#This Row],[Probability]]&lt;10%,"Low",
IF(EmployeeData36[[#This Row],[Probability]]&lt;20%,"Moderate",
IF(EmployeeData36[[#This Row],[Probability]]&lt;30%,"High","Very High")))</f>
        <v>Low</v>
      </c>
      <c r="AN447">
        <f t="shared" si="6"/>
        <v>0</v>
      </c>
      <c r="AO447" t="str">
        <f>EmployeeData3[[#This Row],[Department]]</f>
        <v>Claims</v>
      </c>
      <c r="AP447" t="str">
        <f>EmployeeData3[[#This Row],[Country]]</f>
        <v>UK</v>
      </c>
      <c r="AQ447" t="str">
        <f>EmployeeData[[#This Row],[Job Level]]</f>
        <v>Professional</v>
      </c>
      <c r="AR447">
        <v>0</v>
      </c>
    </row>
    <row r="448" spans="1:44">
      <c r="A448">
        <v>42</v>
      </c>
      <c r="B448">
        <v>10.199999999999999</v>
      </c>
      <c r="C448">
        <v>2.2999999999999998</v>
      </c>
      <c r="D448" s="3">
        <v>0.96</v>
      </c>
      <c r="E448">
        <v>1</v>
      </c>
      <c r="F448">
        <v>14</v>
      </c>
      <c r="G448">
        <v>65</v>
      </c>
      <c r="H448">
        <v>14</v>
      </c>
      <c r="I448">
        <v>0.3</v>
      </c>
      <c r="J448">
        <v>0</v>
      </c>
      <c r="K448">
        <v>28</v>
      </c>
      <c r="L448">
        <v>0</v>
      </c>
      <c r="M448">
        <v>0</v>
      </c>
      <c r="N448">
        <v>0</v>
      </c>
      <c r="O448">
        <v>0</v>
      </c>
      <c r="P448">
        <v>0</v>
      </c>
      <c r="Q448">
        <v>0</v>
      </c>
      <c r="R448">
        <v>1</v>
      </c>
      <c r="S448">
        <v>0</v>
      </c>
      <c r="T448">
        <v>1</v>
      </c>
      <c r="U448">
        <v>0</v>
      </c>
      <c r="V448">
        <v>0</v>
      </c>
      <c r="W448">
        <v>0</v>
      </c>
      <c r="X448">
        <v>0</v>
      </c>
      <c r="Y448">
        <v>0</v>
      </c>
      <c r="Z448">
        <v>0</v>
      </c>
      <c r="AA448">
        <v>0</v>
      </c>
      <c r="AB448">
        <v>0</v>
      </c>
      <c r="AC448">
        <v>1</v>
      </c>
      <c r="AD448">
        <v>0</v>
      </c>
      <c r="AE448">
        <v>0</v>
      </c>
      <c r="AF448">
        <v>1</v>
      </c>
      <c r="AG448">
        <v>0</v>
      </c>
      <c r="AH448" s="59" cm="1">
        <f t="array" ref="AH448">$B$1005+SUMPRODUCT(A448:AG448,TRANSPOSE($B$1006:$B$1038))</f>
        <v>-2.6562882872056601</v>
      </c>
      <c r="AI448" s="3">
        <f>EXP(EmployeeData36[[#This Row],[Logit]])</f>
        <v>7.0208331882685993E-2</v>
      </c>
      <c r="AJ448">
        <f>EmployeeData36[[#This Row],[Odds]]/(1+EmployeeData36[[#This Row],[Odds]])</f>
        <v>6.5602490460130405E-2</v>
      </c>
      <c r="AK448">
        <f>IF(AR448=1,LN(EmployeeData36[[#This Row],[Probability]]),LN(1-EmployeeData36[[#This Row],[Probability]]))</f>
        <v>-6.7853332215804335E-2</v>
      </c>
      <c r="AL448" s="3">
        <f>(AR448-EmployeeData36[[#This Row],[Probability]])^2</f>
        <v>4.3036867545715009E-3</v>
      </c>
      <c r="AM448" t="str">
        <f>IF(EmployeeData36[[#This Row],[Probability]]&lt;10%,"Low",
IF(EmployeeData36[[#This Row],[Probability]]&lt;20%,"Moderate",
IF(EmployeeData36[[#This Row],[Probability]]&lt;30%,"High","Very High")))</f>
        <v>Low</v>
      </c>
      <c r="AN448">
        <f t="shared" si="6"/>
        <v>0</v>
      </c>
      <c r="AO448" t="str">
        <f>EmployeeData3[[#This Row],[Department]]</f>
        <v>Claims</v>
      </c>
      <c r="AP448" t="str">
        <f>EmployeeData3[[#This Row],[Country]]</f>
        <v>Ireland</v>
      </c>
      <c r="AQ448" t="str">
        <f>EmployeeData[[#This Row],[Job Level]]</f>
        <v>Senior</v>
      </c>
      <c r="AR448">
        <v>0</v>
      </c>
    </row>
    <row r="449" spans="1:44">
      <c r="A449">
        <v>26</v>
      </c>
      <c r="B449">
        <v>2.6</v>
      </c>
      <c r="C449">
        <v>1.1000000000000001</v>
      </c>
      <c r="D449" s="3">
        <v>1.1299999999999999</v>
      </c>
      <c r="E449">
        <v>0</v>
      </c>
      <c r="F449">
        <v>4</v>
      </c>
      <c r="G449">
        <v>73</v>
      </c>
      <c r="H449">
        <v>6</v>
      </c>
      <c r="I449">
        <v>7.2</v>
      </c>
      <c r="J449">
        <v>0</v>
      </c>
      <c r="K449">
        <v>26</v>
      </c>
      <c r="L449">
        <v>0</v>
      </c>
      <c r="M449">
        <v>1</v>
      </c>
      <c r="N449">
        <v>0</v>
      </c>
      <c r="O449">
        <v>0</v>
      </c>
      <c r="P449">
        <v>0</v>
      </c>
      <c r="Q449">
        <v>1</v>
      </c>
      <c r="R449">
        <v>0</v>
      </c>
      <c r="S449">
        <v>0</v>
      </c>
      <c r="T449">
        <v>0</v>
      </c>
      <c r="U449">
        <v>0</v>
      </c>
      <c r="V449">
        <v>0</v>
      </c>
      <c r="W449">
        <v>0</v>
      </c>
      <c r="X449">
        <v>1</v>
      </c>
      <c r="Y449">
        <v>0</v>
      </c>
      <c r="Z449">
        <v>0</v>
      </c>
      <c r="AA449">
        <v>0</v>
      </c>
      <c r="AB449">
        <v>1</v>
      </c>
      <c r="AC449">
        <v>0</v>
      </c>
      <c r="AD449">
        <v>0</v>
      </c>
      <c r="AE449">
        <v>0</v>
      </c>
      <c r="AF449">
        <v>0</v>
      </c>
      <c r="AG449">
        <v>0</v>
      </c>
      <c r="AH449" s="59" cm="1">
        <f t="array" ref="AH449">$B$1005+SUMPRODUCT(A449:AG449,TRANSPOSE($B$1006:$B$1038))</f>
        <v>-2.1426279298702124</v>
      </c>
      <c r="AI449" s="3">
        <f>EXP(EmployeeData36[[#This Row],[Logit]])</f>
        <v>0.11734606025286289</v>
      </c>
      <c r="AJ449">
        <f>EmployeeData36[[#This Row],[Odds]]/(1+EmployeeData36[[#This Row],[Odds]])</f>
        <v>0.1050221273669741</v>
      </c>
      <c r="AK449">
        <f>IF(AR449=1,LN(EmployeeData36[[#This Row],[Probability]]),LN(1-EmployeeData36[[#This Row],[Probability]]))</f>
        <v>-2.2535842141981752</v>
      </c>
      <c r="AL449" s="3">
        <f>(AR449-EmployeeData36[[#This Row],[Probability]])^2</f>
        <v>0.8009853925027367</v>
      </c>
      <c r="AM449" t="str">
        <f>IF(EmployeeData36[[#This Row],[Probability]]&lt;10%,"Low",
IF(EmployeeData36[[#This Row],[Probability]]&lt;20%,"Moderate",
IF(EmployeeData36[[#This Row],[Probability]]&lt;30%,"High","Very High")))</f>
        <v>Moderate</v>
      </c>
      <c r="AN449">
        <f t="shared" si="6"/>
        <v>1</v>
      </c>
      <c r="AO449" t="str">
        <f>EmployeeData3[[#This Row],[Department]]</f>
        <v>Marketing</v>
      </c>
      <c r="AP449" t="str">
        <f>EmployeeData3[[#This Row],[Country]]</f>
        <v>Germany</v>
      </c>
      <c r="AQ449" t="str">
        <f>EmployeeData[[#This Row],[Job Level]]</f>
        <v>Manager</v>
      </c>
      <c r="AR449">
        <v>1</v>
      </c>
    </row>
    <row r="450" spans="1:44">
      <c r="A450">
        <v>31</v>
      </c>
      <c r="B450">
        <v>0.8</v>
      </c>
      <c r="C450">
        <v>0.8</v>
      </c>
      <c r="D450" s="3">
        <v>0.89</v>
      </c>
      <c r="E450">
        <v>1</v>
      </c>
      <c r="F450">
        <v>18</v>
      </c>
      <c r="G450">
        <v>89</v>
      </c>
      <c r="H450">
        <v>1</v>
      </c>
      <c r="I450">
        <v>2.7</v>
      </c>
      <c r="J450">
        <v>0</v>
      </c>
      <c r="K450">
        <v>10</v>
      </c>
      <c r="L450">
        <v>1</v>
      </c>
      <c r="M450">
        <v>0</v>
      </c>
      <c r="N450">
        <v>0</v>
      </c>
      <c r="O450">
        <v>0</v>
      </c>
      <c r="P450">
        <v>0</v>
      </c>
      <c r="Q450">
        <v>0</v>
      </c>
      <c r="R450">
        <v>0</v>
      </c>
      <c r="S450">
        <v>1</v>
      </c>
      <c r="T450">
        <v>0</v>
      </c>
      <c r="U450">
        <v>0</v>
      </c>
      <c r="V450">
        <v>0</v>
      </c>
      <c r="W450">
        <v>0</v>
      </c>
      <c r="X450">
        <v>0</v>
      </c>
      <c r="Y450">
        <v>1</v>
      </c>
      <c r="Z450">
        <v>0</v>
      </c>
      <c r="AA450">
        <v>1</v>
      </c>
      <c r="AB450">
        <v>0</v>
      </c>
      <c r="AC450">
        <v>0</v>
      </c>
      <c r="AD450">
        <v>0</v>
      </c>
      <c r="AE450">
        <v>0</v>
      </c>
      <c r="AF450">
        <v>0</v>
      </c>
      <c r="AG450">
        <v>0</v>
      </c>
      <c r="AH450" s="59" cm="1">
        <f t="array" ref="AH450">$B$1005+SUMPRODUCT(A450:AG450,TRANSPOSE($B$1006:$B$1038))</f>
        <v>-2.1750133089078769</v>
      </c>
      <c r="AI450" s="3">
        <f>EXP(EmployeeData36[[#This Row],[Logit]])</f>
        <v>0.11360664168037396</v>
      </c>
      <c r="AJ450">
        <f>EmployeeData36[[#This Row],[Odds]]/(1+EmployeeData36[[#This Row],[Odds]])</f>
        <v>0.10201684996144374</v>
      </c>
      <c r="AK450">
        <f>IF(AR450=1,LN(EmployeeData36[[#This Row],[Probability]]),LN(1-EmployeeData36[[#This Row],[Probability]]))</f>
        <v>-0.10760397473286736</v>
      </c>
      <c r="AL450" s="3">
        <f>(AR450-EmployeeData36[[#This Row],[Probability]])^2</f>
        <v>1.0407437676055722E-2</v>
      </c>
      <c r="AM450" t="str">
        <f>IF(EmployeeData36[[#This Row],[Probability]]&lt;10%,"Low",
IF(EmployeeData36[[#This Row],[Probability]]&lt;20%,"Moderate",
IF(EmployeeData36[[#This Row],[Probability]]&lt;30%,"High","Very High")))</f>
        <v>Moderate</v>
      </c>
      <c r="AN450">
        <f t="shared" ref="AN450:AN513" si="7">AR450</f>
        <v>0</v>
      </c>
      <c r="AO450" t="str">
        <f>EmployeeData3[[#This Row],[Department]]</f>
        <v>Sales</v>
      </c>
      <c r="AP450" t="str">
        <f>EmployeeData3[[#This Row],[Country]]</f>
        <v>Canada</v>
      </c>
      <c r="AQ450" t="str">
        <f>EmployeeData[[#This Row],[Job Level]]</f>
        <v>Senior Manager</v>
      </c>
      <c r="AR450">
        <v>0</v>
      </c>
    </row>
    <row r="451" spans="1:44">
      <c r="A451">
        <v>36</v>
      </c>
      <c r="B451">
        <v>3.5</v>
      </c>
      <c r="C451">
        <v>1.6</v>
      </c>
      <c r="D451" s="3">
        <v>0.97</v>
      </c>
      <c r="E451">
        <v>1</v>
      </c>
      <c r="F451">
        <v>8</v>
      </c>
      <c r="G451">
        <v>56</v>
      </c>
      <c r="H451">
        <v>3</v>
      </c>
      <c r="I451">
        <v>3.1</v>
      </c>
      <c r="J451">
        <v>0</v>
      </c>
      <c r="K451">
        <v>9</v>
      </c>
      <c r="L451">
        <v>1</v>
      </c>
      <c r="M451">
        <v>0</v>
      </c>
      <c r="N451">
        <v>0</v>
      </c>
      <c r="O451">
        <v>0</v>
      </c>
      <c r="P451">
        <v>0</v>
      </c>
      <c r="Q451">
        <v>0</v>
      </c>
      <c r="R451">
        <v>1</v>
      </c>
      <c r="S451">
        <v>0</v>
      </c>
      <c r="T451">
        <v>0</v>
      </c>
      <c r="U451">
        <v>0</v>
      </c>
      <c r="V451">
        <v>0</v>
      </c>
      <c r="W451">
        <v>1</v>
      </c>
      <c r="X451">
        <v>0</v>
      </c>
      <c r="Y451">
        <v>0</v>
      </c>
      <c r="Z451">
        <v>0</v>
      </c>
      <c r="AA451">
        <v>1</v>
      </c>
      <c r="AB451">
        <v>0</v>
      </c>
      <c r="AC451">
        <v>0</v>
      </c>
      <c r="AD451">
        <v>0</v>
      </c>
      <c r="AE451">
        <v>0</v>
      </c>
      <c r="AF451">
        <v>1</v>
      </c>
      <c r="AG451">
        <v>0</v>
      </c>
      <c r="AH451" s="59" cm="1">
        <f t="array" ref="AH451">$B$1005+SUMPRODUCT(A451:AG451,TRANSPOSE($B$1006:$B$1038))</f>
        <v>-1.6282616354748982</v>
      </c>
      <c r="AI451" s="3">
        <f>EXP(EmployeeData36[[#This Row],[Logit]])</f>
        <v>0.19627046736049616</v>
      </c>
      <c r="AJ451">
        <f>EmployeeData36[[#This Row],[Odds]]/(1+EmployeeData36[[#This Row],[Odds]])</f>
        <v>0.16406863892039059</v>
      </c>
      <c r="AK451">
        <f>IF(AR451=1,LN(EmployeeData36[[#This Row],[Probability]]),LN(1-EmployeeData36[[#This Row],[Probability]]))</f>
        <v>-0.17920877323991008</v>
      </c>
      <c r="AL451" s="3">
        <f>(AR451-EmployeeData36[[#This Row],[Probability]])^2</f>
        <v>2.6918518277189503E-2</v>
      </c>
      <c r="AM451" t="str">
        <f>IF(EmployeeData36[[#This Row],[Probability]]&lt;10%,"Low",
IF(EmployeeData36[[#This Row],[Probability]]&lt;20%,"Moderate",
IF(EmployeeData36[[#This Row],[Probability]]&lt;30%,"High","Very High")))</f>
        <v>Moderate</v>
      </c>
      <c r="AN451">
        <f t="shared" si="7"/>
        <v>0</v>
      </c>
      <c r="AO451" t="str">
        <f>EmployeeData3[[#This Row],[Department]]</f>
        <v>IT</v>
      </c>
      <c r="AP451" t="str">
        <f>EmployeeData3[[#This Row],[Country]]</f>
        <v>Canada</v>
      </c>
      <c r="AQ451" t="str">
        <f>EmployeeData[[#This Row],[Job Level]]</f>
        <v>Senior</v>
      </c>
      <c r="AR451">
        <v>0</v>
      </c>
    </row>
    <row r="452" spans="1:44">
      <c r="A452">
        <v>54</v>
      </c>
      <c r="B452">
        <v>2.5</v>
      </c>
      <c r="C452">
        <v>1.2</v>
      </c>
      <c r="D452" s="3">
        <v>1.07</v>
      </c>
      <c r="E452">
        <v>0</v>
      </c>
      <c r="F452">
        <v>22</v>
      </c>
      <c r="G452">
        <v>62</v>
      </c>
      <c r="H452">
        <v>3</v>
      </c>
      <c r="I452">
        <v>4.2</v>
      </c>
      <c r="J452">
        <v>0</v>
      </c>
      <c r="K452">
        <v>23</v>
      </c>
      <c r="L452">
        <v>1</v>
      </c>
      <c r="M452">
        <v>0</v>
      </c>
      <c r="N452">
        <v>0</v>
      </c>
      <c r="O452">
        <v>0</v>
      </c>
      <c r="P452">
        <v>0</v>
      </c>
      <c r="Q452">
        <v>0</v>
      </c>
      <c r="R452">
        <v>0</v>
      </c>
      <c r="S452">
        <v>0</v>
      </c>
      <c r="T452">
        <v>0</v>
      </c>
      <c r="U452">
        <v>0</v>
      </c>
      <c r="V452">
        <v>0</v>
      </c>
      <c r="W452">
        <v>0</v>
      </c>
      <c r="X452">
        <v>0</v>
      </c>
      <c r="Y452">
        <v>0</v>
      </c>
      <c r="Z452">
        <v>1</v>
      </c>
      <c r="AA452">
        <v>0</v>
      </c>
      <c r="AB452">
        <v>0</v>
      </c>
      <c r="AC452">
        <v>0</v>
      </c>
      <c r="AD452">
        <v>0</v>
      </c>
      <c r="AE452">
        <v>1</v>
      </c>
      <c r="AF452">
        <v>0</v>
      </c>
      <c r="AG452">
        <v>0</v>
      </c>
      <c r="AH452" s="59" cm="1">
        <f t="array" ref="AH452">$B$1005+SUMPRODUCT(A452:AG452,TRANSPOSE($B$1006:$B$1038))</f>
        <v>-1.9208556846245832</v>
      </c>
      <c r="AI452" s="3">
        <f>EXP(EmployeeData36[[#This Row],[Logit]])</f>
        <v>0.14648156646422128</v>
      </c>
      <c r="AJ452">
        <f>EmployeeData36[[#This Row],[Odds]]/(1+EmployeeData36[[#This Row],[Odds]])</f>
        <v>0.12776617675238705</v>
      </c>
      <c r="AK452">
        <f>IF(AR452=1,LN(EmployeeData36[[#This Row],[Probability]]),LN(1-EmployeeData36[[#This Row],[Probability]]))</f>
        <v>-0.13669774509168911</v>
      </c>
      <c r="AL452" s="3">
        <f>(AR452-EmployeeData36[[#This Row],[Probability]])^2</f>
        <v>1.6324195921922208E-2</v>
      </c>
      <c r="AM452" t="str">
        <f>IF(EmployeeData36[[#This Row],[Probability]]&lt;10%,"Low",
IF(EmployeeData36[[#This Row],[Probability]]&lt;20%,"Moderate",
IF(EmployeeData36[[#This Row],[Probability]]&lt;30%,"High","Very High")))</f>
        <v>Moderate</v>
      </c>
      <c r="AN452">
        <f t="shared" si="7"/>
        <v>0</v>
      </c>
      <c r="AO452" t="str">
        <f>EmployeeData3[[#This Row],[Department]]</f>
        <v>Underwriting</v>
      </c>
      <c r="AP452" t="str">
        <f>EmployeeData3[[#This Row],[Country]]</f>
        <v>US</v>
      </c>
      <c r="AQ452" t="str">
        <f>EmployeeData[[#This Row],[Job Level]]</f>
        <v>Professional</v>
      </c>
      <c r="AR452">
        <v>0</v>
      </c>
    </row>
    <row r="453" spans="1:44">
      <c r="A453">
        <v>45</v>
      </c>
      <c r="B453">
        <v>8.1</v>
      </c>
      <c r="C453">
        <v>3.8</v>
      </c>
      <c r="D453" s="3">
        <v>1.04</v>
      </c>
      <c r="E453">
        <v>0</v>
      </c>
      <c r="F453">
        <v>36</v>
      </c>
      <c r="G453">
        <v>58</v>
      </c>
      <c r="H453">
        <v>3</v>
      </c>
      <c r="I453">
        <v>4.2</v>
      </c>
      <c r="J453">
        <v>0</v>
      </c>
      <c r="K453">
        <v>25</v>
      </c>
      <c r="L453">
        <v>1</v>
      </c>
      <c r="M453">
        <v>1</v>
      </c>
      <c r="N453">
        <v>0</v>
      </c>
      <c r="O453">
        <v>0</v>
      </c>
      <c r="P453">
        <v>0</v>
      </c>
      <c r="Q453">
        <v>0</v>
      </c>
      <c r="R453">
        <v>1</v>
      </c>
      <c r="S453">
        <v>0</v>
      </c>
      <c r="T453">
        <v>0</v>
      </c>
      <c r="U453">
        <v>0</v>
      </c>
      <c r="V453">
        <v>0</v>
      </c>
      <c r="W453">
        <v>0</v>
      </c>
      <c r="X453">
        <v>0</v>
      </c>
      <c r="Y453">
        <v>0</v>
      </c>
      <c r="Z453">
        <v>0</v>
      </c>
      <c r="AA453">
        <v>0</v>
      </c>
      <c r="AB453">
        <v>0</v>
      </c>
      <c r="AC453">
        <v>0</v>
      </c>
      <c r="AD453">
        <v>0</v>
      </c>
      <c r="AE453">
        <v>0</v>
      </c>
      <c r="AF453">
        <v>1</v>
      </c>
      <c r="AG453">
        <v>0</v>
      </c>
      <c r="AH453" s="59" cm="1">
        <f t="array" ref="AH453">$B$1005+SUMPRODUCT(A453:AG453,TRANSPOSE($B$1006:$B$1038))</f>
        <v>-1.0847986815152728</v>
      </c>
      <c r="AI453" s="3">
        <f>EXP(EmployeeData36[[#This Row],[Logit]])</f>
        <v>0.33796981861812858</v>
      </c>
      <c r="AJ453">
        <f>EmployeeData36[[#This Row],[Odds]]/(1+EmployeeData36[[#This Row],[Odds]])</f>
        <v>0.25259898535468306</v>
      </c>
      <c r="AK453">
        <f>IF(AR453=1,LN(EmployeeData36[[#This Row],[Probability]]),LN(1-EmployeeData36[[#This Row],[Probability]]))</f>
        <v>-0.29115340436502135</v>
      </c>
      <c r="AL453" s="3">
        <f>(AR453-EmployeeData36[[#This Row],[Probability]])^2</f>
        <v>6.3806247402215382E-2</v>
      </c>
      <c r="AM453" t="str">
        <f>IF(EmployeeData36[[#This Row],[Probability]]&lt;10%,"Low",
IF(EmployeeData36[[#This Row],[Probability]]&lt;20%,"Moderate",
IF(EmployeeData36[[#This Row],[Probability]]&lt;30%,"High","Very High")))</f>
        <v>High</v>
      </c>
      <c r="AN453">
        <f t="shared" si="7"/>
        <v>0</v>
      </c>
      <c r="AO453" t="str">
        <f>EmployeeData3[[#This Row],[Department]]</f>
        <v>Operations</v>
      </c>
      <c r="AP453" t="str">
        <f>EmployeeData3[[#This Row],[Country]]</f>
        <v>UK</v>
      </c>
      <c r="AQ453" t="str">
        <f>EmployeeData[[#This Row],[Job Level]]</f>
        <v>Senior</v>
      </c>
      <c r="AR453">
        <v>0</v>
      </c>
    </row>
    <row r="454" spans="1:44">
      <c r="A454">
        <v>48</v>
      </c>
      <c r="B454">
        <v>9.6999999999999993</v>
      </c>
      <c r="C454">
        <v>0.2</v>
      </c>
      <c r="D454" s="3">
        <v>1.1499999999999999</v>
      </c>
      <c r="E454">
        <v>1</v>
      </c>
      <c r="F454">
        <v>9</v>
      </c>
      <c r="G454">
        <v>72</v>
      </c>
      <c r="H454">
        <v>3</v>
      </c>
      <c r="I454">
        <v>4.5</v>
      </c>
      <c r="J454">
        <v>0</v>
      </c>
      <c r="K454">
        <v>24</v>
      </c>
      <c r="L454">
        <v>1</v>
      </c>
      <c r="M454">
        <v>0</v>
      </c>
      <c r="N454">
        <v>0</v>
      </c>
      <c r="O454">
        <v>1</v>
      </c>
      <c r="P454">
        <v>0</v>
      </c>
      <c r="Q454">
        <v>1</v>
      </c>
      <c r="R454">
        <v>0</v>
      </c>
      <c r="S454">
        <v>0</v>
      </c>
      <c r="T454">
        <v>0</v>
      </c>
      <c r="U454">
        <v>0</v>
      </c>
      <c r="V454">
        <v>0</v>
      </c>
      <c r="W454">
        <v>0</v>
      </c>
      <c r="X454">
        <v>0</v>
      </c>
      <c r="Y454">
        <v>1</v>
      </c>
      <c r="Z454">
        <v>0</v>
      </c>
      <c r="AA454">
        <v>0</v>
      </c>
      <c r="AB454">
        <v>0</v>
      </c>
      <c r="AC454">
        <v>0</v>
      </c>
      <c r="AD454">
        <v>0</v>
      </c>
      <c r="AE454">
        <v>0</v>
      </c>
      <c r="AF454">
        <v>0</v>
      </c>
      <c r="AG454">
        <v>0</v>
      </c>
      <c r="AH454" s="59" cm="1">
        <f t="array" ref="AH454">$B$1005+SUMPRODUCT(A454:AG454,TRANSPOSE($B$1006:$B$1038))</f>
        <v>-3.6676246871798615</v>
      </c>
      <c r="AI454" s="3">
        <f>EXP(EmployeeData36[[#This Row],[Logit]])</f>
        <v>2.553705645983163E-2</v>
      </c>
      <c r="AJ454">
        <f>EmployeeData36[[#This Row],[Odds]]/(1+EmployeeData36[[#This Row],[Odds]])</f>
        <v>2.4901154277141294E-2</v>
      </c>
      <c r="AK454">
        <f>IF(AR454=1,LN(EmployeeData36[[#This Row],[Probability]]),LN(1-EmployeeData36[[#This Row],[Probability]]))</f>
        <v>-3.6928411200742066</v>
      </c>
      <c r="AL454" s="3">
        <f>(AR454-EmployeeData36[[#This Row],[Probability]])^2</f>
        <v>0.95081775893005127</v>
      </c>
      <c r="AM454" t="str">
        <f>IF(EmployeeData36[[#This Row],[Probability]]&lt;10%,"Low",
IF(EmployeeData36[[#This Row],[Probability]]&lt;20%,"Moderate",
IF(EmployeeData36[[#This Row],[Probability]]&lt;30%,"High","Very High")))</f>
        <v>Low</v>
      </c>
      <c r="AN454">
        <f t="shared" si="7"/>
        <v>1</v>
      </c>
      <c r="AO454" t="str">
        <f>EmployeeData3[[#This Row],[Department]]</f>
        <v>Sales</v>
      </c>
      <c r="AP454" t="str">
        <f>EmployeeData3[[#This Row],[Country]]</f>
        <v>UK</v>
      </c>
      <c r="AQ454" t="str">
        <f>EmployeeData[[#This Row],[Job Level]]</f>
        <v>Manager</v>
      </c>
      <c r="AR454">
        <v>1</v>
      </c>
    </row>
    <row r="455" spans="1:44">
      <c r="A455">
        <v>51</v>
      </c>
      <c r="B455">
        <v>2.8</v>
      </c>
      <c r="C455">
        <v>2.1</v>
      </c>
      <c r="D455" s="3">
        <v>0.93</v>
      </c>
      <c r="E455">
        <v>0</v>
      </c>
      <c r="F455">
        <v>19</v>
      </c>
      <c r="G455">
        <v>81</v>
      </c>
      <c r="H455">
        <v>4</v>
      </c>
      <c r="I455">
        <v>2</v>
      </c>
      <c r="J455">
        <v>0</v>
      </c>
      <c r="K455">
        <v>32</v>
      </c>
      <c r="L455">
        <v>0</v>
      </c>
      <c r="M455">
        <v>0</v>
      </c>
      <c r="N455">
        <v>0</v>
      </c>
      <c r="O455">
        <v>0</v>
      </c>
      <c r="P455">
        <v>0</v>
      </c>
      <c r="Q455">
        <v>0</v>
      </c>
      <c r="R455">
        <v>1</v>
      </c>
      <c r="S455">
        <v>0</v>
      </c>
      <c r="T455">
        <v>1</v>
      </c>
      <c r="U455">
        <v>0</v>
      </c>
      <c r="V455">
        <v>0</v>
      </c>
      <c r="W455">
        <v>0</v>
      </c>
      <c r="X455">
        <v>0</v>
      </c>
      <c r="Y455">
        <v>0</v>
      </c>
      <c r="Z455">
        <v>0</v>
      </c>
      <c r="AA455">
        <v>0</v>
      </c>
      <c r="AB455">
        <v>1</v>
      </c>
      <c r="AC455">
        <v>0</v>
      </c>
      <c r="AD455">
        <v>0</v>
      </c>
      <c r="AE455">
        <v>0</v>
      </c>
      <c r="AF455">
        <v>0</v>
      </c>
      <c r="AG455">
        <v>0</v>
      </c>
      <c r="AH455" s="59" cm="1">
        <f t="array" ref="AH455">$B$1005+SUMPRODUCT(A455:AG455,TRANSPOSE($B$1006:$B$1038))</f>
        <v>-2.7147087314138463</v>
      </c>
      <c r="AI455" s="3">
        <f>EXP(EmployeeData36[[#This Row],[Logit]])</f>
        <v>6.6224239238732344E-2</v>
      </c>
      <c r="AJ455">
        <f>EmployeeData36[[#This Row],[Odds]]/(1+EmployeeData36[[#This Row],[Odds]])</f>
        <v>6.2110986415029754E-2</v>
      </c>
      <c r="AK455">
        <f>IF(AR455=1,LN(EmployeeData36[[#This Row],[Probability]]),LN(1-EmployeeData36[[#This Row],[Probability]]))</f>
        <v>-6.4123659380643169E-2</v>
      </c>
      <c r="AL455" s="3">
        <f>(AR455-EmployeeData36[[#This Row],[Probability]])^2</f>
        <v>3.8577746334480106E-3</v>
      </c>
      <c r="AM455" t="str">
        <f>IF(EmployeeData36[[#This Row],[Probability]]&lt;10%,"Low",
IF(EmployeeData36[[#This Row],[Probability]]&lt;20%,"Moderate",
IF(EmployeeData36[[#This Row],[Probability]]&lt;30%,"High","Very High")))</f>
        <v>Low</v>
      </c>
      <c r="AN455">
        <f t="shared" si="7"/>
        <v>0</v>
      </c>
      <c r="AO455" t="str">
        <f>EmployeeData3[[#This Row],[Department]]</f>
        <v>Claims</v>
      </c>
      <c r="AP455" t="str">
        <f>EmployeeData3[[#This Row],[Country]]</f>
        <v>Germany</v>
      </c>
      <c r="AQ455" t="str">
        <f>EmployeeData[[#This Row],[Job Level]]</f>
        <v>Senior</v>
      </c>
      <c r="AR455">
        <v>0</v>
      </c>
    </row>
    <row r="456" spans="1:44">
      <c r="A456">
        <v>62</v>
      </c>
      <c r="B456">
        <v>4.7</v>
      </c>
      <c r="C456">
        <v>3.2</v>
      </c>
      <c r="D456" s="3">
        <v>1.02</v>
      </c>
      <c r="E456">
        <v>0</v>
      </c>
      <c r="F456">
        <v>1</v>
      </c>
      <c r="G456">
        <v>67</v>
      </c>
      <c r="H456">
        <v>2</v>
      </c>
      <c r="I456">
        <v>1.8</v>
      </c>
      <c r="J456">
        <v>1</v>
      </c>
      <c r="K456">
        <v>21</v>
      </c>
      <c r="L456">
        <v>1</v>
      </c>
      <c r="M456">
        <v>0</v>
      </c>
      <c r="N456">
        <v>1</v>
      </c>
      <c r="O456">
        <v>0</v>
      </c>
      <c r="P456">
        <v>1</v>
      </c>
      <c r="Q456">
        <v>0</v>
      </c>
      <c r="R456">
        <v>0</v>
      </c>
      <c r="S456">
        <v>0</v>
      </c>
      <c r="T456">
        <v>0</v>
      </c>
      <c r="U456">
        <v>0</v>
      </c>
      <c r="V456">
        <v>0</v>
      </c>
      <c r="W456">
        <v>1</v>
      </c>
      <c r="X456">
        <v>0</v>
      </c>
      <c r="Y456">
        <v>0</v>
      </c>
      <c r="Z456">
        <v>0</v>
      </c>
      <c r="AA456">
        <v>1</v>
      </c>
      <c r="AB456">
        <v>0</v>
      </c>
      <c r="AC456">
        <v>0</v>
      </c>
      <c r="AD456">
        <v>0</v>
      </c>
      <c r="AE456">
        <v>0</v>
      </c>
      <c r="AF456">
        <v>0</v>
      </c>
      <c r="AG456">
        <v>0</v>
      </c>
      <c r="AH456" s="59" cm="1">
        <f t="array" ref="AH456">$B$1005+SUMPRODUCT(A456:AG456,TRANSPOSE($B$1006:$B$1038))</f>
        <v>-9.7616027312389608E-2</v>
      </c>
      <c r="AI456" s="3">
        <f>EXP(EmployeeData36[[#This Row],[Logit]])</f>
        <v>0.9069970990146714</v>
      </c>
      <c r="AJ456">
        <f>EmployeeData36[[#This Row],[Odds]]/(1+EmployeeData36[[#This Row],[Odds]])</f>
        <v>0.47561535331296978</v>
      </c>
      <c r="AK456">
        <f>IF(AR456=1,LN(EmployeeData36[[#This Row],[Probability]]),LN(1-EmployeeData36[[#This Row],[Probability]]))</f>
        <v>-0.74314583269966217</v>
      </c>
      <c r="AL456" s="3">
        <f>(AR456-EmployeeData36[[#This Row],[Probability]])^2</f>
        <v>0.2749792576810815</v>
      </c>
      <c r="AM456" t="str">
        <f>IF(EmployeeData36[[#This Row],[Probability]]&lt;10%,"Low",
IF(EmployeeData36[[#This Row],[Probability]]&lt;20%,"Moderate",
IF(EmployeeData36[[#This Row],[Probability]]&lt;30%,"High","Very High")))</f>
        <v>Very High</v>
      </c>
      <c r="AN456">
        <f t="shared" si="7"/>
        <v>1</v>
      </c>
      <c r="AO456" t="str">
        <f>EmployeeData3[[#This Row],[Department]]</f>
        <v>IT</v>
      </c>
      <c r="AP456" t="str">
        <f>EmployeeData3[[#This Row],[Country]]</f>
        <v>Canada</v>
      </c>
      <c r="AQ456" t="str">
        <f>EmployeeData[[#This Row],[Job Level]]</f>
        <v>Entry</v>
      </c>
      <c r="AR456">
        <v>1</v>
      </c>
    </row>
    <row r="457" spans="1:44">
      <c r="A457">
        <v>38</v>
      </c>
      <c r="B457">
        <v>5</v>
      </c>
      <c r="C457">
        <v>5</v>
      </c>
      <c r="D457" s="3">
        <v>0.88</v>
      </c>
      <c r="E457">
        <v>0</v>
      </c>
      <c r="F457">
        <v>20</v>
      </c>
      <c r="G457">
        <v>69</v>
      </c>
      <c r="H457">
        <v>2</v>
      </c>
      <c r="I457">
        <v>5.4</v>
      </c>
      <c r="J457">
        <v>0</v>
      </c>
      <c r="K457">
        <v>31</v>
      </c>
      <c r="L457">
        <v>0</v>
      </c>
      <c r="M457">
        <v>0</v>
      </c>
      <c r="N457">
        <v>0</v>
      </c>
      <c r="O457">
        <v>0</v>
      </c>
      <c r="P457">
        <v>0</v>
      </c>
      <c r="Q457">
        <v>1</v>
      </c>
      <c r="R457">
        <v>0</v>
      </c>
      <c r="S457">
        <v>0</v>
      </c>
      <c r="T457">
        <v>0</v>
      </c>
      <c r="U457">
        <v>0</v>
      </c>
      <c r="V457">
        <v>0</v>
      </c>
      <c r="W457">
        <v>0</v>
      </c>
      <c r="X457">
        <v>0</v>
      </c>
      <c r="Y457">
        <v>1</v>
      </c>
      <c r="Z457">
        <v>0</v>
      </c>
      <c r="AA457">
        <v>0</v>
      </c>
      <c r="AB457">
        <v>0</v>
      </c>
      <c r="AC457">
        <v>0</v>
      </c>
      <c r="AD457">
        <v>0</v>
      </c>
      <c r="AE457">
        <v>0</v>
      </c>
      <c r="AF457">
        <v>0</v>
      </c>
      <c r="AG457">
        <v>0</v>
      </c>
      <c r="AH457" s="59" cm="1">
        <f t="array" ref="AH457">$B$1005+SUMPRODUCT(A457:AG457,TRANSPOSE($B$1006:$B$1038))</f>
        <v>-1.3637607997223189</v>
      </c>
      <c r="AI457" s="3">
        <f>EXP(EmployeeData36[[#This Row],[Logit]])</f>
        <v>0.25569733995719285</v>
      </c>
      <c r="AJ457">
        <f>EmployeeData36[[#This Row],[Odds]]/(1+EmployeeData36[[#This Row],[Odds]])</f>
        <v>0.2036297536203347</v>
      </c>
      <c r="AK457">
        <f>IF(AR457=1,LN(EmployeeData36[[#This Row],[Probability]]),LN(1-EmployeeData36[[#This Row],[Probability]]))</f>
        <v>-1.5914518673583982</v>
      </c>
      <c r="AL457" s="3">
        <f>(AR457-EmployeeData36[[#This Row],[Probability]])^2</f>
        <v>0.63420556931880889</v>
      </c>
      <c r="AM457" t="str">
        <f>IF(EmployeeData36[[#This Row],[Probability]]&lt;10%,"Low",
IF(EmployeeData36[[#This Row],[Probability]]&lt;20%,"Moderate",
IF(EmployeeData36[[#This Row],[Probability]]&lt;30%,"High","Very High")))</f>
        <v>High</v>
      </c>
      <c r="AN457">
        <f t="shared" si="7"/>
        <v>1</v>
      </c>
      <c r="AO457" t="str">
        <f>EmployeeData3[[#This Row],[Department]]</f>
        <v>Sales</v>
      </c>
      <c r="AP457" t="str">
        <f>EmployeeData3[[#This Row],[Country]]</f>
        <v>UK</v>
      </c>
      <c r="AQ457" t="str">
        <f>EmployeeData[[#This Row],[Job Level]]</f>
        <v>Manager</v>
      </c>
      <c r="AR457">
        <v>1</v>
      </c>
    </row>
    <row r="458" spans="1:44">
      <c r="A458">
        <v>51</v>
      </c>
      <c r="B458">
        <v>3.8</v>
      </c>
      <c r="C458">
        <v>1.3</v>
      </c>
      <c r="D458" s="3">
        <v>1.03</v>
      </c>
      <c r="E458">
        <v>0</v>
      </c>
      <c r="F458">
        <v>8</v>
      </c>
      <c r="G458">
        <v>64</v>
      </c>
      <c r="H458">
        <v>3</v>
      </c>
      <c r="I458">
        <v>7.4</v>
      </c>
      <c r="J458">
        <v>0</v>
      </c>
      <c r="K458">
        <v>22</v>
      </c>
      <c r="L458">
        <v>1</v>
      </c>
      <c r="M458">
        <v>0</v>
      </c>
      <c r="N458">
        <v>0</v>
      </c>
      <c r="O458">
        <v>0</v>
      </c>
      <c r="P458">
        <v>0</v>
      </c>
      <c r="Q458">
        <v>0</v>
      </c>
      <c r="R458">
        <v>1</v>
      </c>
      <c r="S458">
        <v>0</v>
      </c>
      <c r="T458">
        <v>0</v>
      </c>
      <c r="U458">
        <v>0</v>
      </c>
      <c r="V458">
        <v>0</v>
      </c>
      <c r="W458">
        <v>1</v>
      </c>
      <c r="X458">
        <v>0</v>
      </c>
      <c r="Y458">
        <v>0</v>
      </c>
      <c r="Z458">
        <v>0</v>
      </c>
      <c r="AA458">
        <v>0</v>
      </c>
      <c r="AB458">
        <v>0</v>
      </c>
      <c r="AC458">
        <v>0</v>
      </c>
      <c r="AD458">
        <v>0</v>
      </c>
      <c r="AE458">
        <v>1</v>
      </c>
      <c r="AF458">
        <v>0</v>
      </c>
      <c r="AG458">
        <v>0</v>
      </c>
      <c r="AH458" s="59" cm="1">
        <f t="array" ref="AH458">$B$1005+SUMPRODUCT(A458:AG458,TRANSPOSE($B$1006:$B$1038))</f>
        <v>-2.0236530612302559</v>
      </c>
      <c r="AI458" s="3">
        <f>EXP(EmployeeData36[[#This Row],[Logit]])</f>
        <v>0.13217175060088618</v>
      </c>
      <c r="AJ458">
        <f>EmployeeData36[[#This Row],[Odds]]/(1+EmployeeData36[[#This Row],[Odds]])</f>
        <v>0.11674178456646499</v>
      </c>
      <c r="AK458">
        <f>IF(AR458=1,LN(EmployeeData36[[#This Row],[Probability]]),LN(1-EmployeeData36[[#This Row],[Probability]]))</f>
        <v>-0.12413769141785799</v>
      </c>
      <c r="AL458" s="3">
        <f>(AR458-EmployeeData36[[#This Row],[Probability]])^2</f>
        <v>1.3628644263762923E-2</v>
      </c>
      <c r="AM458" t="str">
        <f>IF(EmployeeData36[[#This Row],[Probability]]&lt;10%,"Low",
IF(EmployeeData36[[#This Row],[Probability]]&lt;20%,"Moderate",
IF(EmployeeData36[[#This Row],[Probability]]&lt;30%,"High","Very High")))</f>
        <v>Moderate</v>
      </c>
      <c r="AN458">
        <f t="shared" si="7"/>
        <v>0</v>
      </c>
      <c r="AO458" t="str">
        <f>EmployeeData3[[#This Row],[Department]]</f>
        <v>IT</v>
      </c>
      <c r="AP458" t="str">
        <f>EmployeeData3[[#This Row],[Country]]</f>
        <v>US</v>
      </c>
      <c r="AQ458" t="str">
        <f>EmployeeData[[#This Row],[Job Level]]</f>
        <v>Senior</v>
      </c>
      <c r="AR458">
        <v>0</v>
      </c>
    </row>
    <row r="459" spans="1:44">
      <c r="A459">
        <v>47</v>
      </c>
      <c r="B459">
        <v>3.3</v>
      </c>
      <c r="C459">
        <v>2.7</v>
      </c>
      <c r="D459" s="3">
        <v>0.76</v>
      </c>
      <c r="E459">
        <v>1</v>
      </c>
      <c r="F459">
        <v>10</v>
      </c>
      <c r="G459">
        <v>75</v>
      </c>
      <c r="H459">
        <v>3</v>
      </c>
      <c r="I459">
        <v>0.5</v>
      </c>
      <c r="J459">
        <v>1</v>
      </c>
      <c r="K459">
        <v>46</v>
      </c>
      <c r="L459">
        <v>0</v>
      </c>
      <c r="M459">
        <v>0</v>
      </c>
      <c r="N459">
        <v>0</v>
      </c>
      <c r="O459">
        <v>0</v>
      </c>
      <c r="P459">
        <v>0</v>
      </c>
      <c r="Q459">
        <v>0</v>
      </c>
      <c r="R459">
        <v>1</v>
      </c>
      <c r="S459">
        <v>0</v>
      </c>
      <c r="T459">
        <v>0</v>
      </c>
      <c r="U459">
        <v>0</v>
      </c>
      <c r="V459">
        <v>0</v>
      </c>
      <c r="W459">
        <v>0</v>
      </c>
      <c r="X459">
        <v>0</v>
      </c>
      <c r="Y459">
        <v>1</v>
      </c>
      <c r="Z459">
        <v>0</v>
      </c>
      <c r="AA459">
        <v>0</v>
      </c>
      <c r="AB459">
        <v>0</v>
      </c>
      <c r="AC459">
        <v>0</v>
      </c>
      <c r="AD459">
        <v>0</v>
      </c>
      <c r="AE459">
        <v>0</v>
      </c>
      <c r="AF459">
        <v>0</v>
      </c>
      <c r="AG459">
        <v>0</v>
      </c>
      <c r="AH459" s="59" cm="1">
        <f t="array" ref="AH459">$B$1005+SUMPRODUCT(A459:AG459,TRANSPOSE($B$1006:$B$1038))</f>
        <v>-3.0000552580024413</v>
      </c>
      <c r="AI459" s="3">
        <f>EXP(EmployeeData36[[#This Row],[Logit]])</f>
        <v>4.978431730992821E-2</v>
      </c>
      <c r="AJ459">
        <f>EmployeeData36[[#This Row],[Odds]]/(1+EmployeeData36[[#This Row],[Odds]])</f>
        <v>4.7423376868022282E-2</v>
      </c>
      <c r="AK459">
        <f>IF(AR459=1,LN(EmployeeData36[[#This Row],[Probability]]),LN(1-EmployeeData36[[#This Row],[Probability]]))</f>
        <v>-4.8584730983697408E-2</v>
      </c>
      <c r="AL459" s="3">
        <f>(AR459-EmployeeData36[[#This Row],[Probability]])^2</f>
        <v>2.248976673566471E-3</v>
      </c>
      <c r="AM459" t="str">
        <f>IF(EmployeeData36[[#This Row],[Probability]]&lt;10%,"Low",
IF(EmployeeData36[[#This Row],[Probability]]&lt;20%,"Moderate",
IF(EmployeeData36[[#This Row],[Probability]]&lt;30%,"High","Very High")))</f>
        <v>Low</v>
      </c>
      <c r="AN459">
        <f t="shared" si="7"/>
        <v>0</v>
      </c>
      <c r="AO459" t="str">
        <f>EmployeeData3[[#This Row],[Department]]</f>
        <v>Sales</v>
      </c>
      <c r="AP459" t="str">
        <f>EmployeeData3[[#This Row],[Country]]</f>
        <v>UK</v>
      </c>
      <c r="AQ459" t="str">
        <f>EmployeeData[[#This Row],[Job Level]]</f>
        <v>Senior</v>
      </c>
      <c r="AR459">
        <v>0</v>
      </c>
    </row>
    <row r="460" spans="1:44">
      <c r="A460">
        <v>47</v>
      </c>
      <c r="B460">
        <v>1.8</v>
      </c>
      <c r="C460">
        <v>0.2</v>
      </c>
      <c r="D460" s="3">
        <v>0.92</v>
      </c>
      <c r="E460">
        <v>0</v>
      </c>
      <c r="F460">
        <v>6</v>
      </c>
      <c r="G460">
        <v>81</v>
      </c>
      <c r="H460">
        <v>2</v>
      </c>
      <c r="I460">
        <v>5.3</v>
      </c>
      <c r="J460">
        <v>0</v>
      </c>
      <c r="K460">
        <v>25</v>
      </c>
      <c r="L460">
        <v>0</v>
      </c>
      <c r="M460">
        <v>0</v>
      </c>
      <c r="N460">
        <v>0</v>
      </c>
      <c r="O460">
        <v>0</v>
      </c>
      <c r="P460">
        <v>0</v>
      </c>
      <c r="Q460">
        <v>0</v>
      </c>
      <c r="R460">
        <v>0</v>
      </c>
      <c r="S460">
        <v>0</v>
      </c>
      <c r="T460">
        <v>0</v>
      </c>
      <c r="U460">
        <v>0</v>
      </c>
      <c r="V460">
        <v>0</v>
      </c>
      <c r="W460">
        <v>1</v>
      </c>
      <c r="X460">
        <v>0</v>
      </c>
      <c r="Y460">
        <v>0</v>
      </c>
      <c r="Z460">
        <v>0</v>
      </c>
      <c r="AA460">
        <v>0</v>
      </c>
      <c r="AB460">
        <v>0</v>
      </c>
      <c r="AC460">
        <v>0</v>
      </c>
      <c r="AD460">
        <v>0</v>
      </c>
      <c r="AE460">
        <v>0</v>
      </c>
      <c r="AF460">
        <v>0</v>
      </c>
      <c r="AG460">
        <v>0</v>
      </c>
      <c r="AH460" s="59" cm="1">
        <f t="array" ref="AH460">$B$1005+SUMPRODUCT(A460:AG460,TRANSPOSE($B$1006:$B$1038))</f>
        <v>-3.1191018250428</v>
      </c>
      <c r="AI460" s="3">
        <f>EXP(EmployeeData36[[#This Row],[Logit]])</f>
        <v>4.4196847099078916E-2</v>
      </c>
      <c r="AJ460">
        <f>EmployeeData36[[#This Row],[Odds]]/(1+EmployeeData36[[#This Row],[Odds]])</f>
        <v>4.2326164096227428E-2</v>
      </c>
      <c r="AK460">
        <f>IF(AR460=1,LN(EmployeeData36[[#This Row],[Probability]]),LN(1-EmployeeData36[[#This Row],[Probability]]))</f>
        <v>-4.3248022548154193E-2</v>
      </c>
      <c r="AL460" s="3">
        <f>(AR460-EmployeeData36[[#This Row],[Probability]])^2</f>
        <v>1.7915041671007718E-3</v>
      </c>
      <c r="AM460" t="str">
        <f>IF(EmployeeData36[[#This Row],[Probability]]&lt;10%,"Low",
IF(EmployeeData36[[#This Row],[Probability]]&lt;20%,"Moderate",
IF(EmployeeData36[[#This Row],[Probability]]&lt;30%,"High","Very High")))</f>
        <v>Low</v>
      </c>
      <c r="AN460">
        <f t="shared" si="7"/>
        <v>0</v>
      </c>
      <c r="AO460" t="str">
        <f>EmployeeData3[[#This Row],[Department]]</f>
        <v>IT</v>
      </c>
      <c r="AP460" t="str">
        <f>EmployeeData3[[#This Row],[Country]]</f>
        <v>UK</v>
      </c>
      <c r="AQ460" t="str">
        <f>EmployeeData[[#This Row],[Job Level]]</f>
        <v>Professional</v>
      </c>
      <c r="AR460">
        <v>0</v>
      </c>
    </row>
    <row r="461" spans="1:44">
      <c r="A461">
        <v>54</v>
      </c>
      <c r="B461">
        <v>0.7</v>
      </c>
      <c r="C461">
        <v>0.7</v>
      </c>
      <c r="D461" s="3">
        <v>0.81</v>
      </c>
      <c r="E461">
        <v>0</v>
      </c>
      <c r="F461">
        <v>23</v>
      </c>
      <c r="G461">
        <v>58</v>
      </c>
      <c r="H461">
        <v>7</v>
      </c>
      <c r="I461">
        <v>2.2000000000000002</v>
      </c>
      <c r="J461">
        <v>1</v>
      </c>
      <c r="K461">
        <v>52</v>
      </c>
      <c r="L461">
        <v>1</v>
      </c>
      <c r="M461">
        <v>1</v>
      </c>
      <c r="N461">
        <v>0</v>
      </c>
      <c r="O461">
        <v>0</v>
      </c>
      <c r="P461">
        <v>0</v>
      </c>
      <c r="Q461">
        <v>0</v>
      </c>
      <c r="R461">
        <v>1</v>
      </c>
      <c r="S461">
        <v>0</v>
      </c>
      <c r="T461">
        <v>0</v>
      </c>
      <c r="U461">
        <v>0</v>
      </c>
      <c r="V461">
        <v>0</v>
      </c>
      <c r="W461">
        <v>1</v>
      </c>
      <c r="X461">
        <v>0</v>
      </c>
      <c r="Y461">
        <v>0</v>
      </c>
      <c r="Z461">
        <v>0</v>
      </c>
      <c r="AA461">
        <v>0</v>
      </c>
      <c r="AB461">
        <v>0</v>
      </c>
      <c r="AC461">
        <v>0</v>
      </c>
      <c r="AD461">
        <v>0</v>
      </c>
      <c r="AE461">
        <v>1</v>
      </c>
      <c r="AF461">
        <v>1</v>
      </c>
      <c r="AG461">
        <v>0</v>
      </c>
      <c r="AH461" s="59" cm="1">
        <f t="array" ref="AH461">$B$1005+SUMPRODUCT(A461:AG461,TRANSPOSE($B$1006:$B$1038))</f>
        <v>-0.71868029040109049</v>
      </c>
      <c r="AI461" s="3">
        <f>EXP(EmployeeData36[[#This Row],[Logit]])</f>
        <v>0.48739505164297653</v>
      </c>
      <c r="AJ461">
        <f>EmployeeData36[[#This Row],[Odds]]/(1+EmployeeData36[[#This Row],[Odds]])</f>
        <v>0.32768365815430134</v>
      </c>
      <c r="AK461">
        <f>IF(AR461=1,LN(EmployeeData36[[#This Row],[Probability]]),LN(1-EmployeeData36[[#This Row],[Probability]]))</f>
        <v>-1.115706592832395</v>
      </c>
      <c r="AL461" s="3">
        <f>(AR461-EmployeeData36[[#This Row],[Probability]])^2</f>
        <v>0.45200926351278237</v>
      </c>
      <c r="AM461" t="str">
        <f>IF(EmployeeData36[[#This Row],[Probability]]&lt;10%,"Low",
IF(EmployeeData36[[#This Row],[Probability]]&lt;20%,"Moderate",
IF(EmployeeData36[[#This Row],[Probability]]&lt;30%,"High","Very High")))</f>
        <v>Very High</v>
      </c>
      <c r="AN461">
        <f t="shared" si="7"/>
        <v>1</v>
      </c>
      <c r="AO461" t="str">
        <f>EmployeeData3[[#This Row],[Department]]</f>
        <v>IT</v>
      </c>
      <c r="AP461" t="str">
        <f>EmployeeData3[[#This Row],[Country]]</f>
        <v>US</v>
      </c>
      <c r="AQ461" t="str">
        <f>EmployeeData[[#This Row],[Job Level]]</f>
        <v>Senior</v>
      </c>
      <c r="AR461">
        <v>1</v>
      </c>
    </row>
    <row r="462" spans="1:44">
      <c r="A462">
        <v>34</v>
      </c>
      <c r="B462">
        <v>1.8</v>
      </c>
      <c r="C462">
        <v>1.8</v>
      </c>
      <c r="D462" s="3">
        <v>1.04</v>
      </c>
      <c r="E462">
        <v>1</v>
      </c>
      <c r="F462">
        <v>25</v>
      </c>
      <c r="G462">
        <v>82</v>
      </c>
      <c r="H462">
        <v>3</v>
      </c>
      <c r="I462">
        <v>2.5</v>
      </c>
      <c r="J462">
        <v>0</v>
      </c>
      <c r="K462">
        <v>28</v>
      </c>
      <c r="L462">
        <v>1</v>
      </c>
      <c r="M462">
        <v>0</v>
      </c>
      <c r="N462">
        <v>0</v>
      </c>
      <c r="O462">
        <v>0</v>
      </c>
      <c r="P462">
        <v>0</v>
      </c>
      <c r="Q462">
        <v>0</v>
      </c>
      <c r="R462">
        <v>0</v>
      </c>
      <c r="S462">
        <v>0</v>
      </c>
      <c r="T462">
        <v>0</v>
      </c>
      <c r="U462">
        <v>0</v>
      </c>
      <c r="V462">
        <v>0</v>
      </c>
      <c r="W462">
        <v>1</v>
      </c>
      <c r="X462">
        <v>0</v>
      </c>
      <c r="Y462">
        <v>0</v>
      </c>
      <c r="Z462">
        <v>0</v>
      </c>
      <c r="AA462">
        <v>0</v>
      </c>
      <c r="AB462">
        <v>0</v>
      </c>
      <c r="AC462">
        <v>0</v>
      </c>
      <c r="AD462">
        <v>0</v>
      </c>
      <c r="AE462">
        <v>0</v>
      </c>
      <c r="AF462">
        <v>1</v>
      </c>
      <c r="AG462">
        <v>0</v>
      </c>
      <c r="AH462" s="59" cm="1">
        <f t="array" ref="AH462">$B$1005+SUMPRODUCT(A462:AG462,TRANSPOSE($B$1006:$B$1038))</f>
        <v>-2.6104036175923149</v>
      </c>
      <c r="AI462" s="3">
        <f>EXP(EmployeeData36[[#This Row],[Logit]])</f>
        <v>7.3504869916397583E-2</v>
      </c>
      <c r="AJ462">
        <f>EmployeeData36[[#This Row],[Odds]]/(1+EmployeeData36[[#This Row],[Odds]])</f>
        <v>6.8471855113355934E-2</v>
      </c>
      <c r="AK462">
        <f>IF(AR462=1,LN(EmployeeData36[[#This Row],[Probability]]),LN(1-EmployeeData36[[#This Row],[Probability]]))</f>
        <v>-7.0928874811176074E-2</v>
      </c>
      <c r="AL462" s="3">
        <f>(AR462-EmployeeData36[[#This Row],[Probability]])^2</f>
        <v>4.6883949426644068E-3</v>
      </c>
      <c r="AM462" t="str">
        <f>IF(EmployeeData36[[#This Row],[Probability]]&lt;10%,"Low",
IF(EmployeeData36[[#This Row],[Probability]]&lt;20%,"Moderate",
IF(EmployeeData36[[#This Row],[Probability]]&lt;30%,"High","Very High")))</f>
        <v>Low</v>
      </c>
      <c r="AN462">
        <f t="shared" si="7"/>
        <v>0</v>
      </c>
      <c r="AO462" t="str">
        <f>EmployeeData3[[#This Row],[Department]]</f>
        <v>IT</v>
      </c>
      <c r="AP462" t="str">
        <f>EmployeeData3[[#This Row],[Country]]</f>
        <v>UK</v>
      </c>
      <c r="AQ462" t="str">
        <f>EmployeeData[[#This Row],[Job Level]]</f>
        <v>Professional</v>
      </c>
      <c r="AR462">
        <v>0</v>
      </c>
    </row>
    <row r="463" spans="1:44">
      <c r="A463">
        <v>34</v>
      </c>
      <c r="B463">
        <v>3.7</v>
      </c>
      <c r="C463">
        <v>3.7</v>
      </c>
      <c r="D463" s="3">
        <v>1.07</v>
      </c>
      <c r="E463">
        <v>0</v>
      </c>
      <c r="F463">
        <v>16</v>
      </c>
      <c r="G463">
        <v>70</v>
      </c>
      <c r="H463">
        <v>4</v>
      </c>
      <c r="I463">
        <v>0.2</v>
      </c>
      <c r="J463">
        <v>0</v>
      </c>
      <c r="K463">
        <v>21</v>
      </c>
      <c r="L463">
        <v>1</v>
      </c>
      <c r="M463">
        <v>0</v>
      </c>
      <c r="N463">
        <v>1</v>
      </c>
      <c r="O463">
        <v>0</v>
      </c>
      <c r="P463">
        <v>0</v>
      </c>
      <c r="Q463">
        <v>0</v>
      </c>
      <c r="R463">
        <v>1</v>
      </c>
      <c r="S463">
        <v>0</v>
      </c>
      <c r="T463">
        <v>0</v>
      </c>
      <c r="U463">
        <v>0</v>
      </c>
      <c r="V463">
        <v>0</v>
      </c>
      <c r="W463">
        <v>0</v>
      </c>
      <c r="X463">
        <v>0</v>
      </c>
      <c r="Y463">
        <v>0</v>
      </c>
      <c r="Z463">
        <v>0</v>
      </c>
      <c r="AA463">
        <v>0</v>
      </c>
      <c r="AB463">
        <v>0</v>
      </c>
      <c r="AC463">
        <v>0</v>
      </c>
      <c r="AD463">
        <v>0</v>
      </c>
      <c r="AE463">
        <v>0</v>
      </c>
      <c r="AF463">
        <v>0</v>
      </c>
      <c r="AG463">
        <v>0</v>
      </c>
      <c r="AH463" s="59" cm="1">
        <f t="array" ref="AH463">$B$1005+SUMPRODUCT(A463:AG463,TRANSPOSE($B$1006:$B$1038))</f>
        <v>-1.8610868631265474</v>
      </c>
      <c r="AI463" s="3">
        <f>EXP(EmployeeData36[[#This Row],[Logit]])</f>
        <v>0.15550352743875326</v>
      </c>
      <c r="AJ463">
        <f>EmployeeData36[[#This Row],[Odds]]/(1+EmployeeData36[[#This Row],[Odds]])</f>
        <v>0.13457641949690682</v>
      </c>
      <c r="AK463">
        <f>IF(AR463=1,LN(EmployeeData36[[#This Row],[Probability]]),LN(1-EmployeeData36[[#This Row],[Probability]]))</f>
        <v>-0.14453620346563376</v>
      </c>
      <c r="AL463" s="3">
        <f>(AR463-EmployeeData36[[#This Row],[Probability]])^2</f>
        <v>1.8110812684607444E-2</v>
      </c>
      <c r="AM463" t="str">
        <f>IF(EmployeeData36[[#This Row],[Probability]]&lt;10%,"Low",
IF(EmployeeData36[[#This Row],[Probability]]&lt;20%,"Moderate",
IF(EmployeeData36[[#This Row],[Probability]]&lt;30%,"High","Very High")))</f>
        <v>Moderate</v>
      </c>
      <c r="AN463">
        <f t="shared" si="7"/>
        <v>0</v>
      </c>
      <c r="AO463" t="str">
        <f>EmployeeData3[[#This Row],[Department]]</f>
        <v>Operations</v>
      </c>
      <c r="AP463" t="str">
        <f>EmployeeData3[[#This Row],[Country]]</f>
        <v>UK</v>
      </c>
      <c r="AQ463" t="str">
        <f>EmployeeData[[#This Row],[Job Level]]</f>
        <v>Senior</v>
      </c>
      <c r="AR463">
        <v>0</v>
      </c>
    </row>
    <row r="464" spans="1:44">
      <c r="A464">
        <v>41</v>
      </c>
      <c r="B464">
        <v>1.1000000000000001</v>
      </c>
      <c r="C464">
        <v>1.1000000000000001</v>
      </c>
      <c r="D464" s="3">
        <v>0.82</v>
      </c>
      <c r="E464">
        <v>0</v>
      </c>
      <c r="F464">
        <v>8</v>
      </c>
      <c r="G464">
        <v>80</v>
      </c>
      <c r="H464">
        <v>3</v>
      </c>
      <c r="I464">
        <v>2.7</v>
      </c>
      <c r="J464">
        <v>0</v>
      </c>
      <c r="K464">
        <v>13</v>
      </c>
      <c r="L464">
        <v>1</v>
      </c>
      <c r="M464">
        <v>0</v>
      </c>
      <c r="N464">
        <v>1</v>
      </c>
      <c r="O464">
        <v>0</v>
      </c>
      <c r="P464">
        <v>1</v>
      </c>
      <c r="Q464">
        <v>0</v>
      </c>
      <c r="R464">
        <v>0</v>
      </c>
      <c r="S464">
        <v>0</v>
      </c>
      <c r="T464">
        <v>0</v>
      </c>
      <c r="U464">
        <v>0</v>
      </c>
      <c r="V464">
        <v>0</v>
      </c>
      <c r="W464">
        <v>0</v>
      </c>
      <c r="X464">
        <v>1</v>
      </c>
      <c r="Y464">
        <v>0</v>
      </c>
      <c r="Z464">
        <v>0</v>
      </c>
      <c r="AA464">
        <v>0</v>
      </c>
      <c r="AB464">
        <v>0</v>
      </c>
      <c r="AC464">
        <v>0</v>
      </c>
      <c r="AD464">
        <v>0</v>
      </c>
      <c r="AE464">
        <v>0</v>
      </c>
      <c r="AF464">
        <v>0</v>
      </c>
      <c r="AG464">
        <v>0</v>
      </c>
      <c r="AH464" s="59" cm="1">
        <f t="array" ref="AH464">$B$1005+SUMPRODUCT(A464:AG464,TRANSPOSE($B$1006:$B$1038))</f>
        <v>-2.3351347327345326</v>
      </c>
      <c r="AI464" s="3">
        <f>EXP(EmployeeData36[[#This Row],[Logit]])</f>
        <v>9.6797439864074505E-2</v>
      </c>
      <c r="AJ464">
        <f>EmployeeData36[[#This Row],[Odds]]/(1+EmployeeData36[[#This Row],[Odds]])</f>
        <v>8.8254618716169284E-2</v>
      </c>
      <c r="AK464">
        <f>IF(AR464=1,LN(EmployeeData36[[#This Row],[Probability]]),LN(1-EmployeeData36[[#This Row],[Probability]]))</f>
        <v>-9.2394515076586234E-2</v>
      </c>
      <c r="AL464" s="3">
        <f>(AR464-EmployeeData36[[#This Row],[Probability]])^2</f>
        <v>7.7888777247364172E-3</v>
      </c>
      <c r="AM464" t="str">
        <f>IF(EmployeeData36[[#This Row],[Probability]]&lt;10%,"Low",
IF(EmployeeData36[[#This Row],[Probability]]&lt;20%,"Moderate",
IF(EmployeeData36[[#This Row],[Probability]]&lt;30%,"High","Very High")))</f>
        <v>Low</v>
      </c>
      <c r="AN464">
        <f t="shared" si="7"/>
        <v>0</v>
      </c>
      <c r="AO464" t="str">
        <f>EmployeeData3[[#This Row],[Department]]</f>
        <v>Marketing</v>
      </c>
      <c r="AP464" t="str">
        <f>EmployeeData3[[#This Row],[Country]]</f>
        <v>UK</v>
      </c>
      <c r="AQ464" t="str">
        <f>EmployeeData[[#This Row],[Job Level]]</f>
        <v>Entry</v>
      </c>
      <c r="AR464">
        <v>0</v>
      </c>
    </row>
    <row r="465" spans="1:44">
      <c r="A465">
        <v>36</v>
      </c>
      <c r="B465">
        <v>4.5</v>
      </c>
      <c r="C465">
        <v>0.3</v>
      </c>
      <c r="D465" s="3">
        <v>1.17</v>
      </c>
      <c r="E465">
        <v>0</v>
      </c>
      <c r="F465">
        <v>30</v>
      </c>
      <c r="G465">
        <v>66</v>
      </c>
      <c r="H465">
        <v>2</v>
      </c>
      <c r="I465">
        <v>1.7</v>
      </c>
      <c r="J465">
        <v>1</v>
      </c>
      <c r="K465">
        <v>7</v>
      </c>
      <c r="L465">
        <v>1</v>
      </c>
      <c r="M465">
        <v>0</v>
      </c>
      <c r="N465">
        <v>0</v>
      </c>
      <c r="O465">
        <v>0</v>
      </c>
      <c r="P465">
        <v>0</v>
      </c>
      <c r="Q465">
        <v>0</v>
      </c>
      <c r="R465">
        <v>1</v>
      </c>
      <c r="S465">
        <v>0</v>
      </c>
      <c r="T465">
        <v>0</v>
      </c>
      <c r="U465">
        <v>0</v>
      </c>
      <c r="V465">
        <v>0</v>
      </c>
      <c r="W465">
        <v>0</v>
      </c>
      <c r="X465">
        <v>0</v>
      </c>
      <c r="Y465">
        <v>0</v>
      </c>
      <c r="Z465">
        <v>0</v>
      </c>
      <c r="AA465">
        <v>0</v>
      </c>
      <c r="AB465">
        <v>0</v>
      </c>
      <c r="AC465">
        <v>0</v>
      </c>
      <c r="AD465">
        <v>0</v>
      </c>
      <c r="AE465">
        <v>1</v>
      </c>
      <c r="AF465">
        <v>0</v>
      </c>
      <c r="AG465">
        <v>0</v>
      </c>
      <c r="AH465" s="59" cm="1">
        <f t="array" ref="AH465">$B$1005+SUMPRODUCT(A465:AG465,TRANSPOSE($B$1006:$B$1038))</f>
        <v>-1.5051150666268853</v>
      </c>
      <c r="AI465" s="3">
        <f>EXP(EmployeeData36[[#This Row],[Logit]])</f>
        <v>0.22199174852057255</v>
      </c>
      <c r="AJ465">
        <f>EmployeeData36[[#This Row],[Odds]]/(1+EmployeeData36[[#This Row],[Odds]])</f>
        <v>0.18166386867123371</v>
      </c>
      <c r="AK465">
        <f>IF(AR465=1,LN(EmployeeData36[[#This Row],[Probability]]),LN(1-EmployeeData36[[#This Row],[Probability]]))</f>
        <v>-0.20048210828844912</v>
      </c>
      <c r="AL465" s="3">
        <f>(AR465-EmployeeData36[[#This Row],[Probability]])^2</f>
        <v>3.3001761180599248E-2</v>
      </c>
      <c r="AM465" t="str">
        <f>IF(EmployeeData36[[#This Row],[Probability]]&lt;10%,"Low",
IF(EmployeeData36[[#This Row],[Probability]]&lt;20%,"Moderate",
IF(EmployeeData36[[#This Row],[Probability]]&lt;30%,"High","Very High")))</f>
        <v>Moderate</v>
      </c>
      <c r="AN465">
        <f t="shared" si="7"/>
        <v>0</v>
      </c>
      <c r="AO465" t="str">
        <f>EmployeeData3[[#This Row],[Department]]</f>
        <v>Operations</v>
      </c>
      <c r="AP465" t="str">
        <f>EmployeeData3[[#This Row],[Country]]</f>
        <v>US</v>
      </c>
      <c r="AQ465" t="str">
        <f>EmployeeData[[#This Row],[Job Level]]</f>
        <v>Senior</v>
      </c>
      <c r="AR465">
        <v>0</v>
      </c>
    </row>
    <row r="466" spans="1:44">
      <c r="A466">
        <v>41</v>
      </c>
      <c r="B466">
        <v>4.0999999999999996</v>
      </c>
      <c r="C466">
        <v>4.0999999999999996</v>
      </c>
      <c r="D466" s="3">
        <v>1.28</v>
      </c>
      <c r="E466">
        <v>1</v>
      </c>
      <c r="F466">
        <v>9</v>
      </c>
      <c r="G466">
        <v>79</v>
      </c>
      <c r="H466">
        <v>2</v>
      </c>
      <c r="I466">
        <v>0.3</v>
      </c>
      <c r="J466">
        <v>0</v>
      </c>
      <c r="K466">
        <v>12</v>
      </c>
      <c r="L466">
        <v>1</v>
      </c>
      <c r="M466">
        <v>0</v>
      </c>
      <c r="N466">
        <v>0</v>
      </c>
      <c r="O466">
        <v>0</v>
      </c>
      <c r="P466">
        <v>0</v>
      </c>
      <c r="Q466">
        <v>0</v>
      </c>
      <c r="R466">
        <v>0</v>
      </c>
      <c r="S466">
        <v>1</v>
      </c>
      <c r="T466">
        <v>1</v>
      </c>
      <c r="U466">
        <v>0</v>
      </c>
      <c r="V466">
        <v>0</v>
      </c>
      <c r="W466">
        <v>0</v>
      </c>
      <c r="X466">
        <v>0</v>
      </c>
      <c r="Y466">
        <v>0</v>
      </c>
      <c r="Z466">
        <v>0</v>
      </c>
      <c r="AA466">
        <v>0</v>
      </c>
      <c r="AB466">
        <v>0</v>
      </c>
      <c r="AC466">
        <v>0</v>
      </c>
      <c r="AD466">
        <v>0</v>
      </c>
      <c r="AE466">
        <v>0</v>
      </c>
      <c r="AF466">
        <v>0</v>
      </c>
      <c r="AG466">
        <v>0</v>
      </c>
      <c r="AH466" s="59" cm="1">
        <f t="array" ref="AH466">$B$1005+SUMPRODUCT(A466:AG466,TRANSPOSE($B$1006:$B$1038))</f>
        <v>-2.6126477284454417</v>
      </c>
      <c r="AI466" s="3">
        <f>EXP(EmployeeData36[[#This Row],[Logit]])</f>
        <v>7.3340101788181053E-2</v>
      </c>
      <c r="AJ466">
        <f>EmployeeData36[[#This Row],[Odds]]/(1+EmployeeData36[[#This Row],[Odds]])</f>
        <v>6.8328856497578624E-2</v>
      </c>
      <c r="AK466">
        <f>IF(AR466=1,LN(EmployeeData36[[#This Row],[Probability]]),LN(1-EmployeeData36[[#This Row],[Probability]]))</f>
        <v>-2.6834231053275994</v>
      </c>
      <c r="AL466" s="3">
        <f>(AR466-EmployeeData36[[#This Row],[Probability]])^2</f>
        <v>0.86801111963510957</v>
      </c>
      <c r="AM466" t="str">
        <f>IF(EmployeeData36[[#This Row],[Probability]]&lt;10%,"Low",
IF(EmployeeData36[[#This Row],[Probability]]&lt;20%,"Moderate",
IF(EmployeeData36[[#This Row],[Probability]]&lt;30%,"High","Very High")))</f>
        <v>Low</v>
      </c>
      <c r="AN466">
        <f t="shared" si="7"/>
        <v>1</v>
      </c>
      <c r="AO466" t="str">
        <f>EmployeeData3[[#This Row],[Department]]</f>
        <v>Claims</v>
      </c>
      <c r="AP466" t="str">
        <f>EmployeeData3[[#This Row],[Country]]</f>
        <v>UK</v>
      </c>
      <c r="AQ466" t="str">
        <f>EmployeeData[[#This Row],[Job Level]]</f>
        <v>Senior Manager</v>
      </c>
      <c r="AR466">
        <v>1</v>
      </c>
    </row>
    <row r="467" spans="1:44">
      <c r="A467">
        <v>52</v>
      </c>
      <c r="B467">
        <v>2.6</v>
      </c>
      <c r="C467">
        <v>0.3</v>
      </c>
      <c r="D467" s="3">
        <v>0.99</v>
      </c>
      <c r="E467">
        <v>0</v>
      </c>
      <c r="F467">
        <v>1</v>
      </c>
      <c r="G467">
        <v>72</v>
      </c>
      <c r="H467">
        <v>7</v>
      </c>
      <c r="I467">
        <v>5.8</v>
      </c>
      <c r="J467">
        <v>1</v>
      </c>
      <c r="K467">
        <v>13</v>
      </c>
      <c r="L467">
        <v>1</v>
      </c>
      <c r="M467">
        <v>0</v>
      </c>
      <c r="N467">
        <v>1</v>
      </c>
      <c r="O467">
        <v>0</v>
      </c>
      <c r="P467">
        <v>1</v>
      </c>
      <c r="Q467">
        <v>0</v>
      </c>
      <c r="R467">
        <v>0</v>
      </c>
      <c r="S467">
        <v>0</v>
      </c>
      <c r="T467">
        <v>0</v>
      </c>
      <c r="U467">
        <v>0</v>
      </c>
      <c r="V467">
        <v>0</v>
      </c>
      <c r="W467">
        <v>0</v>
      </c>
      <c r="X467">
        <v>0</v>
      </c>
      <c r="Y467">
        <v>1</v>
      </c>
      <c r="Z467">
        <v>0</v>
      </c>
      <c r="AA467">
        <v>0</v>
      </c>
      <c r="AB467">
        <v>0</v>
      </c>
      <c r="AC467">
        <v>0</v>
      </c>
      <c r="AD467">
        <v>0</v>
      </c>
      <c r="AE467">
        <v>0</v>
      </c>
      <c r="AF467">
        <v>0</v>
      </c>
      <c r="AG467">
        <v>0</v>
      </c>
      <c r="AH467" s="59" cm="1">
        <f t="array" ref="AH467">$B$1005+SUMPRODUCT(A467:AG467,TRANSPOSE($B$1006:$B$1038))</f>
        <v>-1.5553257322630052</v>
      </c>
      <c r="AI467" s="3">
        <f>EXP(EmployeeData36[[#This Row],[Logit]])</f>
        <v>0.21112060264798035</v>
      </c>
      <c r="AJ467">
        <f>EmployeeData36[[#This Row],[Odds]]/(1+EmployeeData36[[#This Row],[Odds]])</f>
        <v>0.17431839751250922</v>
      </c>
      <c r="AK467">
        <f>IF(AR467=1,LN(EmployeeData36[[#This Row],[Probability]]),LN(1-EmployeeData36[[#This Row],[Probability]]))</f>
        <v>-0.19154604891696025</v>
      </c>
      <c r="AL467" s="3">
        <f>(AR467-EmployeeData36[[#This Row],[Probability]])^2</f>
        <v>3.0386903711329179E-2</v>
      </c>
      <c r="AM467" t="str">
        <f>IF(EmployeeData36[[#This Row],[Probability]]&lt;10%,"Low",
IF(EmployeeData36[[#This Row],[Probability]]&lt;20%,"Moderate",
IF(EmployeeData36[[#This Row],[Probability]]&lt;30%,"High","Very High")))</f>
        <v>Moderate</v>
      </c>
      <c r="AN467">
        <f t="shared" si="7"/>
        <v>0</v>
      </c>
      <c r="AO467" t="str">
        <f>EmployeeData3[[#This Row],[Department]]</f>
        <v>Sales</v>
      </c>
      <c r="AP467" t="str">
        <f>EmployeeData3[[#This Row],[Country]]</f>
        <v>UK</v>
      </c>
      <c r="AQ467" t="str">
        <f>EmployeeData[[#This Row],[Job Level]]</f>
        <v>Entry</v>
      </c>
      <c r="AR467">
        <v>0</v>
      </c>
    </row>
    <row r="468" spans="1:44">
      <c r="A468">
        <v>34</v>
      </c>
      <c r="B468">
        <v>3.2</v>
      </c>
      <c r="C468">
        <v>0.6</v>
      </c>
      <c r="D468" s="3">
        <v>0.94</v>
      </c>
      <c r="E468">
        <v>1</v>
      </c>
      <c r="F468">
        <v>20</v>
      </c>
      <c r="G468">
        <v>76</v>
      </c>
      <c r="H468">
        <v>2</v>
      </c>
      <c r="I468">
        <v>3.1</v>
      </c>
      <c r="J468">
        <v>0</v>
      </c>
      <c r="K468">
        <v>29</v>
      </c>
      <c r="L468">
        <v>1</v>
      </c>
      <c r="M468">
        <v>0</v>
      </c>
      <c r="N468">
        <v>1</v>
      </c>
      <c r="O468">
        <v>0</v>
      </c>
      <c r="P468">
        <v>0</v>
      </c>
      <c r="Q468">
        <v>0</v>
      </c>
      <c r="R468">
        <v>0</v>
      </c>
      <c r="S468">
        <v>1</v>
      </c>
      <c r="T468">
        <v>0</v>
      </c>
      <c r="U468">
        <v>0</v>
      </c>
      <c r="V468">
        <v>1</v>
      </c>
      <c r="W468">
        <v>0</v>
      </c>
      <c r="X468">
        <v>0</v>
      </c>
      <c r="Y468">
        <v>0</v>
      </c>
      <c r="Z468">
        <v>0</v>
      </c>
      <c r="AA468">
        <v>0</v>
      </c>
      <c r="AB468">
        <v>0</v>
      </c>
      <c r="AC468">
        <v>0</v>
      </c>
      <c r="AD468">
        <v>0</v>
      </c>
      <c r="AE468">
        <v>0</v>
      </c>
      <c r="AF468">
        <v>1</v>
      </c>
      <c r="AG468">
        <v>0</v>
      </c>
      <c r="AH468" s="59" cm="1">
        <f t="array" ref="AH468">$B$1005+SUMPRODUCT(A468:AG468,TRANSPOSE($B$1006:$B$1038))</f>
        <v>-2.8529519448479457</v>
      </c>
      <c r="AI468" s="3">
        <f>EXP(EmployeeData36[[#This Row],[Logit]])</f>
        <v>5.7673819409122869E-2</v>
      </c>
      <c r="AJ468">
        <f>EmployeeData36[[#This Row],[Odds]]/(1+EmployeeData36[[#This Row],[Odds]])</f>
        <v>5.4528927870544024E-2</v>
      </c>
      <c r="AK468">
        <f>IF(AR468=1,LN(EmployeeData36[[#This Row],[Probability]]),LN(1-EmployeeData36[[#This Row],[Probability]]))</f>
        <v>-5.6071986666894738E-2</v>
      </c>
      <c r="AL468" s="3">
        <f>(AR468-EmployeeData36[[#This Row],[Probability]])^2</f>
        <v>2.9734039747109928E-3</v>
      </c>
      <c r="AM468" t="str">
        <f>IF(EmployeeData36[[#This Row],[Probability]]&lt;10%,"Low",
IF(EmployeeData36[[#This Row],[Probability]]&lt;20%,"Moderate",
IF(EmployeeData36[[#This Row],[Probability]]&lt;30%,"High","Very High")))</f>
        <v>Low</v>
      </c>
      <c r="AN468">
        <f t="shared" si="7"/>
        <v>0</v>
      </c>
      <c r="AO468" t="str">
        <f>EmployeeData3[[#This Row],[Department]]</f>
        <v>HR</v>
      </c>
      <c r="AP468" t="str">
        <f>EmployeeData3[[#This Row],[Country]]</f>
        <v>UK</v>
      </c>
      <c r="AQ468" t="str">
        <f>EmployeeData[[#This Row],[Job Level]]</f>
        <v>Senior Manager</v>
      </c>
      <c r="AR468">
        <v>0</v>
      </c>
    </row>
    <row r="469" spans="1:44">
      <c r="A469">
        <v>35</v>
      </c>
      <c r="B469">
        <v>1.2</v>
      </c>
      <c r="C469">
        <v>1.2</v>
      </c>
      <c r="D469" s="3">
        <v>1.31</v>
      </c>
      <c r="E469">
        <v>0</v>
      </c>
      <c r="F469">
        <v>6</v>
      </c>
      <c r="G469">
        <v>75</v>
      </c>
      <c r="H469">
        <v>2</v>
      </c>
      <c r="I469">
        <v>3.4</v>
      </c>
      <c r="J469">
        <v>0</v>
      </c>
      <c r="K469">
        <v>18</v>
      </c>
      <c r="L469">
        <v>1</v>
      </c>
      <c r="M469">
        <v>0</v>
      </c>
      <c r="N469">
        <v>0</v>
      </c>
      <c r="O469">
        <v>0</v>
      </c>
      <c r="P469">
        <v>0</v>
      </c>
      <c r="Q469">
        <v>0</v>
      </c>
      <c r="R469">
        <v>0</v>
      </c>
      <c r="S469">
        <v>0</v>
      </c>
      <c r="T469">
        <v>0</v>
      </c>
      <c r="U469">
        <v>0</v>
      </c>
      <c r="V469">
        <v>0</v>
      </c>
      <c r="W469">
        <v>0</v>
      </c>
      <c r="X469">
        <v>0</v>
      </c>
      <c r="Y469">
        <v>0</v>
      </c>
      <c r="Z469">
        <v>1</v>
      </c>
      <c r="AA469">
        <v>0</v>
      </c>
      <c r="AB469">
        <v>0</v>
      </c>
      <c r="AC469">
        <v>0</v>
      </c>
      <c r="AD469">
        <v>0</v>
      </c>
      <c r="AE469">
        <v>0</v>
      </c>
      <c r="AF469">
        <v>0</v>
      </c>
      <c r="AG469">
        <v>0</v>
      </c>
      <c r="AH469" s="59" cm="1">
        <f t="array" ref="AH469">$B$1005+SUMPRODUCT(A469:AG469,TRANSPOSE($B$1006:$B$1038))</f>
        <v>-2.5391353443763354</v>
      </c>
      <c r="AI469" s="3">
        <f>EXP(EmployeeData36[[#This Row],[Logit]])</f>
        <v>7.8934621556688567E-2</v>
      </c>
      <c r="AJ469">
        <f>EmployeeData36[[#This Row],[Odds]]/(1+EmployeeData36[[#This Row],[Odds]])</f>
        <v>7.3159781862224021E-2</v>
      </c>
      <c r="AK469">
        <f>IF(AR469=1,LN(EmployeeData36[[#This Row],[Probability]]),LN(1-EmployeeData36[[#This Row],[Probability]]))</f>
        <v>-7.5974092741162666E-2</v>
      </c>
      <c r="AL469" s="3">
        <f>(AR469-EmployeeData36[[#This Row],[Probability]])^2</f>
        <v>5.3523536821282027E-3</v>
      </c>
      <c r="AM469" t="str">
        <f>IF(EmployeeData36[[#This Row],[Probability]]&lt;10%,"Low",
IF(EmployeeData36[[#This Row],[Probability]]&lt;20%,"Moderate",
IF(EmployeeData36[[#This Row],[Probability]]&lt;30%,"High","Very High")))</f>
        <v>Low</v>
      </c>
      <c r="AN469">
        <f t="shared" si="7"/>
        <v>0</v>
      </c>
      <c r="AO469" t="str">
        <f>EmployeeData3[[#This Row],[Department]]</f>
        <v>Underwriting</v>
      </c>
      <c r="AP469" t="str">
        <f>EmployeeData3[[#This Row],[Country]]</f>
        <v>UK</v>
      </c>
      <c r="AQ469" t="str">
        <f>EmployeeData[[#This Row],[Job Level]]</f>
        <v>Professional</v>
      </c>
      <c r="AR469">
        <v>0</v>
      </c>
    </row>
    <row r="470" spans="1:44">
      <c r="A470">
        <v>40</v>
      </c>
      <c r="B470">
        <v>6.8</v>
      </c>
      <c r="C470">
        <v>1.9</v>
      </c>
      <c r="D470" s="3">
        <v>0.88</v>
      </c>
      <c r="E470">
        <v>1</v>
      </c>
      <c r="F470">
        <v>25</v>
      </c>
      <c r="G470">
        <v>74</v>
      </c>
      <c r="H470">
        <v>9</v>
      </c>
      <c r="I470">
        <v>5.8</v>
      </c>
      <c r="J470">
        <v>0</v>
      </c>
      <c r="K470">
        <v>26</v>
      </c>
      <c r="L470">
        <v>0</v>
      </c>
      <c r="M470">
        <v>0</v>
      </c>
      <c r="N470">
        <v>1</v>
      </c>
      <c r="O470">
        <v>0</v>
      </c>
      <c r="P470">
        <v>0</v>
      </c>
      <c r="Q470">
        <v>1</v>
      </c>
      <c r="R470">
        <v>0</v>
      </c>
      <c r="S470">
        <v>0</v>
      </c>
      <c r="T470">
        <v>0</v>
      </c>
      <c r="U470">
        <v>1</v>
      </c>
      <c r="V470">
        <v>0</v>
      </c>
      <c r="W470">
        <v>0</v>
      </c>
      <c r="X470">
        <v>0</v>
      </c>
      <c r="Y470">
        <v>0</v>
      </c>
      <c r="Z470">
        <v>0</v>
      </c>
      <c r="AA470">
        <v>0</v>
      </c>
      <c r="AB470">
        <v>0</v>
      </c>
      <c r="AC470">
        <v>0</v>
      </c>
      <c r="AD470">
        <v>0</v>
      </c>
      <c r="AE470">
        <v>0</v>
      </c>
      <c r="AF470">
        <v>0</v>
      </c>
      <c r="AG470">
        <v>0</v>
      </c>
      <c r="AH470" s="59" cm="1">
        <f t="array" ref="AH470">$B$1005+SUMPRODUCT(A470:AG470,TRANSPOSE($B$1006:$B$1038))</f>
        <v>-3.0206642164017543</v>
      </c>
      <c r="AI470" s="3">
        <f>EXP(EmployeeData36[[#This Row],[Logit]])</f>
        <v>4.8768814555112665E-2</v>
      </c>
      <c r="AJ470">
        <f>EmployeeData36[[#This Row],[Odds]]/(1+EmployeeData36[[#This Row],[Odds]])</f>
        <v>4.6501015169678153E-2</v>
      </c>
      <c r="AK470">
        <f>IF(AR470=1,LN(EmployeeData36[[#This Row],[Probability]]),LN(1-EmployeeData36[[#This Row],[Probability]]))</f>
        <v>-4.7616918619396501E-2</v>
      </c>
      <c r="AL470" s="3">
        <f>(AR470-EmployeeData36[[#This Row],[Probability]])^2</f>
        <v>2.1623444118106377E-3</v>
      </c>
      <c r="AM470" t="str">
        <f>IF(EmployeeData36[[#This Row],[Probability]]&lt;10%,"Low",
IF(EmployeeData36[[#This Row],[Probability]]&lt;20%,"Moderate",
IF(EmployeeData36[[#This Row],[Probability]]&lt;30%,"High","Very High")))</f>
        <v>Low</v>
      </c>
      <c r="AN470">
        <f t="shared" si="7"/>
        <v>0</v>
      </c>
      <c r="AO470" t="str">
        <f>EmployeeData3[[#This Row],[Department]]</f>
        <v>Finance</v>
      </c>
      <c r="AP470" t="str">
        <f>EmployeeData3[[#This Row],[Country]]</f>
        <v>UK</v>
      </c>
      <c r="AQ470" t="str">
        <f>EmployeeData[[#This Row],[Job Level]]</f>
        <v>Manager</v>
      </c>
      <c r="AR470">
        <v>0</v>
      </c>
    </row>
    <row r="471" spans="1:44">
      <c r="A471">
        <v>36</v>
      </c>
      <c r="B471">
        <v>6.7</v>
      </c>
      <c r="C471">
        <v>1.2</v>
      </c>
      <c r="D471" s="3">
        <v>1.02</v>
      </c>
      <c r="E471">
        <v>1</v>
      </c>
      <c r="F471">
        <v>13</v>
      </c>
      <c r="G471">
        <v>62</v>
      </c>
      <c r="H471">
        <v>3</v>
      </c>
      <c r="I471">
        <v>4.3</v>
      </c>
      <c r="J471">
        <v>0</v>
      </c>
      <c r="K471">
        <v>39</v>
      </c>
      <c r="L471">
        <v>1</v>
      </c>
      <c r="M471">
        <v>0</v>
      </c>
      <c r="N471">
        <v>0</v>
      </c>
      <c r="O471">
        <v>0</v>
      </c>
      <c r="P471">
        <v>0</v>
      </c>
      <c r="Q471">
        <v>0</v>
      </c>
      <c r="R471">
        <v>1</v>
      </c>
      <c r="S471">
        <v>0</v>
      </c>
      <c r="T471">
        <v>1</v>
      </c>
      <c r="U471">
        <v>0</v>
      </c>
      <c r="V471">
        <v>0</v>
      </c>
      <c r="W471">
        <v>0</v>
      </c>
      <c r="X471">
        <v>0</v>
      </c>
      <c r="Y471">
        <v>0</v>
      </c>
      <c r="Z471">
        <v>0</v>
      </c>
      <c r="AA471">
        <v>0</v>
      </c>
      <c r="AB471">
        <v>0</v>
      </c>
      <c r="AC471">
        <v>0</v>
      </c>
      <c r="AD471">
        <v>0</v>
      </c>
      <c r="AE471">
        <v>0</v>
      </c>
      <c r="AF471">
        <v>0</v>
      </c>
      <c r="AG471">
        <v>0</v>
      </c>
      <c r="AH471" s="59" cm="1">
        <f t="array" ref="AH471">$B$1005+SUMPRODUCT(A471:AG471,TRANSPOSE($B$1006:$B$1038))</f>
        <v>-2.8926257251009098</v>
      </c>
      <c r="AI471" s="3">
        <f>EXP(EmployeeData36[[#This Row],[Logit]])</f>
        <v>5.5430476170661817E-2</v>
      </c>
      <c r="AJ471">
        <f>EmployeeData36[[#This Row],[Odds]]/(1+EmployeeData36[[#This Row],[Odds]])</f>
        <v>5.2519306029304741E-2</v>
      </c>
      <c r="AK471">
        <f>IF(AR471=1,LN(EmployeeData36[[#This Row],[Probability]]),LN(1-EmployeeData36[[#This Row],[Probability]]))</f>
        <v>-5.394871798966637E-2</v>
      </c>
      <c r="AL471" s="3">
        <f>(AR471-EmployeeData36[[#This Row],[Probability]])^2</f>
        <v>2.7582775057997653E-3</v>
      </c>
      <c r="AM471" t="str">
        <f>IF(EmployeeData36[[#This Row],[Probability]]&lt;10%,"Low",
IF(EmployeeData36[[#This Row],[Probability]]&lt;20%,"Moderate",
IF(EmployeeData36[[#This Row],[Probability]]&lt;30%,"High","Very High")))</f>
        <v>Low</v>
      </c>
      <c r="AN471">
        <f t="shared" si="7"/>
        <v>0</v>
      </c>
      <c r="AO471" t="str">
        <f>EmployeeData3[[#This Row],[Department]]</f>
        <v>Claims</v>
      </c>
      <c r="AP471" t="str">
        <f>EmployeeData3[[#This Row],[Country]]</f>
        <v>UK</v>
      </c>
      <c r="AQ471" t="str">
        <f>EmployeeData[[#This Row],[Job Level]]</f>
        <v>Senior</v>
      </c>
      <c r="AR471">
        <v>0</v>
      </c>
    </row>
    <row r="472" spans="1:44">
      <c r="A472">
        <v>21</v>
      </c>
      <c r="B472">
        <v>1.5</v>
      </c>
      <c r="C472">
        <v>1.5</v>
      </c>
      <c r="D472" s="3">
        <v>1.02</v>
      </c>
      <c r="E472">
        <v>0</v>
      </c>
      <c r="F472">
        <v>21</v>
      </c>
      <c r="G472">
        <v>89</v>
      </c>
      <c r="H472">
        <v>4</v>
      </c>
      <c r="I472">
        <v>0.8</v>
      </c>
      <c r="J472">
        <v>0</v>
      </c>
      <c r="K472">
        <v>23</v>
      </c>
      <c r="L472">
        <v>1</v>
      </c>
      <c r="M472">
        <v>0</v>
      </c>
      <c r="N472">
        <v>0</v>
      </c>
      <c r="O472">
        <v>0</v>
      </c>
      <c r="P472">
        <v>0</v>
      </c>
      <c r="Q472">
        <v>0</v>
      </c>
      <c r="R472">
        <v>1</v>
      </c>
      <c r="S472">
        <v>0</v>
      </c>
      <c r="T472">
        <v>0</v>
      </c>
      <c r="U472">
        <v>0</v>
      </c>
      <c r="V472">
        <v>0</v>
      </c>
      <c r="W472">
        <v>1</v>
      </c>
      <c r="X472">
        <v>0</v>
      </c>
      <c r="Y472">
        <v>0</v>
      </c>
      <c r="Z472">
        <v>0</v>
      </c>
      <c r="AA472">
        <v>0</v>
      </c>
      <c r="AB472">
        <v>0</v>
      </c>
      <c r="AC472">
        <v>0</v>
      </c>
      <c r="AD472">
        <v>0</v>
      </c>
      <c r="AE472">
        <v>0</v>
      </c>
      <c r="AF472">
        <v>0</v>
      </c>
      <c r="AG472">
        <v>1</v>
      </c>
      <c r="AH472" s="59" cm="1">
        <f t="array" ref="AH472">$B$1005+SUMPRODUCT(A472:AG472,TRANSPOSE($B$1006:$B$1038))</f>
        <v>-2.4106305026343668</v>
      </c>
      <c r="AI472" s="3">
        <f>EXP(EmployeeData36[[#This Row],[Logit]])</f>
        <v>8.9758683640959458E-2</v>
      </c>
      <c r="AJ472">
        <f>EmployeeData36[[#This Row],[Odds]]/(1+EmployeeData36[[#This Row],[Odds]])</f>
        <v>8.2365651211027263E-2</v>
      </c>
      <c r="AK472">
        <f>IF(AR472=1,LN(EmployeeData36[[#This Row],[Probability]]),LN(1-EmployeeData36[[#This Row],[Probability]]))</f>
        <v>-8.595628057532978E-2</v>
      </c>
      <c r="AL472" s="3">
        <f>(AR472-EmployeeData36[[#This Row],[Probability]])^2</f>
        <v>6.784100499416597E-3</v>
      </c>
      <c r="AM472" t="str">
        <f>IF(EmployeeData36[[#This Row],[Probability]]&lt;10%,"Low",
IF(EmployeeData36[[#This Row],[Probability]]&lt;20%,"Moderate",
IF(EmployeeData36[[#This Row],[Probability]]&lt;30%,"High","Very High")))</f>
        <v>Low</v>
      </c>
      <c r="AN472">
        <f t="shared" si="7"/>
        <v>0</v>
      </c>
      <c r="AO472" t="str">
        <f>EmployeeData3[[#This Row],[Department]]</f>
        <v>IT</v>
      </c>
      <c r="AP472" t="str">
        <f>EmployeeData3[[#This Row],[Country]]</f>
        <v>UK</v>
      </c>
      <c r="AQ472" t="str">
        <f>EmployeeData[[#This Row],[Job Level]]</f>
        <v>Senior</v>
      </c>
      <c r="AR472">
        <v>0</v>
      </c>
    </row>
    <row r="473" spans="1:44">
      <c r="A473">
        <v>33</v>
      </c>
      <c r="B473">
        <v>1.5</v>
      </c>
      <c r="C473">
        <v>1.5</v>
      </c>
      <c r="D473" s="3">
        <v>1.1200000000000001</v>
      </c>
      <c r="E473">
        <v>0</v>
      </c>
      <c r="F473">
        <v>29</v>
      </c>
      <c r="G473">
        <v>46</v>
      </c>
      <c r="H473">
        <v>3</v>
      </c>
      <c r="I473">
        <v>4.9000000000000004</v>
      </c>
      <c r="J473">
        <v>1</v>
      </c>
      <c r="K473">
        <v>49</v>
      </c>
      <c r="L473">
        <v>1</v>
      </c>
      <c r="M473">
        <v>0</v>
      </c>
      <c r="N473">
        <v>0</v>
      </c>
      <c r="O473">
        <v>0</v>
      </c>
      <c r="P473">
        <v>0</v>
      </c>
      <c r="Q473">
        <v>0</v>
      </c>
      <c r="R473">
        <v>1</v>
      </c>
      <c r="S473">
        <v>0</v>
      </c>
      <c r="T473">
        <v>1</v>
      </c>
      <c r="U473">
        <v>0</v>
      </c>
      <c r="V473">
        <v>0</v>
      </c>
      <c r="W473">
        <v>0</v>
      </c>
      <c r="X473">
        <v>0</v>
      </c>
      <c r="Y473">
        <v>0</v>
      </c>
      <c r="Z473">
        <v>0</v>
      </c>
      <c r="AA473">
        <v>0</v>
      </c>
      <c r="AB473">
        <v>1</v>
      </c>
      <c r="AC473">
        <v>0</v>
      </c>
      <c r="AD473">
        <v>0</v>
      </c>
      <c r="AE473">
        <v>0</v>
      </c>
      <c r="AF473">
        <v>0</v>
      </c>
      <c r="AG473">
        <v>0</v>
      </c>
      <c r="AH473" s="59" cm="1">
        <f t="array" ref="AH473">$B$1005+SUMPRODUCT(A473:AG473,TRANSPOSE($B$1006:$B$1038))</f>
        <v>8.3741198561544494E-2</v>
      </c>
      <c r="AI473" s="3">
        <f>EXP(EmployeeData36[[#This Row],[Logit]])</f>
        <v>1.0873474503071652</v>
      </c>
      <c r="AJ473">
        <f>EmployeeData36[[#This Row],[Odds]]/(1+EmployeeData36[[#This Row],[Odds]])</f>
        <v>0.52092307399381721</v>
      </c>
      <c r="AK473">
        <f>IF(AR473=1,LN(EmployeeData36[[#This Row],[Probability]]),LN(1-EmployeeData36[[#This Row],[Probability]]))</f>
        <v>-0.73589409737540201</v>
      </c>
      <c r="AL473" s="3">
        <f>(AR473-EmployeeData36[[#This Row],[Probability]])^2</f>
        <v>0.27136084901916796</v>
      </c>
      <c r="AM473" t="str">
        <f>IF(EmployeeData36[[#This Row],[Probability]]&lt;10%,"Low",
IF(EmployeeData36[[#This Row],[Probability]]&lt;20%,"Moderate",
IF(EmployeeData36[[#This Row],[Probability]]&lt;30%,"High","Very High")))</f>
        <v>Very High</v>
      </c>
      <c r="AN473">
        <f t="shared" si="7"/>
        <v>0</v>
      </c>
      <c r="AO473" t="str">
        <f>EmployeeData3[[#This Row],[Department]]</f>
        <v>Claims</v>
      </c>
      <c r="AP473" t="str">
        <f>EmployeeData3[[#This Row],[Country]]</f>
        <v>Germany</v>
      </c>
      <c r="AQ473" t="str">
        <f>EmployeeData[[#This Row],[Job Level]]</f>
        <v>Senior</v>
      </c>
      <c r="AR473">
        <v>0</v>
      </c>
    </row>
    <row r="474" spans="1:44">
      <c r="A474">
        <v>44</v>
      </c>
      <c r="B474">
        <v>1.8</v>
      </c>
      <c r="C474">
        <v>1.8</v>
      </c>
      <c r="D474" s="3">
        <v>1.02</v>
      </c>
      <c r="E474">
        <v>0</v>
      </c>
      <c r="F474">
        <v>5</v>
      </c>
      <c r="G474">
        <v>64</v>
      </c>
      <c r="H474">
        <v>4</v>
      </c>
      <c r="I474">
        <v>0.6</v>
      </c>
      <c r="J474">
        <v>0</v>
      </c>
      <c r="K474">
        <v>10</v>
      </c>
      <c r="L474">
        <v>0</v>
      </c>
      <c r="M474">
        <v>0</v>
      </c>
      <c r="N474">
        <v>1</v>
      </c>
      <c r="O474">
        <v>0</v>
      </c>
      <c r="P474">
        <v>0</v>
      </c>
      <c r="Q474">
        <v>1</v>
      </c>
      <c r="R474">
        <v>0</v>
      </c>
      <c r="S474">
        <v>0</v>
      </c>
      <c r="T474">
        <v>0</v>
      </c>
      <c r="U474">
        <v>0</v>
      </c>
      <c r="V474">
        <v>0</v>
      </c>
      <c r="W474">
        <v>1</v>
      </c>
      <c r="X474">
        <v>0</v>
      </c>
      <c r="Y474">
        <v>0</v>
      </c>
      <c r="Z474">
        <v>0</v>
      </c>
      <c r="AA474">
        <v>0</v>
      </c>
      <c r="AB474">
        <v>0</v>
      </c>
      <c r="AC474">
        <v>0</v>
      </c>
      <c r="AD474">
        <v>0</v>
      </c>
      <c r="AE474">
        <v>0</v>
      </c>
      <c r="AF474">
        <v>0</v>
      </c>
      <c r="AG474">
        <v>1</v>
      </c>
      <c r="AH474" s="59" cm="1">
        <f t="array" ref="AH474">$B$1005+SUMPRODUCT(A474:AG474,TRANSPOSE($B$1006:$B$1038))</f>
        <v>-2.2837468939556178</v>
      </c>
      <c r="AI474" s="3">
        <f>EXP(EmployeeData36[[#This Row],[Logit]])</f>
        <v>0.10190167573867846</v>
      </c>
      <c r="AJ474">
        <f>EmployeeData36[[#This Row],[Odds]]/(1+EmployeeData36[[#This Row],[Odds]])</f>
        <v>9.247801140729453E-2</v>
      </c>
      <c r="AK474">
        <f>IF(AR474=1,LN(EmployeeData36[[#This Row],[Probability]]),LN(1-EmployeeData36[[#This Row],[Probability]]))</f>
        <v>-9.7037483282448447E-2</v>
      </c>
      <c r="AL474" s="3">
        <f>(AR474-EmployeeData36[[#This Row],[Probability]])^2</f>
        <v>8.5521825938476969E-3</v>
      </c>
      <c r="AM474" t="str">
        <f>IF(EmployeeData36[[#This Row],[Probability]]&lt;10%,"Low",
IF(EmployeeData36[[#This Row],[Probability]]&lt;20%,"Moderate",
IF(EmployeeData36[[#This Row],[Probability]]&lt;30%,"High","Very High")))</f>
        <v>Low</v>
      </c>
      <c r="AN474">
        <f t="shared" si="7"/>
        <v>0</v>
      </c>
      <c r="AO474" t="str">
        <f>EmployeeData3[[#This Row],[Department]]</f>
        <v>IT</v>
      </c>
      <c r="AP474" t="str">
        <f>EmployeeData3[[#This Row],[Country]]</f>
        <v>UK</v>
      </c>
      <c r="AQ474" t="str">
        <f>EmployeeData[[#This Row],[Job Level]]</f>
        <v>Manager</v>
      </c>
      <c r="AR474">
        <v>0</v>
      </c>
    </row>
    <row r="475" spans="1:44">
      <c r="A475">
        <v>51</v>
      </c>
      <c r="B475">
        <v>5.7</v>
      </c>
      <c r="C475">
        <v>2.4</v>
      </c>
      <c r="D475" s="3">
        <v>0.93</v>
      </c>
      <c r="E475">
        <v>0</v>
      </c>
      <c r="F475">
        <v>11</v>
      </c>
      <c r="G475">
        <v>71</v>
      </c>
      <c r="H475">
        <v>12</v>
      </c>
      <c r="I475">
        <v>4</v>
      </c>
      <c r="J475">
        <v>0</v>
      </c>
      <c r="K475">
        <v>22</v>
      </c>
      <c r="L475">
        <v>0</v>
      </c>
      <c r="M475">
        <v>0</v>
      </c>
      <c r="N475">
        <v>0</v>
      </c>
      <c r="O475">
        <v>1</v>
      </c>
      <c r="P475">
        <v>0</v>
      </c>
      <c r="Q475">
        <v>0</v>
      </c>
      <c r="R475">
        <v>0</v>
      </c>
      <c r="S475">
        <v>0</v>
      </c>
      <c r="T475">
        <v>1</v>
      </c>
      <c r="U475">
        <v>0</v>
      </c>
      <c r="V475">
        <v>0</v>
      </c>
      <c r="W475">
        <v>0</v>
      </c>
      <c r="X475">
        <v>0</v>
      </c>
      <c r="Y475">
        <v>0</v>
      </c>
      <c r="Z475">
        <v>0</v>
      </c>
      <c r="AA475">
        <v>0</v>
      </c>
      <c r="AB475">
        <v>0</v>
      </c>
      <c r="AC475">
        <v>0</v>
      </c>
      <c r="AD475">
        <v>0</v>
      </c>
      <c r="AE475">
        <v>0</v>
      </c>
      <c r="AF475">
        <v>0</v>
      </c>
      <c r="AG475">
        <v>0</v>
      </c>
      <c r="AH475" s="59" cm="1">
        <f t="array" ref="AH475">$B$1005+SUMPRODUCT(A475:AG475,TRANSPOSE($B$1006:$B$1038))</f>
        <v>-2.6271737626144485</v>
      </c>
      <c r="AI475" s="3">
        <f>EXP(EmployeeData36[[#This Row],[Logit]])</f>
        <v>7.2282461222426667E-2</v>
      </c>
      <c r="AJ475">
        <f>EmployeeData36[[#This Row],[Odds]]/(1+EmployeeData36[[#This Row],[Odds]])</f>
        <v>6.7409907217938644E-2</v>
      </c>
      <c r="AK475">
        <f>IF(AR475=1,LN(EmployeeData36[[#This Row],[Probability]]),LN(1-EmployeeData36[[#This Row],[Probability]]))</f>
        <v>-6.978951788752441E-2</v>
      </c>
      <c r="AL475" s="3">
        <f>(AR475-EmployeeData36[[#This Row],[Probability]])^2</f>
        <v>4.5440955911310969E-3</v>
      </c>
      <c r="AM475" t="str">
        <f>IF(EmployeeData36[[#This Row],[Probability]]&lt;10%,"Low",
IF(EmployeeData36[[#This Row],[Probability]]&lt;20%,"Moderate",
IF(EmployeeData36[[#This Row],[Probability]]&lt;30%,"High","Very High")))</f>
        <v>Low</v>
      </c>
      <c r="AN475">
        <f t="shared" si="7"/>
        <v>0</v>
      </c>
      <c r="AO475" t="str">
        <f>EmployeeData3[[#This Row],[Department]]</f>
        <v>Claims</v>
      </c>
      <c r="AP475" t="str">
        <f>EmployeeData3[[#This Row],[Country]]</f>
        <v>UK</v>
      </c>
      <c r="AQ475" t="str">
        <f>EmployeeData[[#This Row],[Job Level]]</f>
        <v>Professional</v>
      </c>
      <c r="AR475">
        <v>0</v>
      </c>
    </row>
    <row r="476" spans="1:44">
      <c r="A476">
        <v>28</v>
      </c>
      <c r="B476">
        <v>5</v>
      </c>
      <c r="C476">
        <v>2.5</v>
      </c>
      <c r="D476" s="3">
        <v>0.89</v>
      </c>
      <c r="E476">
        <v>1</v>
      </c>
      <c r="F476">
        <v>15</v>
      </c>
      <c r="G476">
        <v>77</v>
      </c>
      <c r="H476">
        <v>2</v>
      </c>
      <c r="I476">
        <v>8.4</v>
      </c>
      <c r="J476">
        <v>0</v>
      </c>
      <c r="K476">
        <v>18</v>
      </c>
      <c r="L476">
        <v>0</v>
      </c>
      <c r="M476">
        <v>0</v>
      </c>
      <c r="N476">
        <v>0</v>
      </c>
      <c r="O476">
        <v>1</v>
      </c>
      <c r="P476">
        <v>0</v>
      </c>
      <c r="Q476">
        <v>0</v>
      </c>
      <c r="R476">
        <v>0</v>
      </c>
      <c r="S476">
        <v>0</v>
      </c>
      <c r="T476">
        <v>0</v>
      </c>
      <c r="U476">
        <v>0</v>
      </c>
      <c r="V476">
        <v>0</v>
      </c>
      <c r="W476">
        <v>0</v>
      </c>
      <c r="X476">
        <v>0</v>
      </c>
      <c r="Y476">
        <v>0</v>
      </c>
      <c r="Z476">
        <v>0</v>
      </c>
      <c r="AA476">
        <v>0</v>
      </c>
      <c r="AB476">
        <v>0</v>
      </c>
      <c r="AC476">
        <v>0</v>
      </c>
      <c r="AD476">
        <v>0</v>
      </c>
      <c r="AE476">
        <v>0</v>
      </c>
      <c r="AF476">
        <v>1</v>
      </c>
      <c r="AG476">
        <v>0</v>
      </c>
      <c r="AH476" s="59" cm="1">
        <f t="array" ref="AH476">$B$1005+SUMPRODUCT(A476:AG476,TRANSPOSE($B$1006:$B$1038))</f>
        <v>-3.4129077216940678</v>
      </c>
      <c r="AI476" s="3">
        <f>EXP(EmployeeData36[[#This Row],[Logit]])</f>
        <v>3.2945265304592949E-2</v>
      </c>
      <c r="AJ476">
        <f>EmployeeData36[[#This Row],[Odds]]/(1+EmployeeData36[[#This Row],[Odds]])</f>
        <v>3.1894492778257823E-2</v>
      </c>
      <c r="AK476">
        <f>IF(AR476=1,LN(EmployeeData36[[#This Row],[Probability]]),LN(1-EmployeeData36[[#This Row],[Probability]]))</f>
        <v>-3.24142025813072E-2</v>
      </c>
      <c r="AL476" s="3">
        <f>(AR476-EmployeeData36[[#This Row],[Probability]])^2</f>
        <v>1.0172586695823404E-3</v>
      </c>
      <c r="AM476" t="str">
        <f>IF(EmployeeData36[[#This Row],[Probability]]&lt;10%,"Low",
IF(EmployeeData36[[#This Row],[Probability]]&lt;20%,"Moderate",
IF(EmployeeData36[[#This Row],[Probability]]&lt;30%,"High","Very High")))</f>
        <v>Low</v>
      </c>
      <c r="AN476">
        <f t="shared" si="7"/>
        <v>0</v>
      </c>
      <c r="AO476" t="str">
        <f>EmployeeData3[[#This Row],[Department]]</f>
        <v>Operations</v>
      </c>
      <c r="AP476" t="str">
        <f>EmployeeData3[[#This Row],[Country]]</f>
        <v>UK</v>
      </c>
      <c r="AQ476" t="str">
        <f>EmployeeData[[#This Row],[Job Level]]</f>
        <v>Professional</v>
      </c>
      <c r="AR476">
        <v>0</v>
      </c>
    </row>
    <row r="477" spans="1:44">
      <c r="A477">
        <v>28</v>
      </c>
      <c r="B477">
        <v>7.8</v>
      </c>
      <c r="C477">
        <v>4.5</v>
      </c>
      <c r="D477" s="3">
        <v>0.97</v>
      </c>
      <c r="E477">
        <v>0</v>
      </c>
      <c r="F477">
        <v>30</v>
      </c>
      <c r="G477">
        <v>84</v>
      </c>
      <c r="H477">
        <v>7</v>
      </c>
      <c r="I477">
        <v>4.0999999999999996</v>
      </c>
      <c r="J477">
        <v>1</v>
      </c>
      <c r="K477">
        <v>35</v>
      </c>
      <c r="L477">
        <v>1</v>
      </c>
      <c r="M477">
        <v>1</v>
      </c>
      <c r="N477">
        <v>0</v>
      </c>
      <c r="O477">
        <v>0</v>
      </c>
      <c r="P477">
        <v>0</v>
      </c>
      <c r="Q477">
        <v>0</v>
      </c>
      <c r="R477">
        <v>1</v>
      </c>
      <c r="S477">
        <v>0</v>
      </c>
      <c r="T477">
        <v>1</v>
      </c>
      <c r="U477">
        <v>0</v>
      </c>
      <c r="V477">
        <v>0</v>
      </c>
      <c r="W477">
        <v>0</v>
      </c>
      <c r="X477">
        <v>0</v>
      </c>
      <c r="Y477">
        <v>0</v>
      </c>
      <c r="Z477">
        <v>0</v>
      </c>
      <c r="AA477">
        <v>0</v>
      </c>
      <c r="AB477">
        <v>0</v>
      </c>
      <c r="AC477">
        <v>0</v>
      </c>
      <c r="AD477">
        <v>0</v>
      </c>
      <c r="AE477">
        <v>0</v>
      </c>
      <c r="AF477">
        <v>1</v>
      </c>
      <c r="AG477">
        <v>0</v>
      </c>
      <c r="AH477" s="59" cm="1">
        <f t="array" ref="AH477">$B$1005+SUMPRODUCT(A477:AG477,TRANSPOSE($B$1006:$B$1038))</f>
        <v>-1.0003613443296988</v>
      </c>
      <c r="AI477" s="3">
        <f>EXP(EmployeeData36[[#This Row],[Logit]])</f>
        <v>0.3677465340354284</v>
      </c>
      <c r="AJ477">
        <f>EmployeeData36[[#This Row],[Odds]]/(1+EmployeeData36[[#This Row],[Odds]])</f>
        <v>0.26887038269468044</v>
      </c>
      <c r="AK477">
        <f>IF(AR477=1,LN(EmployeeData36[[#This Row],[Probability]]),LN(1-EmployeeData36[[#This Row],[Probability]]))</f>
        <v>-1.3135258642253569</v>
      </c>
      <c r="AL477" s="3">
        <f>(AR477-EmployeeData36[[#This Row],[Probability]])^2</f>
        <v>0.53455051730102299</v>
      </c>
      <c r="AM477" t="str">
        <f>IF(EmployeeData36[[#This Row],[Probability]]&lt;10%,"Low",
IF(EmployeeData36[[#This Row],[Probability]]&lt;20%,"Moderate",
IF(EmployeeData36[[#This Row],[Probability]]&lt;30%,"High","Very High")))</f>
        <v>High</v>
      </c>
      <c r="AN477">
        <f t="shared" si="7"/>
        <v>1</v>
      </c>
      <c r="AO477" t="str">
        <f>EmployeeData3[[#This Row],[Department]]</f>
        <v>Claims</v>
      </c>
      <c r="AP477" t="str">
        <f>EmployeeData3[[#This Row],[Country]]</f>
        <v>UK</v>
      </c>
      <c r="AQ477" t="str">
        <f>EmployeeData[[#This Row],[Job Level]]</f>
        <v>Senior</v>
      </c>
      <c r="AR477">
        <v>1</v>
      </c>
    </row>
    <row r="478" spans="1:44">
      <c r="A478">
        <v>38</v>
      </c>
      <c r="B478">
        <v>8.3000000000000007</v>
      </c>
      <c r="C478">
        <v>1.9</v>
      </c>
      <c r="D478" s="3">
        <v>0.91</v>
      </c>
      <c r="E478">
        <v>0</v>
      </c>
      <c r="F478">
        <v>10</v>
      </c>
      <c r="G478">
        <v>50</v>
      </c>
      <c r="H478">
        <v>7</v>
      </c>
      <c r="I478">
        <v>2</v>
      </c>
      <c r="J478">
        <v>0</v>
      </c>
      <c r="K478">
        <v>0</v>
      </c>
      <c r="L478">
        <v>0</v>
      </c>
      <c r="M478">
        <v>0</v>
      </c>
      <c r="N478">
        <v>0</v>
      </c>
      <c r="O478">
        <v>1</v>
      </c>
      <c r="P478">
        <v>0</v>
      </c>
      <c r="Q478">
        <v>1</v>
      </c>
      <c r="R478">
        <v>0</v>
      </c>
      <c r="S478">
        <v>0</v>
      </c>
      <c r="T478">
        <v>0</v>
      </c>
      <c r="U478">
        <v>0</v>
      </c>
      <c r="V478">
        <v>0</v>
      </c>
      <c r="W478">
        <v>1</v>
      </c>
      <c r="X478">
        <v>0</v>
      </c>
      <c r="Y478">
        <v>0</v>
      </c>
      <c r="Z478">
        <v>0</v>
      </c>
      <c r="AA478">
        <v>1</v>
      </c>
      <c r="AB478">
        <v>0</v>
      </c>
      <c r="AC478">
        <v>0</v>
      </c>
      <c r="AD478">
        <v>0</v>
      </c>
      <c r="AE478">
        <v>0</v>
      </c>
      <c r="AF478">
        <v>0</v>
      </c>
      <c r="AG478">
        <v>0</v>
      </c>
      <c r="AH478" s="59" cm="1">
        <f t="array" ref="AH478">$B$1005+SUMPRODUCT(A478:AG478,TRANSPOSE($B$1006:$B$1038))</f>
        <v>-1.1808841138153838</v>
      </c>
      <c r="AI478" s="3">
        <f>EXP(EmployeeData36[[#This Row],[Logit]])</f>
        <v>0.30700718928110116</v>
      </c>
      <c r="AJ478">
        <f>EmployeeData36[[#This Row],[Odds]]/(1+EmployeeData36[[#This Row],[Odds]])</f>
        <v>0.23489326745782146</v>
      </c>
      <c r="AK478">
        <f>IF(AR478=1,LN(EmployeeData36[[#This Row],[Probability]]),LN(1-EmployeeData36[[#This Row],[Probability]]))</f>
        <v>-1.4486240490399696</v>
      </c>
      <c r="AL478" s="3">
        <f>(AR478-EmployeeData36[[#This Row],[Probability]])^2</f>
        <v>0.58538831218136878</v>
      </c>
      <c r="AM478" t="str">
        <f>IF(EmployeeData36[[#This Row],[Probability]]&lt;10%,"Low",
IF(EmployeeData36[[#This Row],[Probability]]&lt;20%,"Moderate",
IF(EmployeeData36[[#This Row],[Probability]]&lt;30%,"High","Very High")))</f>
        <v>High</v>
      </c>
      <c r="AN478">
        <f t="shared" si="7"/>
        <v>1</v>
      </c>
      <c r="AO478" t="str">
        <f>EmployeeData3[[#This Row],[Department]]</f>
        <v>IT</v>
      </c>
      <c r="AP478" t="str">
        <f>EmployeeData3[[#This Row],[Country]]</f>
        <v>Canada</v>
      </c>
      <c r="AQ478" t="str">
        <f>EmployeeData[[#This Row],[Job Level]]</f>
        <v>Manager</v>
      </c>
      <c r="AR478">
        <v>1</v>
      </c>
    </row>
    <row r="479" spans="1:44">
      <c r="A479">
        <v>21</v>
      </c>
      <c r="B479">
        <v>1</v>
      </c>
      <c r="C479">
        <v>0.9</v>
      </c>
      <c r="D479" s="3">
        <v>1</v>
      </c>
      <c r="E479">
        <v>1</v>
      </c>
      <c r="F479">
        <v>11</v>
      </c>
      <c r="G479">
        <v>71</v>
      </c>
      <c r="H479">
        <v>7</v>
      </c>
      <c r="I479">
        <v>8.1999999999999993</v>
      </c>
      <c r="J479">
        <v>0</v>
      </c>
      <c r="K479">
        <v>7</v>
      </c>
      <c r="L479">
        <v>1</v>
      </c>
      <c r="M479">
        <v>1</v>
      </c>
      <c r="N479">
        <v>0</v>
      </c>
      <c r="O479">
        <v>0</v>
      </c>
      <c r="P479">
        <v>0</v>
      </c>
      <c r="Q479">
        <v>0</v>
      </c>
      <c r="R479">
        <v>1</v>
      </c>
      <c r="S479">
        <v>0</v>
      </c>
      <c r="T479">
        <v>0</v>
      </c>
      <c r="U479">
        <v>0</v>
      </c>
      <c r="V479">
        <v>0</v>
      </c>
      <c r="W479">
        <v>0</v>
      </c>
      <c r="X479">
        <v>0</v>
      </c>
      <c r="Y479">
        <v>0</v>
      </c>
      <c r="Z479">
        <v>0</v>
      </c>
      <c r="AA479">
        <v>0</v>
      </c>
      <c r="AB479">
        <v>0</v>
      </c>
      <c r="AC479">
        <v>0</v>
      </c>
      <c r="AD479">
        <v>0</v>
      </c>
      <c r="AE479">
        <v>0</v>
      </c>
      <c r="AF479">
        <v>0</v>
      </c>
      <c r="AG479">
        <v>0</v>
      </c>
      <c r="AH479" s="59" cm="1">
        <f t="array" ref="AH479">$B$1005+SUMPRODUCT(A479:AG479,TRANSPOSE($B$1006:$B$1038))</f>
        <v>-2.6699778277364361</v>
      </c>
      <c r="AI479" s="3">
        <f>EXP(EmployeeData36[[#This Row],[Logit]])</f>
        <v>6.9253760804960568E-2</v>
      </c>
      <c r="AJ479">
        <f>EmployeeData36[[#This Row],[Odds]]/(1+EmployeeData36[[#This Row],[Odds]])</f>
        <v>6.4768311642714849E-2</v>
      </c>
      <c r="AK479">
        <f>IF(AR479=1,LN(EmployeeData36[[#This Row],[Probability]]),LN(1-EmployeeData36[[#This Row],[Probability]]))</f>
        <v>-6.6960985355039318E-2</v>
      </c>
      <c r="AL479" s="3">
        <f>(AR479-EmployeeData36[[#This Row],[Probability]])^2</f>
        <v>4.194934193047832E-3</v>
      </c>
      <c r="AM479" t="str">
        <f>IF(EmployeeData36[[#This Row],[Probability]]&lt;10%,"Low",
IF(EmployeeData36[[#This Row],[Probability]]&lt;20%,"Moderate",
IF(EmployeeData36[[#This Row],[Probability]]&lt;30%,"High","Very High")))</f>
        <v>Low</v>
      </c>
      <c r="AN479">
        <f t="shared" si="7"/>
        <v>0</v>
      </c>
      <c r="AO479" t="str">
        <f>EmployeeData3[[#This Row],[Department]]</f>
        <v>Operations</v>
      </c>
      <c r="AP479" t="str">
        <f>EmployeeData3[[#This Row],[Country]]</f>
        <v>UK</v>
      </c>
      <c r="AQ479" t="str">
        <f>EmployeeData[[#This Row],[Job Level]]</f>
        <v>Senior</v>
      </c>
      <c r="AR479">
        <v>0</v>
      </c>
    </row>
    <row r="480" spans="1:44">
      <c r="A480">
        <v>34</v>
      </c>
      <c r="B480">
        <v>5.6</v>
      </c>
      <c r="C480">
        <v>3.7</v>
      </c>
      <c r="D480" s="3">
        <v>0.94</v>
      </c>
      <c r="E480">
        <v>0</v>
      </c>
      <c r="F480">
        <v>20</v>
      </c>
      <c r="G480">
        <v>43</v>
      </c>
      <c r="H480">
        <v>12</v>
      </c>
      <c r="I480">
        <v>3.1</v>
      </c>
      <c r="J480">
        <v>0</v>
      </c>
      <c r="K480">
        <v>23</v>
      </c>
      <c r="L480">
        <v>1</v>
      </c>
      <c r="M480">
        <v>0</v>
      </c>
      <c r="N480">
        <v>0</v>
      </c>
      <c r="O480">
        <v>0</v>
      </c>
      <c r="P480">
        <v>0</v>
      </c>
      <c r="Q480">
        <v>1</v>
      </c>
      <c r="R480">
        <v>0</v>
      </c>
      <c r="S480">
        <v>0</v>
      </c>
      <c r="T480">
        <v>1</v>
      </c>
      <c r="U480">
        <v>0</v>
      </c>
      <c r="V480">
        <v>0</v>
      </c>
      <c r="W480">
        <v>0</v>
      </c>
      <c r="X480">
        <v>0</v>
      </c>
      <c r="Y480">
        <v>0</v>
      </c>
      <c r="Z480">
        <v>0</v>
      </c>
      <c r="AA480">
        <v>0</v>
      </c>
      <c r="AB480">
        <v>0</v>
      </c>
      <c r="AC480">
        <v>0</v>
      </c>
      <c r="AD480">
        <v>0</v>
      </c>
      <c r="AE480">
        <v>0</v>
      </c>
      <c r="AF480">
        <v>1</v>
      </c>
      <c r="AG480">
        <v>0</v>
      </c>
      <c r="AH480" s="59" cm="1">
        <f t="array" ref="AH480">$B$1005+SUMPRODUCT(A480:AG480,TRANSPOSE($B$1006:$B$1038))</f>
        <v>-0.1972172332472949</v>
      </c>
      <c r="AI480" s="3">
        <f>EXP(EmployeeData36[[#This Row],[Logit]])</f>
        <v>0.82101226277944173</v>
      </c>
      <c r="AJ480">
        <f>EmployeeData36[[#This Row],[Odds]]/(1+EmployeeData36[[#This Row],[Odds]])</f>
        <v>0.45085487866309965</v>
      </c>
      <c r="AK480">
        <f>IF(AR480=1,LN(EmployeeData36[[#This Row],[Probability]]),LN(1-EmployeeData36[[#This Row],[Probability]]))</f>
        <v>-0.79660976806094408</v>
      </c>
      <c r="AL480" s="3">
        <f>(AR480-EmployeeData36[[#This Row],[Probability]])^2</f>
        <v>0.30156036428811894</v>
      </c>
      <c r="AM480" t="str">
        <f>IF(EmployeeData36[[#This Row],[Probability]]&lt;10%,"Low",
IF(EmployeeData36[[#This Row],[Probability]]&lt;20%,"Moderate",
IF(EmployeeData36[[#This Row],[Probability]]&lt;30%,"High","Very High")))</f>
        <v>Very High</v>
      </c>
      <c r="AN480">
        <f t="shared" si="7"/>
        <v>1</v>
      </c>
      <c r="AO480" t="str">
        <f>EmployeeData3[[#This Row],[Department]]</f>
        <v>Claims</v>
      </c>
      <c r="AP480" t="str">
        <f>EmployeeData3[[#This Row],[Country]]</f>
        <v>UK</v>
      </c>
      <c r="AQ480" t="str">
        <f>EmployeeData[[#This Row],[Job Level]]</f>
        <v>Manager</v>
      </c>
      <c r="AR480">
        <v>1</v>
      </c>
    </row>
    <row r="481" spans="1:44">
      <c r="A481">
        <v>22</v>
      </c>
      <c r="B481">
        <v>8.1</v>
      </c>
      <c r="C481">
        <v>1.6</v>
      </c>
      <c r="D481" s="3">
        <v>0.84</v>
      </c>
      <c r="E481">
        <v>1</v>
      </c>
      <c r="F481">
        <v>11</v>
      </c>
      <c r="G481">
        <v>72</v>
      </c>
      <c r="H481">
        <v>0</v>
      </c>
      <c r="I481">
        <v>1.2</v>
      </c>
      <c r="J481">
        <v>0</v>
      </c>
      <c r="K481">
        <v>43</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s="59" cm="1">
        <f t="array" ref="AH481">$B$1005+SUMPRODUCT(A481:AG481,TRANSPOSE($B$1006:$B$1038))</f>
        <v>-3.6066264014597564</v>
      </c>
      <c r="AI481" s="3">
        <f>EXP(EmployeeData36[[#This Row],[Logit]])</f>
        <v>2.7143263051502123E-2</v>
      </c>
      <c r="AJ481">
        <f>EmployeeData36[[#This Row],[Odds]]/(1+EmployeeData36[[#This Row],[Odds]])</f>
        <v>2.6425975837940274E-2</v>
      </c>
      <c r="AK481">
        <f>IF(AR481=1,LN(EmployeeData36[[#This Row],[Probability]]),LN(1-EmployeeData36[[#This Row],[Probability]]))</f>
        <v>-2.6781417859833026E-2</v>
      </c>
      <c r="AL481" s="3">
        <f>(AR481-EmployeeData36[[#This Row],[Probability]])^2</f>
        <v>6.9833219898740313E-4</v>
      </c>
      <c r="AM481" t="str">
        <f>IF(EmployeeData36[[#This Row],[Probability]]&lt;10%,"Low",
IF(EmployeeData36[[#This Row],[Probability]]&lt;20%,"Moderate",
IF(EmployeeData36[[#This Row],[Probability]]&lt;30%,"High","Very High")))</f>
        <v>Low</v>
      </c>
      <c r="AN481">
        <f t="shared" si="7"/>
        <v>0</v>
      </c>
      <c r="AO481" t="str">
        <f>EmployeeData3[[#This Row],[Department]]</f>
        <v>Operations</v>
      </c>
      <c r="AP481" t="str">
        <f>EmployeeData3[[#This Row],[Country]]</f>
        <v>UK</v>
      </c>
      <c r="AQ481" t="str">
        <f>EmployeeData[[#This Row],[Job Level]]</f>
        <v>Professional</v>
      </c>
      <c r="AR481">
        <v>0</v>
      </c>
    </row>
    <row r="482" spans="1:44">
      <c r="A482">
        <v>50</v>
      </c>
      <c r="B482">
        <v>3</v>
      </c>
      <c r="C482">
        <v>2.6</v>
      </c>
      <c r="D482" s="3">
        <v>1.1200000000000001</v>
      </c>
      <c r="E482">
        <v>0</v>
      </c>
      <c r="F482">
        <v>17</v>
      </c>
      <c r="G482">
        <v>75</v>
      </c>
      <c r="H482">
        <v>1</v>
      </c>
      <c r="I482">
        <v>1.6</v>
      </c>
      <c r="J482">
        <v>0</v>
      </c>
      <c r="K482">
        <v>27</v>
      </c>
      <c r="L482">
        <v>0</v>
      </c>
      <c r="M482">
        <v>0</v>
      </c>
      <c r="N482">
        <v>0</v>
      </c>
      <c r="O482">
        <v>0</v>
      </c>
      <c r="P482">
        <v>0</v>
      </c>
      <c r="Q482">
        <v>1</v>
      </c>
      <c r="R482">
        <v>0</v>
      </c>
      <c r="S482">
        <v>0</v>
      </c>
      <c r="T482">
        <v>0</v>
      </c>
      <c r="U482">
        <v>0</v>
      </c>
      <c r="V482">
        <v>0</v>
      </c>
      <c r="W482">
        <v>0</v>
      </c>
      <c r="X482">
        <v>0</v>
      </c>
      <c r="Y482">
        <v>0</v>
      </c>
      <c r="Z482">
        <v>0</v>
      </c>
      <c r="AA482">
        <v>0</v>
      </c>
      <c r="AB482">
        <v>0</v>
      </c>
      <c r="AC482">
        <v>0</v>
      </c>
      <c r="AD482">
        <v>0</v>
      </c>
      <c r="AE482">
        <v>1</v>
      </c>
      <c r="AF482">
        <v>0</v>
      </c>
      <c r="AG482">
        <v>0</v>
      </c>
      <c r="AH482" s="59" cm="1">
        <f t="array" ref="AH482">$B$1005+SUMPRODUCT(A482:AG482,TRANSPOSE($B$1006:$B$1038))</f>
        <v>-2.1458887888577123</v>
      </c>
      <c r="AI482" s="3">
        <f>EXP(EmployeeData36[[#This Row],[Logit]])</f>
        <v>0.11696403450220388</v>
      </c>
      <c r="AJ482">
        <f>EmployeeData36[[#This Row],[Odds]]/(1+EmployeeData36[[#This Row],[Odds]])</f>
        <v>0.10471602566355784</v>
      </c>
      <c r="AK482">
        <f>IF(AR482=1,LN(EmployeeData36[[#This Row],[Probability]]),LN(1-EmployeeData36[[#This Row],[Probability]]))</f>
        <v>-0.11061432127164521</v>
      </c>
      <c r="AL482" s="3">
        <f>(AR482-EmployeeData36[[#This Row],[Probability]])^2</f>
        <v>1.0965446030770903E-2</v>
      </c>
      <c r="AM482" t="str">
        <f>IF(EmployeeData36[[#This Row],[Probability]]&lt;10%,"Low",
IF(EmployeeData36[[#This Row],[Probability]]&lt;20%,"Moderate",
IF(EmployeeData36[[#This Row],[Probability]]&lt;30%,"High","Very High")))</f>
        <v>Moderate</v>
      </c>
      <c r="AN482">
        <f t="shared" si="7"/>
        <v>0</v>
      </c>
      <c r="AO482" t="str">
        <f>EmployeeData3[[#This Row],[Department]]</f>
        <v>Operations</v>
      </c>
      <c r="AP482" t="str">
        <f>EmployeeData3[[#This Row],[Country]]</f>
        <v>US</v>
      </c>
      <c r="AQ482" t="str">
        <f>EmployeeData[[#This Row],[Job Level]]</f>
        <v>Manager</v>
      </c>
      <c r="AR482">
        <v>0</v>
      </c>
    </row>
    <row r="483" spans="1:44">
      <c r="A483">
        <v>31</v>
      </c>
      <c r="B483">
        <v>3.9</v>
      </c>
      <c r="C483">
        <v>0.2</v>
      </c>
      <c r="D483" s="3">
        <v>0.92</v>
      </c>
      <c r="E483">
        <v>0</v>
      </c>
      <c r="F483">
        <v>2</v>
      </c>
      <c r="G483">
        <v>91</v>
      </c>
      <c r="H483">
        <v>2</v>
      </c>
      <c r="I483">
        <v>1.5</v>
      </c>
      <c r="J483">
        <v>1</v>
      </c>
      <c r="K483">
        <v>8</v>
      </c>
      <c r="L483">
        <v>0</v>
      </c>
      <c r="M483">
        <v>0</v>
      </c>
      <c r="N483">
        <v>0</v>
      </c>
      <c r="O483">
        <v>0</v>
      </c>
      <c r="P483">
        <v>0</v>
      </c>
      <c r="Q483">
        <v>0</v>
      </c>
      <c r="R483">
        <v>0</v>
      </c>
      <c r="S483">
        <v>0</v>
      </c>
      <c r="T483">
        <v>0</v>
      </c>
      <c r="U483">
        <v>0</v>
      </c>
      <c r="V483">
        <v>0</v>
      </c>
      <c r="W483">
        <v>0</v>
      </c>
      <c r="X483">
        <v>1</v>
      </c>
      <c r="Y483">
        <v>0</v>
      </c>
      <c r="Z483">
        <v>0</v>
      </c>
      <c r="AA483">
        <v>0</v>
      </c>
      <c r="AB483">
        <v>0</v>
      </c>
      <c r="AC483">
        <v>0</v>
      </c>
      <c r="AD483">
        <v>0</v>
      </c>
      <c r="AE483">
        <v>0</v>
      </c>
      <c r="AF483">
        <v>1</v>
      </c>
      <c r="AG483">
        <v>0</v>
      </c>
      <c r="AH483" s="59" cm="1">
        <f t="array" ref="AH483">$B$1005+SUMPRODUCT(A483:AG483,TRANSPOSE($B$1006:$B$1038))</f>
        <v>-3.4213109318808845</v>
      </c>
      <c r="AI483" s="3">
        <f>EXP(EmployeeData36[[#This Row],[Logit]])</f>
        <v>3.2669579261731148E-2</v>
      </c>
      <c r="AJ483">
        <f>EmployeeData36[[#This Row],[Odds]]/(1+EmployeeData36[[#This Row],[Odds]])</f>
        <v>3.1636043045915087E-2</v>
      </c>
      <c r="AK483">
        <f>IF(AR483=1,LN(EmployeeData36[[#This Row],[Probability]]),LN(1-EmployeeData36[[#This Row],[Probability]]))</f>
        <v>-3.2147273782626287E-2</v>
      </c>
      <c r="AL483" s="3">
        <f>(AR483-EmployeeData36[[#This Row],[Probability]])^2</f>
        <v>1.0008392196029924E-3</v>
      </c>
      <c r="AM483" t="str">
        <f>IF(EmployeeData36[[#This Row],[Probability]]&lt;10%,"Low",
IF(EmployeeData36[[#This Row],[Probability]]&lt;20%,"Moderate",
IF(EmployeeData36[[#This Row],[Probability]]&lt;30%,"High","Very High")))</f>
        <v>Low</v>
      </c>
      <c r="AN483">
        <f t="shared" si="7"/>
        <v>0</v>
      </c>
      <c r="AO483" t="str">
        <f>EmployeeData3[[#This Row],[Department]]</f>
        <v>Marketing</v>
      </c>
      <c r="AP483" t="str">
        <f>EmployeeData3[[#This Row],[Country]]</f>
        <v>UK</v>
      </c>
      <c r="AQ483" t="str">
        <f>EmployeeData[[#This Row],[Job Level]]</f>
        <v>Professional</v>
      </c>
      <c r="AR483">
        <v>0</v>
      </c>
    </row>
    <row r="484" spans="1:44">
      <c r="A484">
        <v>53</v>
      </c>
      <c r="B484">
        <v>3.4</v>
      </c>
      <c r="C484">
        <v>1.8</v>
      </c>
      <c r="D484" s="3">
        <v>0.81</v>
      </c>
      <c r="E484">
        <v>0</v>
      </c>
      <c r="F484">
        <v>36</v>
      </c>
      <c r="G484">
        <v>64</v>
      </c>
      <c r="H484">
        <v>3</v>
      </c>
      <c r="I484">
        <v>9.4</v>
      </c>
      <c r="J484">
        <v>1</v>
      </c>
      <c r="K484">
        <v>10</v>
      </c>
      <c r="L484">
        <v>0</v>
      </c>
      <c r="M484">
        <v>0</v>
      </c>
      <c r="N484">
        <v>0</v>
      </c>
      <c r="O484">
        <v>0</v>
      </c>
      <c r="P484">
        <v>0</v>
      </c>
      <c r="Q484">
        <v>0</v>
      </c>
      <c r="R484">
        <v>1</v>
      </c>
      <c r="S484">
        <v>0</v>
      </c>
      <c r="T484">
        <v>0</v>
      </c>
      <c r="U484">
        <v>0</v>
      </c>
      <c r="V484">
        <v>0</v>
      </c>
      <c r="W484">
        <v>0</v>
      </c>
      <c r="X484">
        <v>0</v>
      </c>
      <c r="Y484">
        <v>1</v>
      </c>
      <c r="Z484">
        <v>0</v>
      </c>
      <c r="AA484">
        <v>0</v>
      </c>
      <c r="AB484">
        <v>0</v>
      </c>
      <c r="AC484">
        <v>0</v>
      </c>
      <c r="AD484">
        <v>0</v>
      </c>
      <c r="AE484">
        <v>1</v>
      </c>
      <c r="AF484">
        <v>0</v>
      </c>
      <c r="AG484">
        <v>0</v>
      </c>
      <c r="AH484" s="59" cm="1">
        <f t="array" ref="AH484">$B$1005+SUMPRODUCT(A484:AG484,TRANSPOSE($B$1006:$B$1038))</f>
        <v>-1.3235250469178723</v>
      </c>
      <c r="AI484" s="3">
        <f>EXP(EmployeeData36[[#This Row],[Logit]])</f>
        <v>0.26619529525026181</v>
      </c>
      <c r="AJ484">
        <f>EmployeeData36[[#This Row],[Odds]]/(1+EmployeeData36[[#This Row],[Odds]])</f>
        <v>0.21023241536973858</v>
      </c>
      <c r="AK484">
        <f>IF(AR484=1,LN(EmployeeData36[[#This Row],[Probability]]),LN(1-EmployeeData36[[#This Row],[Probability]]))</f>
        <v>-0.23601657347595514</v>
      </c>
      <c r="AL484" s="3">
        <f>(AR484-EmployeeData36[[#This Row],[Probability]])^2</f>
        <v>4.4197668472194293E-2</v>
      </c>
      <c r="AM484" t="str">
        <f>IF(EmployeeData36[[#This Row],[Probability]]&lt;10%,"Low",
IF(EmployeeData36[[#This Row],[Probability]]&lt;20%,"Moderate",
IF(EmployeeData36[[#This Row],[Probability]]&lt;30%,"High","Very High")))</f>
        <v>High</v>
      </c>
      <c r="AN484">
        <f t="shared" si="7"/>
        <v>0</v>
      </c>
      <c r="AO484" t="str">
        <f>EmployeeData3[[#This Row],[Department]]</f>
        <v>Sales</v>
      </c>
      <c r="AP484" t="str">
        <f>EmployeeData3[[#This Row],[Country]]</f>
        <v>US</v>
      </c>
      <c r="AQ484" t="str">
        <f>EmployeeData[[#This Row],[Job Level]]</f>
        <v>Senior</v>
      </c>
      <c r="AR484">
        <v>0</v>
      </c>
    </row>
    <row r="485" spans="1:44">
      <c r="A485">
        <v>48</v>
      </c>
      <c r="B485">
        <v>3.6</v>
      </c>
      <c r="C485">
        <v>1.3</v>
      </c>
      <c r="D485" s="3">
        <v>0.96</v>
      </c>
      <c r="E485">
        <v>0</v>
      </c>
      <c r="F485">
        <v>4</v>
      </c>
      <c r="G485">
        <v>85</v>
      </c>
      <c r="H485">
        <v>5</v>
      </c>
      <c r="I485">
        <v>4</v>
      </c>
      <c r="J485">
        <v>0</v>
      </c>
      <c r="K485">
        <v>44</v>
      </c>
      <c r="L485">
        <v>1</v>
      </c>
      <c r="M485">
        <v>0</v>
      </c>
      <c r="N485">
        <v>0</v>
      </c>
      <c r="O485">
        <v>1</v>
      </c>
      <c r="P485">
        <v>1</v>
      </c>
      <c r="Q485">
        <v>0</v>
      </c>
      <c r="R485">
        <v>0</v>
      </c>
      <c r="S485">
        <v>0</v>
      </c>
      <c r="T485">
        <v>0</v>
      </c>
      <c r="U485">
        <v>0</v>
      </c>
      <c r="V485">
        <v>0</v>
      </c>
      <c r="W485">
        <v>0</v>
      </c>
      <c r="X485">
        <v>0</v>
      </c>
      <c r="Y485">
        <v>0</v>
      </c>
      <c r="Z485">
        <v>0</v>
      </c>
      <c r="AA485">
        <v>0</v>
      </c>
      <c r="AB485">
        <v>0</v>
      </c>
      <c r="AC485">
        <v>0</v>
      </c>
      <c r="AD485">
        <v>0</v>
      </c>
      <c r="AE485">
        <v>0</v>
      </c>
      <c r="AF485">
        <v>0</v>
      </c>
      <c r="AG485">
        <v>1</v>
      </c>
      <c r="AH485" s="59" cm="1">
        <f t="array" ref="AH485">$B$1005+SUMPRODUCT(A485:AG485,TRANSPOSE($B$1006:$B$1038))</f>
        <v>-2.4643328773823248</v>
      </c>
      <c r="AI485" s="3">
        <f>EXP(EmployeeData36[[#This Row],[Logit]])</f>
        <v>8.5065572614057991E-2</v>
      </c>
      <c r="AJ485">
        <f>EmployeeData36[[#This Row],[Odds]]/(1+EmployeeData36[[#This Row],[Odds]])</f>
        <v>7.839671146244595E-2</v>
      </c>
      <c r="AK485">
        <f>IF(AR485=1,LN(EmployeeData36[[#This Row],[Probability]]),LN(1-EmployeeData36[[#This Row],[Probability]]))</f>
        <v>-8.1640420755259818E-2</v>
      </c>
      <c r="AL485" s="3">
        <f>(AR485-EmployeeData36[[#This Row],[Probability]])^2</f>
        <v>6.1460443681260043E-3</v>
      </c>
      <c r="AM485" t="str">
        <f>IF(EmployeeData36[[#This Row],[Probability]]&lt;10%,"Low",
IF(EmployeeData36[[#This Row],[Probability]]&lt;20%,"Moderate",
IF(EmployeeData36[[#This Row],[Probability]]&lt;30%,"High","Very High")))</f>
        <v>Low</v>
      </c>
      <c r="AN485">
        <f t="shared" si="7"/>
        <v>0</v>
      </c>
      <c r="AO485" t="str">
        <f>EmployeeData3[[#This Row],[Department]]</f>
        <v>Operations</v>
      </c>
      <c r="AP485" t="str">
        <f>EmployeeData3[[#This Row],[Country]]</f>
        <v>UK</v>
      </c>
      <c r="AQ485" t="str">
        <f>EmployeeData[[#This Row],[Job Level]]</f>
        <v>Entry</v>
      </c>
      <c r="AR485">
        <v>0</v>
      </c>
    </row>
    <row r="486" spans="1:44">
      <c r="A486">
        <v>32</v>
      </c>
      <c r="B486">
        <v>6.8</v>
      </c>
      <c r="C486">
        <v>0.2</v>
      </c>
      <c r="D486" s="3">
        <v>1.02</v>
      </c>
      <c r="E486">
        <v>0</v>
      </c>
      <c r="F486">
        <v>13</v>
      </c>
      <c r="G486">
        <v>79</v>
      </c>
      <c r="H486">
        <v>2</v>
      </c>
      <c r="I486">
        <v>4.0999999999999996</v>
      </c>
      <c r="J486">
        <v>0</v>
      </c>
      <c r="K486">
        <v>17</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s="59" cm="1">
        <f t="array" ref="AH486">$B$1005+SUMPRODUCT(A486:AG486,TRANSPOSE($B$1006:$B$1038))</f>
        <v>-3.2544283447473301</v>
      </c>
      <c r="AI486" s="3">
        <f>EXP(EmployeeData36[[#This Row],[Logit]])</f>
        <v>3.8602881897267904E-2</v>
      </c>
      <c r="AJ486">
        <f>EmployeeData36[[#This Row],[Odds]]/(1+EmployeeData36[[#This Row],[Odds]])</f>
        <v>3.7168086638417648E-2</v>
      </c>
      <c r="AK486">
        <f>IF(AR486=1,LN(EmployeeData36[[#This Row],[Probability]]),LN(1-EmployeeData36[[#This Row],[Probability]]))</f>
        <v>-3.7876427214591793E-2</v>
      </c>
      <c r="AL486" s="3">
        <f>(AR486-EmployeeData36[[#This Row],[Probability]])^2</f>
        <v>1.3814666643609205E-3</v>
      </c>
      <c r="AM486" t="str">
        <f>IF(EmployeeData36[[#This Row],[Probability]]&lt;10%,"Low",
IF(EmployeeData36[[#This Row],[Probability]]&lt;20%,"Moderate",
IF(EmployeeData36[[#This Row],[Probability]]&lt;30%,"High","Very High")))</f>
        <v>Low</v>
      </c>
      <c r="AN486">
        <f t="shared" si="7"/>
        <v>0</v>
      </c>
      <c r="AO486" t="str">
        <f>EmployeeData3[[#This Row],[Department]]</f>
        <v>Operations</v>
      </c>
      <c r="AP486" t="str">
        <f>EmployeeData3[[#This Row],[Country]]</f>
        <v>UK</v>
      </c>
      <c r="AQ486" t="str">
        <f>EmployeeData[[#This Row],[Job Level]]</f>
        <v>Professional</v>
      </c>
      <c r="AR486">
        <v>0</v>
      </c>
    </row>
    <row r="487" spans="1:44">
      <c r="A487">
        <v>28</v>
      </c>
      <c r="B487">
        <v>11.4</v>
      </c>
      <c r="C487">
        <v>1.9</v>
      </c>
      <c r="D487" s="3">
        <v>0.79</v>
      </c>
      <c r="E487">
        <v>1</v>
      </c>
      <c r="F487">
        <v>16</v>
      </c>
      <c r="G487">
        <v>67</v>
      </c>
      <c r="H487">
        <v>2</v>
      </c>
      <c r="I487">
        <v>3.7</v>
      </c>
      <c r="J487">
        <v>0</v>
      </c>
      <c r="K487">
        <v>13</v>
      </c>
      <c r="L487">
        <v>0</v>
      </c>
      <c r="M487">
        <v>0</v>
      </c>
      <c r="N487">
        <v>0</v>
      </c>
      <c r="O487">
        <v>0</v>
      </c>
      <c r="P487">
        <v>0</v>
      </c>
      <c r="Q487">
        <v>0</v>
      </c>
      <c r="R487">
        <v>0</v>
      </c>
      <c r="S487">
        <v>0</v>
      </c>
      <c r="T487">
        <v>1</v>
      </c>
      <c r="U487">
        <v>0</v>
      </c>
      <c r="V487">
        <v>0</v>
      </c>
      <c r="W487">
        <v>0</v>
      </c>
      <c r="X487">
        <v>0</v>
      </c>
      <c r="Y487">
        <v>0</v>
      </c>
      <c r="Z487">
        <v>0</v>
      </c>
      <c r="AA487">
        <v>0</v>
      </c>
      <c r="AB487">
        <v>0</v>
      </c>
      <c r="AC487">
        <v>0</v>
      </c>
      <c r="AD487">
        <v>0</v>
      </c>
      <c r="AE487">
        <v>1</v>
      </c>
      <c r="AF487">
        <v>0</v>
      </c>
      <c r="AG487">
        <v>0</v>
      </c>
      <c r="AH487" s="59" cm="1">
        <f t="array" ref="AH487">$B$1005+SUMPRODUCT(A487:AG487,TRANSPOSE($B$1006:$B$1038))</f>
        <v>-3.4409470117591621</v>
      </c>
      <c r="AI487" s="3">
        <f>EXP(EmployeeData36[[#This Row],[Logit]])</f>
        <v>3.2034334067569982E-2</v>
      </c>
      <c r="AJ487">
        <f>EmployeeData36[[#This Row],[Odds]]/(1+EmployeeData36[[#This Row],[Odds]])</f>
        <v>3.1039988700097464E-2</v>
      </c>
      <c r="AK487">
        <f>IF(AR487=1,LN(EmployeeData36[[#This Row],[Probability]]),LN(1-EmployeeData36[[#This Row],[Probability]]))</f>
        <v>-3.1531935951275056E-2</v>
      </c>
      <c r="AL487" s="3">
        <f>(AR487-EmployeeData36[[#This Row],[Probability]])^2</f>
        <v>9.6348089850217822E-4</v>
      </c>
      <c r="AM487" t="str">
        <f>IF(EmployeeData36[[#This Row],[Probability]]&lt;10%,"Low",
IF(EmployeeData36[[#This Row],[Probability]]&lt;20%,"Moderate",
IF(EmployeeData36[[#This Row],[Probability]]&lt;30%,"High","Very High")))</f>
        <v>Low</v>
      </c>
      <c r="AN487">
        <f t="shared" si="7"/>
        <v>0</v>
      </c>
      <c r="AO487" t="str">
        <f>EmployeeData3[[#This Row],[Department]]</f>
        <v>Claims</v>
      </c>
      <c r="AP487" t="str">
        <f>EmployeeData3[[#This Row],[Country]]</f>
        <v>US</v>
      </c>
      <c r="AQ487" t="str">
        <f>EmployeeData[[#This Row],[Job Level]]</f>
        <v>Professional</v>
      </c>
      <c r="AR487">
        <v>0</v>
      </c>
    </row>
    <row r="488" spans="1:44">
      <c r="A488">
        <v>36</v>
      </c>
      <c r="B488">
        <v>9.4</v>
      </c>
      <c r="C488">
        <v>1.9</v>
      </c>
      <c r="D488" s="3">
        <v>1.03</v>
      </c>
      <c r="E488">
        <v>0</v>
      </c>
      <c r="F488">
        <v>33</v>
      </c>
      <c r="G488">
        <v>51</v>
      </c>
      <c r="H488">
        <v>5</v>
      </c>
      <c r="I488">
        <v>3.2</v>
      </c>
      <c r="J488">
        <v>0</v>
      </c>
      <c r="K488">
        <v>42</v>
      </c>
      <c r="L488">
        <v>0</v>
      </c>
      <c r="M488">
        <v>0</v>
      </c>
      <c r="N488">
        <v>0</v>
      </c>
      <c r="O488">
        <v>1</v>
      </c>
      <c r="P488">
        <v>0</v>
      </c>
      <c r="Q488">
        <v>0</v>
      </c>
      <c r="R488">
        <v>0</v>
      </c>
      <c r="S488">
        <v>0</v>
      </c>
      <c r="T488">
        <v>0</v>
      </c>
      <c r="U488">
        <v>0</v>
      </c>
      <c r="V488">
        <v>0</v>
      </c>
      <c r="W488">
        <v>1</v>
      </c>
      <c r="X488">
        <v>0</v>
      </c>
      <c r="Y488">
        <v>0</v>
      </c>
      <c r="Z488">
        <v>0</v>
      </c>
      <c r="AA488">
        <v>0</v>
      </c>
      <c r="AB488">
        <v>0</v>
      </c>
      <c r="AC488">
        <v>0</v>
      </c>
      <c r="AD488">
        <v>0</v>
      </c>
      <c r="AE488">
        <v>1</v>
      </c>
      <c r="AF488">
        <v>0</v>
      </c>
      <c r="AG488">
        <v>0</v>
      </c>
      <c r="AH488" s="59" cm="1">
        <f t="array" ref="AH488">$B$1005+SUMPRODUCT(A488:AG488,TRANSPOSE($B$1006:$B$1038))</f>
        <v>-1.6034279953607817</v>
      </c>
      <c r="AI488" s="3">
        <f>EXP(EmployeeData36[[#This Row],[Logit]])</f>
        <v>0.2012056025716317</v>
      </c>
      <c r="AJ488">
        <f>EmployeeData36[[#This Row],[Odds]]/(1+EmployeeData36[[#This Row],[Odds]])</f>
        <v>0.16750305038610835</v>
      </c>
      <c r="AK488">
        <f>IF(AR488=1,LN(EmployeeData36[[#This Row],[Probability]]),LN(1-EmployeeData36[[#This Row],[Probability]]))</f>
        <v>-0.18332572126170857</v>
      </c>
      <c r="AL488" s="3">
        <f>(AR488-EmployeeData36[[#This Row],[Probability]])^2</f>
        <v>2.8057271888651154E-2</v>
      </c>
      <c r="AM488" t="str">
        <f>IF(EmployeeData36[[#This Row],[Probability]]&lt;10%,"Low",
IF(EmployeeData36[[#This Row],[Probability]]&lt;20%,"Moderate",
IF(EmployeeData36[[#This Row],[Probability]]&lt;30%,"High","Very High")))</f>
        <v>Moderate</v>
      </c>
      <c r="AN488">
        <f t="shared" si="7"/>
        <v>0</v>
      </c>
      <c r="AO488" t="str">
        <f>EmployeeData3[[#This Row],[Department]]</f>
        <v>IT</v>
      </c>
      <c r="AP488" t="str">
        <f>EmployeeData3[[#This Row],[Country]]</f>
        <v>US</v>
      </c>
      <c r="AQ488" t="str">
        <f>EmployeeData[[#This Row],[Job Level]]</f>
        <v>Professional</v>
      </c>
      <c r="AR488">
        <v>0</v>
      </c>
    </row>
    <row r="489" spans="1:44">
      <c r="A489">
        <v>37</v>
      </c>
      <c r="B489">
        <v>2.6</v>
      </c>
      <c r="C489">
        <v>2.6</v>
      </c>
      <c r="D489" s="3">
        <v>0.9</v>
      </c>
      <c r="E489">
        <v>1</v>
      </c>
      <c r="F489">
        <v>4</v>
      </c>
      <c r="G489">
        <v>80</v>
      </c>
      <c r="H489">
        <v>6</v>
      </c>
      <c r="I489">
        <v>1.8</v>
      </c>
      <c r="J489">
        <v>0</v>
      </c>
      <c r="K489">
        <v>36</v>
      </c>
      <c r="L489">
        <v>0</v>
      </c>
      <c r="M489">
        <v>1</v>
      </c>
      <c r="N489">
        <v>0</v>
      </c>
      <c r="O489">
        <v>0</v>
      </c>
      <c r="P489">
        <v>0</v>
      </c>
      <c r="Q489">
        <v>0</v>
      </c>
      <c r="R489">
        <v>1</v>
      </c>
      <c r="S489">
        <v>0</v>
      </c>
      <c r="T489">
        <v>0</v>
      </c>
      <c r="U489">
        <v>0</v>
      </c>
      <c r="V489">
        <v>1</v>
      </c>
      <c r="W489">
        <v>0</v>
      </c>
      <c r="X489">
        <v>0</v>
      </c>
      <c r="Y489">
        <v>0</v>
      </c>
      <c r="Z489">
        <v>0</v>
      </c>
      <c r="AA489">
        <v>0</v>
      </c>
      <c r="AB489">
        <v>0</v>
      </c>
      <c r="AC489">
        <v>0</v>
      </c>
      <c r="AD489">
        <v>0</v>
      </c>
      <c r="AE489">
        <v>1</v>
      </c>
      <c r="AF489">
        <v>0</v>
      </c>
      <c r="AG489">
        <v>0</v>
      </c>
      <c r="AH489" s="59" cm="1">
        <f t="array" ref="AH489">$B$1005+SUMPRODUCT(A489:AG489,TRANSPOSE($B$1006:$B$1038))</f>
        <v>-3.340755394948383</v>
      </c>
      <c r="AI489" s="3">
        <f>EXP(EmployeeData36[[#This Row],[Logit]])</f>
        <v>3.5410198930749821E-2</v>
      </c>
      <c r="AJ489">
        <f>EmployeeData36[[#This Row],[Odds]]/(1+EmployeeData36[[#This Row],[Odds]])</f>
        <v>3.4199198508298757E-2</v>
      </c>
      <c r="AK489">
        <f>IF(AR489=1,LN(EmployeeData36[[#This Row],[Probability]]),LN(1-EmployeeData36[[#This Row],[Probability]]))</f>
        <v>-3.4797675669669383E-2</v>
      </c>
      <c r="AL489" s="3">
        <f>(AR489-EmployeeData36[[#This Row],[Probability]])^2</f>
        <v>1.169585178610024E-3</v>
      </c>
      <c r="AM489" t="str">
        <f>IF(EmployeeData36[[#This Row],[Probability]]&lt;10%,"Low",
IF(EmployeeData36[[#This Row],[Probability]]&lt;20%,"Moderate",
IF(EmployeeData36[[#This Row],[Probability]]&lt;30%,"High","Very High")))</f>
        <v>Low</v>
      </c>
      <c r="AN489">
        <f t="shared" si="7"/>
        <v>0</v>
      </c>
      <c r="AO489" t="str">
        <f>EmployeeData3[[#This Row],[Department]]</f>
        <v>HR</v>
      </c>
      <c r="AP489" t="str">
        <f>EmployeeData3[[#This Row],[Country]]</f>
        <v>US</v>
      </c>
      <c r="AQ489" t="str">
        <f>EmployeeData[[#This Row],[Job Level]]</f>
        <v>Senior</v>
      </c>
      <c r="AR489">
        <v>0</v>
      </c>
    </row>
    <row r="490" spans="1:44">
      <c r="A490">
        <v>41</v>
      </c>
      <c r="B490">
        <v>4.7</v>
      </c>
      <c r="C490">
        <v>4.7</v>
      </c>
      <c r="D490" s="3">
        <v>1.2</v>
      </c>
      <c r="E490">
        <v>0</v>
      </c>
      <c r="F490">
        <v>34</v>
      </c>
      <c r="G490">
        <v>47</v>
      </c>
      <c r="H490">
        <v>4</v>
      </c>
      <c r="I490">
        <v>1</v>
      </c>
      <c r="J490">
        <v>0</v>
      </c>
      <c r="K490">
        <v>39</v>
      </c>
      <c r="L490">
        <v>0</v>
      </c>
      <c r="M490">
        <v>0</v>
      </c>
      <c r="N490">
        <v>0</v>
      </c>
      <c r="O490">
        <v>0</v>
      </c>
      <c r="P490">
        <v>0</v>
      </c>
      <c r="Q490">
        <v>0</v>
      </c>
      <c r="R490">
        <v>0</v>
      </c>
      <c r="S490">
        <v>0</v>
      </c>
      <c r="T490">
        <v>1</v>
      </c>
      <c r="U490">
        <v>0</v>
      </c>
      <c r="V490">
        <v>0</v>
      </c>
      <c r="W490">
        <v>0</v>
      </c>
      <c r="X490">
        <v>0</v>
      </c>
      <c r="Y490">
        <v>0</v>
      </c>
      <c r="Z490">
        <v>0</v>
      </c>
      <c r="AA490">
        <v>0</v>
      </c>
      <c r="AB490">
        <v>0</v>
      </c>
      <c r="AC490">
        <v>0</v>
      </c>
      <c r="AD490">
        <v>0</v>
      </c>
      <c r="AE490">
        <v>0</v>
      </c>
      <c r="AF490">
        <v>0</v>
      </c>
      <c r="AG490">
        <v>0</v>
      </c>
      <c r="AH490" s="59" cm="1">
        <f t="array" ref="AH490">$B$1005+SUMPRODUCT(A490:AG490,TRANSPOSE($B$1006:$B$1038))</f>
        <v>-0.51812181352776632</v>
      </c>
      <c r="AI490" s="3">
        <f>EXP(EmployeeData36[[#This Row],[Logit]])</f>
        <v>0.59563821768837333</v>
      </c>
      <c r="AJ490">
        <f>EmployeeData36[[#This Row],[Odds]]/(1+EmployeeData36[[#This Row],[Odds]])</f>
        <v>0.37329152127684934</v>
      </c>
      <c r="AK490">
        <f>IF(AR490=1,LN(EmployeeData36[[#This Row],[Probability]]),LN(1-EmployeeData36[[#This Row],[Probability]]))</f>
        <v>-0.98539560621305966</v>
      </c>
      <c r="AL490" s="3">
        <f>(AR490-EmployeeData36[[#This Row],[Probability]])^2</f>
        <v>0.39276351730348585</v>
      </c>
      <c r="AM490" t="str">
        <f>IF(EmployeeData36[[#This Row],[Probability]]&lt;10%,"Low",
IF(EmployeeData36[[#This Row],[Probability]]&lt;20%,"Moderate",
IF(EmployeeData36[[#This Row],[Probability]]&lt;30%,"High","Very High")))</f>
        <v>Very High</v>
      </c>
      <c r="AN490">
        <f t="shared" si="7"/>
        <v>1</v>
      </c>
      <c r="AO490" t="str">
        <f>EmployeeData3[[#This Row],[Department]]</f>
        <v>Claims</v>
      </c>
      <c r="AP490" t="str">
        <f>EmployeeData3[[#This Row],[Country]]</f>
        <v>UK</v>
      </c>
      <c r="AQ490" t="str">
        <f>EmployeeData[[#This Row],[Job Level]]</f>
        <v>Professional</v>
      </c>
      <c r="AR490">
        <v>1</v>
      </c>
    </row>
    <row r="491" spans="1:44">
      <c r="A491">
        <v>31</v>
      </c>
      <c r="B491">
        <v>2.1</v>
      </c>
      <c r="C491">
        <v>2.1</v>
      </c>
      <c r="D491" s="3">
        <v>1.03</v>
      </c>
      <c r="E491">
        <v>0</v>
      </c>
      <c r="F491">
        <v>23</v>
      </c>
      <c r="G491">
        <v>88</v>
      </c>
      <c r="H491">
        <v>7</v>
      </c>
      <c r="I491">
        <v>3.4</v>
      </c>
      <c r="J491">
        <v>0</v>
      </c>
      <c r="K491">
        <v>13</v>
      </c>
      <c r="L491">
        <v>0</v>
      </c>
      <c r="M491">
        <v>0</v>
      </c>
      <c r="N491">
        <v>1</v>
      </c>
      <c r="O491">
        <v>0</v>
      </c>
      <c r="P491">
        <v>0</v>
      </c>
      <c r="Q491">
        <v>0</v>
      </c>
      <c r="R491">
        <v>0</v>
      </c>
      <c r="S491">
        <v>0</v>
      </c>
      <c r="T491">
        <v>1</v>
      </c>
      <c r="U491">
        <v>0</v>
      </c>
      <c r="V491">
        <v>0</v>
      </c>
      <c r="W491">
        <v>0</v>
      </c>
      <c r="X491">
        <v>0</v>
      </c>
      <c r="Y491">
        <v>0</v>
      </c>
      <c r="Z491">
        <v>0</v>
      </c>
      <c r="AA491">
        <v>0</v>
      </c>
      <c r="AB491">
        <v>0</v>
      </c>
      <c r="AC491">
        <v>0</v>
      </c>
      <c r="AD491">
        <v>0</v>
      </c>
      <c r="AE491">
        <v>1</v>
      </c>
      <c r="AF491">
        <v>0</v>
      </c>
      <c r="AG491">
        <v>0</v>
      </c>
      <c r="AH491" s="59" cm="1">
        <f t="array" ref="AH491">$B$1005+SUMPRODUCT(A491:AG491,TRANSPOSE($B$1006:$B$1038))</f>
        <v>-2.4329671777082398</v>
      </c>
      <c r="AI491" s="3">
        <f>EXP(EmployeeData36[[#This Row],[Logit]])</f>
        <v>8.7775998816665812E-2</v>
      </c>
      <c r="AJ491">
        <f>EmployeeData36[[#This Row],[Odds]]/(1+EmployeeData36[[#This Row],[Odds]])</f>
        <v>8.0693082870143026E-2</v>
      </c>
      <c r="AK491">
        <f>IF(AR491=1,LN(EmployeeData36[[#This Row],[Probability]]),LN(1-EmployeeData36[[#This Row],[Probability]]))</f>
        <v>-8.4135243796281345E-2</v>
      </c>
      <c r="AL491" s="3">
        <f>(AR491-EmployeeData36[[#This Row],[Probability]])^2</f>
        <v>6.5113736230877697E-3</v>
      </c>
      <c r="AM491" t="str">
        <f>IF(EmployeeData36[[#This Row],[Probability]]&lt;10%,"Low",
IF(EmployeeData36[[#This Row],[Probability]]&lt;20%,"Moderate",
IF(EmployeeData36[[#This Row],[Probability]]&lt;30%,"High","Very High")))</f>
        <v>Low</v>
      </c>
      <c r="AN491">
        <f t="shared" si="7"/>
        <v>0</v>
      </c>
      <c r="AO491" t="str">
        <f>EmployeeData3[[#This Row],[Department]]</f>
        <v>Claims</v>
      </c>
      <c r="AP491" t="str">
        <f>EmployeeData3[[#This Row],[Country]]</f>
        <v>US</v>
      </c>
      <c r="AQ491" t="str">
        <f>EmployeeData[[#This Row],[Job Level]]</f>
        <v>Professional</v>
      </c>
      <c r="AR491">
        <v>0</v>
      </c>
    </row>
    <row r="492" spans="1:44">
      <c r="A492">
        <v>45</v>
      </c>
      <c r="B492">
        <v>2.2999999999999998</v>
      </c>
      <c r="C492">
        <v>1.3</v>
      </c>
      <c r="D492" s="3">
        <v>0.99</v>
      </c>
      <c r="E492">
        <v>0</v>
      </c>
      <c r="F492">
        <v>20</v>
      </c>
      <c r="G492">
        <v>70</v>
      </c>
      <c r="H492">
        <v>1</v>
      </c>
      <c r="I492">
        <v>8</v>
      </c>
      <c r="J492">
        <v>0</v>
      </c>
      <c r="K492">
        <v>6</v>
      </c>
      <c r="L492">
        <v>1</v>
      </c>
      <c r="M492">
        <v>0</v>
      </c>
      <c r="N492">
        <v>0</v>
      </c>
      <c r="O492">
        <v>0</v>
      </c>
      <c r="P492">
        <v>0</v>
      </c>
      <c r="Q492">
        <v>0</v>
      </c>
      <c r="R492">
        <v>0</v>
      </c>
      <c r="S492">
        <v>0</v>
      </c>
      <c r="T492">
        <v>0</v>
      </c>
      <c r="U492">
        <v>0</v>
      </c>
      <c r="V492">
        <v>0</v>
      </c>
      <c r="W492">
        <v>0</v>
      </c>
      <c r="X492">
        <v>0</v>
      </c>
      <c r="Y492">
        <v>1</v>
      </c>
      <c r="Z492">
        <v>0</v>
      </c>
      <c r="AA492">
        <v>0</v>
      </c>
      <c r="AB492">
        <v>0</v>
      </c>
      <c r="AC492">
        <v>0</v>
      </c>
      <c r="AD492">
        <v>0</v>
      </c>
      <c r="AE492">
        <v>0</v>
      </c>
      <c r="AF492">
        <v>0</v>
      </c>
      <c r="AG492">
        <v>0</v>
      </c>
      <c r="AH492" s="59" cm="1">
        <f t="array" ref="AH492">$B$1005+SUMPRODUCT(A492:AG492,TRANSPOSE($B$1006:$B$1038))</f>
        <v>-1.7863378981238442</v>
      </c>
      <c r="AI492" s="3">
        <f>EXP(EmployeeData36[[#This Row],[Logit]])</f>
        <v>0.16757271573610541</v>
      </c>
      <c r="AJ492">
        <f>EmployeeData36[[#This Row],[Odds]]/(1+EmployeeData36[[#This Row],[Odds]])</f>
        <v>0.14352229499509833</v>
      </c>
      <c r="AK492">
        <f>IF(AR492=1,LN(EmployeeData36[[#This Row],[Probability]]),LN(1-EmployeeData36[[#This Row],[Probability]]))</f>
        <v>-0.15492699190713535</v>
      </c>
      <c r="AL492" s="3">
        <f>(AR492-EmployeeData36[[#This Row],[Probability]])^2</f>
        <v>2.0598649160660027E-2</v>
      </c>
      <c r="AM492" t="str">
        <f>IF(EmployeeData36[[#This Row],[Probability]]&lt;10%,"Low",
IF(EmployeeData36[[#This Row],[Probability]]&lt;20%,"Moderate",
IF(EmployeeData36[[#This Row],[Probability]]&lt;30%,"High","Very High")))</f>
        <v>Moderate</v>
      </c>
      <c r="AN492">
        <f t="shared" si="7"/>
        <v>0</v>
      </c>
      <c r="AO492" t="str">
        <f>EmployeeData3[[#This Row],[Department]]</f>
        <v>Sales</v>
      </c>
      <c r="AP492" t="str">
        <f>EmployeeData3[[#This Row],[Country]]</f>
        <v>UK</v>
      </c>
      <c r="AQ492" t="str">
        <f>EmployeeData[[#This Row],[Job Level]]</f>
        <v>Professional</v>
      </c>
      <c r="AR492">
        <v>0</v>
      </c>
    </row>
    <row r="493" spans="1:44">
      <c r="A493">
        <v>40</v>
      </c>
      <c r="B493">
        <v>3.7</v>
      </c>
      <c r="C493">
        <v>2.4</v>
      </c>
      <c r="D493" s="3">
        <v>0.95</v>
      </c>
      <c r="E493">
        <v>0</v>
      </c>
      <c r="F493">
        <v>7</v>
      </c>
      <c r="G493">
        <v>86</v>
      </c>
      <c r="H493">
        <v>2</v>
      </c>
      <c r="I493">
        <v>3.3</v>
      </c>
      <c r="J493">
        <v>0</v>
      </c>
      <c r="K493">
        <v>26</v>
      </c>
      <c r="L493">
        <v>1</v>
      </c>
      <c r="M493">
        <v>0</v>
      </c>
      <c r="N493">
        <v>1</v>
      </c>
      <c r="O493">
        <v>0</v>
      </c>
      <c r="P493">
        <v>0</v>
      </c>
      <c r="Q493">
        <v>0</v>
      </c>
      <c r="R493">
        <v>0</v>
      </c>
      <c r="S493">
        <v>0</v>
      </c>
      <c r="T493">
        <v>0</v>
      </c>
      <c r="U493">
        <v>0</v>
      </c>
      <c r="V493">
        <v>0</v>
      </c>
      <c r="W493">
        <v>0</v>
      </c>
      <c r="X493">
        <v>0</v>
      </c>
      <c r="Y493">
        <v>0</v>
      </c>
      <c r="Z493">
        <v>0</v>
      </c>
      <c r="AA493">
        <v>0</v>
      </c>
      <c r="AB493">
        <v>0</v>
      </c>
      <c r="AC493">
        <v>0</v>
      </c>
      <c r="AD493">
        <v>0</v>
      </c>
      <c r="AE493">
        <v>1</v>
      </c>
      <c r="AF493">
        <v>0</v>
      </c>
      <c r="AG493">
        <v>0</v>
      </c>
      <c r="AH493" s="59" cm="1">
        <f t="array" ref="AH493">$B$1005+SUMPRODUCT(A493:AG493,TRANSPOSE($B$1006:$B$1038))</f>
        <v>-2.462876324708752</v>
      </c>
      <c r="AI493" s="3">
        <f>EXP(EmployeeData36[[#This Row],[Logit]])</f>
        <v>8.5189565380354271E-2</v>
      </c>
      <c r="AJ493">
        <f>EmployeeData36[[#This Row],[Odds]]/(1+EmployeeData36[[#This Row],[Odds]])</f>
        <v>7.8502013010506327E-2</v>
      </c>
      <c r="AK493">
        <f>IF(AR493=1,LN(EmployeeData36[[#This Row],[Probability]]),LN(1-EmployeeData36[[#This Row],[Probability]]))</f>
        <v>-2.5446310110766213</v>
      </c>
      <c r="AL493" s="3">
        <f>(AR493-EmployeeData36[[#This Row],[Probability]])^2</f>
        <v>0.84915854002568913</v>
      </c>
      <c r="AM493" t="str">
        <f>IF(EmployeeData36[[#This Row],[Probability]]&lt;10%,"Low",
IF(EmployeeData36[[#This Row],[Probability]]&lt;20%,"Moderate",
IF(EmployeeData36[[#This Row],[Probability]]&lt;30%,"High","Very High")))</f>
        <v>Low</v>
      </c>
      <c r="AN493">
        <f t="shared" si="7"/>
        <v>1</v>
      </c>
      <c r="AO493" t="str">
        <f>EmployeeData3[[#This Row],[Department]]</f>
        <v>Operations</v>
      </c>
      <c r="AP493" t="str">
        <f>EmployeeData3[[#This Row],[Country]]</f>
        <v>US</v>
      </c>
      <c r="AQ493" t="str">
        <f>EmployeeData[[#This Row],[Job Level]]</f>
        <v>Professional</v>
      </c>
      <c r="AR493">
        <v>1</v>
      </c>
    </row>
    <row r="494" spans="1:44">
      <c r="A494">
        <v>35</v>
      </c>
      <c r="B494">
        <v>2.2000000000000002</v>
      </c>
      <c r="C494">
        <v>2.2000000000000002</v>
      </c>
      <c r="D494" s="3">
        <v>0.95</v>
      </c>
      <c r="E494">
        <v>0</v>
      </c>
      <c r="F494">
        <v>21</v>
      </c>
      <c r="G494">
        <v>66</v>
      </c>
      <c r="H494">
        <v>2</v>
      </c>
      <c r="I494">
        <v>6.2</v>
      </c>
      <c r="J494">
        <v>0</v>
      </c>
      <c r="K494">
        <v>28</v>
      </c>
      <c r="L494">
        <v>1</v>
      </c>
      <c r="M494">
        <v>0</v>
      </c>
      <c r="N494">
        <v>0</v>
      </c>
      <c r="O494">
        <v>0</v>
      </c>
      <c r="P494">
        <v>0</v>
      </c>
      <c r="Q494">
        <v>0</v>
      </c>
      <c r="R494">
        <v>0</v>
      </c>
      <c r="S494">
        <v>0</v>
      </c>
      <c r="T494">
        <v>0</v>
      </c>
      <c r="U494">
        <v>0</v>
      </c>
      <c r="V494">
        <v>1</v>
      </c>
      <c r="W494">
        <v>0</v>
      </c>
      <c r="X494">
        <v>0</v>
      </c>
      <c r="Y494">
        <v>0</v>
      </c>
      <c r="Z494">
        <v>0</v>
      </c>
      <c r="AA494">
        <v>0</v>
      </c>
      <c r="AB494">
        <v>0</v>
      </c>
      <c r="AC494">
        <v>0</v>
      </c>
      <c r="AD494">
        <v>0</v>
      </c>
      <c r="AE494">
        <v>1</v>
      </c>
      <c r="AF494">
        <v>1</v>
      </c>
      <c r="AG494">
        <v>0</v>
      </c>
      <c r="AH494" s="59" cm="1">
        <f t="array" ref="AH494">$B$1005+SUMPRODUCT(A494:AG494,TRANSPOSE($B$1006:$B$1038))</f>
        <v>-1.0772305249105525</v>
      </c>
      <c r="AI494" s="3">
        <f>EXP(EmployeeData36[[#This Row],[Logit]])</f>
        <v>0.34053733054433505</v>
      </c>
      <c r="AJ494">
        <f>EmployeeData36[[#This Row],[Odds]]/(1+EmployeeData36[[#This Row],[Odds]])</f>
        <v>0.25403047180048116</v>
      </c>
      <c r="AK494">
        <f>IF(AR494=1,LN(EmployeeData36[[#This Row],[Probability]]),LN(1-EmployeeData36[[#This Row],[Probability]]))</f>
        <v>-0.29307052653016924</v>
      </c>
      <c r="AL494" s="3">
        <f>(AR494-EmployeeData36[[#This Row],[Probability]])^2</f>
        <v>6.4531480603175054E-2</v>
      </c>
      <c r="AM494" t="str">
        <f>IF(EmployeeData36[[#This Row],[Probability]]&lt;10%,"Low",
IF(EmployeeData36[[#This Row],[Probability]]&lt;20%,"Moderate",
IF(EmployeeData36[[#This Row],[Probability]]&lt;30%,"High","Very High")))</f>
        <v>High</v>
      </c>
      <c r="AN494">
        <f t="shared" si="7"/>
        <v>0</v>
      </c>
      <c r="AO494" t="str">
        <f>EmployeeData3[[#This Row],[Department]]</f>
        <v>HR</v>
      </c>
      <c r="AP494" t="str">
        <f>EmployeeData3[[#This Row],[Country]]</f>
        <v>US</v>
      </c>
      <c r="AQ494" t="str">
        <f>EmployeeData[[#This Row],[Job Level]]</f>
        <v>Professional</v>
      </c>
      <c r="AR494">
        <v>0</v>
      </c>
    </row>
    <row r="495" spans="1:44">
      <c r="A495">
        <v>32</v>
      </c>
      <c r="B495">
        <v>2.5</v>
      </c>
      <c r="C495">
        <v>1.4</v>
      </c>
      <c r="D495" s="3">
        <v>1.04</v>
      </c>
      <c r="E495">
        <v>0</v>
      </c>
      <c r="F495">
        <v>9</v>
      </c>
      <c r="G495">
        <v>75</v>
      </c>
      <c r="H495">
        <v>3</v>
      </c>
      <c r="I495">
        <v>0.5</v>
      </c>
      <c r="J495">
        <v>1</v>
      </c>
      <c r="K495">
        <v>28</v>
      </c>
      <c r="L495">
        <v>0</v>
      </c>
      <c r="M495">
        <v>0</v>
      </c>
      <c r="N495">
        <v>1</v>
      </c>
      <c r="O495">
        <v>0</v>
      </c>
      <c r="P495">
        <v>1</v>
      </c>
      <c r="Q495">
        <v>0</v>
      </c>
      <c r="R495">
        <v>0</v>
      </c>
      <c r="S495">
        <v>0</v>
      </c>
      <c r="T495">
        <v>0</v>
      </c>
      <c r="U495">
        <v>1</v>
      </c>
      <c r="V495">
        <v>0</v>
      </c>
      <c r="W495">
        <v>0</v>
      </c>
      <c r="X495">
        <v>0</v>
      </c>
      <c r="Y495">
        <v>0</v>
      </c>
      <c r="Z495">
        <v>0</v>
      </c>
      <c r="AA495">
        <v>0</v>
      </c>
      <c r="AB495">
        <v>0</v>
      </c>
      <c r="AC495">
        <v>0</v>
      </c>
      <c r="AD495">
        <v>0</v>
      </c>
      <c r="AE495">
        <v>0</v>
      </c>
      <c r="AF495">
        <v>1</v>
      </c>
      <c r="AG495">
        <v>0</v>
      </c>
      <c r="AH495" s="59" cm="1">
        <f t="array" ref="AH495">$B$1005+SUMPRODUCT(A495:AG495,TRANSPOSE($B$1006:$B$1038))</f>
        <v>-1.699179641950745</v>
      </c>
      <c r="AI495" s="3">
        <f>EXP(EmployeeData36[[#This Row],[Logit]])</f>
        <v>0.18283345144081911</v>
      </c>
      <c r="AJ495">
        <f>EmployeeData36[[#This Row],[Odds]]/(1+EmployeeData36[[#This Row],[Odds]])</f>
        <v>0.15457243893306211</v>
      </c>
      <c r="AK495">
        <f>IF(AR495=1,LN(EmployeeData36[[#This Row],[Probability]]),LN(1-EmployeeData36[[#This Row],[Probability]]))</f>
        <v>-0.1679127901661194</v>
      </c>
      <c r="AL495" s="3">
        <f>(AR495-EmployeeData36[[#This Row],[Probability]])^2</f>
        <v>2.3892638877715214E-2</v>
      </c>
      <c r="AM495" t="str">
        <f>IF(EmployeeData36[[#This Row],[Probability]]&lt;10%,"Low",
IF(EmployeeData36[[#This Row],[Probability]]&lt;20%,"Moderate",
IF(EmployeeData36[[#This Row],[Probability]]&lt;30%,"High","Very High")))</f>
        <v>Moderate</v>
      </c>
      <c r="AN495">
        <f t="shared" si="7"/>
        <v>0</v>
      </c>
      <c r="AO495" t="str">
        <f>EmployeeData3[[#This Row],[Department]]</f>
        <v>Finance</v>
      </c>
      <c r="AP495" t="str">
        <f>EmployeeData3[[#This Row],[Country]]</f>
        <v>UK</v>
      </c>
      <c r="AQ495" t="str">
        <f>EmployeeData[[#This Row],[Job Level]]</f>
        <v>Entry</v>
      </c>
      <c r="AR495">
        <v>0</v>
      </c>
    </row>
    <row r="496" spans="1:44">
      <c r="A496">
        <v>36</v>
      </c>
      <c r="B496">
        <v>4.5999999999999996</v>
      </c>
      <c r="C496">
        <v>0.4</v>
      </c>
      <c r="D496" s="3">
        <v>1.03</v>
      </c>
      <c r="E496">
        <v>1</v>
      </c>
      <c r="F496">
        <v>27</v>
      </c>
      <c r="G496">
        <v>76</v>
      </c>
      <c r="H496">
        <v>4</v>
      </c>
      <c r="I496">
        <v>3.3</v>
      </c>
      <c r="J496">
        <v>0</v>
      </c>
      <c r="K496">
        <v>42</v>
      </c>
      <c r="L496">
        <v>0</v>
      </c>
      <c r="M496">
        <v>0</v>
      </c>
      <c r="N496">
        <v>0</v>
      </c>
      <c r="O496">
        <v>0</v>
      </c>
      <c r="P496">
        <v>0</v>
      </c>
      <c r="Q496">
        <v>0</v>
      </c>
      <c r="R496">
        <v>1</v>
      </c>
      <c r="S496">
        <v>0</v>
      </c>
      <c r="T496">
        <v>0</v>
      </c>
      <c r="U496">
        <v>0</v>
      </c>
      <c r="V496">
        <v>0</v>
      </c>
      <c r="W496">
        <v>0</v>
      </c>
      <c r="X496">
        <v>0</v>
      </c>
      <c r="Y496">
        <v>1</v>
      </c>
      <c r="Z496">
        <v>0</v>
      </c>
      <c r="AA496">
        <v>0</v>
      </c>
      <c r="AB496">
        <v>0</v>
      </c>
      <c r="AC496">
        <v>0</v>
      </c>
      <c r="AD496">
        <v>0</v>
      </c>
      <c r="AE496">
        <v>1</v>
      </c>
      <c r="AF496">
        <v>0</v>
      </c>
      <c r="AG496">
        <v>1</v>
      </c>
      <c r="AH496" s="59" cm="1">
        <f t="array" ref="AH496">$B$1005+SUMPRODUCT(A496:AG496,TRANSPOSE($B$1006:$B$1038))</f>
        <v>-3.4431293018362181</v>
      </c>
      <c r="AI496" s="3">
        <f>EXP(EmployeeData36[[#This Row],[Logit]])</f>
        <v>3.1964502082746926E-2</v>
      </c>
      <c r="AJ496">
        <f>EmployeeData36[[#This Row],[Odds]]/(1+EmployeeData36[[#This Row],[Odds]])</f>
        <v>3.0974420164874908E-2</v>
      </c>
      <c r="AK496">
        <f>IF(AR496=1,LN(EmployeeData36[[#This Row],[Probability]]),LN(1-EmployeeData36[[#This Row],[Probability]]))</f>
        <v>-3.1464269261132986E-2</v>
      </c>
      <c r="AL496" s="3">
        <f>(AR496-EmployeeData36[[#This Row],[Probability]])^2</f>
        <v>9.5941470455020931E-4</v>
      </c>
      <c r="AM496" t="str">
        <f>IF(EmployeeData36[[#This Row],[Probability]]&lt;10%,"Low",
IF(EmployeeData36[[#This Row],[Probability]]&lt;20%,"Moderate",
IF(EmployeeData36[[#This Row],[Probability]]&lt;30%,"High","Very High")))</f>
        <v>Low</v>
      </c>
      <c r="AN496">
        <f t="shared" si="7"/>
        <v>0</v>
      </c>
      <c r="AO496" t="str">
        <f>EmployeeData3[[#This Row],[Department]]</f>
        <v>Sales</v>
      </c>
      <c r="AP496" t="str">
        <f>EmployeeData3[[#This Row],[Country]]</f>
        <v>US</v>
      </c>
      <c r="AQ496" t="str">
        <f>EmployeeData[[#This Row],[Job Level]]</f>
        <v>Senior</v>
      </c>
      <c r="AR496">
        <v>0</v>
      </c>
    </row>
    <row r="497" spans="1:44">
      <c r="A497">
        <v>31</v>
      </c>
      <c r="B497">
        <v>5.5</v>
      </c>
      <c r="C497">
        <v>1.7</v>
      </c>
      <c r="D497" s="3">
        <v>0.97</v>
      </c>
      <c r="E497">
        <v>0</v>
      </c>
      <c r="F497">
        <v>7</v>
      </c>
      <c r="G497">
        <v>71</v>
      </c>
      <c r="H497">
        <v>1</v>
      </c>
      <c r="I497">
        <v>1.7</v>
      </c>
      <c r="J497">
        <v>0</v>
      </c>
      <c r="K497">
        <v>3</v>
      </c>
      <c r="L497">
        <v>1</v>
      </c>
      <c r="M497">
        <v>0</v>
      </c>
      <c r="N497">
        <v>0</v>
      </c>
      <c r="O497">
        <v>0</v>
      </c>
      <c r="P497">
        <v>0</v>
      </c>
      <c r="Q497">
        <v>0</v>
      </c>
      <c r="R497">
        <v>1</v>
      </c>
      <c r="S497">
        <v>0</v>
      </c>
      <c r="T497">
        <v>0</v>
      </c>
      <c r="U497">
        <v>0</v>
      </c>
      <c r="V497">
        <v>0</v>
      </c>
      <c r="W497">
        <v>0</v>
      </c>
      <c r="X497">
        <v>0</v>
      </c>
      <c r="Y497">
        <v>1</v>
      </c>
      <c r="Z497">
        <v>0</v>
      </c>
      <c r="AA497">
        <v>0</v>
      </c>
      <c r="AB497">
        <v>0</v>
      </c>
      <c r="AC497">
        <v>0</v>
      </c>
      <c r="AD497">
        <v>0</v>
      </c>
      <c r="AE497">
        <v>1</v>
      </c>
      <c r="AF497">
        <v>0</v>
      </c>
      <c r="AG497">
        <v>0</v>
      </c>
      <c r="AH497" s="59" cm="1">
        <f t="array" ref="AH497">$B$1005+SUMPRODUCT(A497:AG497,TRANSPOSE($B$1006:$B$1038))</f>
        <v>-2.4940988643251005</v>
      </c>
      <c r="AI497" s="3">
        <f>EXP(EmployeeData36[[#This Row],[Logit]])</f>
        <v>8.2570825392646527E-2</v>
      </c>
      <c r="AJ497">
        <f>EmployeeData36[[#This Row],[Odds]]/(1+EmployeeData36[[#This Row],[Odds]])</f>
        <v>7.6272908391650254E-2</v>
      </c>
      <c r="AK497">
        <f>IF(AR497=1,LN(EmployeeData36[[#This Row],[Probability]]),LN(1-EmployeeData36[[#This Row],[Probability]]))</f>
        <v>-7.9338606368668907E-2</v>
      </c>
      <c r="AL497" s="3">
        <f>(AR497-EmployeeData36[[#This Row],[Probability]])^2</f>
        <v>5.8175565545210721E-3</v>
      </c>
      <c r="AM497" t="str">
        <f>IF(EmployeeData36[[#This Row],[Probability]]&lt;10%,"Low",
IF(EmployeeData36[[#This Row],[Probability]]&lt;20%,"Moderate",
IF(EmployeeData36[[#This Row],[Probability]]&lt;30%,"High","Very High")))</f>
        <v>Low</v>
      </c>
      <c r="AN497">
        <f t="shared" si="7"/>
        <v>0</v>
      </c>
      <c r="AO497" t="str">
        <f>EmployeeData3[[#This Row],[Department]]</f>
        <v>Sales</v>
      </c>
      <c r="AP497" t="str">
        <f>EmployeeData3[[#This Row],[Country]]</f>
        <v>US</v>
      </c>
      <c r="AQ497" t="str">
        <f>EmployeeData[[#This Row],[Job Level]]</f>
        <v>Senior</v>
      </c>
      <c r="AR497">
        <v>0</v>
      </c>
    </row>
    <row r="498" spans="1:44">
      <c r="A498">
        <v>39</v>
      </c>
      <c r="B498">
        <v>5.4</v>
      </c>
      <c r="C498">
        <v>5</v>
      </c>
      <c r="D498" s="3">
        <v>0.94</v>
      </c>
      <c r="E498">
        <v>1</v>
      </c>
      <c r="F498">
        <v>15</v>
      </c>
      <c r="G498">
        <v>69</v>
      </c>
      <c r="H498">
        <v>3</v>
      </c>
      <c r="I498">
        <v>1.1000000000000001</v>
      </c>
      <c r="J498">
        <v>0</v>
      </c>
      <c r="K498">
        <v>34</v>
      </c>
      <c r="L498">
        <v>0</v>
      </c>
      <c r="M498">
        <v>1</v>
      </c>
      <c r="N498">
        <v>0</v>
      </c>
      <c r="O498">
        <v>0</v>
      </c>
      <c r="P498">
        <v>0</v>
      </c>
      <c r="Q498">
        <v>0</v>
      </c>
      <c r="R498">
        <v>1</v>
      </c>
      <c r="S498">
        <v>0</v>
      </c>
      <c r="T498">
        <v>0</v>
      </c>
      <c r="U498">
        <v>0</v>
      </c>
      <c r="V498">
        <v>0</v>
      </c>
      <c r="W498">
        <v>0</v>
      </c>
      <c r="X498">
        <v>0</v>
      </c>
      <c r="Y498">
        <v>0</v>
      </c>
      <c r="Z498">
        <v>0</v>
      </c>
      <c r="AA498">
        <v>0</v>
      </c>
      <c r="AB498">
        <v>0</v>
      </c>
      <c r="AC498">
        <v>0</v>
      </c>
      <c r="AD498">
        <v>0</v>
      </c>
      <c r="AE498">
        <v>0</v>
      </c>
      <c r="AF498">
        <v>0</v>
      </c>
      <c r="AG498">
        <v>0</v>
      </c>
      <c r="AH498" s="59" cm="1">
        <f t="array" ref="AH498">$B$1005+SUMPRODUCT(A498:AG498,TRANSPOSE($B$1006:$B$1038))</f>
        <v>-2.7640138558953415</v>
      </c>
      <c r="AI498" s="3">
        <f>EXP(EmployeeData36[[#This Row],[Logit]])</f>
        <v>6.3038233488694431E-2</v>
      </c>
      <c r="AJ498">
        <f>EmployeeData36[[#This Row],[Odds]]/(1+EmployeeData36[[#This Row],[Odds]])</f>
        <v>5.9300062314611796E-2</v>
      </c>
      <c r="AK498">
        <f>IF(AR498=1,LN(EmployeeData36[[#This Row],[Probability]]),LN(1-EmployeeData36[[#This Row],[Probability]]))</f>
        <v>-6.113106624704398E-2</v>
      </c>
      <c r="AL498" s="3">
        <f>(AR498-EmployeeData36[[#This Row],[Probability]])^2</f>
        <v>3.5164973905168419E-3</v>
      </c>
      <c r="AM498" t="str">
        <f>IF(EmployeeData36[[#This Row],[Probability]]&lt;10%,"Low",
IF(EmployeeData36[[#This Row],[Probability]]&lt;20%,"Moderate",
IF(EmployeeData36[[#This Row],[Probability]]&lt;30%,"High","Very High")))</f>
        <v>Low</v>
      </c>
      <c r="AN498">
        <f t="shared" si="7"/>
        <v>0</v>
      </c>
      <c r="AO498" t="str">
        <f>EmployeeData3[[#This Row],[Department]]</f>
        <v>Operations</v>
      </c>
      <c r="AP498" t="str">
        <f>EmployeeData3[[#This Row],[Country]]</f>
        <v>UK</v>
      </c>
      <c r="AQ498" t="str">
        <f>EmployeeData[[#This Row],[Job Level]]</f>
        <v>Senior</v>
      </c>
      <c r="AR498">
        <v>0</v>
      </c>
    </row>
    <row r="499" spans="1:44">
      <c r="A499">
        <v>39</v>
      </c>
      <c r="B499">
        <v>5.5</v>
      </c>
      <c r="C499">
        <v>0.4</v>
      </c>
      <c r="D499" s="3">
        <v>0.89</v>
      </c>
      <c r="E499">
        <v>0</v>
      </c>
      <c r="F499">
        <v>11</v>
      </c>
      <c r="G499">
        <v>72</v>
      </c>
      <c r="H499">
        <v>2</v>
      </c>
      <c r="I499">
        <v>6.9</v>
      </c>
      <c r="J499">
        <v>0</v>
      </c>
      <c r="K499">
        <v>11</v>
      </c>
      <c r="L499">
        <v>0</v>
      </c>
      <c r="M499">
        <v>0</v>
      </c>
      <c r="N499">
        <v>0</v>
      </c>
      <c r="O499">
        <v>0</v>
      </c>
      <c r="P499">
        <v>0</v>
      </c>
      <c r="Q499">
        <v>0</v>
      </c>
      <c r="R499">
        <v>0</v>
      </c>
      <c r="S499">
        <v>0</v>
      </c>
      <c r="T499">
        <v>0</v>
      </c>
      <c r="U499">
        <v>0</v>
      </c>
      <c r="V499">
        <v>0</v>
      </c>
      <c r="W499">
        <v>1</v>
      </c>
      <c r="X499">
        <v>0</v>
      </c>
      <c r="Y499">
        <v>0</v>
      </c>
      <c r="Z499">
        <v>0</v>
      </c>
      <c r="AA499">
        <v>0</v>
      </c>
      <c r="AB499">
        <v>0</v>
      </c>
      <c r="AC499">
        <v>1</v>
      </c>
      <c r="AD499">
        <v>0</v>
      </c>
      <c r="AE499">
        <v>0</v>
      </c>
      <c r="AF499">
        <v>0</v>
      </c>
      <c r="AG499">
        <v>0</v>
      </c>
      <c r="AH499" s="59" cm="1">
        <f t="array" ref="AH499">$B$1005+SUMPRODUCT(A499:AG499,TRANSPOSE($B$1006:$B$1038))</f>
        <v>-2.0436624234281893</v>
      </c>
      <c r="AI499" s="3">
        <f>EXP(EmployeeData36[[#This Row],[Logit]])</f>
        <v>0.12955336167772727</v>
      </c>
      <c r="AJ499">
        <f>EmployeeData36[[#This Row],[Odds]]/(1+EmployeeData36[[#This Row],[Odds]])</f>
        <v>0.11469432615852823</v>
      </c>
      <c r="AK499">
        <f>IF(AR499=1,LN(EmployeeData36[[#This Row],[Probability]]),LN(1-EmployeeData36[[#This Row],[Probability]]))</f>
        <v>-0.12182229943788847</v>
      </c>
      <c r="AL499" s="3">
        <f>(AR499-EmployeeData36[[#This Row],[Probability]])^2</f>
        <v>1.3154788452958853E-2</v>
      </c>
      <c r="AM499" t="str">
        <f>IF(EmployeeData36[[#This Row],[Probability]]&lt;10%,"Low",
IF(EmployeeData36[[#This Row],[Probability]]&lt;20%,"Moderate",
IF(EmployeeData36[[#This Row],[Probability]]&lt;30%,"High","Very High")))</f>
        <v>Moderate</v>
      </c>
      <c r="AN499">
        <f t="shared" si="7"/>
        <v>0</v>
      </c>
      <c r="AO499" t="str">
        <f>EmployeeData3[[#This Row],[Department]]</f>
        <v>IT</v>
      </c>
      <c r="AP499" t="str">
        <f>EmployeeData3[[#This Row],[Country]]</f>
        <v>Ireland</v>
      </c>
      <c r="AQ499" t="str">
        <f>EmployeeData[[#This Row],[Job Level]]</f>
        <v>Professional</v>
      </c>
      <c r="AR499">
        <v>0</v>
      </c>
    </row>
    <row r="500" spans="1:44">
      <c r="A500">
        <v>40</v>
      </c>
      <c r="B500">
        <v>1.3</v>
      </c>
      <c r="C500">
        <v>0.8</v>
      </c>
      <c r="D500" s="3">
        <v>0.96</v>
      </c>
      <c r="E500">
        <v>1</v>
      </c>
      <c r="F500">
        <v>7</v>
      </c>
      <c r="G500">
        <v>66</v>
      </c>
      <c r="H500">
        <v>1</v>
      </c>
      <c r="I500">
        <v>1.9</v>
      </c>
      <c r="J500">
        <v>0</v>
      </c>
      <c r="K500">
        <v>34</v>
      </c>
      <c r="L500">
        <v>0</v>
      </c>
      <c r="M500">
        <v>0</v>
      </c>
      <c r="N500">
        <v>1</v>
      </c>
      <c r="O500">
        <v>0</v>
      </c>
      <c r="P500">
        <v>0</v>
      </c>
      <c r="Q500">
        <v>0</v>
      </c>
      <c r="R500">
        <v>0</v>
      </c>
      <c r="S500">
        <v>0</v>
      </c>
      <c r="T500">
        <v>1</v>
      </c>
      <c r="U500">
        <v>0</v>
      </c>
      <c r="V500">
        <v>0</v>
      </c>
      <c r="W500">
        <v>0</v>
      </c>
      <c r="X500">
        <v>0</v>
      </c>
      <c r="Y500">
        <v>0</v>
      </c>
      <c r="Z500">
        <v>0</v>
      </c>
      <c r="AA500">
        <v>0</v>
      </c>
      <c r="AB500">
        <v>1</v>
      </c>
      <c r="AC500">
        <v>0</v>
      </c>
      <c r="AD500">
        <v>0</v>
      </c>
      <c r="AE500">
        <v>0</v>
      </c>
      <c r="AF500">
        <v>0</v>
      </c>
      <c r="AG500">
        <v>1</v>
      </c>
      <c r="AH500" s="59" cm="1">
        <f t="array" ref="AH500">$B$1005+SUMPRODUCT(A500:AG500,TRANSPOSE($B$1006:$B$1038))</f>
        <v>-3.1776394842691031</v>
      </c>
      <c r="AI500" s="3">
        <f>EXP(EmployeeData36[[#This Row],[Logit]])</f>
        <v>4.168393466383484E-2</v>
      </c>
      <c r="AJ500">
        <f>EmployeeData36[[#This Row],[Odds]]/(1+EmployeeData36[[#This Row],[Odds]])</f>
        <v>4.0015913922380679E-2</v>
      </c>
      <c r="AK500">
        <f>IF(AR500=1,LN(EmployeeData36[[#This Row],[Probability]]),LN(1-EmployeeData36[[#This Row],[Probability]]))</f>
        <v>-4.0838571660135034E-2</v>
      </c>
      <c r="AL500" s="3">
        <f>(AR500-EmployeeData36[[#This Row],[Probability]])^2</f>
        <v>1.6012733670433799E-3</v>
      </c>
      <c r="AM500" t="str">
        <f>IF(EmployeeData36[[#This Row],[Probability]]&lt;10%,"Low",
IF(EmployeeData36[[#This Row],[Probability]]&lt;20%,"Moderate",
IF(EmployeeData36[[#This Row],[Probability]]&lt;30%,"High","Very High")))</f>
        <v>Low</v>
      </c>
      <c r="AN500">
        <f t="shared" si="7"/>
        <v>0</v>
      </c>
      <c r="AO500" t="str">
        <f>EmployeeData3[[#This Row],[Department]]</f>
        <v>Claims</v>
      </c>
      <c r="AP500" t="str">
        <f>EmployeeData3[[#This Row],[Country]]</f>
        <v>Germany</v>
      </c>
      <c r="AQ500" t="str">
        <f>EmployeeData[[#This Row],[Job Level]]</f>
        <v>Professional</v>
      </c>
      <c r="AR500">
        <v>0</v>
      </c>
    </row>
    <row r="501" spans="1:44">
      <c r="A501">
        <v>54</v>
      </c>
      <c r="B501">
        <v>2.1</v>
      </c>
      <c r="C501">
        <v>1</v>
      </c>
      <c r="D501" s="3">
        <v>0.74</v>
      </c>
      <c r="E501">
        <v>0</v>
      </c>
      <c r="F501">
        <v>23</v>
      </c>
      <c r="G501">
        <v>52</v>
      </c>
      <c r="H501">
        <v>7</v>
      </c>
      <c r="I501">
        <v>4</v>
      </c>
      <c r="J501">
        <v>1</v>
      </c>
      <c r="K501">
        <v>18</v>
      </c>
      <c r="L501">
        <v>0</v>
      </c>
      <c r="M501">
        <v>0</v>
      </c>
      <c r="N501">
        <v>0</v>
      </c>
      <c r="O501">
        <v>1</v>
      </c>
      <c r="P501">
        <v>0</v>
      </c>
      <c r="Q501">
        <v>1</v>
      </c>
      <c r="R501">
        <v>0</v>
      </c>
      <c r="S501">
        <v>0</v>
      </c>
      <c r="T501">
        <v>1</v>
      </c>
      <c r="U501">
        <v>0</v>
      </c>
      <c r="V501">
        <v>0</v>
      </c>
      <c r="W501">
        <v>0</v>
      </c>
      <c r="X501">
        <v>0</v>
      </c>
      <c r="Y501">
        <v>0</v>
      </c>
      <c r="Z501">
        <v>0</v>
      </c>
      <c r="AA501">
        <v>0</v>
      </c>
      <c r="AB501">
        <v>0</v>
      </c>
      <c r="AC501">
        <v>0</v>
      </c>
      <c r="AD501">
        <v>0</v>
      </c>
      <c r="AE501">
        <v>0</v>
      </c>
      <c r="AF501">
        <v>0</v>
      </c>
      <c r="AG501">
        <v>0</v>
      </c>
      <c r="AH501" s="59" cm="1">
        <f t="array" ref="AH501">$B$1005+SUMPRODUCT(A501:AG501,TRANSPOSE($B$1006:$B$1038))</f>
        <v>-1.2707602352998413</v>
      </c>
      <c r="AI501" s="3">
        <f>EXP(EmployeeData36[[#This Row],[Logit]])</f>
        <v>0.28061820480003125</v>
      </c>
      <c r="AJ501">
        <f>EmployeeData36[[#This Row],[Odds]]/(1+EmployeeData36[[#This Row],[Odds]])</f>
        <v>0.21912714011733875</v>
      </c>
      <c r="AK501">
        <f>IF(AR501=1,LN(EmployeeData36[[#This Row],[Probability]]),LN(1-EmployeeData36[[#This Row],[Probability]]))</f>
        <v>-0.24734293383787179</v>
      </c>
      <c r="AL501" s="3">
        <f>(AR501-EmployeeData36[[#This Row],[Probability]])^2</f>
        <v>4.8016703536003812E-2</v>
      </c>
      <c r="AM501" t="str">
        <f>IF(EmployeeData36[[#This Row],[Probability]]&lt;10%,"Low",
IF(EmployeeData36[[#This Row],[Probability]]&lt;20%,"Moderate",
IF(EmployeeData36[[#This Row],[Probability]]&lt;30%,"High","Very High")))</f>
        <v>High</v>
      </c>
      <c r="AN501">
        <f t="shared" si="7"/>
        <v>0</v>
      </c>
      <c r="AO501" t="str">
        <f>EmployeeData3[[#This Row],[Department]]</f>
        <v>Claims</v>
      </c>
      <c r="AP501" t="str">
        <f>EmployeeData3[[#This Row],[Country]]</f>
        <v>UK</v>
      </c>
      <c r="AQ501" t="str">
        <f>EmployeeData[[#This Row],[Job Level]]</f>
        <v>Manager</v>
      </c>
      <c r="AR501">
        <v>0</v>
      </c>
    </row>
    <row r="502" spans="1:44">
      <c r="A502">
        <v>37</v>
      </c>
      <c r="B502">
        <v>4</v>
      </c>
      <c r="C502">
        <v>0.8</v>
      </c>
      <c r="D502" s="3">
        <v>1.0900000000000001</v>
      </c>
      <c r="E502">
        <v>0</v>
      </c>
      <c r="F502">
        <v>21</v>
      </c>
      <c r="G502">
        <v>87</v>
      </c>
      <c r="H502">
        <v>4</v>
      </c>
      <c r="I502">
        <v>2.5</v>
      </c>
      <c r="J502">
        <v>1</v>
      </c>
      <c r="K502">
        <v>14</v>
      </c>
      <c r="L502">
        <v>1</v>
      </c>
      <c r="M502">
        <v>0</v>
      </c>
      <c r="N502">
        <v>1</v>
      </c>
      <c r="O502">
        <v>0</v>
      </c>
      <c r="P502">
        <v>0</v>
      </c>
      <c r="Q502">
        <v>0</v>
      </c>
      <c r="R502">
        <v>1</v>
      </c>
      <c r="S502">
        <v>0</v>
      </c>
      <c r="T502">
        <v>0</v>
      </c>
      <c r="U502">
        <v>0</v>
      </c>
      <c r="V502">
        <v>0</v>
      </c>
      <c r="W502">
        <v>0</v>
      </c>
      <c r="X502">
        <v>1</v>
      </c>
      <c r="Y502">
        <v>0</v>
      </c>
      <c r="Z502">
        <v>0</v>
      </c>
      <c r="AA502">
        <v>0</v>
      </c>
      <c r="AB502">
        <v>0</v>
      </c>
      <c r="AC502">
        <v>1</v>
      </c>
      <c r="AD502">
        <v>0</v>
      </c>
      <c r="AE502">
        <v>0</v>
      </c>
      <c r="AF502">
        <v>0</v>
      </c>
      <c r="AG502">
        <v>0</v>
      </c>
      <c r="AH502" s="59" cm="1">
        <f t="array" ref="AH502">$B$1005+SUMPRODUCT(A502:AG502,TRANSPOSE($B$1006:$B$1038))</f>
        <v>-1.6967086887973872</v>
      </c>
      <c r="AI502" s="3">
        <f>EXP(EmployeeData36[[#This Row],[Logit]])</f>
        <v>0.18328578294903278</v>
      </c>
      <c r="AJ502">
        <f>EmployeeData36[[#This Row],[Odds]]/(1+EmployeeData36[[#This Row],[Odds]])</f>
        <v>0.15489561827764084</v>
      </c>
      <c r="AK502">
        <f>IF(AR502=1,LN(EmployeeData36[[#This Row],[Probability]]),LN(1-EmployeeData36[[#This Row],[Probability]]))</f>
        <v>-0.16829513058848677</v>
      </c>
      <c r="AL502" s="3">
        <f>(AR502-EmployeeData36[[#This Row],[Probability]])^2</f>
        <v>2.3992652561612624E-2</v>
      </c>
      <c r="AM502" t="str">
        <f>IF(EmployeeData36[[#This Row],[Probability]]&lt;10%,"Low",
IF(EmployeeData36[[#This Row],[Probability]]&lt;20%,"Moderate",
IF(EmployeeData36[[#This Row],[Probability]]&lt;30%,"High","Very High")))</f>
        <v>Moderate</v>
      </c>
      <c r="AN502">
        <f t="shared" si="7"/>
        <v>0</v>
      </c>
      <c r="AO502" t="str">
        <f>EmployeeData3[[#This Row],[Department]]</f>
        <v>Marketing</v>
      </c>
      <c r="AP502" t="str">
        <f>EmployeeData3[[#This Row],[Country]]</f>
        <v>Ireland</v>
      </c>
      <c r="AQ502" t="str">
        <f>EmployeeData[[#This Row],[Job Level]]</f>
        <v>Senior</v>
      </c>
      <c r="AR502">
        <v>0</v>
      </c>
    </row>
    <row r="503" spans="1:44">
      <c r="A503">
        <v>47</v>
      </c>
      <c r="B503">
        <v>7.9</v>
      </c>
      <c r="C503">
        <v>3.5</v>
      </c>
      <c r="D503" s="3">
        <v>1.03</v>
      </c>
      <c r="E503">
        <v>1</v>
      </c>
      <c r="F503">
        <v>27</v>
      </c>
      <c r="G503">
        <v>79</v>
      </c>
      <c r="H503">
        <v>3</v>
      </c>
      <c r="I503">
        <v>0.8</v>
      </c>
      <c r="J503">
        <v>0</v>
      </c>
      <c r="K503">
        <v>17</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1</v>
      </c>
      <c r="AH503" s="59" cm="1">
        <f t="array" ref="AH503">$B$1005+SUMPRODUCT(A503:AG503,TRANSPOSE($B$1006:$B$1038))</f>
        <v>-3.3437421724873433</v>
      </c>
      <c r="AI503" s="3">
        <f>EXP(EmployeeData36[[#This Row],[Logit]])</f>
        <v>3.5304594331163168E-2</v>
      </c>
      <c r="AJ503">
        <f>EmployeeData36[[#This Row],[Odds]]/(1+EmployeeData36[[#This Row],[Odds]])</f>
        <v>3.4100683532628351E-2</v>
      </c>
      <c r="AK503">
        <f>IF(AR503=1,LN(EmployeeData36[[#This Row],[Probability]]),LN(1-EmployeeData36[[#This Row],[Probability]]))</f>
        <v>-3.469567746110689E-2</v>
      </c>
      <c r="AL503" s="3">
        <f>(AR503-EmployeeData36[[#This Row],[Probability]])^2</f>
        <v>1.1628566173924704E-3</v>
      </c>
      <c r="AM503" t="str">
        <f>IF(EmployeeData36[[#This Row],[Probability]]&lt;10%,"Low",
IF(EmployeeData36[[#This Row],[Probability]]&lt;20%,"Moderate",
IF(EmployeeData36[[#This Row],[Probability]]&lt;30%,"High","Very High")))</f>
        <v>Low</v>
      </c>
      <c r="AN503">
        <f t="shared" si="7"/>
        <v>0</v>
      </c>
      <c r="AO503" t="str">
        <f>EmployeeData3[[#This Row],[Department]]</f>
        <v>Operations</v>
      </c>
      <c r="AP503" t="str">
        <f>EmployeeData3[[#This Row],[Country]]</f>
        <v>UK</v>
      </c>
      <c r="AQ503" t="str">
        <f>EmployeeData[[#This Row],[Job Level]]</f>
        <v>Professional</v>
      </c>
      <c r="AR503">
        <v>0</v>
      </c>
    </row>
    <row r="504" spans="1:44">
      <c r="A504">
        <v>40</v>
      </c>
      <c r="B504">
        <v>15.4</v>
      </c>
      <c r="C504">
        <v>1.1000000000000001</v>
      </c>
      <c r="D504" s="3">
        <v>0.96</v>
      </c>
      <c r="E504">
        <v>0</v>
      </c>
      <c r="F504">
        <v>1</v>
      </c>
      <c r="G504">
        <v>73</v>
      </c>
      <c r="H504">
        <v>13</v>
      </c>
      <c r="I504">
        <v>4.4000000000000004</v>
      </c>
      <c r="J504">
        <v>0</v>
      </c>
      <c r="K504">
        <v>7</v>
      </c>
      <c r="L504">
        <v>0</v>
      </c>
      <c r="M504">
        <v>0</v>
      </c>
      <c r="N504">
        <v>0</v>
      </c>
      <c r="O504">
        <v>1</v>
      </c>
      <c r="P504">
        <v>1</v>
      </c>
      <c r="Q504">
        <v>0</v>
      </c>
      <c r="R504">
        <v>0</v>
      </c>
      <c r="S504">
        <v>0</v>
      </c>
      <c r="T504">
        <v>0</v>
      </c>
      <c r="U504">
        <v>0</v>
      </c>
      <c r="V504">
        <v>1</v>
      </c>
      <c r="W504">
        <v>0</v>
      </c>
      <c r="X504">
        <v>0</v>
      </c>
      <c r="Y504">
        <v>0</v>
      </c>
      <c r="Z504">
        <v>0</v>
      </c>
      <c r="AA504">
        <v>1</v>
      </c>
      <c r="AB504">
        <v>0</v>
      </c>
      <c r="AC504">
        <v>0</v>
      </c>
      <c r="AD504">
        <v>0</v>
      </c>
      <c r="AE504">
        <v>0</v>
      </c>
      <c r="AF504">
        <v>0</v>
      </c>
      <c r="AG504">
        <v>0</v>
      </c>
      <c r="AH504" s="59" cm="1">
        <f t="array" ref="AH504">$B$1005+SUMPRODUCT(A504:AG504,TRANSPOSE($B$1006:$B$1038))</f>
        <v>-2.2765790539768513</v>
      </c>
      <c r="AI504" s="3">
        <f>EXP(EmployeeData36[[#This Row],[Logit]])</f>
        <v>0.10263471465827924</v>
      </c>
      <c r="AJ504">
        <f>EmployeeData36[[#This Row],[Odds]]/(1+EmployeeData36[[#This Row],[Odds]])</f>
        <v>9.3081338084015475E-2</v>
      </c>
      <c r="AK504">
        <f>IF(AR504=1,LN(EmployeeData36[[#This Row],[Probability]]),LN(1-EmployeeData36[[#This Row],[Probability]]))</f>
        <v>-9.7702511040493295E-2</v>
      </c>
      <c r="AL504" s="3">
        <f>(AR504-EmployeeData36[[#This Row],[Probability]])^2</f>
        <v>8.6641354995107903E-3</v>
      </c>
      <c r="AM504" t="str">
        <f>IF(EmployeeData36[[#This Row],[Probability]]&lt;10%,"Low",
IF(EmployeeData36[[#This Row],[Probability]]&lt;20%,"Moderate",
IF(EmployeeData36[[#This Row],[Probability]]&lt;30%,"High","Very High")))</f>
        <v>Low</v>
      </c>
      <c r="AN504">
        <f t="shared" si="7"/>
        <v>0</v>
      </c>
      <c r="AO504" t="str">
        <f>EmployeeData3[[#This Row],[Department]]</f>
        <v>HR</v>
      </c>
      <c r="AP504" t="str">
        <f>EmployeeData3[[#This Row],[Country]]</f>
        <v>Canada</v>
      </c>
      <c r="AQ504" t="str">
        <f>EmployeeData[[#This Row],[Job Level]]</f>
        <v>Entry</v>
      </c>
      <c r="AR504">
        <v>0</v>
      </c>
    </row>
    <row r="505" spans="1:44">
      <c r="A505">
        <v>36</v>
      </c>
      <c r="B505">
        <v>4.9000000000000004</v>
      </c>
      <c r="C505">
        <v>3.6</v>
      </c>
      <c r="D505" s="3">
        <v>1.2</v>
      </c>
      <c r="E505">
        <v>1</v>
      </c>
      <c r="F505">
        <v>26</v>
      </c>
      <c r="G505">
        <v>90</v>
      </c>
      <c r="H505">
        <v>1</v>
      </c>
      <c r="I505">
        <v>2</v>
      </c>
      <c r="J505">
        <v>0</v>
      </c>
      <c r="K505">
        <v>24</v>
      </c>
      <c r="L505">
        <v>1</v>
      </c>
      <c r="M505">
        <v>0</v>
      </c>
      <c r="N505">
        <v>0</v>
      </c>
      <c r="O505">
        <v>0</v>
      </c>
      <c r="P505">
        <v>0</v>
      </c>
      <c r="Q505">
        <v>0</v>
      </c>
      <c r="R505">
        <v>0</v>
      </c>
      <c r="S505">
        <v>0</v>
      </c>
      <c r="T505">
        <v>0</v>
      </c>
      <c r="U505">
        <v>0</v>
      </c>
      <c r="V505">
        <v>0</v>
      </c>
      <c r="W505">
        <v>0</v>
      </c>
      <c r="X505">
        <v>0</v>
      </c>
      <c r="Y505">
        <v>0</v>
      </c>
      <c r="Z505">
        <v>1</v>
      </c>
      <c r="AA505">
        <v>0</v>
      </c>
      <c r="AB505">
        <v>1</v>
      </c>
      <c r="AC505">
        <v>0</v>
      </c>
      <c r="AD505">
        <v>0</v>
      </c>
      <c r="AE505">
        <v>0</v>
      </c>
      <c r="AF505">
        <v>1</v>
      </c>
      <c r="AG505">
        <v>0</v>
      </c>
      <c r="AH505" s="59" cm="1">
        <f t="array" ref="AH505">$B$1005+SUMPRODUCT(A505:AG505,TRANSPOSE($B$1006:$B$1038))</f>
        <v>-3.0727503137309204</v>
      </c>
      <c r="AI505" s="3">
        <f>EXP(EmployeeData36[[#This Row],[Logit]])</f>
        <v>4.6293657527019139E-2</v>
      </c>
      <c r="AJ505">
        <f>EmployeeData36[[#This Row],[Odds]]/(1+EmployeeData36[[#This Row],[Odds]])</f>
        <v>4.4245377188309738E-2</v>
      </c>
      <c r="AK505">
        <f>IF(AR505=1,LN(EmployeeData36[[#This Row],[Probability]]),LN(1-EmployeeData36[[#This Row],[Probability]]))</f>
        <v>-3.1180043833062863</v>
      </c>
      <c r="AL505" s="3">
        <f>(AR505-EmployeeData36[[#This Row],[Probability]])^2</f>
        <v>0.91346689902591627</v>
      </c>
      <c r="AM505" t="str">
        <f>IF(EmployeeData36[[#This Row],[Probability]]&lt;10%,"Low",
IF(EmployeeData36[[#This Row],[Probability]]&lt;20%,"Moderate",
IF(EmployeeData36[[#This Row],[Probability]]&lt;30%,"High","Very High")))</f>
        <v>Low</v>
      </c>
      <c r="AN505">
        <f t="shared" si="7"/>
        <v>1</v>
      </c>
      <c r="AO505" t="str">
        <f>EmployeeData3[[#This Row],[Department]]</f>
        <v>Underwriting</v>
      </c>
      <c r="AP505" t="str">
        <f>EmployeeData3[[#This Row],[Country]]</f>
        <v>Germany</v>
      </c>
      <c r="AQ505" t="str">
        <f>EmployeeData[[#This Row],[Job Level]]</f>
        <v>Professional</v>
      </c>
      <c r="AR505">
        <v>1</v>
      </c>
    </row>
    <row r="506" spans="1:44">
      <c r="A506">
        <v>37</v>
      </c>
      <c r="B506">
        <v>6.4</v>
      </c>
      <c r="C506">
        <v>2.1</v>
      </c>
      <c r="D506" s="3">
        <v>1.04</v>
      </c>
      <c r="E506">
        <v>0</v>
      </c>
      <c r="F506">
        <v>39</v>
      </c>
      <c r="G506">
        <v>65</v>
      </c>
      <c r="H506">
        <v>14</v>
      </c>
      <c r="I506">
        <v>4.9000000000000004</v>
      </c>
      <c r="J506">
        <v>1</v>
      </c>
      <c r="K506">
        <v>15</v>
      </c>
      <c r="L506">
        <v>0</v>
      </c>
      <c r="M506">
        <v>0</v>
      </c>
      <c r="N506">
        <v>0</v>
      </c>
      <c r="O506">
        <v>0</v>
      </c>
      <c r="P506">
        <v>0</v>
      </c>
      <c r="Q506">
        <v>0</v>
      </c>
      <c r="R506">
        <v>0</v>
      </c>
      <c r="S506">
        <v>0</v>
      </c>
      <c r="T506">
        <v>0</v>
      </c>
      <c r="U506">
        <v>0</v>
      </c>
      <c r="V506">
        <v>0</v>
      </c>
      <c r="W506">
        <v>0</v>
      </c>
      <c r="X506">
        <v>1</v>
      </c>
      <c r="Y506">
        <v>0</v>
      </c>
      <c r="Z506">
        <v>0</v>
      </c>
      <c r="AA506">
        <v>0</v>
      </c>
      <c r="AB506">
        <v>0</v>
      </c>
      <c r="AC506">
        <v>0</v>
      </c>
      <c r="AD506">
        <v>0</v>
      </c>
      <c r="AE506">
        <v>1</v>
      </c>
      <c r="AF506">
        <v>1</v>
      </c>
      <c r="AG506">
        <v>0</v>
      </c>
      <c r="AH506" s="59" cm="1">
        <f t="array" ref="AH506">$B$1005+SUMPRODUCT(A506:AG506,TRANSPOSE($B$1006:$B$1038))</f>
        <v>-1.0513313081717259</v>
      </c>
      <c r="AI506" s="3">
        <f>EXP(EmployeeData36[[#This Row],[Logit]])</f>
        <v>0.34947218410018333</v>
      </c>
      <c r="AJ506">
        <f>EmployeeData36[[#This Row],[Odds]]/(1+EmployeeData36[[#This Row],[Odds]])</f>
        <v>0.25896953506545112</v>
      </c>
      <c r="AK506">
        <f>IF(AR506=1,LN(EmployeeData36[[#This Row],[Probability]]),LN(1-EmployeeData36[[#This Row],[Probability]]))</f>
        <v>-0.2997135412591817</v>
      </c>
      <c r="AL506" s="3">
        <f>(AR506-EmployeeData36[[#This Row],[Probability]])^2</f>
        <v>6.7065220092015917E-2</v>
      </c>
      <c r="AM506" t="str">
        <f>IF(EmployeeData36[[#This Row],[Probability]]&lt;10%,"Low",
IF(EmployeeData36[[#This Row],[Probability]]&lt;20%,"Moderate",
IF(EmployeeData36[[#This Row],[Probability]]&lt;30%,"High","Very High")))</f>
        <v>High</v>
      </c>
      <c r="AN506">
        <f t="shared" si="7"/>
        <v>0</v>
      </c>
      <c r="AO506" t="str">
        <f>EmployeeData3[[#This Row],[Department]]</f>
        <v>Marketing</v>
      </c>
      <c r="AP506" t="str">
        <f>EmployeeData3[[#This Row],[Country]]</f>
        <v>US</v>
      </c>
      <c r="AQ506" t="str">
        <f>EmployeeData[[#This Row],[Job Level]]</f>
        <v>Professional</v>
      </c>
      <c r="AR506">
        <v>0</v>
      </c>
    </row>
    <row r="507" spans="1:44">
      <c r="A507">
        <v>37</v>
      </c>
      <c r="B507">
        <v>1.2</v>
      </c>
      <c r="C507">
        <v>0.3</v>
      </c>
      <c r="D507" s="3">
        <v>0.93</v>
      </c>
      <c r="E507">
        <v>1</v>
      </c>
      <c r="F507">
        <v>12</v>
      </c>
      <c r="G507">
        <v>93</v>
      </c>
      <c r="H507">
        <v>4</v>
      </c>
      <c r="I507">
        <v>1.3</v>
      </c>
      <c r="J507">
        <v>0</v>
      </c>
      <c r="K507">
        <v>33</v>
      </c>
      <c r="L507">
        <v>1</v>
      </c>
      <c r="M507">
        <v>0</v>
      </c>
      <c r="N507">
        <v>0</v>
      </c>
      <c r="O507">
        <v>0</v>
      </c>
      <c r="P507">
        <v>0</v>
      </c>
      <c r="Q507">
        <v>0</v>
      </c>
      <c r="R507">
        <v>0</v>
      </c>
      <c r="S507">
        <v>0</v>
      </c>
      <c r="T507">
        <v>0</v>
      </c>
      <c r="U507">
        <v>1</v>
      </c>
      <c r="V507">
        <v>0</v>
      </c>
      <c r="W507">
        <v>0</v>
      </c>
      <c r="X507">
        <v>0</v>
      </c>
      <c r="Y507">
        <v>0</v>
      </c>
      <c r="Z507">
        <v>0</v>
      </c>
      <c r="AA507">
        <v>0</v>
      </c>
      <c r="AB507">
        <v>0</v>
      </c>
      <c r="AC507">
        <v>0</v>
      </c>
      <c r="AD507">
        <v>0</v>
      </c>
      <c r="AE507">
        <v>0</v>
      </c>
      <c r="AF507">
        <v>0</v>
      </c>
      <c r="AG507">
        <v>0</v>
      </c>
      <c r="AH507" s="59" cm="1">
        <f t="array" ref="AH507">$B$1005+SUMPRODUCT(A507:AG507,TRANSPOSE($B$1006:$B$1038))</f>
        <v>-3.6267420277188069</v>
      </c>
      <c r="AI507" s="3">
        <f>EXP(EmployeeData36[[#This Row],[Logit]])</f>
        <v>2.6602714282127179E-2</v>
      </c>
      <c r="AJ507">
        <f>EmployeeData36[[#This Row],[Odds]]/(1+EmployeeData36[[#This Row],[Odds]])</f>
        <v>2.5913348866147958E-2</v>
      </c>
      <c r="AK507">
        <f>IF(AR507=1,LN(EmployeeData36[[#This Row],[Probability]]),LN(1-EmployeeData36[[#This Row],[Probability]]))</f>
        <v>-2.6255015093548443E-2</v>
      </c>
      <c r="AL507" s="3">
        <f>(AR507-EmployeeData36[[#This Row],[Probability]])^2</f>
        <v>6.7150164945869171E-4</v>
      </c>
      <c r="AM507" t="str">
        <f>IF(EmployeeData36[[#This Row],[Probability]]&lt;10%,"Low",
IF(EmployeeData36[[#This Row],[Probability]]&lt;20%,"Moderate",
IF(EmployeeData36[[#This Row],[Probability]]&lt;30%,"High","Very High")))</f>
        <v>Low</v>
      </c>
      <c r="AN507">
        <f t="shared" si="7"/>
        <v>0</v>
      </c>
      <c r="AO507" t="str">
        <f>EmployeeData3[[#This Row],[Department]]</f>
        <v>Finance</v>
      </c>
      <c r="AP507" t="str">
        <f>EmployeeData3[[#This Row],[Country]]</f>
        <v>UK</v>
      </c>
      <c r="AQ507" t="str">
        <f>EmployeeData[[#This Row],[Job Level]]</f>
        <v>Professional</v>
      </c>
      <c r="AR507">
        <v>0</v>
      </c>
    </row>
    <row r="508" spans="1:44">
      <c r="A508">
        <v>41</v>
      </c>
      <c r="B508">
        <v>6.3</v>
      </c>
      <c r="C508">
        <v>1.4</v>
      </c>
      <c r="D508" s="3">
        <v>1.1399999999999999</v>
      </c>
      <c r="E508">
        <v>0</v>
      </c>
      <c r="F508">
        <v>33</v>
      </c>
      <c r="G508">
        <v>70</v>
      </c>
      <c r="H508">
        <v>2</v>
      </c>
      <c r="I508">
        <v>1.8</v>
      </c>
      <c r="J508">
        <v>0</v>
      </c>
      <c r="K508">
        <v>32</v>
      </c>
      <c r="L508">
        <v>0</v>
      </c>
      <c r="M508">
        <v>0</v>
      </c>
      <c r="N508">
        <v>0</v>
      </c>
      <c r="O508">
        <v>0</v>
      </c>
      <c r="P508">
        <v>0</v>
      </c>
      <c r="Q508">
        <v>0</v>
      </c>
      <c r="R508">
        <v>1</v>
      </c>
      <c r="S508">
        <v>0</v>
      </c>
      <c r="T508">
        <v>1</v>
      </c>
      <c r="U508">
        <v>0</v>
      </c>
      <c r="V508">
        <v>0</v>
      </c>
      <c r="W508">
        <v>0</v>
      </c>
      <c r="X508">
        <v>0</v>
      </c>
      <c r="Y508">
        <v>0</v>
      </c>
      <c r="Z508">
        <v>0</v>
      </c>
      <c r="AA508">
        <v>0</v>
      </c>
      <c r="AB508">
        <v>0</v>
      </c>
      <c r="AC508">
        <v>1</v>
      </c>
      <c r="AD508">
        <v>0</v>
      </c>
      <c r="AE508">
        <v>0</v>
      </c>
      <c r="AF508">
        <v>0</v>
      </c>
      <c r="AG508">
        <v>1</v>
      </c>
      <c r="AH508" s="59" cm="1">
        <f t="array" ref="AH508">$B$1005+SUMPRODUCT(A508:AG508,TRANSPOSE($B$1006:$B$1038))</f>
        <v>-1.6423111723155868</v>
      </c>
      <c r="AI508" s="3">
        <f>EXP(EmployeeData36[[#This Row],[Logit]])</f>
        <v>0.19353223866237659</v>
      </c>
      <c r="AJ508">
        <f>EmployeeData36[[#This Row],[Odds]]/(1+EmployeeData36[[#This Row],[Odds]])</f>
        <v>0.16215082625608282</v>
      </c>
      <c r="AK508">
        <f>IF(AR508=1,LN(EmployeeData36[[#This Row],[Probability]]),LN(1-EmployeeData36[[#This Row],[Probability]]))</f>
        <v>-1.8192283506137765</v>
      </c>
      <c r="AL508" s="3">
        <f>(AR508-EmployeeData36[[#This Row],[Probability]])^2</f>
        <v>0.70199123794336471</v>
      </c>
      <c r="AM508" t="str">
        <f>IF(EmployeeData36[[#This Row],[Probability]]&lt;10%,"Low",
IF(EmployeeData36[[#This Row],[Probability]]&lt;20%,"Moderate",
IF(EmployeeData36[[#This Row],[Probability]]&lt;30%,"High","Very High")))</f>
        <v>Moderate</v>
      </c>
      <c r="AN508">
        <f t="shared" si="7"/>
        <v>1</v>
      </c>
      <c r="AO508" t="str">
        <f>EmployeeData3[[#This Row],[Department]]</f>
        <v>Claims</v>
      </c>
      <c r="AP508" t="str">
        <f>EmployeeData3[[#This Row],[Country]]</f>
        <v>Ireland</v>
      </c>
      <c r="AQ508" t="str">
        <f>EmployeeData[[#This Row],[Job Level]]</f>
        <v>Senior</v>
      </c>
      <c r="AR508">
        <v>1</v>
      </c>
    </row>
    <row r="509" spans="1:44">
      <c r="A509">
        <v>29</v>
      </c>
      <c r="B509">
        <v>12.9</v>
      </c>
      <c r="C509">
        <v>4.4000000000000004</v>
      </c>
      <c r="D509" s="3">
        <v>1.05</v>
      </c>
      <c r="E509">
        <v>0</v>
      </c>
      <c r="F509">
        <v>14</v>
      </c>
      <c r="G509">
        <v>57</v>
      </c>
      <c r="H509">
        <v>3</v>
      </c>
      <c r="I509">
        <v>3.9</v>
      </c>
      <c r="J509">
        <v>0</v>
      </c>
      <c r="K509">
        <v>44</v>
      </c>
      <c r="L509">
        <v>0</v>
      </c>
      <c r="M509">
        <v>0</v>
      </c>
      <c r="N509">
        <v>1</v>
      </c>
      <c r="O509">
        <v>0</v>
      </c>
      <c r="P509">
        <v>0</v>
      </c>
      <c r="Q509">
        <v>0</v>
      </c>
      <c r="R509">
        <v>1</v>
      </c>
      <c r="S509">
        <v>0</v>
      </c>
      <c r="T509">
        <v>0</v>
      </c>
      <c r="U509">
        <v>0</v>
      </c>
      <c r="V509">
        <v>0</v>
      </c>
      <c r="W509">
        <v>0</v>
      </c>
      <c r="X509">
        <v>0</v>
      </c>
      <c r="Y509">
        <v>0</v>
      </c>
      <c r="Z509">
        <v>1</v>
      </c>
      <c r="AA509">
        <v>0</v>
      </c>
      <c r="AB509">
        <v>0</v>
      </c>
      <c r="AC509">
        <v>0</v>
      </c>
      <c r="AD509">
        <v>0</v>
      </c>
      <c r="AE509">
        <v>0</v>
      </c>
      <c r="AF509">
        <v>0</v>
      </c>
      <c r="AG509">
        <v>0</v>
      </c>
      <c r="AH509" s="59" cm="1">
        <f t="array" ref="AH509">$B$1005+SUMPRODUCT(A509:AG509,TRANSPOSE($B$1006:$B$1038))</f>
        <v>-2.6052274445291372</v>
      </c>
      <c r="AI509" s="3">
        <f>EXP(EmployeeData36[[#This Row],[Logit]])</f>
        <v>7.3886330244711487E-2</v>
      </c>
      <c r="AJ509">
        <f>EmployeeData36[[#This Row],[Odds]]/(1+EmployeeData36[[#This Row],[Odds]])</f>
        <v>6.8802747705964992E-2</v>
      </c>
      <c r="AK509">
        <f>IF(AR509=1,LN(EmployeeData36[[#This Row],[Probability]]),LN(1-EmployeeData36[[#This Row],[Probability]]))</f>
        <v>-7.1284152724485586E-2</v>
      </c>
      <c r="AL509" s="3">
        <f>(AR509-EmployeeData36[[#This Row],[Probability]])^2</f>
        <v>4.7338180918906712E-3</v>
      </c>
      <c r="AM509" t="str">
        <f>IF(EmployeeData36[[#This Row],[Probability]]&lt;10%,"Low",
IF(EmployeeData36[[#This Row],[Probability]]&lt;20%,"Moderate",
IF(EmployeeData36[[#This Row],[Probability]]&lt;30%,"High","Very High")))</f>
        <v>Low</v>
      </c>
      <c r="AN509">
        <f t="shared" si="7"/>
        <v>0</v>
      </c>
      <c r="AO509" t="str">
        <f>EmployeeData3[[#This Row],[Department]]</f>
        <v>Underwriting</v>
      </c>
      <c r="AP509" t="str">
        <f>EmployeeData3[[#This Row],[Country]]</f>
        <v>UK</v>
      </c>
      <c r="AQ509" t="str">
        <f>EmployeeData[[#This Row],[Job Level]]</f>
        <v>Senior</v>
      </c>
      <c r="AR509">
        <v>0</v>
      </c>
    </row>
    <row r="510" spans="1:44">
      <c r="A510">
        <v>25</v>
      </c>
      <c r="B510">
        <v>2.1</v>
      </c>
      <c r="C510">
        <v>2.1</v>
      </c>
      <c r="D510" s="3">
        <v>0.98</v>
      </c>
      <c r="E510">
        <v>0</v>
      </c>
      <c r="F510">
        <v>4</v>
      </c>
      <c r="G510">
        <v>94</v>
      </c>
      <c r="H510">
        <v>3</v>
      </c>
      <c r="I510">
        <v>1.4</v>
      </c>
      <c r="J510">
        <v>0</v>
      </c>
      <c r="K510">
        <v>28</v>
      </c>
      <c r="L510">
        <v>1</v>
      </c>
      <c r="M510">
        <v>0</v>
      </c>
      <c r="N510">
        <v>0</v>
      </c>
      <c r="O510">
        <v>0</v>
      </c>
      <c r="P510">
        <v>0</v>
      </c>
      <c r="Q510">
        <v>0</v>
      </c>
      <c r="R510">
        <v>1</v>
      </c>
      <c r="S510">
        <v>0</v>
      </c>
      <c r="T510">
        <v>1</v>
      </c>
      <c r="U510">
        <v>0</v>
      </c>
      <c r="V510">
        <v>0</v>
      </c>
      <c r="W510">
        <v>0</v>
      </c>
      <c r="X510">
        <v>0</v>
      </c>
      <c r="Y510">
        <v>0</v>
      </c>
      <c r="Z510">
        <v>0</v>
      </c>
      <c r="AA510">
        <v>0</v>
      </c>
      <c r="AB510">
        <v>0</v>
      </c>
      <c r="AC510">
        <v>0</v>
      </c>
      <c r="AD510">
        <v>0</v>
      </c>
      <c r="AE510">
        <v>0</v>
      </c>
      <c r="AF510">
        <v>0</v>
      </c>
      <c r="AG510">
        <v>0</v>
      </c>
      <c r="AH510" s="59" cm="1">
        <f t="array" ref="AH510">$B$1005+SUMPRODUCT(A510:AG510,TRANSPOSE($B$1006:$B$1038))</f>
        <v>-2.8923688444284252</v>
      </c>
      <c r="AI510" s="3">
        <f>EXP(EmployeeData36[[#This Row],[Logit]])</f>
        <v>5.5444717017677544E-2</v>
      </c>
      <c r="AJ510">
        <f>EmployeeData36[[#This Row],[Odds]]/(1+EmployeeData36[[#This Row],[Odds]])</f>
        <v>5.2532090145228243E-2</v>
      </c>
      <c r="AK510">
        <f>IF(AR510=1,LN(EmployeeData36[[#This Row],[Probability]]),LN(1-EmployeeData36[[#This Row],[Probability]]))</f>
        <v>-5.3962210826250759E-2</v>
      </c>
      <c r="AL510" s="3">
        <f>(AR510-EmployeeData36[[#This Row],[Probability]])^2</f>
        <v>2.7596204950263862E-3</v>
      </c>
      <c r="AM510" t="str">
        <f>IF(EmployeeData36[[#This Row],[Probability]]&lt;10%,"Low",
IF(EmployeeData36[[#This Row],[Probability]]&lt;20%,"Moderate",
IF(EmployeeData36[[#This Row],[Probability]]&lt;30%,"High","Very High")))</f>
        <v>Low</v>
      </c>
      <c r="AN510">
        <f t="shared" si="7"/>
        <v>0</v>
      </c>
      <c r="AO510" t="str">
        <f>EmployeeData3[[#This Row],[Department]]</f>
        <v>Claims</v>
      </c>
      <c r="AP510" t="str">
        <f>EmployeeData3[[#This Row],[Country]]</f>
        <v>UK</v>
      </c>
      <c r="AQ510" t="str">
        <f>EmployeeData[[#This Row],[Job Level]]</f>
        <v>Senior</v>
      </c>
      <c r="AR510">
        <v>0</v>
      </c>
    </row>
    <row r="511" spans="1:44">
      <c r="A511">
        <v>44</v>
      </c>
      <c r="B511">
        <v>2.5</v>
      </c>
      <c r="C511">
        <v>1.5</v>
      </c>
      <c r="D511" s="3">
        <v>0.97</v>
      </c>
      <c r="E511">
        <v>1</v>
      </c>
      <c r="F511">
        <v>13</v>
      </c>
      <c r="G511">
        <v>89</v>
      </c>
      <c r="H511">
        <v>15</v>
      </c>
      <c r="I511">
        <v>4.4000000000000004</v>
      </c>
      <c r="J511">
        <v>1</v>
      </c>
      <c r="K511">
        <v>30</v>
      </c>
      <c r="L511">
        <v>1</v>
      </c>
      <c r="M511">
        <v>0</v>
      </c>
      <c r="N511">
        <v>0</v>
      </c>
      <c r="O511">
        <v>0</v>
      </c>
      <c r="P511">
        <v>0</v>
      </c>
      <c r="Q511">
        <v>0</v>
      </c>
      <c r="R511">
        <v>1</v>
      </c>
      <c r="S511">
        <v>0</v>
      </c>
      <c r="T511">
        <v>0</v>
      </c>
      <c r="U511">
        <v>0</v>
      </c>
      <c r="V511">
        <v>0</v>
      </c>
      <c r="W511">
        <v>0</v>
      </c>
      <c r="X511">
        <v>1</v>
      </c>
      <c r="Y511">
        <v>0</v>
      </c>
      <c r="Z511">
        <v>0</v>
      </c>
      <c r="AA511">
        <v>0</v>
      </c>
      <c r="AB511">
        <v>0</v>
      </c>
      <c r="AC511">
        <v>0</v>
      </c>
      <c r="AD511">
        <v>0</v>
      </c>
      <c r="AE511">
        <v>0</v>
      </c>
      <c r="AF511">
        <v>0</v>
      </c>
      <c r="AG511">
        <v>0</v>
      </c>
      <c r="AH511" s="59" cm="1">
        <f t="array" ref="AH511">$B$1005+SUMPRODUCT(A511:AG511,TRANSPOSE($B$1006:$B$1038))</f>
        <v>-2.9843251247800726</v>
      </c>
      <c r="AI511" s="3">
        <f>EXP(EmployeeData36[[#This Row],[Logit]])</f>
        <v>5.0573622919571258E-2</v>
      </c>
      <c r="AJ511">
        <f>EmployeeData36[[#This Row],[Odds]]/(1+EmployeeData36[[#This Row],[Odds]])</f>
        <v>4.8139056431881329E-2</v>
      </c>
      <c r="AK511">
        <f>IF(AR511=1,LN(EmployeeData36[[#This Row],[Probability]]),LN(1-EmployeeData36[[#This Row],[Probability]]))</f>
        <v>-4.9336322540241929E-2</v>
      </c>
      <c r="AL511" s="3">
        <f>(AR511-EmployeeData36[[#This Row],[Probability]])^2</f>
        <v>2.3173687541518553E-3</v>
      </c>
      <c r="AM511" t="str">
        <f>IF(EmployeeData36[[#This Row],[Probability]]&lt;10%,"Low",
IF(EmployeeData36[[#This Row],[Probability]]&lt;20%,"Moderate",
IF(EmployeeData36[[#This Row],[Probability]]&lt;30%,"High","Very High")))</f>
        <v>Low</v>
      </c>
      <c r="AN511">
        <f t="shared" si="7"/>
        <v>0</v>
      </c>
      <c r="AO511" t="str">
        <f>EmployeeData3[[#This Row],[Department]]</f>
        <v>Marketing</v>
      </c>
      <c r="AP511" t="str">
        <f>EmployeeData3[[#This Row],[Country]]</f>
        <v>UK</v>
      </c>
      <c r="AQ511" t="str">
        <f>EmployeeData[[#This Row],[Job Level]]</f>
        <v>Senior</v>
      </c>
      <c r="AR511">
        <v>0</v>
      </c>
    </row>
    <row r="512" spans="1:44">
      <c r="A512">
        <v>46</v>
      </c>
      <c r="B512">
        <v>6.9</v>
      </c>
      <c r="C512">
        <v>5</v>
      </c>
      <c r="D512" s="3">
        <v>1.08</v>
      </c>
      <c r="E512">
        <v>0</v>
      </c>
      <c r="F512">
        <v>25</v>
      </c>
      <c r="G512">
        <v>64</v>
      </c>
      <c r="H512">
        <v>5</v>
      </c>
      <c r="I512">
        <v>0.4</v>
      </c>
      <c r="J512">
        <v>0</v>
      </c>
      <c r="K512">
        <v>41</v>
      </c>
      <c r="L512">
        <v>0</v>
      </c>
      <c r="M512">
        <v>0</v>
      </c>
      <c r="N512">
        <v>1</v>
      </c>
      <c r="O512">
        <v>0</v>
      </c>
      <c r="P512">
        <v>0</v>
      </c>
      <c r="Q512">
        <v>1</v>
      </c>
      <c r="R512">
        <v>0</v>
      </c>
      <c r="S512">
        <v>0</v>
      </c>
      <c r="T512">
        <v>0</v>
      </c>
      <c r="U512">
        <v>0</v>
      </c>
      <c r="V512">
        <v>0</v>
      </c>
      <c r="W512">
        <v>0</v>
      </c>
      <c r="X512">
        <v>0</v>
      </c>
      <c r="Y512">
        <v>0</v>
      </c>
      <c r="Z512">
        <v>0</v>
      </c>
      <c r="AA512">
        <v>0</v>
      </c>
      <c r="AB512">
        <v>1</v>
      </c>
      <c r="AC512">
        <v>0</v>
      </c>
      <c r="AD512">
        <v>0</v>
      </c>
      <c r="AE512">
        <v>0</v>
      </c>
      <c r="AF512">
        <v>0</v>
      </c>
      <c r="AG512">
        <v>0</v>
      </c>
      <c r="AH512" s="59" cm="1">
        <f t="array" ref="AH512">$B$1005+SUMPRODUCT(A512:AG512,TRANSPOSE($B$1006:$B$1038))</f>
        <v>-1.2648840056288477</v>
      </c>
      <c r="AI512" s="3">
        <f>EXP(EmployeeData36[[#This Row],[Logit]])</f>
        <v>0.28227203620898872</v>
      </c>
      <c r="AJ512">
        <f>EmployeeData36[[#This Row],[Odds]]/(1+EmployeeData36[[#This Row],[Odds]])</f>
        <v>0.22013428370747307</v>
      </c>
      <c r="AK512">
        <f>IF(AR512=1,LN(EmployeeData36[[#This Row],[Probability]]),LN(1-EmployeeData36[[#This Row],[Probability]]))</f>
        <v>-0.24863353271881689</v>
      </c>
      <c r="AL512" s="3">
        <f>(AR512-EmployeeData36[[#This Row],[Probability]])^2</f>
        <v>4.8459102863402242E-2</v>
      </c>
      <c r="AM512" t="str">
        <f>IF(EmployeeData36[[#This Row],[Probability]]&lt;10%,"Low",
IF(EmployeeData36[[#This Row],[Probability]]&lt;20%,"Moderate",
IF(EmployeeData36[[#This Row],[Probability]]&lt;30%,"High","Very High")))</f>
        <v>High</v>
      </c>
      <c r="AN512">
        <f t="shared" si="7"/>
        <v>0</v>
      </c>
      <c r="AO512" t="str">
        <f>EmployeeData3[[#This Row],[Department]]</f>
        <v>Operations</v>
      </c>
      <c r="AP512" t="str">
        <f>EmployeeData3[[#This Row],[Country]]</f>
        <v>Germany</v>
      </c>
      <c r="AQ512" t="str">
        <f>EmployeeData[[#This Row],[Job Level]]</f>
        <v>Manager</v>
      </c>
      <c r="AR512">
        <v>0</v>
      </c>
    </row>
    <row r="513" spans="1:44">
      <c r="A513">
        <v>45</v>
      </c>
      <c r="B513">
        <v>4</v>
      </c>
      <c r="C513">
        <v>0.7</v>
      </c>
      <c r="D513" s="3">
        <v>0.97</v>
      </c>
      <c r="E513">
        <v>0</v>
      </c>
      <c r="F513">
        <v>8</v>
      </c>
      <c r="G513">
        <v>81</v>
      </c>
      <c r="H513">
        <v>2</v>
      </c>
      <c r="I513">
        <v>1</v>
      </c>
      <c r="J513">
        <v>0</v>
      </c>
      <c r="K513">
        <v>16</v>
      </c>
      <c r="L513">
        <v>0</v>
      </c>
      <c r="M513">
        <v>0</v>
      </c>
      <c r="N513">
        <v>1</v>
      </c>
      <c r="O513">
        <v>0</v>
      </c>
      <c r="P513">
        <v>0</v>
      </c>
      <c r="Q513">
        <v>0</v>
      </c>
      <c r="R513">
        <v>1</v>
      </c>
      <c r="S513">
        <v>0</v>
      </c>
      <c r="T513">
        <v>0</v>
      </c>
      <c r="U513">
        <v>0</v>
      </c>
      <c r="V513">
        <v>0</v>
      </c>
      <c r="W513">
        <v>0</v>
      </c>
      <c r="X513">
        <v>0</v>
      </c>
      <c r="Y513">
        <v>1</v>
      </c>
      <c r="Z513">
        <v>0</v>
      </c>
      <c r="AA513">
        <v>0</v>
      </c>
      <c r="AB513">
        <v>0</v>
      </c>
      <c r="AC513">
        <v>1</v>
      </c>
      <c r="AD513">
        <v>0</v>
      </c>
      <c r="AE513">
        <v>0</v>
      </c>
      <c r="AF513">
        <v>0</v>
      </c>
      <c r="AG513">
        <v>0</v>
      </c>
      <c r="AH513" s="59" cm="1">
        <f t="array" ref="AH513">$B$1005+SUMPRODUCT(A513:AG513,TRANSPOSE($B$1006:$B$1038))</f>
        <v>-2.8130265005857087</v>
      </c>
      <c r="AI513" s="3">
        <f>EXP(EmployeeData36[[#This Row],[Logit]])</f>
        <v>6.002305739968896E-2</v>
      </c>
      <c r="AJ513">
        <f>EmployeeData36[[#This Row],[Odds]]/(1+EmployeeData36[[#This Row],[Odds]])</f>
        <v>5.6624294142176249E-2</v>
      </c>
      <c r="AK513">
        <f>IF(AR513=1,LN(EmployeeData36[[#This Row],[Probability]]),LN(1-EmployeeData36[[#This Row],[Probability]]))</f>
        <v>-5.8290660151256272E-2</v>
      </c>
      <c r="AL513" s="3">
        <f>(AR513-EmployeeData36[[#This Row],[Probability]])^2</f>
        <v>3.2063106870996953E-3</v>
      </c>
      <c r="AM513" t="str">
        <f>IF(EmployeeData36[[#This Row],[Probability]]&lt;10%,"Low",
IF(EmployeeData36[[#This Row],[Probability]]&lt;20%,"Moderate",
IF(EmployeeData36[[#This Row],[Probability]]&lt;30%,"High","Very High")))</f>
        <v>Low</v>
      </c>
      <c r="AN513">
        <f t="shared" si="7"/>
        <v>0</v>
      </c>
      <c r="AO513" t="str">
        <f>EmployeeData3[[#This Row],[Department]]</f>
        <v>Sales</v>
      </c>
      <c r="AP513" t="str">
        <f>EmployeeData3[[#This Row],[Country]]</f>
        <v>Ireland</v>
      </c>
      <c r="AQ513" t="str">
        <f>EmployeeData[[#This Row],[Job Level]]</f>
        <v>Senior</v>
      </c>
      <c r="AR513">
        <v>0</v>
      </c>
    </row>
    <row r="514" spans="1:44">
      <c r="A514">
        <v>39</v>
      </c>
      <c r="B514">
        <v>0.6</v>
      </c>
      <c r="C514">
        <v>0.6</v>
      </c>
      <c r="D514" s="3">
        <v>1.1100000000000001</v>
      </c>
      <c r="E514">
        <v>0</v>
      </c>
      <c r="F514">
        <v>11</v>
      </c>
      <c r="G514">
        <v>67</v>
      </c>
      <c r="H514">
        <v>7</v>
      </c>
      <c r="I514">
        <v>2.8</v>
      </c>
      <c r="J514">
        <v>0</v>
      </c>
      <c r="K514">
        <v>6</v>
      </c>
      <c r="L514">
        <v>0</v>
      </c>
      <c r="M514">
        <v>0</v>
      </c>
      <c r="N514">
        <v>1</v>
      </c>
      <c r="O514">
        <v>0</v>
      </c>
      <c r="P514">
        <v>0</v>
      </c>
      <c r="Q514">
        <v>0</v>
      </c>
      <c r="R514">
        <v>0</v>
      </c>
      <c r="S514">
        <v>1</v>
      </c>
      <c r="T514">
        <v>1</v>
      </c>
      <c r="U514">
        <v>0</v>
      </c>
      <c r="V514">
        <v>0</v>
      </c>
      <c r="W514">
        <v>0</v>
      </c>
      <c r="X514">
        <v>0</v>
      </c>
      <c r="Y514">
        <v>0</v>
      </c>
      <c r="Z514">
        <v>0</v>
      </c>
      <c r="AA514">
        <v>0</v>
      </c>
      <c r="AB514">
        <v>0</v>
      </c>
      <c r="AC514">
        <v>0</v>
      </c>
      <c r="AD514">
        <v>0</v>
      </c>
      <c r="AE514">
        <v>0</v>
      </c>
      <c r="AF514">
        <v>1</v>
      </c>
      <c r="AG514">
        <v>0</v>
      </c>
      <c r="AH514" s="59" cm="1">
        <f t="array" ref="AH514">$B$1005+SUMPRODUCT(A514:AG514,TRANSPOSE($B$1006:$B$1038))</f>
        <v>-2.3359693498896563</v>
      </c>
      <c r="AI514" s="3">
        <f>EXP(EmployeeData36[[#This Row],[Logit]])</f>
        <v>9.6716684764675293E-2</v>
      </c>
      <c r="AJ514">
        <f>EmployeeData36[[#This Row],[Odds]]/(1+EmployeeData36[[#This Row],[Odds]])</f>
        <v>8.8187483703166231E-2</v>
      </c>
      <c r="AK514">
        <f>IF(AR514=1,LN(EmployeeData36[[#This Row],[Probability]]),LN(1-EmployeeData36[[#This Row],[Probability]]))</f>
        <v>-9.2320884277013113E-2</v>
      </c>
      <c r="AL514" s="3">
        <f>(AR514-EmployeeData36[[#This Row],[Probability]])^2</f>
        <v>7.7770322818962092E-3</v>
      </c>
      <c r="AM514" t="str">
        <f>IF(EmployeeData36[[#This Row],[Probability]]&lt;10%,"Low",
IF(EmployeeData36[[#This Row],[Probability]]&lt;20%,"Moderate",
IF(EmployeeData36[[#This Row],[Probability]]&lt;30%,"High","Very High")))</f>
        <v>Low</v>
      </c>
      <c r="AN514">
        <f t="shared" ref="AN514:AN577" si="8">AR514</f>
        <v>0</v>
      </c>
      <c r="AO514" t="str">
        <f>EmployeeData3[[#This Row],[Department]]</f>
        <v>Claims</v>
      </c>
      <c r="AP514" t="str">
        <f>EmployeeData3[[#This Row],[Country]]</f>
        <v>UK</v>
      </c>
      <c r="AQ514" t="str">
        <f>EmployeeData[[#This Row],[Job Level]]</f>
        <v>Senior Manager</v>
      </c>
      <c r="AR514">
        <v>0</v>
      </c>
    </row>
    <row r="515" spans="1:44">
      <c r="A515">
        <v>45</v>
      </c>
      <c r="B515">
        <v>2.7</v>
      </c>
      <c r="C515">
        <v>2.7</v>
      </c>
      <c r="D515" s="3">
        <v>0.82</v>
      </c>
      <c r="E515">
        <v>0</v>
      </c>
      <c r="F515">
        <v>21</v>
      </c>
      <c r="G515">
        <v>77</v>
      </c>
      <c r="H515">
        <v>3</v>
      </c>
      <c r="I515">
        <v>4.0999999999999996</v>
      </c>
      <c r="J515">
        <v>0</v>
      </c>
      <c r="K515">
        <v>26</v>
      </c>
      <c r="L515">
        <v>1</v>
      </c>
      <c r="M515">
        <v>0</v>
      </c>
      <c r="N515">
        <v>0</v>
      </c>
      <c r="O515">
        <v>0</v>
      </c>
      <c r="P515">
        <v>1</v>
      </c>
      <c r="Q515">
        <v>0</v>
      </c>
      <c r="R515">
        <v>0</v>
      </c>
      <c r="S515">
        <v>0</v>
      </c>
      <c r="T515">
        <v>0</v>
      </c>
      <c r="U515">
        <v>0</v>
      </c>
      <c r="V515">
        <v>0</v>
      </c>
      <c r="W515">
        <v>0</v>
      </c>
      <c r="X515">
        <v>0</v>
      </c>
      <c r="Y515">
        <v>0</v>
      </c>
      <c r="Z515">
        <v>1</v>
      </c>
      <c r="AA515">
        <v>0</v>
      </c>
      <c r="AB515">
        <v>1</v>
      </c>
      <c r="AC515">
        <v>0</v>
      </c>
      <c r="AD515">
        <v>0</v>
      </c>
      <c r="AE515">
        <v>0</v>
      </c>
      <c r="AF515">
        <v>0</v>
      </c>
      <c r="AG515">
        <v>1</v>
      </c>
      <c r="AH515" s="59" cm="1">
        <f t="array" ref="AH515">$B$1005+SUMPRODUCT(A515:AG515,TRANSPOSE($B$1006:$B$1038))</f>
        <v>-1.6593975160515755</v>
      </c>
      <c r="AI515" s="3">
        <f>EXP(EmployeeData36[[#This Row],[Logit]])</f>
        <v>0.19025357030091317</v>
      </c>
      <c r="AJ515">
        <f>EmployeeData36[[#This Row],[Odds]]/(1+EmployeeData36[[#This Row],[Odds]])</f>
        <v>0.1598428898245727</v>
      </c>
      <c r="AK515">
        <f>IF(AR515=1,LN(EmployeeData36[[#This Row],[Probability]]),LN(1-EmployeeData36[[#This Row],[Probability]]))</f>
        <v>-0.17416636871068764</v>
      </c>
      <c r="AL515" s="3">
        <f>(AR515-EmployeeData36[[#This Row],[Probability]])^2</f>
        <v>2.554974942747049E-2</v>
      </c>
      <c r="AM515" t="str">
        <f>IF(EmployeeData36[[#This Row],[Probability]]&lt;10%,"Low",
IF(EmployeeData36[[#This Row],[Probability]]&lt;20%,"Moderate",
IF(EmployeeData36[[#This Row],[Probability]]&lt;30%,"High","Very High")))</f>
        <v>Moderate</v>
      </c>
      <c r="AN515">
        <f t="shared" si="8"/>
        <v>0</v>
      </c>
      <c r="AO515" t="str">
        <f>EmployeeData3[[#This Row],[Department]]</f>
        <v>Underwriting</v>
      </c>
      <c r="AP515" t="str">
        <f>EmployeeData3[[#This Row],[Country]]</f>
        <v>Germany</v>
      </c>
      <c r="AQ515" t="str">
        <f>EmployeeData[[#This Row],[Job Level]]</f>
        <v>Entry</v>
      </c>
      <c r="AR515">
        <v>0</v>
      </c>
    </row>
    <row r="516" spans="1:44">
      <c r="A516">
        <v>44</v>
      </c>
      <c r="B516">
        <v>9.6999999999999993</v>
      </c>
      <c r="C516">
        <v>3.5</v>
      </c>
      <c r="D516" s="3">
        <v>0.97</v>
      </c>
      <c r="E516">
        <v>0</v>
      </c>
      <c r="F516">
        <v>16</v>
      </c>
      <c r="G516">
        <v>40</v>
      </c>
      <c r="H516">
        <v>0</v>
      </c>
      <c r="I516">
        <v>2.9</v>
      </c>
      <c r="J516">
        <v>1</v>
      </c>
      <c r="K516">
        <v>7</v>
      </c>
      <c r="L516">
        <v>1</v>
      </c>
      <c r="M516">
        <v>0</v>
      </c>
      <c r="N516">
        <v>1</v>
      </c>
      <c r="O516">
        <v>0</v>
      </c>
      <c r="P516">
        <v>0</v>
      </c>
      <c r="Q516">
        <v>0</v>
      </c>
      <c r="R516">
        <v>0</v>
      </c>
      <c r="S516">
        <v>0</v>
      </c>
      <c r="T516">
        <v>0</v>
      </c>
      <c r="U516">
        <v>0</v>
      </c>
      <c r="V516">
        <v>0</v>
      </c>
      <c r="W516">
        <v>1</v>
      </c>
      <c r="X516">
        <v>0</v>
      </c>
      <c r="Y516">
        <v>0</v>
      </c>
      <c r="Z516">
        <v>0</v>
      </c>
      <c r="AA516">
        <v>0</v>
      </c>
      <c r="AB516">
        <v>0</v>
      </c>
      <c r="AC516">
        <v>0</v>
      </c>
      <c r="AD516">
        <v>0</v>
      </c>
      <c r="AE516">
        <v>0</v>
      </c>
      <c r="AF516">
        <v>0</v>
      </c>
      <c r="AG516">
        <v>0</v>
      </c>
      <c r="AH516" s="59" cm="1">
        <f t="array" ref="AH516">$B$1005+SUMPRODUCT(A516:AG516,TRANSPOSE($B$1006:$B$1038))</f>
        <v>-0.57495991203325136</v>
      </c>
      <c r="AI516" s="3">
        <f>EXP(EmployeeData36[[#This Row],[Logit]])</f>
        <v>0.56272742695317779</v>
      </c>
      <c r="AJ516">
        <f>EmployeeData36[[#This Row],[Odds]]/(1+EmployeeData36[[#This Row],[Odds]])</f>
        <v>0.36009314052311575</v>
      </c>
      <c r="AK516">
        <f>IF(AR516=1,LN(EmployeeData36[[#This Row],[Probability]]),LN(1-EmployeeData36[[#This Row],[Probability]]))</f>
        <v>-0.44643264528660681</v>
      </c>
      <c r="AL516" s="3">
        <f>(AR516-EmployeeData36[[#This Row],[Probability]])^2</f>
        <v>0.12966706985180038</v>
      </c>
      <c r="AM516" t="str">
        <f>IF(EmployeeData36[[#This Row],[Probability]]&lt;10%,"Low",
IF(EmployeeData36[[#This Row],[Probability]]&lt;20%,"Moderate",
IF(EmployeeData36[[#This Row],[Probability]]&lt;30%,"High","Very High")))</f>
        <v>Very High</v>
      </c>
      <c r="AN516">
        <f t="shared" si="8"/>
        <v>0</v>
      </c>
      <c r="AO516" t="str">
        <f>EmployeeData3[[#This Row],[Department]]</f>
        <v>IT</v>
      </c>
      <c r="AP516" t="str">
        <f>EmployeeData3[[#This Row],[Country]]</f>
        <v>UK</v>
      </c>
      <c r="AQ516" t="str">
        <f>EmployeeData[[#This Row],[Job Level]]</f>
        <v>Professional</v>
      </c>
      <c r="AR516">
        <v>0</v>
      </c>
    </row>
    <row r="517" spans="1:44">
      <c r="A517">
        <v>45</v>
      </c>
      <c r="B517">
        <v>3.2</v>
      </c>
      <c r="C517">
        <v>0.6</v>
      </c>
      <c r="D517" s="3">
        <v>1.22</v>
      </c>
      <c r="E517">
        <v>1</v>
      </c>
      <c r="F517">
        <v>21</v>
      </c>
      <c r="G517">
        <v>65</v>
      </c>
      <c r="H517">
        <v>7</v>
      </c>
      <c r="I517">
        <v>3.8</v>
      </c>
      <c r="J517">
        <v>0</v>
      </c>
      <c r="K517">
        <v>53</v>
      </c>
      <c r="L517">
        <v>1</v>
      </c>
      <c r="M517">
        <v>0</v>
      </c>
      <c r="N517">
        <v>0</v>
      </c>
      <c r="O517">
        <v>0</v>
      </c>
      <c r="P517">
        <v>1</v>
      </c>
      <c r="Q517">
        <v>0</v>
      </c>
      <c r="R517">
        <v>0</v>
      </c>
      <c r="S517">
        <v>0</v>
      </c>
      <c r="T517">
        <v>0</v>
      </c>
      <c r="U517">
        <v>0</v>
      </c>
      <c r="V517">
        <v>0</v>
      </c>
      <c r="W517">
        <v>1</v>
      </c>
      <c r="X517">
        <v>0</v>
      </c>
      <c r="Y517">
        <v>0</v>
      </c>
      <c r="Z517">
        <v>0</v>
      </c>
      <c r="AA517">
        <v>0</v>
      </c>
      <c r="AB517">
        <v>0</v>
      </c>
      <c r="AC517">
        <v>0</v>
      </c>
      <c r="AD517">
        <v>1</v>
      </c>
      <c r="AE517">
        <v>0</v>
      </c>
      <c r="AF517">
        <v>0</v>
      </c>
      <c r="AG517">
        <v>0</v>
      </c>
      <c r="AH517" s="59" cm="1">
        <f t="array" ref="AH517">$B$1005+SUMPRODUCT(A517:AG517,TRANSPOSE($B$1006:$B$1038))</f>
        <v>-1.4651242591155049</v>
      </c>
      <c r="AI517" s="3">
        <f>EXP(EmployeeData36[[#This Row],[Logit]])</f>
        <v>0.23104927971438266</v>
      </c>
      <c r="AJ517">
        <f>EmployeeData36[[#This Row],[Odds]]/(1+EmployeeData36[[#This Row],[Odds]])</f>
        <v>0.18768483400436148</v>
      </c>
      <c r="AK517">
        <f>IF(AR517=1,LN(EmployeeData36[[#This Row],[Probability]]),LN(1-EmployeeData36[[#This Row],[Probability]]))</f>
        <v>-0.20786687866293374</v>
      </c>
      <c r="AL517" s="3">
        <f>(AR517-EmployeeData36[[#This Row],[Probability]])^2</f>
        <v>3.5225596915244725E-2</v>
      </c>
      <c r="AM517" t="str">
        <f>IF(EmployeeData36[[#This Row],[Probability]]&lt;10%,"Low",
IF(EmployeeData36[[#This Row],[Probability]]&lt;20%,"Moderate",
IF(EmployeeData36[[#This Row],[Probability]]&lt;30%,"High","Very High")))</f>
        <v>Moderate</v>
      </c>
      <c r="AN517">
        <f t="shared" si="8"/>
        <v>0</v>
      </c>
      <c r="AO517" t="str">
        <f>EmployeeData3[[#This Row],[Department]]</f>
        <v>IT</v>
      </c>
      <c r="AP517" t="str">
        <f>EmployeeData3[[#This Row],[Country]]</f>
        <v>Singapore</v>
      </c>
      <c r="AQ517" t="str">
        <f>EmployeeData[[#This Row],[Job Level]]</f>
        <v>Entry</v>
      </c>
      <c r="AR517">
        <v>0</v>
      </c>
    </row>
    <row r="518" spans="1:44">
      <c r="A518">
        <v>30</v>
      </c>
      <c r="B518">
        <v>3.2</v>
      </c>
      <c r="C518">
        <v>3</v>
      </c>
      <c r="D518" s="3">
        <v>0.93</v>
      </c>
      <c r="E518">
        <v>0</v>
      </c>
      <c r="F518">
        <v>18</v>
      </c>
      <c r="G518">
        <v>84</v>
      </c>
      <c r="H518">
        <v>7</v>
      </c>
      <c r="I518">
        <v>1.9</v>
      </c>
      <c r="J518">
        <v>0</v>
      </c>
      <c r="K518">
        <v>41</v>
      </c>
      <c r="L518">
        <v>0</v>
      </c>
      <c r="M518">
        <v>0</v>
      </c>
      <c r="N518">
        <v>0</v>
      </c>
      <c r="O518">
        <v>0</v>
      </c>
      <c r="P518">
        <v>0</v>
      </c>
      <c r="Q518">
        <v>0</v>
      </c>
      <c r="R518">
        <v>1</v>
      </c>
      <c r="S518">
        <v>0</v>
      </c>
      <c r="T518">
        <v>0</v>
      </c>
      <c r="U518">
        <v>0</v>
      </c>
      <c r="V518">
        <v>0</v>
      </c>
      <c r="W518">
        <v>0</v>
      </c>
      <c r="X518">
        <v>0</v>
      </c>
      <c r="Y518">
        <v>1</v>
      </c>
      <c r="Z518">
        <v>0</v>
      </c>
      <c r="AA518">
        <v>0</v>
      </c>
      <c r="AB518">
        <v>0</v>
      </c>
      <c r="AC518">
        <v>0</v>
      </c>
      <c r="AD518">
        <v>0</v>
      </c>
      <c r="AE518">
        <v>1</v>
      </c>
      <c r="AF518">
        <v>0</v>
      </c>
      <c r="AG518">
        <v>0</v>
      </c>
      <c r="AH518" s="59" cm="1">
        <f t="array" ref="AH518">$B$1005+SUMPRODUCT(A518:AG518,TRANSPOSE($B$1006:$B$1038))</f>
        <v>-2.4034988729246201</v>
      </c>
      <c r="AI518" s="3">
        <f>EXP(EmployeeData36[[#This Row],[Logit]])</f>
        <v>9.0401097341468631E-2</v>
      </c>
      <c r="AJ518">
        <f>EmployeeData36[[#This Row],[Odds]]/(1+EmployeeData36[[#This Row],[Odds]])</f>
        <v>8.290627876464686E-2</v>
      </c>
      <c r="AK518">
        <f>IF(AR518=1,LN(EmployeeData36[[#This Row],[Probability]]),LN(1-EmployeeData36[[#This Row],[Probability]]))</f>
        <v>-8.6545607765663113E-2</v>
      </c>
      <c r="AL518" s="3">
        <f>(AR518-EmployeeData36[[#This Row],[Probability]])^2</f>
        <v>6.8734510586013348E-3</v>
      </c>
      <c r="AM518" t="str">
        <f>IF(EmployeeData36[[#This Row],[Probability]]&lt;10%,"Low",
IF(EmployeeData36[[#This Row],[Probability]]&lt;20%,"Moderate",
IF(EmployeeData36[[#This Row],[Probability]]&lt;30%,"High","Very High")))</f>
        <v>Low</v>
      </c>
      <c r="AN518">
        <f t="shared" si="8"/>
        <v>0</v>
      </c>
      <c r="AO518" t="str">
        <f>EmployeeData3[[#This Row],[Department]]</f>
        <v>Sales</v>
      </c>
      <c r="AP518" t="str">
        <f>EmployeeData3[[#This Row],[Country]]</f>
        <v>US</v>
      </c>
      <c r="AQ518" t="str">
        <f>EmployeeData[[#This Row],[Job Level]]</f>
        <v>Senior</v>
      </c>
      <c r="AR518">
        <v>0</v>
      </c>
    </row>
    <row r="519" spans="1:44">
      <c r="A519">
        <v>28</v>
      </c>
      <c r="B519">
        <v>6.7</v>
      </c>
      <c r="C519">
        <v>1.1000000000000001</v>
      </c>
      <c r="D519" s="3">
        <v>0.86</v>
      </c>
      <c r="E519">
        <v>1</v>
      </c>
      <c r="F519">
        <v>20</v>
      </c>
      <c r="G519">
        <v>69</v>
      </c>
      <c r="H519">
        <v>3</v>
      </c>
      <c r="I519">
        <v>0.3</v>
      </c>
      <c r="J519">
        <v>1</v>
      </c>
      <c r="K519">
        <v>50</v>
      </c>
      <c r="L519">
        <v>0</v>
      </c>
      <c r="M519">
        <v>0</v>
      </c>
      <c r="N519">
        <v>1</v>
      </c>
      <c r="O519">
        <v>0</v>
      </c>
      <c r="P519">
        <v>0</v>
      </c>
      <c r="Q519">
        <v>1</v>
      </c>
      <c r="R519">
        <v>0</v>
      </c>
      <c r="S519">
        <v>0</v>
      </c>
      <c r="T519">
        <v>0</v>
      </c>
      <c r="U519">
        <v>0</v>
      </c>
      <c r="V519">
        <v>0</v>
      </c>
      <c r="W519">
        <v>0</v>
      </c>
      <c r="X519">
        <v>0</v>
      </c>
      <c r="Y519">
        <v>0</v>
      </c>
      <c r="Z519">
        <v>1</v>
      </c>
      <c r="AA519">
        <v>0</v>
      </c>
      <c r="AB519">
        <v>0</v>
      </c>
      <c r="AC519">
        <v>0</v>
      </c>
      <c r="AD519">
        <v>0</v>
      </c>
      <c r="AE519">
        <v>0</v>
      </c>
      <c r="AF519">
        <v>1</v>
      </c>
      <c r="AG519">
        <v>0</v>
      </c>
      <c r="AH519" s="59" cm="1">
        <f t="array" ref="AH519">$B$1005+SUMPRODUCT(A519:AG519,TRANSPOSE($B$1006:$B$1038))</f>
        <v>-3.0694366620439668</v>
      </c>
      <c r="AI519" s="3">
        <f>EXP(EmployeeData36[[#This Row],[Logit]])</f>
        <v>4.6447313023177388E-2</v>
      </c>
      <c r="AJ519">
        <f>EmployeeData36[[#This Row],[Odds]]/(1+EmployeeData36[[#This Row],[Odds]])</f>
        <v>4.4385715788204855E-2</v>
      </c>
      <c r="AK519">
        <f>IF(AR519=1,LN(EmployeeData36[[#This Row],[Probability]]),LN(1-EmployeeData36[[#This Row],[Probability]]))</f>
        <v>-4.5400915743713265E-2</v>
      </c>
      <c r="AL519" s="3">
        <f>(AR519-EmployeeData36[[#This Row],[Probability]])^2</f>
        <v>1.9700917660312976E-3</v>
      </c>
      <c r="AM519" t="str">
        <f>IF(EmployeeData36[[#This Row],[Probability]]&lt;10%,"Low",
IF(EmployeeData36[[#This Row],[Probability]]&lt;20%,"Moderate",
IF(EmployeeData36[[#This Row],[Probability]]&lt;30%,"High","Very High")))</f>
        <v>Low</v>
      </c>
      <c r="AN519">
        <f t="shared" si="8"/>
        <v>0</v>
      </c>
      <c r="AO519" t="str">
        <f>EmployeeData3[[#This Row],[Department]]</f>
        <v>Underwriting</v>
      </c>
      <c r="AP519" t="str">
        <f>EmployeeData3[[#This Row],[Country]]</f>
        <v>UK</v>
      </c>
      <c r="AQ519" t="str">
        <f>EmployeeData[[#This Row],[Job Level]]</f>
        <v>Manager</v>
      </c>
      <c r="AR519">
        <v>0</v>
      </c>
    </row>
    <row r="520" spans="1:44">
      <c r="A520">
        <v>35</v>
      </c>
      <c r="B520">
        <v>5</v>
      </c>
      <c r="C520">
        <v>0.2</v>
      </c>
      <c r="D520" s="3">
        <v>0.94</v>
      </c>
      <c r="E520">
        <v>1</v>
      </c>
      <c r="F520">
        <v>12</v>
      </c>
      <c r="G520">
        <v>79</v>
      </c>
      <c r="H520">
        <v>2</v>
      </c>
      <c r="I520">
        <v>2.1</v>
      </c>
      <c r="J520">
        <v>1</v>
      </c>
      <c r="K520">
        <v>25</v>
      </c>
      <c r="L520">
        <v>0</v>
      </c>
      <c r="M520">
        <v>0</v>
      </c>
      <c r="N520">
        <v>0</v>
      </c>
      <c r="O520">
        <v>1</v>
      </c>
      <c r="P520">
        <v>0</v>
      </c>
      <c r="Q520">
        <v>0</v>
      </c>
      <c r="R520">
        <v>0</v>
      </c>
      <c r="S520">
        <v>0</v>
      </c>
      <c r="T520">
        <v>1</v>
      </c>
      <c r="U520">
        <v>0</v>
      </c>
      <c r="V520">
        <v>0</v>
      </c>
      <c r="W520">
        <v>0</v>
      </c>
      <c r="X520">
        <v>0</v>
      </c>
      <c r="Y520">
        <v>0</v>
      </c>
      <c r="Z520">
        <v>0</v>
      </c>
      <c r="AA520">
        <v>0</v>
      </c>
      <c r="AB520">
        <v>0</v>
      </c>
      <c r="AC520">
        <v>0</v>
      </c>
      <c r="AD520">
        <v>0</v>
      </c>
      <c r="AE520">
        <v>0</v>
      </c>
      <c r="AF520">
        <v>0</v>
      </c>
      <c r="AG520">
        <v>0</v>
      </c>
      <c r="AH520" s="59" cm="1">
        <f t="array" ref="AH520">$B$1005+SUMPRODUCT(A520:AG520,TRANSPOSE($B$1006:$B$1038))</f>
        <v>-3.6183574833534493</v>
      </c>
      <c r="AI520" s="3">
        <f>EXP(EmployeeData36[[#This Row],[Logit]])</f>
        <v>2.6826703632373217E-2</v>
      </c>
      <c r="AJ520">
        <f>EmployeeData36[[#This Row],[Odds]]/(1+EmployeeData36[[#This Row],[Odds]])</f>
        <v>2.6125833636264462E-2</v>
      </c>
      <c r="AK520">
        <f>IF(AR520=1,LN(EmployeeData36[[#This Row],[Probability]]),LN(1-EmployeeData36[[#This Row],[Probability]]))</f>
        <v>-2.6473176330725896E-2</v>
      </c>
      <c r="AL520" s="3">
        <f>(AR520-EmployeeData36[[#This Row],[Probability]])^2</f>
        <v>6.8255918318976762E-4</v>
      </c>
      <c r="AM520" t="str">
        <f>IF(EmployeeData36[[#This Row],[Probability]]&lt;10%,"Low",
IF(EmployeeData36[[#This Row],[Probability]]&lt;20%,"Moderate",
IF(EmployeeData36[[#This Row],[Probability]]&lt;30%,"High","Very High")))</f>
        <v>Low</v>
      </c>
      <c r="AN520">
        <f t="shared" si="8"/>
        <v>0</v>
      </c>
      <c r="AO520" t="str">
        <f>EmployeeData3[[#This Row],[Department]]</f>
        <v>Claims</v>
      </c>
      <c r="AP520" t="str">
        <f>EmployeeData3[[#This Row],[Country]]</f>
        <v>UK</v>
      </c>
      <c r="AQ520" t="str">
        <f>EmployeeData[[#This Row],[Job Level]]</f>
        <v>Professional</v>
      </c>
      <c r="AR520">
        <v>0</v>
      </c>
    </row>
    <row r="521" spans="1:44">
      <c r="A521">
        <v>38</v>
      </c>
      <c r="B521">
        <v>3</v>
      </c>
      <c r="C521">
        <v>1.5</v>
      </c>
      <c r="D521" s="3">
        <v>0.9</v>
      </c>
      <c r="E521">
        <v>1</v>
      </c>
      <c r="F521">
        <v>18</v>
      </c>
      <c r="G521">
        <v>61</v>
      </c>
      <c r="H521">
        <v>8</v>
      </c>
      <c r="I521">
        <v>2.2000000000000002</v>
      </c>
      <c r="J521">
        <v>0</v>
      </c>
      <c r="K521">
        <v>31</v>
      </c>
      <c r="L521">
        <v>0</v>
      </c>
      <c r="M521">
        <v>0</v>
      </c>
      <c r="N521">
        <v>1</v>
      </c>
      <c r="O521">
        <v>0</v>
      </c>
      <c r="P521">
        <v>0</v>
      </c>
      <c r="Q521">
        <v>1</v>
      </c>
      <c r="R521">
        <v>0</v>
      </c>
      <c r="S521">
        <v>0</v>
      </c>
      <c r="T521">
        <v>0</v>
      </c>
      <c r="U521">
        <v>1</v>
      </c>
      <c r="V521">
        <v>0</v>
      </c>
      <c r="W521">
        <v>0</v>
      </c>
      <c r="X521">
        <v>0</v>
      </c>
      <c r="Y521">
        <v>0</v>
      </c>
      <c r="Z521">
        <v>0</v>
      </c>
      <c r="AA521">
        <v>0</v>
      </c>
      <c r="AB521">
        <v>0</v>
      </c>
      <c r="AC521">
        <v>0</v>
      </c>
      <c r="AD521">
        <v>0</v>
      </c>
      <c r="AE521">
        <v>0</v>
      </c>
      <c r="AF521">
        <v>0</v>
      </c>
      <c r="AG521">
        <v>0</v>
      </c>
      <c r="AH521" s="59" cm="1">
        <f t="array" ref="AH521">$B$1005+SUMPRODUCT(A521:AG521,TRANSPOSE($B$1006:$B$1038))</f>
        <v>-2.634743896591722</v>
      </c>
      <c r="AI521" s="3">
        <f>EXP(EmployeeData36[[#This Row],[Logit]])</f>
        <v>7.1737339233281461E-2</v>
      </c>
      <c r="AJ521">
        <f>EmployeeData36[[#This Row],[Odds]]/(1+EmployeeData36[[#This Row],[Odds]])</f>
        <v>6.6935560241469419E-2</v>
      </c>
      <c r="AK521">
        <f>IF(AR521=1,LN(EmployeeData36[[#This Row],[Probability]]),LN(1-EmployeeData36[[#This Row],[Probability]]))</f>
        <v>-6.9281013254520879E-2</v>
      </c>
      <c r="AL521" s="3">
        <f>(AR521-EmployeeData36[[#This Row],[Probability]])^2</f>
        <v>4.480369224839382E-3</v>
      </c>
      <c r="AM521" t="str">
        <f>IF(EmployeeData36[[#This Row],[Probability]]&lt;10%,"Low",
IF(EmployeeData36[[#This Row],[Probability]]&lt;20%,"Moderate",
IF(EmployeeData36[[#This Row],[Probability]]&lt;30%,"High","Very High")))</f>
        <v>Low</v>
      </c>
      <c r="AN521">
        <f t="shared" si="8"/>
        <v>0</v>
      </c>
      <c r="AO521" t="str">
        <f>EmployeeData3[[#This Row],[Department]]</f>
        <v>Finance</v>
      </c>
      <c r="AP521" t="str">
        <f>EmployeeData3[[#This Row],[Country]]</f>
        <v>UK</v>
      </c>
      <c r="AQ521" t="str">
        <f>EmployeeData[[#This Row],[Job Level]]</f>
        <v>Manager</v>
      </c>
      <c r="AR521">
        <v>0</v>
      </c>
    </row>
    <row r="522" spans="1:44">
      <c r="A522">
        <v>36</v>
      </c>
      <c r="B522">
        <v>2.4</v>
      </c>
      <c r="C522">
        <v>2.4</v>
      </c>
      <c r="D522" s="3">
        <v>0.75</v>
      </c>
      <c r="E522">
        <v>0</v>
      </c>
      <c r="F522">
        <v>8</v>
      </c>
      <c r="G522">
        <v>89</v>
      </c>
      <c r="H522">
        <v>2</v>
      </c>
      <c r="I522">
        <v>5.8</v>
      </c>
      <c r="J522">
        <v>0</v>
      </c>
      <c r="K522">
        <v>18</v>
      </c>
      <c r="L522">
        <v>1</v>
      </c>
      <c r="M522">
        <v>0</v>
      </c>
      <c r="N522">
        <v>0</v>
      </c>
      <c r="O522">
        <v>0</v>
      </c>
      <c r="P522">
        <v>1</v>
      </c>
      <c r="Q522">
        <v>0</v>
      </c>
      <c r="R522">
        <v>0</v>
      </c>
      <c r="S522">
        <v>0</v>
      </c>
      <c r="T522">
        <v>0</v>
      </c>
      <c r="U522">
        <v>0</v>
      </c>
      <c r="V522">
        <v>0</v>
      </c>
      <c r="W522">
        <v>0</v>
      </c>
      <c r="X522">
        <v>0</v>
      </c>
      <c r="Y522">
        <v>0</v>
      </c>
      <c r="Z522">
        <v>0</v>
      </c>
      <c r="AA522">
        <v>0</v>
      </c>
      <c r="AB522">
        <v>0</v>
      </c>
      <c r="AC522">
        <v>0</v>
      </c>
      <c r="AD522">
        <v>0</v>
      </c>
      <c r="AE522">
        <v>0</v>
      </c>
      <c r="AF522">
        <v>0</v>
      </c>
      <c r="AG522">
        <v>0</v>
      </c>
      <c r="AH522" s="59" cm="1">
        <f t="array" ref="AH522">$B$1005+SUMPRODUCT(A522:AG522,TRANSPOSE($B$1006:$B$1038))</f>
        <v>-2.0681547932066353</v>
      </c>
      <c r="AI522" s="3">
        <f>EXP(EmployeeData36[[#This Row],[Logit]])</f>
        <v>0.12641883551678035</v>
      </c>
      <c r="AJ522">
        <f>EmployeeData36[[#This Row],[Odds]]/(1+EmployeeData36[[#This Row],[Odds]])</f>
        <v>0.11223075425472773</v>
      </c>
      <c r="AK522">
        <f>IF(AR522=1,LN(EmployeeData36[[#This Row],[Probability]]),LN(1-EmployeeData36[[#This Row],[Probability]]))</f>
        <v>-0.1190434281539736</v>
      </c>
      <c r="AL522" s="3">
        <f>(AR522-EmployeeData36[[#This Row],[Probability]])^2</f>
        <v>1.2595742200585085E-2</v>
      </c>
      <c r="AM522" t="str">
        <f>IF(EmployeeData36[[#This Row],[Probability]]&lt;10%,"Low",
IF(EmployeeData36[[#This Row],[Probability]]&lt;20%,"Moderate",
IF(EmployeeData36[[#This Row],[Probability]]&lt;30%,"High","Very High")))</f>
        <v>Moderate</v>
      </c>
      <c r="AN522">
        <f t="shared" si="8"/>
        <v>0</v>
      </c>
      <c r="AO522" t="str">
        <f>EmployeeData3[[#This Row],[Department]]</f>
        <v>Operations</v>
      </c>
      <c r="AP522" t="str">
        <f>EmployeeData3[[#This Row],[Country]]</f>
        <v>UK</v>
      </c>
      <c r="AQ522" t="str">
        <f>EmployeeData[[#This Row],[Job Level]]</f>
        <v>Entry</v>
      </c>
      <c r="AR522">
        <v>0</v>
      </c>
    </row>
    <row r="523" spans="1:44">
      <c r="A523">
        <v>21</v>
      </c>
      <c r="B523">
        <v>18</v>
      </c>
      <c r="C523">
        <v>4.4000000000000004</v>
      </c>
      <c r="D523" s="3">
        <v>0.97</v>
      </c>
      <c r="E523">
        <v>0</v>
      </c>
      <c r="F523">
        <v>28</v>
      </c>
      <c r="G523">
        <v>79</v>
      </c>
      <c r="H523">
        <v>9</v>
      </c>
      <c r="I523">
        <v>4.3</v>
      </c>
      <c r="J523">
        <v>0</v>
      </c>
      <c r="K523">
        <v>35</v>
      </c>
      <c r="L523">
        <v>1</v>
      </c>
      <c r="M523">
        <v>0</v>
      </c>
      <c r="N523">
        <v>1</v>
      </c>
      <c r="O523">
        <v>0</v>
      </c>
      <c r="P523">
        <v>0</v>
      </c>
      <c r="Q523">
        <v>1</v>
      </c>
      <c r="R523">
        <v>0</v>
      </c>
      <c r="S523">
        <v>0</v>
      </c>
      <c r="T523">
        <v>0</v>
      </c>
      <c r="U523">
        <v>0</v>
      </c>
      <c r="V523">
        <v>0</v>
      </c>
      <c r="W523">
        <v>0</v>
      </c>
      <c r="X523">
        <v>0</v>
      </c>
      <c r="Y523">
        <v>1</v>
      </c>
      <c r="Z523">
        <v>0</v>
      </c>
      <c r="AA523">
        <v>1</v>
      </c>
      <c r="AB523">
        <v>0</v>
      </c>
      <c r="AC523">
        <v>0</v>
      </c>
      <c r="AD523">
        <v>0</v>
      </c>
      <c r="AE523">
        <v>0</v>
      </c>
      <c r="AF523">
        <v>0</v>
      </c>
      <c r="AG523">
        <v>0</v>
      </c>
      <c r="AH523" s="59" cm="1">
        <f t="array" ref="AH523">$B$1005+SUMPRODUCT(A523:AG523,TRANSPOSE($B$1006:$B$1038))</f>
        <v>-0.80407276879442913</v>
      </c>
      <c r="AI523" s="3">
        <f>EXP(EmployeeData36[[#This Row],[Logit]])</f>
        <v>0.44750267268955835</v>
      </c>
      <c r="AJ523">
        <f>EmployeeData36[[#This Row],[Odds]]/(1+EmployeeData36[[#This Row],[Odds]])</f>
        <v>0.30915498888721771</v>
      </c>
      <c r="AK523">
        <f>IF(AR523=1,LN(EmployeeData36[[#This Row],[Probability]]),LN(1-EmployeeData36[[#This Row],[Probability]]))</f>
        <v>-0.36983977688096553</v>
      </c>
      <c r="AL523" s="3">
        <f>(AR523-EmployeeData36[[#This Row],[Probability]])^2</f>
        <v>9.5576807153855706E-2</v>
      </c>
      <c r="AM523" t="str">
        <f>IF(EmployeeData36[[#This Row],[Probability]]&lt;10%,"Low",
IF(EmployeeData36[[#This Row],[Probability]]&lt;20%,"Moderate",
IF(EmployeeData36[[#This Row],[Probability]]&lt;30%,"High","Very High")))</f>
        <v>Very High</v>
      </c>
      <c r="AN523">
        <f t="shared" si="8"/>
        <v>0</v>
      </c>
      <c r="AO523" t="str">
        <f>EmployeeData3[[#This Row],[Department]]</f>
        <v>Sales</v>
      </c>
      <c r="AP523" t="str">
        <f>EmployeeData3[[#This Row],[Country]]</f>
        <v>Canada</v>
      </c>
      <c r="AQ523" t="str">
        <f>EmployeeData[[#This Row],[Job Level]]</f>
        <v>Manager</v>
      </c>
      <c r="AR523">
        <v>0</v>
      </c>
    </row>
    <row r="524" spans="1:44">
      <c r="A524">
        <v>53</v>
      </c>
      <c r="B524">
        <v>8.6999999999999993</v>
      </c>
      <c r="C524">
        <v>2</v>
      </c>
      <c r="D524" s="3">
        <v>0.98</v>
      </c>
      <c r="E524">
        <v>0</v>
      </c>
      <c r="F524">
        <v>10</v>
      </c>
      <c r="G524">
        <v>70</v>
      </c>
      <c r="H524">
        <v>2</v>
      </c>
      <c r="I524">
        <v>1</v>
      </c>
      <c r="J524">
        <v>0</v>
      </c>
      <c r="K524">
        <v>9</v>
      </c>
      <c r="L524">
        <v>1</v>
      </c>
      <c r="M524">
        <v>0</v>
      </c>
      <c r="N524">
        <v>0</v>
      </c>
      <c r="O524">
        <v>1</v>
      </c>
      <c r="P524">
        <v>0</v>
      </c>
      <c r="Q524">
        <v>0</v>
      </c>
      <c r="R524">
        <v>0</v>
      </c>
      <c r="S524">
        <v>0</v>
      </c>
      <c r="T524">
        <v>1</v>
      </c>
      <c r="U524">
        <v>0</v>
      </c>
      <c r="V524">
        <v>0</v>
      </c>
      <c r="W524">
        <v>0</v>
      </c>
      <c r="X524">
        <v>0</v>
      </c>
      <c r="Y524">
        <v>0</v>
      </c>
      <c r="Z524">
        <v>0</v>
      </c>
      <c r="AA524">
        <v>0</v>
      </c>
      <c r="AB524">
        <v>0</v>
      </c>
      <c r="AC524">
        <v>0</v>
      </c>
      <c r="AD524">
        <v>0</v>
      </c>
      <c r="AE524">
        <v>0</v>
      </c>
      <c r="AF524">
        <v>0</v>
      </c>
      <c r="AG524">
        <v>0</v>
      </c>
      <c r="AH524" s="59" cm="1">
        <f t="array" ref="AH524">$B$1005+SUMPRODUCT(A524:AG524,TRANSPOSE($B$1006:$B$1038))</f>
        <v>-2.7942418195484748</v>
      </c>
      <c r="AI524" s="3">
        <f>EXP(EmployeeData36[[#This Row],[Logit]])</f>
        <v>6.1161228005608623E-2</v>
      </c>
      <c r="AJ524">
        <f>EmployeeData36[[#This Row],[Odds]]/(1+EmployeeData36[[#This Row],[Odds]])</f>
        <v>5.76361314298654E-2</v>
      </c>
      <c r="AK524">
        <f>IF(AR524=1,LN(EmployeeData36[[#This Row],[Probability]]),LN(1-EmployeeData36[[#This Row],[Probability]]))</f>
        <v>-5.9363806622292618E-2</v>
      </c>
      <c r="AL524" s="3">
        <f>(AR524-EmployeeData36[[#This Row],[Probability]])^2</f>
        <v>3.3219236462007184E-3</v>
      </c>
      <c r="AM524" t="str">
        <f>IF(EmployeeData36[[#This Row],[Probability]]&lt;10%,"Low",
IF(EmployeeData36[[#This Row],[Probability]]&lt;20%,"Moderate",
IF(EmployeeData36[[#This Row],[Probability]]&lt;30%,"High","Very High")))</f>
        <v>Low</v>
      </c>
      <c r="AN524">
        <f t="shared" si="8"/>
        <v>0</v>
      </c>
      <c r="AO524" t="str">
        <f>EmployeeData3[[#This Row],[Department]]</f>
        <v>Claims</v>
      </c>
      <c r="AP524" t="str">
        <f>EmployeeData3[[#This Row],[Country]]</f>
        <v>UK</v>
      </c>
      <c r="AQ524" t="str">
        <f>EmployeeData[[#This Row],[Job Level]]</f>
        <v>Professional</v>
      </c>
      <c r="AR524">
        <v>0</v>
      </c>
    </row>
    <row r="525" spans="1:44">
      <c r="A525">
        <v>36</v>
      </c>
      <c r="B525">
        <v>5.5</v>
      </c>
      <c r="C525">
        <v>0.3</v>
      </c>
      <c r="D525" s="3">
        <v>1.05</v>
      </c>
      <c r="E525">
        <v>1</v>
      </c>
      <c r="F525">
        <v>26</v>
      </c>
      <c r="G525">
        <v>68</v>
      </c>
      <c r="H525">
        <v>4</v>
      </c>
      <c r="I525">
        <v>0.2</v>
      </c>
      <c r="J525">
        <v>0</v>
      </c>
      <c r="K525">
        <v>0</v>
      </c>
      <c r="L525">
        <v>1</v>
      </c>
      <c r="M525">
        <v>0</v>
      </c>
      <c r="N525">
        <v>0</v>
      </c>
      <c r="O525">
        <v>0</v>
      </c>
      <c r="P525">
        <v>1</v>
      </c>
      <c r="Q525">
        <v>0</v>
      </c>
      <c r="R525">
        <v>0</v>
      </c>
      <c r="S525">
        <v>0</v>
      </c>
      <c r="T525">
        <v>0</v>
      </c>
      <c r="U525">
        <v>0</v>
      </c>
      <c r="V525">
        <v>0</v>
      </c>
      <c r="W525">
        <v>0</v>
      </c>
      <c r="X525">
        <v>0</v>
      </c>
      <c r="Y525">
        <v>0</v>
      </c>
      <c r="Z525">
        <v>1</v>
      </c>
      <c r="AA525">
        <v>0</v>
      </c>
      <c r="AB525">
        <v>0</v>
      </c>
      <c r="AC525">
        <v>0</v>
      </c>
      <c r="AD525">
        <v>1</v>
      </c>
      <c r="AE525">
        <v>0</v>
      </c>
      <c r="AF525">
        <v>0</v>
      </c>
      <c r="AG525">
        <v>0</v>
      </c>
      <c r="AH525" s="59" cm="1">
        <f t="array" ref="AH525">$B$1005+SUMPRODUCT(A525:AG525,TRANSPOSE($B$1006:$B$1038))</f>
        <v>-2.6399649701682373</v>
      </c>
      <c r="AI525" s="3">
        <f>EXP(EmployeeData36[[#This Row],[Logit]])</f>
        <v>7.1363769373436831E-2</v>
      </c>
      <c r="AJ525">
        <f>EmployeeData36[[#This Row],[Odds]]/(1+EmployeeData36[[#This Row],[Odds]])</f>
        <v>6.6610213462017981E-2</v>
      </c>
      <c r="AK525">
        <f>IF(AR525=1,LN(EmployeeData36[[#This Row],[Probability]]),LN(1-EmployeeData36[[#This Row],[Probability]]))</f>
        <v>-6.8932387739720893E-2</v>
      </c>
      <c r="AL525" s="3">
        <f>(AR525-EmployeeData36[[#This Row],[Probability]])^2</f>
        <v>4.4369205374556013E-3</v>
      </c>
      <c r="AM525" t="str">
        <f>IF(EmployeeData36[[#This Row],[Probability]]&lt;10%,"Low",
IF(EmployeeData36[[#This Row],[Probability]]&lt;20%,"Moderate",
IF(EmployeeData36[[#This Row],[Probability]]&lt;30%,"High","Very High")))</f>
        <v>Low</v>
      </c>
      <c r="AN525">
        <f t="shared" si="8"/>
        <v>0</v>
      </c>
      <c r="AO525" t="str">
        <f>EmployeeData3[[#This Row],[Department]]</f>
        <v>Underwriting</v>
      </c>
      <c r="AP525" t="str">
        <f>EmployeeData3[[#This Row],[Country]]</f>
        <v>Singapore</v>
      </c>
      <c r="AQ525" t="str">
        <f>EmployeeData[[#This Row],[Job Level]]</f>
        <v>Entry</v>
      </c>
      <c r="AR525">
        <v>0</v>
      </c>
    </row>
    <row r="526" spans="1:44">
      <c r="A526">
        <v>40</v>
      </c>
      <c r="B526">
        <v>5.7</v>
      </c>
      <c r="C526">
        <v>0.2</v>
      </c>
      <c r="D526" s="3">
        <v>1.03</v>
      </c>
      <c r="E526">
        <v>0</v>
      </c>
      <c r="F526">
        <v>14</v>
      </c>
      <c r="G526">
        <v>84</v>
      </c>
      <c r="H526">
        <v>6</v>
      </c>
      <c r="I526">
        <v>2.4</v>
      </c>
      <c r="J526">
        <v>0</v>
      </c>
      <c r="K526">
        <v>15</v>
      </c>
      <c r="L526">
        <v>1</v>
      </c>
      <c r="M526">
        <v>0</v>
      </c>
      <c r="N526">
        <v>0</v>
      </c>
      <c r="O526">
        <v>0</v>
      </c>
      <c r="P526">
        <v>0</v>
      </c>
      <c r="Q526">
        <v>0</v>
      </c>
      <c r="R526">
        <v>0</v>
      </c>
      <c r="S526">
        <v>0</v>
      </c>
      <c r="T526">
        <v>0</v>
      </c>
      <c r="U526">
        <v>0</v>
      </c>
      <c r="V526">
        <v>0</v>
      </c>
      <c r="W526">
        <v>0</v>
      </c>
      <c r="X526">
        <v>0</v>
      </c>
      <c r="Y526">
        <v>0</v>
      </c>
      <c r="Z526">
        <v>1</v>
      </c>
      <c r="AA526">
        <v>0</v>
      </c>
      <c r="AB526">
        <v>0</v>
      </c>
      <c r="AC526">
        <v>0</v>
      </c>
      <c r="AD526">
        <v>0</v>
      </c>
      <c r="AE526">
        <v>1</v>
      </c>
      <c r="AF526">
        <v>1</v>
      </c>
      <c r="AG526">
        <v>0</v>
      </c>
      <c r="AH526" s="59" cm="1">
        <f t="array" ref="AH526">$B$1005+SUMPRODUCT(A526:AG526,TRANSPOSE($B$1006:$B$1038))</f>
        <v>-3.186542176224429</v>
      </c>
      <c r="AI526" s="3">
        <f>EXP(EmployeeData36[[#This Row],[Logit]])</f>
        <v>4.1314482433899298E-2</v>
      </c>
      <c r="AJ526">
        <f>EmployeeData36[[#This Row],[Odds]]/(1+EmployeeData36[[#This Row],[Odds]])</f>
        <v>3.9675317236857757E-2</v>
      </c>
      <c r="AK526">
        <f>IF(AR526=1,LN(EmployeeData36[[#This Row],[Probability]]),LN(1-EmployeeData36[[#This Row],[Probability]]))</f>
        <v>-4.048384048916813E-2</v>
      </c>
      <c r="AL526" s="3">
        <f>(AR526-EmployeeData36[[#This Row],[Probability]])^2</f>
        <v>1.5741307978453022E-3</v>
      </c>
      <c r="AM526" t="str">
        <f>IF(EmployeeData36[[#This Row],[Probability]]&lt;10%,"Low",
IF(EmployeeData36[[#This Row],[Probability]]&lt;20%,"Moderate",
IF(EmployeeData36[[#This Row],[Probability]]&lt;30%,"High","Very High")))</f>
        <v>Low</v>
      </c>
      <c r="AN526">
        <f t="shared" si="8"/>
        <v>0</v>
      </c>
      <c r="AO526" t="str">
        <f>EmployeeData3[[#This Row],[Department]]</f>
        <v>Underwriting</v>
      </c>
      <c r="AP526" t="str">
        <f>EmployeeData3[[#This Row],[Country]]</f>
        <v>US</v>
      </c>
      <c r="AQ526" t="str">
        <f>EmployeeData[[#This Row],[Job Level]]</f>
        <v>Professional</v>
      </c>
      <c r="AR526">
        <v>0</v>
      </c>
    </row>
    <row r="527" spans="1:44">
      <c r="A527">
        <v>49</v>
      </c>
      <c r="B527">
        <v>3.6</v>
      </c>
      <c r="C527">
        <v>2.1</v>
      </c>
      <c r="D527" s="3">
        <v>0.98</v>
      </c>
      <c r="E527">
        <v>0</v>
      </c>
      <c r="F527">
        <v>18</v>
      </c>
      <c r="G527">
        <v>96</v>
      </c>
      <c r="H527">
        <v>5</v>
      </c>
      <c r="I527">
        <v>1.7</v>
      </c>
      <c r="J527">
        <v>0</v>
      </c>
      <c r="K527">
        <v>7</v>
      </c>
      <c r="L527">
        <v>1</v>
      </c>
      <c r="M527">
        <v>0</v>
      </c>
      <c r="N527">
        <v>1</v>
      </c>
      <c r="O527">
        <v>0</v>
      </c>
      <c r="P527">
        <v>0</v>
      </c>
      <c r="Q527">
        <v>0</v>
      </c>
      <c r="R527">
        <v>0</v>
      </c>
      <c r="S527">
        <v>0</v>
      </c>
      <c r="T527">
        <v>0</v>
      </c>
      <c r="U527">
        <v>0</v>
      </c>
      <c r="V527">
        <v>0</v>
      </c>
      <c r="W527">
        <v>0</v>
      </c>
      <c r="X527">
        <v>0</v>
      </c>
      <c r="Y527">
        <v>1</v>
      </c>
      <c r="Z527">
        <v>0</v>
      </c>
      <c r="AA527">
        <v>0</v>
      </c>
      <c r="AB527">
        <v>0</v>
      </c>
      <c r="AC527">
        <v>0</v>
      </c>
      <c r="AD527">
        <v>0</v>
      </c>
      <c r="AE527">
        <v>1</v>
      </c>
      <c r="AF527">
        <v>0</v>
      </c>
      <c r="AG527">
        <v>0</v>
      </c>
      <c r="AH527" s="59" cm="1">
        <f t="array" ref="AH527">$B$1005+SUMPRODUCT(A527:AG527,TRANSPOSE($B$1006:$B$1038))</f>
        <v>-2.7298818685177197</v>
      </c>
      <c r="AI527" s="3">
        <f>EXP(EmployeeData36[[#This Row],[Logit]])</f>
        <v>6.5226994574576341E-2</v>
      </c>
      <c r="AJ527">
        <f>EmployeeData36[[#This Row],[Odds]]/(1+EmployeeData36[[#This Row],[Odds]])</f>
        <v>6.1232953076472016E-2</v>
      </c>
      <c r="AK527">
        <f>IF(AR527=1,LN(EmployeeData36[[#This Row],[Probability]]),LN(1-EmployeeData36[[#This Row],[Probability]]))</f>
        <v>-6.3187916895802318E-2</v>
      </c>
      <c r="AL527" s="3">
        <f>(AR527-EmployeeData36[[#This Row],[Probability]])^2</f>
        <v>3.7494745424654237E-3</v>
      </c>
      <c r="AM527" t="str">
        <f>IF(EmployeeData36[[#This Row],[Probability]]&lt;10%,"Low",
IF(EmployeeData36[[#This Row],[Probability]]&lt;20%,"Moderate",
IF(EmployeeData36[[#This Row],[Probability]]&lt;30%,"High","Very High")))</f>
        <v>Low</v>
      </c>
      <c r="AN527">
        <f t="shared" si="8"/>
        <v>0</v>
      </c>
      <c r="AO527" t="str">
        <f>EmployeeData3[[#This Row],[Department]]</f>
        <v>Sales</v>
      </c>
      <c r="AP527" t="str">
        <f>EmployeeData3[[#This Row],[Country]]</f>
        <v>US</v>
      </c>
      <c r="AQ527" t="str">
        <f>EmployeeData[[#This Row],[Job Level]]</f>
        <v>Professional</v>
      </c>
      <c r="AR527">
        <v>0</v>
      </c>
    </row>
    <row r="528" spans="1:44">
      <c r="A528">
        <v>21</v>
      </c>
      <c r="B528">
        <v>4.9000000000000004</v>
      </c>
      <c r="C528">
        <v>2.8</v>
      </c>
      <c r="D528" s="3">
        <v>1.1200000000000001</v>
      </c>
      <c r="E528">
        <v>0</v>
      </c>
      <c r="F528">
        <v>12</v>
      </c>
      <c r="G528">
        <v>83</v>
      </c>
      <c r="H528">
        <v>2</v>
      </c>
      <c r="I528">
        <v>7.6</v>
      </c>
      <c r="J528">
        <v>1</v>
      </c>
      <c r="K528">
        <v>42</v>
      </c>
      <c r="L528">
        <v>1</v>
      </c>
      <c r="M528">
        <v>0</v>
      </c>
      <c r="N528">
        <v>0</v>
      </c>
      <c r="O528">
        <v>0</v>
      </c>
      <c r="P528">
        <v>0</v>
      </c>
      <c r="Q528">
        <v>0</v>
      </c>
      <c r="R528">
        <v>0</v>
      </c>
      <c r="S528">
        <v>0</v>
      </c>
      <c r="T528">
        <v>0</v>
      </c>
      <c r="U528">
        <v>0</v>
      </c>
      <c r="V528">
        <v>0</v>
      </c>
      <c r="W528">
        <v>0</v>
      </c>
      <c r="X528">
        <v>0</v>
      </c>
      <c r="Y528">
        <v>1</v>
      </c>
      <c r="Z528">
        <v>0</v>
      </c>
      <c r="AA528">
        <v>0</v>
      </c>
      <c r="AB528">
        <v>0</v>
      </c>
      <c r="AC528">
        <v>0</v>
      </c>
      <c r="AD528">
        <v>0</v>
      </c>
      <c r="AE528">
        <v>0</v>
      </c>
      <c r="AF528">
        <v>0</v>
      </c>
      <c r="AG528">
        <v>0</v>
      </c>
      <c r="AH528" s="59" cm="1">
        <f t="array" ref="AH528">$B$1005+SUMPRODUCT(A528:AG528,TRANSPOSE($B$1006:$B$1038))</f>
        <v>-1.1944420343574447</v>
      </c>
      <c r="AI528" s="3">
        <f>EXP(EmployeeData36[[#This Row],[Logit]])</f>
        <v>0.30287289971696102</v>
      </c>
      <c r="AJ528">
        <f>EmployeeData36[[#This Row],[Odds]]/(1+EmployeeData36[[#This Row],[Odds]])</f>
        <v>0.23246542297622264</v>
      </c>
      <c r="AK528">
        <f>IF(AR528=1,LN(EmployeeData36[[#This Row],[Probability]]),LN(1-EmployeeData36[[#This Row],[Probability]]))</f>
        <v>-0.26457174903879471</v>
      </c>
      <c r="AL528" s="3">
        <f>(AR528-EmployeeData36[[#This Row],[Probability]])^2</f>
        <v>5.4040172879514098E-2</v>
      </c>
      <c r="AM528" t="str">
        <f>IF(EmployeeData36[[#This Row],[Probability]]&lt;10%,"Low",
IF(EmployeeData36[[#This Row],[Probability]]&lt;20%,"Moderate",
IF(EmployeeData36[[#This Row],[Probability]]&lt;30%,"High","Very High")))</f>
        <v>High</v>
      </c>
      <c r="AN528">
        <f t="shared" si="8"/>
        <v>0</v>
      </c>
      <c r="AO528" t="str">
        <f>EmployeeData3[[#This Row],[Department]]</f>
        <v>Sales</v>
      </c>
      <c r="AP528" t="str">
        <f>EmployeeData3[[#This Row],[Country]]</f>
        <v>UK</v>
      </c>
      <c r="AQ528" t="str">
        <f>EmployeeData[[#This Row],[Job Level]]</f>
        <v>Professional</v>
      </c>
      <c r="AR528">
        <v>0</v>
      </c>
    </row>
    <row r="529" spans="1:44">
      <c r="A529">
        <v>33</v>
      </c>
      <c r="B529">
        <v>3.3</v>
      </c>
      <c r="C529">
        <v>3.3</v>
      </c>
      <c r="D529" s="3">
        <v>0.96</v>
      </c>
      <c r="E529">
        <v>1</v>
      </c>
      <c r="F529">
        <v>7</v>
      </c>
      <c r="G529">
        <v>100</v>
      </c>
      <c r="H529">
        <v>6</v>
      </c>
      <c r="I529">
        <v>5.9</v>
      </c>
      <c r="J529">
        <v>0</v>
      </c>
      <c r="K529">
        <v>46</v>
      </c>
      <c r="L529">
        <v>1</v>
      </c>
      <c r="M529">
        <v>0</v>
      </c>
      <c r="N529">
        <v>0</v>
      </c>
      <c r="O529">
        <v>1</v>
      </c>
      <c r="P529">
        <v>0</v>
      </c>
      <c r="Q529">
        <v>0</v>
      </c>
      <c r="R529">
        <v>0</v>
      </c>
      <c r="S529">
        <v>0</v>
      </c>
      <c r="T529">
        <v>0</v>
      </c>
      <c r="U529">
        <v>0</v>
      </c>
      <c r="V529">
        <v>1</v>
      </c>
      <c r="W529">
        <v>0</v>
      </c>
      <c r="X529">
        <v>0</v>
      </c>
      <c r="Y529">
        <v>0</v>
      </c>
      <c r="Z529">
        <v>0</v>
      </c>
      <c r="AA529">
        <v>0</v>
      </c>
      <c r="AB529">
        <v>0</v>
      </c>
      <c r="AC529">
        <v>1</v>
      </c>
      <c r="AD529">
        <v>0</v>
      </c>
      <c r="AE529">
        <v>0</v>
      </c>
      <c r="AF529">
        <v>0</v>
      </c>
      <c r="AG529">
        <v>0</v>
      </c>
      <c r="AH529" s="59" cm="1">
        <f t="array" ref="AH529">$B$1005+SUMPRODUCT(A529:AG529,TRANSPOSE($B$1006:$B$1038))</f>
        <v>-2.4614023623046393</v>
      </c>
      <c r="AI529" s="3">
        <f>EXP(EmployeeData36[[#This Row],[Logit]])</f>
        <v>8.5315224182372404E-2</v>
      </c>
      <c r="AJ529">
        <f>EmployeeData36[[#This Row],[Odds]]/(1+EmployeeData36[[#This Row],[Odds]])</f>
        <v>7.8608704901053095E-2</v>
      </c>
      <c r="AK529">
        <f>IF(AR529=1,LN(EmployeeData36[[#This Row],[Probability]]),LN(1-EmployeeData36[[#This Row],[Probability]]))</f>
        <v>-8.187047399733044E-2</v>
      </c>
      <c r="AL529" s="3">
        <f>(AR529-EmployeeData36[[#This Row],[Probability]])^2</f>
        <v>6.1793284862208487E-3</v>
      </c>
      <c r="AM529" t="str">
        <f>IF(EmployeeData36[[#This Row],[Probability]]&lt;10%,"Low",
IF(EmployeeData36[[#This Row],[Probability]]&lt;20%,"Moderate",
IF(EmployeeData36[[#This Row],[Probability]]&lt;30%,"High","Very High")))</f>
        <v>Low</v>
      </c>
      <c r="AN529">
        <f t="shared" si="8"/>
        <v>0</v>
      </c>
      <c r="AO529" t="str">
        <f>EmployeeData3[[#This Row],[Department]]</f>
        <v>HR</v>
      </c>
      <c r="AP529" t="str">
        <f>EmployeeData3[[#This Row],[Country]]</f>
        <v>Ireland</v>
      </c>
      <c r="AQ529" t="str">
        <f>EmployeeData[[#This Row],[Job Level]]</f>
        <v>Professional</v>
      </c>
      <c r="AR529">
        <v>0</v>
      </c>
    </row>
    <row r="530" spans="1:44">
      <c r="A530">
        <v>35</v>
      </c>
      <c r="B530">
        <v>1.9</v>
      </c>
      <c r="C530">
        <v>1.9</v>
      </c>
      <c r="D530" s="3">
        <v>0.96</v>
      </c>
      <c r="E530">
        <v>1</v>
      </c>
      <c r="F530">
        <v>1</v>
      </c>
      <c r="G530">
        <v>66</v>
      </c>
      <c r="H530">
        <v>7</v>
      </c>
      <c r="I530">
        <v>0.8</v>
      </c>
      <c r="J530">
        <v>0</v>
      </c>
      <c r="K530">
        <v>7</v>
      </c>
      <c r="L530">
        <v>0</v>
      </c>
      <c r="M530">
        <v>0</v>
      </c>
      <c r="N530">
        <v>0</v>
      </c>
      <c r="O530">
        <v>0</v>
      </c>
      <c r="P530">
        <v>0</v>
      </c>
      <c r="Q530">
        <v>1</v>
      </c>
      <c r="R530">
        <v>0</v>
      </c>
      <c r="S530">
        <v>0</v>
      </c>
      <c r="T530">
        <v>0</v>
      </c>
      <c r="U530">
        <v>0</v>
      </c>
      <c r="V530">
        <v>0</v>
      </c>
      <c r="W530">
        <v>1</v>
      </c>
      <c r="X530">
        <v>0</v>
      </c>
      <c r="Y530">
        <v>0</v>
      </c>
      <c r="Z530">
        <v>0</v>
      </c>
      <c r="AA530">
        <v>0</v>
      </c>
      <c r="AB530">
        <v>0</v>
      </c>
      <c r="AC530">
        <v>0</v>
      </c>
      <c r="AD530">
        <v>0</v>
      </c>
      <c r="AE530">
        <v>1</v>
      </c>
      <c r="AF530">
        <v>0</v>
      </c>
      <c r="AG530">
        <v>0</v>
      </c>
      <c r="AH530" s="59" cm="1">
        <f t="array" ref="AH530">$B$1005+SUMPRODUCT(A530:AG530,TRANSPOSE($B$1006:$B$1038))</f>
        <v>-2.9109993144815931</v>
      </c>
      <c r="AI530" s="3">
        <f>EXP(EmployeeData36[[#This Row],[Logit]])</f>
        <v>5.4421318674911484E-2</v>
      </c>
      <c r="AJ530">
        <f>EmployeeData36[[#This Row],[Odds]]/(1+EmployeeData36[[#This Row],[Odds]])</f>
        <v>5.161249844919924E-2</v>
      </c>
      <c r="AK530">
        <f>IF(AR530=1,LN(EmployeeData36[[#This Row],[Probability]]),LN(1-EmployeeData36[[#This Row],[Probability]]))</f>
        <v>-5.2992103335335293E-2</v>
      </c>
      <c r="AL530" s="3">
        <f>(AR530-EmployeeData36[[#This Row],[Probability]])^2</f>
        <v>2.663849996168594E-3</v>
      </c>
      <c r="AM530" t="str">
        <f>IF(EmployeeData36[[#This Row],[Probability]]&lt;10%,"Low",
IF(EmployeeData36[[#This Row],[Probability]]&lt;20%,"Moderate",
IF(EmployeeData36[[#This Row],[Probability]]&lt;30%,"High","Very High")))</f>
        <v>Low</v>
      </c>
      <c r="AN530">
        <f t="shared" si="8"/>
        <v>0</v>
      </c>
      <c r="AO530" t="str">
        <f>EmployeeData3[[#This Row],[Department]]</f>
        <v>IT</v>
      </c>
      <c r="AP530" t="str">
        <f>EmployeeData3[[#This Row],[Country]]</f>
        <v>US</v>
      </c>
      <c r="AQ530" t="str">
        <f>EmployeeData[[#This Row],[Job Level]]</f>
        <v>Manager</v>
      </c>
      <c r="AR530">
        <v>0</v>
      </c>
    </row>
    <row r="531" spans="1:44">
      <c r="A531">
        <v>35</v>
      </c>
      <c r="B531">
        <v>5.0999999999999996</v>
      </c>
      <c r="C531">
        <v>3.5</v>
      </c>
      <c r="D531" s="3">
        <v>0.98</v>
      </c>
      <c r="E531">
        <v>1</v>
      </c>
      <c r="F531">
        <v>7</v>
      </c>
      <c r="G531">
        <v>64</v>
      </c>
      <c r="H531">
        <v>2</v>
      </c>
      <c r="I531">
        <v>4.2</v>
      </c>
      <c r="J531">
        <v>0</v>
      </c>
      <c r="K531">
        <v>40</v>
      </c>
      <c r="L531">
        <v>1</v>
      </c>
      <c r="M531">
        <v>0</v>
      </c>
      <c r="N531">
        <v>1</v>
      </c>
      <c r="O531">
        <v>0</v>
      </c>
      <c r="P531">
        <v>0</v>
      </c>
      <c r="Q531">
        <v>0</v>
      </c>
      <c r="R531">
        <v>1</v>
      </c>
      <c r="S531">
        <v>0</v>
      </c>
      <c r="T531">
        <v>0</v>
      </c>
      <c r="U531">
        <v>0</v>
      </c>
      <c r="V531">
        <v>0</v>
      </c>
      <c r="W531">
        <v>0</v>
      </c>
      <c r="X531">
        <v>0</v>
      </c>
      <c r="Y531">
        <v>0</v>
      </c>
      <c r="Z531">
        <v>1</v>
      </c>
      <c r="AA531">
        <v>0</v>
      </c>
      <c r="AB531">
        <v>1</v>
      </c>
      <c r="AC531">
        <v>0</v>
      </c>
      <c r="AD531">
        <v>0</v>
      </c>
      <c r="AE531">
        <v>0</v>
      </c>
      <c r="AF531">
        <v>0</v>
      </c>
      <c r="AG531">
        <v>0</v>
      </c>
      <c r="AH531" s="59" cm="1">
        <f t="array" ref="AH531">$B$1005+SUMPRODUCT(A531:AG531,TRANSPOSE($B$1006:$B$1038))</f>
        <v>-2.8999040389748512</v>
      </c>
      <c r="AI531" s="3">
        <f>EXP(EmployeeData36[[#This Row],[Logit]])</f>
        <v>5.5028500394360101E-2</v>
      </c>
      <c r="AJ531">
        <f>EmployeeData36[[#This Row],[Odds]]/(1+EmployeeData36[[#This Row],[Odds]])</f>
        <v>5.2158306978238929E-2</v>
      </c>
      <c r="AK531">
        <f>IF(AR531=1,LN(EmployeeData36[[#This Row],[Probability]]),LN(1-EmployeeData36[[#This Row],[Probability]]))</f>
        <v>-5.3567781154952879E-2</v>
      </c>
      <c r="AL531" s="3">
        <f>(AR531-EmployeeData36[[#This Row],[Probability]])^2</f>
        <v>2.7204889868362079E-3</v>
      </c>
      <c r="AM531" t="str">
        <f>IF(EmployeeData36[[#This Row],[Probability]]&lt;10%,"Low",
IF(EmployeeData36[[#This Row],[Probability]]&lt;20%,"Moderate",
IF(EmployeeData36[[#This Row],[Probability]]&lt;30%,"High","Very High")))</f>
        <v>Low</v>
      </c>
      <c r="AN531">
        <f t="shared" si="8"/>
        <v>0</v>
      </c>
      <c r="AO531" t="str">
        <f>EmployeeData3[[#This Row],[Department]]</f>
        <v>Underwriting</v>
      </c>
      <c r="AP531" t="str">
        <f>EmployeeData3[[#This Row],[Country]]</f>
        <v>Germany</v>
      </c>
      <c r="AQ531" t="str">
        <f>EmployeeData[[#This Row],[Job Level]]</f>
        <v>Senior</v>
      </c>
      <c r="AR531">
        <v>0</v>
      </c>
    </row>
    <row r="532" spans="1:44">
      <c r="A532">
        <v>36</v>
      </c>
      <c r="B532">
        <v>3.1</v>
      </c>
      <c r="C532">
        <v>2.6</v>
      </c>
      <c r="D532" s="3">
        <v>1.0900000000000001</v>
      </c>
      <c r="E532">
        <v>0</v>
      </c>
      <c r="F532">
        <v>13</v>
      </c>
      <c r="G532">
        <v>58</v>
      </c>
      <c r="H532">
        <v>6</v>
      </c>
      <c r="I532">
        <v>3.8</v>
      </c>
      <c r="J532">
        <v>0</v>
      </c>
      <c r="K532">
        <v>35</v>
      </c>
      <c r="L532">
        <v>1</v>
      </c>
      <c r="M532">
        <v>0</v>
      </c>
      <c r="N532">
        <v>1</v>
      </c>
      <c r="O532">
        <v>0</v>
      </c>
      <c r="P532">
        <v>0</v>
      </c>
      <c r="Q532">
        <v>0</v>
      </c>
      <c r="R532">
        <v>0</v>
      </c>
      <c r="S532">
        <v>0</v>
      </c>
      <c r="T532">
        <v>0</v>
      </c>
      <c r="U532">
        <v>0</v>
      </c>
      <c r="V532">
        <v>0</v>
      </c>
      <c r="W532">
        <v>0</v>
      </c>
      <c r="X532">
        <v>0</v>
      </c>
      <c r="Y532">
        <v>0</v>
      </c>
      <c r="Z532">
        <v>1</v>
      </c>
      <c r="AA532">
        <v>0</v>
      </c>
      <c r="AB532">
        <v>0</v>
      </c>
      <c r="AC532">
        <v>0</v>
      </c>
      <c r="AD532">
        <v>1</v>
      </c>
      <c r="AE532">
        <v>0</v>
      </c>
      <c r="AF532">
        <v>0</v>
      </c>
      <c r="AG532">
        <v>1</v>
      </c>
      <c r="AH532" s="59" cm="1">
        <f t="array" ref="AH532">$B$1005+SUMPRODUCT(A532:AG532,TRANSPOSE($B$1006:$B$1038))</f>
        <v>-1.2387392884304185</v>
      </c>
      <c r="AI532" s="3">
        <f>EXP(EmployeeData36[[#This Row],[Logit]])</f>
        <v>0.28974927804005512</v>
      </c>
      <c r="AJ532">
        <f>EmployeeData36[[#This Row],[Odds]]/(1+EmployeeData36[[#This Row],[Odds]])</f>
        <v>0.22465550706131626</v>
      </c>
      <c r="AK532">
        <f>IF(AR532=1,LN(EmployeeData36[[#This Row],[Probability]]),LN(1-EmployeeData36[[#This Row],[Probability]]))</f>
        <v>-1.4931871298055299</v>
      </c>
      <c r="AL532" s="3">
        <f>(AR532-EmployeeData36[[#This Row],[Probability]])^2</f>
        <v>0.60115908273034446</v>
      </c>
      <c r="AM532" t="str">
        <f>IF(EmployeeData36[[#This Row],[Probability]]&lt;10%,"Low",
IF(EmployeeData36[[#This Row],[Probability]]&lt;20%,"Moderate",
IF(EmployeeData36[[#This Row],[Probability]]&lt;30%,"High","Very High")))</f>
        <v>High</v>
      </c>
      <c r="AN532">
        <f t="shared" si="8"/>
        <v>1</v>
      </c>
      <c r="AO532" t="str">
        <f>EmployeeData3[[#This Row],[Department]]</f>
        <v>Underwriting</v>
      </c>
      <c r="AP532" t="str">
        <f>EmployeeData3[[#This Row],[Country]]</f>
        <v>Singapore</v>
      </c>
      <c r="AQ532" t="str">
        <f>EmployeeData[[#This Row],[Job Level]]</f>
        <v>Professional</v>
      </c>
      <c r="AR532">
        <v>1</v>
      </c>
    </row>
    <row r="533" spans="1:44">
      <c r="A533">
        <v>51</v>
      </c>
      <c r="B533">
        <v>5.3</v>
      </c>
      <c r="C533">
        <v>4.9000000000000004</v>
      </c>
      <c r="D533" s="3">
        <v>1.1599999999999999</v>
      </c>
      <c r="E533">
        <v>0</v>
      </c>
      <c r="F533">
        <v>18</v>
      </c>
      <c r="G533">
        <v>74</v>
      </c>
      <c r="H533">
        <v>4</v>
      </c>
      <c r="I533">
        <v>3.7</v>
      </c>
      <c r="J533">
        <v>1</v>
      </c>
      <c r="K533">
        <v>5</v>
      </c>
      <c r="L533">
        <v>0</v>
      </c>
      <c r="M533">
        <v>0</v>
      </c>
      <c r="N533">
        <v>0</v>
      </c>
      <c r="O533">
        <v>0</v>
      </c>
      <c r="P533">
        <v>0</v>
      </c>
      <c r="Q533">
        <v>0</v>
      </c>
      <c r="R533">
        <v>1</v>
      </c>
      <c r="S533">
        <v>0</v>
      </c>
      <c r="T533">
        <v>1</v>
      </c>
      <c r="U533">
        <v>0</v>
      </c>
      <c r="V533">
        <v>0</v>
      </c>
      <c r="W533">
        <v>0</v>
      </c>
      <c r="X533">
        <v>0</v>
      </c>
      <c r="Y533">
        <v>0</v>
      </c>
      <c r="Z533">
        <v>0</v>
      </c>
      <c r="AA533">
        <v>0</v>
      </c>
      <c r="AB533">
        <v>0</v>
      </c>
      <c r="AC533">
        <v>0</v>
      </c>
      <c r="AD533">
        <v>0</v>
      </c>
      <c r="AE533">
        <v>0</v>
      </c>
      <c r="AF533">
        <v>1</v>
      </c>
      <c r="AG533">
        <v>0</v>
      </c>
      <c r="AH533" s="59" cm="1">
        <f t="array" ref="AH533">$B$1005+SUMPRODUCT(A533:AG533,TRANSPOSE($B$1006:$B$1038))</f>
        <v>-1.6706872687928311</v>
      </c>
      <c r="AI533" s="3">
        <f>EXP(EmployeeData36[[#This Row],[Logit]])</f>
        <v>0.18811773375316637</v>
      </c>
      <c r="AJ533">
        <f>EmployeeData36[[#This Row],[Odds]]/(1+EmployeeData36[[#This Row],[Odds]])</f>
        <v>0.15833256958375488</v>
      </c>
      <c r="AK533">
        <f>IF(AR533=1,LN(EmployeeData36[[#This Row],[Probability]]),LN(1-EmployeeData36[[#This Row],[Probability]]))</f>
        <v>-0.17237031851595649</v>
      </c>
      <c r="AL533" s="3">
        <f>(AR533-EmployeeData36[[#This Row],[Probability]])^2</f>
        <v>2.5069202590994582E-2</v>
      </c>
      <c r="AM533" t="str">
        <f>IF(EmployeeData36[[#This Row],[Probability]]&lt;10%,"Low",
IF(EmployeeData36[[#This Row],[Probability]]&lt;20%,"Moderate",
IF(EmployeeData36[[#This Row],[Probability]]&lt;30%,"High","Very High")))</f>
        <v>Moderate</v>
      </c>
      <c r="AN533">
        <f t="shared" si="8"/>
        <v>0</v>
      </c>
      <c r="AO533" t="str">
        <f>EmployeeData3[[#This Row],[Department]]</f>
        <v>Claims</v>
      </c>
      <c r="AP533" t="str">
        <f>EmployeeData3[[#This Row],[Country]]</f>
        <v>UK</v>
      </c>
      <c r="AQ533" t="str">
        <f>EmployeeData[[#This Row],[Job Level]]</f>
        <v>Senior</v>
      </c>
      <c r="AR533">
        <v>0</v>
      </c>
    </row>
    <row r="534" spans="1:44">
      <c r="A534">
        <v>44</v>
      </c>
      <c r="B534">
        <v>5.9</v>
      </c>
      <c r="C534">
        <v>1.3</v>
      </c>
      <c r="D534" s="3">
        <v>1.02</v>
      </c>
      <c r="E534">
        <v>1</v>
      </c>
      <c r="F534">
        <v>25</v>
      </c>
      <c r="G534">
        <v>75</v>
      </c>
      <c r="H534">
        <v>2</v>
      </c>
      <c r="I534">
        <v>12</v>
      </c>
      <c r="J534">
        <v>1</v>
      </c>
      <c r="K534">
        <v>19</v>
      </c>
      <c r="L534">
        <v>1</v>
      </c>
      <c r="M534">
        <v>0</v>
      </c>
      <c r="N534">
        <v>1</v>
      </c>
      <c r="O534">
        <v>0</v>
      </c>
      <c r="P534">
        <v>0</v>
      </c>
      <c r="Q534">
        <v>0</v>
      </c>
      <c r="R534">
        <v>1</v>
      </c>
      <c r="S534">
        <v>0</v>
      </c>
      <c r="T534">
        <v>1</v>
      </c>
      <c r="U534">
        <v>0</v>
      </c>
      <c r="V534">
        <v>0</v>
      </c>
      <c r="W534">
        <v>0</v>
      </c>
      <c r="X534">
        <v>0</v>
      </c>
      <c r="Y534">
        <v>0</v>
      </c>
      <c r="Z534">
        <v>0</v>
      </c>
      <c r="AA534">
        <v>0</v>
      </c>
      <c r="AB534">
        <v>0</v>
      </c>
      <c r="AC534">
        <v>0</v>
      </c>
      <c r="AD534">
        <v>0</v>
      </c>
      <c r="AE534">
        <v>0</v>
      </c>
      <c r="AF534">
        <v>0</v>
      </c>
      <c r="AG534">
        <v>0</v>
      </c>
      <c r="AH534" s="59" cm="1">
        <f t="array" ref="AH534">$B$1005+SUMPRODUCT(A534:AG534,TRANSPOSE($B$1006:$B$1038))</f>
        <v>-2.4621534329059234</v>
      </c>
      <c r="AI534" s="3">
        <f>EXP(EmployeeData36[[#This Row],[Logit]])</f>
        <v>8.525117048308338E-2</v>
      </c>
      <c r="AJ534">
        <f>EmployeeData36[[#This Row],[Odds]]/(1+EmployeeData36[[#This Row],[Odds]])</f>
        <v>7.855432254003937E-2</v>
      </c>
      <c r="AK534">
        <f>IF(AR534=1,LN(EmployeeData36[[#This Row],[Probability]]),LN(1-EmployeeData36[[#This Row],[Probability]]))</f>
        <v>-8.1811453734725217E-2</v>
      </c>
      <c r="AL534" s="3">
        <f>(AR534-EmployeeData36[[#This Row],[Probability]])^2</f>
        <v>6.1707815897245376E-3</v>
      </c>
      <c r="AM534" t="str">
        <f>IF(EmployeeData36[[#This Row],[Probability]]&lt;10%,"Low",
IF(EmployeeData36[[#This Row],[Probability]]&lt;20%,"Moderate",
IF(EmployeeData36[[#This Row],[Probability]]&lt;30%,"High","Very High")))</f>
        <v>Low</v>
      </c>
      <c r="AN534">
        <f t="shared" si="8"/>
        <v>0</v>
      </c>
      <c r="AO534" t="str">
        <f>EmployeeData3[[#This Row],[Department]]</f>
        <v>Claims</v>
      </c>
      <c r="AP534" t="str">
        <f>EmployeeData3[[#This Row],[Country]]</f>
        <v>UK</v>
      </c>
      <c r="AQ534" t="str">
        <f>EmployeeData[[#This Row],[Job Level]]</f>
        <v>Senior</v>
      </c>
      <c r="AR534">
        <v>0</v>
      </c>
    </row>
    <row r="535" spans="1:44">
      <c r="A535">
        <v>47</v>
      </c>
      <c r="B535">
        <v>5.4</v>
      </c>
      <c r="C535">
        <v>2.1</v>
      </c>
      <c r="D535" s="3">
        <v>0.98</v>
      </c>
      <c r="E535">
        <v>1</v>
      </c>
      <c r="F535">
        <v>12</v>
      </c>
      <c r="G535">
        <v>75</v>
      </c>
      <c r="H535">
        <v>5</v>
      </c>
      <c r="I535">
        <v>2.5</v>
      </c>
      <c r="J535">
        <v>0</v>
      </c>
      <c r="K535">
        <v>17</v>
      </c>
      <c r="L535">
        <v>1</v>
      </c>
      <c r="M535">
        <v>0</v>
      </c>
      <c r="N535">
        <v>0</v>
      </c>
      <c r="O535">
        <v>0</v>
      </c>
      <c r="P535">
        <v>0</v>
      </c>
      <c r="Q535">
        <v>0</v>
      </c>
      <c r="R535">
        <v>0</v>
      </c>
      <c r="S535">
        <v>0</v>
      </c>
      <c r="T535">
        <v>0</v>
      </c>
      <c r="U535">
        <v>0</v>
      </c>
      <c r="V535">
        <v>0</v>
      </c>
      <c r="W535">
        <v>0</v>
      </c>
      <c r="X535">
        <v>0</v>
      </c>
      <c r="Y535">
        <v>0</v>
      </c>
      <c r="Z535">
        <v>0</v>
      </c>
      <c r="AA535">
        <v>0</v>
      </c>
      <c r="AB535">
        <v>1</v>
      </c>
      <c r="AC535">
        <v>0</v>
      </c>
      <c r="AD535">
        <v>0</v>
      </c>
      <c r="AE535">
        <v>0</v>
      </c>
      <c r="AF535">
        <v>1</v>
      </c>
      <c r="AG535">
        <v>0</v>
      </c>
      <c r="AH535" s="59" cm="1">
        <f t="array" ref="AH535">$B$1005+SUMPRODUCT(A535:AG535,TRANSPOSE($B$1006:$B$1038))</f>
        <v>-2.9255158567148891</v>
      </c>
      <c r="AI535" s="3">
        <f>EXP(EmployeeData36[[#This Row],[Logit]])</f>
        <v>5.3637015760132807E-2</v>
      </c>
      <c r="AJ535">
        <f>EmployeeData36[[#This Row],[Odds]]/(1+EmployeeData36[[#This Row],[Odds]])</f>
        <v>5.0906540827475644E-2</v>
      </c>
      <c r="AK535">
        <f>IF(AR535=1,LN(EmployeeData36[[#This Row],[Probability]]),LN(1-EmployeeData36[[#This Row],[Probability]]))</f>
        <v>-5.2248003479885154E-2</v>
      </c>
      <c r="AL535" s="3">
        <f>(AR535-EmployeeData36[[#This Row],[Probability]])^2</f>
        <v>2.5914758990194446E-3</v>
      </c>
      <c r="AM535" t="str">
        <f>IF(EmployeeData36[[#This Row],[Probability]]&lt;10%,"Low",
IF(EmployeeData36[[#This Row],[Probability]]&lt;20%,"Moderate",
IF(EmployeeData36[[#This Row],[Probability]]&lt;30%,"High","Very High")))</f>
        <v>Low</v>
      </c>
      <c r="AN535">
        <f t="shared" si="8"/>
        <v>0</v>
      </c>
      <c r="AO535" t="str">
        <f>EmployeeData3[[#This Row],[Department]]</f>
        <v>Operations</v>
      </c>
      <c r="AP535" t="str">
        <f>EmployeeData3[[#This Row],[Country]]</f>
        <v>Germany</v>
      </c>
      <c r="AQ535" t="str">
        <f>EmployeeData[[#This Row],[Job Level]]</f>
        <v>Professional</v>
      </c>
      <c r="AR535">
        <v>0</v>
      </c>
    </row>
    <row r="536" spans="1:44">
      <c r="A536">
        <v>38</v>
      </c>
      <c r="B536">
        <v>1.8</v>
      </c>
      <c r="C536">
        <v>0.3</v>
      </c>
      <c r="D536" s="3">
        <v>0.99</v>
      </c>
      <c r="E536">
        <v>0</v>
      </c>
      <c r="F536">
        <v>8</v>
      </c>
      <c r="G536">
        <v>82</v>
      </c>
      <c r="H536">
        <v>8</v>
      </c>
      <c r="I536">
        <v>4.5999999999999996</v>
      </c>
      <c r="J536">
        <v>0</v>
      </c>
      <c r="K536">
        <v>33</v>
      </c>
      <c r="L536">
        <v>1</v>
      </c>
      <c r="M536">
        <v>0</v>
      </c>
      <c r="N536">
        <v>0</v>
      </c>
      <c r="O536">
        <v>0</v>
      </c>
      <c r="P536">
        <v>0</v>
      </c>
      <c r="Q536">
        <v>0</v>
      </c>
      <c r="R536">
        <v>0</v>
      </c>
      <c r="S536">
        <v>0</v>
      </c>
      <c r="T536">
        <v>0</v>
      </c>
      <c r="U536">
        <v>0</v>
      </c>
      <c r="V536">
        <v>0</v>
      </c>
      <c r="W536">
        <v>0</v>
      </c>
      <c r="X536">
        <v>0</v>
      </c>
      <c r="Y536">
        <v>0</v>
      </c>
      <c r="Z536">
        <v>1</v>
      </c>
      <c r="AA536">
        <v>0</v>
      </c>
      <c r="AB536">
        <v>1</v>
      </c>
      <c r="AC536">
        <v>0</v>
      </c>
      <c r="AD536">
        <v>0</v>
      </c>
      <c r="AE536">
        <v>0</v>
      </c>
      <c r="AF536">
        <v>1</v>
      </c>
      <c r="AG536">
        <v>0</v>
      </c>
      <c r="AH536" s="59" cm="1">
        <f t="array" ref="AH536">$B$1005+SUMPRODUCT(A536:AG536,TRANSPOSE($B$1006:$B$1038))</f>
        <v>-2.6944960947623824</v>
      </c>
      <c r="AI536" s="3">
        <f>EXP(EmployeeData36[[#This Row],[Logit]])</f>
        <v>6.7576425310799534E-2</v>
      </c>
      <c r="AJ536">
        <f>EmployeeData36[[#This Row],[Odds]]/(1+EmployeeData36[[#This Row],[Odds]])</f>
        <v>6.3298911168000238E-2</v>
      </c>
      <c r="AK536">
        <f>IF(AR536=1,LN(EmployeeData36[[#This Row],[Probability]]),LN(1-EmployeeData36[[#This Row],[Probability]]))</f>
        <v>-6.5391056355002503E-2</v>
      </c>
      <c r="AL536" s="3">
        <f>(AR536-EmployeeData36[[#This Row],[Probability]])^2</f>
        <v>4.0067521550543848E-3</v>
      </c>
      <c r="AM536" t="str">
        <f>IF(EmployeeData36[[#This Row],[Probability]]&lt;10%,"Low",
IF(EmployeeData36[[#This Row],[Probability]]&lt;20%,"Moderate",
IF(EmployeeData36[[#This Row],[Probability]]&lt;30%,"High","Very High")))</f>
        <v>Low</v>
      </c>
      <c r="AN536">
        <f t="shared" si="8"/>
        <v>0</v>
      </c>
      <c r="AO536" t="str">
        <f>EmployeeData3[[#This Row],[Department]]</f>
        <v>Underwriting</v>
      </c>
      <c r="AP536" t="str">
        <f>EmployeeData3[[#This Row],[Country]]</f>
        <v>Germany</v>
      </c>
      <c r="AQ536" t="str">
        <f>EmployeeData[[#This Row],[Job Level]]</f>
        <v>Professional</v>
      </c>
      <c r="AR536">
        <v>0</v>
      </c>
    </row>
    <row r="537" spans="1:44">
      <c r="A537">
        <v>25</v>
      </c>
      <c r="B537">
        <v>2.8</v>
      </c>
      <c r="C537">
        <v>1.2</v>
      </c>
      <c r="D537" s="3">
        <v>0.88</v>
      </c>
      <c r="E537">
        <v>0</v>
      </c>
      <c r="F537">
        <v>3</v>
      </c>
      <c r="G537">
        <v>82</v>
      </c>
      <c r="H537">
        <v>3</v>
      </c>
      <c r="I537">
        <v>5</v>
      </c>
      <c r="J537">
        <v>0</v>
      </c>
      <c r="K537">
        <v>9</v>
      </c>
      <c r="L537">
        <v>1</v>
      </c>
      <c r="M537">
        <v>0</v>
      </c>
      <c r="N537">
        <v>0</v>
      </c>
      <c r="O537">
        <v>0</v>
      </c>
      <c r="P537">
        <v>0</v>
      </c>
      <c r="Q537">
        <v>0</v>
      </c>
      <c r="R537">
        <v>0</v>
      </c>
      <c r="S537">
        <v>0</v>
      </c>
      <c r="T537">
        <v>1</v>
      </c>
      <c r="U537">
        <v>0</v>
      </c>
      <c r="V537">
        <v>0</v>
      </c>
      <c r="W537">
        <v>0</v>
      </c>
      <c r="X537">
        <v>0</v>
      </c>
      <c r="Y537">
        <v>0</v>
      </c>
      <c r="Z537">
        <v>0</v>
      </c>
      <c r="AA537">
        <v>0</v>
      </c>
      <c r="AB537">
        <v>0</v>
      </c>
      <c r="AC537">
        <v>0</v>
      </c>
      <c r="AD537">
        <v>0</v>
      </c>
      <c r="AE537">
        <v>1</v>
      </c>
      <c r="AF537">
        <v>0</v>
      </c>
      <c r="AG537">
        <v>0</v>
      </c>
      <c r="AH537" s="59" cm="1">
        <f t="array" ref="AH537">$B$1005+SUMPRODUCT(A537:AG537,TRANSPOSE($B$1006:$B$1038))</f>
        <v>-2.3740700190974691</v>
      </c>
      <c r="AI537" s="3">
        <f>EXP(EmployeeData36[[#This Row],[Logit]])</f>
        <v>9.3101031144223564E-2</v>
      </c>
      <c r="AJ537">
        <f>EmployeeData36[[#This Row],[Odds]]/(1+EmployeeData36[[#This Row],[Odds]])</f>
        <v>8.517147865716343E-2</v>
      </c>
      <c r="AK537">
        <f>IF(AR537=1,LN(EmployeeData36[[#This Row],[Probability]]),LN(1-EmployeeData36[[#This Row],[Probability]]))</f>
        <v>-8.9018639638243038E-2</v>
      </c>
      <c r="AL537" s="3">
        <f>(AR537-EmployeeData36[[#This Row],[Probability]])^2</f>
        <v>7.2541807766476453E-3</v>
      </c>
      <c r="AM537" t="str">
        <f>IF(EmployeeData36[[#This Row],[Probability]]&lt;10%,"Low",
IF(EmployeeData36[[#This Row],[Probability]]&lt;20%,"Moderate",
IF(EmployeeData36[[#This Row],[Probability]]&lt;30%,"High","Very High")))</f>
        <v>Low</v>
      </c>
      <c r="AN537">
        <f t="shared" si="8"/>
        <v>0</v>
      </c>
      <c r="AO537" t="str">
        <f>EmployeeData3[[#This Row],[Department]]</f>
        <v>Claims</v>
      </c>
      <c r="AP537" t="str">
        <f>EmployeeData3[[#This Row],[Country]]</f>
        <v>US</v>
      </c>
      <c r="AQ537" t="str">
        <f>EmployeeData[[#This Row],[Job Level]]</f>
        <v>Professional</v>
      </c>
      <c r="AR537">
        <v>0</v>
      </c>
    </row>
    <row r="538" spans="1:44">
      <c r="A538">
        <v>21</v>
      </c>
      <c r="B538">
        <v>3.1</v>
      </c>
      <c r="C538">
        <v>3.1</v>
      </c>
      <c r="D538" s="3">
        <v>0.96</v>
      </c>
      <c r="E538">
        <v>0</v>
      </c>
      <c r="F538">
        <v>20</v>
      </c>
      <c r="G538">
        <v>51</v>
      </c>
      <c r="H538">
        <v>6</v>
      </c>
      <c r="I538">
        <v>3.4</v>
      </c>
      <c r="J538">
        <v>1</v>
      </c>
      <c r="K538">
        <v>23</v>
      </c>
      <c r="L538">
        <v>1</v>
      </c>
      <c r="M538">
        <v>0</v>
      </c>
      <c r="N538">
        <v>0</v>
      </c>
      <c r="O538">
        <v>0</v>
      </c>
      <c r="P538">
        <v>0</v>
      </c>
      <c r="Q538">
        <v>0</v>
      </c>
      <c r="R538">
        <v>0</v>
      </c>
      <c r="S538">
        <v>0</v>
      </c>
      <c r="T538">
        <v>0</v>
      </c>
      <c r="U538">
        <v>0</v>
      </c>
      <c r="V538">
        <v>0</v>
      </c>
      <c r="W538">
        <v>0</v>
      </c>
      <c r="X538">
        <v>0</v>
      </c>
      <c r="Y538">
        <v>0</v>
      </c>
      <c r="Z538">
        <v>1</v>
      </c>
      <c r="AA538">
        <v>0</v>
      </c>
      <c r="AB538">
        <v>0</v>
      </c>
      <c r="AC538">
        <v>0</v>
      </c>
      <c r="AD538">
        <v>0</v>
      </c>
      <c r="AE538">
        <v>0</v>
      </c>
      <c r="AF538">
        <v>1</v>
      </c>
      <c r="AG538">
        <v>0</v>
      </c>
      <c r="AH538" s="59" cm="1">
        <f t="array" ref="AH538">$B$1005+SUMPRODUCT(A538:AG538,TRANSPOSE($B$1006:$B$1038))</f>
        <v>-0.46442243331621774</v>
      </c>
      <c r="AI538" s="3">
        <f>EXP(EmployeeData36[[#This Row],[Logit]])</f>
        <v>0.62849799988716792</v>
      </c>
      <c r="AJ538">
        <f>EmployeeData36[[#This Row],[Odds]]/(1+EmployeeData36[[#This Row],[Odds]])</f>
        <v>0.38593722554815174</v>
      </c>
      <c r="AK538">
        <f>IF(AR538=1,LN(EmployeeData36[[#This Row],[Probability]]),LN(1-EmployeeData36[[#This Row],[Probability]]))</f>
        <v>-0.95208055085628829</v>
      </c>
      <c r="AL538" s="3">
        <f>(AR538-EmployeeData36[[#This Row],[Probability]])^2</f>
        <v>0.37707309096750152</v>
      </c>
      <c r="AM538" t="str">
        <f>IF(EmployeeData36[[#This Row],[Probability]]&lt;10%,"Low",
IF(EmployeeData36[[#This Row],[Probability]]&lt;20%,"Moderate",
IF(EmployeeData36[[#This Row],[Probability]]&lt;30%,"High","Very High")))</f>
        <v>Very High</v>
      </c>
      <c r="AN538">
        <f t="shared" si="8"/>
        <v>1</v>
      </c>
      <c r="AO538" t="str">
        <f>EmployeeData3[[#This Row],[Department]]</f>
        <v>Underwriting</v>
      </c>
      <c r="AP538" t="str">
        <f>EmployeeData3[[#This Row],[Country]]</f>
        <v>UK</v>
      </c>
      <c r="AQ538" t="str">
        <f>EmployeeData[[#This Row],[Job Level]]</f>
        <v>Professional</v>
      </c>
      <c r="AR538">
        <v>1</v>
      </c>
    </row>
    <row r="539" spans="1:44">
      <c r="A539">
        <v>24</v>
      </c>
      <c r="B539">
        <v>7.4</v>
      </c>
      <c r="C539">
        <v>3.4</v>
      </c>
      <c r="D539" s="3">
        <v>0.79</v>
      </c>
      <c r="E539">
        <v>0</v>
      </c>
      <c r="F539">
        <v>28</v>
      </c>
      <c r="G539">
        <v>53</v>
      </c>
      <c r="H539">
        <v>3</v>
      </c>
      <c r="I539">
        <v>7.6</v>
      </c>
      <c r="J539">
        <v>1</v>
      </c>
      <c r="K539">
        <v>16</v>
      </c>
      <c r="L539">
        <v>1</v>
      </c>
      <c r="M539">
        <v>0</v>
      </c>
      <c r="N539">
        <v>1</v>
      </c>
      <c r="O539">
        <v>0</v>
      </c>
      <c r="P539">
        <v>0</v>
      </c>
      <c r="Q539">
        <v>0</v>
      </c>
      <c r="R539">
        <v>1</v>
      </c>
      <c r="S539">
        <v>0</v>
      </c>
      <c r="T539">
        <v>0</v>
      </c>
      <c r="U539">
        <v>1</v>
      </c>
      <c r="V539">
        <v>0</v>
      </c>
      <c r="W539">
        <v>0</v>
      </c>
      <c r="X539">
        <v>0</v>
      </c>
      <c r="Y539">
        <v>0</v>
      </c>
      <c r="Z539">
        <v>0</v>
      </c>
      <c r="AA539">
        <v>0</v>
      </c>
      <c r="AB539">
        <v>0</v>
      </c>
      <c r="AC539">
        <v>0</v>
      </c>
      <c r="AD539">
        <v>0</v>
      </c>
      <c r="AE539">
        <v>1</v>
      </c>
      <c r="AF539">
        <v>0</v>
      </c>
      <c r="AG539">
        <v>1</v>
      </c>
      <c r="AH539" s="59" cm="1">
        <f t="array" ref="AH539">$B$1005+SUMPRODUCT(A539:AG539,TRANSPOSE($B$1006:$B$1038))</f>
        <v>-0.42998203734255042</v>
      </c>
      <c r="AI539" s="3">
        <f>EXP(EmployeeData36[[#This Row],[Logit]])</f>
        <v>0.6505207797002992</v>
      </c>
      <c r="AJ539">
        <f>EmployeeData36[[#This Row],[Odds]]/(1+EmployeeData36[[#This Row],[Odds]])</f>
        <v>0.39413062089313439</v>
      </c>
      <c r="AK539">
        <f>IF(AR539=1,LN(EmployeeData36[[#This Row],[Probability]]),LN(1-EmployeeData36[[#This Row],[Probability]]))</f>
        <v>-0.93107289951703132</v>
      </c>
      <c r="AL539" s="3">
        <f>(AR539-EmployeeData36[[#This Row],[Probability]])^2</f>
        <v>0.36707770453933891</v>
      </c>
      <c r="AM539" t="str">
        <f>IF(EmployeeData36[[#This Row],[Probability]]&lt;10%,"Low",
IF(EmployeeData36[[#This Row],[Probability]]&lt;20%,"Moderate",
IF(EmployeeData36[[#This Row],[Probability]]&lt;30%,"High","Very High")))</f>
        <v>Very High</v>
      </c>
      <c r="AN539">
        <f t="shared" si="8"/>
        <v>1</v>
      </c>
      <c r="AO539" t="str">
        <f>EmployeeData3[[#This Row],[Department]]</f>
        <v>Finance</v>
      </c>
      <c r="AP539" t="str">
        <f>EmployeeData3[[#This Row],[Country]]</f>
        <v>US</v>
      </c>
      <c r="AQ539" t="str">
        <f>EmployeeData[[#This Row],[Job Level]]</f>
        <v>Senior</v>
      </c>
      <c r="AR539">
        <v>1</v>
      </c>
    </row>
    <row r="540" spans="1:44">
      <c r="A540">
        <v>41</v>
      </c>
      <c r="B540">
        <v>7.2</v>
      </c>
      <c r="C540">
        <v>0.2</v>
      </c>
      <c r="D540" s="3">
        <v>0.78</v>
      </c>
      <c r="E540">
        <v>0</v>
      </c>
      <c r="F540">
        <v>27</v>
      </c>
      <c r="G540">
        <v>73</v>
      </c>
      <c r="H540">
        <v>7</v>
      </c>
      <c r="I540">
        <v>3.1</v>
      </c>
      <c r="J540">
        <v>0</v>
      </c>
      <c r="K540">
        <v>30</v>
      </c>
      <c r="L540">
        <v>1</v>
      </c>
      <c r="M540">
        <v>0</v>
      </c>
      <c r="N540">
        <v>0</v>
      </c>
      <c r="O540">
        <v>1</v>
      </c>
      <c r="P540">
        <v>0</v>
      </c>
      <c r="Q540">
        <v>0</v>
      </c>
      <c r="R540">
        <v>0</v>
      </c>
      <c r="S540">
        <v>0</v>
      </c>
      <c r="T540">
        <v>0</v>
      </c>
      <c r="U540">
        <v>0</v>
      </c>
      <c r="V540">
        <v>0</v>
      </c>
      <c r="W540">
        <v>0</v>
      </c>
      <c r="X540">
        <v>0</v>
      </c>
      <c r="Y540">
        <v>1</v>
      </c>
      <c r="Z540">
        <v>0</v>
      </c>
      <c r="AA540">
        <v>0</v>
      </c>
      <c r="AB540">
        <v>0</v>
      </c>
      <c r="AC540">
        <v>0</v>
      </c>
      <c r="AD540">
        <v>0</v>
      </c>
      <c r="AE540">
        <v>0</v>
      </c>
      <c r="AF540">
        <v>0</v>
      </c>
      <c r="AG540">
        <v>1</v>
      </c>
      <c r="AH540" s="59" cm="1">
        <f t="array" ref="AH540">$B$1005+SUMPRODUCT(A540:AG540,TRANSPOSE($B$1006:$B$1038))</f>
        <v>-2.4884615029019033</v>
      </c>
      <c r="AI540" s="3">
        <f>EXP(EmployeeData36[[#This Row],[Logit]])</f>
        <v>8.3037621491331273E-2</v>
      </c>
      <c r="AJ540">
        <f>EmployeeData36[[#This Row],[Odds]]/(1+EmployeeData36[[#This Row],[Odds]])</f>
        <v>7.6671040639372579E-2</v>
      </c>
      <c r="AK540">
        <f>IF(AR540=1,LN(EmployeeData36[[#This Row],[Probability]]),LN(1-EmployeeData36[[#This Row],[Probability]]))</f>
        <v>-7.9769705634638047E-2</v>
      </c>
      <c r="AL540" s="3">
        <f>(AR540-EmployeeData36[[#This Row],[Probability]])^2</f>
        <v>5.8784484727243212E-3</v>
      </c>
      <c r="AM540" t="str">
        <f>IF(EmployeeData36[[#This Row],[Probability]]&lt;10%,"Low",
IF(EmployeeData36[[#This Row],[Probability]]&lt;20%,"Moderate",
IF(EmployeeData36[[#This Row],[Probability]]&lt;30%,"High","Very High")))</f>
        <v>Low</v>
      </c>
      <c r="AN540">
        <f t="shared" si="8"/>
        <v>0</v>
      </c>
      <c r="AO540" t="str">
        <f>EmployeeData3[[#This Row],[Department]]</f>
        <v>Sales</v>
      </c>
      <c r="AP540" t="str">
        <f>EmployeeData3[[#This Row],[Country]]</f>
        <v>UK</v>
      </c>
      <c r="AQ540" t="str">
        <f>EmployeeData[[#This Row],[Job Level]]</f>
        <v>Professional</v>
      </c>
      <c r="AR540">
        <v>0</v>
      </c>
    </row>
    <row r="541" spans="1:44">
      <c r="A541">
        <v>38</v>
      </c>
      <c r="B541">
        <v>2.2000000000000002</v>
      </c>
      <c r="C541">
        <v>2.2000000000000002</v>
      </c>
      <c r="D541" s="3">
        <v>1.01</v>
      </c>
      <c r="E541">
        <v>1</v>
      </c>
      <c r="F541">
        <v>22</v>
      </c>
      <c r="G541">
        <v>71</v>
      </c>
      <c r="H541">
        <v>9</v>
      </c>
      <c r="I541">
        <v>4.8</v>
      </c>
      <c r="J541">
        <v>0</v>
      </c>
      <c r="K541">
        <v>21</v>
      </c>
      <c r="L541">
        <v>1</v>
      </c>
      <c r="M541">
        <v>0</v>
      </c>
      <c r="N541">
        <v>0</v>
      </c>
      <c r="O541">
        <v>0</v>
      </c>
      <c r="P541">
        <v>0</v>
      </c>
      <c r="Q541">
        <v>0</v>
      </c>
      <c r="R541">
        <v>1</v>
      </c>
      <c r="S541">
        <v>0</v>
      </c>
      <c r="T541">
        <v>0</v>
      </c>
      <c r="U541">
        <v>0</v>
      </c>
      <c r="V541">
        <v>0</v>
      </c>
      <c r="W541">
        <v>1</v>
      </c>
      <c r="X541">
        <v>0</v>
      </c>
      <c r="Y541">
        <v>0</v>
      </c>
      <c r="Z541">
        <v>0</v>
      </c>
      <c r="AA541">
        <v>0</v>
      </c>
      <c r="AB541">
        <v>0</v>
      </c>
      <c r="AC541">
        <v>0</v>
      </c>
      <c r="AD541">
        <v>0</v>
      </c>
      <c r="AE541">
        <v>0</v>
      </c>
      <c r="AF541">
        <v>0</v>
      </c>
      <c r="AG541">
        <v>0</v>
      </c>
      <c r="AH541" s="59" cm="1">
        <f t="array" ref="AH541">$B$1005+SUMPRODUCT(A541:AG541,TRANSPOSE($B$1006:$B$1038))</f>
        <v>-2.4374175407794212</v>
      </c>
      <c r="AI541" s="3">
        <f>EXP(EmployeeData36[[#This Row],[Logit]])</f>
        <v>8.7386231698891412E-2</v>
      </c>
      <c r="AJ541">
        <f>EmployeeData36[[#This Row],[Odds]]/(1+EmployeeData36[[#This Row],[Odds]])</f>
        <v>8.0363562781517336E-2</v>
      </c>
      <c r="AK541">
        <f>IF(AR541=1,LN(EmployeeData36[[#This Row],[Probability]]),LN(1-EmployeeData36[[#This Row],[Probability]]))</f>
        <v>-8.377686397846551E-2</v>
      </c>
      <c r="AL541" s="3">
        <f>(AR541-EmployeeData36[[#This Row],[Probability]])^2</f>
        <v>6.4583022229388783E-3</v>
      </c>
      <c r="AM541" t="str">
        <f>IF(EmployeeData36[[#This Row],[Probability]]&lt;10%,"Low",
IF(EmployeeData36[[#This Row],[Probability]]&lt;20%,"Moderate",
IF(EmployeeData36[[#This Row],[Probability]]&lt;30%,"High","Very High")))</f>
        <v>Low</v>
      </c>
      <c r="AN541">
        <f t="shared" si="8"/>
        <v>0</v>
      </c>
      <c r="AO541" t="str">
        <f>EmployeeData3[[#This Row],[Department]]</f>
        <v>IT</v>
      </c>
      <c r="AP541" t="str">
        <f>EmployeeData3[[#This Row],[Country]]</f>
        <v>UK</v>
      </c>
      <c r="AQ541" t="str">
        <f>EmployeeData[[#This Row],[Job Level]]</f>
        <v>Senior</v>
      </c>
      <c r="AR541">
        <v>0</v>
      </c>
    </row>
    <row r="542" spans="1:44">
      <c r="A542">
        <v>36</v>
      </c>
      <c r="B542">
        <v>1.3</v>
      </c>
      <c r="C542">
        <v>1.3</v>
      </c>
      <c r="D542" s="3">
        <v>0.93</v>
      </c>
      <c r="E542">
        <v>0</v>
      </c>
      <c r="F542">
        <v>22</v>
      </c>
      <c r="G542">
        <v>62</v>
      </c>
      <c r="H542">
        <v>5</v>
      </c>
      <c r="I542">
        <v>1.5</v>
      </c>
      <c r="J542">
        <v>0</v>
      </c>
      <c r="K542">
        <v>18</v>
      </c>
      <c r="L542">
        <v>0</v>
      </c>
      <c r="M542">
        <v>0</v>
      </c>
      <c r="N542">
        <v>0</v>
      </c>
      <c r="O542">
        <v>0</v>
      </c>
      <c r="P542">
        <v>0</v>
      </c>
      <c r="Q542">
        <v>0</v>
      </c>
      <c r="R542">
        <v>1</v>
      </c>
      <c r="S542">
        <v>0</v>
      </c>
      <c r="T542">
        <v>1</v>
      </c>
      <c r="U542">
        <v>0</v>
      </c>
      <c r="V542">
        <v>0</v>
      </c>
      <c r="W542">
        <v>0</v>
      </c>
      <c r="X542">
        <v>0</v>
      </c>
      <c r="Y542">
        <v>0</v>
      </c>
      <c r="Z542">
        <v>0</v>
      </c>
      <c r="AA542">
        <v>0</v>
      </c>
      <c r="AB542">
        <v>0</v>
      </c>
      <c r="AC542">
        <v>0</v>
      </c>
      <c r="AD542">
        <v>0</v>
      </c>
      <c r="AE542">
        <v>1</v>
      </c>
      <c r="AF542">
        <v>0</v>
      </c>
      <c r="AG542">
        <v>0</v>
      </c>
      <c r="AH542" s="59" cm="1">
        <f t="array" ref="AH542">$B$1005+SUMPRODUCT(A542:AG542,TRANSPOSE($B$1006:$B$1038))</f>
        <v>-2.0622719870978679</v>
      </c>
      <c r="AI542" s="3">
        <f>EXP(EmployeeData36[[#This Row],[Logit]])</f>
        <v>0.12716472482460328</v>
      </c>
      <c r="AJ542">
        <f>EmployeeData36[[#This Row],[Odds]]/(1+EmployeeData36[[#This Row],[Odds]])</f>
        <v>0.11281822614204967</v>
      </c>
      <c r="AK542">
        <f>IF(AR542=1,LN(EmployeeData36[[#This Row],[Probability]]),LN(1-EmployeeData36[[#This Row],[Probability]]))</f>
        <v>-0.11970538659934545</v>
      </c>
      <c r="AL542" s="3">
        <f>(AR542-EmployeeData36[[#This Row],[Probability]])^2</f>
        <v>1.272795214983866E-2</v>
      </c>
      <c r="AM542" t="str">
        <f>IF(EmployeeData36[[#This Row],[Probability]]&lt;10%,"Low",
IF(EmployeeData36[[#This Row],[Probability]]&lt;20%,"Moderate",
IF(EmployeeData36[[#This Row],[Probability]]&lt;30%,"High","Very High")))</f>
        <v>Moderate</v>
      </c>
      <c r="AN542">
        <f t="shared" si="8"/>
        <v>0</v>
      </c>
      <c r="AO542" t="str">
        <f>EmployeeData3[[#This Row],[Department]]</f>
        <v>Claims</v>
      </c>
      <c r="AP542" t="str">
        <f>EmployeeData3[[#This Row],[Country]]</f>
        <v>US</v>
      </c>
      <c r="AQ542" t="str">
        <f>EmployeeData[[#This Row],[Job Level]]</f>
        <v>Senior</v>
      </c>
      <c r="AR542">
        <v>0</v>
      </c>
    </row>
    <row r="543" spans="1:44">
      <c r="A543">
        <v>35</v>
      </c>
      <c r="B543">
        <v>15.8</v>
      </c>
      <c r="C543">
        <v>2.4</v>
      </c>
      <c r="D543" s="3">
        <v>1.04</v>
      </c>
      <c r="E543">
        <v>0</v>
      </c>
      <c r="F543">
        <v>31</v>
      </c>
      <c r="G543">
        <v>80</v>
      </c>
      <c r="H543">
        <v>7</v>
      </c>
      <c r="I543">
        <v>1</v>
      </c>
      <c r="J543">
        <v>0</v>
      </c>
      <c r="K543">
        <v>21</v>
      </c>
      <c r="L543">
        <v>0</v>
      </c>
      <c r="M543">
        <v>0</v>
      </c>
      <c r="N543">
        <v>0</v>
      </c>
      <c r="O543">
        <v>0</v>
      </c>
      <c r="P543">
        <v>1</v>
      </c>
      <c r="Q543">
        <v>0</v>
      </c>
      <c r="R543">
        <v>0</v>
      </c>
      <c r="S543">
        <v>0</v>
      </c>
      <c r="T543">
        <v>0</v>
      </c>
      <c r="U543">
        <v>0</v>
      </c>
      <c r="V543">
        <v>0</v>
      </c>
      <c r="W543">
        <v>0</v>
      </c>
      <c r="X543">
        <v>0</v>
      </c>
      <c r="Y543">
        <v>0</v>
      </c>
      <c r="Z543">
        <v>0</v>
      </c>
      <c r="AA543">
        <v>0</v>
      </c>
      <c r="AB543">
        <v>0</v>
      </c>
      <c r="AC543">
        <v>0</v>
      </c>
      <c r="AD543">
        <v>0</v>
      </c>
      <c r="AE543">
        <v>0</v>
      </c>
      <c r="AF543">
        <v>0</v>
      </c>
      <c r="AG543">
        <v>0</v>
      </c>
      <c r="AH543" s="59" cm="1">
        <f t="array" ref="AH543">$B$1005+SUMPRODUCT(A543:AG543,TRANSPOSE($B$1006:$B$1038))</f>
        <v>-2.6480697500592179</v>
      </c>
      <c r="AI543" s="3">
        <f>EXP(EmployeeData36[[#This Row],[Logit]])</f>
        <v>7.0787719263417148E-2</v>
      </c>
      <c r="AJ543">
        <f>EmployeeData36[[#This Row],[Odds]]/(1+EmployeeData36[[#This Row],[Odds]])</f>
        <v>6.61080791177837E-2</v>
      </c>
      <c r="AK543">
        <f>IF(AR543=1,LN(EmployeeData36[[#This Row],[Probability]]),LN(1-EmployeeData36[[#This Row],[Probability]]))</f>
        <v>-6.8394563849150297E-2</v>
      </c>
      <c r="AL543" s="3">
        <f>(AR543-EmployeeData36[[#This Row],[Probability]])^2</f>
        <v>4.3702781246431491E-3</v>
      </c>
      <c r="AM543" t="str">
        <f>IF(EmployeeData36[[#This Row],[Probability]]&lt;10%,"Low",
IF(EmployeeData36[[#This Row],[Probability]]&lt;20%,"Moderate",
IF(EmployeeData36[[#This Row],[Probability]]&lt;30%,"High","Very High")))</f>
        <v>Low</v>
      </c>
      <c r="AN543">
        <f t="shared" si="8"/>
        <v>0</v>
      </c>
      <c r="AO543" t="str">
        <f>EmployeeData3[[#This Row],[Department]]</f>
        <v>Operations</v>
      </c>
      <c r="AP543" t="str">
        <f>EmployeeData3[[#This Row],[Country]]</f>
        <v>UK</v>
      </c>
      <c r="AQ543" t="str">
        <f>EmployeeData[[#This Row],[Job Level]]</f>
        <v>Entry</v>
      </c>
      <c r="AR543">
        <v>0</v>
      </c>
    </row>
    <row r="544" spans="1:44">
      <c r="A544">
        <v>56</v>
      </c>
      <c r="B544">
        <v>5.3</v>
      </c>
      <c r="C544">
        <v>1.2</v>
      </c>
      <c r="D544" s="3">
        <v>0.98</v>
      </c>
      <c r="E544">
        <v>0</v>
      </c>
      <c r="F544">
        <v>19</v>
      </c>
      <c r="G544">
        <v>57</v>
      </c>
      <c r="H544">
        <v>8</v>
      </c>
      <c r="I544">
        <v>3.9</v>
      </c>
      <c r="J544">
        <v>0</v>
      </c>
      <c r="K544">
        <v>48</v>
      </c>
      <c r="L544">
        <v>1</v>
      </c>
      <c r="M544">
        <v>0</v>
      </c>
      <c r="N544">
        <v>1</v>
      </c>
      <c r="O544">
        <v>0</v>
      </c>
      <c r="P544">
        <v>0</v>
      </c>
      <c r="Q544">
        <v>0</v>
      </c>
      <c r="R544">
        <v>1</v>
      </c>
      <c r="S544">
        <v>0</v>
      </c>
      <c r="T544">
        <v>0</v>
      </c>
      <c r="U544">
        <v>1</v>
      </c>
      <c r="V544">
        <v>0</v>
      </c>
      <c r="W544">
        <v>0</v>
      </c>
      <c r="X544">
        <v>0</v>
      </c>
      <c r="Y544">
        <v>0</v>
      </c>
      <c r="Z544">
        <v>0</v>
      </c>
      <c r="AA544">
        <v>0</v>
      </c>
      <c r="AB544">
        <v>0</v>
      </c>
      <c r="AC544">
        <v>0</v>
      </c>
      <c r="AD544">
        <v>0</v>
      </c>
      <c r="AE544">
        <v>1</v>
      </c>
      <c r="AF544">
        <v>0</v>
      </c>
      <c r="AG544">
        <v>0</v>
      </c>
      <c r="AH544" s="59" cm="1">
        <f t="array" ref="AH544">$B$1005+SUMPRODUCT(A544:AG544,TRANSPOSE($B$1006:$B$1038))</f>
        <v>-1.7298499057275101</v>
      </c>
      <c r="AI544" s="3">
        <f>EXP(EmployeeData36[[#This Row],[Logit]])</f>
        <v>0.17731102134147331</v>
      </c>
      <c r="AJ544">
        <f>EmployeeData36[[#This Row],[Odds]]/(1+EmployeeData36[[#This Row],[Odds]])</f>
        <v>0.15060677945530343</v>
      </c>
      <c r="AK544">
        <f>IF(AR544=1,LN(EmployeeData36[[#This Row],[Probability]]),LN(1-EmployeeData36[[#This Row],[Probability]]))</f>
        <v>-0.16323304259856147</v>
      </c>
      <c r="AL544" s="3">
        <f>(AR544-EmployeeData36[[#This Row],[Probability]])^2</f>
        <v>2.2682402017898406E-2</v>
      </c>
      <c r="AM544" t="str">
        <f>IF(EmployeeData36[[#This Row],[Probability]]&lt;10%,"Low",
IF(EmployeeData36[[#This Row],[Probability]]&lt;20%,"Moderate",
IF(EmployeeData36[[#This Row],[Probability]]&lt;30%,"High","Very High")))</f>
        <v>Moderate</v>
      </c>
      <c r="AN544">
        <f t="shared" si="8"/>
        <v>0</v>
      </c>
      <c r="AO544" t="str">
        <f>EmployeeData3[[#This Row],[Department]]</f>
        <v>Finance</v>
      </c>
      <c r="AP544" t="str">
        <f>EmployeeData3[[#This Row],[Country]]</f>
        <v>US</v>
      </c>
      <c r="AQ544" t="str">
        <f>EmployeeData[[#This Row],[Job Level]]</f>
        <v>Senior</v>
      </c>
      <c r="AR544">
        <v>0</v>
      </c>
    </row>
    <row r="545" spans="1:44">
      <c r="A545">
        <v>31</v>
      </c>
      <c r="B545">
        <v>1.1000000000000001</v>
      </c>
      <c r="C545">
        <v>1.1000000000000001</v>
      </c>
      <c r="D545" s="3">
        <v>0.89</v>
      </c>
      <c r="E545">
        <v>1</v>
      </c>
      <c r="F545">
        <v>22</v>
      </c>
      <c r="G545">
        <v>68</v>
      </c>
      <c r="H545">
        <v>3</v>
      </c>
      <c r="I545">
        <v>2.6</v>
      </c>
      <c r="J545">
        <v>0</v>
      </c>
      <c r="K545">
        <v>19</v>
      </c>
      <c r="L545">
        <v>0</v>
      </c>
      <c r="M545">
        <v>0</v>
      </c>
      <c r="N545">
        <v>0</v>
      </c>
      <c r="O545">
        <v>1</v>
      </c>
      <c r="P545">
        <v>0</v>
      </c>
      <c r="Q545">
        <v>0</v>
      </c>
      <c r="R545">
        <v>0</v>
      </c>
      <c r="S545">
        <v>0</v>
      </c>
      <c r="T545">
        <v>0</v>
      </c>
      <c r="U545">
        <v>0</v>
      </c>
      <c r="V545">
        <v>0</v>
      </c>
      <c r="W545">
        <v>0</v>
      </c>
      <c r="X545">
        <v>1</v>
      </c>
      <c r="Y545">
        <v>0</v>
      </c>
      <c r="Z545">
        <v>0</v>
      </c>
      <c r="AA545">
        <v>0</v>
      </c>
      <c r="AB545">
        <v>0</v>
      </c>
      <c r="AC545">
        <v>0</v>
      </c>
      <c r="AD545">
        <v>1</v>
      </c>
      <c r="AE545">
        <v>0</v>
      </c>
      <c r="AF545">
        <v>0</v>
      </c>
      <c r="AG545">
        <v>0</v>
      </c>
      <c r="AH545" s="59" cm="1">
        <f t="array" ref="AH545">$B$1005+SUMPRODUCT(A545:AG545,TRANSPOSE($B$1006:$B$1038))</f>
        <v>-2.9624921573674161</v>
      </c>
      <c r="AI545" s="3">
        <f>EXP(EmployeeData36[[#This Row],[Logit]])</f>
        <v>5.1689937062644409E-2</v>
      </c>
      <c r="AJ545">
        <f>EmployeeData36[[#This Row],[Odds]]/(1+EmployeeData36[[#This Row],[Odds]])</f>
        <v>4.9149407293002816E-2</v>
      </c>
      <c r="AK545">
        <f>IF(AR545=1,LN(EmployeeData36[[#This Row],[Probability]]),LN(1-EmployeeData36[[#This Row],[Probability]]))</f>
        <v>-5.0398334239673069E-2</v>
      </c>
      <c r="AL545" s="3">
        <f>(AR545-EmployeeData36[[#This Row],[Probability]])^2</f>
        <v>2.4156642372534782E-3</v>
      </c>
      <c r="AM545" t="str">
        <f>IF(EmployeeData36[[#This Row],[Probability]]&lt;10%,"Low",
IF(EmployeeData36[[#This Row],[Probability]]&lt;20%,"Moderate",
IF(EmployeeData36[[#This Row],[Probability]]&lt;30%,"High","Very High")))</f>
        <v>Low</v>
      </c>
      <c r="AN545">
        <f t="shared" si="8"/>
        <v>0</v>
      </c>
      <c r="AO545" t="str">
        <f>EmployeeData3[[#This Row],[Department]]</f>
        <v>Marketing</v>
      </c>
      <c r="AP545" t="str">
        <f>EmployeeData3[[#This Row],[Country]]</f>
        <v>Singapore</v>
      </c>
      <c r="AQ545" t="str">
        <f>EmployeeData[[#This Row],[Job Level]]</f>
        <v>Professional</v>
      </c>
      <c r="AR545">
        <v>0</v>
      </c>
    </row>
    <row r="546" spans="1:44">
      <c r="A546">
        <v>46</v>
      </c>
      <c r="B546">
        <v>2.5</v>
      </c>
      <c r="C546">
        <v>2.2999999999999998</v>
      </c>
      <c r="D546" s="3">
        <v>1.02</v>
      </c>
      <c r="E546">
        <v>0</v>
      </c>
      <c r="F546">
        <v>13</v>
      </c>
      <c r="G546">
        <v>76</v>
      </c>
      <c r="H546">
        <v>3</v>
      </c>
      <c r="I546">
        <v>2.7</v>
      </c>
      <c r="J546">
        <v>0</v>
      </c>
      <c r="K546">
        <v>12</v>
      </c>
      <c r="L546">
        <v>0</v>
      </c>
      <c r="M546">
        <v>0</v>
      </c>
      <c r="N546">
        <v>1</v>
      </c>
      <c r="O546">
        <v>0</v>
      </c>
      <c r="P546">
        <v>0</v>
      </c>
      <c r="Q546">
        <v>0</v>
      </c>
      <c r="R546">
        <v>0</v>
      </c>
      <c r="S546">
        <v>1</v>
      </c>
      <c r="T546">
        <v>0</v>
      </c>
      <c r="U546">
        <v>0</v>
      </c>
      <c r="V546">
        <v>0</v>
      </c>
      <c r="W546">
        <v>0</v>
      </c>
      <c r="X546">
        <v>0</v>
      </c>
      <c r="Y546">
        <v>0</v>
      </c>
      <c r="Z546">
        <v>0</v>
      </c>
      <c r="AA546">
        <v>0</v>
      </c>
      <c r="AB546">
        <v>1</v>
      </c>
      <c r="AC546">
        <v>0</v>
      </c>
      <c r="AD546">
        <v>0</v>
      </c>
      <c r="AE546">
        <v>0</v>
      </c>
      <c r="AF546">
        <v>1</v>
      </c>
      <c r="AG546">
        <v>0</v>
      </c>
      <c r="AH546" s="59" cm="1">
        <f t="array" ref="AH546">$B$1005+SUMPRODUCT(A546:AG546,TRANSPOSE($B$1006:$B$1038))</f>
        <v>-2.4038421566547337</v>
      </c>
      <c r="AI546" s="3">
        <f>EXP(EmployeeData36[[#This Row],[Logit]])</f>
        <v>9.037006944155819E-2</v>
      </c>
      <c r="AJ546">
        <f>EmployeeData36[[#This Row],[Odds]]/(1+EmployeeData36[[#This Row],[Odds]])</f>
        <v>8.2880181668818137E-2</v>
      </c>
      <c r="AK546">
        <f>IF(AR546=1,LN(EmployeeData36[[#This Row],[Probability]]),LN(1-EmployeeData36[[#This Row],[Probability]]))</f>
        <v>-8.6517151868606978E-2</v>
      </c>
      <c r="AL546" s="3">
        <f>(AR546-EmployeeData36[[#This Row],[Probability]])^2</f>
        <v>6.8691245134562982E-3</v>
      </c>
      <c r="AM546" t="str">
        <f>IF(EmployeeData36[[#This Row],[Probability]]&lt;10%,"Low",
IF(EmployeeData36[[#This Row],[Probability]]&lt;20%,"Moderate",
IF(EmployeeData36[[#This Row],[Probability]]&lt;30%,"High","Very High")))</f>
        <v>Low</v>
      </c>
      <c r="AN546">
        <f t="shared" si="8"/>
        <v>0</v>
      </c>
      <c r="AO546" t="str">
        <f>EmployeeData3[[#This Row],[Department]]</f>
        <v>Operations</v>
      </c>
      <c r="AP546" t="str">
        <f>EmployeeData3[[#This Row],[Country]]</f>
        <v>Germany</v>
      </c>
      <c r="AQ546" t="str">
        <f>EmployeeData[[#This Row],[Job Level]]</f>
        <v>Senior Manager</v>
      </c>
      <c r="AR546">
        <v>0</v>
      </c>
    </row>
    <row r="547" spans="1:44">
      <c r="A547">
        <v>38</v>
      </c>
      <c r="B547">
        <v>7.6</v>
      </c>
      <c r="C547">
        <v>3.3</v>
      </c>
      <c r="D547" s="3">
        <v>0.84</v>
      </c>
      <c r="E547">
        <v>0</v>
      </c>
      <c r="F547">
        <v>4</v>
      </c>
      <c r="G547">
        <v>57</v>
      </c>
      <c r="H547">
        <v>6</v>
      </c>
      <c r="I547">
        <v>2.1</v>
      </c>
      <c r="J547">
        <v>1</v>
      </c>
      <c r="K547">
        <v>31</v>
      </c>
      <c r="L547">
        <v>0</v>
      </c>
      <c r="M547">
        <v>0</v>
      </c>
      <c r="N547">
        <v>0</v>
      </c>
      <c r="O547">
        <v>0</v>
      </c>
      <c r="P547">
        <v>0</v>
      </c>
      <c r="Q547">
        <v>0</v>
      </c>
      <c r="R547">
        <v>0</v>
      </c>
      <c r="S547">
        <v>0</v>
      </c>
      <c r="T547">
        <v>0</v>
      </c>
      <c r="U547">
        <v>0</v>
      </c>
      <c r="V547">
        <v>0</v>
      </c>
      <c r="W547">
        <v>0</v>
      </c>
      <c r="X547">
        <v>0</v>
      </c>
      <c r="Y547">
        <v>1</v>
      </c>
      <c r="Z547">
        <v>0</v>
      </c>
      <c r="AA547">
        <v>0</v>
      </c>
      <c r="AB547">
        <v>0</v>
      </c>
      <c r="AC547">
        <v>0</v>
      </c>
      <c r="AD547">
        <v>1</v>
      </c>
      <c r="AE547">
        <v>0</v>
      </c>
      <c r="AF547">
        <v>0</v>
      </c>
      <c r="AG547">
        <v>0</v>
      </c>
      <c r="AH547" s="59" cm="1">
        <f t="array" ref="AH547">$B$1005+SUMPRODUCT(A547:AG547,TRANSPOSE($B$1006:$B$1038))</f>
        <v>-1.0815999293876621</v>
      </c>
      <c r="AI547" s="3">
        <f>EXP(EmployeeData36[[#This Row],[Logit]])</f>
        <v>0.33905263119574031</v>
      </c>
      <c r="AJ547">
        <f>EmployeeData36[[#This Row],[Odds]]/(1+EmployeeData36[[#This Row],[Odds]])</f>
        <v>0.25320336430165175</v>
      </c>
      <c r="AK547">
        <f>IF(AR547=1,LN(EmployeeData36[[#This Row],[Probability]]),LN(1-EmployeeData36[[#This Row],[Probability]]))</f>
        <v>-0.29196237228140109</v>
      </c>
      <c r="AL547" s="3">
        <f>(AR547-EmployeeData36[[#This Row],[Probability]])^2</f>
        <v>6.4111943693674969E-2</v>
      </c>
      <c r="AM547" t="str">
        <f>IF(EmployeeData36[[#This Row],[Probability]]&lt;10%,"Low",
IF(EmployeeData36[[#This Row],[Probability]]&lt;20%,"Moderate",
IF(EmployeeData36[[#This Row],[Probability]]&lt;30%,"High","Very High")))</f>
        <v>High</v>
      </c>
      <c r="AN547">
        <f t="shared" si="8"/>
        <v>0</v>
      </c>
      <c r="AO547" t="str">
        <f>EmployeeData3[[#This Row],[Department]]</f>
        <v>Sales</v>
      </c>
      <c r="AP547" t="str">
        <f>EmployeeData3[[#This Row],[Country]]</f>
        <v>Singapore</v>
      </c>
      <c r="AQ547" t="str">
        <f>EmployeeData[[#This Row],[Job Level]]</f>
        <v>Professional</v>
      </c>
      <c r="AR547">
        <v>0</v>
      </c>
    </row>
    <row r="548" spans="1:44">
      <c r="A548">
        <v>37</v>
      </c>
      <c r="B548">
        <v>13.5</v>
      </c>
      <c r="C548">
        <v>2.7</v>
      </c>
      <c r="D548" s="3">
        <v>1.1399999999999999</v>
      </c>
      <c r="E548">
        <v>0</v>
      </c>
      <c r="F548">
        <v>10</v>
      </c>
      <c r="G548">
        <v>81</v>
      </c>
      <c r="H548">
        <v>10</v>
      </c>
      <c r="I548">
        <v>4.8</v>
      </c>
      <c r="J548">
        <v>0</v>
      </c>
      <c r="K548">
        <v>22</v>
      </c>
      <c r="L548">
        <v>1</v>
      </c>
      <c r="M548">
        <v>0</v>
      </c>
      <c r="N548">
        <v>0</v>
      </c>
      <c r="O548">
        <v>0</v>
      </c>
      <c r="P548">
        <v>0</v>
      </c>
      <c r="Q548">
        <v>1</v>
      </c>
      <c r="R548">
        <v>0</v>
      </c>
      <c r="S548">
        <v>0</v>
      </c>
      <c r="T548">
        <v>0</v>
      </c>
      <c r="U548">
        <v>0</v>
      </c>
      <c r="V548">
        <v>0</v>
      </c>
      <c r="W548">
        <v>1</v>
      </c>
      <c r="X548">
        <v>0</v>
      </c>
      <c r="Y548">
        <v>0</v>
      </c>
      <c r="Z548">
        <v>0</v>
      </c>
      <c r="AA548">
        <v>0</v>
      </c>
      <c r="AB548">
        <v>1</v>
      </c>
      <c r="AC548">
        <v>0</v>
      </c>
      <c r="AD548">
        <v>0</v>
      </c>
      <c r="AE548">
        <v>0</v>
      </c>
      <c r="AF548">
        <v>0</v>
      </c>
      <c r="AG548">
        <v>0</v>
      </c>
      <c r="AH548" s="59" cm="1">
        <f t="array" ref="AH548">$B$1005+SUMPRODUCT(A548:AG548,TRANSPOSE($B$1006:$B$1038))</f>
        <v>-2.223831980455099</v>
      </c>
      <c r="AI548" s="3">
        <f>EXP(EmployeeData36[[#This Row],[Logit]])</f>
        <v>0.10819371723722102</v>
      </c>
      <c r="AJ548">
        <f>EmployeeData36[[#This Row],[Odds]]/(1+EmployeeData36[[#This Row],[Odds]])</f>
        <v>9.763068997264579E-2</v>
      </c>
      <c r="AK548">
        <f>IF(AR548=1,LN(EmployeeData36[[#This Row],[Probability]]),LN(1-EmployeeData36[[#This Row],[Probability]]))</f>
        <v>-0.10273140809486912</v>
      </c>
      <c r="AL548" s="3">
        <f>(AR548-EmployeeData36[[#This Row],[Probability]])^2</f>
        <v>9.5317516245348784E-3</v>
      </c>
      <c r="AM548" t="str">
        <f>IF(EmployeeData36[[#This Row],[Probability]]&lt;10%,"Low",
IF(EmployeeData36[[#This Row],[Probability]]&lt;20%,"Moderate",
IF(EmployeeData36[[#This Row],[Probability]]&lt;30%,"High","Very High")))</f>
        <v>Low</v>
      </c>
      <c r="AN548">
        <f t="shared" si="8"/>
        <v>0</v>
      </c>
      <c r="AO548" t="str">
        <f>EmployeeData3[[#This Row],[Department]]</f>
        <v>IT</v>
      </c>
      <c r="AP548" t="str">
        <f>EmployeeData3[[#This Row],[Country]]</f>
        <v>Germany</v>
      </c>
      <c r="AQ548" t="str">
        <f>EmployeeData[[#This Row],[Job Level]]</f>
        <v>Manager</v>
      </c>
      <c r="AR548">
        <v>0</v>
      </c>
    </row>
    <row r="549" spans="1:44">
      <c r="A549">
        <v>49</v>
      </c>
      <c r="B549">
        <v>12.1</v>
      </c>
      <c r="C549">
        <v>1.3</v>
      </c>
      <c r="D549" s="3">
        <v>0.86</v>
      </c>
      <c r="E549">
        <v>1</v>
      </c>
      <c r="F549">
        <v>16</v>
      </c>
      <c r="G549">
        <v>65</v>
      </c>
      <c r="H549">
        <v>1</v>
      </c>
      <c r="I549">
        <v>3.1</v>
      </c>
      <c r="J549">
        <v>1</v>
      </c>
      <c r="K549">
        <v>7</v>
      </c>
      <c r="L549">
        <v>0</v>
      </c>
      <c r="M549">
        <v>0</v>
      </c>
      <c r="N549">
        <v>0</v>
      </c>
      <c r="O549">
        <v>0</v>
      </c>
      <c r="P549">
        <v>0</v>
      </c>
      <c r="Q549">
        <v>0</v>
      </c>
      <c r="R549">
        <v>1</v>
      </c>
      <c r="S549">
        <v>0</v>
      </c>
      <c r="T549">
        <v>0</v>
      </c>
      <c r="U549">
        <v>0</v>
      </c>
      <c r="V549">
        <v>0</v>
      </c>
      <c r="W549">
        <v>0</v>
      </c>
      <c r="X549">
        <v>1</v>
      </c>
      <c r="Y549">
        <v>0</v>
      </c>
      <c r="Z549">
        <v>0</v>
      </c>
      <c r="AA549">
        <v>0</v>
      </c>
      <c r="AB549">
        <v>0</v>
      </c>
      <c r="AC549">
        <v>0</v>
      </c>
      <c r="AD549">
        <v>0</v>
      </c>
      <c r="AE549">
        <v>0</v>
      </c>
      <c r="AF549">
        <v>0</v>
      </c>
      <c r="AG549">
        <v>0</v>
      </c>
      <c r="AH549" s="59" cm="1">
        <f t="array" ref="AH549">$B$1005+SUMPRODUCT(A549:AG549,TRANSPOSE($B$1006:$B$1038))</f>
        <v>-3.8571786284582625</v>
      </c>
      <c r="AI549" s="3">
        <f>EXP(EmployeeData36[[#This Row],[Logit]])</f>
        <v>2.1127524108337254E-2</v>
      </c>
      <c r="AJ549">
        <f>EmployeeData36[[#This Row],[Odds]]/(1+EmployeeData36[[#This Row],[Odds]])</f>
        <v>2.0690387448703922E-2</v>
      </c>
      <c r="AK549">
        <f>IF(AR549=1,LN(EmployeeData36[[#This Row],[Probability]]),LN(1-EmployeeData36[[#This Row],[Probability]]))</f>
        <v>-2.0907432566509173E-2</v>
      </c>
      <c r="AL549" s="3">
        <f>(AR549-EmployeeData36[[#This Row],[Probability]])^2</f>
        <v>4.2809213277748479E-4</v>
      </c>
      <c r="AM549" t="str">
        <f>IF(EmployeeData36[[#This Row],[Probability]]&lt;10%,"Low",
IF(EmployeeData36[[#This Row],[Probability]]&lt;20%,"Moderate",
IF(EmployeeData36[[#This Row],[Probability]]&lt;30%,"High","Very High")))</f>
        <v>Low</v>
      </c>
      <c r="AN549">
        <f t="shared" si="8"/>
        <v>0</v>
      </c>
      <c r="AO549" t="str">
        <f>EmployeeData3[[#This Row],[Department]]</f>
        <v>Marketing</v>
      </c>
      <c r="AP549" t="str">
        <f>EmployeeData3[[#This Row],[Country]]</f>
        <v>UK</v>
      </c>
      <c r="AQ549" t="str">
        <f>EmployeeData[[#This Row],[Job Level]]</f>
        <v>Senior</v>
      </c>
      <c r="AR549">
        <v>0</v>
      </c>
    </row>
    <row r="550" spans="1:44">
      <c r="A550">
        <v>51</v>
      </c>
      <c r="B550">
        <v>5.0999999999999996</v>
      </c>
      <c r="C550">
        <v>0.8</v>
      </c>
      <c r="D550" s="3">
        <v>0.92</v>
      </c>
      <c r="E550">
        <v>0</v>
      </c>
      <c r="F550">
        <v>17</v>
      </c>
      <c r="G550">
        <v>89</v>
      </c>
      <c r="H550">
        <v>6</v>
      </c>
      <c r="I550">
        <v>10.199999999999999</v>
      </c>
      <c r="J550">
        <v>1</v>
      </c>
      <c r="K550">
        <v>51</v>
      </c>
      <c r="L550">
        <v>1</v>
      </c>
      <c r="M550">
        <v>0</v>
      </c>
      <c r="N550">
        <v>1</v>
      </c>
      <c r="O550">
        <v>0</v>
      </c>
      <c r="P550">
        <v>1</v>
      </c>
      <c r="Q550">
        <v>0</v>
      </c>
      <c r="R550">
        <v>0</v>
      </c>
      <c r="S550">
        <v>0</v>
      </c>
      <c r="T550">
        <v>0</v>
      </c>
      <c r="U550">
        <v>0</v>
      </c>
      <c r="V550">
        <v>0</v>
      </c>
      <c r="W550">
        <v>0</v>
      </c>
      <c r="X550">
        <v>0</v>
      </c>
      <c r="Y550">
        <v>0</v>
      </c>
      <c r="Z550">
        <v>0</v>
      </c>
      <c r="AA550">
        <v>0</v>
      </c>
      <c r="AB550">
        <v>1</v>
      </c>
      <c r="AC550">
        <v>0</v>
      </c>
      <c r="AD550">
        <v>0</v>
      </c>
      <c r="AE550">
        <v>0</v>
      </c>
      <c r="AF550">
        <v>0</v>
      </c>
      <c r="AG550">
        <v>1</v>
      </c>
      <c r="AH550" s="59" cm="1">
        <f t="array" ref="AH550">$B$1005+SUMPRODUCT(A550:AG550,TRANSPOSE($B$1006:$B$1038))</f>
        <v>-1.4360273048793324</v>
      </c>
      <c r="AI550" s="3">
        <f>EXP(EmployeeData36[[#This Row],[Logit]])</f>
        <v>0.23787087254453299</v>
      </c>
      <c r="AJ550">
        <f>EmployeeData36[[#This Row],[Odds]]/(1+EmployeeData36[[#This Row],[Odds]])</f>
        <v>0.19216129712752042</v>
      </c>
      <c r="AK550">
        <f>IF(AR550=1,LN(EmployeeData36[[#This Row],[Probability]]),LN(1-EmployeeData36[[#This Row],[Probability]]))</f>
        <v>-0.21339286554661785</v>
      </c>
      <c r="AL550" s="3">
        <f>(AR550-EmployeeData36[[#This Row],[Probability]])^2</f>
        <v>3.692596411373119E-2</v>
      </c>
      <c r="AM550" t="str">
        <f>IF(EmployeeData36[[#This Row],[Probability]]&lt;10%,"Low",
IF(EmployeeData36[[#This Row],[Probability]]&lt;20%,"Moderate",
IF(EmployeeData36[[#This Row],[Probability]]&lt;30%,"High","Very High")))</f>
        <v>Moderate</v>
      </c>
      <c r="AN550">
        <f t="shared" si="8"/>
        <v>0</v>
      </c>
      <c r="AO550" t="str">
        <f>EmployeeData3[[#This Row],[Department]]</f>
        <v>Operations</v>
      </c>
      <c r="AP550" t="str">
        <f>EmployeeData3[[#This Row],[Country]]</f>
        <v>Germany</v>
      </c>
      <c r="AQ550" t="str">
        <f>EmployeeData[[#This Row],[Job Level]]</f>
        <v>Entry</v>
      </c>
      <c r="AR550">
        <v>0</v>
      </c>
    </row>
    <row r="551" spans="1:44">
      <c r="A551">
        <v>36</v>
      </c>
      <c r="B551">
        <v>3.9</v>
      </c>
      <c r="C551">
        <v>0.8</v>
      </c>
      <c r="D551" s="3">
        <v>0.81</v>
      </c>
      <c r="E551">
        <v>0</v>
      </c>
      <c r="F551">
        <v>33</v>
      </c>
      <c r="G551">
        <v>61</v>
      </c>
      <c r="H551">
        <v>10</v>
      </c>
      <c r="I551">
        <v>3</v>
      </c>
      <c r="J551">
        <v>1</v>
      </c>
      <c r="K551">
        <v>20</v>
      </c>
      <c r="L551">
        <v>1</v>
      </c>
      <c r="M551">
        <v>0</v>
      </c>
      <c r="N551">
        <v>0</v>
      </c>
      <c r="O551">
        <v>0</v>
      </c>
      <c r="P551">
        <v>0</v>
      </c>
      <c r="Q551">
        <v>0</v>
      </c>
      <c r="R551">
        <v>1</v>
      </c>
      <c r="S551">
        <v>0</v>
      </c>
      <c r="T551">
        <v>0</v>
      </c>
      <c r="U551">
        <v>0</v>
      </c>
      <c r="V551">
        <v>0</v>
      </c>
      <c r="W551">
        <v>0</v>
      </c>
      <c r="X551">
        <v>0</v>
      </c>
      <c r="Y551">
        <v>0</v>
      </c>
      <c r="Z551">
        <v>1</v>
      </c>
      <c r="AA551">
        <v>0</v>
      </c>
      <c r="AB551">
        <v>0</v>
      </c>
      <c r="AC551">
        <v>1</v>
      </c>
      <c r="AD551">
        <v>0</v>
      </c>
      <c r="AE551">
        <v>0</v>
      </c>
      <c r="AF551">
        <v>0</v>
      </c>
      <c r="AG551">
        <v>1</v>
      </c>
      <c r="AH551" s="59" cm="1">
        <f t="array" ref="AH551">$B$1005+SUMPRODUCT(A551:AG551,TRANSPOSE($B$1006:$B$1038))</f>
        <v>-0.65938128346061076</v>
      </c>
      <c r="AI551" s="3">
        <f>EXP(EmployeeData36[[#This Row],[Logit]])</f>
        <v>0.51717121790913068</v>
      </c>
      <c r="AJ551">
        <f>EmployeeData36[[#This Row],[Odds]]/(1+EmployeeData36[[#This Row],[Odds]])</f>
        <v>0.34087861132895952</v>
      </c>
      <c r="AK551">
        <f>IF(AR551=1,LN(EmployeeData36[[#This Row],[Probability]]),LN(1-EmployeeData36[[#This Row],[Probability]]))</f>
        <v>-1.0762288435814598</v>
      </c>
      <c r="AL551" s="3">
        <f>(AR551-EmployeeData36[[#This Row],[Probability]])^2</f>
        <v>0.43444100500364086</v>
      </c>
      <c r="AM551" t="str">
        <f>IF(EmployeeData36[[#This Row],[Probability]]&lt;10%,"Low",
IF(EmployeeData36[[#This Row],[Probability]]&lt;20%,"Moderate",
IF(EmployeeData36[[#This Row],[Probability]]&lt;30%,"High","Very High")))</f>
        <v>Very High</v>
      </c>
      <c r="AN551">
        <f t="shared" si="8"/>
        <v>1</v>
      </c>
      <c r="AO551" t="str">
        <f>EmployeeData3[[#This Row],[Department]]</f>
        <v>Underwriting</v>
      </c>
      <c r="AP551" t="str">
        <f>EmployeeData3[[#This Row],[Country]]</f>
        <v>Ireland</v>
      </c>
      <c r="AQ551" t="str">
        <f>EmployeeData[[#This Row],[Job Level]]</f>
        <v>Senior</v>
      </c>
      <c r="AR551">
        <v>1</v>
      </c>
    </row>
    <row r="552" spans="1:44">
      <c r="A552">
        <v>45</v>
      </c>
      <c r="B552">
        <v>1.7</v>
      </c>
      <c r="C552">
        <v>1.7</v>
      </c>
      <c r="D552" s="3">
        <v>1.07</v>
      </c>
      <c r="E552">
        <v>0</v>
      </c>
      <c r="F552">
        <v>17</v>
      </c>
      <c r="G552">
        <v>80</v>
      </c>
      <c r="H552">
        <v>4</v>
      </c>
      <c r="I552">
        <v>3.6</v>
      </c>
      <c r="J552">
        <v>0</v>
      </c>
      <c r="K552">
        <v>19</v>
      </c>
      <c r="L552">
        <v>0</v>
      </c>
      <c r="M552">
        <v>0</v>
      </c>
      <c r="N552">
        <v>1</v>
      </c>
      <c r="O552">
        <v>0</v>
      </c>
      <c r="P552">
        <v>0</v>
      </c>
      <c r="Q552">
        <v>0</v>
      </c>
      <c r="R552">
        <v>0</v>
      </c>
      <c r="S552">
        <v>1</v>
      </c>
      <c r="T552">
        <v>0</v>
      </c>
      <c r="U552">
        <v>0</v>
      </c>
      <c r="V552">
        <v>0</v>
      </c>
      <c r="W552">
        <v>0</v>
      </c>
      <c r="X552">
        <v>0</v>
      </c>
      <c r="Y552">
        <v>0</v>
      </c>
      <c r="Z552">
        <v>0</v>
      </c>
      <c r="AA552">
        <v>0</v>
      </c>
      <c r="AB552">
        <v>0</v>
      </c>
      <c r="AC552">
        <v>0</v>
      </c>
      <c r="AD552">
        <v>1</v>
      </c>
      <c r="AE552">
        <v>0</v>
      </c>
      <c r="AF552">
        <v>0</v>
      </c>
      <c r="AG552">
        <v>0</v>
      </c>
      <c r="AH552" s="59" cm="1">
        <f t="array" ref="AH552">$B$1005+SUMPRODUCT(A552:AG552,TRANSPOSE($B$1006:$B$1038))</f>
        <v>-2.1884352152161064</v>
      </c>
      <c r="AI552" s="3">
        <f>EXP(EmployeeData36[[#This Row],[Logit]])</f>
        <v>0.11209201133108029</v>
      </c>
      <c r="AJ552">
        <f>EmployeeData36[[#This Row],[Odds]]/(1+EmployeeData36[[#This Row],[Odds]])</f>
        <v>0.10079382837838716</v>
      </c>
      <c r="AK552">
        <f>IF(AR552=1,LN(EmployeeData36[[#This Row],[Probability]]),LN(1-EmployeeData36[[#This Row],[Probability]]))</f>
        <v>-2.2946781516241708</v>
      </c>
      <c r="AL552" s="3">
        <f>(AR552-EmployeeData36[[#This Row],[Probability]])^2</f>
        <v>0.80857173908239754</v>
      </c>
      <c r="AM552" t="str">
        <f>IF(EmployeeData36[[#This Row],[Probability]]&lt;10%,"Low",
IF(EmployeeData36[[#This Row],[Probability]]&lt;20%,"Moderate",
IF(EmployeeData36[[#This Row],[Probability]]&lt;30%,"High","Very High")))</f>
        <v>Moderate</v>
      </c>
      <c r="AN552">
        <f t="shared" si="8"/>
        <v>1</v>
      </c>
      <c r="AO552" t="str">
        <f>EmployeeData3[[#This Row],[Department]]</f>
        <v>Operations</v>
      </c>
      <c r="AP552" t="str">
        <f>EmployeeData3[[#This Row],[Country]]</f>
        <v>Singapore</v>
      </c>
      <c r="AQ552" t="str">
        <f>EmployeeData[[#This Row],[Job Level]]</f>
        <v>Senior Manager</v>
      </c>
      <c r="AR552">
        <v>1</v>
      </c>
    </row>
    <row r="553" spans="1:44">
      <c r="A553">
        <v>41</v>
      </c>
      <c r="B553">
        <v>4.2</v>
      </c>
      <c r="C553">
        <v>4.2</v>
      </c>
      <c r="D553" s="3">
        <v>0.98</v>
      </c>
      <c r="E553">
        <v>0</v>
      </c>
      <c r="F553">
        <v>27</v>
      </c>
      <c r="G553">
        <v>74</v>
      </c>
      <c r="H553">
        <v>4</v>
      </c>
      <c r="I553">
        <v>5.2</v>
      </c>
      <c r="J553">
        <v>0</v>
      </c>
      <c r="K553">
        <v>26</v>
      </c>
      <c r="L553">
        <v>1</v>
      </c>
      <c r="M553">
        <v>0</v>
      </c>
      <c r="N553">
        <v>1</v>
      </c>
      <c r="O553">
        <v>0</v>
      </c>
      <c r="P553">
        <v>0</v>
      </c>
      <c r="Q553">
        <v>0</v>
      </c>
      <c r="R553">
        <v>1</v>
      </c>
      <c r="S553">
        <v>0</v>
      </c>
      <c r="T553">
        <v>0</v>
      </c>
      <c r="U553">
        <v>0</v>
      </c>
      <c r="V553">
        <v>0</v>
      </c>
      <c r="W553">
        <v>0</v>
      </c>
      <c r="X553">
        <v>0</v>
      </c>
      <c r="Y553">
        <v>0</v>
      </c>
      <c r="Z553">
        <v>1</v>
      </c>
      <c r="AA553">
        <v>0</v>
      </c>
      <c r="AB553">
        <v>0</v>
      </c>
      <c r="AC553">
        <v>0</v>
      </c>
      <c r="AD553">
        <v>0</v>
      </c>
      <c r="AE553">
        <v>1</v>
      </c>
      <c r="AF553">
        <v>0</v>
      </c>
      <c r="AG553">
        <v>0</v>
      </c>
      <c r="AH553" s="59" cm="1">
        <f t="array" ref="AH553">$B$1005+SUMPRODUCT(A553:AG553,TRANSPOSE($B$1006:$B$1038))</f>
        <v>-1.8960802858463828</v>
      </c>
      <c r="AI553" s="3">
        <f>EXP(EmployeeData36[[#This Row],[Logit]])</f>
        <v>0.15015603595708624</v>
      </c>
      <c r="AJ553">
        <f>EmployeeData36[[#This Row],[Odds]]/(1+EmployeeData36[[#This Row],[Odds]])</f>
        <v>0.13055275220299653</v>
      </c>
      <c r="AK553">
        <f>IF(AR553=1,LN(EmployeeData36[[#This Row],[Probability]]),LN(1-EmployeeData36[[#This Row],[Probability]]))</f>
        <v>-0.13989761661193778</v>
      </c>
      <c r="AL553" s="3">
        <f>(AR553-EmployeeData36[[#This Row],[Probability]])^2</f>
        <v>1.7044021107777016E-2</v>
      </c>
      <c r="AM553" t="str">
        <f>IF(EmployeeData36[[#This Row],[Probability]]&lt;10%,"Low",
IF(EmployeeData36[[#This Row],[Probability]]&lt;20%,"Moderate",
IF(EmployeeData36[[#This Row],[Probability]]&lt;30%,"High","Very High")))</f>
        <v>Moderate</v>
      </c>
      <c r="AN553">
        <f t="shared" si="8"/>
        <v>0</v>
      </c>
      <c r="AO553" t="str">
        <f>EmployeeData3[[#This Row],[Department]]</f>
        <v>Underwriting</v>
      </c>
      <c r="AP553" t="str">
        <f>EmployeeData3[[#This Row],[Country]]</f>
        <v>US</v>
      </c>
      <c r="AQ553" t="str">
        <f>EmployeeData[[#This Row],[Job Level]]</f>
        <v>Senior</v>
      </c>
      <c r="AR553">
        <v>0</v>
      </c>
    </row>
    <row r="554" spans="1:44">
      <c r="A554">
        <v>38</v>
      </c>
      <c r="B554">
        <v>1.9</v>
      </c>
      <c r="C554">
        <v>1.9</v>
      </c>
      <c r="D554" s="3">
        <v>1</v>
      </c>
      <c r="E554">
        <v>0</v>
      </c>
      <c r="F554">
        <v>12</v>
      </c>
      <c r="G554">
        <v>64</v>
      </c>
      <c r="H554">
        <v>4</v>
      </c>
      <c r="I554">
        <v>3.9</v>
      </c>
      <c r="J554">
        <v>1</v>
      </c>
      <c r="K554">
        <v>45</v>
      </c>
      <c r="L554">
        <v>0</v>
      </c>
      <c r="M554">
        <v>0</v>
      </c>
      <c r="N554">
        <v>1</v>
      </c>
      <c r="O554">
        <v>0</v>
      </c>
      <c r="P554">
        <v>0</v>
      </c>
      <c r="Q554">
        <v>1</v>
      </c>
      <c r="R554">
        <v>0</v>
      </c>
      <c r="S554">
        <v>0</v>
      </c>
      <c r="T554">
        <v>0</v>
      </c>
      <c r="U554">
        <v>0</v>
      </c>
      <c r="V554">
        <v>0</v>
      </c>
      <c r="W554">
        <v>0</v>
      </c>
      <c r="X554">
        <v>0</v>
      </c>
      <c r="Y554">
        <v>0</v>
      </c>
      <c r="Z554">
        <v>0</v>
      </c>
      <c r="AA554">
        <v>0</v>
      </c>
      <c r="AB554">
        <v>0</v>
      </c>
      <c r="AC554">
        <v>0</v>
      </c>
      <c r="AD554">
        <v>0</v>
      </c>
      <c r="AE554">
        <v>0</v>
      </c>
      <c r="AF554">
        <v>0</v>
      </c>
      <c r="AG554">
        <v>1</v>
      </c>
      <c r="AH554" s="59" cm="1">
        <f t="array" ref="AH554">$B$1005+SUMPRODUCT(A554:AG554,TRANSPOSE($B$1006:$B$1038))</f>
        <v>-1.2783068621078444</v>
      </c>
      <c r="AI554" s="3">
        <f>EXP(EmployeeData36[[#This Row],[Logit]])</f>
        <v>0.27850845469401775</v>
      </c>
      <c r="AJ554">
        <f>EmployeeData36[[#This Row],[Odds]]/(1+EmployeeData36[[#This Row],[Odds]])</f>
        <v>0.21783857093121256</v>
      </c>
      <c r="AK554">
        <f>IF(AR554=1,LN(EmployeeData36[[#This Row],[Probability]]),LN(1-EmployeeData36[[#This Row],[Probability]]))</f>
        <v>-0.24569412870652499</v>
      </c>
      <c r="AL554" s="3">
        <f>(AR554-EmployeeData36[[#This Row],[Probability]])^2</f>
        <v>4.7453642985352928E-2</v>
      </c>
      <c r="AM554" t="str">
        <f>IF(EmployeeData36[[#This Row],[Probability]]&lt;10%,"Low",
IF(EmployeeData36[[#This Row],[Probability]]&lt;20%,"Moderate",
IF(EmployeeData36[[#This Row],[Probability]]&lt;30%,"High","Very High")))</f>
        <v>High</v>
      </c>
      <c r="AN554">
        <f t="shared" si="8"/>
        <v>0</v>
      </c>
      <c r="AO554" t="str">
        <f>EmployeeData3[[#This Row],[Department]]</f>
        <v>Operations</v>
      </c>
      <c r="AP554" t="str">
        <f>EmployeeData3[[#This Row],[Country]]</f>
        <v>UK</v>
      </c>
      <c r="AQ554" t="str">
        <f>EmployeeData[[#This Row],[Job Level]]</f>
        <v>Manager</v>
      </c>
      <c r="AR554">
        <v>0</v>
      </c>
    </row>
    <row r="555" spans="1:44">
      <c r="A555">
        <v>40</v>
      </c>
      <c r="B555">
        <v>2.9</v>
      </c>
      <c r="C555">
        <v>2.9</v>
      </c>
      <c r="D555" s="3">
        <v>1.1000000000000001</v>
      </c>
      <c r="E555">
        <v>0</v>
      </c>
      <c r="F555">
        <v>13</v>
      </c>
      <c r="G555">
        <v>47</v>
      </c>
      <c r="H555">
        <v>4</v>
      </c>
      <c r="I555">
        <v>1</v>
      </c>
      <c r="J555">
        <v>0</v>
      </c>
      <c r="K555">
        <v>4</v>
      </c>
      <c r="L555">
        <v>1</v>
      </c>
      <c r="M555">
        <v>0</v>
      </c>
      <c r="N555">
        <v>1</v>
      </c>
      <c r="O555">
        <v>0</v>
      </c>
      <c r="P555">
        <v>0</v>
      </c>
      <c r="Q555">
        <v>1</v>
      </c>
      <c r="R555">
        <v>0</v>
      </c>
      <c r="S555">
        <v>0</v>
      </c>
      <c r="T555">
        <v>0</v>
      </c>
      <c r="U555">
        <v>0</v>
      </c>
      <c r="V555">
        <v>0</v>
      </c>
      <c r="W555">
        <v>0</v>
      </c>
      <c r="X555">
        <v>0</v>
      </c>
      <c r="Y555">
        <v>0</v>
      </c>
      <c r="Z555">
        <v>0</v>
      </c>
      <c r="AA555">
        <v>0</v>
      </c>
      <c r="AB555">
        <v>0</v>
      </c>
      <c r="AC555">
        <v>0</v>
      </c>
      <c r="AD555">
        <v>0</v>
      </c>
      <c r="AE555">
        <v>0</v>
      </c>
      <c r="AF555">
        <v>0</v>
      </c>
      <c r="AG555">
        <v>0</v>
      </c>
      <c r="AH555" s="59" cm="1">
        <f t="array" ref="AH555">$B$1005+SUMPRODUCT(A555:AG555,TRANSPOSE($B$1006:$B$1038))</f>
        <v>-0.94538591267544592</v>
      </c>
      <c r="AI555" s="3">
        <f>EXP(EmployeeData36[[#This Row],[Logit]])</f>
        <v>0.38852960346768323</v>
      </c>
      <c r="AJ555">
        <f>EmployeeData36[[#This Row],[Odds]]/(1+EmployeeData36[[#This Row],[Odds]])</f>
        <v>0.27981369824408348</v>
      </c>
      <c r="AK555">
        <f>IF(AR555=1,LN(EmployeeData36[[#This Row],[Probability]]),LN(1-EmployeeData36[[#This Row],[Probability]]))</f>
        <v>-0.32824534800390187</v>
      </c>
      <c r="AL555" s="3">
        <f>(AR555-EmployeeData36[[#This Row],[Probability]])^2</f>
        <v>7.8295705725031001E-2</v>
      </c>
      <c r="AM555" t="str">
        <f>IF(EmployeeData36[[#This Row],[Probability]]&lt;10%,"Low",
IF(EmployeeData36[[#This Row],[Probability]]&lt;20%,"Moderate",
IF(EmployeeData36[[#This Row],[Probability]]&lt;30%,"High","Very High")))</f>
        <v>High</v>
      </c>
      <c r="AN555">
        <f t="shared" si="8"/>
        <v>0</v>
      </c>
      <c r="AO555" t="str">
        <f>EmployeeData3[[#This Row],[Department]]</f>
        <v>Operations</v>
      </c>
      <c r="AP555" t="str">
        <f>EmployeeData3[[#This Row],[Country]]</f>
        <v>UK</v>
      </c>
      <c r="AQ555" t="str">
        <f>EmployeeData[[#This Row],[Job Level]]</f>
        <v>Manager</v>
      </c>
      <c r="AR555">
        <v>0</v>
      </c>
    </row>
    <row r="556" spans="1:44">
      <c r="A556">
        <v>32</v>
      </c>
      <c r="B556">
        <v>6.9</v>
      </c>
      <c r="C556">
        <v>1.8</v>
      </c>
      <c r="D556" s="3">
        <v>1.03</v>
      </c>
      <c r="E556">
        <v>0</v>
      </c>
      <c r="F556">
        <v>4</v>
      </c>
      <c r="G556">
        <v>76</v>
      </c>
      <c r="H556">
        <v>2</v>
      </c>
      <c r="I556">
        <v>2.2999999999999998</v>
      </c>
      <c r="J556">
        <v>0</v>
      </c>
      <c r="K556">
        <v>27</v>
      </c>
      <c r="L556">
        <v>0</v>
      </c>
      <c r="M556">
        <v>0</v>
      </c>
      <c r="N556">
        <v>0</v>
      </c>
      <c r="O556">
        <v>1</v>
      </c>
      <c r="P556">
        <v>0</v>
      </c>
      <c r="Q556">
        <v>0</v>
      </c>
      <c r="R556">
        <v>0</v>
      </c>
      <c r="S556">
        <v>0</v>
      </c>
      <c r="T556">
        <v>0</v>
      </c>
      <c r="U556">
        <v>0</v>
      </c>
      <c r="V556">
        <v>0</v>
      </c>
      <c r="W556">
        <v>0</v>
      </c>
      <c r="X556">
        <v>0</v>
      </c>
      <c r="Y556">
        <v>0</v>
      </c>
      <c r="Z556">
        <v>1</v>
      </c>
      <c r="AA556">
        <v>0</v>
      </c>
      <c r="AB556">
        <v>0</v>
      </c>
      <c r="AC556">
        <v>0</v>
      </c>
      <c r="AD556">
        <v>0</v>
      </c>
      <c r="AE556">
        <v>0</v>
      </c>
      <c r="AF556">
        <v>0</v>
      </c>
      <c r="AG556">
        <v>0</v>
      </c>
      <c r="AH556" s="59" cm="1">
        <f t="array" ref="AH556">$B$1005+SUMPRODUCT(A556:AG556,TRANSPOSE($B$1006:$B$1038))</f>
        <v>-3.6537531564255259</v>
      </c>
      <c r="AI556" s="3">
        <f>EXP(EmployeeData36[[#This Row],[Logit]])</f>
        <v>2.5893762835872615E-2</v>
      </c>
      <c r="AJ556">
        <f>EmployeeData36[[#This Row],[Odds]]/(1+EmployeeData36[[#This Row],[Odds]])</f>
        <v>2.5240199106284285E-2</v>
      </c>
      <c r="AK556">
        <f>IF(AR556=1,LN(EmployeeData36[[#This Row],[Probability]]),LN(1-EmployeeData36[[#This Row],[Probability]]))</f>
        <v>-2.5564196393148577E-2</v>
      </c>
      <c r="AL556" s="3">
        <f>(AR556-EmployeeData36[[#This Row],[Probability]])^2</f>
        <v>6.3706765092487396E-4</v>
      </c>
      <c r="AM556" t="str">
        <f>IF(EmployeeData36[[#This Row],[Probability]]&lt;10%,"Low",
IF(EmployeeData36[[#This Row],[Probability]]&lt;20%,"Moderate",
IF(EmployeeData36[[#This Row],[Probability]]&lt;30%,"High","Very High")))</f>
        <v>Low</v>
      </c>
      <c r="AN556">
        <f t="shared" si="8"/>
        <v>0</v>
      </c>
      <c r="AO556" t="str">
        <f>EmployeeData3[[#This Row],[Department]]</f>
        <v>Underwriting</v>
      </c>
      <c r="AP556" t="str">
        <f>EmployeeData3[[#This Row],[Country]]</f>
        <v>UK</v>
      </c>
      <c r="AQ556" t="str">
        <f>EmployeeData[[#This Row],[Job Level]]</f>
        <v>Professional</v>
      </c>
      <c r="AR556">
        <v>0</v>
      </c>
    </row>
    <row r="557" spans="1:44">
      <c r="A557">
        <v>35</v>
      </c>
      <c r="B557">
        <v>3.3</v>
      </c>
      <c r="C557">
        <v>3.3</v>
      </c>
      <c r="D557" s="3">
        <v>1.05</v>
      </c>
      <c r="E557">
        <v>0</v>
      </c>
      <c r="F557">
        <v>9</v>
      </c>
      <c r="G557">
        <v>70</v>
      </c>
      <c r="H557">
        <v>4</v>
      </c>
      <c r="I557">
        <v>1.5</v>
      </c>
      <c r="J557">
        <v>0</v>
      </c>
      <c r="K557">
        <v>49</v>
      </c>
      <c r="L557">
        <v>0</v>
      </c>
      <c r="M557">
        <v>0</v>
      </c>
      <c r="N557">
        <v>0</v>
      </c>
      <c r="O557">
        <v>1</v>
      </c>
      <c r="P557">
        <v>0</v>
      </c>
      <c r="Q557">
        <v>0</v>
      </c>
      <c r="R557">
        <v>0</v>
      </c>
      <c r="S557">
        <v>0</v>
      </c>
      <c r="T557">
        <v>0</v>
      </c>
      <c r="U557">
        <v>0</v>
      </c>
      <c r="V557">
        <v>0</v>
      </c>
      <c r="W557">
        <v>0</v>
      </c>
      <c r="X557">
        <v>0</v>
      </c>
      <c r="Y557">
        <v>1</v>
      </c>
      <c r="Z557">
        <v>0</v>
      </c>
      <c r="AA557">
        <v>0</v>
      </c>
      <c r="AB557">
        <v>0</v>
      </c>
      <c r="AC557">
        <v>0</v>
      </c>
      <c r="AD557">
        <v>1</v>
      </c>
      <c r="AE557">
        <v>0</v>
      </c>
      <c r="AF557">
        <v>1</v>
      </c>
      <c r="AG557">
        <v>0</v>
      </c>
      <c r="AH557" s="59" cm="1">
        <f t="array" ref="AH557">$B$1005+SUMPRODUCT(A557:AG557,TRANSPOSE($B$1006:$B$1038))</f>
        <v>-1.768934285254816</v>
      </c>
      <c r="AI557" s="3">
        <f>EXP(EmployeeData36[[#This Row],[Logit]])</f>
        <v>0.17051461196523118</v>
      </c>
      <c r="AJ557">
        <f>EmployeeData36[[#This Row],[Odds]]/(1+EmployeeData36[[#This Row],[Odds]])</f>
        <v>0.14567491103673308</v>
      </c>
      <c r="AK557">
        <f>IF(AR557=1,LN(EmployeeData36[[#This Row],[Probability]]),LN(1-EmployeeData36[[#This Row],[Probability]]))</f>
        <v>-0.1574434913952423</v>
      </c>
      <c r="AL557" s="3">
        <f>(AR557-EmployeeData36[[#This Row],[Probability]])^2</f>
        <v>2.1221179705560096E-2</v>
      </c>
      <c r="AM557" t="str">
        <f>IF(EmployeeData36[[#This Row],[Probability]]&lt;10%,"Low",
IF(EmployeeData36[[#This Row],[Probability]]&lt;20%,"Moderate",
IF(EmployeeData36[[#This Row],[Probability]]&lt;30%,"High","Very High")))</f>
        <v>Moderate</v>
      </c>
      <c r="AN557">
        <f t="shared" si="8"/>
        <v>0</v>
      </c>
      <c r="AO557" t="str">
        <f>EmployeeData3[[#This Row],[Department]]</f>
        <v>Sales</v>
      </c>
      <c r="AP557" t="str">
        <f>EmployeeData3[[#This Row],[Country]]</f>
        <v>Singapore</v>
      </c>
      <c r="AQ557" t="str">
        <f>EmployeeData[[#This Row],[Job Level]]</f>
        <v>Professional</v>
      </c>
      <c r="AR557">
        <v>0</v>
      </c>
    </row>
    <row r="558" spans="1:44">
      <c r="A558">
        <v>33</v>
      </c>
      <c r="B558">
        <v>3.1</v>
      </c>
      <c r="C558">
        <v>3.1</v>
      </c>
      <c r="D558" s="3">
        <v>0.9</v>
      </c>
      <c r="E558">
        <v>0</v>
      </c>
      <c r="F558">
        <v>21</v>
      </c>
      <c r="G558">
        <v>76</v>
      </c>
      <c r="H558">
        <v>2</v>
      </c>
      <c r="I558">
        <v>3.7</v>
      </c>
      <c r="J558">
        <v>0</v>
      </c>
      <c r="K558">
        <v>26</v>
      </c>
      <c r="L558">
        <v>1</v>
      </c>
      <c r="M558">
        <v>0</v>
      </c>
      <c r="N558">
        <v>0</v>
      </c>
      <c r="O558">
        <v>0</v>
      </c>
      <c r="P558">
        <v>0</v>
      </c>
      <c r="Q558">
        <v>0</v>
      </c>
      <c r="R558">
        <v>1</v>
      </c>
      <c r="S558">
        <v>0</v>
      </c>
      <c r="T558">
        <v>0</v>
      </c>
      <c r="U558">
        <v>0</v>
      </c>
      <c r="V558">
        <v>0</v>
      </c>
      <c r="W558">
        <v>1</v>
      </c>
      <c r="X558">
        <v>0</v>
      </c>
      <c r="Y558">
        <v>0</v>
      </c>
      <c r="Z558">
        <v>0</v>
      </c>
      <c r="AA558">
        <v>0</v>
      </c>
      <c r="AB558">
        <v>0</v>
      </c>
      <c r="AC558">
        <v>0</v>
      </c>
      <c r="AD558">
        <v>0</v>
      </c>
      <c r="AE558">
        <v>0</v>
      </c>
      <c r="AF558">
        <v>0</v>
      </c>
      <c r="AG558">
        <v>1</v>
      </c>
      <c r="AH558" s="59" cm="1">
        <f t="array" ref="AH558">$B$1005+SUMPRODUCT(A558:AG558,TRANSPOSE($B$1006:$B$1038))</f>
        <v>-1.8227187304683636</v>
      </c>
      <c r="AI558" s="3">
        <f>EXP(EmployeeData36[[#This Row],[Logit]])</f>
        <v>0.16158584485215474</v>
      </c>
      <c r="AJ558">
        <f>EmployeeData36[[#This Row],[Odds]]/(1+EmployeeData36[[#This Row],[Odds]])</f>
        <v>0.13910796655129798</v>
      </c>
      <c r="AK558">
        <f>IF(AR558=1,LN(EmployeeData36[[#This Row],[Probability]]),LN(1-EmployeeData36[[#This Row],[Probability]]))</f>
        <v>-1.9725049095769953</v>
      </c>
      <c r="AL558" s="3">
        <f>(AR558-EmployeeData36[[#This Row],[Probability]])^2</f>
        <v>0.74113509325544102</v>
      </c>
      <c r="AM558" t="str">
        <f>IF(EmployeeData36[[#This Row],[Probability]]&lt;10%,"Low",
IF(EmployeeData36[[#This Row],[Probability]]&lt;20%,"Moderate",
IF(EmployeeData36[[#This Row],[Probability]]&lt;30%,"High","Very High")))</f>
        <v>Moderate</v>
      </c>
      <c r="AN558">
        <f t="shared" si="8"/>
        <v>1</v>
      </c>
      <c r="AO558" t="str">
        <f>EmployeeData3[[#This Row],[Department]]</f>
        <v>IT</v>
      </c>
      <c r="AP558" t="str">
        <f>EmployeeData3[[#This Row],[Country]]</f>
        <v>UK</v>
      </c>
      <c r="AQ558" t="str">
        <f>EmployeeData[[#This Row],[Job Level]]</f>
        <v>Senior</v>
      </c>
      <c r="AR558">
        <v>1</v>
      </c>
    </row>
    <row r="559" spans="1:44">
      <c r="A559">
        <v>46</v>
      </c>
      <c r="B559">
        <v>3.8</v>
      </c>
      <c r="C559">
        <v>3.8</v>
      </c>
      <c r="D559" s="3">
        <v>0.9</v>
      </c>
      <c r="E559">
        <v>0</v>
      </c>
      <c r="F559">
        <v>16</v>
      </c>
      <c r="G559">
        <v>66</v>
      </c>
      <c r="H559">
        <v>7</v>
      </c>
      <c r="I559">
        <v>3.3</v>
      </c>
      <c r="J559">
        <v>1</v>
      </c>
      <c r="K559">
        <v>9</v>
      </c>
      <c r="L559">
        <v>0</v>
      </c>
      <c r="M559">
        <v>0</v>
      </c>
      <c r="N559">
        <v>0</v>
      </c>
      <c r="O559">
        <v>0</v>
      </c>
      <c r="P559">
        <v>0</v>
      </c>
      <c r="Q559">
        <v>0</v>
      </c>
      <c r="R559">
        <v>0</v>
      </c>
      <c r="S559">
        <v>0</v>
      </c>
      <c r="T559">
        <v>0</v>
      </c>
      <c r="U559">
        <v>0</v>
      </c>
      <c r="V559">
        <v>0</v>
      </c>
      <c r="W559">
        <v>1</v>
      </c>
      <c r="X559">
        <v>0</v>
      </c>
      <c r="Y559">
        <v>0</v>
      </c>
      <c r="Z559">
        <v>0</v>
      </c>
      <c r="AA559">
        <v>0</v>
      </c>
      <c r="AB559">
        <v>1</v>
      </c>
      <c r="AC559">
        <v>0</v>
      </c>
      <c r="AD559">
        <v>0</v>
      </c>
      <c r="AE559">
        <v>0</v>
      </c>
      <c r="AF559">
        <v>0</v>
      </c>
      <c r="AG559">
        <v>0</v>
      </c>
      <c r="AH559" s="59" cm="1">
        <f t="array" ref="AH559">$B$1005+SUMPRODUCT(A559:AG559,TRANSPOSE($B$1006:$B$1038))</f>
        <v>-1.0862993808790495</v>
      </c>
      <c r="AI559" s="3">
        <f>EXP(EmployeeData36[[#This Row],[Logit]])</f>
        <v>0.33746300790672434</v>
      </c>
      <c r="AJ559">
        <f>EmployeeData36[[#This Row],[Odds]]/(1+EmployeeData36[[#This Row],[Odds]])</f>
        <v>0.25231576941697315</v>
      </c>
      <c r="AK559">
        <f>IF(AR559=1,LN(EmployeeData36[[#This Row],[Probability]]),LN(1-EmployeeData36[[#This Row],[Probability]]))</f>
        <v>-0.29077454176571271</v>
      </c>
      <c r="AL559" s="3">
        <f>(AR559-EmployeeData36[[#This Row],[Probability]])^2</f>
        <v>6.3663247496479156E-2</v>
      </c>
      <c r="AM559" t="str">
        <f>IF(EmployeeData36[[#This Row],[Probability]]&lt;10%,"Low",
IF(EmployeeData36[[#This Row],[Probability]]&lt;20%,"Moderate",
IF(EmployeeData36[[#This Row],[Probability]]&lt;30%,"High","Very High")))</f>
        <v>High</v>
      </c>
      <c r="AN559">
        <f t="shared" si="8"/>
        <v>0</v>
      </c>
      <c r="AO559" t="str">
        <f>EmployeeData3[[#This Row],[Department]]</f>
        <v>IT</v>
      </c>
      <c r="AP559" t="str">
        <f>EmployeeData3[[#This Row],[Country]]</f>
        <v>Germany</v>
      </c>
      <c r="AQ559" t="str">
        <f>EmployeeData[[#This Row],[Job Level]]</f>
        <v>Professional</v>
      </c>
      <c r="AR559">
        <v>0</v>
      </c>
    </row>
    <row r="560" spans="1:44">
      <c r="A560">
        <v>37</v>
      </c>
      <c r="B560">
        <v>17.3</v>
      </c>
      <c r="C560">
        <v>0.7</v>
      </c>
      <c r="D560" s="3">
        <v>0.95</v>
      </c>
      <c r="E560">
        <v>0</v>
      </c>
      <c r="F560">
        <v>24</v>
      </c>
      <c r="G560">
        <v>67</v>
      </c>
      <c r="H560">
        <v>1</v>
      </c>
      <c r="I560">
        <v>4.9000000000000004</v>
      </c>
      <c r="J560">
        <v>1</v>
      </c>
      <c r="K560">
        <v>17</v>
      </c>
      <c r="L560">
        <v>1</v>
      </c>
      <c r="M560">
        <v>0</v>
      </c>
      <c r="N560">
        <v>0</v>
      </c>
      <c r="O560">
        <v>0</v>
      </c>
      <c r="P560">
        <v>0</v>
      </c>
      <c r="Q560">
        <v>1</v>
      </c>
      <c r="R560">
        <v>0</v>
      </c>
      <c r="S560">
        <v>0</v>
      </c>
      <c r="T560">
        <v>0</v>
      </c>
      <c r="U560">
        <v>0</v>
      </c>
      <c r="V560">
        <v>0</v>
      </c>
      <c r="W560">
        <v>0</v>
      </c>
      <c r="X560">
        <v>1</v>
      </c>
      <c r="Y560">
        <v>0</v>
      </c>
      <c r="Z560">
        <v>0</v>
      </c>
      <c r="AA560">
        <v>0</v>
      </c>
      <c r="AB560">
        <v>0</v>
      </c>
      <c r="AC560">
        <v>0</v>
      </c>
      <c r="AD560">
        <v>0</v>
      </c>
      <c r="AE560">
        <v>0</v>
      </c>
      <c r="AF560">
        <v>1</v>
      </c>
      <c r="AG560">
        <v>0</v>
      </c>
      <c r="AH560" s="59" cm="1">
        <f t="array" ref="AH560">$B$1005+SUMPRODUCT(A560:AG560,TRANSPOSE($B$1006:$B$1038))</f>
        <v>-2.256404639874277</v>
      </c>
      <c r="AI560" s="3">
        <f>EXP(EmployeeData36[[#This Row],[Logit]])</f>
        <v>0.10472633758501639</v>
      </c>
      <c r="AJ560">
        <f>EmployeeData36[[#This Row],[Odds]]/(1+EmployeeData36[[#This Row],[Odds]])</f>
        <v>9.4798443761151804E-2</v>
      </c>
      <c r="AK560">
        <f>IF(AR560=1,LN(EmployeeData36[[#This Row],[Probability]]),LN(1-EmployeeData36[[#This Row],[Probability]]))</f>
        <v>-9.9597646003233661E-2</v>
      </c>
      <c r="AL560" s="3">
        <f>(AR560-EmployeeData36[[#This Row],[Probability]])^2</f>
        <v>8.9867449395362609E-3</v>
      </c>
      <c r="AM560" t="str">
        <f>IF(EmployeeData36[[#This Row],[Probability]]&lt;10%,"Low",
IF(EmployeeData36[[#This Row],[Probability]]&lt;20%,"Moderate",
IF(EmployeeData36[[#This Row],[Probability]]&lt;30%,"High","Very High")))</f>
        <v>Low</v>
      </c>
      <c r="AN560">
        <f t="shared" si="8"/>
        <v>0</v>
      </c>
      <c r="AO560" t="str">
        <f>EmployeeData3[[#This Row],[Department]]</f>
        <v>Marketing</v>
      </c>
      <c r="AP560" t="str">
        <f>EmployeeData3[[#This Row],[Country]]</f>
        <v>UK</v>
      </c>
      <c r="AQ560" t="str">
        <f>EmployeeData[[#This Row],[Job Level]]</f>
        <v>Manager</v>
      </c>
      <c r="AR560">
        <v>0</v>
      </c>
    </row>
    <row r="561" spans="1:44">
      <c r="A561">
        <v>26</v>
      </c>
      <c r="B561">
        <v>1.5</v>
      </c>
      <c r="C561">
        <v>1.5</v>
      </c>
      <c r="D561" s="3">
        <v>0.98</v>
      </c>
      <c r="E561">
        <v>0</v>
      </c>
      <c r="F561">
        <v>18</v>
      </c>
      <c r="G561">
        <v>96</v>
      </c>
      <c r="H561">
        <v>8</v>
      </c>
      <c r="I561">
        <v>5.4</v>
      </c>
      <c r="J561">
        <v>0</v>
      </c>
      <c r="K561">
        <v>26</v>
      </c>
      <c r="L561">
        <v>0</v>
      </c>
      <c r="M561">
        <v>0</v>
      </c>
      <c r="N561">
        <v>1</v>
      </c>
      <c r="O561">
        <v>0</v>
      </c>
      <c r="P561">
        <v>0</v>
      </c>
      <c r="Q561">
        <v>1</v>
      </c>
      <c r="R561">
        <v>0</v>
      </c>
      <c r="S561">
        <v>0</v>
      </c>
      <c r="T561">
        <v>0</v>
      </c>
      <c r="U561">
        <v>0</v>
      </c>
      <c r="V561">
        <v>0</v>
      </c>
      <c r="W561">
        <v>0</v>
      </c>
      <c r="X561">
        <v>0</v>
      </c>
      <c r="Y561">
        <v>0</v>
      </c>
      <c r="Z561">
        <v>0</v>
      </c>
      <c r="AA561">
        <v>0</v>
      </c>
      <c r="AB561">
        <v>0</v>
      </c>
      <c r="AC561">
        <v>0</v>
      </c>
      <c r="AD561">
        <v>0</v>
      </c>
      <c r="AE561">
        <v>1</v>
      </c>
      <c r="AF561">
        <v>0</v>
      </c>
      <c r="AG561">
        <v>1</v>
      </c>
      <c r="AH561" s="59" cm="1">
        <f t="array" ref="AH561">$B$1005+SUMPRODUCT(A561:AG561,TRANSPOSE($B$1006:$B$1038))</f>
        <v>-2.6097175141864506</v>
      </c>
      <c r="AI561" s="3">
        <f>EXP(EmployeeData36[[#This Row],[Logit]])</f>
        <v>7.3555319162715668E-2</v>
      </c>
      <c r="AJ561">
        <f>EmployeeData36[[#This Row],[Odds]]/(1+EmployeeData36[[#This Row],[Odds]])</f>
        <v>6.8515630121494558E-2</v>
      </c>
      <c r="AK561">
        <f>IF(AR561=1,LN(EmployeeData36[[#This Row],[Probability]]),LN(1-EmployeeData36[[#This Row],[Probability]]))</f>
        <v>-7.0975868599784248E-2</v>
      </c>
      <c r="AL561" s="3">
        <f>(AR561-EmployeeData36[[#This Row],[Probability]])^2</f>
        <v>4.6943915709454524E-3</v>
      </c>
      <c r="AM561" t="str">
        <f>IF(EmployeeData36[[#This Row],[Probability]]&lt;10%,"Low",
IF(EmployeeData36[[#This Row],[Probability]]&lt;20%,"Moderate",
IF(EmployeeData36[[#This Row],[Probability]]&lt;30%,"High","Very High")))</f>
        <v>Low</v>
      </c>
      <c r="AN561">
        <f t="shared" si="8"/>
        <v>0</v>
      </c>
      <c r="AO561" t="str">
        <f>EmployeeData3[[#This Row],[Department]]</f>
        <v>Operations</v>
      </c>
      <c r="AP561" t="str">
        <f>EmployeeData3[[#This Row],[Country]]</f>
        <v>US</v>
      </c>
      <c r="AQ561" t="str">
        <f>EmployeeData[[#This Row],[Job Level]]</f>
        <v>Manager</v>
      </c>
      <c r="AR561">
        <v>0</v>
      </c>
    </row>
    <row r="562" spans="1:44">
      <c r="A562">
        <v>31</v>
      </c>
      <c r="B562">
        <v>4.8</v>
      </c>
      <c r="C562">
        <v>1.5</v>
      </c>
      <c r="D562" s="3">
        <v>1.1299999999999999</v>
      </c>
      <c r="E562">
        <v>0</v>
      </c>
      <c r="F562">
        <v>13</v>
      </c>
      <c r="G562">
        <v>54</v>
      </c>
      <c r="H562">
        <v>9</v>
      </c>
      <c r="I562">
        <v>1.4</v>
      </c>
      <c r="J562">
        <v>0</v>
      </c>
      <c r="K562">
        <v>40</v>
      </c>
      <c r="L562">
        <v>0</v>
      </c>
      <c r="M562">
        <v>1</v>
      </c>
      <c r="N562">
        <v>0</v>
      </c>
      <c r="O562">
        <v>0</v>
      </c>
      <c r="P562">
        <v>0</v>
      </c>
      <c r="Q562">
        <v>0</v>
      </c>
      <c r="R562">
        <v>0</v>
      </c>
      <c r="S562">
        <v>0</v>
      </c>
      <c r="T562">
        <v>0</v>
      </c>
      <c r="U562">
        <v>0</v>
      </c>
      <c r="V562">
        <v>0</v>
      </c>
      <c r="W562">
        <v>0</v>
      </c>
      <c r="X562">
        <v>1</v>
      </c>
      <c r="Y562">
        <v>0</v>
      </c>
      <c r="Z562">
        <v>0</v>
      </c>
      <c r="AA562">
        <v>0</v>
      </c>
      <c r="AB562">
        <v>0</v>
      </c>
      <c r="AC562">
        <v>0</v>
      </c>
      <c r="AD562">
        <v>0</v>
      </c>
      <c r="AE562">
        <v>0</v>
      </c>
      <c r="AF562">
        <v>0</v>
      </c>
      <c r="AG562">
        <v>0</v>
      </c>
      <c r="AH562" s="59" cm="1">
        <f t="array" ref="AH562">$B$1005+SUMPRODUCT(A562:AG562,TRANSPOSE($B$1006:$B$1038))</f>
        <v>-1.7977084356537385</v>
      </c>
      <c r="AI562" s="3">
        <f>EXP(EmployeeData36[[#This Row],[Logit]])</f>
        <v>0.1656781156063368</v>
      </c>
      <c r="AJ562">
        <f>EmployeeData36[[#This Row],[Odds]]/(1+EmployeeData36[[#This Row],[Odds]])</f>
        <v>0.14213024452308434</v>
      </c>
      <c r="AK562">
        <f>IF(AR562=1,LN(EmployeeData36[[#This Row],[Probability]]),LN(1-EmployeeData36[[#This Row],[Probability]]))</f>
        <v>-1.9510114268141758</v>
      </c>
      <c r="AL562" s="3">
        <f>(AR562-EmployeeData36[[#This Row],[Probability]])^2</f>
        <v>0.73594051736202315</v>
      </c>
      <c r="AM562" t="str">
        <f>IF(EmployeeData36[[#This Row],[Probability]]&lt;10%,"Low",
IF(EmployeeData36[[#This Row],[Probability]]&lt;20%,"Moderate",
IF(EmployeeData36[[#This Row],[Probability]]&lt;30%,"High","Very High")))</f>
        <v>Moderate</v>
      </c>
      <c r="AN562">
        <f t="shared" si="8"/>
        <v>1</v>
      </c>
      <c r="AO562" t="str">
        <f>EmployeeData3[[#This Row],[Department]]</f>
        <v>Marketing</v>
      </c>
      <c r="AP562" t="str">
        <f>EmployeeData3[[#This Row],[Country]]</f>
        <v>UK</v>
      </c>
      <c r="AQ562" t="str">
        <f>EmployeeData[[#This Row],[Job Level]]</f>
        <v>Professional</v>
      </c>
      <c r="AR562">
        <v>1</v>
      </c>
    </row>
    <row r="563" spans="1:44">
      <c r="A563">
        <v>21</v>
      </c>
      <c r="B563">
        <v>11.4</v>
      </c>
      <c r="C563">
        <v>0.2</v>
      </c>
      <c r="D563" s="3">
        <v>1</v>
      </c>
      <c r="E563">
        <v>0</v>
      </c>
      <c r="F563">
        <v>35</v>
      </c>
      <c r="G563">
        <v>77</v>
      </c>
      <c r="H563">
        <v>5</v>
      </c>
      <c r="I563">
        <v>5.3</v>
      </c>
      <c r="J563">
        <v>0</v>
      </c>
      <c r="K563">
        <v>20</v>
      </c>
      <c r="L563">
        <v>0</v>
      </c>
      <c r="M563">
        <v>1</v>
      </c>
      <c r="N563">
        <v>0</v>
      </c>
      <c r="O563">
        <v>0</v>
      </c>
      <c r="P563">
        <v>0</v>
      </c>
      <c r="Q563">
        <v>0</v>
      </c>
      <c r="R563">
        <v>0</v>
      </c>
      <c r="S563">
        <v>0</v>
      </c>
      <c r="T563">
        <v>0</v>
      </c>
      <c r="U563">
        <v>1</v>
      </c>
      <c r="V563">
        <v>0</v>
      </c>
      <c r="W563">
        <v>0</v>
      </c>
      <c r="X563">
        <v>0</v>
      </c>
      <c r="Y563">
        <v>0</v>
      </c>
      <c r="Z563">
        <v>0</v>
      </c>
      <c r="AA563">
        <v>0</v>
      </c>
      <c r="AB563">
        <v>0</v>
      </c>
      <c r="AC563">
        <v>0</v>
      </c>
      <c r="AD563">
        <v>0</v>
      </c>
      <c r="AE563">
        <v>0</v>
      </c>
      <c r="AF563">
        <v>0</v>
      </c>
      <c r="AG563">
        <v>1</v>
      </c>
      <c r="AH563" s="59" cm="1">
        <f t="array" ref="AH563">$B$1005+SUMPRODUCT(A563:AG563,TRANSPOSE($B$1006:$B$1038))</f>
        <v>-2.6501475635211307</v>
      </c>
      <c r="AI563" s="3">
        <f>EXP(EmployeeData36[[#This Row],[Logit]])</f>
        <v>7.0640788287835224E-2</v>
      </c>
      <c r="AJ563">
        <f>EmployeeData36[[#This Row],[Odds]]/(1+EmployeeData36[[#This Row],[Odds]])</f>
        <v>6.5979915075721804E-2</v>
      </c>
      <c r="AK563">
        <f>IF(AR563=1,LN(EmployeeData36[[#This Row],[Probability]]),LN(1-EmployeeData36[[#This Row],[Probability]]))</f>
        <v>-6.8257336782923769E-2</v>
      </c>
      <c r="AL563" s="3">
        <f>(AR563-EmployeeData36[[#This Row],[Probability]])^2</f>
        <v>4.3533491933994617E-3</v>
      </c>
      <c r="AM563" t="str">
        <f>IF(EmployeeData36[[#This Row],[Probability]]&lt;10%,"Low",
IF(EmployeeData36[[#This Row],[Probability]]&lt;20%,"Moderate",
IF(EmployeeData36[[#This Row],[Probability]]&lt;30%,"High","Very High")))</f>
        <v>Low</v>
      </c>
      <c r="AN563">
        <f t="shared" si="8"/>
        <v>0</v>
      </c>
      <c r="AO563" t="str">
        <f>EmployeeData3[[#This Row],[Department]]</f>
        <v>Finance</v>
      </c>
      <c r="AP563" t="str">
        <f>EmployeeData3[[#This Row],[Country]]</f>
        <v>UK</v>
      </c>
      <c r="AQ563" t="str">
        <f>EmployeeData[[#This Row],[Job Level]]</f>
        <v>Professional</v>
      </c>
      <c r="AR563">
        <v>0</v>
      </c>
    </row>
    <row r="564" spans="1:44">
      <c r="A564">
        <v>34</v>
      </c>
      <c r="B564">
        <v>3.8</v>
      </c>
      <c r="C564">
        <v>3.8</v>
      </c>
      <c r="D564" s="3">
        <v>1.07</v>
      </c>
      <c r="E564">
        <v>1</v>
      </c>
      <c r="F564">
        <v>15</v>
      </c>
      <c r="G564">
        <v>67</v>
      </c>
      <c r="H564">
        <v>13</v>
      </c>
      <c r="I564">
        <v>5.9</v>
      </c>
      <c r="J564">
        <v>0</v>
      </c>
      <c r="K564">
        <v>34</v>
      </c>
      <c r="L564">
        <v>1</v>
      </c>
      <c r="M564">
        <v>1</v>
      </c>
      <c r="N564">
        <v>0</v>
      </c>
      <c r="O564">
        <v>0</v>
      </c>
      <c r="P564">
        <v>0</v>
      </c>
      <c r="Q564">
        <v>0</v>
      </c>
      <c r="R564">
        <v>1</v>
      </c>
      <c r="S564">
        <v>0</v>
      </c>
      <c r="T564">
        <v>0</v>
      </c>
      <c r="U564">
        <v>0</v>
      </c>
      <c r="V564">
        <v>0</v>
      </c>
      <c r="W564">
        <v>1</v>
      </c>
      <c r="X564">
        <v>0</v>
      </c>
      <c r="Y564">
        <v>0</v>
      </c>
      <c r="Z564">
        <v>0</v>
      </c>
      <c r="AA564">
        <v>0</v>
      </c>
      <c r="AB564">
        <v>0</v>
      </c>
      <c r="AC564">
        <v>0</v>
      </c>
      <c r="AD564">
        <v>0</v>
      </c>
      <c r="AE564">
        <v>0</v>
      </c>
      <c r="AF564">
        <v>1</v>
      </c>
      <c r="AG564">
        <v>0</v>
      </c>
      <c r="AH564" s="59" cm="1">
        <f t="array" ref="AH564">$B$1005+SUMPRODUCT(A564:AG564,TRANSPOSE($B$1006:$B$1038))</f>
        <v>-1.8288346626937444</v>
      </c>
      <c r="AI564" s="3">
        <f>EXP(EmployeeData36[[#This Row],[Logit]])</f>
        <v>0.16060061265415101</v>
      </c>
      <c r="AJ564">
        <f>EmployeeData36[[#This Row],[Odds]]/(1+EmployeeData36[[#This Row],[Odds]])</f>
        <v>0.13837715653697369</v>
      </c>
      <c r="AK564">
        <f>IF(AR564=1,LN(EmployeeData36[[#This Row],[Probability]]),LN(1-EmployeeData36[[#This Row],[Probability]]))</f>
        <v>-0.14893764065132184</v>
      </c>
      <c r="AL564" s="3">
        <f>(AR564-EmployeeData36[[#This Row],[Probability]])^2</f>
        <v>1.914823745125812E-2</v>
      </c>
      <c r="AM564" t="str">
        <f>IF(EmployeeData36[[#This Row],[Probability]]&lt;10%,"Low",
IF(EmployeeData36[[#This Row],[Probability]]&lt;20%,"Moderate",
IF(EmployeeData36[[#This Row],[Probability]]&lt;30%,"High","Very High")))</f>
        <v>Moderate</v>
      </c>
      <c r="AN564">
        <f t="shared" si="8"/>
        <v>0</v>
      </c>
      <c r="AO564" t="str">
        <f>EmployeeData3[[#This Row],[Department]]</f>
        <v>IT</v>
      </c>
      <c r="AP564" t="str">
        <f>EmployeeData3[[#This Row],[Country]]</f>
        <v>UK</v>
      </c>
      <c r="AQ564" t="str">
        <f>EmployeeData[[#This Row],[Job Level]]</f>
        <v>Senior</v>
      </c>
      <c r="AR564">
        <v>0</v>
      </c>
    </row>
    <row r="565" spans="1:44">
      <c r="A565">
        <v>38</v>
      </c>
      <c r="B565">
        <v>8.6</v>
      </c>
      <c r="C565">
        <v>4.2</v>
      </c>
      <c r="D565" s="3">
        <v>0.8</v>
      </c>
      <c r="E565">
        <v>0</v>
      </c>
      <c r="F565">
        <v>26</v>
      </c>
      <c r="G565">
        <v>56</v>
      </c>
      <c r="H565">
        <v>6</v>
      </c>
      <c r="I565">
        <v>1.2</v>
      </c>
      <c r="J565">
        <v>0</v>
      </c>
      <c r="K565">
        <v>7</v>
      </c>
      <c r="L565">
        <v>0</v>
      </c>
      <c r="M565">
        <v>0</v>
      </c>
      <c r="N565">
        <v>1</v>
      </c>
      <c r="O565">
        <v>0</v>
      </c>
      <c r="P565">
        <v>0</v>
      </c>
      <c r="Q565">
        <v>0</v>
      </c>
      <c r="R565">
        <v>0</v>
      </c>
      <c r="S565">
        <v>0</v>
      </c>
      <c r="T565">
        <v>0</v>
      </c>
      <c r="U565">
        <v>0</v>
      </c>
      <c r="V565">
        <v>0</v>
      </c>
      <c r="W565">
        <v>1</v>
      </c>
      <c r="X565">
        <v>0</v>
      </c>
      <c r="Y565">
        <v>0</v>
      </c>
      <c r="Z565">
        <v>0</v>
      </c>
      <c r="AA565">
        <v>0</v>
      </c>
      <c r="AB565">
        <v>0</v>
      </c>
      <c r="AC565">
        <v>0</v>
      </c>
      <c r="AD565">
        <v>0</v>
      </c>
      <c r="AE565">
        <v>1</v>
      </c>
      <c r="AF565">
        <v>0</v>
      </c>
      <c r="AG565">
        <v>0</v>
      </c>
      <c r="AH565" s="59" cm="1">
        <f t="array" ref="AH565">$B$1005+SUMPRODUCT(A565:AG565,TRANSPOSE($B$1006:$B$1038))</f>
        <v>-1.5477617280280209</v>
      </c>
      <c r="AI565" s="3">
        <f>EXP(EmployeeData36[[#This Row],[Logit]])</f>
        <v>0.21272357458103008</v>
      </c>
      <c r="AJ565">
        <f>EmployeeData36[[#This Row],[Odds]]/(1+EmployeeData36[[#This Row],[Odds]])</f>
        <v>0.17540977930978335</v>
      </c>
      <c r="AK565">
        <f>IF(AR565=1,LN(EmployeeData36[[#This Row],[Probability]]),LN(1-EmployeeData36[[#This Row],[Probability]]))</f>
        <v>-0.19286871823853025</v>
      </c>
      <c r="AL565" s="3">
        <f>(AR565-EmployeeData36[[#This Row],[Probability]])^2</f>
        <v>3.07685906775069E-2</v>
      </c>
      <c r="AM565" t="str">
        <f>IF(EmployeeData36[[#This Row],[Probability]]&lt;10%,"Low",
IF(EmployeeData36[[#This Row],[Probability]]&lt;20%,"Moderate",
IF(EmployeeData36[[#This Row],[Probability]]&lt;30%,"High","Very High")))</f>
        <v>Moderate</v>
      </c>
      <c r="AN565">
        <f t="shared" si="8"/>
        <v>0</v>
      </c>
      <c r="AO565" t="str">
        <f>EmployeeData3[[#This Row],[Department]]</f>
        <v>IT</v>
      </c>
      <c r="AP565" t="str">
        <f>EmployeeData3[[#This Row],[Country]]</f>
        <v>US</v>
      </c>
      <c r="AQ565" t="str">
        <f>EmployeeData[[#This Row],[Job Level]]</f>
        <v>Professional</v>
      </c>
      <c r="AR565">
        <v>0</v>
      </c>
    </row>
    <row r="566" spans="1:44">
      <c r="A566">
        <v>37</v>
      </c>
      <c r="B566">
        <v>1.2</v>
      </c>
      <c r="C566">
        <v>1.2</v>
      </c>
      <c r="D566" s="3">
        <v>1.21</v>
      </c>
      <c r="E566">
        <v>0</v>
      </c>
      <c r="F566">
        <v>12</v>
      </c>
      <c r="G566">
        <v>68</v>
      </c>
      <c r="H566">
        <v>5</v>
      </c>
      <c r="I566">
        <v>3.6</v>
      </c>
      <c r="J566">
        <v>0</v>
      </c>
      <c r="K566">
        <v>7</v>
      </c>
      <c r="L566">
        <v>0</v>
      </c>
      <c r="M566">
        <v>0</v>
      </c>
      <c r="N566">
        <v>0</v>
      </c>
      <c r="O566">
        <v>0</v>
      </c>
      <c r="P566">
        <v>0</v>
      </c>
      <c r="Q566">
        <v>1</v>
      </c>
      <c r="R566">
        <v>0</v>
      </c>
      <c r="S566">
        <v>0</v>
      </c>
      <c r="T566">
        <v>0</v>
      </c>
      <c r="U566">
        <v>0</v>
      </c>
      <c r="V566">
        <v>0</v>
      </c>
      <c r="W566">
        <v>0</v>
      </c>
      <c r="X566">
        <v>0</v>
      </c>
      <c r="Y566">
        <v>1</v>
      </c>
      <c r="Z566">
        <v>0</v>
      </c>
      <c r="AA566">
        <v>0</v>
      </c>
      <c r="AB566">
        <v>0</v>
      </c>
      <c r="AC566">
        <v>0</v>
      </c>
      <c r="AD566">
        <v>0</v>
      </c>
      <c r="AE566">
        <v>0</v>
      </c>
      <c r="AF566">
        <v>0</v>
      </c>
      <c r="AG566">
        <v>0</v>
      </c>
      <c r="AH566" s="59" cm="1">
        <f t="array" ref="AH566">$B$1005+SUMPRODUCT(A566:AG566,TRANSPOSE($B$1006:$B$1038))</f>
        <v>-2.0712683925201363</v>
      </c>
      <c r="AI566" s="3">
        <f>EXP(EmployeeData36[[#This Row],[Logit]])</f>
        <v>0.12602583006555251</v>
      </c>
      <c r="AJ566">
        <f>EmployeeData36[[#This Row],[Odds]]/(1+EmployeeData36[[#This Row],[Odds]])</f>
        <v>0.11192090509878962</v>
      </c>
      <c r="AK566">
        <f>IF(AR566=1,LN(EmployeeData36[[#This Row],[Probability]]),LN(1-EmployeeData36[[#This Row],[Probability]]))</f>
        <v>-2.1899628616419782</v>
      </c>
      <c r="AL566" s="3">
        <f>(AR566-EmployeeData36[[#This Row],[Probability]])^2</f>
        <v>0.78868447880055303</v>
      </c>
      <c r="AM566" t="str">
        <f>IF(EmployeeData36[[#This Row],[Probability]]&lt;10%,"Low",
IF(EmployeeData36[[#This Row],[Probability]]&lt;20%,"Moderate",
IF(EmployeeData36[[#This Row],[Probability]]&lt;30%,"High","Very High")))</f>
        <v>Moderate</v>
      </c>
      <c r="AN566">
        <f t="shared" si="8"/>
        <v>1</v>
      </c>
      <c r="AO566" t="str">
        <f>EmployeeData3[[#This Row],[Department]]</f>
        <v>Sales</v>
      </c>
      <c r="AP566" t="str">
        <f>EmployeeData3[[#This Row],[Country]]</f>
        <v>UK</v>
      </c>
      <c r="AQ566" t="str">
        <f>EmployeeData[[#This Row],[Job Level]]</f>
        <v>Manager</v>
      </c>
      <c r="AR566">
        <v>1</v>
      </c>
    </row>
    <row r="567" spans="1:44">
      <c r="A567">
        <v>56</v>
      </c>
      <c r="B567">
        <v>3.4</v>
      </c>
      <c r="C567">
        <v>0.9</v>
      </c>
      <c r="D567" s="3">
        <v>0.98</v>
      </c>
      <c r="E567">
        <v>0</v>
      </c>
      <c r="F567">
        <v>22</v>
      </c>
      <c r="G567">
        <v>62</v>
      </c>
      <c r="H567">
        <v>1</v>
      </c>
      <c r="I567">
        <v>6.6</v>
      </c>
      <c r="J567">
        <v>0</v>
      </c>
      <c r="K567">
        <v>18</v>
      </c>
      <c r="L567">
        <v>1</v>
      </c>
      <c r="M567">
        <v>0</v>
      </c>
      <c r="N567">
        <v>0</v>
      </c>
      <c r="O567">
        <v>0</v>
      </c>
      <c r="P567">
        <v>0</v>
      </c>
      <c r="Q567">
        <v>0</v>
      </c>
      <c r="R567">
        <v>0</v>
      </c>
      <c r="S567">
        <v>0</v>
      </c>
      <c r="T567">
        <v>0</v>
      </c>
      <c r="U567">
        <v>0</v>
      </c>
      <c r="V567">
        <v>0</v>
      </c>
      <c r="W567">
        <v>0</v>
      </c>
      <c r="X567">
        <v>0</v>
      </c>
      <c r="Y567">
        <v>0</v>
      </c>
      <c r="Z567">
        <v>0</v>
      </c>
      <c r="AA567">
        <v>1</v>
      </c>
      <c r="AB567">
        <v>0</v>
      </c>
      <c r="AC567">
        <v>0</v>
      </c>
      <c r="AD567">
        <v>0</v>
      </c>
      <c r="AE567">
        <v>0</v>
      </c>
      <c r="AF567">
        <v>0</v>
      </c>
      <c r="AG567">
        <v>0</v>
      </c>
      <c r="AH567" s="59" cm="1">
        <f t="array" ref="AH567">$B$1005+SUMPRODUCT(A567:AG567,TRANSPOSE($B$1006:$B$1038))</f>
        <v>-0.73515326331664665</v>
      </c>
      <c r="AI567" s="3">
        <f>EXP(EmployeeData36[[#This Row],[Logit]])</f>
        <v>0.47943197400932003</v>
      </c>
      <c r="AJ567">
        <f>EmployeeData36[[#This Row],[Odds]]/(1+EmployeeData36[[#This Row],[Odds]])</f>
        <v>0.32406489952359224</v>
      </c>
      <c r="AK567">
        <f>IF(AR567=1,LN(EmployeeData36[[#This Row],[Probability]]),LN(1-EmployeeData36[[#This Row],[Probability]]))</f>
        <v>-0.39165821276038282</v>
      </c>
      <c r="AL567" s="3">
        <f>(AR567-EmployeeData36[[#This Row],[Probability]])^2</f>
        <v>0.10501805910323593</v>
      </c>
      <c r="AM567" t="str">
        <f>IF(EmployeeData36[[#This Row],[Probability]]&lt;10%,"Low",
IF(EmployeeData36[[#This Row],[Probability]]&lt;20%,"Moderate",
IF(EmployeeData36[[#This Row],[Probability]]&lt;30%,"High","Very High")))</f>
        <v>Very High</v>
      </c>
      <c r="AN567">
        <f t="shared" si="8"/>
        <v>0</v>
      </c>
      <c r="AO567" t="str">
        <f>EmployeeData3[[#This Row],[Department]]</f>
        <v>Operations</v>
      </c>
      <c r="AP567" t="str">
        <f>EmployeeData3[[#This Row],[Country]]</f>
        <v>Canada</v>
      </c>
      <c r="AQ567" t="str">
        <f>EmployeeData[[#This Row],[Job Level]]</f>
        <v>Professional</v>
      </c>
      <c r="AR567">
        <v>0</v>
      </c>
    </row>
    <row r="568" spans="1:44">
      <c r="A568">
        <v>43</v>
      </c>
      <c r="B568">
        <v>2</v>
      </c>
      <c r="C568">
        <v>0.2</v>
      </c>
      <c r="D568" s="3">
        <v>1.01</v>
      </c>
      <c r="E568">
        <v>0</v>
      </c>
      <c r="F568">
        <v>24</v>
      </c>
      <c r="G568">
        <v>79</v>
      </c>
      <c r="H568">
        <v>9</v>
      </c>
      <c r="I568">
        <v>2.2999999999999998</v>
      </c>
      <c r="J568">
        <v>1</v>
      </c>
      <c r="K568">
        <v>41</v>
      </c>
      <c r="L568">
        <v>0</v>
      </c>
      <c r="M568">
        <v>0</v>
      </c>
      <c r="N568">
        <v>0</v>
      </c>
      <c r="O568">
        <v>0</v>
      </c>
      <c r="P568">
        <v>0</v>
      </c>
      <c r="Q568">
        <v>0</v>
      </c>
      <c r="R568">
        <v>1</v>
      </c>
      <c r="S568">
        <v>0</v>
      </c>
      <c r="T568">
        <v>0</v>
      </c>
      <c r="U568">
        <v>0</v>
      </c>
      <c r="V568">
        <v>0</v>
      </c>
      <c r="W568">
        <v>0</v>
      </c>
      <c r="X568">
        <v>0</v>
      </c>
      <c r="Y568">
        <v>1</v>
      </c>
      <c r="Z568">
        <v>0</v>
      </c>
      <c r="AA568">
        <v>0</v>
      </c>
      <c r="AB568">
        <v>0</v>
      </c>
      <c r="AC568">
        <v>0</v>
      </c>
      <c r="AD568">
        <v>0</v>
      </c>
      <c r="AE568">
        <v>0</v>
      </c>
      <c r="AF568">
        <v>0</v>
      </c>
      <c r="AG568">
        <v>0</v>
      </c>
      <c r="AH568" s="59" cm="1">
        <f t="array" ref="AH568">$B$1005+SUMPRODUCT(A568:AG568,TRANSPOSE($B$1006:$B$1038))</f>
        <v>-2.2200930346166197</v>
      </c>
      <c r="AI568" s="3">
        <f>EXP(EmployeeData36[[#This Row],[Logit]])</f>
        <v>0.10859900488817228</v>
      </c>
      <c r="AJ568">
        <f>EmployeeData36[[#This Row],[Odds]]/(1+EmployeeData36[[#This Row],[Odds]])</f>
        <v>9.7960583050610797E-2</v>
      </c>
      <c r="AK568">
        <f>IF(AR568=1,LN(EmployeeData36[[#This Row],[Probability]]),LN(1-EmployeeData36[[#This Row],[Probability]]))</f>
        <v>-0.10309706037387731</v>
      </c>
      <c r="AL568" s="3">
        <f>(AR568-EmployeeData36[[#This Row],[Probability]])^2</f>
        <v>9.5962758316156162E-3</v>
      </c>
      <c r="AM568" t="str">
        <f>IF(EmployeeData36[[#This Row],[Probability]]&lt;10%,"Low",
IF(EmployeeData36[[#This Row],[Probability]]&lt;20%,"Moderate",
IF(EmployeeData36[[#This Row],[Probability]]&lt;30%,"High","Very High")))</f>
        <v>Low</v>
      </c>
      <c r="AN568">
        <f t="shared" si="8"/>
        <v>0</v>
      </c>
      <c r="AO568" t="str">
        <f>EmployeeData3[[#This Row],[Department]]</f>
        <v>Sales</v>
      </c>
      <c r="AP568" t="str">
        <f>EmployeeData3[[#This Row],[Country]]</f>
        <v>UK</v>
      </c>
      <c r="AQ568" t="str">
        <f>EmployeeData[[#This Row],[Job Level]]</f>
        <v>Senior</v>
      </c>
      <c r="AR568">
        <v>0</v>
      </c>
    </row>
    <row r="569" spans="1:44">
      <c r="A569">
        <v>43</v>
      </c>
      <c r="B569">
        <v>3.7</v>
      </c>
      <c r="C569">
        <v>0.2</v>
      </c>
      <c r="D569" s="3">
        <v>0.87</v>
      </c>
      <c r="E569">
        <v>1</v>
      </c>
      <c r="F569">
        <v>18</v>
      </c>
      <c r="G569">
        <v>89</v>
      </c>
      <c r="H569">
        <v>2</v>
      </c>
      <c r="I569">
        <v>2.7</v>
      </c>
      <c r="J569">
        <v>0</v>
      </c>
      <c r="K569">
        <v>25</v>
      </c>
      <c r="L569">
        <v>0</v>
      </c>
      <c r="M569">
        <v>0</v>
      </c>
      <c r="N569">
        <v>1</v>
      </c>
      <c r="O569">
        <v>0</v>
      </c>
      <c r="P569">
        <v>1</v>
      </c>
      <c r="Q569">
        <v>0</v>
      </c>
      <c r="R569">
        <v>0</v>
      </c>
      <c r="S569">
        <v>0</v>
      </c>
      <c r="T569">
        <v>0</v>
      </c>
      <c r="U569">
        <v>0</v>
      </c>
      <c r="V569">
        <v>0</v>
      </c>
      <c r="W569">
        <v>0</v>
      </c>
      <c r="X569">
        <v>0</v>
      </c>
      <c r="Y569">
        <v>1</v>
      </c>
      <c r="Z569">
        <v>0</v>
      </c>
      <c r="AA569">
        <v>0</v>
      </c>
      <c r="AB569">
        <v>1</v>
      </c>
      <c r="AC569">
        <v>0</v>
      </c>
      <c r="AD569">
        <v>0</v>
      </c>
      <c r="AE569">
        <v>0</v>
      </c>
      <c r="AF569">
        <v>0</v>
      </c>
      <c r="AG569">
        <v>0</v>
      </c>
      <c r="AH569" s="59" cm="1">
        <f t="array" ref="AH569">$B$1005+SUMPRODUCT(A569:AG569,TRANSPOSE($B$1006:$B$1038))</f>
        <v>-3.6573148056431659</v>
      </c>
      <c r="AI569" s="3">
        <f>EXP(EmployeeData36[[#This Row],[Logit]])</f>
        <v>2.5801702376576093E-2</v>
      </c>
      <c r="AJ569">
        <f>EmployeeData36[[#This Row],[Odds]]/(1+EmployeeData36[[#This Row],[Odds]])</f>
        <v>2.5152719396739874E-2</v>
      </c>
      <c r="AK569">
        <f>IF(AR569=1,LN(EmployeeData36[[#This Row],[Probability]]),LN(1-EmployeeData36[[#This Row],[Probability]]))</f>
        <v>-2.5474455531583888E-2</v>
      </c>
      <c r="AL569" s="3">
        <f>(AR569-EmployeeData36[[#This Row],[Probability]])^2</f>
        <v>6.3265929305113429E-4</v>
      </c>
      <c r="AM569" t="str">
        <f>IF(EmployeeData36[[#This Row],[Probability]]&lt;10%,"Low",
IF(EmployeeData36[[#This Row],[Probability]]&lt;20%,"Moderate",
IF(EmployeeData36[[#This Row],[Probability]]&lt;30%,"High","Very High")))</f>
        <v>Low</v>
      </c>
      <c r="AN569">
        <f t="shared" si="8"/>
        <v>0</v>
      </c>
      <c r="AO569" t="str">
        <f>EmployeeData3[[#This Row],[Department]]</f>
        <v>Sales</v>
      </c>
      <c r="AP569" t="str">
        <f>EmployeeData3[[#This Row],[Country]]</f>
        <v>Germany</v>
      </c>
      <c r="AQ569" t="str">
        <f>EmployeeData[[#This Row],[Job Level]]</f>
        <v>Entry</v>
      </c>
      <c r="AR569">
        <v>0</v>
      </c>
    </row>
    <row r="570" spans="1:44">
      <c r="A570">
        <v>23</v>
      </c>
      <c r="B570">
        <v>3.8</v>
      </c>
      <c r="C570">
        <v>1.2</v>
      </c>
      <c r="D570" s="3">
        <v>1</v>
      </c>
      <c r="E570">
        <v>0</v>
      </c>
      <c r="F570">
        <v>1</v>
      </c>
      <c r="G570">
        <v>78</v>
      </c>
      <c r="H570">
        <v>2</v>
      </c>
      <c r="I570">
        <v>3.6</v>
      </c>
      <c r="J570">
        <v>1</v>
      </c>
      <c r="K570">
        <v>27</v>
      </c>
      <c r="L570">
        <v>0</v>
      </c>
      <c r="M570">
        <v>0</v>
      </c>
      <c r="N570">
        <v>0</v>
      </c>
      <c r="O570">
        <v>0</v>
      </c>
      <c r="P570">
        <v>0</v>
      </c>
      <c r="Q570">
        <v>0</v>
      </c>
      <c r="R570">
        <v>1</v>
      </c>
      <c r="S570">
        <v>0</v>
      </c>
      <c r="T570">
        <v>1</v>
      </c>
      <c r="U570">
        <v>0</v>
      </c>
      <c r="V570">
        <v>0</v>
      </c>
      <c r="W570">
        <v>0</v>
      </c>
      <c r="X570">
        <v>0</v>
      </c>
      <c r="Y570">
        <v>0</v>
      </c>
      <c r="Z570">
        <v>0</v>
      </c>
      <c r="AA570">
        <v>0</v>
      </c>
      <c r="AB570">
        <v>0</v>
      </c>
      <c r="AC570">
        <v>0</v>
      </c>
      <c r="AD570">
        <v>0</v>
      </c>
      <c r="AE570">
        <v>0</v>
      </c>
      <c r="AF570">
        <v>0</v>
      </c>
      <c r="AG570">
        <v>0</v>
      </c>
      <c r="AH570" s="59" cm="1">
        <f t="array" ref="AH570">$B$1005+SUMPRODUCT(A570:AG570,TRANSPOSE($B$1006:$B$1038))</f>
        <v>-2.5776992875168974</v>
      </c>
      <c r="AI570" s="3">
        <f>EXP(EmployeeData36[[#This Row],[Logit]])</f>
        <v>7.594853892011548E-2</v>
      </c>
      <c r="AJ570">
        <f>EmployeeData36[[#This Row],[Odds]]/(1+EmployeeData36[[#This Row],[Odds]])</f>
        <v>7.0587519916465377E-2</v>
      </c>
      <c r="AK570">
        <f>IF(AR570=1,LN(EmployeeData36[[#This Row],[Probability]]),LN(1-EmployeeData36[[#This Row],[Probability]]))</f>
        <v>-7.3202634313459011E-2</v>
      </c>
      <c r="AL570" s="3">
        <f>(AR570-EmployeeData36[[#This Row],[Probability]])^2</f>
        <v>4.9825979679573966E-3</v>
      </c>
      <c r="AM570" t="str">
        <f>IF(EmployeeData36[[#This Row],[Probability]]&lt;10%,"Low",
IF(EmployeeData36[[#This Row],[Probability]]&lt;20%,"Moderate",
IF(EmployeeData36[[#This Row],[Probability]]&lt;30%,"High","Very High")))</f>
        <v>Low</v>
      </c>
      <c r="AN570">
        <f t="shared" si="8"/>
        <v>0</v>
      </c>
      <c r="AO570" t="str">
        <f>EmployeeData3[[#This Row],[Department]]</f>
        <v>Claims</v>
      </c>
      <c r="AP570" t="str">
        <f>EmployeeData3[[#This Row],[Country]]</f>
        <v>UK</v>
      </c>
      <c r="AQ570" t="str">
        <f>EmployeeData[[#This Row],[Job Level]]</f>
        <v>Senior</v>
      </c>
      <c r="AR570">
        <v>0</v>
      </c>
    </row>
    <row r="571" spans="1:44">
      <c r="A571">
        <v>35</v>
      </c>
      <c r="B571">
        <v>4.0999999999999996</v>
      </c>
      <c r="C571">
        <v>3.5</v>
      </c>
      <c r="D571" s="3">
        <v>0.88</v>
      </c>
      <c r="E571">
        <v>0</v>
      </c>
      <c r="F571">
        <v>16</v>
      </c>
      <c r="G571">
        <v>65</v>
      </c>
      <c r="H571">
        <v>5</v>
      </c>
      <c r="I571">
        <v>3</v>
      </c>
      <c r="J571">
        <v>0</v>
      </c>
      <c r="K571">
        <v>27</v>
      </c>
      <c r="L571">
        <v>1</v>
      </c>
      <c r="M571">
        <v>0</v>
      </c>
      <c r="N571">
        <v>0</v>
      </c>
      <c r="O571">
        <v>0</v>
      </c>
      <c r="P571">
        <v>0</v>
      </c>
      <c r="Q571">
        <v>0</v>
      </c>
      <c r="R571">
        <v>0</v>
      </c>
      <c r="S571">
        <v>0</v>
      </c>
      <c r="T571">
        <v>0</v>
      </c>
      <c r="U571">
        <v>0</v>
      </c>
      <c r="V571">
        <v>1</v>
      </c>
      <c r="W571">
        <v>0</v>
      </c>
      <c r="X571">
        <v>0</v>
      </c>
      <c r="Y571">
        <v>0</v>
      </c>
      <c r="Z571">
        <v>0</v>
      </c>
      <c r="AA571">
        <v>0</v>
      </c>
      <c r="AB571">
        <v>0</v>
      </c>
      <c r="AC571">
        <v>0</v>
      </c>
      <c r="AD571">
        <v>0</v>
      </c>
      <c r="AE571">
        <v>1</v>
      </c>
      <c r="AF571">
        <v>0</v>
      </c>
      <c r="AG571">
        <v>1</v>
      </c>
      <c r="AH571" s="59" cm="1">
        <f t="array" ref="AH571">$B$1005+SUMPRODUCT(A571:AG571,TRANSPOSE($B$1006:$B$1038))</f>
        <v>-1.0765947783791627</v>
      </c>
      <c r="AI571" s="3">
        <f>EXP(EmployeeData36[[#This Row],[Logit]])</f>
        <v>0.34075389480373153</v>
      </c>
      <c r="AJ571">
        <f>EmployeeData36[[#This Row],[Odds]]/(1+EmployeeData36[[#This Row],[Odds]])</f>
        <v>0.25415096396465314</v>
      </c>
      <c r="AK571">
        <f>IF(AR571=1,LN(EmployeeData36[[#This Row],[Probability]]),LN(1-EmployeeData36[[#This Row],[Probability]]))</f>
        <v>-0.29323206382072547</v>
      </c>
      <c r="AL571" s="3">
        <f>(AR571-EmployeeData36[[#This Row],[Probability]])^2</f>
        <v>6.4592712484162415E-2</v>
      </c>
      <c r="AM571" t="str">
        <f>IF(EmployeeData36[[#This Row],[Probability]]&lt;10%,"Low",
IF(EmployeeData36[[#This Row],[Probability]]&lt;20%,"Moderate",
IF(EmployeeData36[[#This Row],[Probability]]&lt;30%,"High","Very High")))</f>
        <v>High</v>
      </c>
      <c r="AN571">
        <f t="shared" si="8"/>
        <v>0</v>
      </c>
      <c r="AO571" t="str">
        <f>EmployeeData3[[#This Row],[Department]]</f>
        <v>HR</v>
      </c>
      <c r="AP571" t="str">
        <f>EmployeeData3[[#This Row],[Country]]</f>
        <v>US</v>
      </c>
      <c r="AQ571" t="str">
        <f>EmployeeData[[#This Row],[Job Level]]</f>
        <v>Professional</v>
      </c>
      <c r="AR571">
        <v>0</v>
      </c>
    </row>
    <row r="572" spans="1:44">
      <c r="A572">
        <v>34</v>
      </c>
      <c r="B572">
        <v>6.9</v>
      </c>
      <c r="C572">
        <v>1.5</v>
      </c>
      <c r="D572" s="3">
        <v>1.08</v>
      </c>
      <c r="E572">
        <v>0</v>
      </c>
      <c r="F572">
        <v>27</v>
      </c>
      <c r="G572">
        <v>56</v>
      </c>
      <c r="H572">
        <v>2</v>
      </c>
      <c r="I572">
        <v>3.2</v>
      </c>
      <c r="J572">
        <v>1</v>
      </c>
      <c r="K572">
        <v>37</v>
      </c>
      <c r="L572">
        <v>0</v>
      </c>
      <c r="M572">
        <v>0</v>
      </c>
      <c r="N572">
        <v>1</v>
      </c>
      <c r="O572">
        <v>0</v>
      </c>
      <c r="P572">
        <v>0</v>
      </c>
      <c r="Q572">
        <v>0</v>
      </c>
      <c r="R572">
        <v>1</v>
      </c>
      <c r="S572">
        <v>0</v>
      </c>
      <c r="T572">
        <v>0</v>
      </c>
      <c r="U572">
        <v>0</v>
      </c>
      <c r="V572">
        <v>0</v>
      </c>
      <c r="W572">
        <v>0</v>
      </c>
      <c r="X572">
        <v>0</v>
      </c>
      <c r="Y572">
        <v>1</v>
      </c>
      <c r="Z572">
        <v>0</v>
      </c>
      <c r="AA572">
        <v>0</v>
      </c>
      <c r="AB572">
        <v>0</v>
      </c>
      <c r="AC572">
        <v>0</v>
      </c>
      <c r="AD572">
        <v>0</v>
      </c>
      <c r="AE572">
        <v>0</v>
      </c>
      <c r="AF572">
        <v>1</v>
      </c>
      <c r="AG572">
        <v>0</v>
      </c>
      <c r="AH572" s="59" cm="1">
        <f t="array" ref="AH572">$B$1005+SUMPRODUCT(A572:AG572,TRANSPOSE($B$1006:$B$1038))</f>
        <v>-1.5545432698392072</v>
      </c>
      <c r="AI572" s="3">
        <f>EXP(EmployeeData36[[#This Row],[Logit]])</f>
        <v>0.21128586123232662</v>
      </c>
      <c r="AJ572">
        <f>EmployeeData36[[#This Row],[Odds]]/(1+EmployeeData36[[#This Row],[Odds]])</f>
        <v>0.17443104719918931</v>
      </c>
      <c r="AK572">
        <f>IF(AR572=1,LN(EmployeeData36[[#This Row],[Probability]]),LN(1-EmployeeData36[[#This Row],[Probability]]))</f>
        <v>-0.19168249058112091</v>
      </c>
      <c r="AL572" s="3">
        <f>(AR572-EmployeeData36[[#This Row],[Probability]])^2</f>
        <v>3.0426190227005809E-2</v>
      </c>
      <c r="AM572" t="str">
        <f>IF(EmployeeData36[[#This Row],[Probability]]&lt;10%,"Low",
IF(EmployeeData36[[#This Row],[Probability]]&lt;20%,"Moderate",
IF(EmployeeData36[[#This Row],[Probability]]&lt;30%,"High","Very High")))</f>
        <v>Moderate</v>
      </c>
      <c r="AN572">
        <f t="shared" si="8"/>
        <v>0</v>
      </c>
      <c r="AO572" t="str">
        <f>EmployeeData3[[#This Row],[Department]]</f>
        <v>Sales</v>
      </c>
      <c r="AP572" t="str">
        <f>EmployeeData3[[#This Row],[Country]]</f>
        <v>UK</v>
      </c>
      <c r="AQ572" t="str">
        <f>EmployeeData[[#This Row],[Job Level]]</f>
        <v>Senior</v>
      </c>
      <c r="AR572">
        <v>0</v>
      </c>
    </row>
    <row r="573" spans="1:44">
      <c r="A573">
        <v>31</v>
      </c>
      <c r="B573">
        <v>0.4</v>
      </c>
      <c r="C573">
        <v>0.4</v>
      </c>
      <c r="D573" s="3">
        <v>0.97</v>
      </c>
      <c r="E573">
        <v>1</v>
      </c>
      <c r="F573">
        <v>21</v>
      </c>
      <c r="G573">
        <v>83</v>
      </c>
      <c r="H573">
        <v>4</v>
      </c>
      <c r="I573">
        <v>4.2</v>
      </c>
      <c r="J573">
        <v>0</v>
      </c>
      <c r="K573">
        <v>17</v>
      </c>
      <c r="L573">
        <v>1</v>
      </c>
      <c r="M573">
        <v>0</v>
      </c>
      <c r="N573">
        <v>0</v>
      </c>
      <c r="O573">
        <v>0</v>
      </c>
      <c r="P573">
        <v>0</v>
      </c>
      <c r="Q573">
        <v>0</v>
      </c>
      <c r="R573">
        <v>0</v>
      </c>
      <c r="S573">
        <v>0</v>
      </c>
      <c r="T573">
        <v>0</v>
      </c>
      <c r="U573">
        <v>0</v>
      </c>
      <c r="V573">
        <v>0</v>
      </c>
      <c r="W573">
        <v>0</v>
      </c>
      <c r="X573">
        <v>0</v>
      </c>
      <c r="Y573">
        <v>0</v>
      </c>
      <c r="Z573">
        <v>1</v>
      </c>
      <c r="AA573">
        <v>1</v>
      </c>
      <c r="AB573">
        <v>0</v>
      </c>
      <c r="AC573">
        <v>0</v>
      </c>
      <c r="AD573">
        <v>0</v>
      </c>
      <c r="AE573">
        <v>0</v>
      </c>
      <c r="AF573">
        <v>0</v>
      </c>
      <c r="AG573">
        <v>0</v>
      </c>
      <c r="AH573" s="59" cm="1">
        <f t="array" ref="AH573">$B$1005+SUMPRODUCT(A573:AG573,TRANSPOSE($B$1006:$B$1038))</f>
        <v>-2.3742887724816093</v>
      </c>
      <c r="AI573" s="3">
        <f>EXP(EmployeeData36[[#This Row],[Logit]])</f>
        <v>9.3080667206015225E-2</v>
      </c>
      <c r="AJ573">
        <f>EmployeeData36[[#This Row],[Odds]]/(1+EmployeeData36[[#This Row],[Odds]])</f>
        <v>8.5154435531217862E-2</v>
      </c>
      <c r="AK573">
        <f>IF(AR573=1,LN(EmployeeData36[[#This Row],[Probability]]),LN(1-EmployeeData36[[#This Row],[Probability]]))</f>
        <v>-8.9000009953231596E-2</v>
      </c>
      <c r="AL573" s="3">
        <f>(AR573-EmployeeData36[[#This Row],[Probability]])^2</f>
        <v>7.2512778906403388E-3</v>
      </c>
      <c r="AM573" t="str">
        <f>IF(EmployeeData36[[#This Row],[Probability]]&lt;10%,"Low",
IF(EmployeeData36[[#This Row],[Probability]]&lt;20%,"Moderate",
IF(EmployeeData36[[#This Row],[Probability]]&lt;30%,"High","Very High")))</f>
        <v>Low</v>
      </c>
      <c r="AN573">
        <f t="shared" si="8"/>
        <v>0</v>
      </c>
      <c r="AO573" t="str">
        <f>EmployeeData3[[#This Row],[Department]]</f>
        <v>Underwriting</v>
      </c>
      <c r="AP573" t="str">
        <f>EmployeeData3[[#This Row],[Country]]</f>
        <v>Canada</v>
      </c>
      <c r="AQ573" t="str">
        <f>EmployeeData[[#This Row],[Job Level]]</f>
        <v>Professional</v>
      </c>
      <c r="AR573">
        <v>0</v>
      </c>
    </row>
    <row r="574" spans="1:44">
      <c r="A574">
        <v>31</v>
      </c>
      <c r="B574">
        <v>2.4</v>
      </c>
      <c r="C574">
        <v>2.4</v>
      </c>
      <c r="D574" s="3">
        <v>1.03</v>
      </c>
      <c r="E574">
        <v>1</v>
      </c>
      <c r="F574">
        <v>20</v>
      </c>
      <c r="G574">
        <v>100</v>
      </c>
      <c r="H574">
        <v>10</v>
      </c>
      <c r="I574">
        <v>4.3</v>
      </c>
      <c r="J574">
        <v>1</v>
      </c>
      <c r="K574">
        <v>32</v>
      </c>
      <c r="L574">
        <v>1</v>
      </c>
      <c r="M574">
        <v>0</v>
      </c>
      <c r="N574">
        <v>0</v>
      </c>
      <c r="O574">
        <v>0</v>
      </c>
      <c r="P574">
        <v>0</v>
      </c>
      <c r="Q574">
        <v>0</v>
      </c>
      <c r="R574">
        <v>1</v>
      </c>
      <c r="S574">
        <v>0</v>
      </c>
      <c r="T574">
        <v>0</v>
      </c>
      <c r="U574">
        <v>0</v>
      </c>
      <c r="V574">
        <v>0</v>
      </c>
      <c r="W574">
        <v>0</v>
      </c>
      <c r="X574">
        <v>0</v>
      </c>
      <c r="Y574">
        <v>1</v>
      </c>
      <c r="Z574">
        <v>0</v>
      </c>
      <c r="AA574">
        <v>0</v>
      </c>
      <c r="AB574">
        <v>0</v>
      </c>
      <c r="AC574">
        <v>0</v>
      </c>
      <c r="AD574">
        <v>0</v>
      </c>
      <c r="AE574">
        <v>0</v>
      </c>
      <c r="AF574">
        <v>1</v>
      </c>
      <c r="AG574">
        <v>0</v>
      </c>
      <c r="AH574" s="59" cm="1">
        <f t="array" ref="AH574">$B$1005+SUMPRODUCT(A574:AG574,TRANSPOSE($B$1006:$B$1038))</f>
        <v>-2.7160119801815297</v>
      </c>
      <c r="AI574" s="3">
        <f>EXP(EmployeeData36[[#This Row],[Logit]])</f>
        <v>6.6137988795653246E-2</v>
      </c>
      <c r="AJ574">
        <f>EmployeeData36[[#This Row],[Odds]]/(1+EmployeeData36[[#This Row],[Odds]])</f>
        <v>6.2035111299584243E-2</v>
      </c>
      <c r="AK574">
        <f>IF(AR574=1,LN(EmployeeData36[[#This Row],[Probability]]),LN(1-EmployeeData36[[#This Row],[Probability]]))</f>
        <v>-6.4042762765619543E-2</v>
      </c>
      <c r="AL574" s="3">
        <f>(AR574-EmployeeData36[[#This Row],[Probability]])^2</f>
        <v>3.8483550339518048E-3</v>
      </c>
      <c r="AM574" t="str">
        <f>IF(EmployeeData36[[#This Row],[Probability]]&lt;10%,"Low",
IF(EmployeeData36[[#This Row],[Probability]]&lt;20%,"Moderate",
IF(EmployeeData36[[#This Row],[Probability]]&lt;30%,"High","Very High")))</f>
        <v>Low</v>
      </c>
      <c r="AN574">
        <f t="shared" si="8"/>
        <v>0</v>
      </c>
      <c r="AO574" t="str">
        <f>EmployeeData3[[#This Row],[Department]]</f>
        <v>Sales</v>
      </c>
      <c r="AP574" t="str">
        <f>EmployeeData3[[#This Row],[Country]]</f>
        <v>UK</v>
      </c>
      <c r="AQ574" t="str">
        <f>EmployeeData[[#This Row],[Job Level]]</f>
        <v>Senior</v>
      </c>
      <c r="AR574">
        <v>0</v>
      </c>
    </row>
    <row r="575" spans="1:44">
      <c r="A575">
        <v>22</v>
      </c>
      <c r="B575">
        <v>4.5999999999999996</v>
      </c>
      <c r="C575">
        <v>3.5</v>
      </c>
      <c r="D575" s="3">
        <v>1.07</v>
      </c>
      <c r="E575">
        <v>0</v>
      </c>
      <c r="F575">
        <v>1</v>
      </c>
      <c r="G575">
        <v>64</v>
      </c>
      <c r="H575">
        <v>12</v>
      </c>
      <c r="I575">
        <v>2.6</v>
      </c>
      <c r="J575">
        <v>1</v>
      </c>
      <c r="K575">
        <v>14</v>
      </c>
      <c r="L575">
        <v>0</v>
      </c>
      <c r="M575">
        <v>0</v>
      </c>
      <c r="N575">
        <v>1</v>
      </c>
      <c r="O575">
        <v>0</v>
      </c>
      <c r="P575">
        <v>0</v>
      </c>
      <c r="Q575">
        <v>1</v>
      </c>
      <c r="R575">
        <v>0</v>
      </c>
      <c r="S575">
        <v>0</v>
      </c>
      <c r="T575">
        <v>0</v>
      </c>
      <c r="U575">
        <v>0</v>
      </c>
      <c r="V575">
        <v>0</v>
      </c>
      <c r="W575">
        <v>0</v>
      </c>
      <c r="X575">
        <v>0</v>
      </c>
      <c r="Y575">
        <v>0</v>
      </c>
      <c r="Z575">
        <v>0</v>
      </c>
      <c r="AA575">
        <v>0</v>
      </c>
      <c r="AB575">
        <v>0</v>
      </c>
      <c r="AC575">
        <v>0</v>
      </c>
      <c r="AD575">
        <v>0</v>
      </c>
      <c r="AE575">
        <v>1</v>
      </c>
      <c r="AF575">
        <v>0</v>
      </c>
      <c r="AG575">
        <v>0</v>
      </c>
      <c r="AH575" s="59" cm="1">
        <f t="array" ref="AH575">$B$1005+SUMPRODUCT(A575:AG575,TRANSPOSE($B$1006:$B$1038))</f>
        <v>-1.1219133461055173</v>
      </c>
      <c r="AI575" s="3">
        <f>EXP(EmployeeData36[[#This Row],[Logit]])</f>
        <v>0.32565610530572331</v>
      </c>
      <c r="AJ575">
        <f>EmployeeData36[[#This Row],[Odds]]/(1+EmployeeData36[[#This Row],[Odds]])</f>
        <v>0.24565654999236805</v>
      </c>
      <c r="AK575">
        <f>IF(AR575=1,LN(EmployeeData36[[#This Row],[Probability]]),LN(1-EmployeeData36[[#This Row],[Probability]]))</f>
        <v>-0.28190751069572867</v>
      </c>
      <c r="AL575" s="3">
        <f>(AR575-EmployeeData36[[#This Row],[Probability]])^2</f>
        <v>6.0347140554152821E-2</v>
      </c>
      <c r="AM575" t="str">
        <f>IF(EmployeeData36[[#This Row],[Probability]]&lt;10%,"Low",
IF(EmployeeData36[[#This Row],[Probability]]&lt;20%,"Moderate",
IF(EmployeeData36[[#This Row],[Probability]]&lt;30%,"High","Very High")))</f>
        <v>High</v>
      </c>
      <c r="AN575">
        <f t="shared" si="8"/>
        <v>0</v>
      </c>
      <c r="AO575" t="str">
        <f>EmployeeData3[[#This Row],[Department]]</f>
        <v>Operations</v>
      </c>
      <c r="AP575" t="str">
        <f>EmployeeData3[[#This Row],[Country]]</f>
        <v>US</v>
      </c>
      <c r="AQ575" t="str">
        <f>EmployeeData[[#This Row],[Job Level]]</f>
        <v>Manager</v>
      </c>
      <c r="AR575">
        <v>0</v>
      </c>
    </row>
    <row r="576" spans="1:44">
      <c r="A576">
        <v>27</v>
      </c>
      <c r="B576">
        <v>0.6</v>
      </c>
      <c r="C576">
        <v>0.2</v>
      </c>
      <c r="D576" s="3">
        <v>0.9</v>
      </c>
      <c r="E576">
        <v>0</v>
      </c>
      <c r="F576">
        <v>10</v>
      </c>
      <c r="G576">
        <v>67</v>
      </c>
      <c r="H576">
        <v>3</v>
      </c>
      <c r="I576">
        <v>8.1</v>
      </c>
      <c r="J576">
        <v>0</v>
      </c>
      <c r="K576">
        <v>48</v>
      </c>
      <c r="L576">
        <v>0</v>
      </c>
      <c r="M576">
        <v>0</v>
      </c>
      <c r="N576">
        <v>0</v>
      </c>
      <c r="O576">
        <v>0</v>
      </c>
      <c r="P576">
        <v>0</v>
      </c>
      <c r="Q576">
        <v>0</v>
      </c>
      <c r="R576">
        <v>0</v>
      </c>
      <c r="S576">
        <v>0</v>
      </c>
      <c r="T576">
        <v>0</v>
      </c>
      <c r="U576">
        <v>0</v>
      </c>
      <c r="V576">
        <v>0</v>
      </c>
      <c r="W576">
        <v>0</v>
      </c>
      <c r="X576">
        <v>0</v>
      </c>
      <c r="Y576">
        <v>0</v>
      </c>
      <c r="Z576">
        <v>1</v>
      </c>
      <c r="AA576">
        <v>0</v>
      </c>
      <c r="AB576">
        <v>0</v>
      </c>
      <c r="AC576">
        <v>1</v>
      </c>
      <c r="AD576">
        <v>0</v>
      </c>
      <c r="AE576">
        <v>0</v>
      </c>
      <c r="AF576">
        <v>0</v>
      </c>
      <c r="AG576">
        <v>0</v>
      </c>
      <c r="AH576" s="59" cm="1">
        <f t="array" ref="AH576">$B$1005+SUMPRODUCT(A576:AG576,TRANSPOSE($B$1006:$B$1038))</f>
        <v>-1.72041764782016</v>
      </c>
      <c r="AI576" s="3">
        <f>EXP(EmployeeData36[[#This Row],[Logit]])</f>
        <v>0.17899137694020698</v>
      </c>
      <c r="AJ576">
        <f>EmployeeData36[[#This Row],[Odds]]/(1+EmployeeData36[[#This Row],[Odds]])</f>
        <v>0.1518173758019645</v>
      </c>
      <c r="AK576">
        <f>IF(AR576=1,LN(EmployeeData36[[#This Row],[Probability]]),LN(1-EmployeeData36[[#This Row],[Probability]]))</f>
        <v>-0.1646593076524967</v>
      </c>
      <c r="AL576" s="3">
        <f>(AR576-EmployeeData36[[#This Row],[Probability]])^2</f>
        <v>2.3048515595394916E-2</v>
      </c>
      <c r="AM576" t="str">
        <f>IF(EmployeeData36[[#This Row],[Probability]]&lt;10%,"Low",
IF(EmployeeData36[[#This Row],[Probability]]&lt;20%,"Moderate",
IF(EmployeeData36[[#This Row],[Probability]]&lt;30%,"High","Very High")))</f>
        <v>Moderate</v>
      </c>
      <c r="AN576">
        <f t="shared" si="8"/>
        <v>0</v>
      </c>
      <c r="AO576" t="str">
        <f>EmployeeData3[[#This Row],[Department]]</f>
        <v>Underwriting</v>
      </c>
      <c r="AP576" t="str">
        <f>EmployeeData3[[#This Row],[Country]]</f>
        <v>Ireland</v>
      </c>
      <c r="AQ576" t="str">
        <f>EmployeeData[[#This Row],[Job Level]]</f>
        <v>Professional</v>
      </c>
      <c r="AR576">
        <v>0</v>
      </c>
    </row>
    <row r="577" spans="1:44">
      <c r="A577">
        <v>46</v>
      </c>
      <c r="B577">
        <v>6</v>
      </c>
      <c r="C577">
        <v>1</v>
      </c>
      <c r="D577" s="3">
        <v>0.93</v>
      </c>
      <c r="E577">
        <v>0</v>
      </c>
      <c r="F577">
        <v>20</v>
      </c>
      <c r="G577">
        <v>65</v>
      </c>
      <c r="H577">
        <v>4</v>
      </c>
      <c r="I577">
        <v>1.4</v>
      </c>
      <c r="J577">
        <v>0</v>
      </c>
      <c r="K577">
        <v>14</v>
      </c>
      <c r="L577">
        <v>0</v>
      </c>
      <c r="M577">
        <v>0</v>
      </c>
      <c r="N577">
        <v>1</v>
      </c>
      <c r="O577">
        <v>0</v>
      </c>
      <c r="P577">
        <v>1</v>
      </c>
      <c r="Q577">
        <v>0</v>
      </c>
      <c r="R577">
        <v>0</v>
      </c>
      <c r="S577">
        <v>0</v>
      </c>
      <c r="T577">
        <v>1</v>
      </c>
      <c r="U577">
        <v>0</v>
      </c>
      <c r="V577">
        <v>0</v>
      </c>
      <c r="W577">
        <v>0</v>
      </c>
      <c r="X577">
        <v>0</v>
      </c>
      <c r="Y577">
        <v>0</v>
      </c>
      <c r="Z577">
        <v>0</v>
      </c>
      <c r="AA577">
        <v>0</v>
      </c>
      <c r="AB577">
        <v>0</v>
      </c>
      <c r="AC577">
        <v>0</v>
      </c>
      <c r="AD577">
        <v>0</v>
      </c>
      <c r="AE577">
        <v>0</v>
      </c>
      <c r="AF577">
        <v>0</v>
      </c>
      <c r="AG577">
        <v>0</v>
      </c>
      <c r="AH577" s="59" cm="1">
        <f t="array" ref="AH577">$B$1005+SUMPRODUCT(A577:AG577,TRANSPOSE($B$1006:$B$1038))</f>
        <v>-2.2353164160227488</v>
      </c>
      <c r="AI577" s="3">
        <f>EXP(EmployeeData36[[#This Row],[Logit]])</f>
        <v>0.10695828118433391</v>
      </c>
      <c r="AJ577">
        <f>EmployeeData36[[#This Row],[Odds]]/(1+EmployeeData36[[#This Row],[Odds]])</f>
        <v>9.6623588261970733E-2</v>
      </c>
      <c r="AK577">
        <f>IF(AR577=1,LN(EmployeeData36[[#This Row],[Probability]]),LN(1-EmployeeData36[[#This Row],[Probability]]))</f>
        <v>-0.10161596664266846</v>
      </c>
      <c r="AL577" s="3">
        <f>(AR577-EmployeeData36[[#This Row],[Probability]])^2</f>
        <v>9.3361178086188486E-3</v>
      </c>
      <c r="AM577" t="str">
        <f>IF(EmployeeData36[[#This Row],[Probability]]&lt;10%,"Low",
IF(EmployeeData36[[#This Row],[Probability]]&lt;20%,"Moderate",
IF(EmployeeData36[[#This Row],[Probability]]&lt;30%,"High","Very High")))</f>
        <v>Low</v>
      </c>
      <c r="AN577">
        <f t="shared" si="8"/>
        <v>0</v>
      </c>
      <c r="AO577" t="str">
        <f>EmployeeData3[[#This Row],[Department]]</f>
        <v>Claims</v>
      </c>
      <c r="AP577" t="str">
        <f>EmployeeData3[[#This Row],[Country]]</f>
        <v>UK</v>
      </c>
      <c r="AQ577" t="str">
        <f>EmployeeData[[#This Row],[Job Level]]</f>
        <v>Entry</v>
      </c>
      <c r="AR577">
        <v>0</v>
      </c>
    </row>
    <row r="578" spans="1:44">
      <c r="A578">
        <v>37</v>
      </c>
      <c r="B578">
        <v>2.4</v>
      </c>
      <c r="C578">
        <v>2.4</v>
      </c>
      <c r="D578" s="3">
        <v>1.05</v>
      </c>
      <c r="E578">
        <v>1</v>
      </c>
      <c r="F578">
        <v>20</v>
      </c>
      <c r="G578">
        <v>71</v>
      </c>
      <c r="H578">
        <v>12</v>
      </c>
      <c r="I578">
        <v>4.8</v>
      </c>
      <c r="J578">
        <v>0</v>
      </c>
      <c r="K578">
        <v>13</v>
      </c>
      <c r="L578">
        <v>1</v>
      </c>
      <c r="M578">
        <v>0</v>
      </c>
      <c r="N578">
        <v>0</v>
      </c>
      <c r="O578">
        <v>0</v>
      </c>
      <c r="P578">
        <v>1</v>
      </c>
      <c r="Q578">
        <v>0</v>
      </c>
      <c r="R578">
        <v>0</v>
      </c>
      <c r="S578">
        <v>0</v>
      </c>
      <c r="T578">
        <v>0</v>
      </c>
      <c r="U578">
        <v>1</v>
      </c>
      <c r="V578">
        <v>0</v>
      </c>
      <c r="W578">
        <v>0</v>
      </c>
      <c r="X578">
        <v>0</v>
      </c>
      <c r="Y578">
        <v>0</v>
      </c>
      <c r="Z578">
        <v>0</v>
      </c>
      <c r="AA578">
        <v>0</v>
      </c>
      <c r="AB578">
        <v>0</v>
      </c>
      <c r="AC578">
        <v>0</v>
      </c>
      <c r="AD578">
        <v>0</v>
      </c>
      <c r="AE578">
        <v>0</v>
      </c>
      <c r="AF578">
        <v>0</v>
      </c>
      <c r="AG578">
        <v>0</v>
      </c>
      <c r="AH578" s="59" cm="1">
        <f t="array" ref="AH578">$B$1005+SUMPRODUCT(A578:AG578,TRANSPOSE($B$1006:$B$1038))</f>
        <v>-1.7416336431470114</v>
      </c>
      <c r="AI578" s="3">
        <f>EXP(EmployeeData36[[#This Row],[Logit]])</f>
        <v>0.17523389700341885</v>
      </c>
      <c r="AJ578">
        <f>EmployeeData36[[#This Row],[Odds]]/(1+EmployeeData36[[#This Row],[Odds]])</f>
        <v>0.14910555035063722</v>
      </c>
      <c r="AK578">
        <f>IF(AR578=1,LN(EmployeeData36[[#This Row],[Probability]]),LN(1-EmployeeData36[[#This Row],[Probability]]))</f>
        <v>-0.1614671890655601</v>
      </c>
      <c r="AL578" s="3">
        <f>(AR578-EmployeeData36[[#This Row],[Probability]])^2</f>
        <v>2.223246514536641E-2</v>
      </c>
      <c r="AM578" t="str">
        <f>IF(EmployeeData36[[#This Row],[Probability]]&lt;10%,"Low",
IF(EmployeeData36[[#This Row],[Probability]]&lt;20%,"Moderate",
IF(EmployeeData36[[#This Row],[Probability]]&lt;30%,"High","Very High")))</f>
        <v>Moderate</v>
      </c>
      <c r="AN578">
        <f t="shared" ref="AN578:AN641" si="9">AR578</f>
        <v>0</v>
      </c>
      <c r="AO578" t="str">
        <f>EmployeeData3[[#This Row],[Department]]</f>
        <v>Finance</v>
      </c>
      <c r="AP578" t="str">
        <f>EmployeeData3[[#This Row],[Country]]</f>
        <v>UK</v>
      </c>
      <c r="AQ578" t="str">
        <f>EmployeeData[[#This Row],[Job Level]]</f>
        <v>Entry</v>
      </c>
      <c r="AR578">
        <v>0</v>
      </c>
    </row>
    <row r="579" spans="1:44">
      <c r="A579">
        <v>33</v>
      </c>
      <c r="B579">
        <v>3.4</v>
      </c>
      <c r="C579">
        <v>3.4</v>
      </c>
      <c r="D579" s="3">
        <v>1.22</v>
      </c>
      <c r="E579">
        <v>0</v>
      </c>
      <c r="F579">
        <v>27</v>
      </c>
      <c r="G579">
        <v>32</v>
      </c>
      <c r="H579">
        <v>8</v>
      </c>
      <c r="I579">
        <v>0.3</v>
      </c>
      <c r="J579">
        <v>0</v>
      </c>
      <c r="K579">
        <v>31</v>
      </c>
      <c r="L579">
        <v>0</v>
      </c>
      <c r="M579">
        <v>0</v>
      </c>
      <c r="N579">
        <v>0</v>
      </c>
      <c r="O579">
        <v>0</v>
      </c>
      <c r="P579">
        <v>0</v>
      </c>
      <c r="Q579">
        <v>0</v>
      </c>
      <c r="R579">
        <v>1</v>
      </c>
      <c r="S579">
        <v>0</v>
      </c>
      <c r="T579">
        <v>1</v>
      </c>
      <c r="U579">
        <v>0</v>
      </c>
      <c r="V579">
        <v>0</v>
      </c>
      <c r="W579">
        <v>0</v>
      </c>
      <c r="X579">
        <v>0</v>
      </c>
      <c r="Y579">
        <v>0</v>
      </c>
      <c r="Z579">
        <v>0</v>
      </c>
      <c r="AA579">
        <v>1</v>
      </c>
      <c r="AB579">
        <v>0</v>
      </c>
      <c r="AC579">
        <v>0</v>
      </c>
      <c r="AD579">
        <v>0</v>
      </c>
      <c r="AE579">
        <v>0</v>
      </c>
      <c r="AF579">
        <v>0</v>
      </c>
      <c r="AG579">
        <v>0</v>
      </c>
      <c r="AH579" s="59" cm="1">
        <f t="array" ref="AH579">$B$1005+SUMPRODUCT(A579:AG579,TRANSPOSE($B$1006:$B$1038))</f>
        <v>0.50118488823797769</v>
      </c>
      <c r="AI579" s="3">
        <f>EXP(EmployeeData36[[#This Row],[Logit]])</f>
        <v>1.6506759789682077</v>
      </c>
      <c r="AJ579">
        <f>EmployeeData36[[#This Row],[Odds]]/(1+EmployeeData36[[#This Row],[Odds]])</f>
        <v>0.62273774390589376</v>
      </c>
      <c r="AK579">
        <f>IF(AR579=1,LN(EmployeeData36[[#This Row],[Probability]]),LN(1-EmployeeData36[[#This Row],[Probability]]))</f>
        <v>-0.47362980563424545</v>
      </c>
      <c r="AL579" s="3">
        <f>(AR579-EmployeeData36[[#This Row],[Probability]])^2</f>
        <v>0.142326809873215</v>
      </c>
      <c r="AM579" t="str">
        <f>IF(EmployeeData36[[#This Row],[Probability]]&lt;10%,"Low",
IF(EmployeeData36[[#This Row],[Probability]]&lt;20%,"Moderate",
IF(EmployeeData36[[#This Row],[Probability]]&lt;30%,"High","Very High")))</f>
        <v>Very High</v>
      </c>
      <c r="AN579">
        <f t="shared" si="9"/>
        <v>1</v>
      </c>
      <c r="AO579" t="str">
        <f>EmployeeData3[[#This Row],[Department]]</f>
        <v>Claims</v>
      </c>
      <c r="AP579" t="str">
        <f>EmployeeData3[[#This Row],[Country]]</f>
        <v>Canada</v>
      </c>
      <c r="AQ579" t="str">
        <f>EmployeeData[[#This Row],[Job Level]]</f>
        <v>Senior</v>
      </c>
      <c r="AR579">
        <v>1</v>
      </c>
    </row>
    <row r="580" spans="1:44">
      <c r="A580">
        <v>38</v>
      </c>
      <c r="B580">
        <v>7.1</v>
      </c>
      <c r="C580">
        <v>4.8</v>
      </c>
      <c r="D580" s="3">
        <v>1.01</v>
      </c>
      <c r="E580">
        <v>1</v>
      </c>
      <c r="F580">
        <v>15</v>
      </c>
      <c r="G580">
        <v>79</v>
      </c>
      <c r="H580">
        <v>2</v>
      </c>
      <c r="I580">
        <v>2.9</v>
      </c>
      <c r="J580">
        <v>1</v>
      </c>
      <c r="K580">
        <v>25</v>
      </c>
      <c r="L580">
        <v>1</v>
      </c>
      <c r="M580">
        <v>0</v>
      </c>
      <c r="N580">
        <v>1</v>
      </c>
      <c r="O580">
        <v>0</v>
      </c>
      <c r="P580">
        <v>0</v>
      </c>
      <c r="Q580">
        <v>0</v>
      </c>
      <c r="R580">
        <v>1</v>
      </c>
      <c r="S580">
        <v>0</v>
      </c>
      <c r="T580">
        <v>0</v>
      </c>
      <c r="U580">
        <v>0</v>
      </c>
      <c r="V580">
        <v>0</v>
      </c>
      <c r="W580">
        <v>0</v>
      </c>
      <c r="X580">
        <v>0</v>
      </c>
      <c r="Y580">
        <v>1</v>
      </c>
      <c r="Z580">
        <v>0</v>
      </c>
      <c r="AA580">
        <v>0</v>
      </c>
      <c r="AB580">
        <v>0</v>
      </c>
      <c r="AC580">
        <v>0</v>
      </c>
      <c r="AD580">
        <v>0</v>
      </c>
      <c r="AE580">
        <v>1</v>
      </c>
      <c r="AF580">
        <v>0</v>
      </c>
      <c r="AG580">
        <v>0</v>
      </c>
      <c r="AH580" s="59" cm="1">
        <f t="array" ref="AH580">$B$1005+SUMPRODUCT(A580:AG580,TRANSPOSE($B$1006:$B$1038))</f>
        <v>-2.2102229254591643</v>
      </c>
      <c r="AI580" s="3">
        <f>EXP(EmployeeData36[[#This Row],[Logit]])</f>
        <v>0.10967619617369649</v>
      </c>
      <c r="AJ580">
        <f>EmployeeData36[[#This Row],[Odds]]/(1+EmployeeData36[[#This Row],[Odds]])</f>
        <v>9.8836215962705018E-2</v>
      </c>
      <c r="AK580">
        <f>IF(AR580=1,LN(EmployeeData36[[#This Row],[Probability]]),LN(1-EmployeeData36[[#This Row],[Probability]]))</f>
        <v>-0.1040682576082672</v>
      </c>
      <c r="AL580" s="3">
        <f>(AR580-EmployeeData36[[#This Row],[Probability]])^2</f>
        <v>9.7685975858264659E-3</v>
      </c>
      <c r="AM580" t="str">
        <f>IF(EmployeeData36[[#This Row],[Probability]]&lt;10%,"Low",
IF(EmployeeData36[[#This Row],[Probability]]&lt;20%,"Moderate",
IF(EmployeeData36[[#This Row],[Probability]]&lt;30%,"High","Very High")))</f>
        <v>Low</v>
      </c>
      <c r="AN580">
        <f t="shared" si="9"/>
        <v>0</v>
      </c>
      <c r="AO580" t="str">
        <f>EmployeeData3[[#This Row],[Department]]</f>
        <v>Sales</v>
      </c>
      <c r="AP580" t="str">
        <f>EmployeeData3[[#This Row],[Country]]</f>
        <v>US</v>
      </c>
      <c r="AQ580" t="str">
        <f>EmployeeData[[#This Row],[Job Level]]</f>
        <v>Senior</v>
      </c>
      <c r="AR580">
        <v>0</v>
      </c>
    </row>
    <row r="581" spans="1:44">
      <c r="A581">
        <v>49</v>
      </c>
      <c r="B581">
        <v>8.8000000000000007</v>
      </c>
      <c r="C581">
        <v>2.6</v>
      </c>
      <c r="D581" s="3">
        <v>1.05</v>
      </c>
      <c r="E581">
        <v>1</v>
      </c>
      <c r="F581">
        <v>20</v>
      </c>
      <c r="G581">
        <v>67</v>
      </c>
      <c r="H581">
        <v>3</v>
      </c>
      <c r="I581">
        <v>0.2</v>
      </c>
      <c r="J581">
        <v>0</v>
      </c>
      <c r="K581">
        <v>28</v>
      </c>
      <c r="L581">
        <v>1</v>
      </c>
      <c r="M581">
        <v>0</v>
      </c>
      <c r="N581">
        <v>1</v>
      </c>
      <c r="O581">
        <v>0</v>
      </c>
      <c r="P581">
        <v>0</v>
      </c>
      <c r="Q581">
        <v>0</v>
      </c>
      <c r="R581">
        <v>1</v>
      </c>
      <c r="S581">
        <v>0</v>
      </c>
      <c r="T581">
        <v>0</v>
      </c>
      <c r="U581">
        <v>1</v>
      </c>
      <c r="V581">
        <v>0</v>
      </c>
      <c r="W581">
        <v>0</v>
      </c>
      <c r="X581">
        <v>0</v>
      </c>
      <c r="Y581">
        <v>0</v>
      </c>
      <c r="Z581">
        <v>0</v>
      </c>
      <c r="AA581">
        <v>0</v>
      </c>
      <c r="AB581">
        <v>0</v>
      </c>
      <c r="AC581">
        <v>0</v>
      </c>
      <c r="AD581">
        <v>0</v>
      </c>
      <c r="AE581">
        <v>0</v>
      </c>
      <c r="AF581">
        <v>1</v>
      </c>
      <c r="AG581">
        <v>0</v>
      </c>
      <c r="AH581" s="59" cm="1">
        <f t="array" ref="AH581">$B$1005+SUMPRODUCT(A581:AG581,TRANSPOSE($B$1006:$B$1038))</f>
        <v>-3.1457474622163346</v>
      </c>
      <c r="AI581" s="3">
        <f>EXP(EmployeeData36[[#This Row],[Logit]])</f>
        <v>4.3034745176075383E-2</v>
      </c>
      <c r="AJ581">
        <f>EmployeeData36[[#This Row],[Odds]]/(1+EmployeeData36[[#This Row],[Odds]])</f>
        <v>4.1259167419979537E-2</v>
      </c>
      <c r="AK581">
        <f>IF(AR581=1,LN(EmployeeData36[[#This Row],[Probability]]),LN(1-EmployeeData36[[#This Row],[Probability]]))</f>
        <v>-4.2134488192518409E-2</v>
      </c>
      <c r="AL581" s="3">
        <f>(AR581-EmployeeData36[[#This Row],[Probability]])^2</f>
        <v>1.7023188961899009E-3</v>
      </c>
      <c r="AM581" t="str">
        <f>IF(EmployeeData36[[#This Row],[Probability]]&lt;10%,"Low",
IF(EmployeeData36[[#This Row],[Probability]]&lt;20%,"Moderate",
IF(EmployeeData36[[#This Row],[Probability]]&lt;30%,"High","Very High")))</f>
        <v>Low</v>
      </c>
      <c r="AN581">
        <f t="shared" si="9"/>
        <v>0</v>
      </c>
      <c r="AO581" t="str">
        <f>EmployeeData3[[#This Row],[Department]]</f>
        <v>Finance</v>
      </c>
      <c r="AP581" t="str">
        <f>EmployeeData3[[#This Row],[Country]]</f>
        <v>UK</v>
      </c>
      <c r="AQ581" t="str">
        <f>EmployeeData[[#This Row],[Job Level]]</f>
        <v>Senior</v>
      </c>
      <c r="AR581">
        <v>0</v>
      </c>
    </row>
    <row r="582" spans="1:44">
      <c r="A582">
        <v>38</v>
      </c>
      <c r="B582">
        <v>6.1</v>
      </c>
      <c r="C582">
        <v>5.2</v>
      </c>
      <c r="D582" s="3">
        <v>1.02</v>
      </c>
      <c r="E582">
        <v>0</v>
      </c>
      <c r="F582">
        <v>16</v>
      </c>
      <c r="G582">
        <v>50</v>
      </c>
      <c r="H582">
        <v>8</v>
      </c>
      <c r="I582">
        <v>3</v>
      </c>
      <c r="J582">
        <v>1</v>
      </c>
      <c r="K582">
        <v>27</v>
      </c>
      <c r="L582">
        <v>1</v>
      </c>
      <c r="M582">
        <v>0</v>
      </c>
      <c r="N582">
        <v>0</v>
      </c>
      <c r="O582">
        <v>0</v>
      </c>
      <c r="P582">
        <v>0</v>
      </c>
      <c r="Q582">
        <v>0</v>
      </c>
      <c r="R582">
        <v>0</v>
      </c>
      <c r="S582">
        <v>0</v>
      </c>
      <c r="T582">
        <v>0</v>
      </c>
      <c r="U582">
        <v>0</v>
      </c>
      <c r="V582">
        <v>0</v>
      </c>
      <c r="W582">
        <v>0</v>
      </c>
      <c r="X582">
        <v>0</v>
      </c>
      <c r="Y582">
        <v>1</v>
      </c>
      <c r="Z582">
        <v>0</v>
      </c>
      <c r="AA582">
        <v>0</v>
      </c>
      <c r="AB582">
        <v>0</v>
      </c>
      <c r="AC582">
        <v>0</v>
      </c>
      <c r="AD582">
        <v>0</v>
      </c>
      <c r="AE582">
        <v>1</v>
      </c>
      <c r="AF582">
        <v>1</v>
      </c>
      <c r="AG582">
        <v>0</v>
      </c>
      <c r="AH582" s="59" cm="1">
        <f t="array" ref="AH582">$B$1005+SUMPRODUCT(A582:AG582,TRANSPOSE($B$1006:$B$1038))</f>
        <v>0.25014892702561653</v>
      </c>
      <c r="AI582" s="3">
        <f>EXP(EmployeeData36[[#This Row],[Logit]])</f>
        <v>1.2842166570139377</v>
      </c>
      <c r="AJ582">
        <f>EmployeeData36[[#This Row],[Odds]]/(1+EmployeeData36[[#This Row],[Odds]])</f>
        <v>0.56221315656315252</v>
      </c>
      <c r="AK582">
        <f>IF(AR582=1,LN(EmployeeData36[[#This Row],[Probability]]),LN(1-EmployeeData36[[#This Row],[Probability]]))</f>
        <v>-0.57587421885689438</v>
      </c>
      <c r="AL582" s="3">
        <f>(AR582-EmployeeData36[[#This Row],[Probability]])^2</f>
        <v>0.19165732028639881</v>
      </c>
      <c r="AM582" t="str">
        <f>IF(EmployeeData36[[#This Row],[Probability]]&lt;10%,"Low",
IF(EmployeeData36[[#This Row],[Probability]]&lt;20%,"Moderate",
IF(EmployeeData36[[#This Row],[Probability]]&lt;30%,"High","Very High")))</f>
        <v>Very High</v>
      </c>
      <c r="AN582">
        <f t="shared" si="9"/>
        <v>1</v>
      </c>
      <c r="AO582" t="str">
        <f>EmployeeData3[[#This Row],[Department]]</f>
        <v>Sales</v>
      </c>
      <c r="AP582" t="str">
        <f>EmployeeData3[[#This Row],[Country]]</f>
        <v>US</v>
      </c>
      <c r="AQ582" t="str">
        <f>EmployeeData[[#This Row],[Job Level]]</f>
        <v>Professional</v>
      </c>
      <c r="AR582">
        <v>1</v>
      </c>
    </row>
    <row r="583" spans="1:44">
      <c r="A583">
        <v>43</v>
      </c>
      <c r="B583">
        <v>1.5</v>
      </c>
      <c r="C583">
        <v>1.5</v>
      </c>
      <c r="D583" s="3">
        <v>1.18</v>
      </c>
      <c r="E583">
        <v>0</v>
      </c>
      <c r="F583">
        <v>7</v>
      </c>
      <c r="G583">
        <v>81</v>
      </c>
      <c r="H583">
        <v>1</v>
      </c>
      <c r="I583">
        <v>3.8</v>
      </c>
      <c r="J583">
        <v>0</v>
      </c>
      <c r="K583">
        <v>11</v>
      </c>
      <c r="L583">
        <v>1</v>
      </c>
      <c r="M583">
        <v>0</v>
      </c>
      <c r="N583">
        <v>0</v>
      </c>
      <c r="O583">
        <v>0</v>
      </c>
      <c r="P583">
        <v>0</v>
      </c>
      <c r="Q583">
        <v>0</v>
      </c>
      <c r="R583">
        <v>0</v>
      </c>
      <c r="S583">
        <v>0</v>
      </c>
      <c r="T583">
        <v>1</v>
      </c>
      <c r="U583">
        <v>0</v>
      </c>
      <c r="V583">
        <v>0</v>
      </c>
      <c r="W583">
        <v>0</v>
      </c>
      <c r="X583">
        <v>0</v>
      </c>
      <c r="Y583">
        <v>0</v>
      </c>
      <c r="Z583">
        <v>0</v>
      </c>
      <c r="AA583">
        <v>0</v>
      </c>
      <c r="AB583">
        <v>0</v>
      </c>
      <c r="AC583">
        <v>0</v>
      </c>
      <c r="AD583">
        <v>0</v>
      </c>
      <c r="AE583">
        <v>0</v>
      </c>
      <c r="AF583">
        <v>0</v>
      </c>
      <c r="AG583">
        <v>0</v>
      </c>
      <c r="AH583" s="59" cm="1">
        <f t="array" ref="AH583">$B$1005+SUMPRODUCT(A583:AG583,TRANSPOSE($B$1006:$B$1038))</f>
        <v>-2.3540268973230951</v>
      </c>
      <c r="AI583" s="3">
        <f>EXP(EmployeeData36[[#This Row],[Logit]])</f>
        <v>9.4985892603127869E-2</v>
      </c>
      <c r="AJ583">
        <f>EmployeeData36[[#This Row],[Odds]]/(1+EmployeeData36[[#This Row],[Odds]])</f>
        <v>8.6746224992284002E-2</v>
      </c>
      <c r="AK583">
        <f>IF(AR583=1,LN(EmployeeData36[[#This Row],[Probability]]),LN(1-EmployeeData36[[#This Row],[Probability]]))</f>
        <v>-9.074147971800843E-2</v>
      </c>
      <c r="AL583" s="3">
        <f>(AR583-EmployeeData36[[#This Row],[Probability]])^2</f>
        <v>7.5249075504119573E-3</v>
      </c>
      <c r="AM583" t="str">
        <f>IF(EmployeeData36[[#This Row],[Probability]]&lt;10%,"Low",
IF(EmployeeData36[[#This Row],[Probability]]&lt;20%,"Moderate",
IF(EmployeeData36[[#This Row],[Probability]]&lt;30%,"High","Very High")))</f>
        <v>Low</v>
      </c>
      <c r="AN583">
        <f t="shared" si="9"/>
        <v>0</v>
      </c>
      <c r="AO583" t="str">
        <f>EmployeeData3[[#This Row],[Department]]</f>
        <v>Claims</v>
      </c>
      <c r="AP583" t="str">
        <f>EmployeeData3[[#This Row],[Country]]</f>
        <v>UK</v>
      </c>
      <c r="AQ583" t="str">
        <f>EmployeeData[[#This Row],[Job Level]]</f>
        <v>Professional</v>
      </c>
      <c r="AR583">
        <v>0</v>
      </c>
    </row>
    <row r="584" spans="1:44">
      <c r="A584">
        <v>30</v>
      </c>
      <c r="B584">
        <v>5.9</v>
      </c>
      <c r="C584">
        <v>0.4</v>
      </c>
      <c r="D584" s="3">
        <v>0.78</v>
      </c>
      <c r="E584">
        <v>1</v>
      </c>
      <c r="F584">
        <v>1</v>
      </c>
      <c r="G584">
        <v>59</v>
      </c>
      <c r="H584">
        <v>9</v>
      </c>
      <c r="I584">
        <v>2.1</v>
      </c>
      <c r="J584">
        <v>0</v>
      </c>
      <c r="K584">
        <v>43</v>
      </c>
      <c r="L584">
        <v>0</v>
      </c>
      <c r="M584">
        <v>0</v>
      </c>
      <c r="N584">
        <v>1</v>
      </c>
      <c r="O584">
        <v>0</v>
      </c>
      <c r="P584">
        <v>0</v>
      </c>
      <c r="Q584">
        <v>0</v>
      </c>
      <c r="R584">
        <v>1</v>
      </c>
      <c r="S584">
        <v>0</v>
      </c>
      <c r="T584">
        <v>0</v>
      </c>
      <c r="U584">
        <v>0</v>
      </c>
      <c r="V584">
        <v>0</v>
      </c>
      <c r="W584">
        <v>0</v>
      </c>
      <c r="X584">
        <v>0</v>
      </c>
      <c r="Y584">
        <v>1</v>
      </c>
      <c r="Z584">
        <v>0</v>
      </c>
      <c r="AA584">
        <v>0</v>
      </c>
      <c r="AB584">
        <v>0</v>
      </c>
      <c r="AC584">
        <v>0</v>
      </c>
      <c r="AD584">
        <v>0</v>
      </c>
      <c r="AE584">
        <v>0</v>
      </c>
      <c r="AF584">
        <v>0</v>
      </c>
      <c r="AG584">
        <v>0</v>
      </c>
      <c r="AH584" s="59" cm="1">
        <f t="array" ref="AH584">$B$1005+SUMPRODUCT(A584:AG584,TRANSPOSE($B$1006:$B$1038))</f>
        <v>-3.6803227335009012</v>
      </c>
      <c r="AI584" s="3">
        <f>EXP(EmployeeData36[[#This Row],[Logit]])</f>
        <v>2.521483584968779E-2</v>
      </c>
      <c r="AJ584">
        <f>EmployeeData36[[#This Row],[Odds]]/(1+EmployeeData36[[#This Row],[Odds]])</f>
        <v>2.4594684906983411E-2</v>
      </c>
      <c r="AK584">
        <f>IF(AR584=1,LN(EmployeeData36[[#This Row],[Probability]]),LN(1-EmployeeData36[[#This Row],[Probability]]))</f>
        <v>-2.4902186579123776E-2</v>
      </c>
      <c r="AL584" s="3">
        <f>(AR584-EmployeeData36[[#This Row],[Probability]])^2</f>
        <v>6.0489852567379755E-4</v>
      </c>
      <c r="AM584" t="str">
        <f>IF(EmployeeData36[[#This Row],[Probability]]&lt;10%,"Low",
IF(EmployeeData36[[#This Row],[Probability]]&lt;20%,"Moderate",
IF(EmployeeData36[[#This Row],[Probability]]&lt;30%,"High","Very High")))</f>
        <v>Low</v>
      </c>
      <c r="AN584">
        <f t="shared" si="9"/>
        <v>0</v>
      </c>
      <c r="AO584" t="str">
        <f>EmployeeData3[[#This Row],[Department]]</f>
        <v>Sales</v>
      </c>
      <c r="AP584" t="str">
        <f>EmployeeData3[[#This Row],[Country]]</f>
        <v>UK</v>
      </c>
      <c r="AQ584" t="str">
        <f>EmployeeData[[#This Row],[Job Level]]</f>
        <v>Senior</v>
      </c>
      <c r="AR584">
        <v>0</v>
      </c>
    </row>
    <row r="585" spans="1:44">
      <c r="A585">
        <v>32</v>
      </c>
      <c r="B585">
        <v>6.2</v>
      </c>
      <c r="C585">
        <v>3.4</v>
      </c>
      <c r="D585" s="3">
        <v>1.03</v>
      </c>
      <c r="E585">
        <v>1</v>
      </c>
      <c r="F585">
        <v>20</v>
      </c>
      <c r="G585">
        <v>70</v>
      </c>
      <c r="H585">
        <v>11</v>
      </c>
      <c r="I585">
        <v>2.8</v>
      </c>
      <c r="J585">
        <v>1</v>
      </c>
      <c r="K585">
        <v>35</v>
      </c>
      <c r="L585">
        <v>1</v>
      </c>
      <c r="M585">
        <v>0</v>
      </c>
      <c r="N585">
        <v>1</v>
      </c>
      <c r="O585">
        <v>0</v>
      </c>
      <c r="P585">
        <v>0</v>
      </c>
      <c r="Q585">
        <v>0</v>
      </c>
      <c r="R585">
        <v>0</v>
      </c>
      <c r="S585">
        <v>0</v>
      </c>
      <c r="T585">
        <v>0</v>
      </c>
      <c r="U585">
        <v>0</v>
      </c>
      <c r="V585">
        <v>1</v>
      </c>
      <c r="W585">
        <v>0</v>
      </c>
      <c r="X585">
        <v>0</v>
      </c>
      <c r="Y585">
        <v>0</v>
      </c>
      <c r="Z585">
        <v>0</v>
      </c>
      <c r="AA585">
        <v>0</v>
      </c>
      <c r="AB585">
        <v>0</v>
      </c>
      <c r="AC585">
        <v>0</v>
      </c>
      <c r="AD585">
        <v>0</v>
      </c>
      <c r="AE585">
        <v>0</v>
      </c>
      <c r="AF585">
        <v>0</v>
      </c>
      <c r="AG585">
        <v>0</v>
      </c>
      <c r="AH585" s="59" cm="1">
        <f t="array" ref="AH585">$B$1005+SUMPRODUCT(A585:AG585,TRANSPOSE($B$1006:$B$1038))</f>
        <v>-1.5266258629316374</v>
      </c>
      <c r="AI585" s="3">
        <f>EXP(EmployeeData36[[#This Row],[Logit]])</f>
        <v>0.21726752233295613</v>
      </c>
      <c r="AJ585">
        <f>EmployeeData36[[#This Row],[Odds]]/(1+EmployeeData36[[#This Row],[Odds]])</f>
        <v>0.1784878987952884</v>
      </c>
      <c r="AK585">
        <f>IF(AR585=1,LN(EmployeeData36[[#This Row],[Probability]]),LN(1-EmployeeData36[[#This Row],[Probability]]))</f>
        <v>-0.19660861099284424</v>
      </c>
      <c r="AL585" s="3">
        <f>(AR585-EmployeeData36[[#This Row],[Probability]])^2</f>
        <v>3.185793001635711E-2</v>
      </c>
      <c r="AM585" t="str">
        <f>IF(EmployeeData36[[#This Row],[Probability]]&lt;10%,"Low",
IF(EmployeeData36[[#This Row],[Probability]]&lt;20%,"Moderate",
IF(EmployeeData36[[#This Row],[Probability]]&lt;30%,"High","Very High")))</f>
        <v>Moderate</v>
      </c>
      <c r="AN585">
        <f t="shared" si="9"/>
        <v>0</v>
      </c>
      <c r="AO585" t="str">
        <f>EmployeeData3[[#This Row],[Department]]</f>
        <v>HR</v>
      </c>
      <c r="AP585" t="str">
        <f>EmployeeData3[[#This Row],[Country]]</f>
        <v>UK</v>
      </c>
      <c r="AQ585" t="str">
        <f>EmployeeData[[#This Row],[Job Level]]</f>
        <v>Professional</v>
      </c>
      <c r="AR585">
        <v>0</v>
      </c>
    </row>
    <row r="586" spans="1:44">
      <c r="A586">
        <v>41</v>
      </c>
      <c r="B586">
        <v>5.4</v>
      </c>
      <c r="C586">
        <v>4.9000000000000004</v>
      </c>
      <c r="D586" s="3">
        <v>0.82</v>
      </c>
      <c r="E586">
        <v>1</v>
      </c>
      <c r="F586">
        <v>18</v>
      </c>
      <c r="G586">
        <v>87</v>
      </c>
      <c r="H586">
        <v>3</v>
      </c>
      <c r="I586">
        <v>4.5999999999999996</v>
      </c>
      <c r="J586">
        <v>0</v>
      </c>
      <c r="K586">
        <v>40</v>
      </c>
      <c r="L586">
        <v>1</v>
      </c>
      <c r="M586">
        <v>0</v>
      </c>
      <c r="N586">
        <v>0</v>
      </c>
      <c r="O586">
        <v>0</v>
      </c>
      <c r="P586">
        <v>0</v>
      </c>
      <c r="Q586">
        <v>0</v>
      </c>
      <c r="R586">
        <v>0</v>
      </c>
      <c r="S586">
        <v>1</v>
      </c>
      <c r="T586">
        <v>0</v>
      </c>
      <c r="U586">
        <v>0</v>
      </c>
      <c r="V586">
        <v>0</v>
      </c>
      <c r="W586">
        <v>0</v>
      </c>
      <c r="X586">
        <v>0</v>
      </c>
      <c r="Y586">
        <v>0</v>
      </c>
      <c r="Z586">
        <v>0</v>
      </c>
      <c r="AA586">
        <v>0</v>
      </c>
      <c r="AB586">
        <v>1</v>
      </c>
      <c r="AC586">
        <v>0</v>
      </c>
      <c r="AD586">
        <v>0</v>
      </c>
      <c r="AE586">
        <v>0</v>
      </c>
      <c r="AF586">
        <v>0</v>
      </c>
      <c r="AG586">
        <v>0</v>
      </c>
      <c r="AH586" s="59" cm="1">
        <f t="array" ref="AH586">$B$1005+SUMPRODUCT(A586:AG586,TRANSPOSE($B$1006:$B$1038))</f>
        <v>-2.3479637899041887</v>
      </c>
      <c r="AI586" s="3">
        <f>EXP(EmployeeData36[[#This Row],[Logit]])</f>
        <v>9.5563551708241726E-2</v>
      </c>
      <c r="AJ586">
        <f>EmployeeData36[[#This Row],[Odds]]/(1+EmployeeData36[[#This Row],[Odds]])</f>
        <v>8.7227757403242942E-2</v>
      </c>
      <c r="AK586">
        <f>IF(AR586=1,LN(EmployeeData36[[#This Row],[Probability]]),LN(1-EmployeeData36[[#This Row],[Probability]]))</f>
        <v>-9.1268889971179559E-2</v>
      </c>
      <c r="AL586" s="3">
        <f>(AR586-EmployeeData36[[#This Row],[Probability]])^2</f>
        <v>7.6086816615990038E-3</v>
      </c>
      <c r="AM586" t="str">
        <f>IF(EmployeeData36[[#This Row],[Probability]]&lt;10%,"Low",
IF(EmployeeData36[[#This Row],[Probability]]&lt;20%,"Moderate",
IF(EmployeeData36[[#This Row],[Probability]]&lt;30%,"High","Very High")))</f>
        <v>Low</v>
      </c>
      <c r="AN586">
        <f t="shared" si="9"/>
        <v>0</v>
      </c>
      <c r="AO586" t="str">
        <f>EmployeeData3[[#This Row],[Department]]</f>
        <v>Operations</v>
      </c>
      <c r="AP586" t="str">
        <f>EmployeeData3[[#This Row],[Country]]</f>
        <v>Germany</v>
      </c>
      <c r="AQ586" t="str">
        <f>EmployeeData[[#This Row],[Job Level]]</f>
        <v>Senior Manager</v>
      </c>
      <c r="AR586">
        <v>0</v>
      </c>
    </row>
    <row r="587" spans="1:44">
      <c r="A587">
        <v>55</v>
      </c>
      <c r="B587">
        <v>9.8000000000000007</v>
      </c>
      <c r="C587">
        <v>7.3</v>
      </c>
      <c r="D587" s="3">
        <v>0.72</v>
      </c>
      <c r="E587">
        <v>0</v>
      </c>
      <c r="F587">
        <v>10</v>
      </c>
      <c r="G587">
        <v>47</v>
      </c>
      <c r="H587">
        <v>12</v>
      </c>
      <c r="I587">
        <v>0.2</v>
      </c>
      <c r="J587">
        <v>0</v>
      </c>
      <c r="K587">
        <v>18</v>
      </c>
      <c r="L587">
        <v>0</v>
      </c>
      <c r="M587">
        <v>0</v>
      </c>
      <c r="N587">
        <v>1</v>
      </c>
      <c r="O587">
        <v>0</v>
      </c>
      <c r="P587">
        <v>0</v>
      </c>
      <c r="Q587">
        <v>0</v>
      </c>
      <c r="R587">
        <v>0</v>
      </c>
      <c r="S587">
        <v>0</v>
      </c>
      <c r="T587">
        <v>0</v>
      </c>
      <c r="U587">
        <v>1</v>
      </c>
      <c r="V587">
        <v>0</v>
      </c>
      <c r="W587">
        <v>0</v>
      </c>
      <c r="X587">
        <v>0</v>
      </c>
      <c r="Y587">
        <v>0</v>
      </c>
      <c r="Z587">
        <v>0</v>
      </c>
      <c r="AA587">
        <v>0</v>
      </c>
      <c r="AB587">
        <v>0</v>
      </c>
      <c r="AC587">
        <v>0</v>
      </c>
      <c r="AD587">
        <v>0</v>
      </c>
      <c r="AE587">
        <v>0</v>
      </c>
      <c r="AF587">
        <v>0</v>
      </c>
      <c r="AG587">
        <v>0</v>
      </c>
      <c r="AH587" s="59" cm="1">
        <f t="array" ref="AH587">$B$1005+SUMPRODUCT(A587:AG587,TRANSPOSE($B$1006:$B$1038))</f>
        <v>-1.1841960696762761</v>
      </c>
      <c r="AI587" s="3">
        <f>EXP(EmployeeData36[[#This Row],[Logit]])</f>
        <v>0.30599207695273972</v>
      </c>
      <c r="AJ587">
        <f>EmployeeData36[[#This Row],[Odds]]/(1+EmployeeData36[[#This Row],[Odds]])</f>
        <v>0.2342985706825331</v>
      </c>
      <c r="AK587">
        <f>IF(AR587=1,LN(EmployeeData36[[#This Row],[Probability]]),LN(1-EmployeeData36[[#This Row],[Probability]]))</f>
        <v>-1.451159033860306</v>
      </c>
      <c r="AL587" s="3">
        <f>(AR587-EmployeeData36[[#This Row],[Probability]])^2</f>
        <v>0.58629867885881171</v>
      </c>
      <c r="AM587" t="str">
        <f>IF(EmployeeData36[[#This Row],[Probability]]&lt;10%,"Low",
IF(EmployeeData36[[#This Row],[Probability]]&lt;20%,"Moderate",
IF(EmployeeData36[[#This Row],[Probability]]&lt;30%,"High","Very High")))</f>
        <v>High</v>
      </c>
      <c r="AN587">
        <f t="shared" si="9"/>
        <v>1</v>
      </c>
      <c r="AO587" t="str">
        <f>EmployeeData3[[#This Row],[Department]]</f>
        <v>Finance</v>
      </c>
      <c r="AP587" t="str">
        <f>EmployeeData3[[#This Row],[Country]]</f>
        <v>UK</v>
      </c>
      <c r="AQ587" t="str">
        <f>EmployeeData[[#This Row],[Job Level]]</f>
        <v>Professional</v>
      </c>
      <c r="AR587">
        <v>1</v>
      </c>
    </row>
    <row r="588" spans="1:44">
      <c r="A588">
        <v>51</v>
      </c>
      <c r="B588">
        <v>4.2</v>
      </c>
      <c r="C588">
        <v>1.2</v>
      </c>
      <c r="D588" s="3">
        <v>1.06</v>
      </c>
      <c r="E588">
        <v>0</v>
      </c>
      <c r="F588">
        <v>1</v>
      </c>
      <c r="G588">
        <v>54</v>
      </c>
      <c r="H588">
        <v>6</v>
      </c>
      <c r="I588">
        <v>1.9</v>
      </c>
      <c r="J588">
        <v>0</v>
      </c>
      <c r="K588">
        <v>29</v>
      </c>
      <c r="L588">
        <v>1</v>
      </c>
      <c r="M588">
        <v>0</v>
      </c>
      <c r="N588">
        <v>0</v>
      </c>
      <c r="O588">
        <v>0</v>
      </c>
      <c r="P588">
        <v>0</v>
      </c>
      <c r="Q588">
        <v>0</v>
      </c>
      <c r="R588">
        <v>1</v>
      </c>
      <c r="S588">
        <v>0</v>
      </c>
      <c r="T588">
        <v>0</v>
      </c>
      <c r="U588">
        <v>0</v>
      </c>
      <c r="V588">
        <v>0</v>
      </c>
      <c r="W588">
        <v>1</v>
      </c>
      <c r="X588">
        <v>0</v>
      </c>
      <c r="Y588">
        <v>0</v>
      </c>
      <c r="Z588">
        <v>0</v>
      </c>
      <c r="AA588">
        <v>0</v>
      </c>
      <c r="AB588">
        <v>0</v>
      </c>
      <c r="AC588">
        <v>0</v>
      </c>
      <c r="AD588">
        <v>0</v>
      </c>
      <c r="AE588">
        <v>1</v>
      </c>
      <c r="AF588">
        <v>0</v>
      </c>
      <c r="AG588">
        <v>0</v>
      </c>
      <c r="AH588" s="59" cm="1">
        <f t="array" ref="AH588">$B$1005+SUMPRODUCT(A588:AG588,TRANSPOSE($B$1006:$B$1038))</f>
        <v>-1.9540213855104827</v>
      </c>
      <c r="AI588" s="3">
        <f>EXP(EmployeeData36[[#This Row],[Logit]])</f>
        <v>0.14170308155152705</v>
      </c>
      <c r="AJ588">
        <f>EmployeeData36[[#This Row],[Odds]]/(1+EmployeeData36[[#This Row],[Odds]])</f>
        <v>0.12411552867051778</v>
      </c>
      <c r="AK588">
        <f>IF(AR588=1,LN(EmployeeData36[[#This Row],[Probability]]),LN(1-EmployeeData36[[#This Row],[Probability]]))</f>
        <v>-0.13252107878691713</v>
      </c>
      <c r="AL588" s="3">
        <f>(AR588-EmployeeData36[[#This Row],[Probability]])^2</f>
        <v>1.5404664457162123E-2</v>
      </c>
      <c r="AM588" t="str">
        <f>IF(EmployeeData36[[#This Row],[Probability]]&lt;10%,"Low",
IF(EmployeeData36[[#This Row],[Probability]]&lt;20%,"Moderate",
IF(EmployeeData36[[#This Row],[Probability]]&lt;30%,"High","Very High")))</f>
        <v>Moderate</v>
      </c>
      <c r="AN588">
        <f t="shared" si="9"/>
        <v>0</v>
      </c>
      <c r="AO588" t="str">
        <f>EmployeeData3[[#This Row],[Department]]</f>
        <v>IT</v>
      </c>
      <c r="AP588" t="str">
        <f>EmployeeData3[[#This Row],[Country]]</f>
        <v>US</v>
      </c>
      <c r="AQ588" t="str">
        <f>EmployeeData[[#This Row],[Job Level]]</f>
        <v>Senior</v>
      </c>
      <c r="AR588">
        <v>0</v>
      </c>
    </row>
    <row r="589" spans="1:44">
      <c r="A589">
        <v>43</v>
      </c>
      <c r="B589">
        <v>9.5</v>
      </c>
      <c r="C589">
        <v>0.6</v>
      </c>
      <c r="D589" s="3">
        <v>1</v>
      </c>
      <c r="E589">
        <v>0</v>
      </c>
      <c r="F589">
        <v>22</v>
      </c>
      <c r="G589">
        <v>75</v>
      </c>
      <c r="H589">
        <v>1</v>
      </c>
      <c r="I589">
        <v>6.7</v>
      </c>
      <c r="J589">
        <v>0</v>
      </c>
      <c r="K589">
        <v>26</v>
      </c>
      <c r="L589">
        <v>1</v>
      </c>
      <c r="M589">
        <v>0</v>
      </c>
      <c r="N589">
        <v>0</v>
      </c>
      <c r="O589">
        <v>0</v>
      </c>
      <c r="P589">
        <v>0</v>
      </c>
      <c r="Q589">
        <v>0</v>
      </c>
      <c r="R589">
        <v>0</v>
      </c>
      <c r="S589">
        <v>0</v>
      </c>
      <c r="T589">
        <v>0</v>
      </c>
      <c r="U589">
        <v>0</v>
      </c>
      <c r="V589">
        <v>0</v>
      </c>
      <c r="W589">
        <v>1</v>
      </c>
      <c r="X589">
        <v>0</v>
      </c>
      <c r="Y589">
        <v>0</v>
      </c>
      <c r="Z589">
        <v>0</v>
      </c>
      <c r="AA589">
        <v>0</v>
      </c>
      <c r="AB589">
        <v>0</v>
      </c>
      <c r="AC589">
        <v>1</v>
      </c>
      <c r="AD589">
        <v>0</v>
      </c>
      <c r="AE589">
        <v>0</v>
      </c>
      <c r="AF589">
        <v>0</v>
      </c>
      <c r="AG589">
        <v>1</v>
      </c>
      <c r="AH589" s="59" cm="1">
        <f t="array" ref="AH589">$B$1005+SUMPRODUCT(A589:AG589,TRANSPOSE($B$1006:$B$1038))</f>
        <v>-1.6038854531648044</v>
      </c>
      <c r="AI589" s="3">
        <f>EXP(EmployeeData36[[#This Row],[Logit]])</f>
        <v>0.2011135805482234</v>
      </c>
      <c r="AJ589">
        <f>EmployeeData36[[#This Row],[Odds]]/(1+EmployeeData36[[#This Row],[Odds]])</f>
        <v>0.16743926952888941</v>
      </c>
      <c r="AK589">
        <f>IF(AR589=1,LN(EmployeeData36[[#This Row],[Probability]]),LN(1-EmployeeData36[[#This Row],[Probability]]))</f>
        <v>-0.18324911027337709</v>
      </c>
      <c r="AL589" s="3">
        <f>(AR589-EmployeeData36[[#This Row],[Probability]])^2</f>
        <v>2.8035908980368073E-2</v>
      </c>
      <c r="AM589" t="str">
        <f>IF(EmployeeData36[[#This Row],[Probability]]&lt;10%,"Low",
IF(EmployeeData36[[#This Row],[Probability]]&lt;20%,"Moderate",
IF(EmployeeData36[[#This Row],[Probability]]&lt;30%,"High","Very High")))</f>
        <v>Moderate</v>
      </c>
      <c r="AN589">
        <f t="shared" si="9"/>
        <v>0</v>
      </c>
      <c r="AO589" t="str">
        <f>EmployeeData3[[#This Row],[Department]]</f>
        <v>IT</v>
      </c>
      <c r="AP589" t="str">
        <f>EmployeeData3[[#This Row],[Country]]</f>
        <v>Ireland</v>
      </c>
      <c r="AQ589" t="str">
        <f>EmployeeData[[#This Row],[Job Level]]</f>
        <v>Professional</v>
      </c>
      <c r="AR589">
        <v>0</v>
      </c>
    </row>
    <row r="590" spans="1:44">
      <c r="A590">
        <v>39</v>
      </c>
      <c r="B590">
        <v>9.5</v>
      </c>
      <c r="C590">
        <v>3.9</v>
      </c>
      <c r="D590" s="3">
        <v>0.96</v>
      </c>
      <c r="E590">
        <v>0</v>
      </c>
      <c r="F590">
        <v>14</v>
      </c>
      <c r="G590">
        <v>83</v>
      </c>
      <c r="H590">
        <v>5</v>
      </c>
      <c r="I590">
        <v>1</v>
      </c>
      <c r="J590">
        <v>1</v>
      </c>
      <c r="K590">
        <v>38</v>
      </c>
      <c r="L590">
        <v>0</v>
      </c>
      <c r="M590">
        <v>1</v>
      </c>
      <c r="N590">
        <v>0</v>
      </c>
      <c r="O590">
        <v>0</v>
      </c>
      <c r="P590">
        <v>0</v>
      </c>
      <c r="Q590">
        <v>0</v>
      </c>
      <c r="R590">
        <v>0</v>
      </c>
      <c r="S590">
        <v>0</v>
      </c>
      <c r="T590">
        <v>0</v>
      </c>
      <c r="U590">
        <v>0</v>
      </c>
      <c r="V590">
        <v>0</v>
      </c>
      <c r="W590">
        <v>1</v>
      </c>
      <c r="X590">
        <v>0</v>
      </c>
      <c r="Y590">
        <v>0</v>
      </c>
      <c r="Z590">
        <v>0</v>
      </c>
      <c r="AA590">
        <v>0</v>
      </c>
      <c r="AB590">
        <v>0</v>
      </c>
      <c r="AC590">
        <v>0</v>
      </c>
      <c r="AD590">
        <v>0</v>
      </c>
      <c r="AE590">
        <v>0</v>
      </c>
      <c r="AF590">
        <v>1</v>
      </c>
      <c r="AG590">
        <v>0</v>
      </c>
      <c r="AH590" s="59" cm="1">
        <f t="array" ref="AH590">$B$1005+SUMPRODUCT(A590:AG590,TRANSPOSE($B$1006:$B$1038))</f>
        <v>-1.9550594140924029</v>
      </c>
      <c r="AI590" s="3">
        <f>EXP(EmployeeData36[[#This Row],[Logit]])</f>
        <v>0.14155606601909354</v>
      </c>
      <c r="AJ590">
        <f>EmployeeData36[[#This Row],[Odds]]/(1+EmployeeData36[[#This Row],[Odds]])</f>
        <v>0.12400272770897429</v>
      </c>
      <c r="AK590">
        <f>IF(AR590=1,LN(EmployeeData36[[#This Row],[Probability]]),LN(1-EmployeeData36[[#This Row],[Probability]]))</f>
        <v>-0.13239230187362352</v>
      </c>
      <c r="AL590" s="3">
        <f>(AR590-EmployeeData36[[#This Row],[Probability]])^2</f>
        <v>1.537667647926602E-2</v>
      </c>
      <c r="AM590" t="str">
        <f>IF(EmployeeData36[[#This Row],[Probability]]&lt;10%,"Low",
IF(EmployeeData36[[#This Row],[Probability]]&lt;20%,"Moderate",
IF(EmployeeData36[[#This Row],[Probability]]&lt;30%,"High","Very High")))</f>
        <v>Moderate</v>
      </c>
      <c r="AN590">
        <f t="shared" si="9"/>
        <v>0</v>
      </c>
      <c r="AO590" t="str">
        <f>EmployeeData3[[#This Row],[Department]]</f>
        <v>IT</v>
      </c>
      <c r="AP590" t="str">
        <f>EmployeeData3[[#This Row],[Country]]</f>
        <v>UK</v>
      </c>
      <c r="AQ590" t="str">
        <f>EmployeeData[[#This Row],[Job Level]]</f>
        <v>Professional</v>
      </c>
      <c r="AR590">
        <v>0</v>
      </c>
    </row>
    <row r="591" spans="1:44">
      <c r="A591">
        <v>51</v>
      </c>
      <c r="B591">
        <v>6.3</v>
      </c>
      <c r="C591">
        <v>2.9</v>
      </c>
      <c r="D591" s="3">
        <v>1.03</v>
      </c>
      <c r="E591">
        <v>0</v>
      </c>
      <c r="F591">
        <v>21</v>
      </c>
      <c r="G591">
        <v>53</v>
      </c>
      <c r="H591">
        <v>2</v>
      </c>
      <c r="I591">
        <v>1.6</v>
      </c>
      <c r="J591">
        <v>1</v>
      </c>
      <c r="K591">
        <v>38</v>
      </c>
      <c r="L591">
        <v>1</v>
      </c>
      <c r="M591">
        <v>0</v>
      </c>
      <c r="N591">
        <v>0</v>
      </c>
      <c r="O591">
        <v>0</v>
      </c>
      <c r="P591">
        <v>0</v>
      </c>
      <c r="Q591">
        <v>0</v>
      </c>
      <c r="R591">
        <v>1</v>
      </c>
      <c r="S591">
        <v>0</v>
      </c>
      <c r="T591">
        <v>0</v>
      </c>
      <c r="U591">
        <v>1</v>
      </c>
      <c r="V591">
        <v>0</v>
      </c>
      <c r="W591">
        <v>0</v>
      </c>
      <c r="X591">
        <v>0</v>
      </c>
      <c r="Y591">
        <v>0</v>
      </c>
      <c r="Z591">
        <v>0</v>
      </c>
      <c r="AA591">
        <v>0</v>
      </c>
      <c r="AB591">
        <v>0</v>
      </c>
      <c r="AC591">
        <v>0</v>
      </c>
      <c r="AD591">
        <v>0</v>
      </c>
      <c r="AE591">
        <v>1</v>
      </c>
      <c r="AF591">
        <v>0</v>
      </c>
      <c r="AG591">
        <v>0</v>
      </c>
      <c r="AH591" s="59" cm="1">
        <f t="array" ref="AH591">$B$1005+SUMPRODUCT(A591:AG591,TRANSPOSE($B$1006:$B$1038))</f>
        <v>-0.78394107892067977</v>
      </c>
      <c r="AI591" s="3">
        <f>EXP(EmployeeData36[[#This Row],[Logit]])</f>
        <v>0.45660295236951193</v>
      </c>
      <c r="AJ591">
        <f>EmployeeData36[[#This Row],[Odds]]/(1+EmployeeData36[[#This Row],[Odds]])</f>
        <v>0.31347111553408458</v>
      </c>
      <c r="AK591">
        <f>IF(AR591=1,LN(EmployeeData36[[#This Row],[Probability]]),LN(1-EmployeeData36[[#This Row],[Probability]]))</f>
        <v>-0.37610697969067947</v>
      </c>
      <c r="AL591" s="3">
        <f>(AR591-EmployeeData36[[#This Row],[Probability]])^2</f>
        <v>9.8264140274183398E-2</v>
      </c>
      <c r="AM591" t="str">
        <f>IF(EmployeeData36[[#This Row],[Probability]]&lt;10%,"Low",
IF(EmployeeData36[[#This Row],[Probability]]&lt;20%,"Moderate",
IF(EmployeeData36[[#This Row],[Probability]]&lt;30%,"High","Very High")))</f>
        <v>Very High</v>
      </c>
      <c r="AN591">
        <f t="shared" si="9"/>
        <v>0</v>
      </c>
      <c r="AO591" t="str">
        <f>EmployeeData3[[#This Row],[Department]]</f>
        <v>Finance</v>
      </c>
      <c r="AP591" t="str">
        <f>EmployeeData3[[#This Row],[Country]]</f>
        <v>US</v>
      </c>
      <c r="AQ591" t="str">
        <f>EmployeeData[[#This Row],[Job Level]]</f>
        <v>Senior</v>
      </c>
      <c r="AR591">
        <v>0</v>
      </c>
    </row>
    <row r="592" spans="1:44">
      <c r="A592">
        <v>45</v>
      </c>
      <c r="B592">
        <v>4.8</v>
      </c>
      <c r="C592">
        <v>2.7</v>
      </c>
      <c r="D592" s="3">
        <v>1.35</v>
      </c>
      <c r="E592">
        <v>1</v>
      </c>
      <c r="F592">
        <v>33</v>
      </c>
      <c r="G592">
        <v>78</v>
      </c>
      <c r="H592">
        <v>5</v>
      </c>
      <c r="I592">
        <v>0.4</v>
      </c>
      <c r="J592">
        <v>0</v>
      </c>
      <c r="K592">
        <v>26</v>
      </c>
      <c r="L592">
        <v>0</v>
      </c>
      <c r="M592">
        <v>1</v>
      </c>
      <c r="N592">
        <v>0</v>
      </c>
      <c r="O592">
        <v>0</v>
      </c>
      <c r="P592">
        <v>0</v>
      </c>
      <c r="Q592">
        <v>0</v>
      </c>
      <c r="R592">
        <v>1</v>
      </c>
      <c r="S592">
        <v>0</v>
      </c>
      <c r="T592">
        <v>0</v>
      </c>
      <c r="U592">
        <v>0</v>
      </c>
      <c r="V592">
        <v>0</v>
      </c>
      <c r="W592">
        <v>1</v>
      </c>
      <c r="X592">
        <v>0</v>
      </c>
      <c r="Y592">
        <v>0</v>
      </c>
      <c r="Z592">
        <v>0</v>
      </c>
      <c r="AA592">
        <v>0</v>
      </c>
      <c r="AB592">
        <v>1</v>
      </c>
      <c r="AC592">
        <v>0</v>
      </c>
      <c r="AD592">
        <v>0</v>
      </c>
      <c r="AE592">
        <v>0</v>
      </c>
      <c r="AF592">
        <v>0</v>
      </c>
      <c r="AG592">
        <v>0</v>
      </c>
      <c r="AH592" s="59" cm="1">
        <f t="array" ref="AH592">$B$1005+SUMPRODUCT(A592:AG592,TRANSPOSE($B$1006:$B$1038))</f>
        <v>-2.8466412161150254</v>
      </c>
      <c r="AI592" s="3">
        <f>EXP(EmployeeData36[[#This Row],[Logit]])</f>
        <v>5.8038934096547035E-2</v>
      </c>
      <c r="AJ592">
        <f>EmployeeData36[[#This Row],[Odds]]/(1+EmployeeData36[[#This Row],[Odds]])</f>
        <v>5.4855196936685627E-2</v>
      </c>
      <c r="AK592">
        <f>IF(AR592=1,LN(EmployeeData36[[#This Row],[Probability]]),LN(1-EmployeeData36[[#This Row],[Probability]]))</f>
        <v>-5.6417132472197241E-2</v>
      </c>
      <c r="AL592" s="3">
        <f>(AR592-EmployeeData36[[#This Row],[Probability]])^2</f>
        <v>3.009092630962564E-3</v>
      </c>
      <c r="AM592" t="str">
        <f>IF(EmployeeData36[[#This Row],[Probability]]&lt;10%,"Low",
IF(EmployeeData36[[#This Row],[Probability]]&lt;20%,"Moderate",
IF(EmployeeData36[[#This Row],[Probability]]&lt;30%,"High","Very High")))</f>
        <v>Low</v>
      </c>
      <c r="AN592">
        <f t="shared" si="9"/>
        <v>0</v>
      </c>
      <c r="AO592" t="str">
        <f>EmployeeData3[[#This Row],[Department]]</f>
        <v>IT</v>
      </c>
      <c r="AP592" t="str">
        <f>EmployeeData3[[#This Row],[Country]]</f>
        <v>Germany</v>
      </c>
      <c r="AQ592" t="str">
        <f>EmployeeData[[#This Row],[Job Level]]</f>
        <v>Senior</v>
      </c>
      <c r="AR592">
        <v>0</v>
      </c>
    </row>
    <row r="593" spans="1:44">
      <c r="A593">
        <v>21</v>
      </c>
      <c r="B593">
        <v>5.4</v>
      </c>
      <c r="C593">
        <v>5.2</v>
      </c>
      <c r="D593" s="3">
        <v>1.02</v>
      </c>
      <c r="E593">
        <v>0</v>
      </c>
      <c r="F593">
        <v>1</v>
      </c>
      <c r="G593">
        <v>76</v>
      </c>
      <c r="H593">
        <v>1</v>
      </c>
      <c r="I593">
        <v>1.9</v>
      </c>
      <c r="J593">
        <v>0</v>
      </c>
      <c r="K593">
        <v>6</v>
      </c>
      <c r="L593">
        <v>0</v>
      </c>
      <c r="M593">
        <v>0</v>
      </c>
      <c r="N593">
        <v>0</v>
      </c>
      <c r="O593">
        <v>0</v>
      </c>
      <c r="P593">
        <v>0</v>
      </c>
      <c r="Q593">
        <v>0</v>
      </c>
      <c r="R593">
        <v>0</v>
      </c>
      <c r="S593">
        <v>1</v>
      </c>
      <c r="T593">
        <v>0</v>
      </c>
      <c r="U593">
        <v>0</v>
      </c>
      <c r="V593">
        <v>0</v>
      </c>
      <c r="W593">
        <v>0</v>
      </c>
      <c r="X593">
        <v>0</v>
      </c>
      <c r="Y593">
        <v>0</v>
      </c>
      <c r="Z593">
        <v>0</v>
      </c>
      <c r="AA593">
        <v>0</v>
      </c>
      <c r="AB593">
        <v>0</v>
      </c>
      <c r="AC593">
        <v>0</v>
      </c>
      <c r="AD593">
        <v>0</v>
      </c>
      <c r="AE593">
        <v>0</v>
      </c>
      <c r="AF593">
        <v>0</v>
      </c>
      <c r="AG593">
        <v>1</v>
      </c>
      <c r="AH593" s="59" cm="1">
        <f t="array" ref="AH593">$B$1005+SUMPRODUCT(A593:AG593,TRANSPOSE($B$1006:$B$1038))</f>
        <v>-2.1818545870522139</v>
      </c>
      <c r="AI593" s="3">
        <f>EXP(EmployeeData36[[#This Row],[Logit]])</f>
        <v>0.11283207956402264</v>
      </c>
      <c r="AJ593">
        <f>EmployeeData36[[#This Row],[Odds]]/(1+EmployeeData36[[#This Row],[Odds]])</f>
        <v>0.10139182868292869</v>
      </c>
      <c r="AK593">
        <f>IF(AR593=1,LN(EmployeeData36[[#This Row],[Probability]]),LN(1-EmployeeData36[[#This Row],[Probability]]))</f>
        <v>-0.10690818900096394</v>
      </c>
      <c r="AL593" s="3">
        <f>(AR593-EmployeeData36[[#This Row],[Probability]])^2</f>
        <v>1.028030292366836E-2</v>
      </c>
      <c r="AM593" t="str">
        <f>IF(EmployeeData36[[#This Row],[Probability]]&lt;10%,"Low",
IF(EmployeeData36[[#This Row],[Probability]]&lt;20%,"Moderate",
IF(EmployeeData36[[#This Row],[Probability]]&lt;30%,"High","Very High")))</f>
        <v>Moderate</v>
      </c>
      <c r="AN593">
        <f t="shared" si="9"/>
        <v>0</v>
      </c>
      <c r="AO593" t="str">
        <f>EmployeeData3[[#This Row],[Department]]</f>
        <v>Operations</v>
      </c>
      <c r="AP593" t="str">
        <f>EmployeeData3[[#This Row],[Country]]</f>
        <v>UK</v>
      </c>
      <c r="AQ593" t="str">
        <f>EmployeeData[[#This Row],[Job Level]]</f>
        <v>Senior Manager</v>
      </c>
      <c r="AR593">
        <v>0</v>
      </c>
    </row>
    <row r="594" spans="1:44">
      <c r="A594">
        <v>29</v>
      </c>
      <c r="B594">
        <v>11.1</v>
      </c>
      <c r="C594">
        <v>3.9</v>
      </c>
      <c r="D594" s="3">
        <v>1.05</v>
      </c>
      <c r="E594">
        <v>0</v>
      </c>
      <c r="F594">
        <v>10</v>
      </c>
      <c r="G594">
        <v>44</v>
      </c>
      <c r="H594">
        <v>13</v>
      </c>
      <c r="I594">
        <v>2.5</v>
      </c>
      <c r="J594">
        <v>0</v>
      </c>
      <c r="K594">
        <v>45</v>
      </c>
      <c r="L594">
        <v>1</v>
      </c>
      <c r="M594">
        <v>0</v>
      </c>
      <c r="N594">
        <v>0</v>
      </c>
      <c r="O594">
        <v>0</v>
      </c>
      <c r="P594">
        <v>0</v>
      </c>
      <c r="Q594">
        <v>0</v>
      </c>
      <c r="R594">
        <v>0</v>
      </c>
      <c r="S594">
        <v>0</v>
      </c>
      <c r="T594">
        <v>0</v>
      </c>
      <c r="U594">
        <v>1</v>
      </c>
      <c r="V594">
        <v>0</v>
      </c>
      <c r="W594">
        <v>0</v>
      </c>
      <c r="X594">
        <v>0</v>
      </c>
      <c r="Y594">
        <v>0</v>
      </c>
      <c r="Z594">
        <v>0</v>
      </c>
      <c r="AA594">
        <v>0</v>
      </c>
      <c r="AB594">
        <v>0</v>
      </c>
      <c r="AC594">
        <v>0</v>
      </c>
      <c r="AD594">
        <v>0</v>
      </c>
      <c r="AE594">
        <v>0</v>
      </c>
      <c r="AF594">
        <v>1</v>
      </c>
      <c r="AG594">
        <v>0</v>
      </c>
      <c r="AH594" s="59" cm="1">
        <f t="array" ref="AH594">$B$1005+SUMPRODUCT(A594:AG594,TRANSPOSE($B$1006:$B$1038))</f>
        <v>-0.74488888927220032</v>
      </c>
      <c r="AI594" s="3">
        <f>EXP(EmployeeData36[[#This Row],[Logit]])</f>
        <v>0.47478705094403717</v>
      </c>
      <c r="AJ594">
        <f>EmployeeData36[[#This Row],[Odds]]/(1+EmployeeData36[[#This Row],[Odds]])</f>
        <v>0.32193600468631567</v>
      </c>
      <c r="AK594">
        <f>IF(AR594=1,LN(EmployeeData36[[#This Row],[Probability]]),LN(1-EmployeeData36[[#This Row],[Probability]]))</f>
        <v>-0.38851360712777727</v>
      </c>
      <c r="AL594" s="3">
        <f>(AR594-EmployeeData36[[#This Row],[Probability]])^2</f>
        <v>0.10364279111338746</v>
      </c>
      <c r="AM594" t="str">
        <f>IF(EmployeeData36[[#This Row],[Probability]]&lt;10%,"Low",
IF(EmployeeData36[[#This Row],[Probability]]&lt;20%,"Moderate",
IF(EmployeeData36[[#This Row],[Probability]]&lt;30%,"High","Very High")))</f>
        <v>Very High</v>
      </c>
      <c r="AN594">
        <f t="shared" si="9"/>
        <v>0</v>
      </c>
      <c r="AO594" t="str">
        <f>EmployeeData3[[#This Row],[Department]]</f>
        <v>Finance</v>
      </c>
      <c r="AP594" t="str">
        <f>EmployeeData3[[#This Row],[Country]]</f>
        <v>UK</v>
      </c>
      <c r="AQ594" t="str">
        <f>EmployeeData[[#This Row],[Job Level]]</f>
        <v>Professional</v>
      </c>
      <c r="AR594">
        <v>0</v>
      </c>
    </row>
    <row r="595" spans="1:44">
      <c r="A595">
        <v>41</v>
      </c>
      <c r="B595">
        <v>7.9</v>
      </c>
      <c r="C595">
        <v>3.1</v>
      </c>
      <c r="D595" s="3">
        <v>0.96</v>
      </c>
      <c r="E595">
        <v>1</v>
      </c>
      <c r="F595">
        <v>14</v>
      </c>
      <c r="G595">
        <v>84</v>
      </c>
      <c r="H595">
        <v>7</v>
      </c>
      <c r="I595">
        <v>12</v>
      </c>
      <c r="J595">
        <v>0</v>
      </c>
      <c r="K595">
        <v>31</v>
      </c>
      <c r="L595">
        <v>1</v>
      </c>
      <c r="M595">
        <v>0</v>
      </c>
      <c r="N595">
        <v>0</v>
      </c>
      <c r="O595">
        <v>0</v>
      </c>
      <c r="P595">
        <v>1</v>
      </c>
      <c r="Q595">
        <v>0</v>
      </c>
      <c r="R595">
        <v>0</v>
      </c>
      <c r="S595">
        <v>0</v>
      </c>
      <c r="T595">
        <v>0</v>
      </c>
      <c r="U595">
        <v>0</v>
      </c>
      <c r="V595">
        <v>1</v>
      </c>
      <c r="W595">
        <v>0</v>
      </c>
      <c r="X595">
        <v>0</v>
      </c>
      <c r="Y595">
        <v>0</v>
      </c>
      <c r="Z595">
        <v>0</v>
      </c>
      <c r="AA595">
        <v>0</v>
      </c>
      <c r="AB595">
        <v>0</v>
      </c>
      <c r="AC595">
        <v>0</v>
      </c>
      <c r="AD595">
        <v>1</v>
      </c>
      <c r="AE595">
        <v>0</v>
      </c>
      <c r="AF595">
        <v>0</v>
      </c>
      <c r="AG595">
        <v>0</v>
      </c>
      <c r="AH595" s="59" cm="1">
        <f t="array" ref="AH595">$B$1005+SUMPRODUCT(A595:AG595,TRANSPOSE($B$1006:$B$1038))</f>
        <v>-1.9050725285331538</v>
      </c>
      <c r="AI595" s="3">
        <f>EXP(EmployeeData36[[#This Row],[Logit]])</f>
        <v>0.14881184912559389</v>
      </c>
      <c r="AJ595">
        <f>EmployeeData36[[#This Row],[Odds]]/(1+EmployeeData36[[#This Row],[Odds]])</f>
        <v>0.12953544067190853</v>
      </c>
      <c r="AK595">
        <f>IF(AR595=1,LN(EmployeeData36[[#This Row],[Probability]]),LN(1-EmployeeData36[[#This Row],[Probability]]))</f>
        <v>-0.13872823360890332</v>
      </c>
      <c r="AL595" s="3">
        <f>(AR595-EmployeeData36[[#This Row],[Probability]])^2</f>
        <v>1.6779430390065533E-2</v>
      </c>
      <c r="AM595" t="str">
        <f>IF(EmployeeData36[[#This Row],[Probability]]&lt;10%,"Low",
IF(EmployeeData36[[#This Row],[Probability]]&lt;20%,"Moderate",
IF(EmployeeData36[[#This Row],[Probability]]&lt;30%,"High","Very High")))</f>
        <v>Moderate</v>
      </c>
      <c r="AN595">
        <f t="shared" si="9"/>
        <v>0</v>
      </c>
      <c r="AO595" t="str">
        <f>EmployeeData3[[#This Row],[Department]]</f>
        <v>HR</v>
      </c>
      <c r="AP595" t="str">
        <f>EmployeeData3[[#This Row],[Country]]</f>
        <v>Singapore</v>
      </c>
      <c r="AQ595" t="str">
        <f>EmployeeData[[#This Row],[Job Level]]</f>
        <v>Entry</v>
      </c>
      <c r="AR595">
        <v>0</v>
      </c>
    </row>
    <row r="596" spans="1:44">
      <c r="A596">
        <v>22</v>
      </c>
      <c r="B596">
        <v>1.6</v>
      </c>
      <c r="C596">
        <v>1.3</v>
      </c>
      <c r="D596" s="3">
        <v>1</v>
      </c>
      <c r="E596">
        <v>1</v>
      </c>
      <c r="F596">
        <v>29</v>
      </c>
      <c r="G596">
        <v>84</v>
      </c>
      <c r="H596">
        <v>3</v>
      </c>
      <c r="I596">
        <v>3.7</v>
      </c>
      <c r="J596">
        <v>0</v>
      </c>
      <c r="K596">
        <v>17</v>
      </c>
      <c r="L596">
        <v>1</v>
      </c>
      <c r="M596">
        <v>1</v>
      </c>
      <c r="N596">
        <v>0</v>
      </c>
      <c r="O596">
        <v>0</v>
      </c>
      <c r="P596">
        <v>0</v>
      </c>
      <c r="Q596">
        <v>0</v>
      </c>
      <c r="R596">
        <v>1</v>
      </c>
      <c r="S596">
        <v>0</v>
      </c>
      <c r="T596">
        <v>1</v>
      </c>
      <c r="U596">
        <v>0</v>
      </c>
      <c r="V596">
        <v>0</v>
      </c>
      <c r="W596">
        <v>0</v>
      </c>
      <c r="X596">
        <v>0</v>
      </c>
      <c r="Y596">
        <v>0</v>
      </c>
      <c r="Z596">
        <v>0</v>
      </c>
      <c r="AA596">
        <v>0</v>
      </c>
      <c r="AB596">
        <v>0</v>
      </c>
      <c r="AC596">
        <v>0</v>
      </c>
      <c r="AD596">
        <v>1</v>
      </c>
      <c r="AE596">
        <v>0</v>
      </c>
      <c r="AF596">
        <v>0</v>
      </c>
      <c r="AG596">
        <v>0</v>
      </c>
      <c r="AH596" s="59" cm="1">
        <f t="array" ref="AH596">$B$1005+SUMPRODUCT(A596:AG596,TRANSPOSE($B$1006:$B$1038))</f>
        <v>-2.4027058402964405</v>
      </c>
      <c r="AI596" s="3">
        <f>EXP(EmployeeData36[[#This Row],[Logit]])</f>
        <v>9.0472816795458488E-2</v>
      </c>
      <c r="AJ596">
        <f>EmployeeData36[[#This Row],[Odds]]/(1+EmployeeData36[[#This Row],[Odds]])</f>
        <v>8.2966595225480624E-2</v>
      </c>
      <c r="AK596">
        <f>IF(AR596=1,LN(EmployeeData36[[#This Row],[Probability]]),LN(1-EmployeeData36[[#This Row],[Probability]]))</f>
        <v>-8.6611379063628466E-2</v>
      </c>
      <c r="AL596" s="3">
        <f>(AR596-EmployeeData36[[#This Row],[Probability]])^2</f>
        <v>6.8834559233087447E-3</v>
      </c>
      <c r="AM596" t="str">
        <f>IF(EmployeeData36[[#This Row],[Probability]]&lt;10%,"Low",
IF(EmployeeData36[[#This Row],[Probability]]&lt;20%,"Moderate",
IF(EmployeeData36[[#This Row],[Probability]]&lt;30%,"High","Very High")))</f>
        <v>Low</v>
      </c>
      <c r="AN596">
        <f t="shared" si="9"/>
        <v>0</v>
      </c>
      <c r="AO596" t="str">
        <f>EmployeeData3[[#This Row],[Department]]</f>
        <v>Claims</v>
      </c>
      <c r="AP596" t="str">
        <f>EmployeeData3[[#This Row],[Country]]</f>
        <v>Singapore</v>
      </c>
      <c r="AQ596" t="str">
        <f>EmployeeData[[#This Row],[Job Level]]</f>
        <v>Senior</v>
      </c>
      <c r="AR596">
        <v>0</v>
      </c>
    </row>
    <row r="597" spans="1:44">
      <c r="A597">
        <v>30</v>
      </c>
      <c r="B597">
        <v>5.2</v>
      </c>
      <c r="C597">
        <v>3.7</v>
      </c>
      <c r="D597" s="3">
        <v>0.95</v>
      </c>
      <c r="E597">
        <v>1</v>
      </c>
      <c r="F597">
        <v>1</v>
      </c>
      <c r="G597">
        <v>70</v>
      </c>
      <c r="H597">
        <v>5</v>
      </c>
      <c r="I597">
        <v>1.9</v>
      </c>
      <c r="J597">
        <v>0</v>
      </c>
      <c r="K597">
        <v>29</v>
      </c>
      <c r="L597">
        <v>1</v>
      </c>
      <c r="M597">
        <v>0</v>
      </c>
      <c r="N597">
        <v>0</v>
      </c>
      <c r="O597">
        <v>0</v>
      </c>
      <c r="P597">
        <v>0</v>
      </c>
      <c r="Q597">
        <v>0</v>
      </c>
      <c r="R597">
        <v>1</v>
      </c>
      <c r="S597">
        <v>0</v>
      </c>
      <c r="T597">
        <v>0</v>
      </c>
      <c r="U597">
        <v>0</v>
      </c>
      <c r="V597">
        <v>0</v>
      </c>
      <c r="W597">
        <v>0</v>
      </c>
      <c r="X597">
        <v>0</v>
      </c>
      <c r="Y597">
        <v>1</v>
      </c>
      <c r="Z597">
        <v>0</v>
      </c>
      <c r="AA597">
        <v>0</v>
      </c>
      <c r="AB597">
        <v>0</v>
      </c>
      <c r="AC597">
        <v>0</v>
      </c>
      <c r="AD597">
        <v>0</v>
      </c>
      <c r="AE597">
        <v>0</v>
      </c>
      <c r="AF597">
        <v>0</v>
      </c>
      <c r="AG597">
        <v>0</v>
      </c>
      <c r="AH597" s="59" cm="1">
        <f t="array" ref="AH597">$B$1005+SUMPRODUCT(A597:AG597,TRANSPOSE($B$1006:$B$1038))</f>
        <v>-2.8214848713866347</v>
      </c>
      <c r="AI597" s="3">
        <f>EXP(EmployeeData36[[#This Row],[Logit]])</f>
        <v>5.9517501228499275E-2</v>
      </c>
      <c r="AJ597">
        <f>EmployeeData36[[#This Row],[Odds]]/(1+EmployeeData36[[#This Row],[Odds]])</f>
        <v>5.6174155839322497E-2</v>
      </c>
      <c r="AK597">
        <f>IF(AR597=1,LN(EmployeeData36[[#This Row],[Probability]]),LN(1-EmployeeData36[[#This Row],[Probability]]))</f>
        <v>-5.781361697440441E-2</v>
      </c>
      <c r="AL597" s="3">
        <f>(AR597-EmployeeData36[[#This Row],[Probability]])^2</f>
        <v>3.1555357842604896E-3</v>
      </c>
      <c r="AM597" t="str">
        <f>IF(EmployeeData36[[#This Row],[Probability]]&lt;10%,"Low",
IF(EmployeeData36[[#This Row],[Probability]]&lt;20%,"Moderate",
IF(EmployeeData36[[#This Row],[Probability]]&lt;30%,"High","Very High")))</f>
        <v>Low</v>
      </c>
      <c r="AN597">
        <f t="shared" si="9"/>
        <v>0</v>
      </c>
      <c r="AO597" t="str">
        <f>EmployeeData3[[#This Row],[Department]]</f>
        <v>Sales</v>
      </c>
      <c r="AP597" t="str">
        <f>EmployeeData3[[#This Row],[Country]]</f>
        <v>UK</v>
      </c>
      <c r="AQ597" t="str">
        <f>EmployeeData[[#This Row],[Job Level]]</f>
        <v>Senior</v>
      </c>
      <c r="AR597">
        <v>0</v>
      </c>
    </row>
    <row r="598" spans="1:44">
      <c r="A598">
        <v>32</v>
      </c>
      <c r="B598">
        <v>2</v>
      </c>
      <c r="C598">
        <v>0.6</v>
      </c>
      <c r="D598" s="3">
        <v>0.88</v>
      </c>
      <c r="E598">
        <v>1</v>
      </c>
      <c r="F598">
        <v>33</v>
      </c>
      <c r="G598">
        <v>83</v>
      </c>
      <c r="H598">
        <v>4</v>
      </c>
      <c r="I598">
        <v>0.6</v>
      </c>
      <c r="J598">
        <v>1</v>
      </c>
      <c r="K598">
        <v>6</v>
      </c>
      <c r="L598">
        <v>1</v>
      </c>
      <c r="M598">
        <v>0</v>
      </c>
      <c r="N598">
        <v>1</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s="59" cm="1">
        <f t="array" ref="AH598">$B$1005+SUMPRODUCT(A598:AG598,TRANSPOSE($B$1006:$B$1038))</f>
        <v>-2.546157850588795</v>
      </c>
      <c r="AI598" s="3">
        <f>EXP(EmployeeData36[[#This Row],[Logit]])</f>
        <v>7.8382244492177192E-2</v>
      </c>
      <c r="AJ598">
        <f>EmployeeData36[[#This Row],[Odds]]/(1+EmployeeData36[[#This Row],[Odds]])</f>
        <v>7.2685028794301332E-2</v>
      </c>
      <c r="AK598">
        <f>IF(AR598=1,LN(EmployeeData36[[#This Row],[Probability]]),LN(1-EmployeeData36[[#This Row],[Probability]]))</f>
        <v>-7.54619963632258E-2</v>
      </c>
      <c r="AL598" s="3">
        <f>(AR598-EmployeeData36[[#This Row],[Probability]])^2</f>
        <v>5.2831134108284137E-3</v>
      </c>
      <c r="AM598" t="str">
        <f>IF(EmployeeData36[[#This Row],[Probability]]&lt;10%,"Low",
IF(EmployeeData36[[#This Row],[Probability]]&lt;20%,"Moderate",
IF(EmployeeData36[[#This Row],[Probability]]&lt;30%,"High","Very High")))</f>
        <v>Low</v>
      </c>
      <c r="AN598">
        <f t="shared" si="9"/>
        <v>0</v>
      </c>
      <c r="AO598" t="str">
        <f>EmployeeData3[[#This Row],[Department]]</f>
        <v>Operations</v>
      </c>
      <c r="AP598" t="str">
        <f>EmployeeData3[[#This Row],[Country]]</f>
        <v>UK</v>
      </c>
      <c r="AQ598" t="str">
        <f>EmployeeData[[#This Row],[Job Level]]</f>
        <v>Professional</v>
      </c>
      <c r="AR598">
        <v>0</v>
      </c>
    </row>
    <row r="599" spans="1:44">
      <c r="A599">
        <v>36</v>
      </c>
      <c r="B599">
        <v>2.2999999999999998</v>
      </c>
      <c r="C599">
        <v>2.2999999999999998</v>
      </c>
      <c r="D599" s="3">
        <v>1.25</v>
      </c>
      <c r="E599">
        <v>0</v>
      </c>
      <c r="F599">
        <v>17</v>
      </c>
      <c r="G599">
        <v>86</v>
      </c>
      <c r="H599">
        <v>13</v>
      </c>
      <c r="I599">
        <v>1.6</v>
      </c>
      <c r="J599">
        <v>0</v>
      </c>
      <c r="K599">
        <v>37</v>
      </c>
      <c r="L599">
        <v>1</v>
      </c>
      <c r="M599">
        <v>0</v>
      </c>
      <c r="N599">
        <v>0</v>
      </c>
      <c r="O599">
        <v>0</v>
      </c>
      <c r="P599">
        <v>1</v>
      </c>
      <c r="Q599">
        <v>0</v>
      </c>
      <c r="R599">
        <v>0</v>
      </c>
      <c r="S599">
        <v>0</v>
      </c>
      <c r="T599">
        <v>0</v>
      </c>
      <c r="U599">
        <v>1</v>
      </c>
      <c r="V599">
        <v>0</v>
      </c>
      <c r="W599">
        <v>0</v>
      </c>
      <c r="X599">
        <v>0</v>
      </c>
      <c r="Y599">
        <v>0</v>
      </c>
      <c r="Z599">
        <v>0</v>
      </c>
      <c r="AA599">
        <v>0</v>
      </c>
      <c r="AB599">
        <v>0</v>
      </c>
      <c r="AC599">
        <v>0</v>
      </c>
      <c r="AD599">
        <v>0</v>
      </c>
      <c r="AE599">
        <v>0</v>
      </c>
      <c r="AF599">
        <v>1</v>
      </c>
      <c r="AG599">
        <v>0</v>
      </c>
      <c r="AH599" s="59" cm="1">
        <f t="array" ref="AH599">$B$1005+SUMPRODUCT(A599:AG599,TRANSPOSE($B$1006:$B$1038))</f>
        <v>-1.380801012860208</v>
      </c>
      <c r="AI599" s="3">
        <f>EXP(EmployeeData36[[#This Row],[Logit]])</f>
        <v>0.25137711609097491</v>
      </c>
      <c r="AJ599">
        <f>EmployeeData36[[#This Row],[Odds]]/(1+EmployeeData36[[#This Row],[Odds]])</f>
        <v>0.20088038438502168</v>
      </c>
      <c r="AK599">
        <f>IF(AR599=1,LN(EmployeeData36[[#This Row],[Probability]]),LN(1-EmployeeData36[[#This Row],[Probability]]))</f>
        <v>-0.22424463776874695</v>
      </c>
      <c r="AL599" s="3">
        <f>(AR599-EmployeeData36[[#This Row],[Probability]])^2</f>
        <v>4.0352928830674061E-2</v>
      </c>
      <c r="AM599" t="str">
        <f>IF(EmployeeData36[[#This Row],[Probability]]&lt;10%,"Low",
IF(EmployeeData36[[#This Row],[Probability]]&lt;20%,"Moderate",
IF(EmployeeData36[[#This Row],[Probability]]&lt;30%,"High","Very High")))</f>
        <v>High</v>
      </c>
      <c r="AN599">
        <f t="shared" si="9"/>
        <v>0</v>
      </c>
      <c r="AO599" t="str">
        <f>EmployeeData3[[#This Row],[Department]]</f>
        <v>Finance</v>
      </c>
      <c r="AP599" t="str">
        <f>EmployeeData3[[#This Row],[Country]]</f>
        <v>UK</v>
      </c>
      <c r="AQ599" t="str">
        <f>EmployeeData[[#This Row],[Job Level]]</f>
        <v>Entry</v>
      </c>
      <c r="AR599">
        <v>0</v>
      </c>
    </row>
    <row r="600" spans="1:44">
      <c r="A600">
        <v>35</v>
      </c>
      <c r="B600">
        <v>3</v>
      </c>
      <c r="C600">
        <v>2</v>
      </c>
      <c r="D600" s="3">
        <v>1.1000000000000001</v>
      </c>
      <c r="E600">
        <v>0</v>
      </c>
      <c r="F600">
        <v>15</v>
      </c>
      <c r="G600">
        <v>73</v>
      </c>
      <c r="H600">
        <v>4</v>
      </c>
      <c r="I600">
        <v>1.3</v>
      </c>
      <c r="J600">
        <v>0</v>
      </c>
      <c r="K600">
        <v>6</v>
      </c>
      <c r="L600">
        <v>1</v>
      </c>
      <c r="M600">
        <v>0</v>
      </c>
      <c r="N600">
        <v>1</v>
      </c>
      <c r="O600">
        <v>0</v>
      </c>
      <c r="P600">
        <v>1</v>
      </c>
      <c r="Q600">
        <v>0</v>
      </c>
      <c r="R600">
        <v>0</v>
      </c>
      <c r="S600">
        <v>0</v>
      </c>
      <c r="T600">
        <v>0</v>
      </c>
      <c r="U600">
        <v>1</v>
      </c>
      <c r="V600">
        <v>0</v>
      </c>
      <c r="W600">
        <v>0</v>
      </c>
      <c r="X600">
        <v>0</v>
      </c>
      <c r="Y600">
        <v>0</v>
      </c>
      <c r="Z600">
        <v>0</v>
      </c>
      <c r="AA600">
        <v>0</v>
      </c>
      <c r="AB600">
        <v>0</v>
      </c>
      <c r="AC600">
        <v>0</v>
      </c>
      <c r="AD600">
        <v>0</v>
      </c>
      <c r="AE600">
        <v>0</v>
      </c>
      <c r="AF600">
        <v>0</v>
      </c>
      <c r="AG600">
        <v>0</v>
      </c>
      <c r="AH600" s="59" cm="1">
        <f t="array" ref="AH600">$B$1005+SUMPRODUCT(A600:AG600,TRANSPOSE($B$1006:$B$1038))</f>
        <v>-1.5941614980257086</v>
      </c>
      <c r="AI600" s="3">
        <f>EXP(EmployeeData36[[#This Row],[Logit]])</f>
        <v>0.20307873905526355</v>
      </c>
      <c r="AJ600">
        <f>EmployeeData36[[#This Row],[Odds]]/(1+EmployeeData36[[#This Row],[Odds]])</f>
        <v>0.16879920861599992</v>
      </c>
      <c r="AK600">
        <f>IF(AR600=1,LN(EmployeeData36[[#This Row],[Probability]]),LN(1-EmployeeData36[[#This Row],[Probability]]))</f>
        <v>-0.18488388709940129</v>
      </c>
      <c r="AL600" s="3">
        <f>(AR600-EmployeeData36[[#This Row],[Probability]])^2</f>
        <v>2.8493172829387865E-2</v>
      </c>
      <c r="AM600" t="str">
        <f>IF(EmployeeData36[[#This Row],[Probability]]&lt;10%,"Low",
IF(EmployeeData36[[#This Row],[Probability]]&lt;20%,"Moderate",
IF(EmployeeData36[[#This Row],[Probability]]&lt;30%,"High","Very High")))</f>
        <v>Moderate</v>
      </c>
      <c r="AN600">
        <f t="shared" si="9"/>
        <v>0</v>
      </c>
      <c r="AO600" t="str">
        <f>EmployeeData3[[#This Row],[Department]]</f>
        <v>Finance</v>
      </c>
      <c r="AP600" t="str">
        <f>EmployeeData3[[#This Row],[Country]]</f>
        <v>UK</v>
      </c>
      <c r="AQ600" t="str">
        <f>EmployeeData[[#This Row],[Job Level]]</f>
        <v>Entry</v>
      </c>
      <c r="AR600">
        <v>0</v>
      </c>
    </row>
    <row r="601" spans="1:44">
      <c r="A601">
        <v>35</v>
      </c>
      <c r="B601">
        <v>1.1000000000000001</v>
      </c>
      <c r="C601">
        <v>0.3</v>
      </c>
      <c r="D601" s="3">
        <v>1.01</v>
      </c>
      <c r="E601">
        <v>0</v>
      </c>
      <c r="F601">
        <v>14</v>
      </c>
      <c r="G601">
        <v>67</v>
      </c>
      <c r="H601">
        <v>5</v>
      </c>
      <c r="I601">
        <v>0.3</v>
      </c>
      <c r="J601">
        <v>0</v>
      </c>
      <c r="K601">
        <v>21</v>
      </c>
      <c r="L601">
        <v>0</v>
      </c>
      <c r="M601">
        <v>0</v>
      </c>
      <c r="N601">
        <v>0</v>
      </c>
      <c r="O601">
        <v>0</v>
      </c>
      <c r="P601">
        <v>0</v>
      </c>
      <c r="Q601">
        <v>1</v>
      </c>
      <c r="R601">
        <v>0</v>
      </c>
      <c r="S601">
        <v>0</v>
      </c>
      <c r="T601">
        <v>0</v>
      </c>
      <c r="U601">
        <v>0</v>
      </c>
      <c r="V601">
        <v>0</v>
      </c>
      <c r="W601">
        <v>1</v>
      </c>
      <c r="X601">
        <v>0</v>
      </c>
      <c r="Y601">
        <v>0</v>
      </c>
      <c r="Z601">
        <v>0</v>
      </c>
      <c r="AA601">
        <v>0</v>
      </c>
      <c r="AB601">
        <v>0</v>
      </c>
      <c r="AC601">
        <v>0</v>
      </c>
      <c r="AD601">
        <v>0</v>
      </c>
      <c r="AE601">
        <v>0</v>
      </c>
      <c r="AF601">
        <v>0</v>
      </c>
      <c r="AG601">
        <v>0</v>
      </c>
      <c r="AH601" s="59" cm="1">
        <f t="array" ref="AH601">$B$1005+SUMPRODUCT(A601:AG601,TRANSPOSE($B$1006:$B$1038))</f>
        <v>-2.2395386416227172</v>
      </c>
      <c r="AI601" s="3">
        <f>EXP(EmployeeData36[[#This Row],[Logit]])</f>
        <v>0.10650763123375273</v>
      </c>
      <c r="AJ601">
        <f>EmployeeData36[[#This Row],[Odds]]/(1+EmployeeData36[[#This Row],[Odds]])</f>
        <v>9.6255668038183376E-2</v>
      </c>
      <c r="AK601">
        <f>IF(AR601=1,LN(EmployeeData36[[#This Row],[Probability]]),LN(1-EmployeeData36[[#This Row],[Probability]]))</f>
        <v>-0.10120877721699949</v>
      </c>
      <c r="AL601" s="3">
        <f>(AR601-EmployeeData36[[#This Row],[Probability]])^2</f>
        <v>9.2651536294769566E-3</v>
      </c>
      <c r="AM601" t="str">
        <f>IF(EmployeeData36[[#This Row],[Probability]]&lt;10%,"Low",
IF(EmployeeData36[[#This Row],[Probability]]&lt;20%,"Moderate",
IF(EmployeeData36[[#This Row],[Probability]]&lt;30%,"High","Very High")))</f>
        <v>Low</v>
      </c>
      <c r="AN601">
        <f t="shared" si="9"/>
        <v>0</v>
      </c>
      <c r="AO601" t="str">
        <f>EmployeeData3[[#This Row],[Department]]</f>
        <v>IT</v>
      </c>
      <c r="AP601" t="str">
        <f>EmployeeData3[[#This Row],[Country]]</f>
        <v>UK</v>
      </c>
      <c r="AQ601" t="str">
        <f>EmployeeData[[#This Row],[Job Level]]</f>
        <v>Manager</v>
      </c>
      <c r="AR601">
        <v>0</v>
      </c>
    </row>
    <row r="602" spans="1:44">
      <c r="A602">
        <v>45</v>
      </c>
      <c r="B602">
        <v>1.8</v>
      </c>
      <c r="C602">
        <v>1.8</v>
      </c>
      <c r="D602" s="3">
        <v>0.72</v>
      </c>
      <c r="E602">
        <v>0</v>
      </c>
      <c r="F602">
        <v>12</v>
      </c>
      <c r="G602">
        <v>55</v>
      </c>
      <c r="H602">
        <v>1</v>
      </c>
      <c r="I602">
        <v>1</v>
      </c>
      <c r="J602">
        <v>0</v>
      </c>
      <c r="K602">
        <v>27</v>
      </c>
      <c r="L602">
        <v>1</v>
      </c>
      <c r="M602">
        <v>0</v>
      </c>
      <c r="N602">
        <v>0</v>
      </c>
      <c r="O602">
        <v>0</v>
      </c>
      <c r="P602">
        <v>0</v>
      </c>
      <c r="Q602">
        <v>0</v>
      </c>
      <c r="R602">
        <v>0</v>
      </c>
      <c r="S602">
        <v>0</v>
      </c>
      <c r="T602">
        <v>0</v>
      </c>
      <c r="U602">
        <v>1</v>
      </c>
      <c r="V602">
        <v>0</v>
      </c>
      <c r="W602">
        <v>0</v>
      </c>
      <c r="X602">
        <v>0</v>
      </c>
      <c r="Y602">
        <v>0</v>
      </c>
      <c r="Z602">
        <v>0</v>
      </c>
      <c r="AA602">
        <v>0</v>
      </c>
      <c r="AB602">
        <v>0</v>
      </c>
      <c r="AC602">
        <v>0</v>
      </c>
      <c r="AD602">
        <v>0</v>
      </c>
      <c r="AE602">
        <v>1</v>
      </c>
      <c r="AF602">
        <v>1</v>
      </c>
      <c r="AG602">
        <v>0</v>
      </c>
      <c r="AH602" s="59" cm="1">
        <f t="array" ref="AH602">$B$1005+SUMPRODUCT(A602:AG602,TRANSPOSE($B$1006:$B$1038))</f>
        <v>-1.3916231625997113</v>
      </c>
      <c r="AI602" s="3">
        <f>EXP(EmployeeData36[[#This Row],[Logit]])</f>
        <v>0.24867134284919859</v>
      </c>
      <c r="AJ602">
        <f>EmployeeData36[[#This Row],[Odds]]/(1+EmployeeData36[[#This Row],[Odds]])</f>
        <v>0.19914875461287052</v>
      </c>
      <c r="AK602">
        <f>IF(AR602=1,LN(EmployeeData36[[#This Row],[Probability]]),LN(1-EmployeeData36[[#This Row],[Probability]]))</f>
        <v>-0.22208006028740365</v>
      </c>
      <c r="AL602" s="3">
        <f>(AR602-EmployeeData36[[#This Row],[Probability]])^2</f>
        <v>3.9660226463857313E-2</v>
      </c>
      <c r="AM602" t="str">
        <f>IF(EmployeeData36[[#This Row],[Probability]]&lt;10%,"Low",
IF(EmployeeData36[[#This Row],[Probability]]&lt;20%,"Moderate",
IF(EmployeeData36[[#This Row],[Probability]]&lt;30%,"High","Very High")))</f>
        <v>Moderate</v>
      </c>
      <c r="AN602">
        <f t="shared" si="9"/>
        <v>0</v>
      </c>
      <c r="AO602" t="str">
        <f>EmployeeData3[[#This Row],[Department]]</f>
        <v>Finance</v>
      </c>
      <c r="AP602" t="str">
        <f>EmployeeData3[[#This Row],[Country]]</f>
        <v>US</v>
      </c>
      <c r="AQ602" t="str">
        <f>EmployeeData[[#This Row],[Job Level]]</f>
        <v>Professional</v>
      </c>
      <c r="AR602">
        <v>0</v>
      </c>
    </row>
    <row r="603" spans="1:44">
      <c r="A603">
        <v>36</v>
      </c>
      <c r="B603">
        <v>10.1</v>
      </c>
      <c r="C603">
        <v>1.2</v>
      </c>
      <c r="D603" s="3">
        <v>0.98</v>
      </c>
      <c r="E603">
        <v>0</v>
      </c>
      <c r="F603">
        <v>25</v>
      </c>
      <c r="G603">
        <v>68</v>
      </c>
      <c r="H603">
        <v>5</v>
      </c>
      <c r="I603">
        <v>2</v>
      </c>
      <c r="J603">
        <v>0</v>
      </c>
      <c r="K603">
        <v>36</v>
      </c>
      <c r="L603">
        <v>0</v>
      </c>
      <c r="M603">
        <v>0</v>
      </c>
      <c r="N603">
        <v>0</v>
      </c>
      <c r="O603">
        <v>0</v>
      </c>
      <c r="P603">
        <v>0</v>
      </c>
      <c r="Q603">
        <v>0</v>
      </c>
      <c r="R603">
        <v>0</v>
      </c>
      <c r="S603">
        <v>0</v>
      </c>
      <c r="T603">
        <v>0</v>
      </c>
      <c r="U603">
        <v>0</v>
      </c>
      <c r="V603">
        <v>1</v>
      </c>
      <c r="W603">
        <v>0</v>
      </c>
      <c r="X603">
        <v>0</v>
      </c>
      <c r="Y603">
        <v>0</v>
      </c>
      <c r="Z603">
        <v>0</v>
      </c>
      <c r="AA603">
        <v>0</v>
      </c>
      <c r="AB603">
        <v>0</v>
      </c>
      <c r="AC603">
        <v>1</v>
      </c>
      <c r="AD603">
        <v>0</v>
      </c>
      <c r="AE603">
        <v>0</v>
      </c>
      <c r="AF603">
        <v>0</v>
      </c>
      <c r="AG603">
        <v>0</v>
      </c>
      <c r="AH603" s="59" cm="1">
        <f t="array" ref="AH603">$B$1005+SUMPRODUCT(A603:AG603,TRANSPOSE($B$1006:$B$1038))</f>
        <v>-1.6240691436687045</v>
      </c>
      <c r="AI603" s="3">
        <f>EXP(EmployeeData36[[#This Row],[Logit]])</f>
        <v>0.19709505702158517</v>
      </c>
      <c r="AJ603">
        <f>EmployeeData36[[#This Row],[Odds]]/(1+EmployeeData36[[#This Row],[Odds]])</f>
        <v>0.16464444979997214</v>
      </c>
      <c r="AK603">
        <f>IF(AR603=1,LN(EmployeeData36[[#This Row],[Probability]]),LN(1-EmployeeData36[[#This Row],[Probability]]))</f>
        <v>-0.17989783613925872</v>
      </c>
      <c r="AL603" s="3">
        <f>(AR603-EmployeeData36[[#This Row],[Probability]])^2</f>
        <v>2.7107794849935547E-2</v>
      </c>
      <c r="AM603" t="str">
        <f>IF(EmployeeData36[[#This Row],[Probability]]&lt;10%,"Low",
IF(EmployeeData36[[#This Row],[Probability]]&lt;20%,"Moderate",
IF(EmployeeData36[[#This Row],[Probability]]&lt;30%,"High","Very High")))</f>
        <v>Moderate</v>
      </c>
      <c r="AN603">
        <f t="shared" si="9"/>
        <v>0</v>
      </c>
      <c r="AO603" t="str">
        <f>EmployeeData3[[#This Row],[Department]]</f>
        <v>HR</v>
      </c>
      <c r="AP603" t="str">
        <f>EmployeeData3[[#This Row],[Country]]</f>
        <v>Ireland</v>
      </c>
      <c r="AQ603" t="str">
        <f>EmployeeData[[#This Row],[Job Level]]</f>
        <v>Professional</v>
      </c>
      <c r="AR603">
        <v>0</v>
      </c>
    </row>
    <row r="604" spans="1:44">
      <c r="A604">
        <v>35</v>
      </c>
      <c r="B604">
        <v>2.2999999999999998</v>
      </c>
      <c r="C604">
        <v>2.2999999999999998</v>
      </c>
      <c r="D604" s="3">
        <v>1.29</v>
      </c>
      <c r="E604">
        <v>0</v>
      </c>
      <c r="F604">
        <v>6</v>
      </c>
      <c r="G604">
        <v>79</v>
      </c>
      <c r="H604">
        <v>6</v>
      </c>
      <c r="I604">
        <v>2.2000000000000002</v>
      </c>
      <c r="J604">
        <v>0</v>
      </c>
      <c r="K604">
        <v>25</v>
      </c>
      <c r="L604">
        <v>0</v>
      </c>
      <c r="M604">
        <v>0</v>
      </c>
      <c r="N604">
        <v>0</v>
      </c>
      <c r="O604">
        <v>1</v>
      </c>
      <c r="P604">
        <v>0</v>
      </c>
      <c r="Q604">
        <v>0</v>
      </c>
      <c r="R604">
        <v>0</v>
      </c>
      <c r="S604">
        <v>0</v>
      </c>
      <c r="T604">
        <v>0</v>
      </c>
      <c r="U604">
        <v>1</v>
      </c>
      <c r="V604">
        <v>0</v>
      </c>
      <c r="W604">
        <v>0</v>
      </c>
      <c r="X604">
        <v>0</v>
      </c>
      <c r="Y604">
        <v>0</v>
      </c>
      <c r="Z604">
        <v>0</v>
      </c>
      <c r="AA604">
        <v>0</v>
      </c>
      <c r="AB604">
        <v>0</v>
      </c>
      <c r="AC604">
        <v>0</v>
      </c>
      <c r="AD604">
        <v>0</v>
      </c>
      <c r="AE604">
        <v>0</v>
      </c>
      <c r="AF604">
        <v>1</v>
      </c>
      <c r="AG604">
        <v>0</v>
      </c>
      <c r="AH604" s="59" cm="1">
        <f t="array" ref="AH604">$B$1005+SUMPRODUCT(A604:AG604,TRANSPOSE($B$1006:$B$1038))</f>
        <v>-2.6783825560873042</v>
      </c>
      <c r="AI604" s="3">
        <f>EXP(EmployeeData36[[#This Row],[Logit]])</f>
        <v>6.8674140943857306E-2</v>
      </c>
      <c r="AJ604">
        <f>EmployeeData36[[#This Row],[Odds]]/(1+EmployeeData36[[#This Row],[Odds]])</f>
        <v>6.4261067347623879E-2</v>
      </c>
      <c r="AK604">
        <f>IF(AR604=1,LN(EmployeeData36[[#This Row],[Probability]]),LN(1-EmployeeData36[[#This Row],[Probability]]))</f>
        <v>-6.6418759515870118E-2</v>
      </c>
      <c r="AL604" s="3">
        <f>(AR604-EmployeeData36[[#This Row],[Probability]])^2</f>
        <v>4.1294847766558517E-3</v>
      </c>
      <c r="AM604" t="str">
        <f>IF(EmployeeData36[[#This Row],[Probability]]&lt;10%,"Low",
IF(EmployeeData36[[#This Row],[Probability]]&lt;20%,"Moderate",
IF(EmployeeData36[[#This Row],[Probability]]&lt;30%,"High","Very High")))</f>
        <v>Low</v>
      </c>
      <c r="AN604">
        <f t="shared" si="9"/>
        <v>0</v>
      </c>
      <c r="AO604" t="str">
        <f>EmployeeData3[[#This Row],[Department]]</f>
        <v>Finance</v>
      </c>
      <c r="AP604" t="str">
        <f>EmployeeData3[[#This Row],[Country]]</f>
        <v>UK</v>
      </c>
      <c r="AQ604" t="str">
        <f>EmployeeData[[#This Row],[Job Level]]</f>
        <v>Professional</v>
      </c>
      <c r="AR604">
        <v>0</v>
      </c>
    </row>
    <row r="605" spans="1:44">
      <c r="A605">
        <v>26</v>
      </c>
      <c r="B605">
        <v>6.9</v>
      </c>
      <c r="C605">
        <v>0.8</v>
      </c>
      <c r="D605" s="3">
        <v>0.94</v>
      </c>
      <c r="E605">
        <v>1</v>
      </c>
      <c r="F605">
        <v>19</v>
      </c>
      <c r="G605">
        <v>73</v>
      </c>
      <c r="H605">
        <v>2</v>
      </c>
      <c r="I605">
        <v>4.5</v>
      </c>
      <c r="J605">
        <v>0</v>
      </c>
      <c r="K605">
        <v>32</v>
      </c>
      <c r="L605">
        <v>1</v>
      </c>
      <c r="M605">
        <v>0</v>
      </c>
      <c r="N605">
        <v>0</v>
      </c>
      <c r="O605">
        <v>0</v>
      </c>
      <c r="P605">
        <v>0</v>
      </c>
      <c r="Q605">
        <v>0</v>
      </c>
      <c r="R605">
        <v>0</v>
      </c>
      <c r="S605">
        <v>0</v>
      </c>
      <c r="T605">
        <v>0</v>
      </c>
      <c r="U605">
        <v>0</v>
      </c>
      <c r="V605">
        <v>0</v>
      </c>
      <c r="W605">
        <v>1</v>
      </c>
      <c r="X605">
        <v>0</v>
      </c>
      <c r="Y605">
        <v>0</v>
      </c>
      <c r="Z605">
        <v>0</v>
      </c>
      <c r="AA605">
        <v>0</v>
      </c>
      <c r="AB605">
        <v>1</v>
      </c>
      <c r="AC605">
        <v>0</v>
      </c>
      <c r="AD605">
        <v>0</v>
      </c>
      <c r="AE605">
        <v>0</v>
      </c>
      <c r="AF605">
        <v>0</v>
      </c>
      <c r="AG605">
        <v>1</v>
      </c>
      <c r="AH605" s="59" cm="1">
        <f t="array" ref="AH605">$B$1005+SUMPRODUCT(A605:AG605,TRANSPOSE($B$1006:$B$1038))</f>
        <v>-2.749729761480781</v>
      </c>
      <c r="AI605" s="3">
        <f>EXP(EmployeeData36[[#This Row],[Logit]])</f>
        <v>6.3945139311756521E-2</v>
      </c>
      <c r="AJ605">
        <f>EmployeeData36[[#This Row],[Odds]]/(1+EmployeeData36[[#This Row],[Odds]])</f>
        <v>6.0101914045231013E-2</v>
      </c>
      <c r="AK605">
        <f>IF(AR605=1,LN(EmployeeData36[[#This Row],[Probability]]),LN(1-EmployeeData36[[#This Row],[Probability]]))</f>
        <v>-6.1983828792927742E-2</v>
      </c>
      <c r="AL605" s="3">
        <f>(AR605-EmployeeData36[[#This Row],[Probability]])^2</f>
        <v>3.6122400719003369E-3</v>
      </c>
      <c r="AM605" t="str">
        <f>IF(EmployeeData36[[#This Row],[Probability]]&lt;10%,"Low",
IF(EmployeeData36[[#This Row],[Probability]]&lt;20%,"Moderate",
IF(EmployeeData36[[#This Row],[Probability]]&lt;30%,"High","Very High")))</f>
        <v>Low</v>
      </c>
      <c r="AN605">
        <f t="shared" si="9"/>
        <v>0</v>
      </c>
      <c r="AO605" t="str">
        <f>EmployeeData3[[#This Row],[Department]]</f>
        <v>IT</v>
      </c>
      <c r="AP605" t="str">
        <f>EmployeeData3[[#This Row],[Country]]</f>
        <v>Germany</v>
      </c>
      <c r="AQ605" t="str">
        <f>EmployeeData[[#This Row],[Job Level]]</f>
        <v>Professional</v>
      </c>
      <c r="AR605">
        <v>0</v>
      </c>
    </row>
    <row r="606" spans="1:44">
      <c r="A606">
        <v>47</v>
      </c>
      <c r="B606">
        <v>4.4000000000000004</v>
      </c>
      <c r="C606">
        <v>3.9</v>
      </c>
      <c r="D606" s="3">
        <v>1.1399999999999999</v>
      </c>
      <c r="E606">
        <v>0</v>
      </c>
      <c r="F606">
        <v>13</v>
      </c>
      <c r="G606">
        <v>43</v>
      </c>
      <c r="H606">
        <v>7</v>
      </c>
      <c r="I606">
        <v>6.9</v>
      </c>
      <c r="J606">
        <v>0</v>
      </c>
      <c r="K606">
        <v>24</v>
      </c>
      <c r="L606">
        <v>1</v>
      </c>
      <c r="M606">
        <v>1</v>
      </c>
      <c r="N606">
        <v>0</v>
      </c>
      <c r="O606">
        <v>0</v>
      </c>
      <c r="P606">
        <v>1</v>
      </c>
      <c r="Q606">
        <v>0</v>
      </c>
      <c r="R606">
        <v>0</v>
      </c>
      <c r="S606">
        <v>0</v>
      </c>
      <c r="T606">
        <v>0</v>
      </c>
      <c r="U606">
        <v>0</v>
      </c>
      <c r="V606">
        <v>0</v>
      </c>
      <c r="W606">
        <v>1</v>
      </c>
      <c r="X606">
        <v>0</v>
      </c>
      <c r="Y606">
        <v>0</v>
      </c>
      <c r="Z606">
        <v>0</v>
      </c>
      <c r="AA606">
        <v>0</v>
      </c>
      <c r="AB606">
        <v>0</v>
      </c>
      <c r="AC606">
        <v>0</v>
      </c>
      <c r="AD606">
        <v>0</v>
      </c>
      <c r="AE606">
        <v>0</v>
      </c>
      <c r="AF606">
        <v>0</v>
      </c>
      <c r="AG606">
        <v>0</v>
      </c>
      <c r="AH606" s="59" cm="1">
        <f t="array" ref="AH606">$B$1005+SUMPRODUCT(A606:AG606,TRANSPOSE($B$1006:$B$1038))</f>
        <v>0.17215463390303798</v>
      </c>
      <c r="AI606" s="3">
        <f>EXP(EmployeeData36[[#This Row],[Logit]])</f>
        <v>1.1878615026732042</v>
      </c>
      <c r="AJ606">
        <f>EmployeeData36[[#This Row],[Odds]]/(1+EmployeeData36[[#This Row],[Odds]])</f>
        <v>0.54293267705557879</v>
      </c>
      <c r="AK606">
        <f>IF(AR606=1,LN(EmployeeData36[[#This Row],[Probability]]),LN(1-EmployeeData36[[#This Row],[Probability]]))</f>
        <v>-0.78292458396086639</v>
      </c>
      <c r="AL606" s="3">
        <f>(AR606-EmployeeData36[[#This Row],[Probability]])^2</f>
        <v>0.2947758918147374</v>
      </c>
      <c r="AM606" t="str">
        <f>IF(EmployeeData36[[#This Row],[Probability]]&lt;10%,"Low",
IF(EmployeeData36[[#This Row],[Probability]]&lt;20%,"Moderate",
IF(EmployeeData36[[#This Row],[Probability]]&lt;30%,"High","Very High")))</f>
        <v>Very High</v>
      </c>
      <c r="AN606">
        <f t="shared" si="9"/>
        <v>0</v>
      </c>
      <c r="AO606" t="str">
        <f>EmployeeData3[[#This Row],[Department]]</f>
        <v>IT</v>
      </c>
      <c r="AP606" t="str">
        <f>EmployeeData3[[#This Row],[Country]]</f>
        <v>UK</v>
      </c>
      <c r="AQ606" t="str">
        <f>EmployeeData[[#This Row],[Job Level]]</f>
        <v>Entry</v>
      </c>
      <c r="AR606">
        <v>0</v>
      </c>
    </row>
    <row r="607" spans="1:44">
      <c r="A607">
        <v>32</v>
      </c>
      <c r="B607">
        <v>5.7</v>
      </c>
      <c r="C607">
        <v>5.7</v>
      </c>
      <c r="D607" s="3">
        <v>1.1200000000000001</v>
      </c>
      <c r="E607">
        <v>0</v>
      </c>
      <c r="F607">
        <v>9</v>
      </c>
      <c r="G607">
        <v>84</v>
      </c>
      <c r="H607">
        <v>0</v>
      </c>
      <c r="I607">
        <v>2.2000000000000002</v>
      </c>
      <c r="J607">
        <v>0</v>
      </c>
      <c r="K607">
        <v>24</v>
      </c>
      <c r="L607">
        <v>1</v>
      </c>
      <c r="M607">
        <v>0</v>
      </c>
      <c r="N607">
        <v>0</v>
      </c>
      <c r="O607">
        <v>0</v>
      </c>
      <c r="P607">
        <v>0</v>
      </c>
      <c r="Q607">
        <v>0</v>
      </c>
      <c r="R607">
        <v>1</v>
      </c>
      <c r="S607">
        <v>0</v>
      </c>
      <c r="T607">
        <v>0</v>
      </c>
      <c r="U607">
        <v>0</v>
      </c>
      <c r="V607">
        <v>0</v>
      </c>
      <c r="W607">
        <v>0</v>
      </c>
      <c r="X607">
        <v>0</v>
      </c>
      <c r="Y607">
        <v>1</v>
      </c>
      <c r="Z607">
        <v>0</v>
      </c>
      <c r="AA607">
        <v>0</v>
      </c>
      <c r="AB607">
        <v>0</v>
      </c>
      <c r="AC607">
        <v>0</v>
      </c>
      <c r="AD607">
        <v>0</v>
      </c>
      <c r="AE607">
        <v>0</v>
      </c>
      <c r="AF607">
        <v>0</v>
      </c>
      <c r="AG607">
        <v>0</v>
      </c>
      <c r="AH607" s="59" cm="1">
        <f t="array" ref="AH607">$B$1005+SUMPRODUCT(A607:AG607,TRANSPOSE($B$1006:$B$1038))</f>
        <v>-1.997143760985693</v>
      </c>
      <c r="AI607" s="3">
        <f>EXP(EmployeeData36[[#This Row],[Logit]])</f>
        <v>0.13572238571804199</v>
      </c>
      <c r="AJ607">
        <f>EmployeeData36[[#This Row],[Odds]]/(1+EmployeeData36[[#This Row],[Odds]])</f>
        <v>0.11950313511891703</v>
      </c>
      <c r="AK607">
        <f>IF(AR607=1,LN(EmployeeData36[[#This Row],[Probability]]),LN(1-EmployeeData36[[#This Row],[Probability]]))</f>
        <v>-0.12726891166427323</v>
      </c>
      <c r="AL607" s="3">
        <f>(AR607-EmployeeData36[[#This Row],[Probability]])^2</f>
        <v>1.4280999303250139E-2</v>
      </c>
      <c r="AM607" t="str">
        <f>IF(EmployeeData36[[#This Row],[Probability]]&lt;10%,"Low",
IF(EmployeeData36[[#This Row],[Probability]]&lt;20%,"Moderate",
IF(EmployeeData36[[#This Row],[Probability]]&lt;30%,"High","Very High")))</f>
        <v>Moderate</v>
      </c>
      <c r="AN607">
        <f t="shared" si="9"/>
        <v>0</v>
      </c>
      <c r="AO607" t="str">
        <f>EmployeeData3[[#This Row],[Department]]</f>
        <v>Sales</v>
      </c>
      <c r="AP607" t="str">
        <f>EmployeeData3[[#This Row],[Country]]</f>
        <v>UK</v>
      </c>
      <c r="AQ607" t="str">
        <f>EmployeeData[[#This Row],[Job Level]]</f>
        <v>Senior</v>
      </c>
      <c r="AR607">
        <v>0</v>
      </c>
    </row>
    <row r="608" spans="1:44">
      <c r="A608">
        <v>28</v>
      </c>
      <c r="B608">
        <v>5.9</v>
      </c>
      <c r="C608">
        <v>0.6</v>
      </c>
      <c r="D608" s="3">
        <v>1</v>
      </c>
      <c r="E608">
        <v>1</v>
      </c>
      <c r="F608">
        <v>39</v>
      </c>
      <c r="G608">
        <v>75</v>
      </c>
      <c r="H608">
        <v>4</v>
      </c>
      <c r="I608">
        <v>5</v>
      </c>
      <c r="J608">
        <v>0</v>
      </c>
      <c r="K608">
        <v>25</v>
      </c>
      <c r="L608">
        <v>1</v>
      </c>
      <c r="M608">
        <v>0</v>
      </c>
      <c r="N608">
        <v>0</v>
      </c>
      <c r="O608">
        <v>1</v>
      </c>
      <c r="P608">
        <v>1</v>
      </c>
      <c r="Q608">
        <v>0</v>
      </c>
      <c r="R608">
        <v>0</v>
      </c>
      <c r="S608">
        <v>0</v>
      </c>
      <c r="T608">
        <v>0</v>
      </c>
      <c r="U608">
        <v>1</v>
      </c>
      <c r="V608">
        <v>0</v>
      </c>
      <c r="W608">
        <v>0</v>
      </c>
      <c r="X608">
        <v>0</v>
      </c>
      <c r="Y608">
        <v>0</v>
      </c>
      <c r="Z608">
        <v>0</v>
      </c>
      <c r="AA608">
        <v>0</v>
      </c>
      <c r="AB608">
        <v>0</v>
      </c>
      <c r="AC608">
        <v>0</v>
      </c>
      <c r="AD608">
        <v>0</v>
      </c>
      <c r="AE608">
        <v>1</v>
      </c>
      <c r="AF608">
        <v>0</v>
      </c>
      <c r="AG608">
        <v>0</v>
      </c>
      <c r="AH608" s="59" cm="1">
        <f t="array" ref="AH608">$B$1005+SUMPRODUCT(A608:AG608,TRANSPOSE($B$1006:$B$1038))</f>
        <v>-2.2409611082213465</v>
      </c>
      <c r="AI608" s="3">
        <f>EXP(EmployeeData36[[#This Row],[Logit]])</f>
        <v>0.10635623538911768</v>
      </c>
      <c r="AJ608">
        <f>EmployeeData36[[#This Row],[Odds]]/(1+EmployeeData36[[#This Row],[Odds]])</f>
        <v>9.6131997983191206E-2</v>
      </c>
      <c r="AK608">
        <f>IF(AR608=1,LN(EmployeeData36[[#This Row],[Probability]]),LN(1-EmployeeData36[[#This Row],[Probability]]))</f>
        <v>-2.3420330529407352</v>
      </c>
      <c r="AL608" s="3">
        <f>(AR608-EmployeeData36[[#This Row],[Probability]])^2</f>
        <v>0.81697736506985796</v>
      </c>
      <c r="AM608" t="str">
        <f>IF(EmployeeData36[[#This Row],[Probability]]&lt;10%,"Low",
IF(EmployeeData36[[#This Row],[Probability]]&lt;20%,"Moderate",
IF(EmployeeData36[[#This Row],[Probability]]&lt;30%,"High","Very High")))</f>
        <v>Low</v>
      </c>
      <c r="AN608">
        <f t="shared" si="9"/>
        <v>1</v>
      </c>
      <c r="AO608" t="str">
        <f>EmployeeData3[[#This Row],[Department]]</f>
        <v>Finance</v>
      </c>
      <c r="AP608" t="str">
        <f>EmployeeData3[[#This Row],[Country]]</f>
        <v>US</v>
      </c>
      <c r="AQ608" t="str">
        <f>EmployeeData[[#This Row],[Job Level]]</f>
        <v>Entry</v>
      </c>
      <c r="AR608">
        <v>1</v>
      </c>
    </row>
    <row r="609" spans="1:44">
      <c r="A609">
        <v>40</v>
      </c>
      <c r="B609">
        <v>1.8</v>
      </c>
      <c r="C609">
        <v>0.8</v>
      </c>
      <c r="D609" s="3">
        <v>0.84</v>
      </c>
      <c r="E609">
        <v>1</v>
      </c>
      <c r="F609">
        <v>20</v>
      </c>
      <c r="G609">
        <v>67</v>
      </c>
      <c r="H609">
        <v>1</v>
      </c>
      <c r="I609">
        <v>1.9</v>
      </c>
      <c r="J609">
        <v>0</v>
      </c>
      <c r="K609">
        <v>22</v>
      </c>
      <c r="L609">
        <v>0</v>
      </c>
      <c r="M609">
        <v>0</v>
      </c>
      <c r="N609">
        <v>0</v>
      </c>
      <c r="O609">
        <v>1</v>
      </c>
      <c r="P609">
        <v>0</v>
      </c>
      <c r="Q609">
        <v>1</v>
      </c>
      <c r="R609">
        <v>0</v>
      </c>
      <c r="S609">
        <v>0</v>
      </c>
      <c r="T609">
        <v>0</v>
      </c>
      <c r="U609">
        <v>0</v>
      </c>
      <c r="V609">
        <v>0</v>
      </c>
      <c r="W609">
        <v>0</v>
      </c>
      <c r="X609">
        <v>0</v>
      </c>
      <c r="Y609">
        <v>1</v>
      </c>
      <c r="Z609">
        <v>0</v>
      </c>
      <c r="AA609">
        <v>0</v>
      </c>
      <c r="AB609">
        <v>0</v>
      </c>
      <c r="AC609">
        <v>0</v>
      </c>
      <c r="AD609">
        <v>0</v>
      </c>
      <c r="AE609">
        <v>0</v>
      </c>
      <c r="AF609">
        <v>0</v>
      </c>
      <c r="AG609">
        <v>1</v>
      </c>
      <c r="AH609" s="59" cm="1">
        <f t="array" ref="AH609">$B$1005+SUMPRODUCT(A609:AG609,TRANSPOSE($B$1006:$B$1038))</f>
        <v>-3.2309933800703261</v>
      </c>
      <c r="AI609" s="3">
        <f>EXP(EmployeeData36[[#This Row],[Logit]])</f>
        <v>3.9518222668757444E-2</v>
      </c>
      <c r="AJ609">
        <f>EmployeeData36[[#This Row],[Odds]]/(1+EmployeeData36[[#This Row],[Odds]])</f>
        <v>3.8015901796605571E-2</v>
      </c>
      <c r="AK609">
        <f>IF(AR609=1,LN(EmployeeData36[[#This Row],[Probability]]),LN(1-EmployeeData36[[#This Row],[Probability]]))</f>
        <v>-3.8757358387152802E-2</v>
      </c>
      <c r="AL609" s="3">
        <f>(AR609-EmployeeData36[[#This Row],[Probability]])^2</f>
        <v>1.4452087894091586E-3</v>
      </c>
      <c r="AM609" t="str">
        <f>IF(EmployeeData36[[#This Row],[Probability]]&lt;10%,"Low",
IF(EmployeeData36[[#This Row],[Probability]]&lt;20%,"Moderate",
IF(EmployeeData36[[#This Row],[Probability]]&lt;30%,"High","Very High")))</f>
        <v>Low</v>
      </c>
      <c r="AN609">
        <f t="shared" si="9"/>
        <v>0</v>
      </c>
      <c r="AO609" t="str">
        <f>EmployeeData3[[#This Row],[Department]]</f>
        <v>Sales</v>
      </c>
      <c r="AP609" t="str">
        <f>EmployeeData3[[#This Row],[Country]]</f>
        <v>UK</v>
      </c>
      <c r="AQ609" t="str">
        <f>EmployeeData[[#This Row],[Job Level]]</f>
        <v>Manager</v>
      </c>
      <c r="AR609">
        <v>0</v>
      </c>
    </row>
    <row r="610" spans="1:44">
      <c r="A610">
        <v>31</v>
      </c>
      <c r="B610">
        <v>6.9</v>
      </c>
      <c r="C610">
        <v>0.5</v>
      </c>
      <c r="D610" s="3">
        <v>0.72</v>
      </c>
      <c r="E610">
        <v>0</v>
      </c>
      <c r="F610">
        <v>22</v>
      </c>
      <c r="G610">
        <v>77</v>
      </c>
      <c r="H610">
        <v>5</v>
      </c>
      <c r="I610">
        <v>1.2</v>
      </c>
      <c r="J610">
        <v>0</v>
      </c>
      <c r="K610">
        <v>4</v>
      </c>
      <c r="L610">
        <v>0</v>
      </c>
      <c r="M610">
        <v>0</v>
      </c>
      <c r="N610">
        <v>0</v>
      </c>
      <c r="O610">
        <v>0</v>
      </c>
      <c r="P610">
        <v>0</v>
      </c>
      <c r="Q610">
        <v>0</v>
      </c>
      <c r="R610">
        <v>0</v>
      </c>
      <c r="S610">
        <v>0</v>
      </c>
      <c r="T610">
        <v>0</v>
      </c>
      <c r="U610">
        <v>0</v>
      </c>
      <c r="V610">
        <v>0</v>
      </c>
      <c r="W610">
        <v>0</v>
      </c>
      <c r="X610">
        <v>0</v>
      </c>
      <c r="Y610">
        <v>1</v>
      </c>
      <c r="Z610">
        <v>0</v>
      </c>
      <c r="AA610">
        <v>0</v>
      </c>
      <c r="AB610">
        <v>0</v>
      </c>
      <c r="AC610">
        <v>0</v>
      </c>
      <c r="AD610">
        <v>0</v>
      </c>
      <c r="AE610">
        <v>0</v>
      </c>
      <c r="AF610">
        <v>0</v>
      </c>
      <c r="AG610">
        <v>0</v>
      </c>
      <c r="AH610" s="59" cm="1">
        <f t="array" ref="AH610">$B$1005+SUMPRODUCT(A610:AG610,TRANSPOSE($B$1006:$B$1038))</f>
        <v>-3.072048857865842</v>
      </c>
      <c r="AI610" s="3">
        <f>EXP(EmployeeData36[[#This Row],[Logit]])</f>
        <v>4.6326141876444141E-2</v>
      </c>
      <c r="AJ610">
        <f>EmployeeData36[[#This Row],[Odds]]/(1+EmployeeData36[[#This Row],[Odds]])</f>
        <v>4.4275049645003117E-2</v>
      </c>
      <c r="AK610">
        <f>IF(AR610=1,LN(EmployeeData36[[#This Row],[Probability]]),LN(1-EmployeeData36[[#This Row],[Probability]]))</f>
        <v>-4.528511616054768E-2</v>
      </c>
      <c r="AL610" s="3">
        <f>(AR610-EmployeeData36[[#This Row],[Probability]])^2</f>
        <v>1.9602800210674906E-3</v>
      </c>
      <c r="AM610" t="str">
        <f>IF(EmployeeData36[[#This Row],[Probability]]&lt;10%,"Low",
IF(EmployeeData36[[#This Row],[Probability]]&lt;20%,"Moderate",
IF(EmployeeData36[[#This Row],[Probability]]&lt;30%,"High","Very High")))</f>
        <v>Low</v>
      </c>
      <c r="AN610">
        <f t="shared" si="9"/>
        <v>0</v>
      </c>
      <c r="AO610" t="str">
        <f>EmployeeData3[[#This Row],[Department]]</f>
        <v>Sales</v>
      </c>
      <c r="AP610" t="str">
        <f>EmployeeData3[[#This Row],[Country]]</f>
        <v>UK</v>
      </c>
      <c r="AQ610" t="str">
        <f>EmployeeData[[#This Row],[Job Level]]</f>
        <v>Professional</v>
      </c>
      <c r="AR610">
        <v>0</v>
      </c>
    </row>
    <row r="611" spans="1:44">
      <c r="A611">
        <v>33</v>
      </c>
      <c r="B611">
        <v>1.3</v>
      </c>
      <c r="C611">
        <v>1.3</v>
      </c>
      <c r="D611" s="3">
        <v>1.08</v>
      </c>
      <c r="E611">
        <v>0</v>
      </c>
      <c r="F611">
        <v>26</v>
      </c>
      <c r="G611">
        <v>86</v>
      </c>
      <c r="H611">
        <v>3</v>
      </c>
      <c r="I611">
        <v>4.4000000000000004</v>
      </c>
      <c r="J611">
        <v>0</v>
      </c>
      <c r="K611">
        <v>15</v>
      </c>
      <c r="L611">
        <v>1</v>
      </c>
      <c r="M611">
        <v>0</v>
      </c>
      <c r="N611">
        <v>0</v>
      </c>
      <c r="O611">
        <v>0</v>
      </c>
      <c r="P611">
        <v>0</v>
      </c>
      <c r="Q611">
        <v>0</v>
      </c>
      <c r="R611">
        <v>1</v>
      </c>
      <c r="S611">
        <v>0</v>
      </c>
      <c r="T611">
        <v>0</v>
      </c>
      <c r="U611">
        <v>0</v>
      </c>
      <c r="V611">
        <v>0</v>
      </c>
      <c r="W611">
        <v>0</v>
      </c>
      <c r="X611">
        <v>1</v>
      </c>
      <c r="Y611">
        <v>0</v>
      </c>
      <c r="Z611">
        <v>0</v>
      </c>
      <c r="AA611">
        <v>0</v>
      </c>
      <c r="AB611">
        <v>0</v>
      </c>
      <c r="AC611">
        <v>1</v>
      </c>
      <c r="AD611">
        <v>0</v>
      </c>
      <c r="AE611">
        <v>0</v>
      </c>
      <c r="AF611">
        <v>0</v>
      </c>
      <c r="AG611">
        <v>0</v>
      </c>
      <c r="AH611" s="59" cm="1">
        <f t="array" ref="AH611">$B$1005+SUMPRODUCT(A611:AG611,TRANSPOSE($B$1006:$B$1038))</f>
        <v>-1.6743403511640076</v>
      </c>
      <c r="AI611" s="3">
        <f>EXP(EmployeeData36[[#This Row],[Logit]])</f>
        <v>0.18743177786580734</v>
      </c>
      <c r="AJ611">
        <f>EmployeeData36[[#This Row],[Odds]]/(1+EmployeeData36[[#This Row],[Odds]])</f>
        <v>0.15784635493138127</v>
      </c>
      <c r="AK611">
        <f>IF(AR611=1,LN(EmployeeData36[[#This Row],[Probability]]),LN(1-EmployeeData36[[#This Row],[Probability]]))</f>
        <v>-0.17179280505806477</v>
      </c>
      <c r="AL611" s="3">
        <f>(AR611-EmployeeData36[[#This Row],[Probability]])^2</f>
        <v>2.4915471765123594E-2</v>
      </c>
      <c r="AM611" t="str">
        <f>IF(EmployeeData36[[#This Row],[Probability]]&lt;10%,"Low",
IF(EmployeeData36[[#This Row],[Probability]]&lt;20%,"Moderate",
IF(EmployeeData36[[#This Row],[Probability]]&lt;30%,"High","Very High")))</f>
        <v>Moderate</v>
      </c>
      <c r="AN611">
        <f t="shared" si="9"/>
        <v>0</v>
      </c>
      <c r="AO611" t="str">
        <f>EmployeeData3[[#This Row],[Department]]</f>
        <v>Marketing</v>
      </c>
      <c r="AP611" t="str">
        <f>EmployeeData3[[#This Row],[Country]]</f>
        <v>Ireland</v>
      </c>
      <c r="AQ611" t="str">
        <f>EmployeeData[[#This Row],[Job Level]]</f>
        <v>Senior</v>
      </c>
      <c r="AR611">
        <v>0</v>
      </c>
    </row>
    <row r="612" spans="1:44">
      <c r="A612">
        <v>40</v>
      </c>
      <c r="B612">
        <v>2.2000000000000002</v>
      </c>
      <c r="C612">
        <v>2.2000000000000002</v>
      </c>
      <c r="D612" s="3">
        <v>0.85</v>
      </c>
      <c r="E612">
        <v>1</v>
      </c>
      <c r="F612">
        <v>3</v>
      </c>
      <c r="G612">
        <v>38</v>
      </c>
      <c r="H612">
        <v>6</v>
      </c>
      <c r="I612">
        <v>1.9</v>
      </c>
      <c r="J612">
        <v>0</v>
      </c>
      <c r="K612">
        <v>27</v>
      </c>
      <c r="L612">
        <v>0</v>
      </c>
      <c r="M612">
        <v>0</v>
      </c>
      <c r="N612">
        <v>1</v>
      </c>
      <c r="O612">
        <v>0</v>
      </c>
      <c r="P612">
        <v>0</v>
      </c>
      <c r="Q612">
        <v>1</v>
      </c>
      <c r="R612">
        <v>0</v>
      </c>
      <c r="S612">
        <v>0</v>
      </c>
      <c r="T612">
        <v>0</v>
      </c>
      <c r="U612">
        <v>0</v>
      </c>
      <c r="V612">
        <v>0</v>
      </c>
      <c r="W612">
        <v>1</v>
      </c>
      <c r="X612">
        <v>0</v>
      </c>
      <c r="Y612">
        <v>0</v>
      </c>
      <c r="Z612">
        <v>0</v>
      </c>
      <c r="AA612">
        <v>0</v>
      </c>
      <c r="AB612">
        <v>0</v>
      </c>
      <c r="AC612">
        <v>0</v>
      </c>
      <c r="AD612">
        <v>0</v>
      </c>
      <c r="AE612">
        <v>0</v>
      </c>
      <c r="AF612">
        <v>0</v>
      </c>
      <c r="AG612">
        <v>0</v>
      </c>
      <c r="AH612" s="59" cm="1">
        <f t="array" ref="AH612">$B$1005+SUMPRODUCT(A612:AG612,TRANSPOSE($B$1006:$B$1038))</f>
        <v>-2.0482293834849186</v>
      </c>
      <c r="AI612" s="3">
        <f>EXP(EmployeeData36[[#This Row],[Logit]])</f>
        <v>0.12896304565061262</v>
      </c>
      <c r="AJ612">
        <f>EmployeeData36[[#This Row],[Odds]]/(1+EmployeeData36[[#This Row],[Odds]])</f>
        <v>0.11423141452454914</v>
      </c>
      <c r="AK612">
        <f>IF(AR612=1,LN(EmployeeData36[[#This Row],[Probability]]),LN(1-EmployeeData36[[#This Row],[Probability]]))</f>
        <v>-0.12129955270145391</v>
      </c>
      <c r="AL612" s="3">
        <f>(AR612-EmployeeData36[[#This Row],[Probability]])^2</f>
        <v>1.3048816064279377E-2</v>
      </c>
      <c r="AM612" t="str">
        <f>IF(EmployeeData36[[#This Row],[Probability]]&lt;10%,"Low",
IF(EmployeeData36[[#This Row],[Probability]]&lt;20%,"Moderate",
IF(EmployeeData36[[#This Row],[Probability]]&lt;30%,"High","Very High")))</f>
        <v>Moderate</v>
      </c>
      <c r="AN612">
        <f t="shared" si="9"/>
        <v>0</v>
      </c>
      <c r="AO612" t="str">
        <f>EmployeeData3[[#This Row],[Department]]</f>
        <v>IT</v>
      </c>
      <c r="AP612" t="str">
        <f>EmployeeData3[[#This Row],[Country]]</f>
        <v>UK</v>
      </c>
      <c r="AQ612" t="str">
        <f>EmployeeData[[#This Row],[Job Level]]</f>
        <v>Manager</v>
      </c>
      <c r="AR612">
        <v>0</v>
      </c>
    </row>
    <row r="613" spans="1:44">
      <c r="A613">
        <v>35</v>
      </c>
      <c r="B613">
        <v>5.8</v>
      </c>
      <c r="C613">
        <v>3.5</v>
      </c>
      <c r="D613" s="3">
        <v>0.97</v>
      </c>
      <c r="E613">
        <v>0</v>
      </c>
      <c r="F613">
        <v>32</v>
      </c>
      <c r="G613">
        <v>70</v>
      </c>
      <c r="H613">
        <v>4</v>
      </c>
      <c r="I613">
        <v>1.4</v>
      </c>
      <c r="J613">
        <v>0</v>
      </c>
      <c r="K613">
        <v>21</v>
      </c>
      <c r="L613">
        <v>1</v>
      </c>
      <c r="M613">
        <v>0</v>
      </c>
      <c r="N613">
        <v>0</v>
      </c>
      <c r="O613">
        <v>0</v>
      </c>
      <c r="P613">
        <v>0</v>
      </c>
      <c r="Q613">
        <v>0</v>
      </c>
      <c r="R613">
        <v>1</v>
      </c>
      <c r="S613">
        <v>0</v>
      </c>
      <c r="T613">
        <v>0</v>
      </c>
      <c r="U613">
        <v>0</v>
      </c>
      <c r="V613">
        <v>0</v>
      </c>
      <c r="W613">
        <v>0</v>
      </c>
      <c r="X613">
        <v>0</v>
      </c>
      <c r="Y613">
        <v>0</v>
      </c>
      <c r="Z613">
        <v>1</v>
      </c>
      <c r="AA613">
        <v>0</v>
      </c>
      <c r="AB613">
        <v>0</v>
      </c>
      <c r="AC613">
        <v>0</v>
      </c>
      <c r="AD613">
        <v>0</v>
      </c>
      <c r="AE613">
        <v>1</v>
      </c>
      <c r="AF613">
        <v>0</v>
      </c>
      <c r="AG613">
        <v>0</v>
      </c>
      <c r="AH613" s="59" cm="1">
        <f t="array" ref="AH613">$B$1005+SUMPRODUCT(A613:AG613,TRANSPOSE($B$1006:$B$1038))</f>
        <v>-1.9385167381596322</v>
      </c>
      <c r="AI613" s="3">
        <f>EXP(EmployeeData36[[#This Row],[Logit]])</f>
        <v>0.14391725851996937</v>
      </c>
      <c r="AJ613">
        <f>EmployeeData36[[#This Row],[Odds]]/(1+EmployeeData36[[#This Row],[Odds]])</f>
        <v>0.12581089886358857</v>
      </c>
      <c r="AK613">
        <f>IF(AR613=1,LN(EmployeeData36[[#This Row],[Probability]]),LN(1-EmployeeData36[[#This Row],[Probability]]))</f>
        <v>-2.0729753020329951</v>
      </c>
      <c r="AL613" s="3">
        <f>(AR613-EmployeeData36[[#This Row],[Probability]])^2</f>
        <v>0.76420658454568702</v>
      </c>
      <c r="AM613" t="str">
        <f>IF(EmployeeData36[[#This Row],[Probability]]&lt;10%,"Low",
IF(EmployeeData36[[#This Row],[Probability]]&lt;20%,"Moderate",
IF(EmployeeData36[[#This Row],[Probability]]&lt;30%,"High","Very High")))</f>
        <v>Moderate</v>
      </c>
      <c r="AN613">
        <f t="shared" si="9"/>
        <v>1</v>
      </c>
      <c r="AO613" t="str">
        <f>EmployeeData3[[#This Row],[Department]]</f>
        <v>Underwriting</v>
      </c>
      <c r="AP613" t="str">
        <f>EmployeeData3[[#This Row],[Country]]</f>
        <v>US</v>
      </c>
      <c r="AQ613" t="str">
        <f>EmployeeData[[#This Row],[Job Level]]</f>
        <v>Senior</v>
      </c>
      <c r="AR613">
        <v>1</v>
      </c>
    </row>
    <row r="614" spans="1:44">
      <c r="A614">
        <v>59</v>
      </c>
      <c r="B614">
        <v>1.7</v>
      </c>
      <c r="C614">
        <v>1.7</v>
      </c>
      <c r="D614" s="3">
        <v>0.86</v>
      </c>
      <c r="E614">
        <v>0</v>
      </c>
      <c r="F614">
        <v>1</v>
      </c>
      <c r="G614">
        <v>50</v>
      </c>
      <c r="H614">
        <v>6</v>
      </c>
      <c r="I614">
        <v>1.2</v>
      </c>
      <c r="J614">
        <v>0</v>
      </c>
      <c r="K614">
        <v>22</v>
      </c>
      <c r="L614">
        <v>1</v>
      </c>
      <c r="M614">
        <v>0</v>
      </c>
      <c r="N614">
        <v>0</v>
      </c>
      <c r="O614">
        <v>0</v>
      </c>
      <c r="P614">
        <v>0</v>
      </c>
      <c r="Q614">
        <v>0</v>
      </c>
      <c r="R614">
        <v>1</v>
      </c>
      <c r="S614">
        <v>0</v>
      </c>
      <c r="T614">
        <v>0</v>
      </c>
      <c r="U614">
        <v>0</v>
      </c>
      <c r="V614">
        <v>0</v>
      </c>
      <c r="W614">
        <v>0</v>
      </c>
      <c r="X614">
        <v>0</v>
      </c>
      <c r="Y614">
        <v>0</v>
      </c>
      <c r="Z614">
        <v>0</v>
      </c>
      <c r="AA614">
        <v>0</v>
      </c>
      <c r="AB614">
        <v>0</v>
      </c>
      <c r="AC614">
        <v>0</v>
      </c>
      <c r="AD614">
        <v>0</v>
      </c>
      <c r="AE614">
        <v>0</v>
      </c>
      <c r="AF614">
        <v>0</v>
      </c>
      <c r="AG614">
        <v>0</v>
      </c>
      <c r="AH614" s="59" cm="1">
        <f t="array" ref="AH614">$B$1005+SUMPRODUCT(A614:AG614,TRANSPOSE($B$1006:$B$1038))</f>
        <v>-1.9436125006113891</v>
      </c>
      <c r="AI614" s="3">
        <f>EXP(EmployeeData36[[#This Row],[Logit]])</f>
        <v>0.14318575572298453</v>
      </c>
      <c r="AJ614">
        <f>EmployeeData36[[#This Row],[Odds]]/(1+EmployeeData36[[#This Row],[Odds]])</f>
        <v>0.12525152190374311</v>
      </c>
      <c r="AK614">
        <f>IF(AR614=1,LN(EmployeeData36[[#This Row],[Probability]]),LN(1-EmployeeData36[[#This Row],[Probability]]))</f>
        <v>-0.13381888755150687</v>
      </c>
      <c r="AL614" s="3">
        <f>(AR614-EmployeeData36[[#This Row],[Probability]])^2</f>
        <v>1.568794373920384E-2</v>
      </c>
      <c r="AM614" t="str">
        <f>IF(EmployeeData36[[#This Row],[Probability]]&lt;10%,"Low",
IF(EmployeeData36[[#This Row],[Probability]]&lt;20%,"Moderate",
IF(EmployeeData36[[#This Row],[Probability]]&lt;30%,"High","Very High")))</f>
        <v>Moderate</v>
      </c>
      <c r="AN614">
        <f t="shared" si="9"/>
        <v>0</v>
      </c>
      <c r="AO614" t="str">
        <f>EmployeeData3[[#This Row],[Department]]</f>
        <v>Operations</v>
      </c>
      <c r="AP614" t="str">
        <f>EmployeeData3[[#This Row],[Country]]</f>
        <v>UK</v>
      </c>
      <c r="AQ614" t="str">
        <f>EmployeeData[[#This Row],[Job Level]]</f>
        <v>Senior</v>
      </c>
      <c r="AR614">
        <v>0</v>
      </c>
    </row>
    <row r="615" spans="1:44">
      <c r="A615">
        <v>37</v>
      </c>
      <c r="B615">
        <v>0.6</v>
      </c>
      <c r="C615">
        <v>0.6</v>
      </c>
      <c r="D615" s="3">
        <v>0.95</v>
      </c>
      <c r="E615">
        <v>0</v>
      </c>
      <c r="F615">
        <v>9</v>
      </c>
      <c r="G615">
        <v>78</v>
      </c>
      <c r="H615">
        <v>5</v>
      </c>
      <c r="I615">
        <v>0.6</v>
      </c>
      <c r="J615">
        <v>1</v>
      </c>
      <c r="K615">
        <v>20</v>
      </c>
      <c r="L615">
        <v>1</v>
      </c>
      <c r="M615">
        <v>0</v>
      </c>
      <c r="N615">
        <v>1</v>
      </c>
      <c r="O615">
        <v>0</v>
      </c>
      <c r="P615">
        <v>0</v>
      </c>
      <c r="Q615">
        <v>0</v>
      </c>
      <c r="R615">
        <v>0</v>
      </c>
      <c r="S615">
        <v>0</v>
      </c>
      <c r="T615">
        <v>0</v>
      </c>
      <c r="U615">
        <v>0</v>
      </c>
      <c r="V615">
        <v>0</v>
      </c>
      <c r="W615">
        <v>1</v>
      </c>
      <c r="X615">
        <v>0</v>
      </c>
      <c r="Y615">
        <v>0</v>
      </c>
      <c r="Z615">
        <v>0</v>
      </c>
      <c r="AA615">
        <v>0</v>
      </c>
      <c r="AB615">
        <v>0</v>
      </c>
      <c r="AC615">
        <v>0</v>
      </c>
      <c r="AD615">
        <v>0</v>
      </c>
      <c r="AE615">
        <v>0</v>
      </c>
      <c r="AF615">
        <v>0</v>
      </c>
      <c r="AG615">
        <v>0</v>
      </c>
      <c r="AH615" s="59" cm="1">
        <f t="array" ref="AH615">$B$1005+SUMPRODUCT(A615:AG615,TRANSPOSE($B$1006:$B$1038))</f>
        <v>-1.8207287083506312</v>
      </c>
      <c r="AI615" s="3">
        <f>EXP(EmployeeData36[[#This Row],[Logit]])</f>
        <v>0.16190772442483217</v>
      </c>
      <c r="AJ615">
        <f>EmployeeData36[[#This Row],[Odds]]/(1+EmployeeData36[[#This Row],[Odds]])</f>
        <v>0.13934645671193879</v>
      </c>
      <c r="AK615">
        <f>IF(AR615=1,LN(EmployeeData36[[#This Row],[Probability]]),LN(1-EmployeeData36[[#This Row],[Probability]]))</f>
        <v>-0.15006324428237924</v>
      </c>
      <c r="AL615" s="3">
        <f>(AR615-EmployeeData36[[#This Row],[Probability]])^2</f>
        <v>1.9417434998172233E-2</v>
      </c>
      <c r="AM615" t="str">
        <f>IF(EmployeeData36[[#This Row],[Probability]]&lt;10%,"Low",
IF(EmployeeData36[[#This Row],[Probability]]&lt;20%,"Moderate",
IF(EmployeeData36[[#This Row],[Probability]]&lt;30%,"High","Very High")))</f>
        <v>Moderate</v>
      </c>
      <c r="AN615">
        <f t="shared" si="9"/>
        <v>0</v>
      </c>
      <c r="AO615" t="str">
        <f>EmployeeData3[[#This Row],[Department]]</f>
        <v>IT</v>
      </c>
      <c r="AP615" t="str">
        <f>EmployeeData3[[#This Row],[Country]]</f>
        <v>UK</v>
      </c>
      <c r="AQ615" t="str">
        <f>EmployeeData[[#This Row],[Job Level]]</f>
        <v>Professional</v>
      </c>
      <c r="AR615">
        <v>0</v>
      </c>
    </row>
    <row r="616" spans="1:44">
      <c r="A616">
        <v>44</v>
      </c>
      <c r="B616">
        <v>5</v>
      </c>
      <c r="C616">
        <v>1.9</v>
      </c>
      <c r="D616" s="3">
        <v>1.06</v>
      </c>
      <c r="E616">
        <v>1</v>
      </c>
      <c r="F616">
        <v>12</v>
      </c>
      <c r="G616">
        <v>79</v>
      </c>
      <c r="H616">
        <v>9</v>
      </c>
      <c r="I616">
        <v>2.8</v>
      </c>
      <c r="J616">
        <v>0</v>
      </c>
      <c r="K616">
        <v>14</v>
      </c>
      <c r="L616">
        <v>0</v>
      </c>
      <c r="M616">
        <v>0</v>
      </c>
      <c r="N616">
        <v>1</v>
      </c>
      <c r="O616">
        <v>0</v>
      </c>
      <c r="P616">
        <v>0</v>
      </c>
      <c r="Q616">
        <v>0</v>
      </c>
      <c r="R616">
        <v>0</v>
      </c>
      <c r="S616">
        <v>0</v>
      </c>
      <c r="T616">
        <v>0</v>
      </c>
      <c r="U616">
        <v>0</v>
      </c>
      <c r="V616">
        <v>0</v>
      </c>
      <c r="W616">
        <v>0</v>
      </c>
      <c r="X616">
        <v>0</v>
      </c>
      <c r="Y616">
        <v>0</v>
      </c>
      <c r="Z616">
        <v>1</v>
      </c>
      <c r="AA616">
        <v>0</v>
      </c>
      <c r="AB616">
        <v>0</v>
      </c>
      <c r="AC616">
        <v>0</v>
      </c>
      <c r="AD616">
        <v>0</v>
      </c>
      <c r="AE616">
        <v>1</v>
      </c>
      <c r="AF616">
        <v>1</v>
      </c>
      <c r="AG616">
        <v>0</v>
      </c>
      <c r="AH616" s="59" cm="1">
        <f t="array" ref="AH616">$B$1005+SUMPRODUCT(A616:AG616,TRANSPOSE($B$1006:$B$1038))</f>
        <v>-3.9760954745906689</v>
      </c>
      <c r="AI616" s="3">
        <f>EXP(EmployeeData36[[#This Row],[Logit]])</f>
        <v>1.8758740511140189E-2</v>
      </c>
      <c r="AJ616">
        <f>EmployeeData36[[#This Row],[Odds]]/(1+EmployeeData36[[#This Row],[Odds]])</f>
        <v>1.841332963850538E-2</v>
      </c>
      <c r="AK616">
        <f>IF(AR616=1,LN(EmployeeData36[[#This Row],[Probability]]),LN(1-EmployeeData36[[#This Row],[Probability]]))</f>
        <v>-1.8584965178967496E-2</v>
      </c>
      <c r="AL616" s="3">
        <f>(AR616-EmployeeData36[[#This Row],[Probability]])^2</f>
        <v>3.3905070837626067E-4</v>
      </c>
      <c r="AM616" t="str">
        <f>IF(EmployeeData36[[#This Row],[Probability]]&lt;10%,"Low",
IF(EmployeeData36[[#This Row],[Probability]]&lt;20%,"Moderate",
IF(EmployeeData36[[#This Row],[Probability]]&lt;30%,"High","Very High")))</f>
        <v>Low</v>
      </c>
      <c r="AN616">
        <f t="shared" si="9"/>
        <v>0</v>
      </c>
      <c r="AO616" t="str">
        <f>EmployeeData3[[#This Row],[Department]]</f>
        <v>Underwriting</v>
      </c>
      <c r="AP616" t="str">
        <f>EmployeeData3[[#This Row],[Country]]</f>
        <v>US</v>
      </c>
      <c r="AQ616" t="str">
        <f>EmployeeData[[#This Row],[Job Level]]</f>
        <v>Professional</v>
      </c>
      <c r="AR616">
        <v>0</v>
      </c>
    </row>
    <row r="617" spans="1:44">
      <c r="A617">
        <v>21</v>
      </c>
      <c r="B617">
        <v>0.9</v>
      </c>
      <c r="C617">
        <v>0.9</v>
      </c>
      <c r="D617" s="3">
        <v>1.08</v>
      </c>
      <c r="E617">
        <v>0</v>
      </c>
      <c r="F617">
        <v>21</v>
      </c>
      <c r="G617">
        <v>80</v>
      </c>
      <c r="H617">
        <v>9</v>
      </c>
      <c r="I617">
        <v>1.7</v>
      </c>
      <c r="J617">
        <v>0</v>
      </c>
      <c r="K617">
        <v>18</v>
      </c>
      <c r="L617">
        <v>1</v>
      </c>
      <c r="M617">
        <v>0</v>
      </c>
      <c r="N617">
        <v>0</v>
      </c>
      <c r="O617">
        <v>0</v>
      </c>
      <c r="P617">
        <v>0</v>
      </c>
      <c r="Q617">
        <v>0</v>
      </c>
      <c r="R617">
        <v>1</v>
      </c>
      <c r="S617">
        <v>0</v>
      </c>
      <c r="T617">
        <v>1</v>
      </c>
      <c r="U617">
        <v>0</v>
      </c>
      <c r="V617">
        <v>0</v>
      </c>
      <c r="W617">
        <v>0</v>
      </c>
      <c r="X617">
        <v>0</v>
      </c>
      <c r="Y617">
        <v>0</v>
      </c>
      <c r="Z617">
        <v>0</v>
      </c>
      <c r="AA617">
        <v>0</v>
      </c>
      <c r="AB617">
        <v>1</v>
      </c>
      <c r="AC617">
        <v>0</v>
      </c>
      <c r="AD617">
        <v>0</v>
      </c>
      <c r="AE617">
        <v>0</v>
      </c>
      <c r="AF617">
        <v>0</v>
      </c>
      <c r="AG617">
        <v>0</v>
      </c>
      <c r="AH617" s="59" cm="1">
        <f t="array" ref="AH617">$B$1005+SUMPRODUCT(A617:AG617,TRANSPOSE($B$1006:$B$1038))</f>
        <v>-1.9440415423413433</v>
      </c>
      <c r="AI617" s="3">
        <f>EXP(EmployeeData36[[#This Row],[Logit]])</f>
        <v>0.14312433623534812</v>
      </c>
      <c r="AJ617">
        <f>EmployeeData36[[#This Row],[Odds]]/(1+EmployeeData36[[#This Row],[Odds]])</f>
        <v>0.12520452211410316</v>
      </c>
      <c r="AK617">
        <f>IF(AR617=1,LN(EmployeeData36[[#This Row],[Probability]]),LN(1-EmployeeData36[[#This Row],[Probability]]))</f>
        <v>-0.13376515950484585</v>
      </c>
      <c r="AL617" s="3">
        <f>(AR617-EmployeeData36[[#This Row],[Probability]])^2</f>
        <v>1.5676172357820945E-2</v>
      </c>
      <c r="AM617" t="str">
        <f>IF(EmployeeData36[[#This Row],[Probability]]&lt;10%,"Low",
IF(EmployeeData36[[#This Row],[Probability]]&lt;20%,"Moderate",
IF(EmployeeData36[[#This Row],[Probability]]&lt;30%,"High","Very High")))</f>
        <v>Moderate</v>
      </c>
      <c r="AN617">
        <f t="shared" si="9"/>
        <v>0</v>
      </c>
      <c r="AO617" t="str">
        <f>EmployeeData3[[#This Row],[Department]]</f>
        <v>Claims</v>
      </c>
      <c r="AP617" t="str">
        <f>EmployeeData3[[#This Row],[Country]]</f>
        <v>Germany</v>
      </c>
      <c r="AQ617" t="str">
        <f>EmployeeData[[#This Row],[Job Level]]</f>
        <v>Senior</v>
      </c>
      <c r="AR617">
        <v>0</v>
      </c>
    </row>
    <row r="618" spans="1:44">
      <c r="A618">
        <v>30</v>
      </c>
      <c r="B618">
        <v>6.2</v>
      </c>
      <c r="C618">
        <v>0.8</v>
      </c>
      <c r="D618" s="3">
        <v>0.85</v>
      </c>
      <c r="E618">
        <v>0</v>
      </c>
      <c r="F618">
        <v>18</v>
      </c>
      <c r="G618">
        <v>61</v>
      </c>
      <c r="H618">
        <v>2</v>
      </c>
      <c r="I618">
        <v>5.0999999999999996</v>
      </c>
      <c r="J618">
        <v>0</v>
      </c>
      <c r="K618">
        <v>20</v>
      </c>
      <c r="L618">
        <v>0</v>
      </c>
      <c r="M618">
        <v>0</v>
      </c>
      <c r="N618">
        <v>0</v>
      </c>
      <c r="O618">
        <v>0</v>
      </c>
      <c r="P618">
        <v>0</v>
      </c>
      <c r="Q618">
        <v>0</v>
      </c>
      <c r="R618">
        <v>0</v>
      </c>
      <c r="S618">
        <v>1</v>
      </c>
      <c r="T618">
        <v>0</v>
      </c>
      <c r="U618">
        <v>0</v>
      </c>
      <c r="V618">
        <v>0</v>
      </c>
      <c r="W618">
        <v>1</v>
      </c>
      <c r="X618">
        <v>0</v>
      </c>
      <c r="Y618">
        <v>0</v>
      </c>
      <c r="Z618">
        <v>0</v>
      </c>
      <c r="AA618">
        <v>0</v>
      </c>
      <c r="AB618">
        <v>0</v>
      </c>
      <c r="AC618">
        <v>0</v>
      </c>
      <c r="AD618">
        <v>0</v>
      </c>
      <c r="AE618">
        <v>0</v>
      </c>
      <c r="AF618">
        <v>0</v>
      </c>
      <c r="AG618">
        <v>0</v>
      </c>
      <c r="AH618" s="59" cm="1">
        <f t="array" ref="AH618">$B$1005+SUMPRODUCT(A618:AG618,TRANSPOSE($B$1006:$B$1038))</f>
        <v>-2.1916311187311441</v>
      </c>
      <c r="AI618" s="3">
        <f>EXP(EmployeeData36[[#This Row],[Logit]])</f>
        <v>0.11173434791137492</v>
      </c>
      <c r="AJ618">
        <f>EmployeeData36[[#This Row],[Odds]]/(1+EmployeeData36[[#This Row],[Odds]])</f>
        <v>0.10050453880577787</v>
      </c>
      <c r="AK618">
        <f>IF(AR618=1,LN(EmployeeData36[[#This Row],[Probability]]),LN(1-EmployeeData36[[#This Row],[Probability]]))</f>
        <v>-0.10592127152510032</v>
      </c>
      <c r="AL618" s="3">
        <f>(AR618-EmployeeData36[[#This Row],[Probability]])^2</f>
        <v>1.0101162320562108E-2</v>
      </c>
      <c r="AM618" t="str">
        <f>IF(EmployeeData36[[#This Row],[Probability]]&lt;10%,"Low",
IF(EmployeeData36[[#This Row],[Probability]]&lt;20%,"Moderate",
IF(EmployeeData36[[#This Row],[Probability]]&lt;30%,"High","Very High")))</f>
        <v>Moderate</v>
      </c>
      <c r="AN618">
        <f t="shared" si="9"/>
        <v>0</v>
      </c>
      <c r="AO618" t="str">
        <f>EmployeeData3[[#This Row],[Department]]</f>
        <v>IT</v>
      </c>
      <c r="AP618" t="str">
        <f>EmployeeData3[[#This Row],[Country]]</f>
        <v>UK</v>
      </c>
      <c r="AQ618" t="str">
        <f>EmployeeData[[#This Row],[Job Level]]</f>
        <v>Senior Manager</v>
      </c>
      <c r="AR618">
        <v>0</v>
      </c>
    </row>
    <row r="619" spans="1:44">
      <c r="A619">
        <v>28</v>
      </c>
      <c r="B619">
        <v>3.1</v>
      </c>
      <c r="C619">
        <v>1.8</v>
      </c>
      <c r="D619" s="3">
        <v>1.1499999999999999</v>
      </c>
      <c r="E619">
        <v>1</v>
      </c>
      <c r="F619">
        <v>14</v>
      </c>
      <c r="G619">
        <v>55</v>
      </c>
      <c r="H619">
        <v>9</v>
      </c>
      <c r="I619">
        <v>8.1999999999999993</v>
      </c>
      <c r="J619">
        <v>0</v>
      </c>
      <c r="K619">
        <v>24</v>
      </c>
      <c r="L619">
        <v>1</v>
      </c>
      <c r="M619">
        <v>0</v>
      </c>
      <c r="N619">
        <v>0</v>
      </c>
      <c r="O619">
        <v>0</v>
      </c>
      <c r="P619">
        <v>0</v>
      </c>
      <c r="Q619">
        <v>0</v>
      </c>
      <c r="R619">
        <v>1</v>
      </c>
      <c r="S619">
        <v>0</v>
      </c>
      <c r="T619">
        <v>0</v>
      </c>
      <c r="U619">
        <v>0</v>
      </c>
      <c r="V619">
        <v>1</v>
      </c>
      <c r="W619">
        <v>0</v>
      </c>
      <c r="X619">
        <v>0</v>
      </c>
      <c r="Y619">
        <v>0</v>
      </c>
      <c r="Z619">
        <v>0</v>
      </c>
      <c r="AA619">
        <v>0</v>
      </c>
      <c r="AB619">
        <v>0</v>
      </c>
      <c r="AC619">
        <v>0</v>
      </c>
      <c r="AD619">
        <v>0</v>
      </c>
      <c r="AE619">
        <v>1</v>
      </c>
      <c r="AF619">
        <v>1</v>
      </c>
      <c r="AG619">
        <v>0</v>
      </c>
      <c r="AH619" s="59" cm="1">
        <f t="array" ref="AH619">$B$1005+SUMPRODUCT(A619:AG619,TRANSPOSE($B$1006:$B$1038))</f>
        <v>-1.7900577711231704</v>
      </c>
      <c r="AI619" s="3">
        <f>EXP(EmployeeData36[[#This Row],[Logit]])</f>
        <v>0.16695052446912395</v>
      </c>
      <c r="AJ619">
        <f>EmployeeData36[[#This Row],[Odds]]/(1+EmployeeData36[[#This Row],[Odds]])</f>
        <v>0.14306564071777941</v>
      </c>
      <c r="AK619">
        <f>IF(AR619=1,LN(EmployeeData36[[#This Row],[Probability]]),LN(1-EmployeeData36[[#This Row],[Probability]]))</f>
        <v>-0.15439395692080685</v>
      </c>
      <c r="AL619" s="3">
        <f>(AR619-EmployeeData36[[#This Row],[Probability]])^2</f>
        <v>2.0467777553988743E-2</v>
      </c>
      <c r="AM619" t="str">
        <f>IF(EmployeeData36[[#This Row],[Probability]]&lt;10%,"Low",
IF(EmployeeData36[[#This Row],[Probability]]&lt;20%,"Moderate",
IF(EmployeeData36[[#This Row],[Probability]]&lt;30%,"High","Very High")))</f>
        <v>Moderate</v>
      </c>
      <c r="AN619">
        <f t="shared" si="9"/>
        <v>0</v>
      </c>
      <c r="AO619" t="str">
        <f>EmployeeData3[[#This Row],[Department]]</f>
        <v>HR</v>
      </c>
      <c r="AP619" t="str">
        <f>EmployeeData3[[#This Row],[Country]]</f>
        <v>US</v>
      </c>
      <c r="AQ619" t="str">
        <f>EmployeeData[[#This Row],[Job Level]]</f>
        <v>Senior</v>
      </c>
      <c r="AR619">
        <v>0</v>
      </c>
    </row>
    <row r="620" spans="1:44">
      <c r="A620">
        <v>29</v>
      </c>
      <c r="B620">
        <v>5</v>
      </c>
      <c r="C620">
        <v>0.8</v>
      </c>
      <c r="D620" s="3">
        <v>0.96</v>
      </c>
      <c r="E620">
        <v>0</v>
      </c>
      <c r="F620">
        <v>16</v>
      </c>
      <c r="G620">
        <v>67</v>
      </c>
      <c r="H620">
        <v>6</v>
      </c>
      <c r="I620">
        <v>1.2</v>
      </c>
      <c r="J620">
        <v>0</v>
      </c>
      <c r="K620">
        <v>29</v>
      </c>
      <c r="L620">
        <v>1</v>
      </c>
      <c r="M620">
        <v>0</v>
      </c>
      <c r="N620">
        <v>0</v>
      </c>
      <c r="O620">
        <v>0</v>
      </c>
      <c r="P620">
        <v>0</v>
      </c>
      <c r="Q620">
        <v>0</v>
      </c>
      <c r="R620">
        <v>1</v>
      </c>
      <c r="S620">
        <v>0</v>
      </c>
      <c r="T620">
        <v>0</v>
      </c>
      <c r="U620">
        <v>0</v>
      </c>
      <c r="V620">
        <v>0</v>
      </c>
      <c r="W620">
        <v>0</v>
      </c>
      <c r="X620">
        <v>0</v>
      </c>
      <c r="Y620">
        <v>0</v>
      </c>
      <c r="Z620">
        <v>1</v>
      </c>
      <c r="AA620">
        <v>0</v>
      </c>
      <c r="AB620">
        <v>0</v>
      </c>
      <c r="AC620">
        <v>1</v>
      </c>
      <c r="AD620">
        <v>0</v>
      </c>
      <c r="AE620">
        <v>0</v>
      </c>
      <c r="AF620">
        <v>0</v>
      </c>
      <c r="AG620">
        <v>0</v>
      </c>
      <c r="AH620" s="59" cm="1">
        <f t="array" ref="AH620">$B$1005+SUMPRODUCT(A620:AG620,TRANSPOSE($B$1006:$B$1038))</f>
        <v>-1.843006500603233</v>
      </c>
      <c r="AI620" s="3">
        <f>EXP(EmployeeData36[[#This Row],[Logit]])</f>
        <v>0.15834065847973267</v>
      </c>
      <c r="AJ620">
        <f>EmployeeData36[[#This Row],[Odds]]/(1+EmployeeData36[[#This Row],[Odds]])</f>
        <v>0.13669610690135603</v>
      </c>
      <c r="AK620">
        <f>IF(AR620=1,LN(EmployeeData36[[#This Row],[Probability]]),LN(1-EmployeeData36[[#This Row],[Probability]]))</f>
        <v>-0.14698851419604531</v>
      </c>
      <c r="AL620" s="3">
        <f>(AR620-EmployeeData36[[#This Row],[Probability]])^2</f>
        <v>1.8685825641986956E-2</v>
      </c>
      <c r="AM620" t="str">
        <f>IF(EmployeeData36[[#This Row],[Probability]]&lt;10%,"Low",
IF(EmployeeData36[[#This Row],[Probability]]&lt;20%,"Moderate",
IF(EmployeeData36[[#This Row],[Probability]]&lt;30%,"High","Very High")))</f>
        <v>Moderate</v>
      </c>
      <c r="AN620">
        <f t="shared" si="9"/>
        <v>0</v>
      </c>
      <c r="AO620" t="str">
        <f>EmployeeData3[[#This Row],[Department]]</f>
        <v>Underwriting</v>
      </c>
      <c r="AP620" t="str">
        <f>EmployeeData3[[#This Row],[Country]]</f>
        <v>Ireland</v>
      </c>
      <c r="AQ620" t="str">
        <f>EmployeeData[[#This Row],[Job Level]]</f>
        <v>Senior</v>
      </c>
      <c r="AR620">
        <v>0</v>
      </c>
    </row>
    <row r="621" spans="1:44">
      <c r="A621">
        <v>42</v>
      </c>
      <c r="B621">
        <v>4.9000000000000004</v>
      </c>
      <c r="C621">
        <v>2.7</v>
      </c>
      <c r="D621" s="3">
        <v>0.8</v>
      </c>
      <c r="E621">
        <v>0</v>
      </c>
      <c r="F621">
        <v>7</v>
      </c>
      <c r="G621">
        <v>72</v>
      </c>
      <c r="H621">
        <v>10</v>
      </c>
      <c r="I621">
        <v>0.8</v>
      </c>
      <c r="J621">
        <v>1</v>
      </c>
      <c r="K621">
        <v>22</v>
      </c>
      <c r="L621">
        <v>0</v>
      </c>
      <c r="M621">
        <v>0</v>
      </c>
      <c r="N621">
        <v>0</v>
      </c>
      <c r="O621">
        <v>0</v>
      </c>
      <c r="P621">
        <v>0</v>
      </c>
      <c r="Q621">
        <v>0</v>
      </c>
      <c r="R621">
        <v>1</v>
      </c>
      <c r="S621">
        <v>0</v>
      </c>
      <c r="T621">
        <v>0</v>
      </c>
      <c r="U621">
        <v>0</v>
      </c>
      <c r="V621">
        <v>0</v>
      </c>
      <c r="W621">
        <v>0</v>
      </c>
      <c r="X621">
        <v>1</v>
      </c>
      <c r="Y621">
        <v>0</v>
      </c>
      <c r="Z621">
        <v>0</v>
      </c>
      <c r="AA621">
        <v>1</v>
      </c>
      <c r="AB621">
        <v>0</v>
      </c>
      <c r="AC621">
        <v>0</v>
      </c>
      <c r="AD621">
        <v>0</v>
      </c>
      <c r="AE621">
        <v>0</v>
      </c>
      <c r="AF621">
        <v>0</v>
      </c>
      <c r="AG621">
        <v>0</v>
      </c>
      <c r="AH621" s="59" cm="1">
        <f t="array" ref="AH621">$B$1005+SUMPRODUCT(A621:AG621,TRANSPOSE($B$1006:$B$1038))</f>
        <v>-1.3779476504321839</v>
      </c>
      <c r="AI621" s="3">
        <f>EXP(EmployeeData36[[#This Row],[Logit]])</f>
        <v>0.25209541039894595</v>
      </c>
      <c r="AJ621">
        <f>EmployeeData36[[#This Row],[Odds]]/(1+EmployeeData36[[#This Row],[Odds]])</f>
        <v>0.20133881835620071</v>
      </c>
      <c r="AK621">
        <f>IF(AR621=1,LN(EmployeeData36[[#This Row],[Probability]]),LN(1-EmployeeData36[[#This Row],[Probability]]))</f>
        <v>-1.6027661265954658</v>
      </c>
      <c r="AL621" s="3">
        <f>(AR621-EmployeeData36[[#This Row],[Probability]])^2</f>
        <v>0.63785968306466978</v>
      </c>
      <c r="AM621" t="str">
        <f>IF(EmployeeData36[[#This Row],[Probability]]&lt;10%,"Low",
IF(EmployeeData36[[#This Row],[Probability]]&lt;20%,"Moderate",
IF(EmployeeData36[[#This Row],[Probability]]&lt;30%,"High","Very High")))</f>
        <v>High</v>
      </c>
      <c r="AN621">
        <f t="shared" si="9"/>
        <v>1</v>
      </c>
      <c r="AO621" t="str">
        <f>EmployeeData3[[#This Row],[Department]]</f>
        <v>Marketing</v>
      </c>
      <c r="AP621" t="str">
        <f>EmployeeData3[[#This Row],[Country]]</f>
        <v>Canada</v>
      </c>
      <c r="AQ621" t="str">
        <f>EmployeeData[[#This Row],[Job Level]]</f>
        <v>Senior</v>
      </c>
      <c r="AR621">
        <v>1</v>
      </c>
    </row>
    <row r="622" spans="1:44">
      <c r="A622">
        <v>47</v>
      </c>
      <c r="B622">
        <v>6.5</v>
      </c>
      <c r="C622">
        <v>0.8</v>
      </c>
      <c r="D622" s="3">
        <v>0.94</v>
      </c>
      <c r="E622">
        <v>1</v>
      </c>
      <c r="F622">
        <v>3</v>
      </c>
      <c r="G622">
        <v>89</v>
      </c>
      <c r="H622">
        <v>2</v>
      </c>
      <c r="I622">
        <v>7.1</v>
      </c>
      <c r="J622">
        <v>0</v>
      </c>
      <c r="K622">
        <v>12</v>
      </c>
      <c r="L622">
        <v>0</v>
      </c>
      <c r="M622">
        <v>1</v>
      </c>
      <c r="N622">
        <v>0</v>
      </c>
      <c r="O622">
        <v>0</v>
      </c>
      <c r="P622">
        <v>0</v>
      </c>
      <c r="Q622">
        <v>0</v>
      </c>
      <c r="R622">
        <v>0</v>
      </c>
      <c r="S622">
        <v>0</v>
      </c>
      <c r="T622">
        <v>0</v>
      </c>
      <c r="U622">
        <v>1</v>
      </c>
      <c r="V622">
        <v>0</v>
      </c>
      <c r="W622">
        <v>0</v>
      </c>
      <c r="X622">
        <v>0</v>
      </c>
      <c r="Y622">
        <v>0</v>
      </c>
      <c r="Z622">
        <v>0</v>
      </c>
      <c r="AA622">
        <v>0</v>
      </c>
      <c r="AB622">
        <v>0</v>
      </c>
      <c r="AC622">
        <v>0</v>
      </c>
      <c r="AD622">
        <v>0</v>
      </c>
      <c r="AE622">
        <v>0</v>
      </c>
      <c r="AF622">
        <v>0</v>
      </c>
      <c r="AG622">
        <v>1</v>
      </c>
      <c r="AH622" s="59" cm="1">
        <f t="array" ref="AH622">$B$1005+SUMPRODUCT(A622:AG622,TRANSPOSE($B$1006:$B$1038))</f>
        <v>-4.3562876337780052</v>
      </c>
      <c r="AI622" s="3">
        <f>EXP(EmployeeData36[[#This Row],[Logit]])</f>
        <v>1.2825913866997125E-2</v>
      </c>
      <c r="AJ622">
        <f>EmployeeData36[[#This Row],[Odds]]/(1+EmployeeData36[[#This Row],[Odds]])</f>
        <v>1.2663492996567825E-2</v>
      </c>
      <c r="AK622">
        <f>IF(AR622=1,LN(EmployeeData36[[#This Row],[Probability]]),LN(1-EmployeeData36[[#This Row],[Probability]]))</f>
        <v>-1.274435844201831E-2</v>
      </c>
      <c r="AL622" s="3">
        <f>(AR622-EmployeeData36[[#This Row],[Probability]])^2</f>
        <v>1.6036405487412236E-4</v>
      </c>
      <c r="AM622" t="str">
        <f>IF(EmployeeData36[[#This Row],[Probability]]&lt;10%,"Low",
IF(EmployeeData36[[#This Row],[Probability]]&lt;20%,"Moderate",
IF(EmployeeData36[[#This Row],[Probability]]&lt;30%,"High","Very High")))</f>
        <v>Low</v>
      </c>
      <c r="AN622">
        <f t="shared" si="9"/>
        <v>0</v>
      </c>
      <c r="AO622" t="str">
        <f>EmployeeData3[[#This Row],[Department]]</f>
        <v>Finance</v>
      </c>
      <c r="AP622" t="str">
        <f>EmployeeData3[[#This Row],[Country]]</f>
        <v>UK</v>
      </c>
      <c r="AQ622" t="str">
        <f>EmployeeData[[#This Row],[Job Level]]</f>
        <v>Professional</v>
      </c>
      <c r="AR622">
        <v>0</v>
      </c>
    </row>
    <row r="623" spans="1:44">
      <c r="A623">
        <v>41</v>
      </c>
      <c r="B623">
        <v>6</v>
      </c>
      <c r="C623">
        <v>1.3</v>
      </c>
      <c r="D623" s="3">
        <v>1</v>
      </c>
      <c r="E623">
        <v>1</v>
      </c>
      <c r="F623">
        <v>23</v>
      </c>
      <c r="G623">
        <v>63</v>
      </c>
      <c r="H623">
        <v>1</v>
      </c>
      <c r="I623">
        <v>3</v>
      </c>
      <c r="J623">
        <v>1</v>
      </c>
      <c r="K623">
        <v>7</v>
      </c>
      <c r="L623">
        <v>0</v>
      </c>
      <c r="M623">
        <v>0</v>
      </c>
      <c r="N623">
        <v>0</v>
      </c>
      <c r="O623">
        <v>0</v>
      </c>
      <c r="P623">
        <v>1</v>
      </c>
      <c r="Q623">
        <v>0</v>
      </c>
      <c r="R623">
        <v>0</v>
      </c>
      <c r="S623">
        <v>0</v>
      </c>
      <c r="T623">
        <v>0</v>
      </c>
      <c r="U623">
        <v>1</v>
      </c>
      <c r="V623">
        <v>0</v>
      </c>
      <c r="W623">
        <v>0</v>
      </c>
      <c r="X623">
        <v>0</v>
      </c>
      <c r="Y623">
        <v>0</v>
      </c>
      <c r="Z623">
        <v>0</v>
      </c>
      <c r="AA623">
        <v>1</v>
      </c>
      <c r="AB623">
        <v>0</v>
      </c>
      <c r="AC623">
        <v>0</v>
      </c>
      <c r="AD623">
        <v>0</v>
      </c>
      <c r="AE623">
        <v>0</v>
      </c>
      <c r="AF623">
        <v>1</v>
      </c>
      <c r="AG623">
        <v>0</v>
      </c>
      <c r="AH623" s="59" cm="1">
        <f t="array" ref="AH623">$B$1005+SUMPRODUCT(A623:AG623,TRANSPOSE($B$1006:$B$1038))</f>
        <v>-1.1160656176599542</v>
      </c>
      <c r="AI623" s="3">
        <f>EXP(EmployeeData36[[#This Row],[Logit]])</f>
        <v>0.32756603270193091</v>
      </c>
      <c r="AJ623">
        <f>EmployeeData36[[#This Row],[Odds]]/(1+EmployeeData36[[#This Row],[Odds]])</f>
        <v>0.24674180013121577</v>
      </c>
      <c r="AK623">
        <f>IF(AR623=1,LN(EmployeeData36[[#This Row],[Probability]]),LN(1-EmployeeData36[[#This Row],[Probability]]))</f>
        <v>-0.28334721504520449</v>
      </c>
      <c r="AL623" s="3">
        <f>(AR623-EmployeeData36[[#This Row],[Probability]])^2</f>
        <v>6.0881515931992834E-2</v>
      </c>
      <c r="AM623" t="str">
        <f>IF(EmployeeData36[[#This Row],[Probability]]&lt;10%,"Low",
IF(EmployeeData36[[#This Row],[Probability]]&lt;20%,"Moderate",
IF(EmployeeData36[[#This Row],[Probability]]&lt;30%,"High","Very High")))</f>
        <v>High</v>
      </c>
      <c r="AN623">
        <f t="shared" si="9"/>
        <v>0</v>
      </c>
      <c r="AO623" t="str">
        <f>EmployeeData3[[#This Row],[Department]]</f>
        <v>Finance</v>
      </c>
      <c r="AP623" t="str">
        <f>EmployeeData3[[#This Row],[Country]]</f>
        <v>Canada</v>
      </c>
      <c r="AQ623" t="str">
        <f>EmployeeData[[#This Row],[Job Level]]</f>
        <v>Entry</v>
      </c>
      <c r="AR623">
        <v>0</v>
      </c>
    </row>
    <row r="624" spans="1:44">
      <c r="A624">
        <v>36</v>
      </c>
      <c r="B624">
        <v>1.7</v>
      </c>
      <c r="C624">
        <v>1.7</v>
      </c>
      <c r="D624" s="3">
        <v>1.01</v>
      </c>
      <c r="E624">
        <v>1</v>
      </c>
      <c r="F624">
        <v>22</v>
      </c>
      <c r="G624">
        <v>89</v>
      </c>
      <c r="H624">
        <v>1</v>
      </c>
      <c r="I624">
        <v>2.9</v>
      </c>
      <c r="J624">
        <v>0</v>
      </c>
      <c r="K624">
        <v>55</v>
      </c>
      <c r="L624">
        <v>1</v>
      </c>
      <c r="M624">
        <v>0</v>
      </c>
      <c r="N624">
        <v>0</v>
      </c>
      <c r="O624">
        <v>0</v>
      </c>
      <c r="P624">
        <v>0</v>
      </c>
      <c r="Q624">
        <v>0</v>
      </c>
      <c r="R624">
        <v>1</v>
      </c>
      <c r="S624">
        <v>0</v>
      </c>
      <c r="T624">
        <v>0</v>
      </c>
      <c r="U624">
        <v>0</v>
      </c>
      <c r="V624">
        <v>0</v>
      </c>
      <c r="W624">
        <v>0</v>
      </c>
      <c r="X624">
        <v>0</v>
      </c>
      <c r="Y624">
        <v>1</v>
      </c>
      <c r="Z624">
        <v>0</v>
      </c>
      <c r="AA624">
        <v>0</v>
      </c>
      <c r="AB624">
        <v>0</v>
      </c>
      <c r="AC624">
        <v>0</v>
      </c>
      <c r="AD624">
        <v>0</v>
      </c>
      <c r="AE624">
        <v>1</v>
      </c>
      <c r="AF624">
        <v>0</v>
      </c>
      <c r="AG624">
        <v>0</v>
      </c>
      <c r="AH624" s="59" cm="1">
        <f t="array" ref="AH624">$B$1005+SUMPRODUCT(A624:AG624,TRANSPOSE($B$1006:$B$1038))</f>
        <v>-3.0151725715998356</v>
      </c>
      <c r="AI624" s="3">
        <f>EXP(EmployeeData36[[#This Row],[Logit]])</f>
        <v>4.9037372298995414E-2</v>
      </c>
      <c r="AJ624">
        <f>EmployeeData36[[#This Row],[Odds]]/(1+EmployeeData36[[#This Row],[Odds]])</f>
        <v>4.6745114705998139E-2</v>
      </c>
      <c r="AK624">
        <f>IF(AR624=1,LN(EmployeeData36[[#This Row],[Probability]]),LN(1-EmployeeData36[[#This Row],[Probability]]))</f>
        <v>-3.0630455269751851</v>
      </c>
      <c r="AL624" s="3">
        <f>(AR624-EmployeeData36[[#This Row],[Probability]])^2</f>
        <v>0.90869487633688062</v>
      </c>
      <c r="AM624" t="str">
        <f>IF(EmployeeData36[[#This Row],[Probability]]&lt;10%,"Low",
IF(EmployeeData36[[#This Row],[Probability]]&lt;20%,"Moderate",
IF(EmployeeData36[[#This Row],[Probability]]&lt;30%,"High","Very High")))</f>
        <v>Low</v>
      </c>
      <c r="AN624">
        <f t="shared" si="9"/>
        <v>1</v>
      </c>
      <c r="AO624" t="str">
        <f>EmployeeData3[[#This Row],[Department]]</f>
        <v>Sales</v>
      </c>
      <c r="AP624" t="str">
        <f>EmployeeData3[[#This Row],[Country]]</f>
        <v>US</v>
      </c>
      <c r="AQ624" t="str">
        <f>EmployeeData[[#This Row],[Job Level]]</f>
        <v>Senior</v>
      </c>
      <c r="AR624">
        <v>1</v>
      </c>
    </row>
    <row r="625" spans="1:44">
      <c r="A625">
        <v>32</v>
      </c>
      <c r="B625">
        <v>3.3</v>
      </c>
      <c r="C625">
        <v>3.3</v>
      </c>
      <c r="D625" s="3">
        <v>1.1399999999999999</v>
      </c>
      <c r="E625">
        <v>0</v>
      </c>
      <c r="F625">
        <v>30</v>
      </c>
      <c r="G625">
        <v>57</v>
      </c>
      <c r="H625">
        <v>12</v>
      </c>
      <c r="I625">
        <v>3.4</v>
      </c>
      <c r="J625">
        <v>0</v>
      </c>
      <c r="K625">
        <v>10</v>
      </c>
      <c r="L625">
        <v>1</v>
      </c>
      <c r="M625">
        <v>0</v>
      </c>
      <c r="N625">
        <v>1</v>
      </c>
      <c r="O625">
        <v>0</v>
      </c>
      <c r="P625">
        <v>0</v>
      </c>
      <c r="Q625">
        <v>0</v>
      </c>
      <c r="R625">
        <v>0</v>
      </c>
      <c r="S625">
        <v>1</v>
      </c>
      <c r="T625">
        <v>0</v>
      </c>
      <c r="U625">
        <v>0</v>
      </c>
      <c r="V625">
        <v>0</v>
      </c>
      <c r="W625">
        <v>0</v>
      </c>
      <c r="X625">
        <v>0</v>
      </c>
      <c r="Y625">
        <v>1</v>
      </c>
      <c r="Z625">
        <v>0</v>
      </c>
      <c r="AA625">
        <v>1</v>
      </c>
      <c r="AB625">
        <v>0</v>
      </c>
      <c r="AC625">
        <v>0</v>
      </c>
      <c r="AD625">
        <v>0</v>
      </c>
      <c r="AE625">
        <v>0</v>
      </c>
      <c r="AF625">
        <v>0</v>
      </c>
      <c r="AG625">
        <v>1</v>
      </c>
      <c r="AH625" s="59" cm="1">
        <f t="array" ref="AH625">$B$1005+SUMPRODUCT(A625:AG625,TRANSPOSE($B$1006:$B$1038))</f>
        <v>0.54651328317658088</v>
      </c>
      <c r="AI625" s="3">
        <f>EXP(EmployeeData36[[#This Row],[Logit]])</f>
        <v>1.7272201789231401</v>
      </c>
      <c r="AJ625">
        <f>EmployeeData36[[#This Row],[Odds]]/(1+EmployeeData36[[#This Row],[Odds]])</f>
        <v>0.63332626836354067</v>
      </c>
      <c r="AK625">
        <f>IF(AR625=1,LN(EmployeeData36[[#This Row],[Probability]]),LN(1-EmployeeData36[[#This Row],[Probability]]))</f>
        <v>-0.45676955777339689</v>
      </c>
      <c r="AL625" s="3">
        <f>(AR625-EmployeeData36[[#This Row],[Probability]])^2</f>
        <v>0.13444962547220621</v>
      </c>
      <c r="AM625" t="str">
        <f>IF(EmployeeData36[[#This Row],[Probability]]&lt;10%,"Low",
IF(EmployeeData36[[#This Row],[Probability]]&lt;20%,"Moderate",
IF(EmployeeData36[[#This Row],[Probability]]&lt;30%,"High","Very High")))</f>
        <v>Very High</v>
      </c>
      <c r="AN625">
        <f t="shared" si="9"/>
        <v>1</v>
      </c>
      <c r="AO625" t="str">
        <f>EmployeeData3[[#This Row],[Department]]</f>
        <v>Sales</v>
      </c>
      <c r="AP625" t="str">
        <f>EmployeeData3[[#This Row],[Country]]</f>
        <v>Canada</v>
      </c>
      <c r="AQ625" t="str">
        <f>EmployeeData[[#This Row],[Job Level]]</f>
        <v>Senior Manager</v>
      </c>
      <c r="AR625">
        <v>1</v>
      </c>
    </row>
    <row r="626" spans="1:44">
      <c r="A626">
        <v>48</v>
      </c>
      <c r="B626">
        <v>5</v>
      </c>
      <c r="C626">
        <v>4.8</v>
      </c>
      <c r="D626" s="3">
        <v>0.99</v>
      </c>
      <c r="E626">
        <v>1</v>
      </c>
      <c r="F626">
        <v>9</v>
      </c>
      <c r="G626">
        <v>78</v>
      </c>
      <c r="H626">
        <v>10</v>
      </c>
      <c r="I626">
        <v>5.7</v>
      </c>
      <c r="J626">
        <v>0</v>
      </c>
      <c r="K626">
        <v>18</v>
      </c>
      <c r="L626">
        <v>1</v>
      </c>
      <c r="M626">
        <v>0</v>
      </c>
      <c r="N626">
        <v>0</v>
      </c>
      <c r="O626">
        <v>0</v>
      </c>
      <c r="P626">
        <v>0</v>
      </c>
      <c r="Q626">
        <v>0</v>
      </c>
      <c r="R626">
        <v>0</v>
      </c>
      <c r="S626">
        <v>0</v>
      </c>
      <c r="T626">
        <v>0</v>
      </c>
      <c r="U626">
        <v>0</v>
      </c>
      <c r="V626">
        <v>0</v>
      </c>
      <c r="W626">
        <v>0</v>
      </c>
      <c r="X626">
        <v>0</v>
      </c>
      <c r="Y626">
        <v>0</v>
      </c>
      <c r="Z626">
        <v>0</v>
      </c>
      <c r="AA626">
        <v>0</v>
      </c>
      <c r="AB626">
        <v>0</v>
      </c>
      <c r="AC626">
        <v>0</v>
      </c>
      <c r="AD626">
        <v>0</v>
      </c>
      <c r="AE626">
        <v>1</v>
      </c>
      <c r="AF626">
        <v>0</v>
      </c>
      <c r="AG626">
        <v>0</v>
      </c>
      <c r="AH626" s="59" cm="1">
        <f t="array" ref="AH626">$B$1005+SUMPRODUCT(A626:AG626,TRANSPOSE($B$1006:$B$1038))</f>
        <v>-2.3185364563053898</v>
      </c>
      <c r="AI626" s="3">
        <f>EXP(EmployeeData36[[#This Row],[Logit]])</f>
        <v>9.841751859133574E-2</v>
      </c>
      <c r="AJ626">
        <f>EmployeeData36[[#This Row],[Odds]]/(1+EmployeeData36[[#This Row],[Odds]])</f>
        <v>8.9599370845387813E-2</v>
      </c>
      <c r="AK626">
        <f>IF(AR626=1,LN(EmployeeData36[[#This Row],[Probability]]),LN(1-EmployeeData36[[#This Row],[Probability]]))</f>
        <v>-9.3870524535383873E-2</v>
      </c>
      <c r="AL626" s="3">
        <f>(AR626-EmployeeData36[[#This Row],[Probability]])^2</f>
        <v>8.0280472558893323E-3</v>
      </c>
      <c r="AM626" t="str">
        <f>IF(EmployeeData36[[#This Row],[Probability]]&lt;10%,"Low",
IF(EmployeeData36[[#This Row],[Probability]]&lt;20%,"Moderate",
IF(EmployeeData36[[#This Row],[Probability]]&lt;30%,"High","Very High")))</f>
        <v>Low</v>
      </c>
      <c r="AN626">
        <f t="shared" si="9"/>
        <v>0</v>
      </c>
      <c r="AO626" t="str">
        <f>EmployeeData3[[#This Row],[Department]]</f>
        <v>Operations</v>
      </c>
      <c r="AP626" t="str">
        <f>EmployeeData3[[#This Row],[Country]]</f>
        <v>US</v>
      </c>
      <c r="AQ626" t="str">
        <f>EmployeeData[[#This Row],[Job Level]]</f>
        <v>Professional</v>
      </c>
      <c r="AR626">
        <v>0</v>
      </c>
    </row>
    <row r="627" spans="1:44">
      <c r="A627">
        <v>57</v>
      </c>
      <c r="B627">
        <v>9.6</v>
      </c>
      <c r="C627">
        <v>2</v>
      </c>
      <c r="D627" s="3">
        <v>0.96</v>
      </c>
      <c r="E627">
        <v>0</v>
      </c>
      <c r="F627">
        <v>22</v>
      </c>
      <c r="G627">
        <v>66</v>
      </c>
      <c r="H627">
        <v>9</v>
      </c>
      <c r="I627">
        <v>5.7</v>
      </c>
      <c r="J627">
        <v>0</v>
      </c>
      <c r="K627">
        <v>30</v>
      </c>
      <c r="L627">
        <v>0</v>
      </c>
      <c r="M627">
        <v>0</v>
      </c>
      <c r="N627">
        <v>0</v>
      </c>
      <c r="O627">
        <v>0</v>
      </c>
      <c r="P627">
        <v>0</v>
      </c>
      <c r="Q627">
        <v>0</v>
      </c>
      <c r="R627">
        <v>1</v>
      </c>
      <c r="S627">
        <v>0</v>
      </c>
      <c r="T627">
        <v>0</v>
      </c>
      <c r="U627">
        <v>0</v>
      </c>
      <c r="V627">
        <v>0</v>
      </c>
      <c r="W627">
        <v>0</v>
      </c>
      <c r="X627">
        <v>0</v>
      </c>
      <c r="Y627">
        <v>1</v>
      </c>
      <c r="Z627">
        <v>0</v>
      </c>
      <c r="AA627">
        <v>0</v>
      </c>
      <c r="AB627">
        <v>0</v>
      </c>
      <c r="AC627">
        <v>0</v>
      </c>
      <c r="AD627">
        <v>0</v>
      </c>
      <c r="AE627">
        <v>0</v>
      </c>
      <c r="AF627">
        <v>0</v>
      </c>
      <c r="AG627">
        <v>0</v>
      </c>
      <c r="AH627" s="59" cm="1">
        <f t="array" ref="AH627">$B$1005+SUMPRODUCT(A627:AG627,TRANSPOSE($B$1006:$B$1038))</f>
        <v>-2.6485950064142081</v>
      </c>
      <c r="AI627" s="3">
        <f>EXP(EmployeeData36[[#This Row],[Logit]])</f>
        <v>7.0750547327271249E-2</v>
      </c>
      <c r="AJ627">
        <f>EmployeeData36[[#This Row],[Odds]]/(1+EmployeeData36[[#This Row],[Odds]])</f>
        <v>6.6075658335056256E-2</v>
      </c>
      <c r="AK627">
        <f>IF(AR627=1,LN(EmployeeData36[[#This Row],[Probability]]),LN(1-EmployeeData36[[#This Row],[Probability]]))</f>
        <v>-6.8359848675735427E-2</v>
      </c>
      <c r="AL627" s="3">
        <f>(AR627-EmployeeData36[[#This Row],[Probability]])^2</f>
        <v>4.3659926244110896E-3</v>
      </c>
      <c r="AM627" t="str">
        <f>IF(EmployeeData36[[#This Row],[Probability]]&lt;10%,"Low",
IF(EmployeeData36[[#This Row],[Probability]]&lt;20%,"Moderate",
IF(EmployeeData36[[#This Row],[Probability]]&lt;30%,"High","Very High")))</f>
        <v>Low</v>
      </c>
      <c r="AN627">
        <f t="shared" si="9"/>
        <v>0</v>
      </c>
      <c r="AO627" t="str">
        <f>EmployeeData3[[#This Row],[Department]]</f>
        <v>Sales</v>
      </c>
      <c r="AP627" t="str">
        <f>EmployeeData3[[#This Row],[Country]]</f>
        <v>UK</v>
      </c>
      <c r="AQ627" t="str">
        <f>EmployeeData[[#This Row],[Job Level]]</f>
        <v>Senior</v>
      </c>
      <c r="AR627">
        <v>0</v>
      </c>
    </row>
    <row r="628" spans="1:44">
      <c r="A628">
        <v>39</v>
      </c>
      <c r="B628">
        <v>6</v>
      </c>
      <c r="C628">
        <v>1.2</v>
      </c>
      <c r="D628" s="3">
        <v>0.84</v>
      </c>
      <c r="E628">
        <v>0</v>
      </c>
      <c r="F628">
        <v>13</v>
      </c>
      <c r="G628">
        <v>69</v>
      </c>
      <c r="H628">
        <v>1</v>
      </c>
      <c r="I628">
        <v>4.2</v>
      </c>
      <c r="J628">
        <v>0</v>
      </c>
      <c r="K628">
        <v>28</v>
      </c>
      <c r="L628">
        <v>1</v>
      </c>
      <c r="M628">
        <v>0</v>
      </c>
      <c r="N628">
        <v>0</v>
      </c>
      <c r="O628">
        <v>0</v>
      </c>
      <c r="P628">
        <v>0</v>
      </c>
      <c r="Q628">
        <v>0</v>
      </c>
      <c r="R628">
        <v>0</v>
      </c>
      <c r="S628">
        <v>0</v>
      </c>
      <c r="T628">
        <v>0</v>
      </c>
      <c r="U628">
        <v>0</v>
      </c>
      <c r="V628">
        <v>0</v>
      </c>
      <c r="W628">
        <v>0</v>
      </c>
      <c r="X628">
        <v>0</v>
      </c>
      <c r="Y628">
        <v>1</v>
      </c>
      <c r="Z628">
        <v>0</v>
      </c>
      <c r="AA628">
        <v>0</v>
      </c>
      <c r="AB628">
        <v>0</v>
      </c>
      <c r="AC628">
        <v>0</v>
      </c>
      <c r="AD628">
        <v>0</v>
      </c>
      <c r="AE628">
        <v>1</v>
      </c>
      <c r="AF628">
        <v>0</v>
      </c>
      <c r="AG628">
        <v>1</v>
      </c>
      <c r="AH628" s="59" cm="1">
        <f t="array" ref="AH628">$B$1005+SUMPRODUCT(A628:AG628,TRANSPOSE($B$1006:$B$1038))</f>
        <v>-2.0501616956570965</v>
      </c>
      <c r="AI628" s="3">
        <f>EXP(EmployeeData36[[#This Row],[Logit]])</f>
        <v>0.12871408939580492</v>
      </c>
      <c r="AJ628">
        <f>EmployeeData36[[#This Row],[Odds]]/(1+EmployeeData36[[#This Row],[Odds]])</f>
        <v>0.11403604385296982</v>
      </c>
      <c r="AK628">
        <f>IF(AR628=1,LN(EmployeeData36[[#This Row],[Probability]]),LN(1-EmployeeData36[[#This Row],[Probability]]))</f>
        <v>-0.12107901075420015</v>
      </c>
      <c r="AL628" s="3">
        <f>(AR628-EmployeeData36[[#This Row],[Probability]])^2</f>
        <v>1.3004219297636456E-2</v>
      </c>
      <c r="AM628" t="str">
        <f>IF(EmployeeData36[[#This Row],[Probability]]&lt;10%,"Low",
IF(EmployeeData36[[#This Row],[Probability]]&lt;20%,"Moderate",
IF(EmployeeData36[[#This Row],[Probability]]&lt;30%,"High","Very High")))</f>
        <v>Moderate</v>
      </c>
      <c r="AN628">
        <f t="shared" si="9"/>
        <v>0</v>
      </c>
      <c r="AO628" t="str">
        <f>EmployeeData3[[#This Row],[Department]]</f>
        <v>Sales</v>
      </c>
      <c r="AP628" t="str">
        <f>EmployeeData3[[#This Row],[Country]]</f>
        <v>US</v>
      </c>
      <c r="AQ628" t="str">
        <f>EmployeeData[[#This Row],[Job Level]]</f>
        <v>Professional</v>
      </c>
      <c r="AR628">
        <v>0</v>
      </c>
    </row>
    <row r="629" spans="1:44">
      <c r="A629">
        <v>46</v>
      </c>
      <c r="B629">
        <v>9.1</v>
      </c>
      <c r="C629">
        <v>3.1</v>
      </c>
      <c r="D629" s="3">
        <v>1.0900000000000001</v>
      </c>
      <c r="E629">
        <v>1</v>
      </c>
      <c r="F629">
        <v>27</v>
      </c>
      <c r="G629">
        <v>81</v>
      </c>
      <c r="H629">
        <v>9</v>
      </c>
      <c r="I629">
        <v>1</v>
      </c>
      <c r="J629">
        <v>0</v>
      </c>
      <c r="K629">
        <v>30</v>
      </c>
      <c r="L629">
        <v>1</v>
      </c>
      <c r="M629">
        <v>0</v>
      </c>
      <c r="N629">
        <v>0</v>
      </c>
      <c r="O629">
        <v>0</v>
      </c>
      <c r="P629">
        <v>0</v>
      </c>
      <c r="Q629">
        <v>0</v>
      </c>
      <c r="R629">
        <v>1</v>
      </c>
      <c r="S629">
        <v>0</v>
      </c>
      <c r="T629">
        <v>0</v>
      </c>
      <c r="U629">
        <v>0</v>
      </c>
      <c r="V629">
        <v>0</v>
      </c>
      <c r="W629">
        <v>0</v>
      </c>
      <c r="X629">
        <v>1</v>
      </c>
      <c r="Y629">
        <v>0</v>
      </c>
      <c r="Z629">
        <v>0</v>
      </c>
      <c r="AA629">
        <v>0</v>
      </c>
      <c r="AB629">
        <v>0</v>
      </c>
      <c r="AC629">
        <v>0</v>
      </c>
      <c r="AD629">
        <v>0</v>
      </c>
      <c r="AE629">
        <v>1</v>
      </c>
      <c r="AF629">
        <v>0</v>
      </c>
      <c r="AG629">
        <v>0</v>
      </c>
      <c r="AH629" s="59" cm="1">
        <f t="array" ref="AH629">$B$1005+SUMPRODUCT(A629:AG629,TRANSPOSE($B$1006:$B$1038))</f>
        <v>-3.2014142711778701</v>
      </c>
      <c r="AI629" s="3">
        <f>EXP(EmployeeData36[[#This Row],[Logit]])</f>
        <v>4.0704595914447479E-2</v>
      </c>
      <c r="AJ629">
        <f>EmployeeData36[[#This Row],[Odds]]/(1+EmployeeData36[[#This Row],[Odds]])</f>
        <v>3.9112535943671048E-2</v>
      </c>
      <c r="AK629">
        <f>IF(AR629=1,LN(EmployeeData36[[#This Row],[Probability]]),LN(1-EmployeeData36[[#This Row],[Probability]]))</f>
        <v>-3.9897979828006358E-2</v>
      </c>
      <c r="AL629" s="3">
        <f>(AR629-EmployeeData36[[#This Row],[Probability]])^2</f>
        <v>1.5297904679449597E-3</v>
      </c>
      <c r="AM629" t="str">
        <f>IF(EmployeeData36[[#This Row],[Probability]]&lt;10%,"Low",
IF(EmployeeData36[[#This Row],[Probability]]&lt;20%,"Moderate",
IF(EmployeeData36[[#This Row],[Probability]]&lt;30%,"High","Very High")))</f>
        <v>Low</v>
      </c>
      <c r="AN629">
        <f t="shared" si="9"/>
        <v>0</v>
      </c>
      <c r="AO629" t="str">
        <f>EmployeeData3[[#This Row],[Department]]</f>
        <v>Marketing</v>
      </c>
      <c r="AP629" t="str">
        <f>EmployeeData3[[#This Row],[Country]]</f>
        <v>US</v>
      </c>
      <c r="AQ629" t="str">
        <f>EmployeeData[[#This Row],[Job Level]]</f>
        <v>Senior</v>
      </c>
      <c r="AR629">
        <v>0</v>
      </c>
    </row>
    <row r="630" spans="1:44">
      <c r="A630">
        <v>41</v>
      </c>
      <c r="B630">
        <v>5.0999999999999996</v>
      </c>
      <c r="C630">
        <v>0.9</v>
      </c>
      <c r="D630" s="3">
        <v>1.03</v>
      </c>
      <c r="E630">
        <v>0</v>
      </c>
      <c r="F630">
        <v>25</v>
      </c>
      <c r="G630">
        <v>53</v>
      </c>
      <c r="H630">
        <v>1</v>
      </c>
      <c r="I630">
        <v>0.4</v>
      </c>
      <c r="J630">
        <v>1</v>
      </c>
      <c r="K630">
        <v>19</v>
      </c>
      <c r="L630">
        <v>1</v>
      </c>
      <c r="M630">
        <v>0</v>
      </c>
      <c r="N630">
        <v>0</v>
      </c>
      <c r="O630">
        <v>1</v>
      </c>
      <c r="P630">
        <v>1</v>
      </c>
      <c r="Q630">
        <v>0</v>
      </c>
      <c r="R630">
        <v>0</v>
      </c>
      <c r="S630">
        <v>0</v>
      </c>
      <c r="T630">
        <v>0</v>
      </c>
      <c r="U630">
        <v>0</v>
      </c>
      <c r="V630">
        <v>0</v>
      </c>
      <c r="W630">
        <v>1</v>
      </c>
      <c r="X630">
        <v>0</v>
      </c>
      <c r="Y630">
        <v>0</v>
      </c>
      <c r="Z630">
        <v>0</v>
      </c>
      <c r="AA630">
        <v>0</v>
      </c>
      <c r="AB630">
        <v>0</v>
      </c>
      <c r="AC630">
        <v>0</v>
      </c>
      <c r="AD630">
        <v>0</v>
      </c>
      <c r="AE630">
        <v>1</v>
      </c>
      <c r="AF630">
        <v>0</v>
      </c>
      <c r="AG630">
        <v>0</v>
      </c>
      <c r="AH630" s="59" cm="1">
        <f t="array" ref="AH630">$B$1005+SUMPRODUCT(A630:AG630,TRANSPOSE($B$1006:$B$1038))</f>
        <v>-0.61683196956158781</v>
      </c>
      <c r="AI630" s="3">
        <f>EXP(EmployeeData36[[#This Row],[Logit]])</f>
        <v>0.5396513643174371</v>
      </c>
      <c r="AJ630">
        <f>EmployeeData36[[#This Row],[Odds]]/(1+EmployeeData36[[#This Row],[Odds]])</f>
        <v>0.3505023129419152</v>
      </c>
      <c r="AK630">
        <f>IF(AR630=1,LN(EmployeeData36[[#This Row],[Probability]]),LN(1-EmployeeData36[[#This Row],[Probability]]))</f>
        <v>-1.0483879735509054</v>
      </c>
      <c r="AL630" s="3">
        <f>(AR630-EmployeeData36[[#This Row],[Probability]])^2</f>
        <v>0.42184724549380193</v>
      </c>
      <c r="AM630" t="str">
        <f>IF(EmployeeData36[[#This Row],[Probability]]&lt;10%,"Low",
IF(EmployeeData36[[#This Row],[Probability]]&lt;20%,"Moderate",
IF(EmployeeData36[[#This Row],[Probability]]&lt;30%,"High","Very High")))</f>
        <v>Very High</v>
      </c>
      <c r="AN630">
        <f t="shared" si="9"/>
        <v>1</v>
      </c>
      <c r="AO630" t="str">
        <f>EmployeeData3[[#This Row],[Department]]</f>
        <v>IT</v>
      </c>
      <c r="AP630" t="str">
        <f>EmployeeData3[[#This Row],[Country]]</f>
        <v>US</v>
      </c>
      <c r="AQ630" t="str">
        <f>EmployeeData[[#This Row],[Job Level]]</f>
        <v>Entry</v>
      </c>
      <c r="AR630">
        <v>1</v>
      </c>
    </row>
    <row r="631" spans="1:44">
      <c r="A631">
        <v>45</v>
      </c>
      <c r="B631">
        <v>8</v>
      </c>
      <c r="C631">
        <v>3.6</v>
      </c>
      <c r="D631" s="3">
        <v>0.92</v>
      </c>
      <c r="E631">
        <v>0</v>
      </c>
      <c r="F631">
        <v>18</v>
      </c>
      <c r="G631">
        <v>61</v>
      </c>
      <c r="H631">
        <v>0</v>
      </c>
      <c r="I631">
        <v>1</v>
      </c>
      <c r="J631">
        <v>0</v>
      </c>
      <c r="K631">
        <v>27</v>
      </c>
      <c r="L631">
        <v>1</v>
      </c>
      <c r="M631">
        <v>0</v>
      </c>
      <c r="N631">
        <v>1</v>
      </c>
      <c r="O631">
        <v>0</v>
      </c>
      <c r="P631">
        <v>0</v>
      </c>
      <c r="Q631">
        <v>0</v>
      </c>
      <c r="R631">
        <v>0</v>
      </c>
      <c r="S631">
        <v>0</v>
      </c>
      <c r="T631">
        <v>0</v>
      </c>
      <c r="U631">
        <v>1</v>
      </c>
      <c r="V631">
        <v>0</v>
      </c>
      <c r="W631">
        <v>0</v>
      </c>
      <c r="X631">
        <v>0</v>
      </c>
      <c r="Y631">
        <v>0</v>
      </c>
      <c r="Z631">
        <v>0</v>
      </c>
      <c r="AA631">
        <v>0</v>
      </c>
      <c r="AB631">
        <v>0</v>
      </c>
      <c r="AC631">
        <v>1</v>
      </c>
      <c r="AD631">
        <v>0</v>
      </c>
      <c r="AE631">
        <v>0</v>
      </c>
      <c r="AF631">
        <v>0</v>
      </c>
      <c r="AG631">
        <v>1</v>
      </c>
      <c r="AH631" s="59" cm="1">
        <f t="array" ref="AH631">$B$1005+SUMPRODUCT(A631:AG631,TRANSPOSE($B$1006:$B$1038))</f>
        <v>-0.81990001532756784</v>
      </c>
      <c r="AI631" s="3">
        <f>EXP(EmployeeData36[[#This Row],[Logit]])</f>
        <v>0.44047569312226043</v>
      </c>
      <c r="AJ631">
        <f>EmployeeData36[[#This Row],[Odds]]/(1+EmployeeData36[[#This Row],[Odds]])</f>
        <v>0.30578488427494421</v>
      </c>
      <c r="AK631">
        <f>IF(AR631=1,LN(EmployeeData36[[#This Row],[Probability]]),LN(1-EmployeeData36[[#This Row],[Probability]]))</f>
        <v>-0.364973401482871</v>
      </c>
      <c r="AL631" s="3">
        <f>(AR631-EmployeeData36[[#This Row],[Probability]])^2</f>
        <v>9.3504395451041028E-2</v>
      </c>
      <c r="AM631" t="str">
        <f>IF(EmployeeData36[[#This Row],[Probability]]&lt;10%,"Low",
IF(EmployeeData36[[#This Row],[Probability]]&lt;20%,"Moderate",
IF(EmployeeData36[[#This Row],[Probability]]&lt;30%,"High","Very High")))</f>
        <v>Very High</v>
      </c>
      <c r="AN631">
        <f t="shared" si="9"/>
        <v>0</v>
      </c>
      <c r="AO631" t="str">
        <f>EmployeeData3[[#This Row],[Department]]</f>
        <v>Finance</v>
      </c>
      <c r="AP631" t="str">
        <f>EmployeeData3[[#This Row],[Country]]</f>
        <v>Ireland</v>
      </c>
      <c r="AQ631" t="str">
        <f>EmployeeData[[#This Row],[Job Level]]</f>
        <v>Professional</v>
      </c>
      <c r="AR631">
        <v>0</v>
      </c>
    </row>
    <row r="632" spans="1:44">
      <c r="A632">
        <v>28</v>
      </c>
      <c r="B632">
        <v>4.7</v>
      </c>
      <c r="C632">
        <v>1.1000000000000001</v>
      </c>
      <c r="D632" s="3">
        <v>0.82</v>
      </c>
      <c r="E632">
        <v>0</v>
      </c>
      <c r="F632">
        <v>13</v>
      </c>
      <c r="G632">
        <v>69</v>
      </c>
      <c r="H632">
        <v>3</v>
      </c>
      <c r="I632">
        <v>0.6</v>
      </c>
      <c r="J632">
        <v>0</v>
      </c>
      <c r="K632">
        <v>25</v>
      </c>
      <c r="L632">
        <v>1</v>
      </c>
      <c r="M632">
        <v>1</v>
      </c>
      <c r="N632">
        <v>0</v>
      </c>
      <c r="O632">
        <v>0</v>
      </c>
      <c r="P632">
        <v>0</v>
      </c>
      <c r="Q632">
        <v>0</v>
      </c>
      <c r="R632">
        <v>1</v>
      </c>
      <c r="S632">
        <v>0</v>
      </c>
      <c r="T632">
        <v>0</v>
      </c>
      <c r="U632">
        <v>0</v>
      </c>
      <c r="V632">
        <v>0</v>
      </c>
      <c r="W632">
        <v>0</v>
      </c>
      <c r="X632">
        <v>1</v>
      </c>
      <c r="Y632">
        <v>0</v>
      </c>
      <c r="Z632">
        <v>0</v>
      </c>
      <c r="AA632">
        <v>0</v>
      </c>
      <c r="AB632">
        <v>0</v>
      </c>
      <c r="AC632">
        <v>1</v>
      </c>
      <c r="AD632">
        <v>0</v>
      </c>
      <c r="AE632">
        <v>0</v>
      </c>
      <c r="AF632">
        <v>0</v>
      </c>
      <c r="AG632">
        <v>1</v>
      </c>
      <c r="AH632" s="59" cm="1">
        <f t="array" ref="AH632">$B$1005+SUMPRODUCT(A632:AG632,TRANSPOSE($B$1006:$B$1038))</f>
        <v>-1.6287503458595645</v>
      </c>
      <c r="AI632" s="3">
        <f>EXP(EmployeeData36[[#This Row],[Logit]])</f>
        <v>0.19617457137948333</v>
      </c>
      <c r="AJ632">
        <f>EmployeeData36[[#This Row],[Odds]]/(1+EmployeeData36[[#This Row],[Odds]])</f>
        <v>0.16400162323568357</v>
      </c>
      <c r="AK632">
        <f>IF(AR632=1,LN(EmployeeData36[[#This Row],[Probability]]),LN(1-EmployeeData36[[#This Row],[Probability]]))</f>
        <v>-1.807878953428363</v>
      </c>
      <c r="AL632" s="3">
        <f>(AR632-EmployeeData36[[#This Row],[Probability]])^2</f>
        <v>0.69889328595257194</v>
      </c>
      <c r="AM632" t="str">
        <f>IF(EmployeeData36[[#This Row],[Probability]]&lt;10%,"Low",
IF(EmployeeData36[[#This Row],[Probability]]&lt;20%,"Moderate",
IF(EmployeeData36[[#This Row],[Probability]]&lt;30%,"High","Very High")))</f>
        <v>Moderate</v>
      </c>
      <c r="AN632">
        <f t="shared" si="9"/>
        <v>1</v>
      </c>
      <c r="AO632" t="str">
        <f>EmployeeData3[[#This Row],[Department]]</f>
        <v>Marketing</v>
      </c>
      <c r="AP632" t="str">
        <f>EmployeeData3[[#This Row],[Country]]</f>
        <v>Ireland</v>
      </c>
      <c r="AQ632" t="str">
        <f>EmployeeData[[#This Row],[Job Level]]</f>
        <v>Senior</v>
      </c>
      <c r="AR632">
        <v>1</v>
      </c>
    </row>
    <row r="633" spans="1:44">
      <c r="A633">
        <v>34</v>
      </c>
      <c r="B633">
        <v>7.7</v>
      </c>
      <c r="C633">
        <v>1.7</v>
      </c>
      <c r="D633" s="3">
        <v>1.1100000000000001</v>
      </c>
      <c r="E633">
        <v>1</v>
      </c>
      <c r="F633">
        <v>25</v>
      </c>
      <c r="G633">
        <v>100</v>
      </c>
      <c r="H633">
        <v>4</v>
      </c>
      <c r="I633">
        <v>4.5999999999999996</v>
      </c>
      <c r="J633">
        <v>0</v>
      </c>
      <c r="K633">
        <v>20</v>
      </c>
      <c r="L633">
        <v>1</v>
      </c>
      <c r="M633">
        <v>0</v>
      </c>
      <c r="N633">
        <v>1</v>
      </c>
      <c r="O633">
        <v>0</v>
      </c>
      <c r="P633">
        <v>0</v>
      </c>
      <c r="Q633">
        <v>0</v>
      </c>
      <c r="R633">
        <v>0</v>
      </c>
      <c r="S633">
        <v>0</v>
      </c>
      <c r="T633">
        <v>1</v>
      </c>
      <c r="U633">
        <v>0</v>
      </c>
      <c r="V633">
        <v>0</v>
      </c>
      <c r="W633">
        <v>0</v>
      </c>
      <c r="X633">
        <v>0</v>
      </c>
      <c r="Y633">
        <v>0</v>
      </c>
      <c r="Z633">
        <v>0</v>
      </c>
      <c r="AA633">
        <v>0</v>
      </c>
      <c r="AB633">
        <v>0</v>
      </c>
      <c r="AC633">
        <v>0</v>
      </c>
      <c r="AD633">
        <v>0</v>
      </c>
      <c r="AE633">
        <v>0</v>
      </c>
      <c r="AF633">
        <v>0</v>
      </c>
      <c r="AG633">
        <v>0</v>
      </c>
      <c r="AH633" s="59" cm="1">
        <f t="array" ref="AH633">$B$1005+SUMPRODUCT(A633:AG633,TRANSPOSE($B$1006:$B$1038))</f>
        <v>-3.6924874232058347</v>
      </c>
      <c r="AI633" s="3">
        <f>EXP(EmployeeData36[[#This Row],[Logit]])</f>
        <v>2.4909963295197176E-2</v>
      </c>
      <c r="AJ633">
        <f>EmployeeData36[[#This Row],[Odds]]/(1+EmployeeData36[[#This Row],[Odds]])</f>
        <v>2.4304538142169024E-2</v>
      </c>
      <c r="AK633">
        <f>IF(AR633=1,LN(EmployeeData36[[#This Row],[Probability]]),LN(1-EmployeeData36[[#This Row],[Probability]]))</f>
        <v>-2.4604768044539864E-2</v>
      </c>
      <c r="AL633" s="3">
        <f>(AR633-EmployeeData36[[#This Row],[Probability]])^2</f>
        <v>5.9071057430414887E-4</v>
      </c>
      <c r="AM633" t="str">
        <f>IF(EmployeeData36[[#This Row],[Probability]]&lt;10%,"Low",
IF(EmployeeData36[[#This Row],[Probability]]&lt;20%,"Moderate",
IF(EmployeeData36[[#This Row],[Probability]]&lt;30%,"High","Very High")))</f>
        <v>Low</v>
      </c>
      <c r="AN633">
        <f t="shared" si="9"/>
        <v>0</v>
      </c>
      <c r="AO633" t="str">
        <f>EmployeeData3[[#This Row],[Department]]</f>
        <v>Claims</v>
      </c>
      <c r="AP633" t="str">
        <f>EmployeeData3[[#This Row],[Country]]</f>
        <v>UK</v>
      </c>
      <c r="AQ633" t="str">
        <f>EmployeeData[[#This Row],[Job Level]]</f>
        <v>Professional</v>
      </c>
      <c r="AR633">
        <v>0</v>
      </c>
    </row>
    <row r="634" spans="1:44">
      <c r="A634">
        <v>42</v>
      </c>
      <c r="B634">
        <v>3</v>
      </c>
      <c r="C634">
        <v>3</v>
      </c>
      <c r="D634" s="3">
        <v>0.85</v>
      </c>
      <c r="E634">
        <v>0</v>
      </c>
      <c r="F634">
        <v>22</v>
      </c>
      <c r="G634">
        <v>57</v>
      </c>
      <c r="H634">
        <v>11</v>
      </c>
      <c r="I634">
        <v>1.6</v>
      </c>
      <c r="J634">
        <v>1</v>
      </c>
      <c r="K634">
        <v>27</v>
      </c>
      <c r="L634">
        <v>0</v>
      </c>
      <c r="M634">
        <v>0</v>
      </c>
      <c r="N634">
        <v>0</v>
      </c>
      <c r="O634">
        <v>0</v>
      </c>
      <c r="P634">
        <v>0</v>
      </c>
      <c r="Q634">
        <v>0</v>
      </c>
      <c r="R634">
        <v>1</v>
      </c>
      <c r="S634">
        <v>0</v>
      </c>
      <c r="T634">
        <v>0</v>
      </c>
      <c r="U634">
        <v>0</v>
      </c>
      <c r="V634">
        <v>0</v>
      </c>
      <c r="W634">
        <v>0</v>
      </c>
      <c r="X634">
        <v>0</v>
      </c>
      <c r="Y634">
        <v>1</v>
      </c>
      <c r="Z634">
        <v>0</v>
      </c>
      <c r="AA634">
        <v>0</v>
      </c>
      <c r="AB634">
        <v>0</v>
      </c>
      <c r="AC634">
        <v>0</v>
      </c>
      <c r="AD634">
        <v>0</v>
      </c>
      <c r="AE634">
        <v>0</v>
      </c>
      <c r="AF634">
        <v>1</v>
      </c>
      <c r="AG634">
        <v>0</v>
      </c>
      <c r="AH634" s="59" cm="1">
        <f t="array" ref="AH634">$B$1005+SUMPRODUCT(A634:AG634,TRANSPOSE($B$1006:$B$1038))</f>
        <v>-1.0914463069657951</v>
      </c>
      <c r="AI634" s="3">
        <f>EXP(EmployeeData36[[#This Row],[Logit]])</f>
        <v>0.33573057292987651</v>
      </c>
      <c r="AJ634">
        <f>EmployeeData36[[#This Row],[Odds]]/(1+EmployeeData36[[#This Row],[Odds]])</f>
        <v>0.25134602721075977</v>
      </c>
      <c r="AK634">
        <f>IF(AR634=1,LN(EmployeeData36[[#This Row],[Probability]]),LN(1-EmployeeData36[[#This Row],[Probability]]))</f>
        <v>-0.28947838780828111</v>
      </c>
      <c r="AL634" s="3">
        <f>(AR634-EmployeeData36[[#This Row],[Probability]])^2</f>
        <v>6.3174825394631998E-2</v>
      </c>
      <c r="AM634" t="str">
        <f>IF(EmployeeData36[[#This Row],[Probability]]&lt;10%,"Low",
IF(EmployeeData36[[#This Row],[Probability]]&lt;20%,"Moderate",
IF(EmployeeData36[[#This Row],[Probability]]&lt;30%,"High","Very High")))</f>
        <v>High</v>
      </c>
      <c r="AN634">
        <f t="shared" si="9"/>
        <v>0</v>
      </c>
      <c r="AO634" t="str">
        <f>EmployeeData3[[#This Row],[Department]]</f>
        <v>Sales</v>
      </c>
      <c r="AP634" t="str">
        <f>EmployeeData3[[#This Row],[Country]]</f>
        <v>UK</v>
      </c>
      <c r="AQ634" t="str">
        <f>EmployeeData[[#This Row],[Job Level]]</f>
        <v>Senior</v>
      </c>
      <c r="AR634">
        <v>0</v>
      </c>
    </row>
    <row r="635" spans="1:44">
      <c r="A635">
        <v>49</v>
      </c>
      <c r="B635">
        <v>10.3</v>
      </c>
      <c r="C635">
        <v>0.2</v>
      </c>
      <c r="D635" s="3">
        <v>0.93</v>
      </c>
      <c r="E635">
        <v>0</v>
      </c>
      <c r="F635">
        <v>10</v>
      </c>
      <c r="G635">
        <v>96</v>
      </c>
      <c r="H635">
        <v>2</v>
      </c>
      <c r="I635">
        <v>4.2</v>
      </c>
      <c r="J635">
        <v>1</v>
      </c>
      <c r="K635">
        <v>37</v>
      </c>
      <c r="L635">
        <v>1</v>
      </c>
      <c r="M635">
        <v>0</v>
      </c>
      <c r="N635">
        <v>0</v>
      </c>
      <c r="O635">
        <v>1</v>
      </c>
      <c r="P635">
        <v>0</v>
      </c>
      <c r="Q635">
        <v>1</v>
      </c>
      <c r="R635">
        <v>0</v>
      </c>
      <c r="S635">
        <v>0</v>
      </c>
      <c r="T635">
        <v>0</v>
      </c>
      <c r="U635">
        <v>0</v>
      </c>
      <c r="V635">
        <v>0</v>
      </c>
      <c r="W635">
        <v>0</v>
      </c>
      <c r="X635">
        <v>0</v>
      </c>
      <c r="Y635">
        <v>0</v>
      </c>
      <c r="Z635">
        <v>0</v>
      </c>
      <c r="AA635">
        <v>0</v>
      </c>
      <c r="AB635">
        <v>0</v>
      </c>
      <c r="AC635">
        <v>0</v>
      </c>
      <c r="AD635">
        <v>0</v>
      </c>
      <c r="AE635">
        <v>1</v>
      </c>
      <c r="AF635">
        <v>0</v>
      </c>
      <c r="AG635">
        <v>0</v>
      </c>
      <c r="AH635" s="59" cm="1">
        <f t="array" ref="AH635">$B$1005+SUMPRODUCT(A635:AG635,TRANSPOSE($B$1006:$B$1038))</f>
        <v>-3.0914819836485021</v>
      </c>
      <c r="AI635" s="3">
        <f>EXP(EmployeeData36[[#This Row],[Logit]])</f>
        <v>4.5434571194959153E-2</v>
      </c>
      <c r="AJ635">
        <f>EmployeeData36[[#This Row],[Odds]]/(1+EmployeeData36[[#This Row],[Odds]])</f>
        <v>4.3459985394424298E-2</v>
      </c>
      <c r="AK635">
        <f>IF(AR635=1,LN(EmployeeData36[[#This Row],[Probability]]),LN(1-EmployeeData36[[#This Row],[Probability]]))</f>
        <v>-4.4432656574798134E-2</v>
      </c>
      <c r="AL635" s="3">
        <f>(AR635-EmployeeData36[[#This Row],[Probability]])^2</f>
        <v>1.8887703304835734E-3</v>
      </c>
      <c r="AM635" t="str">
        <f>IF(EmployeeData36[[#This Row],[Probability]]&lt;10%,"Low",
IF(EmployeeData36[[#This Row],[Probability]]&lt;20%,"Moderate",
IF(EmployeeData36[[#This Row],[Probability]]&lt;30%,"High","Very High")))</f>
        <v>Low</v>
      </c>
      <c r="AN635">
        <f t="shared" si="9"/>
        <v>0</v>
      </c>
      <c r="AO635" t="str">
        <f>EmployeeData3[[#This Row],[Department]]</f>
        <v>Operations</v>
      </c>
      <c r="AP635" t="str">
        <f>EmployeeData3[[#This Row],[Country]]</f>
        <v>US</v>
      </c>
      <c r="AQ635" t="str">
        <f>EmployeeData[[#This Row],[Job Level]]</f>
        <v>Manager</v>
      </c>
      <c r="AR635">
        <v>0</v>
      </c>
    </row>
    <row r="636" spans="1:44">
      <c r="A636">
        <v>31</v>
      </c>
      <c r="B636">
        <v>5.5</v>
      </c>
      <c r="C636">
        <v>1.2</v>
      </c>
      <c r="D636" s="3">
        <v>1.02</v>
      </c>
      <c r="E636">
        <v>0</v>
      </c>
      <c r="F636">
        <v>4</v>
      </c>
      <c r="G636">
        <v>96</v>
      </c>
      <c r="H636">
        <v>19</v>
      </c>
      <c r="I636">
        <v>2.7</v>
      </c>
      <c r="J636">
        <v>1</v>
      </c>
      <c r="K636">
        <v>24</v>
      </c>
      <c r="L636">
        <v>1</v>
      </c>
      <c r="M636">
        <v>0</v>
      </c>
      <c r="N636">
        <v>0</v>
      </c>
      <c r="O636">
        <v>0</v>
      </c>
      <c r="P636">
        <v>0</v>
      </c>
      <c r="Q636">
        <v>1</v>
      </c>
      <c r="R636">
        <v>0</v>
      </c>
      <c r="S636">
        <v>0</v>
      </c>
      <c r="T636">
        <v>0</v>
      </c>
      <c r="U636">
        <v>0</v>
      </c>
      <c r="V636">
        <v>0</v>
      </c>
      <c r="W636">
        <v>1</v>
      </c>
      <c r="X636">
        <v>0</v>
      </c>
      <c r="Y636">
        <v>0</v>
      </c>
      <c r="Z636">
        <v>0</v>
      </c>
      <c r="AA636">
        <v>0</v>
      </c>
      <c r="AB636">
        <v>0</v>
      </c>
      <c r="AC636">
        <v>0</v>
      </c>
      <c r="AD636">
        <v>0</v>
      </c>
      <c r="AE636">
        <v>1</v>
      </c>
      <c r="AF636">
        <v>1</v>
      </c>
      <c r="AG636">
        <v>0</v>
      </c>
      <c r="AH636" s="59" cm="1">
        <f t="array" ref="AH636">$B$1005+SUMPRODUCT(A636:AG636,TRANSPOSE($B$1006:$B$1038))</f>
        <v>-1.9311623168149346</v>
      </c>
      <c r="AI636" s="3">
        <f>EXP(EmployeeData36[[#This Row],[Logit]])</f>
        <v>0.14497958830007693</v>
      </c>
      <c r="AJ636">
        <f>EmployeeData36[[#This Row],[Odds]]/(1+EmployeeData36[[#This Row],[Odds]])</f>
        <v>0.12662198503933556</v>
      </c>
      <c r="AK636">
        <f>IF(AR636=1,LN(EmployeeData36[[#This Row],[Probability]]),LN(1-EmployeeData36[[#This Row],[Probability]]))</f>
        <v>-0.13538681003514355</v>
      </c>
      <c r="AL636" s="3">
        <f>(AR636-EmployeeData36[[#This Row],[Probability]])^2</f>
        <v>1.6033127095301716E-2</v>
      </c>
      <c r="AM636" t="str">
        <f>IF(EmployeeData36[[#This Row],[Probability]]&lt;10%,"Low",
IF(EmployeeData36[[#This Row],[Probability]]&lt;20%,"Moderate",
IF(EmployeeData36[[#This Row],[Probability]]&lt;30%,"High","Very High")))</f>
        <v>Moderate</v>
      </c>
      <c r="AN636">
        <f t="shared" si="9"/>
        <v>0</v>
      </c>
      <c r="AO636" t="str">
        <f>EmployeeData3[[#This Row],[Department]]</f>
        <v>IT</v>
      </c>
      <c r="AP636" t="str">
        <f>EmployeeData3[[#This Row],[Country]]</f>
        <v>US</v>
      </c>
      <c r="AQ636" t="str">
        <f>EmployeeData[[#This Row],[Job Level]]</f>
        <v>Manager</v>
      </c>
      <c r="AR636">
        <v>0</v>
      </c>
    </row>
    <row r="637" spans="1:44">
      <c r="A637">
        <v>21</v>
      </c>
      <c r="B637">
        <v>1.1000000000000001</v>
      </c>
      <c r="C637">
        <v>1.1000000000000001</v>
      </c>
      <c r="D637" s="3">
        <v>0.85</v>
      </c>
      <c r="E637">
        <v>1</v>
      </c>
      <c r="F637">
        <v>13</v>
      </c>
      <c r="G637">
        <v>71</v>
      </c>
      <c r="H637">
        <v>5</v>
      </c>
      <c r="I637">
        <v>1.6</v>
      </c>
      <c r="J637">
        <v>1</v>
      </c>
      <c r="K637">
        <v>24</v>
      </c>
      <c r="L637">
        <v>1</v>
      </c>
      <c r="M637">
        <v>0</v>
      </c>
      <c r="N637">
        <v>0</v>
      </c>
      <c r="O637">
        <v>0</v>
      </c>
      <c r="P637">
        <v>0</v>
      </c>
      <c r="Q637">
        <v>0</v>
      </c>
      <c r="R637">
        <v>0</v>
      </c>
      <c r="S637">
        <v>0</v>
      </c>
      <c r="T637">
        <v>0</v>
      </c>
      <c r="U637">
        <v>0</v>
      </c>
      <c r="V637">
        <v>0</v>
      </c>
      <c r="W637">
        <v>0</v>
      </c>
      <c r="X637">
        <v>0</v>
      </c>
      <c r="Y637">
        <v>1</v>
      </c>
      <c r="Z637">
        <v>0</v>
      </c>
      <c r="AA637">
        <v>0</v>
      </c>
      <c r="AB637">
        <v>0</v>
      </c>
      <c r="AC637">
        <v>0</v>
      </c>
      <c r="AD637">
        <v>1</v>
      </c>
      <c r="AE637">
        <v>0</v>
      </c>
      <c r="AF637">
        <v>1</v>
      </c>
      <c r="AG637">
        <v>0</v>
      </c>
      <c r="AH637" s="59" cm="1">
        <f t="array" ref="AH637">$B$1005+SUMPRODUCT(A637:AG637,TRANSPOSE($B$1006:$B$1038))</f>
        <v>-1.6053550126882836</v>
      </c>
      <c r="AI637" s="3">
        <f>EXP(EmployeeData36[[#This Row],[Logit]])</f>
        <v>0.2008182492272553</v>
      </c>
      <c r="AJ637">
        <f>EmployeeData36[[#This Row],[Odds]]/(1+EmployeeData36[[#This Row],[Odds]])</f>
        <v>0.16723450810019325</v>
      </c>
      <c r="AK637">
        <f>IF(AR637=1,LN(EmployeeData36[[#This Row],[Probability]]),LN(1-EmployeeData36[[#This Row],[Probability]]))</f>
        <v>-0.18300319877930774</v>
      </c>
      <c r="AL637" s="3">
        <f>(AR637-EmployeeData36[[#This Row],[Probability]])^2</f>
        <v>2.79673806995136E-2</v>
      </c>
      <c r="AM637" t="str">
        <f>IF(EmployeeData36[[#This Row],[Probability]]&lt;10%,"Low",
IF(EmployeeData36[[#This Row],[Probability]]&lt;20%,"Moderate",
IF(EmployeeData36[[#This Row],[Probability]]&lt;30%,"High","Very High")))</f>
        <v>Moderate</v>
      </c>
      <c r="AN637">
        <f t="shared" si="9"/>
        <v>0</v>
      </c>
      <c r="AO637" t="str">
        <f>EmployeeData3[[#This Row],[Department]]</f>
        <v>Sales</v>
      </c>
      <c r="AP637" t="str">
        <f>EmployeeData3[[#This Row],[Country]]</f>
        <v>Singapore</v>
      </c>
      <c r="AQ637" t="str">
        <f>EmployeeData[[#This Row],[Job Level]]</f>
        <v>Professional</v>
      </c>
      <c r="AR637">
        <v>0</v>
      </c>
    </row>
    <row r="638" spans="1:44">
      <c r="A638">
        <v>34</v>
      </c>
      <c r="B638">
        <v>5.0999999999999996</v>
      </c>
      <c r="C638">
        <v>3.3</v>
      </c>
      <c r="D638" s="3">
        <v>0.89</v>
      </c>
      <c r="E638">
        <v>0</v>
      </c>
      <c r="F638">
        <v>30</v>
      </c>
      <c r="G638">
        <v>56</v>
      </c>
      <c r="H638">
        <v>4</v>
      </c>
      <c r="I638">
        <v>1.2</v>
      </c>
      <c r="J638">
        <v>0</v>
      </c>
      <c r="K638">
        <v>37</v>
      </c>
      <c r="L638">
        <v>1</v>
      </c>
      <c r="M638">
        <v>0</v>
      </c>
      <c r="N638">
        <v>0</v>
      </c>
      <c r="O638">
        <v>0</v>
      </c>
      <c r="P638">
        <v>0</v>
      </c>
      <c r="Q638">
        <v>0</v>
      </c>
      <c r="R638">
        <v>0</v>
      </c>
      <c r="S638">
        <v>0</v>
      </c>
      <c r="T638">
        <v>0</v>
      </c>
      <c r="U638">
        <v>0</v>
      </c>
      <c r="V638">
        <v>0</v>
      </c>
      <c r="W638">
        <v>0</v>
      </c>
      <c r="X638">
        <v>0</v>
      </c>
      <c r="Y638">
        <v>0</v>
      </c>
      <c r="Z638">
        <v>0</v>
      </c>
      <c r="AA638">
        <v>0</v>
      </c>
      <c r="AB638">
        <v>0</v>
      </c>
      <c r="AC638">
        <v>0</v>
      </c>
      <c r="AD638">
        <v>0</v>
      </c>
      <c r="AE638">
        <v>1</v>
      </c>
      <c r="AF638">
        <v>0</v>
      </c>
      <c r="AG638">
        <v>0</v>
      </c>
      <c r="AH638" s="59" cm="1">
        <f t="array" ref="AH638">$B$1005+SUMPRODUCT(A638:AG638,TRANSPOSE($B$1006:$B$1038))</f>
        <v>-0.73175194814335798</v>
      </c>
      <c r="AI638" s="3">
        <f>EXP(EmployeeData36[[#This Row],[Logit]])</f>
        <v>0.48106544966504533</v>
      </c>
      <c r="AJ638">
        <f>EmployeeData36[[#This Row],[Odds]]/(1+EmployeeData36[[#This Row],[Odds]])</f>
        <v>0.32481039225771025</v>
      </c>
      <c r="AK638">
        <f>IF(AR638=1,LN(EmployeeData36[[#This Row],[Probability]]),LN(1-EmployeeData36[[#This Row],[Probability]]))</f>
        <v>-1.1245136753391365</v>
      </c>
      <c r="AL638" s="3">
        <f>(AR638-EmployeeData36[[#This Row],[Probability]])^2</f>
        <v>0.45588100640318713</v>
      </c>
      <c r="AM638" t="str">
        <f>IF(EmployeeData36[[#This Row],[Probability]]&lt;10%,"Low",
IF(EmployeeData36[[#This Row],[Probability]]&lt;20%,"Moderate",
IF(EmployeeData36[[#This Row],[Probability]]&lt;30%,"High","Very High")))</f>
        <v>Very High</v>
      </c>
      <c r="AN638">
        <f t="shared" si="9"/>
        <v>1</v>
      </c>
      <c r="AO638" t="str">
        <f>EmployeeData3[[#This Row],[Department]]</f>
        <v>Operations</v>
      </c>
      <c r="AP638" t="str">
        <f>EmployeeData3[[#This Row],[Country]]</f>
        <v>US</v>
      </c>
      <c r="AQ638" t="str">
        <f>EmployeeData[[#This Row],[Job Level]]</f>
        <v>Professional</v>
      </c>
      <c r="AR638">
        <v>1</v>
      </c>
    </row>
    <row r="639" spans="1:44">
      <c r="A639">
        <v>47</v>
      </c>
      <c r="B639">
        <v>6</v>
      </c>
      <c r="C639">
        <v>2.9</v>
      </c>
      <c r="D639" s="3">
        <v>0.74</v>
      </c>
      <c r="E639">
        <v>0</v>
      </c>
      <c r="F639">
        <v>26</v>
      </c>
      <c r="G639">
        <v>55</v>
      </c>
      <c r="H639">
        <v>4</v>
      </c>
      <c r="I639">
        <v>1.5</v>
      </c>
      <c r="J639">
        <v>1</v>
      </c>
      <c r="K639">
        <v>36</v>
      </c>
      <c r="L639">
        <v>1</v>
      </c>
      <c r="M639">
        <v>0</v>
      </c>
      <c r="N639">
        <v>1</v>
      </c>
      <c r="O639">
        <v>0</v>
      </c>
      <c r="P639">
        <v>0</v>
      </c>
      <c r="Q639">
        <v>0</v>
      </c>
      <c r="R639">
        <v>0</v>
      </c>
      <c r="S639">
        <v>0</v>
      </c>
      <c r="T639">
        <v>0</v>
      </c>
      <c r="U639">
        <v>1</v>
      </c>
      <c r="V639">
        <v>0</v>
      </c>
      <c r="W639">
        <v>0</v>
      </c>
      <c r="X639">
        <v>0</v>
      </c>
      <c r="Y639">
        <v>0</v>
      </c>
      <c r="Z639">
        <v>0</v>
      </c>
      <c r="AA639">
        <v>0</v>
      </c>
      <c r="AB639">
        <v>0</v>
      </c>
      <c r="AC639">
        <v>0</v>
      </c>
      <c r="AD639">
        <v>0</v>
      </c>
      <c r="AE639">
        <v>0</v>
      </c>
      <c r="AF639">
        <v>0</v>
      </c>
      <c r="AG639">
        <v>1</v>
      </c>
      <c r="AH639" s="59" cm="1">
        <f t="array" ref="AH639">$B$1005+SUMPRODUCT(A639:AG639,TRANSPOSE($B$1006:$B$1038))</f>
        <v>-0.67131116905709243</v>
      </c>
      <c r="AI639" s="3">
        <f>EXP(EmployeeData36[[#This Row],[Logit]])</f>
        <v>0.51103808099647985</v>
      </c>
      <c r="AJ639">
        <f>EmployeeData36[[#This Row],[Odds]]/(1+EmployeeData36[[#This Row],[Odds]])</f>
        <v>0.33820331030933853</v>
      </c>
      <c r="AK639">
        <f>IF(AR639=1,LN(EmployeeData36[[#This Row],[Probability]]),LN(1-EmployeeData36[[#This Row],[Probability]]))</f>
        <v>-0.41279688548558563</v>
      </c>
      <c r="AL639" s="3">
        <f>(AR639-EmployeeData36[[#This Row],[Probability]])^2</f>
        <v>0.11438147910419473</v>
      </c>
      <c r="AM639" t="str">
        <f>IF(EmployeeData36[[#This Row],[Probability]]&lt;10%,"Low",
IF(EmployeeData36[[#This Row],[Probability]]&lt;20%,"Moderate",
IF(EmployeeData36[[#This Row],[Probability]]&lt;30%,"High","Very High")))</f>
        <v>Very High</v>
      </c>
      <c r="AN639">
        <f t="shared" si="9"/>
        <v>0</v>
      </c>
      <c r="AO639" t="str">
        <f>EmployeeData3[[#This Row],[Department]]</f>
        <v>Finance</v>
      </c>
      <c r="AP639" t="str">
        <f>EmployeeData3[[#This Row],[Country]]</f>
        <v>UK</v>
      </c>
      <c r="AQ639" t="str">
        <f>EmployeeData[[#This Row],[Job Level]]</f>
        <v>Professional</v>
      </c>
      <c r="AR639">
        <v>0</v>
      </c>
    </row>
    <row r="640" spans="1:44">
      <c r="A640">
        <v>24</v>
      </c>
      <c r="B640">
        <v>7</v>
      </c>
      <c r="C640">
        <v>1.7</v>
      </c>
      <c r="D640" s="3">
        <v>1.1499999999999999</v>
      </c>
      <c r="E640">
        <v>1</v>
      </c>
      <c r="F640">
        <v>6</v>
      </c>
      <c r="G640">
        <v>76</v>
      </c>
      <c r="H640">
        <v>1</v>
      </c>
      <c r="I640">
        <v>0.8</v>
      </c>
      <c r="J640">
        <v>0</v>
      </c>
      <c r="K640">
        <v>43</v>
      </c>
      <c r="L640">
        <v>0</v>
      </c>
      <c r="M640">
        <v>0</v>
      </c>
      <c r="N640">
        <v>0</v>
      </c>
      <c r="O640">
        <v>0</v>
      </c>
      <c r="P640">
        <v>0</v>
      </c>
      <c r="Q640">
        <v>0</v>
      </c>
      <c r="R640">
        <v>0</v>
      </c>
      <c r="S640">
        <v>1</v>
      </c>
      <c r="T640">
        <v>0</v>
      </c>
      <c r="U640">
        <v>1</v>
      </c>
      <c r="V640">
        <v>0</v>
      </c>
      <c r="W640">
        <v>0</v>
      </c>
      <c r="X640">
        <v>0</v>
      </c>
      <c r="Y640">
        <v>0</v>
      </c>
      <c r="Z640">
        <v>0</v>
      </c>
      <c r="AA640">
        <v>0</v>
      </c>
      <c r="AB640">
        <v>0</v>
      </c>
      <c r="AC640">
        <v>0</v>
      </c>
      <c r="AD640">
        <v>0</v>
      </c>
      <c r="AE640">
        <v>1</v>
      </c>
      <c r="AF640">
        <v>0</v>
      </c>
      <c r="AG640">
        <v>1</v>
      </c>
      <c r="AH640" s="59" cm="1">
        <f t="array" ref="AH640">$B$1005+SUMPRODUCT(A640:AG640,TRANSPOSE($B$1006:$B$1038))</f>
        <v>-3.3901709909783815</v>
      </c>
      <c r="AI640" s="3">
        <f>EXP(EmployeeData36[[#This Row],[Logit]])</f>
        <v>3.3702913512687026E-2</v>
      </c>
      <c r="AJ640">
        <f>EmployeeData36[[#This Row],[Odds]]/(1+EmployeeData36[[#This Row],[Odds]])</f>
        <v>3.2604061642971638E-2</v>
      </c>
      <c r="AK640">
        <f>IF(AR640=1,LN(EmployeeData36[[#This Row],[Probability]]),LN(1-EmployeeData36[[#This Row],[Probability]]))</f>
        <v>-3.3147417116613904E-2</v>
      </c>
      <c r="AL640" s="3">
        <f>(AR640-EmployeeData36[[#This Row],[Probability]])^2</f>
        <v>1.0630248356186943E-3</v>
      </c>
      <c r="AM640" t="str">
        <f>IF(EmployeeData36[[#This Row],[Probability]]&lt;10%,"Low",
IF(EmployeeData36[[#This Row],[Probability]]&lt;20%,"Moderate",
IF(EmployeeData36[[#This Row],[Probability]]&lt;30%,"High","Very High")))</f>
        <v>Low</v>
      </c>
      <c r="AN640">
        <f t="shared" si="9"/>
        <v>0</v>
      </c>
      <c r="AO640" t="str">
        <f>EmployeeData3[[#This Row],[Department]]</f>
        <v>Finance</v>
      </c>
      <c r="AP640" t="str">
        <f>EmployeeData3[[#This Row],[Country]]</f>
        <v>US</v>
      </c>
      <c r="AQ640" t="str">
        <f>EmployeeData[[#This Row],[Job Level]]</f>
        <v>Senior Manager</v>
      </c>
      <c r="AR640">
        <v>0</v>
      </c>
    </row>
    <row r="641" spans="1:44">
      <c r="A641">
        <v>27</v>
      </c>
      <c r="B641">
        <v>12.6</v>
      </c>
      <c r="C641">
        <v>4</v>
      </c>
      <c r="D641" s="3">
        <v>0.95</v>
      </c>
      <c r="E641">
        <v>0</v>
      </c>
      <c r="F641">
        <v>5</v>
      </c>
      <c r="G641">
        <v>52</v>
      </c>
      <c r="H641">
        <v>3</v>
      </c>
      <c r="I641">
        <v>8.3000000000000007</v>
      </c>
      <c r="J641">
        <v>1</v>
      </c>
      <c r="K641">
        <v>3</v>
      </c>
      <c r="L641">
        <v>0</v>
      </c>
      <c r="M641">
        <v>0</v>
      </c>
      <c r="N641">
        <v>1</v>
      </c>
      <c r="O641">
        <v>0</v>
      </c>
      <c r="P641">
        <v>0</v>
      </c>
      <c r="Q641">
        <v>1</v>
      </c>
      <c r="R641">
        <v>0</v>
      </c>
      <c r="S641">
        <v>0</v>
      </c>
      <c r="T641">
        <v>0</v>
      </c>
      <c r="U641">
        <v>0</v>
      </c>
      <c r="V641">
        <v>0</v>
      </c>
      <c r="W641">
        <v>0</v>
      </c>
      <c r="X641">
        <v>0</v>
      </c>
      <c r="Y641">
        <v>1</v>
      </c>
      <c r="Z641">
        <v>0</v>
      </c>
      <c r="AA641">
        <v>0</v>
      </c>
      <c r="AB641">
        <v>0</v>
      </c>
      <c r="AC641">
        <v>0</v>
      </c>
      <c r="AD641">
        <v>0</v>
      </c>
      <c r="AE641">
        <v>1</v>
      </c>
      <c r="AF641">
        <v>0</v>
      </c>
      <c r="AG641">
        <v>0</v>
      </c>
      <c r="AH641" s="59" cm="1">
        <f t="array" ref="AH641">$B$1005+SUMPRODUCT(A641:AG641,TRANSPOSE($B$1006:$B$1038))</f>
        <v>-1.170175901947158</v>
      </c>
      <c r="AI641" s="3">
        <f>EXP(EmployeeData36[[#This Row],[Logit]])</f>
        <v>0.31031235191751</v>
      </c>
      <c r="AJ641">
        <f>EmployeeData36[[#This Row],[Odds]]/(1+EmployeeData36[[#This Row],[Odds]])</f>
        <v>0.23682319064107057</v>
      </c>
      <c r="AK641">
        <f>IF(AR641=1,LN(EmployeeData36[[#This Row],[Probability]]),LN(1-EmployeeData36[[#This Row],[Probability]]))</f>
        <v>-1.4404414473169869</v>
      </c>
      <c r="AL641" s="3">
        <f>(AR641-EmployeeData36[[#This Row],[Probability]])^2</f>
        <v>0.5824388423432757</v>
      </c>
      <c r="AM641" t="str">
        <f>IF(EmployeeData36[[#This Row],[Probability]]&lt;10%,"Low",
IF(EmployeeData36[[#This Row],[Probability]]&lt;20%,"Moderate",
IF(EmployeeData36[[#This Row],[Probability]]&lt;30%,"High","Very High")))</f>
        <v>High</v>
      </c>
      <c r="AN641">
        <f t="shared" si="9"/>
        <v>1</v>
      </c>
      <c r="AO641" t="str">
        <f>EmployeeData3[[#This Row],[Department]]</f>
        <v>Sales</v>
      </c>
      <c r="AP641" t="str">
        <f>EmployeeData3[[#This Row],[Country]]</f>
        <v>US</v>
      </c>
      <c r="AQ641" t="str">
        <f>EmployeeData[[#This Row],[Job Level]]</f>
        <v>Manager</v>
      </c>
      <c r="AR641">
        <v>1</v>
      </c>
    </row>
    <row r="642" spans="1:44">
      <c r="A642">
        <v>39</v>
      </c>
      <c r="B642">
        <v>2.6</v>
      </c>
      <c r="C642">
        <v>0.8</v>
      </c>
      <c r="D642" s="3">
        <v>1.33</v>
      </c>
      <c r="E642">
        <v>0</v>
      </c>
      <c r="F642">
        <v>27</v>
      </c>
      <c r="G642">
        <v>67</v>
      </c>
      <c r="H642">
        <v>5</v>
      </c>
      <c r="I642">
        <v>2.5</v>
      </c>
      <c r="J642">
        <v>0</v>
      </c>
      <c r="K642">
        <v>35</v>
      </c>
      <c r="L642">
        <v>1</v>
      </c>
      <c r="M642">
        <v>1</v>
      </c>
      <c r="N642">
        <v>0</v>
      </c>
      <c r="O642">
        <v>0</v>
      </c>
      <c r="P642">
        <v>0</v>
      </c>
      <c r="Q642">
        <v>0</v>
      </c>
      <c r="R642">
        <v>1</v>
      </c>
      <c r="S642">
        <v>0</v>
      </c>
      <c r="T642">
        <v>0</v>
      </c>
      <c r="U642">
        <v>0</v>
      </c>
      <c r="V642">
        <v>0</v>
      </c>
      <c r="W642">
        <v>1</v>
      </c>
      <c r="X642">
        <v>0</v>
      </c>
      <c r="Y642">
        <v>0</v>
      </c>
      <c r="Z642">
        <v>0</v>
      </c>
      <c r="AA642">
        <v>0</v>
      </c>
      <c r="AB642">
        <v>0</v>
      </c>
      <c r="AC642">
        <v>0</v>
      </c>
      <c r="AD642">
        <v>0</v>
      </c>
      <c r="AE642">
        <v>1</v>
      </c>
      <c r="AF642">
        <v>0</v>
      </c>
      <c r="AG642">
        <v>0</v>
      </c>
      <c r="AH642" s="59" cm="1">
        <f t="array" ref="AH642">$B$1005+SUMPRODUCT(A642:AG642,TRANSPOSE($B$1006:$B$1038))</f>
        <v>-1.4449364651442718</v>
      </c>
      <c r="AI642" s="3">
        <f>EXP(EmployeeData36[[#This Row],[Logit]])</f>
        <v>0.23576105512465156</v>
      </c>
      <c r="AJ642">
        <f>EmployeeData36[[#This Row],[Odds]]/(1+EmployeeData36[[#This Row],[Odds]])</f>
        <v>0.19078207242974676</v>
      </c>
      <c r="AK642">
        <f>IF(AR642=1,LN(EmployeeData36[[#This Row],[Probability]]),LN(1-EmployeeData36[[#This Row],[Probability]]))</f>
        <v>-0.21168701925000694</v>
      </c>
      <c r="AL642" s="3">
        <f>(AR642-EmployeeData36[[#This Row],[Probability]])^2</f>
        <v>3.6397799160589141E-2</v>
      </c>
      <c r="AM642" t="str">
        <f>IF(EmployeeData36[[#This Row],[Probability]]&lt;10%,"Low",
IF(EmployeeData36[[#This Row],[Probability]]&lt;20%,"Moderate",
IF(EmployeeData36[[#This Row],[Probability]]&lt;30%,"High","Very High")))</f>
        <v>Moderate</v>
      </c>
      <c r="AN642">
        <f t="shared" ref="AN642:AN705" si="10">AR642</f>
        <v>0</v>
      </c>
      <c r="AO642" t="str">
        <f>EmployeeData3[[#This Row],[Department]]</f>
        <v>IT</v>
      </c>
      <c r="AP642" t="str">
        <f>EmployeeData3[[#This Row],[Country]]</f>
        <v>US</v>
      </c>
      <c r="AQ642" t="str">
        <f>EmployeeData[[#This Row],[Job Level]]</f>
        <v>Senior</v>
      </c>
      <c r="AR642">
        <v>0</v>
      </c>
    </row>
    <row r="643" spans="1:44">
      <c r="A643">
        <v>37</v>
      </c>
      <c r="B643">
        <v>12.7</v>
      </c>
      <c r="C643">
        <v>0.7</v>
      </c>
      <c r="D643" s="3">
        <v>0.91</v>
      </c>
      <c r="E643">
        <v>0</v>
      </c>
      <c r="F643">
        <v>6</v>
      </c>
      <c r="G643">
        <v>90</v>
      </c>
      <c r="H643">
        <v>9</v>
      </c>
      <c r="I643">
        <v>2.7</v>
      </c>
      <c r="J643">
        <v>0</v>
      </c>
      <c r="K643">
        <v>31</v>
      </c>
      <c r="L643">
        <v>1</v>
      </c>
      <c r="M643">
        <v>0</v>
      </c>
      <c r="N643">
        <v>1</v>
      </c>
      <c r="O643">
        <v>0</v>
      </c>
      <c r="P643">
        <v>0</v>
      </c>
      <c r="Q643">
        <v>1</v>
      </c>
      <c r="R643">
        <v>0</v>
      </c>
      <c r="S643">
        <v>0</v>
      </c>
      <c r="T643">
        <v>0</v>
      </c>
      <c r="U643">
        <v>0</v>
      </c>
      <c r="V643">
        <v>1</v>
      </c>
      <c r="W643">
        <v>0</v>
      </c>
      <c r="X643">
        <v>0</v>
      </c>
      <c r="Y643">
        <v>0</v>
      </c>
      <c r="Z643">
        <v>0</v>
      </c>
      <c r="AA643">
        <v>0</v>
      </c>
      <c r="AB643">
        <v>0</v>
      </c>
      <c r="AC643">
        <v>0</v>
      </c>
      <c r="AD643">
        <v>0</v>
      </c>
      <c r="AE643">
        <v>1</v>
      </c>
      <c r="AF643">
        <v>1</v>
      </c>
      <c r="AG643">
        <v>0</v>
      </c>
      <c r="AH643" s="59" cm="1">
        <f t="array" ref="AH643">$B$1005+SUMPRODUCT(A643:AG643,TRANSPOSE($B$1006:$B$1038))</f>
        <v>-3.1702180964695579</v>
      </c>
      <c r="AI643" s="3">
        <f>EXP(EmployeeData36[[#This Row],[Logit]])</f>
        <v>4.1994438065934496E-2</v>
      </c>
      <c r="AJ643">
        <f>EmployeeData36[[#This Row],[Odds]]/(1+EmployeeData36[[#This Row],[Odds]])</f>
        <v>4.0301979100657352E-2</v>
      </c>
      <c r="AK643">
        <f>IF(AR643=1,LN(EmployeeData36[[#This Row],[Probability]]),LN(1-EmployeeData36[[#This Row],[Probability]]))</f>
        <v>-4.1136605568306027E-2</v>
      </c>
      <c r="AL643" s="3">
        <f>(AR643-EmployeeData36[[#This Row],[Probability]])^2</f>
        <v>1.624249519429822E-3</v>
      </c>
      <c r="AM643" t="str">
        <f>IF(EmployeeData36[[#This Row],[Probability]]&lt;10%,"Low",
IF(EmployeeData36[[#This Row],[Probability]]&lt;20%,"Moderate",
IF(EmployeeData36[[#This Row],[Probability]]&lt;30%,"High","Very High")))</f>
        <v>Low</v>
      </c>
      <c r="AN643">
        <f t="shared" si="10"/>
        <v>0</v>
      </c>
      <c r="AO643" t="str">
        <f>EmployeeData3[[#This Row],[Department]]</f>
        <v>HR</v>
      </c>
      <c r="AP643" t="str">
        <f>EmployeeData3[[#This Row],[Country]]</f>
        <v>US</v>
      </c>
      <c r="AQ643" t="str">
        <f>EmployeeData[[#This Row],[Job Level]]</f>
        <v>Manager</v>
      </c>
      <c r="AR643">
        <v>0</v>
      </c>
    </row>
    <row r="644" spans="1:44">
      <c r="A644">
        <v>43</v>
      </c>
      <c r="B644">
        <v>3.9</v>
      </c>
      <c r="C644">
        <v>2.7</v>
      </c>
      <c r="D644" s="3">
        <v>0.97</v>
      </c>
      <c r="E644">
        <v>0</v>
      </c>
      <c r="F644">
        <v>21</v>
      </c>
      <c r="G644">
        <v>65</v>
      </c>
      <c r="H644">
        <v>3</v>
      </c>
      <c r="I644">
        <v>2.6</v>
      </c>
      <c r="J644">
        <v>1</v>
      </c>
      <c r="K644">
        <v>13</v>
      </c>
      <c r="L644">
        <v>1</v>
      </c>
      <c r="M644">
        <v>0</v>
      </c>
      <c r="N644">
        <v>0</v>
      </c>
      <c r="O644">
        <v>0</v>
      </c>
      <c r="P644">
        <v>0</v>
      </c>
      <c r="Q644">
        <v>0</v>
      </c>
      <c r="R644">
        <v>1</v>
      </c>
      <c r="S644">
        <v>0</v>
      </c>
      <c r="T644">
        <v>0</v>
      </c>
      <c r="U644">
        <v>1</v>
      </c>
      <c r="V644">
        <v>0</v>
      </c>
      <c r="W644">
        <v>0</v>
      </c>
      <c r="X644">
        <v>0</v>
      </c>
      <c r="Y644">
        <v>0</v>
      </c>
      <c r="Z644">
        <v>0</v>
      </c>
      <c r="AA644">
        <v>0</v>
      </c>
      <c r="AB644">
        <v>0</v>
      </c>
      <c r="AC644">
        <v>0</v>
      </c>
      <c r="AD644">
        <v>0</v>
      </c>
      <c r="AE644">
        <v>0</v>
      </c>
      <c r="AF644">
        <v>1</v>
      </c>
      <c r="AG644">
        <v>0</v>
      </c>
      <c r="AH644" s="59" cm="1">
        <f t="array" ref="AH644">$B$1005+SUMPRODUCT(A644:AG644,TRANSPOSE($B$1006:$B$1038))</f>
        <v>-1.209779315614788</v>
      </c>
      <c r="AI644" s="3">
        <f>EXP(EmployeeData36[[#This Row],[Logit]])</f>
        <v>0.29826309417504643</v>
      </c>
      <c r="AJ644">
        <f>EmployeeData36[[#This Row],[Odds]]/(1+EmployeeData36[[#This Row],[Odds]])</f>
        <v>0.22974010084186469</v>
      </c>
      <c r="AK644">
        <f>IF(AR644=1,LN(EmployeeData36[[#This Row],[Probability]]),LN(1-EmployeeData36[[#This Row],[Probability]]))</f>
        <v>-0.26102728971110534</v>
      </c>
      <c r="AL644" s="3">
        <f>(AR644-EmployeeData36[[#This Row],[Probability]])^2</f>
        <v>5.2780513934830159E-2</v>
      </c>
      <c r="AM644" t="str">
        <f>IF(EmployeeData36[[#This Row],[Probability]]&lt;10%,"Low",
IF(EmployeeData36[[#This Row],[Probability]]&lt;20%,"Moderate",
IF(EmployeeData36[[#This Row],[Probability]]&lt;30%,"High","Very High")))</f>
        <v>High</v>
      </c>
      <c r="AN644">
        <f t="shared" si="10"/>
        <v>0</v>
      </c>
      <c r="AO644" t="str">
        <f>EmployeeData3[[#This Row],[Department]]</f>
        <v>Finance</v>
      </c>
      <c r="AP644" t="str">
        <f>EmployeeData3[[#This Row],[Country]]</f>
        <v>UK</v>
      </c>
      <c r="AQ644" t="str">
        <f>EmployeeData[[#This Row],[Job Level]]</f>
        <v>Senior</v>
      </c>
      <c r="AR644">
        <v>0</v>
      </c>
    </row>
    <row r="645" spans="1:44">
      <c r="A645">
        <v>27</v>
      </c>
      <c r="B645">
        <v>2.2000000000000002</v>
      </c>
      <c r="C645">
        <v>0.7</v>
      </c>
      <c r="D645" s="3">
        <v>0.91</v>
      </c>
      <c r="E645">
        <v>0</v>
      </c>
      <c r="F645">
        <v>10</v>
      </c>
      <c r="G645">
        <v>69</v>
      </c>
      <c r="H645">
        <v>5</v>
      </c>
      <c r="I645">
        <v>4.5</v>
      </c>
      <c r="J645">
        <v>0</v>
      </c>
      <c r="K645">
        <v>27</v>
      </c>
      <c r="L645">
        <v>0</v>
      </c>
      <c r="M645">
        <v>0</v>
      </c>
      <c r="N645">
        <v>1</v>
      </c>
      <c r="O645">
        <v>0</v>
      </c>
      <c r="P645">
        <v>0</v>
      </c>
      <c r="Q645">
        <v>0</v>
      </c>
      <c r="R645">
        <v>1</v>
      </c>
      <c r="S645">
        <v>0</v>
      </c>
      <c r="T645">
        <v>0</v>
      </c>
      <c r="U645">
        <v>0</v>
      </c>
      <c r="V645">
        <v>1</v>
      </c>
      <c r="W645">
        <v>0</v>
      </c>
      <c r="X645">
        <v>0</v>
      </c>
      <c r="Y645">
        <v>0</v>
      </c>
      <c r="Z645">
        <v>0</v>
      </c>
      <c r="AA645">
        <v>0</v>
      </c>
      <c r="AB645">
        <v>0</v>
      </c>
      <c r="AC645">
        <v>0</v>
      </c>
      <c r="AD645">
        <v>0</v>
      </c>
      <c r="AE645">
        <v>0</v>
      </c>
      <c r="AF645">
        <v>1</v>
      </c>
      <c r="AG645">
        <v>0</v>
      </c>
      <c r="AH645" s="59" cm="1">
        <f t="array" ref="AH645">$B$1005+SUMPRODUCT(A645:AG645,TRANSPOSE($B$1006:$B$1038))</f>
        <v>-2.6520875641742632</v>
      </c>
      <c r="AI645" s="3">
        <f>EXP(EmployeeData36[[#This Row],[Logit]])</f>
        <v>7.0503877958422945E-2</v>
      </c>
      <c r="AJ645">
        <f>EmployeeData36[[#This Row],[Odds]]/(1+EmployeeData36[[#This Row],[Odds]])</f>
        <v>6.5860460116111075E-2</v>
      </c>
      <c r="AK645">
        <f>IF(AR645=1,LN(EmployeeData36[[#This Row],[Probability]]),LN(1-EmployeeData36[[#This Row],[Probability]]))</f>
        <v>-6.8129451608458749E-2</v>
      </c>
      <c r="AL645" s="3">
        <f>(AR645-EmployeeData36[[#This Row],[Probability]])^2</f>
        <v>4.3376002067058578E-3</v>
      </c>
      <c r="AM645" t="str">
        <f>IF(EmployeeData36[[#This Row],[Probability]]&lt;10%,"Low",
IF(EmployeeData36[[#This Row],[Probability]]&lt;20%,"Moderate",
IF(EmployeeData36[[#This Row],[Probability]]&lt;30%,"High","Very High")))</f>
        <v>Low</v>
      </c>
      <c r="AN645">
        <f t="shared" si="10"/>
        <v>0</v>
      </c>
      <c r="AO645" t="str">
        <f>EmployeeData3[[#This Row],[Department]]</f>
        <v>HR</v>
      </c>
      <c r="AP645" t="str">
        <f>EmployeeData3[[#This Row],[Country]]</f>
        <v>UK</v>
      </c>
      <c r="AQ645" t="str">
        <f>EmployeeData[[#This Row],[Job Level]]</f>
        <v>Senior</v>
      </c>
      <c r="AR645">
        <v>0</v>
      </c>
    </row>
    <row r="646" spans="1:44">
      <c r="A646">
        <v>35</v>
      </c>
      <c r="B646">
        <v>2.7</v>
      </c>
      <c r="C646">
        <v>2.7</v>
      </c>
      <c r="D646" s="3">
        <v>0.99</v>
      </c>
      <c r="E646">
        <v>0</v>
      </c>
      <c r="F646">
        <v>31</v>
      </c>
      <c r="G646">
        <v>48</v>
      </c>
      <c r="H646">
        <v>8</v>
      </c>
      <c r="I646">
        <v>1.3</v>
      </c>
      <c r="J646">
        <v>0</v>
      </c>
      <c r="K646">
        <v>37</v>
      </c>
      <c r="L646">
        <v>0</v>
      </c>
      <c r="M646">
        <v>0</v>
      </c>
      <c r="N646">
        <v>0</v>
      </c>
      <c r="O646">
        <v>0</v>
      </c>
      <c r="P646">
        <v>1</v>
      </c>
      <c r="Q646">
        <v>0</v>
      </c>
      <c r="R646">
        <v>0</v>
      </c>
      <c r="S646">
        <v>0</v>
      </c>
      <c r="T646">
        <v>0</v>
      </c>
      <c r="U646">
        <v>0</v>
      </c>
      <c r="V646">
        <v>0</v>
      </c>
      <c r="W646">
        <v>1</v>
      </c>
      <c r="X646">
        <v>0</v>
      </c>
      <c r="Y646">
        <v>0</v>
      </c>
      <c r="Z646">
        <v>0</v>
      </c>
      <c r="AA646">
        <v>0</v>
      </c>
      <c r="AB646">
        <v>0</v>
      </c>
      <c r="AC646">
        <v>0</v>
      </c>
      <c r="AD646">
        <v>0</v>
      </c>
      <c r="AE646">
        <v>0</v>
      </c>
      <c r="AF646">
        <v>0</v>
      </c>
      <c r="AG646">
        <v>0</v>
      </c>
      <c r="AH646" s="59" cm="1">
        <f t="array" ref="AH646">$B$1005+SUMPRODUCT(A646:AG646,TRANSPOSE($B$1006:$B$1038))</f>
        <v>-0.40612776158833019</v>
      </c>
      <c r="AI646" s="3">
        <f>EXP(EmployeeData36[[#This Row],[Logit]])</f>
        <v>0.6662250440174422</v>
      </c>
      <c r="AJ646">
        <f>EmployeeData36[[#This Row],[Odds]]/(1+EmployeeData36[[#This Row],[Odds]])</f>
        <v>0.3998409737085119</v>
      </c>
      <c r="AK646">
        <f>IF(AR646=1,LN(EmployeeData36[[#This Row],[Probability]]),LN(1-EmployeeData36[[#This Row],[Probability]]))</f>
        <v>-0.51056061506475181</v>
      </c>
      <c r="AL646" s="3">
        <f>(AR646-EmployeeData36[[#This Row],[Probability]])^2</f>
        <v>0.1598728042561709</v>
      </c>
      <c r="AM646" t="str">
        <f>IF(EmployeeData36[[#This Row],[Probability]]&lt;10%,"Low",
IF(EmployeeData36[[#This Row],[Probability]]&lt;20%,"Moderate",
IF(EmployeeData36[[#This Row],[Probability]]&lt;30%,"High","Very High")))</f>
        <v>Very High</v>
      </c>
      <c r="AN646">
        <f t="shared" si="10"/>
        <v>0</v>
      </c>
      <c r="AO646" t="str">
        <f>EmployeeData3[[#This Row],[Department]]</f>
        <v>IT</v>
      </c>
      <c r="AP646" t="str">
        <f>EmployeeData3[[#This Row],[Country]]</f>
        <v>UK</v>
      </c>
      <c r="AQ646" t="str">
        <f>EmployeeData[[#This Row],[Job Level]]</f>
        <v>Entry</v>
      </c>
      <c r="AR646">
        <v>0</v>
      </c>
    </row>
    <row r="647" spans="1:44">
      <c r="A647">
        <v>49</v>
      </c>
      <c r="B647">
        <v>5.8</v>
      </c>
      <c r="C647">
        <v>1.2</v>
      </c>
      <c r="D647" s="3">
        <v>0.93</v>
      </c>
      <c r="E647">
        <v>0</v>
      </c>
      <c r="F647">
        <v>9</v>
      </c>
      <c r="G647">
        <v>76</v>
      </c>
      <c r="H647">
        <v>3</v>
      </c>
      <c r="I647">
        <v>5.9</v>
      </c>
      <c r="J647">
        <v>1</v>
      </c>
      <c r="K647">
        <v>14</v>
      </c>
      <c r="L647">
        <v>0</v>
      </c>
      <c r="M647">
        <v>0</v>
      </c>
      <c r="N647">
        <v>0</v>
      </c>
      <c r="O647">
        <v>0</v>
      </c>
      <c r="P647">
        <v>0</v>
      </c>
      <c r="Q647">
        <v>0</v>
      </c>
      <c r="R647">
        <v>1</v>
      </c>
      <c r="S647">
        <v>0</v>
      </c>
      <c r="T647">
        <v>1</v>
      </c>
      <c r="U647">
        <v>0</v>
      </c>
      <c r="V647">
        <v>0</v>
      </c>
      <c r="W647">
        <v>0</v>
      </c>
      <c r="X647">
        <v>0</v>
      </c>
      <c r="Y647">
        <v>0</v>
      </c>
      <c r="Z647">
        <v>0</v>
      </c>
      <c r="AA647">
        <v>0</v>
      </c>
      <c r="AB647">
        <v>0</v>
      </c>
      <c r="AC647">
        <v>0</v>
      </c>
      <c r="AD647">
        <v>0</v>
      </c>
      <c r="AE647">
        <v>0</v>
      </c>
      <c r="AF647">
        <v>1</v>
      </c>
      <c r="AG647">
        <v>0</v>
      </c>
      <c r="AH647" s="59" cm="1">
        <f t="array" ref="AH647">$B$1005+SUMPRODUCT(A647:AG647,TRANSPOSE($B$1006:$B$1038))</f>
        <v>-2.7207346222903199</v>
      </c>
      <c r="AI647" s="3">
        <f>EXP(EmployeeData36[[#This Row],[Logit]])</f>
        <v>6.5826379134391433E-2</v>
      </c>
      <c r="AJ647">
        <f>EmployeeData36[[#This Row],[Odds]]/(1+EmployeeData36[[#This Row],[Odds]])</f>
        <v>6.1760883782827916E-2</v>
      </c>
      <c r="AK647">
        <f>IF(AR647=1,LN(EmployeeData36[[#This Row],[Probability]]),LN(1-EmployeeData36[[#This Row],[Probability]]))</f>
        <v>-6.3750441122567586E-2</v>
      </c>
      <c r="AL647" s="3">
        <f>(AR647-EmployeeData36[[#This Row],[Probability]])^2</f>
        <v>3.8144067656359763E-3</v>
      </c>
      <c r="AM647" t="str">
        <f>IF(EmployeeData36[[#This Row],[Probability]]&lt;10%,"Low",
IF(EmployeeData36[[#This Row],[Probability]]&lt;20%,"Moderate",
IF(EmployeeData36[[#This Row],[Probability]]&lt;30%,"High","Very High")))</f>
        <v>Low</v>
      </c>
      <c r="AN647">
        <f t="shared" si="10"/>
        <v>0</v>
      </c>
      <c r="AO647" t="str">
        <f>EmployeeData3[[#This Row],[Department]]</f>
        <v>Claims</v>
      </c>
      <c r="AP647" t="str">
        <f>EmployeeData3[[#This Row],[Country]]</f>
        <v>UK</v>
      </c>
      <c r="AQ647" t="str">
        <f>EmployeeData[[#This Row],[Job Level]]</f>
        <v>Senior</v>
      </c>
      <c r="AR647">
        <v>0</v>
      </c>
    </row>
    <row r="648" spans="1:44">
      <c r="A648">
        <v>27</v>
      </c>
      <c r="B648">
        <v>1.9</v>
      </c>
      <c r="C648">
        <v>1.9</v>
      </c>
      <c r="D648" s="3">
        <v>1.07</v>
      </c>
      <c r="E648">
        <v>0</v>
      </c>
      <c r="F648">
        <v>26</v>
      </c>
      <c r="G648">
        <v>71</v>
      </c>
      <c r="H648">
        <v>9</v>
      </c>
      <c r="I648">
        <v>2.1</v>
      </c>
      <c r="J648">
        <v>0</v>
      </c>
      <c r="K648">
        <v>29</v>
      </c>
      <c r="L648">
        <v>1</v>
      </c>
      <c r="M648">
        <v>0</v>
      </c>
      <c r="N648">
        <v>0</v>
      </c>
      <c r="O648">
        <v>1</v>
      </c>
      <c r="P648">
        <v>0</v>
      </c>
      <c r="Q648">
        <v>0</v>
      </c>
      <c r="R648">
        <v>0</v>
      </c>
      <c r="S648">
        <v>0</v>
      </c>
      <c r="T648">
        <v>0</v>
      </c>
      <c r="U648">
        <v>0</v>
      </c>
      <c r="V648">
        <v>0</v>
      </c>
      <c r="W648">
        <v>0</v>
      </c>
      <c r="X648">
        <v>0</v>
      </c>
      <c r="Y648">
        <v>0</v>
      </c>
      <c r="Z648">
        <v>0</v>
      </c>
      <c r="AA648">
        <v>0</v>
      </c>
      <c r="AB648">
        <v>0</v>
      </c>
      <c r="AC648">
        <v>0</v>
      </c>
      <c r="AD648">
        <v>0</v>
      </c>
      <c r="AE648">
        <v>0</v>
      </c>
      <c r="AF648">
        <v>0</v>
      </c>
      <c r="AG648">
        <v>1</v>
      </c>
      <c r="AH648" s="59" cm="1">
        <f t="array" ref="AH648">$B$1005+SUMPRODUCT(A648:AG648,TRANSPOSE($B$1006:$B$1038))</f>
        <v>-1.539939534382831</v>
      </c>
      <c r="AI648" s="3">
        <f>EXP(EmployeeData36[[#This Row],[Logit]])</f>
        <v>0.21439406450449139</v>
      </c>
      <c r="AJ648">
        <f>EmployeeData36[[#This Row],[Odds]]/(1+EmployeeData36[[#This Row],[Odds]])</f>
        <v>0.17654406487236124</v>
      </c>
      <c r="AK648">
        <f>IF(AR648=1,LN(EmployeeData36[[#This Row],[Probability]]),LN(1-EmployeeData36[[#This Row],[Probability]]))</f>
        <v>-0.19424524005216837</v>
      </c>
      <c r="AL648" s="3">
        <f>(AR648-EmployeeData36[[#This Row],[Probability]])^2</f>
        <v>3.1167806841656494E-2</v>
      </c>
      <c r="AM648" t="str">
        <f>IF(EmployeeData36[[#This Row],[Probability]]&lt;10%,"Low",
IF(EmployeeData36[[#This Row],[Probability]]&lt;20%,"Moderate",
IF(EmployeeData36[[#This Row],[Probability]]&lt;30%,"High","Very High")))</f>
        <v>Moderate</v>
      </c>
      <c r="AN648">
        <f t="shared" si="10"/>
        <v>0</v>
      </c>
      <c r="AO648" t="str">
        <f>EmployeeData3[[#This Row],[Department]]</f>
        <v>Operations</v>
      </c>
      <c r="AP648" t="str">
        <f>EmployeeData3[[#This Row],[Country]]</f>
        <v>UK</v>
      </c>
      <c r="AQ648" t="str">
        <f>EmployeeData[[#This Row],[Job Level]]</f>
        <v>Professional</v>
      </c>
      <c r="AR648">
        <v>0</v>
      </c>
    </row>
    <row r="649" spans="1:44">
      <c r="A649">
        <v>51</v>
      </c>
      <c r="B649">
        <v>3</v>
      </c>
      <c r="C649">
        <v>0.6</v>
      </c>
      <c r="D649" s="3">
        <v>0.84</v>
      </c>
      <c r="E649">
        <v>0</v>
      </c>
      <c r="F649">
        <v>18</v>
      </c>
      <c r="G649">
        <v>68</v>
      </c>
      <c r="H649">
        <v>7</v>
      </c>
      <c r="I649">
        <v>2</v>
      </c>
      <c r="J649">
        <v>0</v>
      </c>
      <c r="K649">
        <v>34</v>
      </c>
      <c r="L649">
        <v>1</v>
      </c>
      <c r="M649">
        <v>0</v>
      </c>
      <c r="N649">
        <v>0</v>
      </c>
      <c r="O649">
        <v>1</v>
      </c>
      <c r="P649">
        <v>0</v>
      </c>
      <c r="Q649">
        <v>1</v>
      </c>
      <c r="R649">
        <v>0</v>
      </c>
      <c r="S649">
        <v>0</v>
      </c>
      <c r="T649">
        <v>0</v>
      </c>
      <c r="U649">
        <v>0</v>
      </c>
      <c r="V649">
        <v>0</v>
      </c>
      <c r="W649">
        <v>0</v>
      </c>
      <c r="X649">
        <v>1</v>
      </c>
      <c r="Y649">
        <v>0</v>
      </c>
      <c r="Z649">
        <v>0</v>
      </c>
      <c r="AA649">
        <v>0</v>
      </c>
      <c r="AB649">
        <v>1</v>
      </c>
      <c r="AC649">
        <v>0</v>
      </c>
      <c r="AD649">
        <v>0</v>
      </c>
      <c r="AE649">
        <v>0</v>
      </c>
      <c r="AF649">
        <v>0</v>
      </c>
      <c r="AG649">
        <v>0</v>
      </c>
      <c r="AH649" s="59" cm="1">
        <f t="array" ref="AH649">$B$1005+SUMPRODUCT(A649:AG649,TRANSPOSE($B$1006:$B$1038))</f>
        <v>-2.1286020334242948</v>
      </c>
      <c r="AI649" s="3">
        <f>EXP(EmployeeData36[[#This Row],[Logit]])</f>
        <v>0.11900354059378164</v>
      </c>
      <c r="AJ649">
        <f>EmployeeData36[[#This Row],[Odds]]/(1+EmployeeData36[[#This Row],[Odds]])</f>
        <v>0.10634777842671908</v>
      </c>
      <c r="AK649">
        <f>IF(AR649=1,LN(EmployeeData36[[#This Row],[Probability]]),LN(1-EmployeeData36[[#This Row],[Probability]]))</f>
        <v>-0.11243859339429245</v>
      </c>
      <c r="AL649" s="3">
        <f>(AR649-EmployeeData36[[#This Row],[Probability]])^2</f>
        <v>1.1309849976298537E-2</v>
      </c>
      <c r="AM649" t="str">
        <f>IF(EmployeeData36[[#This Row],[Probability]]&lt;10%,"Low",
IF(EmployeeData36[[#This Row],[Probability]]&lt;20%,"Moderate",
IF(EmployeeData36[[#This Row],[Probability]]&lt;30%,"High","Very High")))</f>
        <v>Moderate</v>
      </c>
      <c r="AN649">
        <f t="shared" si="10"/>
        <v>0</v>
      </c>
      <c r="AO649" t="str">
        <f>EmployeeData3[[#This Row],[Department]]</f>
        <v>Marketing</v>
      </c>
      <c r="AP649" t="str">
        <f>EmployeeData3[[#This Row],[Country]]</f>
        <v>Germany</v>
      </c>
      <c r="AQ649" t="str">
        <f>EmployeeData[[#This Row],[Job Level]]</f>
        <v>Manager</v>
      </c>
      <c r="AR649">
        <v>0</v>
      </c>
    </row>
    <row r="650" spans="1:44">
      <c r="A650">
        <v>28</v>
      </c>
      <c r="B650">
        <v>5</v>
      </c>
      <c r="C650">
        <v>5</v>
      </c>
      <c r="D650" s="3">
        <v>0.85</v>
      </c>
      <c r="E650">
        <v>0</v>
      </c>
      <c r="F650">
        <v>18</v>
      </c>
      <c r="G650">
        <v>61</v>
      </c>
      <c r="H650">
        <v>8</v>
      </c>
      <c r="I650">
        <v>6.5</v>
      </c>
      <c r="J650">
        <v>0</v>
      </c>
      <c r="K650">
        <v>11</v>
      </c>
      <c r="L650">
        <v>0</v>
      </c>
      <c r="M650">
        <v>0</v>
      </c>
      <c r="N650">
        <v>1</v>
      </c>
      <c r="O650">
        <v>0</v>
      </c>
      <c r="P650">
        <v>0</v>
      </c>
      <c r="Q650">
        <v>0</v>
      </c>
      <c r="R650">
        <v>1</v>
      </c>
      <c r="S650">
        <v>0</v>
      </c>
      <c r="T650">
        <v>0</v>
      </c>
      <c r="U650">
        <v>0</v>
      </c>
      <c r="V650">
        <v>0</v>
      </c>
      <c r="W650">
        <v>0</v>
      </c>
      <c r="X650">
        <v>0</v>
      </c>
      <c r="Y650">
        <v>0</v>
      </c>
      <c r="Z650">
        <v>1</v>
      </c>
      <c r="AA650">
        <v>0</v>
      </c>
      <c r="AB650">
        <v>0</v>
      </c>
      <c r="AC650">
        <v>0</v>
      </c>
      <c r="AD650">
        <v>0</v>
      </c>
      <c r="AE650">
        <v>0</v>
      </c>
      <c r="AF650">
        <v>0</v>
      </c>
      <c r="AG650">
        <v>0</v>
      </c>
      <c r="AH650" s="59" cm="1">
        <f t="array" ref="AH650">$B$1005+SUMPRODUCT(A650:AG650,TRANSPOSE($B$1006:$B$1038))</f>
        <v>-2.0305441655718619</v>
      </c>
      <c r="AI650" s="3">
        <f>EXP(EmployeeData36[[#This Row],[Logit]])</f>
        <v>0.13126407232128059</v>
      </c>
      <c r="AJ650">
        <f>EmployeeData36[[#This Row],[Odds]]/(1+EmployeeData36[[#This Row],[Odds]])</f>
        <v>0.11603309566079936</v>
      </c>
      <c r="AK650">
        <f>IF(AR650=1,LN(EmployeeData36[[#This Row],[Probability]]),LN(1-EmployeeData36[[#This Row],[Probability]]))</f>
        <v>-0.12333565557564888</v>
      </c>
      <c r="AL650" s="3">
        <f>(AR650-EmployeeData36[[#This Row],[Probability]])^2</f>
        <v>1.3463679288628216E-2</v>
      </c>
      <c r="AM650" t="str">
        <f>IF(EmployeeData36[[#This Row],[Probability]]&lt;10%,"Low",
IF(EmployeeData36[[#This Row],[Probability]]&lt;20%,"Moderate",
IF(EmployeeData36[[#This Row],[Probability]]&lt;30%,"High","Very High")))</f>
        <v>Moderate</v>
      </c>
      <c r="AN650">
        <f t="shared" si="10"/>
        <v>0</v>
      </c>
      <c r="AO650" t="str">
        <f>EmployeeData3[[#This Row],[Department]]</f>
        <v>Underwriting</v>
      </c>
      <c r="AP650" t="str">
        <f>EmployeeData3[[#This Row],[Country]]</f>
        <v>UK</v>
      </c>
      <c r="AQ650" t="str">
        <f>EmployeeData[[#This Row],[Job Level]]</f>
        <v>Senior</v>
      </c>
      <c r="AR650">
        <v>0</v>
      </c>
    </row>
    <row r="651" spans="1:44">
      <c r="A651">
        <v>46</v>
      </c>
      <c r="B651">
        <v>10.3</v>
      </c>
      <c r="C651">
        <v>2.1</v>
      </c>
      <c r="D651" s="3">
        <v>0.85</v>
      </c>
      <c r="E651">
        <v>0</v>
      </c>
      <c r="F651">
        <v>1</v>
      </c>
      <c r="G651">
        <v>63</v>
      </c>
      <c r="H651">
        <v>1</v>
      </c>
      <c r="I651">
        <v>1.3</v>
      </c>
      <c r="J651">
        <v>0</v>
      </c>
      <c r="K651">
        <v>22</v>
      </c>
      <c r="L651">
        <v>1</v>
      </c>
      <c r="M651">
        <v>0</v>
      </c>
      <c r="N651">
        <v>0</v>
      </c>
      <c r="O651">
        <v>0</v>
      </c>
      <c r="P651">
        <v>0</v>
      </c>
      <c r="Q651">
        <v>0</v>
      </c>
      <c r="R651">
        <v>1</v>
      </c>
      <c r="S651">
        <v>0</v>
      </c>
      <c r="T651">
        <v>0</v>
      </c>
      <c r="U651">
        <v>0</v>
      </c>
      <c r="V651">
        <v>0</v>
      </c>
      <c r="W651">
        <v>0</v>
      </c>
      <c r="X651">
        <v>0</v>
      </c>
      <c r="Y651">
        <v>1</v>
      </c>
      <c r="Z651">
        <v>0</v>
      </c>
      <c r="AA651">
        <v>0</v>
      </c>
      <c r="AB651">
        <v>0</v>
      </c>
      <c r="AC651">
        <v>1</v>
      </c>
      <c r="AD651">
        <v>0</v>
      </c>
      <c r="AE651">
        <v>0</v>
      </c>
      <c r="AF651">
        <v>1</v>
      </c>
      <c r="AG651">
        <v>0</v>
      </c>
      <c r="AH651" s="59" cm="1">
        <f t="array" ref="AH651">$B$1005+SUMPRODUCT(A651:AG651,TRANSPOSE($B$1006:$B$1038))</f>
        <v>-1.9505808074740427</v>
      </c>
      <c r="AI651" s="3">
        <f>EXP(EmployeeData36[[#This Row],[Logit]])</f>
        <v>0.14219146173490554</v>
      </c>
      <c r="AJ651">
        <f>EmployeeData36[[#This Row],[Odds]]/(1+EmployeeData36[[#This Row],[Odds]])</f>
        <v>0.12449004085438274</v>
      </c>
      <c r="AK651">
        <f>IF(AR651=1,LN(EmployeeData36[[#This Row],[Probability]]),LN(1-EmployeeData36[[#This Row],[Probability]]))</f>
        <v>-2.0835295594144845</v>
      </c>
      <c r="AL651" s="3">
        <f>(AR651-EmployeeData36[[#This Row],[Probability]])^2</f>
        <v>0.76651768856316038</v>
      </c>
      <c r="AM651" t="str">
        <f>IF(EmployeeData36[[#This Row],[Probability]]&lt;10%,"Low",
IF(EmployeeData36[[#This Row],[Probability]]&lt;20%,"Moderate",
IF(EmployeeData36[[#This Row],[Probability]]&lt;30%,"High","Very High")))</f>
        <v>Moderate</v>
      </c>
      <c r="AN651">
        <f t="shared" si="10"/>
        <v>1</v>
      </c>
      <c r="AO651" t="str">
        <f>EmployeeData3[[#This Row],[Department]]</f>
        <v>Sales</v>
      </c>
      <c r="AP651" t="str">
        <f>EmployeeData3[[#This Row],[Country]]</f>
        <v>Ireland</v>
      </c>
      <c r="AQ651" t="str">
        <f>EmployeeData[[#This Row],[Job Level]]</f>
        <v>Senior</v>
      </c>
      <c r="AR651">
        <v>1</v>
      </c>
    </row>
    <row r="652" spans="1:44">
      <c r="A652">
        <v>35</v>
      </c>
      <c r="B652">
        <v>6.9</v>
      </c>
      <c r="C652">
        <v>1.2</v>
      </c>
      <c r="D652" s="3">
        <v>0.78</v>
      </c>
      <c r="E652">
        <v>0</v>
      </c>
      <c r="F652">
        <v>1</v>
      </c>
      <c r="G652">
        <v>73</v>
      </c>
      <c r="H652">
        <v>3</v>
      </c>
      <c r="I652">
        <v>3.6</v>
      </c>
      <c r="J652">
        <v>0</v>
      </c>
      <c r="K652">
        <v>28</v>
      </c>
      <c r="L652">
        <v>1</v>
      </c>
      <c r="M652">
        <v>0</v>
      </c>
      <c r="N652">
        <v>0</v>
      </c>
      <c r="O652">
        <v>0</v>
      </c>
      <c r="P652">
        <v>1</v>
      </c>
      <c r="Q652">
        <v>0</v>
      </c>
      <c r="R652">
        <v>0</v>
      </c>
      <c r="S652">
        <v>0</v>
      </c>
      <c r="T652">
        <v>0</v>
      </c>
      <c r="U652">
        <v>0</v>
      </c>
      <c r="V652">
        <v>0</v>
      </c>
      <c r="W652">
        <v>1</v>
      </c>
      <c r="X652">
        <v>0</v>
      </c>
      <c r="Y652">
        <v>0</v>
      </c>
      <c r="Z652">
        <v>0</v>
      </c>
      <c r="AA652">
        <v>0</v>
      </c>
      <c r="AB652">
        <v>0</v>
      </c>
      <c r="AC652">
        <v>0</v>
      </c>
      <c r="AD652">
        <v>0</v>
      </c>
      <c r="AE652">
        <v>0</v>
      </c>
      <c r="AF652">
        <v>0</v>
      </c>
      <c r="AG652">
        <v>0</v>
      </c>
      <c r="AH652" s="59" cm="1">
        <f t="array" ref="AH652">$B$1005+SUMPRODUCT(A652:AG652,TRANSPOSE($B$1006:$B$1038))</f>
        <v>-2.149423332488599</v>
      </c>
      <c r="AI652" s="3">
        <f>EXP(EmployeeData36[[#This Row],[Logit]])</f>
        <v>0.11655134977473788</v>
      </c>
      <c r="AJ652">
        <f>EmployeeData36[[#This Row],[Odds]]/(1+EmployeeData36[[#This Row],[Odds]])</f>
        <v>0.10438512281432635</v>
      </c>
      <c r="AK652">
        <f>IF(AR652=1,LN(EmployeeData36[[#This Row],[Probability]]),LN(1-EmployeeData36[[#This Row],[Probability]]))</f>
        <v>-0.11024478297782596</v>
      </c>
      <c r="AL652" s="3">
        <f>(AR652-EmployeeData36[[#This Row],[Probability]])^2</f>
        <v>1.0896253864961996E-2</v>
      </c>
      <c r="AM652" t="str">
        <f>IF(EmployeeData36[[#This Row],[Probability]]&lt;10%,"Low",
IF(EmployeeData36[[#This Row],[Probability]]&lt;20%,"Moderate",
IF(EmployeeData36[[#This Row],[Probability]]&lt;30%,"High","Very High")))</f>
        <v>Moderate</v>
      </c>
      <c r="AN652">
        <f t="shared" si="10"/>
        <v>0</v>
      </c>
      <c r="AO652" t="str">
        <f>EmployeeData3[[#This Row],[Department]]</f>
        <v>IT</v>
      </c>
      <c r="AP652" t="str">
        <f>EmployeeData3[[#This Row],[Country]]</f>
        <v>UK</v>
      </c>
      <c r="AQ652" t="str">
        <f>EmployeeData[[#This Row],[Job Level]]</f>
        <v>Entry</v>
      </c>
      <c r="AR652">
        <v>0</v>
      </c>
    </row>
    <row r="653" spans="1:44">
      <c r="A653">
        <v>28</v>
      </c>
      <c r="B653">
        <v>4</v>
      </c>
      <c r="C653">
        <v>1.6</v>
      </c>
      <c r="D653" s="3">
        <v>0.93</v>
      </c>
      <c r="E653">
        <v>0</v>
      </c>
      <c r="F653">
        <v>14</v>
      </c>
      <c r="G653">
        <v>72</v>
      </c>
      <c r="H653">
        <v>3</v>
      </c>
      <c r="I653">
        <v>2.6</v>
      </c>
      <c r="J653">
        <v>1</v>
      </c>
      <c r="K653">
        <v>14</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1</v>
      </c>
      <c r="AH653" s="59" cm="1">
        <f t="array" ref="AH653">$B$1005+SUMPRODUCT(A653:AG653,TRANSPOSE($B$1006:$B$1038))</f>
        <v>-1.9591968964955431</v>
      </c>
      <c r="AI653" s="3">
        <f>EXP(EmployeeData36[[#This Row],[Logit]])</f>
        <v>0.14097159024977859</v>
      </c>
      <c r="AJ653">
        <f>EmployeeData36[[#This Row],[Odds]]/(1+EmployeeData36[[#This Row],[Odds]])</f>
        <v>0.12355398806986724</v>
      </c>
      <c r="AK653">
        <f>IF(AR653=1,LN(EmployeeData36[[#This Row],[Probability]]),LN(1-EmployeeData36[[#This Row],[Probability]]))</f>
        <v>-0.13188017157764736</v>
      </c>
      <c r="AL653" s="3">
        <f>(AR653-EmployeeData36[[#This Row],[Probability]])^2</f>
        <v>1.5265587967968897E-2</v>
      </c>
      <c r="AM653" t="str">
        <f>IF(EmployeeData36[[#This Row],[Probability]]&lt;10%,"Low",
IF(EmployeeData36[[#This Row],[Probability]]&lt;20%,"Moderate",
IF(EmployeeData36[[#This Row],[Probability]]&lt;30%,"High","Very High")))</f>
        <v>Moderate</v>
      </c>
      <c r="AN653">
        <f t="shared" si="10"/>
        <v>0</v>
      </c>
      <c r="AO653" t="str">
        <f>EmployeeData3[[#This Row],[Department]]</f>
        <v>Operations</v>
      </c>
      <c r="AP653" t="str">
        <f>EmployeeData3[[#This Row],[Country]]</f>
        <v>UK</v>
      </c>
      <c r="AQ653" t="str">
        <f>EmployeeData[[#This Row],[Job Level]]</f>
        <v>Professional</v>
      </c>
      <c r="AR653">
        <v>0</v>
      </c>
    </row>
    <row r="654" spans="1:44">
      <c r="A654">
        <v>34</v>
      </c>
      <c r="B654">
        <v>5.7</v>
      </c>
      <c r="C654">
        <v>1</v>
      </c>
      <c r="D654" s="3">
        <v>0.95</v>
      </c>
      <c r="E654">
        <v>1</v>
      </c>
      <c r="F654">
        <v>18</v>
      </c>
      <c r="G654">
        <v>81</v>
      </c>
      <c r="H654">
        <v>0</v>
      </c>
      <c r="I654">
        <v>1.5</v>
      </c>
      <c r="J654">
        <v>0</v>
      </c>
      <c r="K654">
        <v>13</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1</v>
      </c>
      <c r="AF654">
        <v>0</v>
      </c>
      <c r="AG654">
        <v>0</v>
      </c>
      <c r="AH654" s="59" cm="1">
        <f t="array" ref="AH654">$B$1005+SUMPRODUCT(A654:AG654,TRANSPOSE($B$1006:$B$1038))</f>
        <v>-3.8338623359935715</v>
      </c>
      <c r="AI654" s="3">
        <f>EXP(EmployeeData36[[#This Row],[Logit]])</f>
        <v>2.162592751983031E-2</v>
      </c>
      <c r="AJ654">
        <f>EmployeeData36[[#This Row],[Odds]]/(1+EmployeeData36[[#This Row],[Odds]])</f>
        <v>2.1168146713279788E-2</v>
      </c>
      <c r="AK654">
        <f>IF(AR654=1,LN(EmployeeData36[[#This Row],[Probability]]),LN(1-EmployeeData36[[#This Row],[Probability]]))</f>
        <v>-2.1395404740523358E-2</v>
      </c>
      <c r="AL654" s="3">
        <f>(AR654-EmployeeData36[[#This Row],[Probability]])^2</f>
        <v>4.4809043527493789E-4</v>
      </c>
      <c r="AM654" t="str">
        <f>IF(EmployeeData36[[#This Row],[Probability]]&lt;10%,"Low",
IF(EmployeeData36[[#This Row],[Probability]]&lt;20%,"Moderate",
IF(EmployeeData36[[#This Row],[Probability]]&lt;30%,"High","Very High")))</f>
        <v>Low</v>
      </c>
      <c r="AN654">
        <f t="shared" si="10"/>
        <v>0</v>
      </c>
      <c r="AO654" t="str">
        <f>EmployeeData3[[#This Row],[Department]]</f>
        <v>Operations</v>
      </c>
      <c r="AP654" t="str">
        <f>EmployeeData3[[#This Row],[Country]]</f>
        <v>US</v>
      </c>
      <c r="AQ654" t="str">
        <f>EmployeeData[[#This Row],[Job Level]]</f>
        <v>Professional</v>
      </c>
      <c r="AR654">
        <v>0</v>
      </c>
    </row>
    <row r="655" spans="1:44">
      <c r="A655">
        <v>43</v>
      </c>
      <c r="B655">
        <v>4.7</v>
      </c>
      <c r="C655">
        <v>1.7</v>
      </c>
      <c r="D655" s="3">
        <v>0.96</v>
      </c>
      <c r="E655">
        <v>1</v>
      </c>
      <c r="F655">
        <v>6</v>
      </c>
      <c r="G655">
        <v>80</v>
      </c>
      <c r="H655">
        <v>9</v>
      </c>
      <c r="I655">
        <v>4</v>
      </c>
      <c r="J655">
        <v>1</v>
      </c>
      <c r="K655">
        <v>22</v>
      </c>
      <c r="L655">
        <v>1</v>
      </c>
      <c r="M655">
        <v>0</v>
      </c>
      <c r="N655">
        <v>0</v>
      </c>
      <c r="O655">
        <v>0</v>
      </c>
      <c r="P655">
        <v>0</v>
      </c>
      <c r="Q655">
        <v>0</v>
      </c>
      <c r="R655">
        <v>0</v>
      </c>
      <c r="S655">
        <v>0</v>
      </c>
      <c r="T655">
        <v>0</v>
      </c>
      <c r="U655">
        <v>0</v>
      </c>
      <c r="V655">
        <v>0</v>
      </c>
      <c r="W655">
        <v>0</v>
      </c>
      <c r="X655">
        <v>1</v>
      </c>
      <c r="Y655">
        <v>0</v>
      </c>
      <c r="Z655">
        <v>0</v>
      </c>
      <c r="AA655">
        <v>0</v>
      </c>
      <c r="AB655">
        <v>0</v>
      </c>
      <c r="AC655">
        <v>0</v>
      </c>
      <c r="AD655">
        <v>0</v>
      </c>
      <c r="AE655">
        <v>0</v>
      </c>
      <c r="AF655">
        <v>0</v>
      </c>
      <c r="AG655">
        <v>0</v>
      </c>
      <c r="AH655" s="59" cm="1">
        <f t="array" ref="AH655">$B$1005+SUMPRODUCT(A655:AG655,TRANSPOSE($B$1006:$B$1038))</f>
        <v>-2.8246822772847526</v>
      </c>
      <c r="AI655" s="3">
        <f>EXP(EmployeeData36[[#This Row],[Logit]])</f>
        <v>5.9327503530778272E-2</v>
      </c>
      <c r="AJ655">
        <f>EmployeeData36[[#This Row],[Odds]]/(1+EmployeeData36[[#This Row],[Odds]])</f>
        <v>5.6004874161236708E-2</v>
      </c>
      <c r="AK655">
        <f>IF(AR655=1,LN(EmployeeData36[[#This Row],[Probability]]),LN(1-EmployeeData36[[#This Row],[Probability]]))</f>
        <v>-5.7634276156361054E-2</v>
      </c>
      <c r="AL655" s="3">
        <f>(AR655-EmployeeData36[[#This Row],[Probability]])^2</f>
        <v>3.1365459298159592E-3</v>
      </c>
      <c r="AM655" t="str">
        <f>IF(EmployeeData36[[#This Row],[Probability]]&lt;10%,"Low",
IF(EmployeeData36[[#This Row],[Probability]]&lt;20%,"Moderate",
IF(EmployeeData36[[#This Row],[Probability]]&lt;30%,"High","Very High")))</f>
        <v>Low</v>
      </c>
      <c r="AN655">
        <f t="shared" si="10"/>
        <v>0</v>
      </c>
      <c r="AO655" t="str">
        <f>EmployeeData3[[#This Row],[Department]]</f>
        <v>Marketing</v>
      </c>
      <c r="AP655" t="str">
        <f>EmployeeData3[[#This Row],[Country]]</f>
        <v>UK</v>
      </c>
      <c r="AQ655" t="str">
        <f>EmployeeData[[#This Row],[Job Level]]</f>
        <v>Professional</v>
      </c>
      <c r="AR655">
        <v>0</v>
      </c>
    </row>
    <row r="656" spans="1:44">
      <c r="A656">
        <v>38</v>
      </c>
      <c r="B656">
        <v>1.5</v>
      </c>
      <c r="C656">
        <v>0.6</v>
      </c>
      <c r="D656" s="3">
        <v>1.1100000000000001</v>
      </c>
      <c r="E656">
        <v>0</v>
      </c>
      <c r="F656">
        <v>6</v>
      </c>
      <c r="G656">
        <v>85</v>
      </c>
      <c r="H656">
        <v>1</v>
      </c>
      <c r="I656">
        <v>0.9</v>
      </c>
      <c r="J656">
        <v>0</v>
      </c>
      <c r="K656">
        <v>34</v>
      </c>
      <c r="L656">
        <v>1</v>
      </c>
      <c r="M656">
        <v>1</v>
      </c>
      <c r="N656">
        <v>0</v>
      </c>
      <c r="O656">
        <v>0</v>
      </c>
      <c r="P656">
        <v>1</v>
      </c>
      <c r="Q656">
        <v>0</v>
      </c>
      <c r="R656">
        <v>0</v>
      </c>
      <c r="S656">
        <v>0</v>
      </c>
      <c r="T656">
        <v>0</v>
      </c>
      <c r="U656">
        <v>0</v>
      </c>
      <c r="V656">
        <v>0</v>
      </c>
      <c r="W656">
        <v>0</v>
      </c>
      <c r="X656">
        <v>0</v>
      </c>
      <c r="Y656">
        <v>1</v>
      </c>
      <c r="Z656">
        <v>0</v>
      </c>
      <c r="AA656">
        <v>0</v>
      </c>
      <c r="AB656">
        <v>0</v>
      </c>
      <c r="AC656">
        <v>1</v>
      </c>
      <c r="AD656">
        <v>0</v>
      </c>
      <c r="AE656">
        <v>0</v>
      </c>
      <c r="AF656">
        <v>0</v>
      </c>
      <c r="AG656">
        <v>0</v>
      </c>
      <c r="AH656" s="59" cm="1">
        <f t="array" ref="AH656">$B$1005+SUMPRODUCT(A656:AG656,TRANSPOSE($B$1006:$B$1038))</f>
        <v>-1.2332347933721639</v>
      </c>
      <c r="AI656" s="3">
        <f>EXP(EmployeeData36[[#This Row],[Logit]])</f>
        <v>0.2913485991986538</v>
      </c>
      <c r="AJ656">
        <f>EmployeeData36[[#This Row],[Odds]]/(1+EmployeeData36[[#This Row],[Odds]])</f>
        <v>0.22561576276107795</v>
      </c>
      <c r="AK656">
        <f>IF(AR656=1,LN(EmployeeData36[[#This Row],[Probability]]),LN(1-EmployeeData36[[#This Row],[Probability]]))</f>
        <v>-0.25568709803204265</v>
      </c>
      <c r="AL656" s="3">
        <f>(AR656-EmployeeData36[[#This Row],[Probability]])^2</f>
        <v>5.0902472406263007E-2</v>
      </c>
      <c r="AM656" t="str">
        <f>IF(EmployeeData36[[#This Row],[Probability]]&lt;10%,"Low",
IF(EmployeeData36[[#This Row],[Probability]]&lt;20%,"Moderate",
IF(EmployeeData36[[#This Row],[Probability]]&lt;30%,"High","Very High")))</f>
        <v>High</v>
      </c>
      <c r="AN656">
        <f t="shared" si="10"/>
        <v>0</v>
      </c>
      <c r="AO656" t="str">
        <f>EmployeeData3[[#This Row],[Department]]</f>
        <v>Sales</v>
      </c>
      <c r="AP656" t="str">
        <f>EmployeeData3[[#This Row],[Country]]</f>
        <v>Ireland</v>
      </c>
      <c r="AQ656" t="str">
        <f>EmployeeData[[#This Row],[Job Level]]</f>
        <v>Entry</v>
      </c>
      <c r="AR656">
        <v>0</v>
      </c>
    </row>
    <row r="657" spans="1:44">
      <c r="A657">
        <v>48</v>
      </c>
      <c r="B657">
        <v>11.4</v>
      </c>
      <c r="C657">
        <v>1.2</v>
      </c>
      <c r="D657" s="3">
        <v>1.19</v>
      </c>
      <c r="E657">
        <v>1</v>
      </c>
      <c r="F657">
        <v>21</v>
      </c>
      <c r="G657">
        <v>85</v>
      </c>
      <c r="H657">
        <v>11</v>
      </c>
      <c r="I657">
        <v>1.5</v>
      </c>
      <c r="J657">
        <v>0</v>
      </c>
      <c r="K657">
        <v>32</v>
      </c>
      <c r="L657">
        <v>1</v>
      </c>
      <c r="M657">
        <v>0</v>
      </c>
      <c r="N657">
        <v>1</v>
      </c>
      <c r="O657">
        <v>0</v>
      </c>
      <c r="P657">
        <v>0</v>
      </c>
      <c r="Q657">
        <v>1</v>
      </c>
      <c r="R657">
        <v>0</v>
      </c>
      <c r="S657">
        <v>0</v>
      </c>
      <c r="T657">
        <v>0</v>
      </c>
      <c r="U657">
        <v>0</v>
      </c>
      <c r="V657">
        <v>0</v>
      </c>
      <c r="W657">
        <v>1</v>
      </c>
      <c r="X657">
        <v>0</v>
      </c>
      <c r="Y657">
        <v>0</v>
      </c>
      <c r="Z657">
        <v>0</v>
      </c>
      <c r="AA657">
        <v>0</v>
      </c>
      <c r="AB657">
        <v>0</v>
      </c>
      <c r="AC657">
        <v>0</v>
      </c>
      <c r="AD657">
        <v>0</v>
      </c>
      <c r="AE657">
        <v>0</v>
      </c>
      <c r="AF657">
        <v>0</v>
      </c>
      <c r="AG657">
        <v>0</v>
      </c>
      <c r="AH657" s="59" cm="1">
        <f t="array" ref="AH657">$B$1005+SUMPRODUCT(A657:AG657,TRANSPOSE($B$1006:$B$1038))</f>
        <v>-3.4621997146173067</v>
      </c>
      <c r="AI657" s="3">
        <f>EXP(EmployeeData36[[#This Row],[Logit]])</f>
        <v>3.1360701496004874E-2</v>
      </c>
      <c r="AJ657">
        <f>EmployeeData36[[#This Row],[Odds]]/(1+EmployeeData36[[#This Row],[Odds]])</f>
        <v>3.040711309875942E-2</v>
      </c>
      <c r="AK657">
        <f>IF(AR657=1,LN(EmployeeData36[[#This Row],[Probability]]),LN(1-EmployeeData36[[#This Row],[Probability]]))</f>
        <v>-3.0878999810703817E-2</v>
      </c>
      <c r="AL657" s="3">
        <f>(AR657-EmployeeData36[[#This Row],[Probability]])^2</f>
        <v>9.2459252700074677E-4</v>
      </c>
      <c r="AM657" t="str">
        <f>IF(EmployeeData36[[#This Row],[Probability]]&lt;10%,"Low",
IF(EmployeeData36[[#This Row],[Probability]]&lt;20%,"Moderate",
IF(EmployeeData36[[#This Row],[Probability]]&lt;30%,"High","Very High")))</f>
        <v>Low</v>
      </c>
      <c r="AN657">
        <f t="shared" si="10"/>
        <v>0</v>
      </c>
      <c r="AO657" t="str">
        <f>EmployeeData3[[#This Row],[Department]]</f>
        <v>IT</v>
      </c>
      <c r="AP657" t="str">
        <f>EmployeeData3[[#This Row],[Country]]</f>
        <v>UK</v>
      </c>
      <c r="AQ657" t="str">
        <f>EmployeeData[[#This Row],[Job Level]]</f>
        <v>Manager</v>
      </c>
      <c r="AR657">
        <v>0</v>
      </c>
    </row>
    <row r="658" spans="1:44">
      <c r="A658">
        <v>51</v>
      </c>
      <c r="B658">
        <v>10.4</v>
      </c>
      <c r="C658">
        <v>3.9</v>
      </c>
      <c r="D658" s="3">
        <v>1.02</v>
      </c>
      <c r="E658">
        <v>1</v>
      </c>
      <c r="F658">
        <v>21</v>
      </c>
      <c r="G658">
        <v>76</v>
      </c>
      <c r="H658">
        <v>4</v>
      </c>
      <c r="I658">
        <v>2.9</v>
      </c>
      <c r="J658">
        <v>1</v>
      </c>
      <c r="K658">
        <v>14</v>
      </c>
      <c r="L658">
        <v>0</v>
      </c>
      <c r="M658">
        <v>0</v>
      </c>
      <c r="N658">
        <v>1</v>
      </c>
      <c r="O658">
        <v>0</v>
      </c>
      <c r="P658">
        <v>0</v>
      </c>
      <c r="Q658">
        <v>0</v>
      </c>
      <c r="R658">
        <v>1</v>
      </c>
      <c r="S658">
        <v>0</v>
      </c>
      <c r="T658">
        <v>0</v>
      </c>
      <c r="U658">
        <v>0</v>
      </c>
      <c r="V658">
        <v>1</v>
      </c>
      <c r="W658">
        <v>0</v>
      </c>
      <c r="X658">
        <v>0</v>
      </c>
      <c r="Y658">
        <v>0</v>
      </c>
      <c r="Z658">
        <v>0</v>
      </c>
      <c r="AA658">
        <v>0</v>
      </c>
      <c r="AB658">
        <v>0</v>
      </c>
      <c r="AC658">
        <v>0</v>
      </c>
      <c r="AD658">
        <v>0</v>
      </c>
      <c r="AE658">
        <v>0</v>
      </c>
      <c r="AF658">
        <v>0</v>
      </c>
      <c r="AG658">
        <v>1</v>
      </c>
      <c r="AH658" s="59" cm="1">
        <f t="array" ref="AH658">$B$1005+SUMPRODUCT(A658:AG658,TRANSPOSE($B$1006:$B$1038))</f>
        <v>-3.097723876907521</v>
      </c>
      <c r="AI658" s="3">
        <f>EXP(EmployeeData36[[#This Row],[Logit]])</f>
        <v>4.5151856706030384E-2</v>
      </c>
      <c r="AJ658">
        <f>EmployeeData36[[#This Row],[Odds]]/(1+EmployeeData36[[#This Row],[Odds]])</f>
        <v>4.3201240486080136E-2</v>
      </c>
      <c r="AK658">
        <f>IF(AR658=1,LN(EmployeeData36[[#This Row],[Probability]]),LN(1-EmployeeData36[[#This Row],[Probability]]))</f>
        <v>-4.4162192281259144E-2</v>
      </c>
      <c r="AL658" s="3">
        <f>(AR658-EmployeeData36[[#This Row],[Probability]])^2</f>
        <v>1.8663471795361294E-3</v>
      </c>
      <c r="AM658" t="str">
        <f>IF(EmployeeData36[[#This Row],[Probability]]&lt;10%,"Low",
IF(EmployeeData36[[#This Row],[Probability]]&lt;20%,"Moderate",
IF(EmployeeData36[[#This Row],[Probability]]&lt;30%,"High","Very High")))</f>
        <v>Low</v>
      </c>
      <c r="AN658">
        <f t="shared" si="10"/>
        <v>0</v>
      </c>
      <c r="AO658" t="str">
        <f>EmployeeData3[[#This Row],[Department]]</f>
        <v>HR</v>
      </c>
      <c r="AP658" t="str">
        <f>EmployeeData3[[#This Row],[Country]]</f>
        <v>UK</v>
      </c>
      <c r="AQ658" t="str">
        <f>EmployeeData[[#This Row],[Job Level]]</f>
        <v>Senior</v>
      </c>
      <c r="AR658">
        <v>0</v>
      </c>
    </row>
    <row r="659" spans="1:44">
      <c r="A659">
        <v>27</v>
      </c>
      <c r="B659">
        <v>3.7</v>
      </c>
      <c r="C659">
        <v>2.4</v>
      </c>
      <c r="D659" s="3">
        <v>0.81</v>
      </c>
      <c r="E659">
        <v>0</v>
      </c>
      <c r="F659">
        <v>15</v>
      </c>
      <c r="G659">
        <v>85</v>
      </c>
      <c r="H659">
        <v>6</v>
      </c>
      <c r="I659">
        <v>7.5</v>
      </c>
      <c r="J659">
        <v>0</v>
      </c>
      <c r="K659">
        <v>32</v>
      </c>
      <c r="L659">
        <v>0</v>
      </c>
      <c r="M659">
        <v>0</v>
      </c>
      <c r="N659">
        <v>0</v>
      </c>
      <c r="O659">
        <v>0</v>
      </c>
      <c r="P659">
        <v>0</v>
      </c>
      <c r="Q659">
        <v>0</v>
      </c>
      <c r="R659">
        <v>0</v>
      </c>
      <c r="S659">
        <v>0</v>
      </c>
      <c r="T659">
        <v>0</v>
      </c>
      <c r="U659">
        <v>0</v>
      </c>
      <c r="V659">
        <v>0</v>
      </c>
      <c r="W659">
        <v>0</v>
      </c>
      <c r="X659">
        <v>0</v>
      </c>
      <c r="Y659">
        <v>1</v>
      </c>
      <c r="Z659">
        <v>0</v>
      </c>
      <c r="AA659">
        <v>0</v>
      </c>
      <c r="AB659">
        <v>0</v>
      </c>
      <c r="AC659">
        <v>1</v>
      </c>
      <c r="AD659">
        <v>0</v>
      </c>
      <c r="AE659">
        <v>0</v>
      </c>
      <c r="AF659">
        <v>0</v>
      </c>
      <c r="AG659">
        <v>0</v>
      </c>
      <c r="AH659" s="59" cm="1">
        <f t="array" ref="AH659">$B$1005+SUMPRODUCT(A659:AG659,TRANSPOSE($B$1006:$B$1038))</f>
        <v>-1.5500472328126036</v>
      </c>
      <c r="AI659" s="3">
        <f>EXP(EmployeeData36[[#This Row],[Logit]])</f>
        <v>0.21223794899472218</v>
      </c>
      <c r="AJ659">
        <f>EmployeeData36[[#This Row],[Odds]]/(1+EmployeeData36[[#This Row],[Odds]])</f>
        <v>0.17507944638321682</v>
      </c>
      <c r="AK659">
        <f>IF(AR659=1,LN(EmployeeData36[[#This Row],[Probability]]),LN(1-EmployeeData36[[#This Row],[Probability]]))</f>
        <v>-1.7425154287433953</v>
      </c>
      <c r="AL659" s="3">
        <f>(AR659-EmployeeData36[[#This Row],[Probability]])^2</f>
        <v>0.68049391977942009</v>
      </c>
      <c r="AM659" t="str">
        <f>IF(EmployeeData36[[#This Row],[Probability]]&lt;10%,"Low",
IF(EmployeeData36[[#This Row],[Probability]]&lt;20%,"Moderate",
IF(EmployeeData36[[#This Row],[Probability]]&lt;30%,"High","Very High")))</f>
        <v>Moderate</v>
      </c>
      <c r="AN659">
        <f t="shared" si="10"/>
        <v>1</v>
      </c>
      <c r="AO659" t="str">
        <f>EmployeeData3[[#This Row],[Department]]</f>
        <v>Sales</v>
      </c>
      <c r="AP659" t="str">
        <f>EmployeeData3[[#This Row],[Country]]</f>
        <v>Ireland</v>
      </c>
      <c r="AQ659" t="str">
        <f>EmployeeData[[#This Row],[Job Level]]</f>
        <v>Professional</v>
      </c>
      <c r="AR659">
        <v>1</v>
      </c>
    </row>
    <row r="660" spans="1:44">
      <c r="A660">
        <v>27</v>
      </c>
      <c r="B660">
        <v>2.8</v>
      </c>
      <c r="C660">
        <v>0.8</v>
      </c>
      <c r="D660" s="3">
        <v>0.94</v>
      </c>
      <c r="E660">
        <v>1</v>
      </c>
      <c r="F660">
        <v>23</v>
      </c>
      <c r="G660">
        <v>82</v>
      </c>
      <c r="H660">
        <v>3</v>
      </c>
      <c r="I660">
        <v>7.1</v>
      </c>
      <c r="J660">
        <v>0</v>
      </c>
      <c r="K660">
        <v>14</v>
      </c>
      <c r="L660">
        <v>1</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s="59" cm="1">
        <f t="array" ref="AH660">$B$1005+SUMPRODUCT(A660:AG660,TRANSPOSE($B$1006:$B$1038))</f>
        <v>-2.9314891738401174</v>
      </c>
      <c r="AI660" s="3">
        <f>EXP(EmployeeData36[[#This Row],[Logit]])</f>
        <v>5.3317579851142105E-2</v>
      </c>
      <c r="AJ660">
        <f>EmployeeData36[[#This Row],[Odds]]/(1+EmployeeData36[[#This Row],[Odds]])</f>
        <v>5.0618712600123038E-2</v>
      </c>
      <c r="AK660">
        <f>IF(AR660=1,LN(EmployeeData36[[#This Row],[Probability]]),LN(1-EmployeeData36[[#This Row],[Probability]]))</f>
        <v>-5.1944782981348123E-2</v>
      </c>
      <c r="AL660" s="3">
        <f>(AR660-EmployeeData36[[#This Row],[Probability]])^2</f>
        <v>2.5622540652938549E-3</v>
      </c>
      <c r="AM660" t="str">
        <f>IF(EmployeeData36[[#This Row],[Probability]]&lt;10%,"Low",
IF(EmployeeData36[[#This Row],[Probability]]&lt;20%,"Moderate",
IF(EmployeeData36[[#This Row],[Probability]]&lt;30%,"High","Very High")))</f>
        <v>Low</v>
      </c>
      <c r="AN660">
        <f t="shared" si="10"/>
        <v>0</v>
      </c>
      <c r="AO660" t="str">
        <f>EmployeeData3[[#This Row],[Department]]</f>
        <v>Operations</v>
      </c>
      <c r="AP660" t="str">
        <f>EmployeeData3[[#This Row],[Country]]</f>
        <v>UK</v>
      </c>
      <c r="AQ660" t="str">
        <f>EmployeeData[[#This Row],[Job Level]]</f>
        <v>Professional</v>
      </c>
      <c r="AR660">
        <v>0</v>
      </c>
    </row>
    <row r="661" spans="1:44">
      <c r="A661">
        <v>26</v>
      </c>
      <c r="B661">
        <v>1.5</v>
      </c>
      <c r="C661">
        <v>1.5</v>
      </c>
      <c r="D661" s="3">
        <v>0.96</v>
      </c>
      <c r="E661">
        <v>1</v>
      </c>
      <c r="F661">
        <v>5</v>
      </c>
      <c r="G661">
        <v>93</v>
      </c>
      <c r="H661">
        <v>9</v>
      </c>
      <c r="I661">
        <v>3.6</v>
      </c>
      <c r="J661">
        <v>0</v>
      </c>
      <c r="K661">
        <v>5</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s="59" cm="1">
        <f t="array" ref="AH661">$B$1005+SUMPRODUCT(A661:AG661,TRANSPOSE($B$1006:$B$1038))</f>
        <v>-3.9480281871499825</v>
      </c>
      <c r="AI661" s="3">
        <f>EXP(EmployeeData36[[#This Row],[Logit]])</f>
        <v>1.9292705899968007E-2</v>
      </c>
      <c r="AJ661">
        <f>EmployeeData36[[#This Row],[Odds]]/(1+EmployeeData36[[#This Row],[Odds]])</f>
        <v>1.8927542391205306E-2</v>
      </c>
      <c r="AK661">
        <f>IF(AR661=1,LN(EmployeeData36[[#This Row],[Probability]]),LN(1-EmployeeData36[[#This Row],[Probability]]))</f>
        <v>-1.9108961177189958E-2</v>
      </c>
      <c r="AL661" s="3">
        <f>(AR661-EmployeeData36[[#This Row],[Probability]])^2</f>
        <v>3.5825186097087388E-4</v>
      </c>
      <c r="AM661" t="str">
        <f>IF(EmployeeData36[[#This Row],[Probability]]&lt;10%,"Low",
IF(EmployeeData36[[#This Row],[Probability]]&lt;20%,"Moderate",
IF(EmployeeData36[[#This Row],[Probability]]&lt;30%,"High","Very High")))</f>
        <v>Low</v>
      </c>
      <c r="AN661">
        <f t="shared" si="10"/>
        <v>0</v>
      </c>
      <c r="AO661" t="str">
        <f>EmployeeData3[[#This Row],[Department]]</f>
        <v>Operations</v>
      </c>
      <c r="AP661" t="str">
        <f>EmployeeData3[[#This Row],[Country]]</f>
        <v>UK</v>
      </c>
      <c r="AQ661" t="str">
        <f>EmployeeData[[#This Row],[Job Level]]</f>
        <v>Professional</v>
      </c>
      <c r="AR661">
        <v>0</v>
      </c>
    </row>
    <row r="662" spans="1:44">
      <c r="A662">
        <v>30</v>
      </c>
      <c r="B662">
        <v>6</v>
      </c>
      <c r="C662">
        <v>4.9000000000000004</v>
      </c>
      <c r="D662" s="3">
        <v>0.96</v>
      </c>
      <c r="E662">
        <v>0</v>
      </c>
      <c r="F662">
        <v>13</v>
      </c>
      <c r="G662">
        <v>76</v>
      </c>
      <c r="H662">
        <v>4</v>
      </c>
      <c r="I662">
        <v>2.1</v>
      </c>
      <c r="J662">
        <v>0</v>
      </c>
      <c r="K662">
        <v>20</v>
      </c>
      <c r="L662">
        <v>0</v>
      </c>
      <c r="M662">
        <v>0</v>
      </c>
      <c r="N662">
        <v>1</v>
      </c>
      <c r="O662">
        <v>0</v>
      </c>
      <c r="P662">
        <v>0</v>
      </c>
      <c r="Q662">
        <v>0</v>
      </c>
      <c r="R662">
        <v>1</v>
      </c>
      <c r="S662">
        <v>0</v>
      </c>
      <c r="T662">
        <v>0</v>
      </c>
      <c r="U662">
        <v>0</v>
      </c>
      <c r="V662">
        <v>0</v>
      </c>
      <c r="W662">
        <v>0</v>
      </c>
      <c r="X662">
        <v>0</v>
      </c>
      <c r="Y662">
        <v>1</v>
      </c>
      <c r="Z662">
        <v>0</v>
      </c>
      <c r="AA662">
        <v>0</v>
      </c>
      <c r="AB662">
        <v>0</v>
      </c>
      <c r="AC662">
        <v>0</v>
      </c>
      <c r="AD662">
        <v>0</v>
      </c>
      <c r="AE662">
        <v>0</v>
      </c>
      <c r="AF662">
        <v>0</v>
      </c>
      <c r="AG662">
        <v>0</v>
      </c>
      <c r="AH662" s="59" cm="1">
        <f t="array" ref="AH662">$B$1005+SUMPRODUCT(A662:AG662,TRANSPOSE($B$1006:$B$1038))</f>
        <v>-2.3910853011640931</v>
      </c>
      <c r="AI662" s="3">
        <f>EXP(EmployeeData36[[#This Row],[Logit]])</f>
        <v>9.1530292019732548E-2</v>
      </c>
      <c r="AJ662">
        <f>EmployeeData36[[#This Row],[Odds]]/(1+EmployeeData36[[#This Row],[Odds]])</f>
        <v>8.3855017757104883E-2</v>
      </c>
      <c r="AK662">
        <f>IF(AR662=1,LN(EmployeeData36[[#This Row],[Probability]]),LN(1-EmployeeData36[[#This Row],[Probability]]))</f>
        <v>-8.758064927483214E-2</v>
      </c>
      <c r="AL662" s="3">
        <f>(AR662-EmployeeData36[[#This Row],[Probability]])^2</f>
        <v>7.0316640030443755E-3</v>
      </c>
      <c r="AM662" t="str">
        <f>IF(EmployeeData36[[#This Row],[Probability]]&lt;10%,"Low",
IF(EmployeeData36[[#This Row],[Probability]]&lt;20%,"Moderate",
IF(EmployeeData36[[#This Row],[Probability]]&lt;30%,"High","Very High")))</f>
        <v>Low</v>
      </c>
      <c r="AN662">
        <f t="shared" si="10"/>
        <v>0</v>
      </c>
      <c r="AO662" t="str">
        <f>EmployeeData3[[#This Row],[Department]]</f>
        <v>Sales</v>
      </c>
      <c r="AP662" t="str">
        <f>EmployeeData3[[#This Row],[Country]]</f>
        <v>UK</v>
      </c>
      <c r="AQ662" t="str">
        <f>EmployeeData[[#This Row],[Job Level]]</f>
        <v>Senior</v>
      </c>
      <c r="AR662">
        <v>0</v>
      </c>
    </row>
    <row r="663" spans="1:44">
      <c r="A663">
        <v>48</v>
      </c>
      <c r="B663">
        <v>6</v>
      </c>
      <c r="C663">
        <v>1.3</v>
      </c>
      <c r="D663" s="3">
        <v>0.9</v>
      </c>
      <c r="E663">
        <v>0</v>
      </c>
      <c r="F663">
        <v>31</v>
      </c>
      <c r="G663">
        <v>46</v>
      </c>
      <c r="H663">
        <v>7</v>
      </c>
      <c r="I663">
        <v>0.3</v>
      </c>
      <c r="J663">
        <v>0</v>
      </c>
      <c r="K663">
        <v>37</v>
      </c>
      <c r="L663">
        <v>1</v>
      </c>
      <c r="M663">
        <v>0</v>
      </c>
      <c r="N663">
        <v>0</v>
      </c>
      <c r="O663">
        <v>0</v>
      </c>
      <c r="P663">
        <v>0</v>
      </c>
      <c r="Q663">
        <v>0</v>
      </c>
      <c r="R663">
        <v>1</v>
      </c>
      <c r="S663">
        <v>0</v>
      </c>
      <c r="T663">
        <v>1</v>
      </c>
      <c r="U663">
        <v>0</v>
      </c>
      <c r="V663">
        <v>0</v>
      </c>
      <c r="W663">
        <v>0</v>
      </c>
      <c r="X663">
        <v>0</v>
      </c>
      <c r="Y663">
        <v>0</v>
      </c>
      <c r="Z663">
        <v>0</v>
      </c>
      <c r="AA663">
        <v>0</v>
      </c>
      <c r="AB663">
        <v>0</v>
      </c>
      <c r="AC663">
        <v>0</v>
      </c>
      <c r="AD663">
        <v>0</v>
      </c>
      <c r="AE663">
        <v>1</v>
      </c>
      <c r="AF663">
        <v>0</v>
      </c>
      <c r="AG663">
        <v>0</v>
      </c>
      <c r="AH663" s="59" cm="1">
        <f t="array" ref="AH663">$B$1005+SUMPRODUCT(A663:AG663,TRANSPOSE($B$1006:$B$1038))</f>
        <v>-1.1958938251233553</v>
      </c>
      <c r="AI663" s="3">
        <f>EXP(EmployeeData36[[#This Row],[Logit]])</f>
        <v>0.30243351066556595</v>
      </c>
      <c r="AJ663">
        <f>EmployeeData36[[#This Row],[Odds]]/(1+EmployeeData36[[#This Row],[Odds]])</f>
        <v>0.23220648746285499</v>
      </c>
      <c r="AK663">
        <f>IF(AR663=1,LN(EmployeeData36[[#This Row],[Probability]]),LN(1-EmployeeData36[[#This Row],[Probability]]))</f>
        <v>-0.26423444586876454</v>
      </c>
      <c r="AL663" s="3">
        <f>(AR663-EmployeeData36[[#This Row],[Probability]])^2</f>
        <v>5.3919852819837036E-2</v>
      </c>
      <c r="AM663" t="str">
        <f>IF(EmployeeData36[[#This Row],[Probability]]&lt;10%,"Low",
IF(EmployeeData36[[#This Row],[Probability]]&lt;20%,"Moderate",
IF(EmployeeData36[[#This Row],[Probability]]&lt;30%,"High","Very High")))</f>
        <v>High</v>
      </c>
      <c r="AN663">
        <f t="shared" si="10"/>
        <v>0</v>
      </c>
      <c r="AO663" t="str">
        <f>EmployeeData3[[#This Row],[Department]]</f>
        <v>Claims</v>
      </c>
      <c r="AP663" t="str">
        <f>EmployeeData3[[#This Row],[Country]]</f>
        <v>US</v>
      </c>
      <c r="AQ663" t="str">
        <f>EmployeeData[[#This Row],[Job Level]]</f>
        <v>Senior</v>
      </c>
      <c r="AR663">
        <v>0</v>
      </c>
    </row>
    <row r="664" spans="1:44">
      <c r="A664">
        <v>43</v>
      </c>
      <c r="B664">
        <v>2</v>
      </c>
      <c r="C664">
        <v>0.7</v>
      </c>
      <c r="D664" s="3">
        <v>0.91</v>
      </c>
      <c r="E664">
        <v>0</v>
      </c>
      <c r="F664">
        <v>17</v>
      </c>
      <c r="G664">
        <v>88</v>
      </c>
      <c r="H664">
        <v>10</v>
      </c>
      <c r="I664">
        <v>5</v>
      </c>
      <c r="J664">
        <v>0</v>
      </c>
      <c r="K664">
        <v>32</v>
      </c>
      <c r="L664">
        <v>0</v>
      </c>
      <c r="M664">
        <v>0</v>
      </c>
      <c r="N664">
        <v>0</v>
      </c>
      <c r="O664">
        <v>0</v>
      </c>
      <c r="P664">
        <v>0</v>
      </c>
      <c r="Q664">
        <v>1</v>
      </c>
      <c r="R664">
        <v>0</v>
      </c>
      <c r="S664">
        <v>0</v>
      </c>
      <c r="T664">
        <v>0</v>
      </c>
      <c r="U664">
        <v>0</v>
      </c>
      <c r="V664">
        <v>0</v>
      </c>
      <c r="W664">
        <v>0</v>
      </c>
      <c r="X664">
        <v>0</v>
      </c>
      <c r="Y664">
        <v>0</v>
      </c>
      <c r="Z664">
        <v>0</v>
      </c>
      <c r="AA664">
        <v>0</v>
      </c>
      <c r="AB664">
        <v>0</v>
      </c>
      <c r="AC664">
        <v>0</v>
      </c>
      <c r="AD664">
        <v>0</v>
      </c>
      <c r="AE664">
        <v>0</v>
      </c>
      <c r="AF664">
        <v>1</v>
      </c>
      <c r="AG664">
        <v>0</v>
      </c>
      <c r="AH664" s="59" cm="1">
        <f t="array" ref="AH664">$B$1005+SUMPRODUCT(A664:AG664,TRANSPOSE($B$1006:$B$1038))</f>
        <v>-2.7274766599678584</v>
      </c>
      <c r="AI664" s="3">
        <f>EXP(EmployeeData36[[#This Row],[Logit]])</f>
        <v>6.5384067920963906E-2</v>
      </c>
      <c r="AJ664">
        <f>EmployeeData36[[#This Row],[Odds]]/(1+EmployeeData36[[#This Row],[Odds]])</f>
        <v>6.1371358827016421E-2</v>
      </c>
      <c r="AK664">
        <f>IF(AR664=1,LN(EmployeeData36[[#This Row],[Probability]]),LN(1-EmployeeData36[[#This Row],[Probability]]))</f>
        <v>-6.3335361306879487E-2</v>
      </c>
      <c r="AL664" s="3">
        <f>(AR664-EmployeeData36[[#This Row],[Probability]])^2</f>
        <v>3.7664436842744066E-3</v>
      </c>
      <c r="AM664" t="str">
        <f>IF(EmployeeData36[[#This Row],[Probability]]&lt;10%,"Low",
IF(EmployeeData36[[#This Row],[Probability]]&lt;20%,"Moderate",
IF(EmployeeData36[[#This Row],[Probability]]&lt;30%,"High","Very High")))</f>
        <v>Low</v>
      </c>
      <c r="AN664">
        <f t="shared" si="10"/>
        <v>0</v>
      </c>
      <c r="AO664" t="str">
        <f>EmployeeData3[[#This Row],[Department]]</f>
        <v>Operations</v>
      </c>
      <c r="AP664" t="str">
        <f>EmployeeData3[[#This Row],[Country]]</f>
        <v>UK</v>
      </c>
      <c r="AQ664" t="str">
        <f>EmployeeData[[#This Row],[Job Level]]</f>
        <v>Manager</v>
      </c>
      <c r="AR664">
        <v>0</v>
      </c>
    </row>
    <row r="665" spans="1:44">
      <c r="A665">
        <v>33</v>
      </c>
      <c r="B665">
        <v>4.7</v>
      </c>
      <c r="C665">
        <v>3.2</v>
      </c>
      <c r="D665" s="3">
        <v>0.92</v>
      </c>
      <c r="E665">
        <v>0</v>
      </c>
      <c r="F665">
        <v>17</v>
      </c>
      <c r="G665">
        <v>71</v>
      </c>
      <c r="H665">
        <v>7</v>
      </c>
      <c r="I665">
        <v>5.5</v>
      </c>
      <c r="J665">
        <v>0</v>
      </c>
      <c r="K665">
        <v>24</v>
      </c>
      <c r="L665">
        <v>1</v>
      </c>
      <c r="M665">
        <v>0</v>
      </c>
      <c r="N665">
        <v>0</v>
      </c>
      <c r="O665">
        <v>0</v>
      </c>
      <c r="P665">
        <v>0</v>
      </c>
      <c r="Q665">
        <v>0</v>
      </c>
      <c r="R665">
        <v>0</v>
      </c>
      <c r="S665">
        <v>0</v>
      </c>
      <c r="T665">
        <v>0</v>
      </c>
      <c r="U665">
        <v>1</v>
      </c>
      <c r="V665">
        <v>0</v>
      </c>
      <c r="W665">
        <v>0</v>
      </c>
      <c r="X665">
        <v>0</v>
      </c>
      <c r="Y665">
        <v>0</v>
      </c>
      <c r="Z665">
        <v>0</v>
      </c>
      <c r="AA665">
        <v>0</v>
      </c>
      <c r="AB665">
        <v>0</v>
      </c>
      <c r="AC665">
        <v>0</v>
      </c>
      <c r="AD665">
        <v>0</v>
      </c>
      <c r="AE665">
        <v>0</v>
      </c>
      <c r="AF665">
        <v>0</v>
      </c>
      <c r="AG665">
        <v>0</v>
      </c>
      <c r="AH665" s="59" cm="1">
        <f t="array" ref="AH665">$B$1005+SUMPRODUCT(A665:AG665,TRANSPOSE($B$1006:$B$1038))</f>
        <v>-1.4263944928157448</v>
      </c>
      <c r="AI665" s="3">
        <f>EXP(EmployeeData36[[#This Row],[Logit]])</f>
        <v>0.24017330962321751</v>
      </c>
      <c r="AJ665">
        <f>EmployeeData36[[#This Row],[Odds]]/(1+EmployeeData36[[#This Row],[Odds]])</f>
        <v>0.1936610857204995</v>
      </c>
      <c r="AK665">
        <f>IF(AR665=1,LN(EmployeeData36[[#This Row],[Probability]]),LN(1-EmployeeData36[[#This Row],[Probability]]))</f>
        <v>-0.21525113567578788</v>
      </c>
      <c r="AL665" s="3">
        <f>(AR665-EmployeeData36[[#This Row],[Probability]])^2</f>
        <v>3.7504616122442658E-2</v>
      </c>
      <c r="AM665" t="str">
        <f>IF(EmployeeData36[[#This Row],[Probability]]&lt;10%,"Low",
IF(EmployeeData36[[#This Row],[Probability]]&lt;20%,"Moderate",
IF(EmployeeData36[[#This Row],[Probability]]&lt;30%,"High","Very High")))</f>
        <v>Moderate</v>
      </c>
      <c r="AN665">
        <f t="shared" si="10"/>
        <v>0</v>
      </c>
      <c r="AO665" t="str">
        <f>EmployeeData3[[#This Row],[Department]]</f>
        <v>Finance</v>
      </c>
      <c r="AP665" t="str">
        <f>EmployeeData3[[#This Row],[Country]]</f>
        <v>UK</v>
      </c>
      <c r="AQ665" t="str">
        <f>EmployeeData[[#This Row],[Job Level]]</f>
        <v>Professional</v>
      </c>
      <c r="AR665">
        <v>0</v>
      </c>
    </row>
    <row r="666" spans="1:44">
      <c r="A666">
        <v>38</v>
      </c>
      <c r="B666">
        <v>6.8</v>
      </c>
      <c r="C666">
        <v>0.2</v>
      </c>
      <c r="D666" s="3">
        <v>0.94</v>
      </c>
      <c r="E666">
        <v>0</v>
      </c>
      <c r="F666">
        <v>37</v>
      </c>
      <c r="G666">
        <v>67</v>
      </c>
      <c r="H666">
        <v>3</v>
      </c>
      <c r="I666">
        <v>3.6</v>
      </c>
      <c r="J666">
        <v>0</v>
      </c>
      <c r="K666">
        <v>19</v>
      </c>
      <c r="L666">
        <v>0</v>
      </c>
      <c r="M666">
        <v>0</v>
      </c>
      <c r="N666">
        <v>0</v>
      </c>
      <c r="O666">
        <v>0</v>
      </c>
      <c r="P666">
        <v>0</v>
      </c>
      <c r="Q666">
        <v>0</v>
      </c>
      <c r="R666">
        <v>0</v>
      </c>
      <c r="S666">
        <v>1</v>
      </c>
      <c r="T666">
        <v>0</v>
      </c>
      <c r="U666">
        <v>0</v>
      </c>
      <c r="V666">
        <v>0</v>
      </c>
      <c r="W666">
        <v>1</v>
      </c>
      <c r="X666">
        <v>0</v>
      </c>
      <c r="Y666">
        <v>0</v>
      </c>
      <c r="Z666">
        <v>0</v>
      </c>
      <c r="AA666">
        <v>0</v>
      </c>
      <c r="AB666">
        <v>1</v>
      </c>
      <c r="AC666">
        <v>0</v>
      </c>
      <c r="AD666">
        <v>0</v>
      </c>
      <c r="AE666">
        <v>0</v>
      </c>
      <c r="AF666">
        <v>0</v>
      </c>
      <c r="AG666">
        <v>1</v>
      </c>
      <c r="AH666" s="59" cm="1">
        <f t="array" ref="AH666">$B$1005+SUMPRODUCT(A666:AG666,TRANSPOSE($B$1006:$B$1038))</f>
        <v>-2.0812514689204815</v>
      </c>
      <c r="AI666" s="3">
        <f>EXP(EmployeeData36[[#This Row],[Logit]])</f>
        <v>0.12477396371124233</v>
      </c>
      <c r="AJ666">
        <f>EmployeeData36[[#This Row],[Odds]]/(1+EmployeeData36[[#This Row],[Odds]])</f>
        <v>0.11093247864623841</v>
      </c>
      <c r="AK666">
        <f>IF(AR666=1,LN(EmployeeData36[[#This Row],[Probability]]),LN(1-EmployeeData36[[#This Row],[Probability]]))</f>
        <v>-0.11758209432346367</v>
      </c>
      <c r="AL666" s="3">
        <f>(AR666-EmployeeData36[[#This Row],[Probability]])^2</f>
        <v>1.2306014818598141E-2</v>
      </c>
      <c r="AM666" t="str">
        <f>IF(EmployeeData36[[#This Row],[Probability]]&lt;10%,"Low",
IF(EmployeeData36[[#This Row],[Probability]]&lt;20%,"Moderate",
IF(EmployeeData36[[#This Row],[Probability]]&lt;30%,"High","Very High")))</f>
        <v>Moderate</v>
      </c>
      <c r="AN666">
        <f t="shared" si="10"/>
        <v>0</v>
      </c>
      <c r="AO666" t="str">
        <f>EmployeeData3[[#This Row],[Department]]</f>
        <v>IT</v>
      </c>
      <c r="AP666" t="str">
        <f>EmployeeData3[[#This Row],[Country]]</f>
        <v>Germany</v>
      </c>
      <c r="AQ666" t="str">
        <f>EmployeeData[[#This Row],[Job Level]]</f>
        <v>Senior Manager</v>
      </c>
      <c r="AR666">
        <v>0</v>
      </c>
    </row>
    <row r="667" spans="1:44">
      <c r="A667">
        <v>51</v>
      </c>
      <c r="B667">
        <v>2.6</v>
      </c>
      <c r="C667">
        <v>1.6</v>
      </c>
      <c r="D667" s="3">
        <v>1.04</v>
      </c>
      <c r="E667">
        <v>0</v>
      </c>
      <c r="F667">
        <v>3</v>
      </c>
      <c r="G667">
        <v>75</v>
      </c>
      <c r="H667">
        <v>4</v>
      </c>
      <c r="I667">
        <v>2.2000000000000002</v>
      </c>
      <c r="J667">
        <v>1</v>
      </c>
      <c r="K667">
        <v>19</v>
      </c>
      <c r="L667">
        <v>0</v>
      </c>
      <c r="M667">
        <v>0</v>
      </c>
      <c r="N667">
        <v>1</v>
      </c>
      <c r="O667">
        <v>0</v>
      </c>
      <c r="P667">
        <v>0</v>
      </c>
      <c r="Q667">
        <v>1</v>
      </c>
      <c r="R667">
        <v>0</v>
      </c>
      <c r="S667">
        <v>0</v>
      </c>
      <c r="T667">
        <v>0</v>
      </c>
      <c r="U667">
        <v>1</v>
      </c>
      <c r="V667">
        <v>0</v>
      </c>
      <c r="W667">
        <v>0</v>
      </c>
      <c r="X667">
        <v>0</v>
      </c>
      <c r="Y667">
        <v>0</v>
      </c>
      <c r="Z667">
        <v>0</v>
      </c>
      <c r="AA667">
        <v>0</v>
      </c>
      <c r="AB667">
        <v>0</v>
      </c>
      <c r="AC667">
        <v>1</v>
      </c>
      <c r="AD667">
        <v>0</v>
      </c>
      <c r="AE667">
        <v>0</v>
      </c>
      <c r="AF667">
        <v>0</v>
      </c>
      <c r="AG667">
        <v>0</v>
      </c>
      <c r="AH667" s="59" cm="1">
        <f t="array" ref="AH667">$B$1005+SUMPRODUCT(A667:AG667,TRANSPOSE($B$1006:$B$1038))</f>
        <v>-1.3545966382698622</v>
      </c>
      <c r="AI667" s="3">
        <f>EXP(EmployeeData36[[#This Row],[Logit]])</f>
        <v>0.25805136150572261</v>
      </c>
      <c r="AJ667">
        <f>EmployeeData36[[#This Row],[Odds]]/(1+EmployeeData36[[#This Row],[Odds]])</f>
        <v>0.20511989367180442</v>
      </c>
      <c r="AK667">
        <f>IF(AR667=1,LN(EmployeeData36[[#This Row],[Probability]]),LN(1-EmployeeData36[[#This Row],[Probability]]))</f>
        <v>-0.22956398535079228</v>
      </c>
      <c r="AL667" s="3">
        <f>(AR667-EmployeeData36[[#This Row],[Probability]])^2</f>
        <v>4.2074170779932349E-2</v>
      </c>
      <c r="AM667" t="str">
        <f>IF(EmployeeData36[[#This Row],[Probability]]&lt;10%,"Low",
IF(EmployeeData36[[#This Row],[Probability]]&lt;20%,"Moderate",
IF(EmployeeData36[[#This Row],[Probability]]&lt;30%,"High","Very High")))</f>
        <v>High</v>
      </c>
      <c r="AN667">
        <f t="shared" si="10"/>
        <v>0</v>
      </c>
      <c r="AO667" t="str">
        <f>EmployeeData3[[#This Row],[Department]]</f>
        <v>Finance</v>
      </c>
      <c r="AP667" t="str">
        <f>EmployeeData3[[#This Row],[Country]]</f>
        <v>Ireland</v>
      </c>
      <c r="AQ667" t="str">
        <f>EmployeeData[[#This Row],[Job Level]]</f>
        <v>Manager</v>
      </c>
      <c r="AR667">
        <v>0</v>
      </c>
    </row>
    <row r="668" spans="1:44">
      <c r="A668">
        <v>55</v>
      </c>
      <c r="B668">
        <v>3.4</v>
      </c>
      <c r="C668">
        <v>3.4</v>
      </c>
      <c r="D668" s="3">
        <v>1</v>
      </c>
      <c r="E668">
        <v>0</v>
      </c>
      <c r="F668">
        <v>23</v>
      </c>
      <c r="G668">
        <v>65</v>
      </c>
      <c r="H668">
        <v>8</v>
      </c>
      <c r="I668">
        <v>4.7</v>
      </c>
      <c r="J668">
        <v>1</v>
      </c>
      <c r="K668">
        <v>25</v>
      </c>
      <c r="L668">
        <v>1</v>
      </c>
      <c r="M668">
        <v>0</v>
      </c>
      <c r="N668">
        <v>1</v>
      </c>
      <c r="O668">
        <v>0</v>
      </c>
      <c r="P668">
        <v>0</v>
      </c>
      <c r="Q668">
        <v>0</v>
      </c>
      <c r="R668">
        <v>0</v>
      </c>
      <c r="S668">
        <v>0</v>
      </c>
      <c r="T668">
        <v>0</v>
      </c>
      <c r="U668">
        <v>1</v>
      </c>
      <c r="V668">
        <v>0</v>
      </c>
      <c r="W668">
        <v>0</v>
      </c>
      <c r="X668">
        <v>0</v>
      </c>
      <c r="Y668">
        <v>0</v>
      </c>
      <c r="Z668">
        <v>0</v>
      </c>
      <c r="AA668">
        <v>0</v>
      </c>
      <c r="AB668">
        <v>0</v>
      </c>
      <c r="AC668">
        <v>0</v>
      </c>
      <c r="AD668">
        <v>0</v>
      </c>
      <c r="AE668">
        <v>0</v>
      </c>
      <c r="AF668">
        <v>1</v>
      </c>
      <c r="AG668">
        <v>0</v>
      </c>
      <c r="AH668" s="59" cm="1">
        <f t="array" ref="AH668">$B$1005+SUMPRODUCT(A668:AG668,TRANSPOSE($B$1006:$B$1038))</f>
        <v>-0.64083661810943149</v>
      </c>
      <c r="AI668" s="3">
        <f>EXP(EmployeeData36[[#This Row],[Logit]])</f>
        <v>0.52685146613453393</v>
      </c>
      <c r="AJ668">
        <f>EmployeeData36[[#This Row],[Odds]]/(1+EmployeeData36[[#This Row],[Odds]])</f>
        <v>0.34505744521982995</v>
      </c>
      <c r="AK668">
        <f>IF(AR668=1,LN(EmployeeData36[[#This Row],[Probability]]),LN(1-EmployeeData36[[#This Row],[Probability]]))</f>
        <v>-1.0640443679281113</v>
      </c>
      <c r="AL668" s="3">
        <f>(AR668-EmployeeData36[[#This Row],[Probability]])^2</f>
        <v>0.42894975006197605</v>
      </c>
      <c r="AM668" t="str">
        <f>IF(EmployeeData36[[#This Row],[Probability]]&lt;10%,"Low",
IF(EmployeeData36[[#This Row],[Probability]]&lt;20%,"Moderate",
IF(EmployeeData36[[#This Row],[Probability]]&lt;30%,"High","Very High")))</f>
        <v>Very High</v>
      </c>
      <c r="AN668">
        <f t="shared" si="10"/>
        <v>1</v>
      </c>
      <c r="AO668" t="str">
        <f>EmployeeData3[[#This Row],[Department]]</f>
        <v>Finance</v>
      </c>
      <c r="AP668" t="str">
        <f>EmployeeData3[[#This Row],[Country]]</f>
        <v>UK</v>
      </c>
      <c r="AQ668" t="str">
        <f>EmployeeData[[#This Row],[Job Level]]</f>
        <v>Professional</v>
      </c>
      <c r="AR668">
        <v>1</v>
      </c>
    </row>
    <row r="669" spans="1:44">
      <c r="A669">
        <v>40</v>
      </c>
      <c r="B669">
        <v>3.4</v>
      </c>
      <c r="C669">
        <v>1.7</v>
      </c>
      <c r="D669" s="3">
        <v>0.89</v>
      </c>
      <c r="E669">
        <v>1</v>
      </c>
      <c r="F669">
        <v>31</v>
      </c>
      <c r="G669">
        <v>71</v>
      </c>
      <c r="H669">
        <v>4</v>
      </c>
      <c r="I669">
        <v>2.6</v>
      </c>
      <c r="J669">
        <v>0</v>
      </c>
      <c r="K669">
        <v>11</v>
      </c>
      <c r="L669">
        <v>0</v>
      </c>
      <c r="M669">
        <v>0</v>
      </c>
      <c r="N669">
        <v>0</v>
      </c>
      <c r="O669">
        <v>0</v>
      </c>
      <c r="P669">
        <v>0</v>
      </c>
      <c r="Q669">
        <v>1</v>
      </c>
      <c r="R669">
        <v>0</v>
      </c>
      <c r="S669">
        <v>0</v>
      </c>
      <c r="T669">
        <v>0</v>
      </c>
      <c r="U669">
        <v>1</v>
      </c>
      <c r="V669">
        <v>0</v>
      </c>
      <c r="W669">
        <v>0</v>
      </c>
      <c r="X669">
        <v>0</v>
      </c>
      <c r="Y669">
        <v>0</v>
      </c>
      <c r="Z669">
        <v>0</v>
      </c>
      <c r="AA669">
        <v>0</v>
      </c>
      <c r="AB669">
        <v>0</v>
      </c>
      <c r="AC669">
        <v>0</v>
      </c>
      <c r="AD669">
        <v>0</v>
      </c>
      <c r="AE669">
        <v>0</v>
      </c>
      <c r="AF669">
        <v>0</v>
      </c>
      <c r="AG669">
        <v>1</v>
      </c>
      <c r="AH669" s="59" cm="1">
        <f t="array" ref="AH669">$B$1005+SUMPRODUCT(A669:AG669,TRANSPOSE($B$1006:$B$1038))</f>
        <v>-2.7974357671572099</v>
      </c>
      <c r="AI669" s="3">
        <f>EXP(EmployeeData36[[#This Row],[Logit]])</f>
        <v>6.0966193877865907E-2</v>
      </c>
      <c r="AJ669">
        <f>EmployeeData36[[#This Row],[Odds]]/(1+EmployeeData36[[#This Row],[Odds]])</f>
        <v>5.7462899600064059E-2</v>
      </c>
      <c r="AK669">
        <f>IF(AR669=1,LN(EmployeeData36[[#This Row],[Probability]]),LN(1-EmployeeData36[[#This Row],[Probability]]))</f>
        <v>-5.9179996615145308E-2</v>
      </c>
      <c r="AL669" s="3">
        <f>(AR669-EmployeeData36[[#This Row],[Probability]])^2</f>
        <v>3.3019848304470423E-3</v>
      </c>
      <c r="AM669" t="str">
        <f>IF(EmployeeData36[[#This Row],[Probability]]&lt;10%,"Low",
IF(EmployeeData36[[#This Row],[Probability]]&lt;20%,"Moderate",
IF(EmployeeData36[[#This Row],[Probability]]&lt;30%,"High","Very High")))</f>
        <v>Low</v>
      </c>
      <c r="AN669">
        <f t="shared" si="10"/>
        <v>0</v>
      </c>
      <c r="AO669" t="str">
        <f>EmployeeData3[[#This Row],[Department]]</f>
        <v>Finance</v>
      </c>
      <c r="AP669" t="str">
        <f>EmployeeData3[[#This Row],[Country]]</f>
        <v>UK</v>
      </c>
      <c r="AQ669" t="str">
        <f>EmployeeData[[#This Row],[Job Level]]</f>
        <v>Manager</v>
      </c>
      <c r="AR669">
        <v>0</v>
      </c>
    </row>
    <row r="670" spans="1:44">
      <c r="A670">
        <v>21</v>
      </c>
      <c r="B670">
        <v>2.1</v>
      </c>
      <c r="C670">
        <v>2.1</v>
      </c>
      <c r="D670" s="3">
        <v>1.1000000000000001</v>
      </c>
      <c r="E670">
        <v>1</v>
      </c>
      <c r="F670">
        <v>13</v>
      </c>
      <c r="G670">
        <v>70</v>
      </c>
      <c r="H670">
        <v>4</v>
      </c>
      <c r="I670">
        <v>2.2999999999999998</v>
      </c>
      <c r="J670">
        <v>0</v>
      </c>
      <c r="K670">
        <v>20</v>
      </c>
      <c r="L670">
        <v>0</v>
      </c>
      <c r="M670">
        <v>0</v>
      </c>
      <c r="N670">
        <v>0</v>
      </c>
      <c r="O670">
        <v>0</v>
      </c>
      <c r="P670">
        <v>1</v>
      </c>
      <c r="Q670">
        <v>0</v>
      </c>
      <c r="R670">
        <v>0</v>
      </c>
      <c r="S670">
        <v>0</v>
      </c>
      <c r="T670">
        <v>0</v>
      </c>
      <c r="U670">
        <v>1</v>
      </c>
      <c r="V670">
        <v>0</v>
      </c>
      <c r="W670">
        <v>0</v>
      </c>
      <c r="X670">
        <v>0</v>
      </c>
      <c r="Y670">
        <v>0</v>
      </c>
      <c r="Z670">
        <v>0</v>
      </c>
      <c r="AA670">
        <v>0</v>
      </c>
      <c r="AB670">
        <v>0</v>
      </c>
      <c r="AC670">
        <v>0</v>
      </c>
      <c r="AD670">
        <v>0</v>
      </c>
      <c r="AE670">
        <v>0</v>
      </c>
      <c r="AF670">
        <v>0</v>
      </c>
      <c r="AG670">
        <v>0</v>
      </c>
      <c r="AH670" s="59" cm="1">
        <f t="array" ref="AH670">$B$1005+SUMPRODUCT(A670:AG670,TRANSPOSE($B$1006:$B$1038))</f>
        <v>-2.4198329776689875</v>
      </c>
      <c r="AI670" s="3">
        <f>EXP(EmployeeData36[[#This Row],[Logit]])</f>
        <v>8.8936470595579992E-2</v>
      </c>
      <c r="AJ670">
        <f>EmployeeData36[[#This Row],[Odds]]/(1+EmployeeData36[[#This Row],[Odds]])</f>
        <v>8.1672781651749918E-2</v>
      </c>
      <c r="AK670">
        <f>IF(AR670=1,LN(EmployeeData36[[#This Row],[Probability]]),LN(1-EmployeeData36[[#This Row],[Probability]]))</f>
        <v>-2.5050344825403235</v>
      </c>
      <c r="AL670" s="3">
        <f>(AR670-EmployeeData36[[#This Row],[Probability]])^2</f>
        <v>0.84332487995923455</v>
      </c>
      <c r="AM670" t="str">
        <f>IF(EmployeeData36[[#This Row],[Probability]]&lt;10%,"Low",
IF(EmployeeData36[[#This Row],[Probability]]&lt;20%,"Moderate",
IF(EmployeeData36[[#This Row],[Probability]]&lt;30%,"High","Very High")))</f>
        <v>Low</v>
      </c>
      <c r="AN670">
        <f t="shared" si="10"/>
        <v>1</v>
      </c>
      <c r="AO670" t="str">
        <f>EmployeeData3[[#This Row],[Department]]</f>
        <v>Finance</v>
      </c>
      <c r="AP670" t="str">
        <f>EmployeeData3[[#This Row],[Country]]</f>
        <v>UK</v>
      </c>
      <c r="AQ670" t="str">
        <f>EmployeeData[[#This Row],[Job Level]]</f>
        <v>Entry</v>
      </c>
      <c r="AR670">
        <v>1</v>
      </c>
    </row>
    <row r="671" spans="1:44">
      <c r="A671">
        <v>41</v>
      </c>
      <c r="B671">
        <v>3.4</v>
      </c>
      <c r="C671">
        <v>0.7</v>
      </c>
      <c r="D671" s="3">
        <v>0.87</v>
      </c>
      <c r="E671">
        <v>0</v>
      </c>
      <c r="F671">
        <v>24</v>
      </c>
      <c r="G671">
        <v>82</v>
      </c>
      <c r="H671">
        <v>6</v>
      </c>
      <c r="I671">
        <v>0.6</v>
      </c>
      <c r="J671">
        <v>0</v>
      </c>
      <c r="K671">
        <v>21</v>
      </c>
      <c r="L671">
        <v>0</v>
      </c>
      <c r="M671">
        <v>0</v>
      </c>
      <c r="N671">
        <v>0</v>
      </c>
      <c r="O671">
        <v>1</v>
      </c>
      <c r="P671">
        <v>0</v>
      </c>
      <c r="Q671">
        <v>1</v>
      </c>
      <c r="R671">
        <v>0</v>
      </c>
      <c r="S671">
        <v>0</v>
      </c>
      <c r="T671">
        <v>0</v>
      </c>
      <c r="U671">
        <v>0</v>
      </c>
      <c r="V671">
        <v>1</v>
      </c>
      <c r="W671">
        <v>0</v>
      </c>
      <c r="X671">
        <v>0</v>
      </c>
      <c r="Y671">
        <v>0</v>
      </c>
      <c r="Z671">
        <v>0</v>
      </c>
      <c r="AA671">
        <v>0</v>
      </c>
      <c r="AB671">
        <v>0</v>
      </c>
      <c r="AC671">
        <v>0</v>
      </c>
      <c r="AD671">
        <v>0</v>
      </c>
      <c r="AE671">
        <v>1</v>
      </c>
      <c r="AF671">
        <v>0</v>
      </c>
      <c r="AG671">
        <v>0</v>
      </c>
      <c r="AH671" s="59" cm="1">
        <f t="array" ref="AH671">$B$1005+SUMPRODUCT(A671:AG671,TRANSPOSE($B$1006:$B$1038))</f>
        <v>-2.7469643929578389</v>
      </c>
      <c r="AI671" s="3">
        <f>EXP(EmployeeData36[[#This Row],[Logit]])</f>
        <v>6.4122215915391384E-2</v>
      </c>
      <c r="AJ671">
        <f>EmployeeData36[[#This Row],[Odds]]/(1+EmployeeData36[[#This Row],[Odds]])</f>
        <v>6.0258318975355135E-2</v>
      </c>
      <c r="AK671">
        <f>IF(AR671=1,LN(EmployeeData36[[#This Row],[Probability]]),LN(1-EmployeeData36[[#This Row],[Probability]]))</f>
        <v>-6.2150248905156441E-2</v>
      </c>
      <c r="AL671" s="3">
        <f>(AR671-EmployeeData36[[#This Row],[Probability]])^2</f>
        <v>3.6310650057356448E-3</v>
      </c>
      <c r="AM671" t="str">
        <f>IF(EmployeeData36[[#This Row],[Probability]]&lt;10%,"Low",
IF(EmployeeData36[[#This Row],[Probability]]&lt;20%,"Moderate",
IF(EmployeeData36[[#This Row],[Probability]]&lt;30%,"High","Very High")))</f>
        <v>Low</v>
      </c>
      <c r="AN671">
        <f t="shared" si="10"/>
        <v>0</v>
      </c>
      <c r="AO671" t="str">
        <f>EmployeeData3[[#This Row],[Department]]</f>
        <v>HR</v>
      </c>
      <c r="AP671" t="str">
        <f>EmployeeData3[[#This Row],[Country]]</f>
        <v>US</v>
      </c>
      <c r="AQ671" t="str">
        <f>EmployeeData[[#This Row],[Job Level]]</f>
        <v>Manager</v>
      </c>
      <c r="AR671">
        <v>0</v>
      </c>
    </row>
    <row r="672" spans="1:44">
      <c r="A672">
        <v>46</v>
      </c>
      <c r="B672">
        <v>0.9</v>
      </c>
      <c r="C672">
        <v>0.9</v>
      </c>
      <c r="D672" s="3">
        <v>0.84</v>
      </c>
      <c r="E672">
        <v>0</v>
      </c>
      <c r="F672">
        <v>7</v>
      </c>
      <c r="G672">
        <v>66</v>
      </c>
      <c r="H672">
        <v>3</v>
      </c>
      <c r="I672">
        <v>4.5</v>
      </c>
      <c r="J672">
        <v>0</v>
      </c>
      <c r="K672">
        <v>8</v>
      </c>
      <c r="L672">
        <v>1</v>
      </c>
      <c r="M672">
        <v>0</v>
      </c>
      <c r="N672">
        <v>0</v>
      </c>
      <c r="O672">
        <v>0</v>
      </c>
      <c r="P672">
        <v>0</v>
      </c>
      <c r="Q672">
        <v>0</v>
      </c>
      <c r="R672">
        <v>0</v>
      </c>
      <c r="S672">
        <v>0</v>
      </c>
      <c r="T672">
        <v>0</v>
      </c>
      <c r="U672">
        <v>1</v>
      </c>
      <c r="V672">
        <v>0</v>
      </c>
      <c r="W672">
        <v>0</v>
      </c>
      <c r="X672">
        <v>0</v>
      </c>
      <c r="Y672">
        <v>0</v>
      </c>
      <c r="Z672">
        <v>0</v>
      </c>
      <c r="AA672">
        <v>0</v>
      </c>
      <c r="AB672">
        <v>0</v>
      </c>
      <c r="AC672">
        <v>0</v>
      </c>
      <c r="AD672">
        <v>0</v>
      </c>
      <c r="AE672">
        <v>0</v>
      </c>
      <c r="AF672">
        <v>0</v>
      </c>
      <c r="AG672">
        <v>0</v>
      </c>
      <c r="AH672" s="59" cm="1">
        <f t="array" ref="AH672">$B$1005+SUMPRODUCT(A672:AG672,TRANSPOSE($B$1006:$B$1038))</f>
        <v>-2.0485643315498727</v>
      </c>
      <c r="AI672" s="3">
        <f>EXP(EmployeeData36[[#This Row],[Logit]])</f>
        <v>0.12891985696140906</v>
      </c>
      <c r="AJ672">
        <f>EmployeeData36[[#This Row],[Odds]]/(1+EmployeeData36[[#This Row],[Odds]])</f>
        <v>0.11419752798786675</v>
      </c>
      <c r="AK672">
        <f>IF(AR672=1,LN(EmployeeData36[[#This Row],[Probability]]),LN(1-EmployeeData36[[#This Row],[Probability]]))</f>
        <v>-0.12126129678556134</v>
      </c>
      <c r="AL672" s="3">
        <f>(AR672-EmployeeData36[[#This Row],[Probability]])^2</f>
        <v>1.304107539853961E-2</v>
      </c>
      <c r="AM672" t="str">
        <f>IF(EmployeeData36[[#This Row],[Probability]]&lt;10%,"Low",
IF(EmployeeData36[[#This Row],[Probability]]&lt;20%,"Moderate",
IF(EmployeeData36[[#This Row],[Probability]]&lt;30%,"High","Very High")))</f>
        <v>Moderate</v>
      </c>
      <c r="AN672">
        <f t="shared" si="10"/>
        <v>0</v>
      </c>
      <c r="AO672" t="str">
        <f>EmployeeData3[[#This Row],[Department]]</f>
        <v>Finance</v>
      </c>
      <c r="AP672" t="str">
        <f>EmployeeData3[[#This Row],[Country]]</f>
        <v>UK</v>
      </c>
      <c r="AQ672" t="str">
        <f>EmployeeData[[#This Row],[Job Level]]</f>
        <v>Professional</v>
      </c>
      <c r="AR672">
        <v>0</v>
      </c>
    </row>
    <row r="673" spans="1:44">
      <c r="A673">
        <v>40</v>
      </c>
      <c r="B673">
        <v>3.2</v>
      </c>
      <c r="C673">
        <v>1.5</v>
      </c>
      <c r="D673" s="3">
        <v>1.02</v>
      </c>
      <c r="E673">
        <v>0</v>
      </c>
      <c r="F673">
        <v>10</v>
      </c>
      <c r="G673">
        <v>67</v>
      </c>
      <c r="H673">
        <v>4</v>
      </c>
      <c r="I673">
        <v>2.9</v>
      </c>
      <c r="J673">
        <v>1</v>
      </c>
      <c r="K673">
        <v>14</v>
      </c>
      <c r="L673">
        <v>0</v>
      </c>
      <c r="M673">
        <v>0</v>
      </c>
      <c r="N673">
        <v>1</v>
      </c>
      <c r="O673">
        <v>0</v>
      </c>
      <c r="P673">
        <v>0</v>
      </c>
      <c r="Q673">
        <v>1</v>
      </c>
      <c r="R673">
        <v>0</v>
      </c>
      <c r="S673">
        <v>0</v>
      </c>
      <c r="T673">
        <v>1</v>
      </c>
      <c r="U673">
        <v>0</v>
      </c>
      <c r="V673">
        <v>0</v>
      </c>
      <c r="W673">
        <v>0</v>
      </c>
      <c r="X673">
        <v>0</v>
      </c>
      <c r="Y673">
        <v>0</v>
      </c>
      <c r="Z673">
        <v>0</v>
      </c>
      <c r="AA673">
        <v>0</v>
      </c>
      <c r="AB673">
        <v>1</v>
      </c>
      <c r="AC673">
        <v>0</v>
      </c>
      <c r="AD673">
        <v>0</v>
      </c>
      <c r="AE673">
        <v>0</v>
      </c>
      <c r="AF673">
        <v>0</v>
      </c>
      <c r="AG673">
        <v>0</v>
      </c>
      <c r="AH673" s="59" cm="1">
        <f t="array" ref="AH673">$B$1005+SUMPRODUCT(A673:AG673,TRANSPOSE($B$1006:$B$1038))</f>
        <v>-1.5976218029530469</v>
      </c>
      <c r="AI673" s="3">
        <f>EXP(EmployeeData36[[#This Row],[Logit]])</f>
        <v>0.2023772390957192</v>
      </c>
      <c r="AJ673">
        <f>EmployeeData36[[#This Row],[Odds]]/(1+EmployeeData36[[#This Row],[Odds]])</f>
        <v>0.16831426320737952</v>
      </c>
      <c r="AK673">
        <f>IF(AR673=1,LN(EmployeeData36[[#This Row],[Probability]]),LN(1-EmployeeData36[[#This Row],[Probability]]))</f>
        <v>-0.18430062971634947</v>
      </c>
      <c r="AL673" s="3">
        <f>(AR673-EmployeeData36[[#This Row],[Probability]])^2</f>
        <v>2.8329691199043033E-2</v>
      </c>
      <c r="AM673" t="str">
        <f>IF(EmployeeData36[[#This Row],[Probability]]&lt;10%,"Low",
IF(EmployeeData36[[#This Row],[Probability]]&lt;20%,"Moderate",
IF(EmployeeData36[[#This Row],[Probability]]&lt;30%,"High","Very High")))</f>
        <v>Moderate</v>
      </c>
      <c r="AN673">
        <f t="shared" si="10"/>
        <v>0</v>
      </c>
      <c r="AO673" t="str">
        <f>EmployeeData3[[#This Row],[Department]]</f>
        <v>Claims</v>
      </c>
      <c r="AP673" t="str">
        <f>EmployeeData3[[#This Row],[Country]]</f>
        <v>Germany</v>
      </c>
      <c r="AQ673" t="str">
        <f>EmployeeData[[#This Row],[Job Level]]</f>
        <v>Manager</v>
      </c>
      <c r="AR673">
        <v>0</v>
      </c>
    </row>
    <row r="674" spans="1:44">
      <c r="A674">
        <v>45</v>
      </c>
      <c r="B674">
        <v>3.3</v>
      </c>
      <c r="C674">
        <v>3</v>
      </c>
      <c r="D674" s="3">
        <v>0.9</v>
      </c>
      <c r="E674">
        <v>0</v>
      </c>
      <c r="F674">
        <v>19</v>
      </c>
      <c r="G674">
        <v>61</v>
      </c>
      <c r="H674">
        <v>5</v>
      </c>
      <c r="I674">
        <v>7</v>
      </c>
      <c r="J674">
        <v>1</v>
      </c>
      <c r="K674">
        <v>29</v>
      </c>
      <c r="L674">
        <v>0</v>
      </c>
      <c r="M674">
        <v>0</v>
      </c>
      <c r="N674">
        <v>1</v>
      </c>
      <c r="O674">
        <v>0</v>
      </c>
      <c r="P674">
        <v>0</v>
      </c>
      <c r="Q674">
        <v>1</v>
      </c>
      <c r="R674">
        <v>0</v>
      </c>
      <c r="S674">
        <v>0</v>
      </c>
      <c r="T674">
        <v>0</v>
      </c>
      <c r="U674">
        <v>0</v>
      </c>
      <c r="V674">
        <v>0</v>
      </c>
      <c r="W674">
        <v>1</v>
      </c>
      <c r="X674">
        <v>0</v>
      </c>
      <c r="Y674">
        <v>0</v>
      </c>
      <c r="Z674">
        <v>0</v>
      </c>
      <c r="AA674">
        <v>0</v>
      </c>
      <c r="AB674">
        <v>0</v>
      </c>
      <c r="AC674">
        <v>0</v>
      </c>
      <c r="AD674">
        <v>0</v>
      </c>
      <c r="AE674">
        <v>1</v>
      </c>
      <c r="AF674">
        <v>0</v>
      </c>
      <c r="AG674">
        <v>0</v>
      </c>
      <c r="AH674" s="59" cm="1">
        <f t="array" ref="AH674">$B$1005+SUMPRODUCT(A674:AG674,TRANSPOSE($B$1006:$B$1038))</f>
        <v>-0.75692270674969653</v>
      </c>
      <c r="AI674" s="3">
        <f>EXP(EmployeeData36[[#This Row],[Logit]])</f>
        <v>0.46910779036055172</v>
      </c>
      <c r="AJ674">
        <f>EmployeeData36[[#This Row],[Odds]]/(1+EmployeeData36[[#This Row],[Odds]])</f>
        <v>0.31931475242223184</v>
      </c>
      <c r="AK674">
        <f>IF(AR674=1,LN(EmployeeData36[[#This Row],[Probability]]),LN(1-EmployeeData36[[#This Row],[Probability]]))</f>
        <v>-0.38465527119180493</v>
      </c>
      <c r="AL674" s="3">
        <f>(AR674-EmployeeData36[[#This Row],[Probability]])^2</f>
        <v>0.10196191111447121</v>
      </c>
      <c r="AM674" t="str">
        <f>IF(EmployeeData36[[#This Row],[Probability]]&lt;10%,"Low",
IF(EmployeeData36[[#This Row],[Probability]]&lt;20%,"Moderate",
IF(EmployeeData36[[#This Row],[Probability]]&lt;30%,"High","Very High")))</f>
        <v>Very High</v>
      </c>
      <c r="AN674">
        <f t="shared" si="10"/>
        <v>0</v>
      </c>
      <c r="AO674" t="str">
        <f>EmployeeData3[[#This Row],[Department]]</f>
        <v>IT</v>
      </c>
      <c r="AP674" t="str">
        <f>EmployeeData3[[#This Row],[Country]]</f>
        <v>US</v>
      </c>
      <c r="AQ674" t="str">
        <f>EmployeeData[[#This Row],[Job Level]]</f>
        <v>Manager</v>
      </c>
      <c r="AR674">
        <v>0</v>
      </c>
    </row>
    <row r="675" spans="1:44">
      <c r="A675">
        <v>41</v>
      </c>
      <c r="B675">
        <v>3.7</v>
      </c>
      <c r="C675">
        <v>2.2000000000000002</v>
      </c>
      <c r="D675" s="3">
        <v>0.99</v>
      </c>
      <c r="E675">
        <v>0</v>
      </c>
      <c r="F675">
        <v>23</v>
      </c>
      <c r="G675">
        <v>75</v>
      </c>
      <c r="H675">
        <v>5</v>
      </c>
      <c r="I675">
        <v>1.6</v>
      </c>
      <c r="J675">
        <v>0</v>
      </c>
      <c r="K675">
        <v>24</v>
      </c>
      <c r="L675">
        <v>1</v>
      </c>
      <c r="M675">
        <v>0</v>
      </c>
      <c r="N675">
        <v>1</v>
      </c>
      <c r="O675">
        <v>0</v>
      </c>
      <c r="P675">
        <v>0</v>
      </c>
      <c r="Q675">
        <v>1</v>
      </c>
      <c r="R675">
        <v>0</v>
      </c>
      <c r="S675">
        <v>0</v>
      </c>
      <c r="T675">
        <v>0</v>
      </c>
      <c r="U675">
        <v>0</v>
      </c>
      <c r="V675">
        <v>0</v>
      </c>
      <c r="W675">
        <v>0</v>
      </c>
      <c r="X675">
        <v>0</v>
      </c>
      <c r="Y675">
        <v>0</v>
      </c>
      <c r="Z675">
        <v>0</v>
      </c>
      <c r="AA675">
        <v>0</v>
      </c>
      <c r="AB675">
        <v>0</v>
      </c>
      <c r="AC675">
        <v>0</v>
      </c>
      <c r="AD675">
        <v>0</v>
      </c>
      <c r="AE675">
        <v>0</v>
      </c>
      <c r="AF675">
        <v>0</v>
      </c>
      <c r="AG675">
        <v>0</v>
      </c>
      <c r="AH675" s="59" cm="1">
        <f t="array" ref="AH675">$B$1005+SUMPRODUCT(A675:AG675,TRANSPOSE($B$1006:$B$1038))</f>
        <v>-1.770563665425837</v>
      </c>
      <c r="AI675" s="3">
        <f>EXP(EmployeeData36[[#This Row],[Logit]])</f>
        <v>0.17023700506263464</v>
      </c>
      <c r="AJ675">
        <f>EmployeeData36[[#This Row],[Odds]]/(1+EmployeeData36[[#This Row],[Odds]])</f>
        <v>0.14547224564439665</v>
      </c>
      <c r="AK675">
        <f>IF(AR675=1,LN(EmployeeData36[[#This Row],[Probability]]),LN(1-EmployeeData36[[#This Row],[Probability]]))</f>
        <v>-0.15720629672505296</v>
      </c>
      <c r="AL675" s="3">
        <f>(AR675-EmployeeData36[[#This Row],[Probability]])^2</f>
        <v>2.1162174252823681E-2</v>
      </c>
      <c r="AM675" t="str">
        <f>IF(EmployeeData36[[#This Row],[Probability]]&lt;10%,"Low",
IF(EmployeeData36[[#This Row],[Probability]]&lt;20%,"Moderate",
IF(EmployeeData36[[#This Row],[Probability]]&lt;30%,"High","Very High")))</f>
        <v>Moderate</v>
      </c>
      <c r="AN675">
        <f t="shared" si="10"/>
        <v>0</v>
      </c>
      <c r="AO675" t="str">
        <f>EmployeeData3[[#This Row],[Department]]</f>
        <v>Operations</v>
      </c>
      <c r="AP675" t="str">
        <f>EmployeeData3[[#This Row],[Country]]</f>
        <v>UK</v>
      </c>
      <c r="AQ675" t="str">
        <f>EmployeeData[[#This Row],[Job Level]]</f>
        <v>Manager</v>
      </c>
      <c r="AR675">
        <v>0</v>
      </c>
    </row>
    <row r="676" spans="1:44">
      <c r="A676">
        <v>27</v>
      </c>
      <c r="B676">
        <v>5.5</v>
      </c>
      <c r="C676">
        <v>5.5</v>
      </c>
      <c r="D676" s="3">
        <v>0.74</v>
      </c>
      <c r="E676">
        <v>0</v>
      </c>
      <c r="F676">
        <v>26</v>
      </c>
      <c r="G676">
        <v>62</v>
      </c>
      <c r="H676">
        <v>5</v>
      </c>
      <c r="I676">
        <v>1.3</v>
      </c>
      <c r="J676">
        <v>1</v>
      </c>
      <c r="K676">
        <v>20</v>
      </c>
      <c r="L676">
        <v>0</v>
      </c>
      <c r="M676">
        <v>0</v>
      </c>
      <c r="N676">
        <v>0</v>
      </c>
      <c r="O676">
        <v>0</v>
      </c>
      <c r="P676">
        <v>0</v>
      </c>
      <c r="Q676">
        <v>1</v>
      </c>
      <c r="R676">
        <v>0</v>
      </c>
      <c r="S676">
        <v>0</v>
      </c>
      <c r="T676">
        <v>0</v>
      </c>
      <c r="U676">
        <v>0</v>
      </c>
      <c r="V676">
        <v>0</v>
      </c>
      <c r="W676">
        <v>0</v>
      </c>
      <c r="X676">
        <v>0</v>
      </c>
      <c r="Y676">
        <v>1</v>
      </c>
      <c r="Z676">
        <v>0</v>
      </c>
      <c r="AA676">
        <v>0</v>
      </c>
      <c r="AB676">
        <v>0</v>
      </c>
      <c r="AC676">
        <v>0</v>
      </c>
      <c r="AD676">
        <v>0</v>
      </c>
      <c r="AE676">
        <v>1</v>
      </c>
      <c r="AF676">
        <v>0</v>
      </c>
      <c r="AG676">
        <v>0</v>
      </c>
      <c r="AH676" s="59" cm="1">
        <f t="array" ref="AH676">$B$1005+SUMPRODUCT(A676:AG676,TRANSPOSE($B$1006:$B$1038))</f>
        <v>-0.31289679199594572</v>
      </c>
      <c r="AI676" s="3">
        <f>EXP(EmployeeData36[[#This Row],[Logit]])</f>
        <v>0.7313253873075547</v>
      </c>
      <c r="AJ676">
        <f>EmployeeData36[[#This Row],[Odds]]/(1+EmployeeData36[[#This Row],[Odds]])</f>
        <v>0.42240782274027916</v>
      </c>
      <c r="AK676">
        <f>IF(AR676=1,LN(EmployeeData36[[#This Row],[Probability]]),LN(1-EmployeeData36[[#This Row],[Probability]]))</f>
        <v>-0.86178402701659462</v>
      </c>
      <c r="AL676" s="3">
        <f>(AR676-EmployeeData36[[#This Row],[Probability]])^2</f>
        <v>0.33361272323162472</v>
      </c>
      <c r="AM676" t="str">
        <f>IF(EmployeeData36[[#This Row],[Probability]]&lt;10%,"Low",
IF(EmployeeData36[[#This Row],[Probability]]&lt;20%,"Moderate",
IF(EmployeeData36[[#This Row],[Probability]]&lt;30%,"High","Very High")))</f>
        <v>Very High</v>
      </c>
      <c r="AN676">
        <f t="shared" si="10"/>
        <v>1</v>
      </c>
      <c r="AO676" t="str">
        <f>EmployeeData3[[#This Row],[Department]]</f>
        <v>Sales</v>
      </c>
      <c r="AP676" t="str">
        <f>EmployeeData3[[#This Row],[Country]]</f>
        <v>US</v>
      </c>
      <c r="AQ676" t="str">
        <f>EmployeeData[[#This Row],[Job Level]]</f>
        <v>Manager</v>
      </c>
      <c r="AR676">
        <v>1</v>
      </c>
    </row>
    <row r="677" spans="1:44">
      <c r="A677">
        <v>30</v>
      </c>
      <c r="B677">
        <v>1.4</v>
      </c>
      <c r="C677">
        <v>1.3</v>
      </c>
      <c r="D677" s="3">
        <v>1.1499999999999999</v>
      </c>
      <c r="E677">
        <v>0</v>
      </c>
      <c r="F677">
        <v>30</v>
      </c>
      <c r="G677">
        <v>73</v>
      </c>
      <c r="H677">
        <v>3</v>
      </c>
      <c r="I677">
        <v>5.5</v>
      </c>
      <c r="J677">
        <v>0</v>
      </c>
      <c r="K677">
        <v>13</v>
      </c>
      <c r="L677">
        <v>0</v>
      </c>
      <c r="M677">
        <v>0</v>
      </c>
      <c r="N677">
        <v>0</v>
      </c>
      <c r="O677">
        <v>0</v>
      </c>
      <c r="P677">
        <v>0</v>
      </c>
      <c r="Q677">
        <v>0</v>
      </c>
      <c r="R677">
        <v>0</v>
      </c>
      <c r="S677">
        <v>0</v>
      </c>
      <c r="T677">
        <v>1</v>
      </c>
      <c r="U677">
        <v>0</v>
      </c>
      <c r="V677">
        <v>0</v>
      </c>
      <c r="W677">
        <v>0</v>
      </c>
      <c r="X677">
        <v>0</v>
      </c>
      <c r="Y677">
        <v>0</v>
      </c>
      <c r="Z677">
        <v>0</v>
      </c>
      <c r="AA677">
        <v>0</v>
      </c>
      <c r="AB677">
        <v>0</v>
      </c>
      <c r="AC677">
        <v>0</v>
      </c>
      <c r="AD677">
        <v>0</v>
      </c>
      <c r="AE677">
        <v>0</v>
      </c>
      <c r="AF677">
        <v>0</v>
      </c>
      <c r="AG677">
        <v>0</v>
      </c>
      <c r="AH677" s="59" cm="1">
        <f t="array" ref="AH677">$B$1005+SUMPRODUCT(A677:AG677,TRANSPOSE($B$1006:$B$1038))</f>
        <v>-1.9129102705430046</v>
      </c>
      <c r="AI677" s="3">
        <f>EXP(EmployeeData36[[#This Row],[Logit]])</f>
        <v>0.14765005909680634</v>
      </c>
      <c r="AJ677">
        <f>EmployeeData36[[#This Row],[Odds]]/(1+EmployeeData36[[#This Row],[Odds]])</f>
        <v>0.12865425129068178</v>
      </c>
      <c r="AK677">
        <f>IF(AR677=1,LN(EmployeeData36[[#This Row],[Probability]]),LN(1-EmployeeData36[[#This Row],[Probability]]))</f>
        <v>-0.13771642485758576</v>
      </c>
      <c r="AL677" s="3">
        <f>(AR677-EmployeeData36[[#This Row],[Probability]])^2</f>
        <v>1.6551916375165895E-2</v>
      </c>
      <c r="AM677" t="str">
        <f>IF(EmployeeData36[[#This Row],[Probability]]&lt;10%,"Low",
IF(EmployeeData36[[#This Row],[Probability]]&lt;20%,"Moderate",
IF(EmployeeData36[[#This Row],[Probability]]&lt;30%,"High","Very High")))</f>
        <v>Moderate</v>
      </c>
      <c r="AN677">
        <f t="shared" si="10"/>
        <v>0</v>
      </c>
      <c r="AO677" t="str">
        <f>EmployeeData3[[#This Row],[Department]]</f>
        <v>Claims</v>
      </c>
      <c r="AP677" t="str">
        <f>EmployeeData3[[#This Row],[Country]]</f>
        <v>UK</v>
      </c>
      <c r="AQ677" t="str">
        <f>EmployeeData[[#This Row],[Job Level]]</f>
        <v>Professional</v>
      </c>
      <c r="AR677">
        <v>0</v>
      </c>
    </row>
    <row r="678" spans="1:44">
      <c r="A678">
        <v>35</v>
      </c>
      <c r="B678">
        <v>1.6</v>
      </c>
      <c r="C678">
        <v>1.6</v>
      </c>
      <c r="D678" s="3">
        <v>1.05</v>
      </c>
      <c r="E678">
        <v>1</v>
      </c>
      <c r="F678">
        <v>15</v>
      </c>
      <c r="G678">
        <v>65</v>
      </c>
      <c r="H678">
        <v>5</v>
      </c>
      <c r="I678">
        <v>6.3</v>
      </c>
      <c r="J678">
        <v>0</v>
      </c>
      <c r="K678">
        <v>43</v>
      </c>
      <c r="L678">
        <v>1</v>
      </c>
      <c r="M678">
        <v>0</v>
      </c>
      <c r="N678">
        <v>1</v>
      </c>
      <c r="O678">
        <v>0</v>
      </c>
      <c r="P678">
        <v>1</v>
      </c>
      <c r="Q678">
        <v>0</v>
      </c>
      <c r="R678">
        <v>0</v>
      </c>
      <c r="S678">
        <v>0</v>
      </c>
      <c r="T678">
        <v>0</v>
      </c>
      <c r="U678">
        <v>0</v>
      </c>
      <c r="V678">
        <v>0</v>
      </c>
      <c r="W678">
        <v>1</v>
      </c>
      <c r="X678">
        <v>0</v>
      </c>
      <c r="Y678">
        <v>0</v>
      </c>
      <c r="Z678">
        <v>0</v>
      </c>
      <c r="AA678">
        <v>0</v>
      </c>
      <c r="AB678">
        <v>0</v>
      </c>
      <c r="AC678">
        <v>0</v>
      </c>
      <c r="AD678">
        <v>0</v>
      </c>
      <c r="AE678">
        <v>0</v>
      </c>
      <c r="AF678">
        <v>0</v>
      </c>
      <c r="AG678">
        <v>0</v>
      </c>
      <c r="AH678" s="59" cm="1">
        <f t="array" ref="AH678">$B$1005+SUMPRODUCT(A678:AG678,TRANSPOSE($B$1006:$B$1038))</f>
        <v>-1.7139955509115685</v>
      </c>
      <c r="AI678" s="3">
        <f>EXP(EmployeeData36[[#This Row],[Logit]])</f>
        <v>0.18014457592305291</v>
      </c>
      <c r="AJ678">
        <f>EmployeeData36[[#This Row],[Odds]]/(1+EmployeeData36[[#This Row],[Odds]])</f>
        <v>0.15264619233804672</v>
      </c>
      <c r="AK678">
        <f>IF(AR678=1,LN(EmployeeData36[[#This Row],[Probability]]),LN(1-EmployeeData36[[#This Row],[Probability]]))</f>
        <v>-0.16563695294105885</v>
      </c>
      <c r="AL678" s="3">
        <f>(AR678-EmployeeData36[[#This Row],[Probability]])^2</f>
        <v>2.330086003530395E-2</v>
      </c>
      <c r="AM678" t="str">
        <f>IF(EmployeeData36[[#This Row],[Probability]]&lt;10%,"Low",
IF(EmployeeData36[[#This Row],[Probability]]&lt;20%,"Moderate",
IF(EmployeeData36[[#This Row],[Probability]]&lt;30%,"High","Very High")))</f>
        <v>Moderate</v>
      </c>
      <c r="AN678">
        <f t="shared" si="10"/>
        <v>0</v>
      </c>
      <c r="AO678" t="str">
        <f>EmployeeData3[[#This Row],[Department]]</f>
        <v>IT</v>
      </c>
      <c r="AP678" t="str">
        <f>EmployeeData3[[#This Row],[Country]]</f>
        <v>UK</v>
      </c>
      <c r="AQ678" t="str">
        <f>EmployeeData[[#This Row],[Job Level]]</f>
        <v>Entry</v>
      </c>
      <c r="AR678">
        <v>0</v>
      </c>
    </row>
    <row r="679" spans="1:44">
      <c r="A679">
        <v>48</v>
      </c>
      <c r="B679">
        <v>2.1</v>
      </c>
      <c r="C679">
        <v>1.6</v>
      </c>
      <c r="D679" s="3">
        <v>0.83</v>
      </c>
      <c r="E679">
        <v>0</v>
      </c>
      <c r="F679">
        <v>27</v>
      </c>
      <c r="G679">
        <v>44</v>
      </c>
      <c r="H679">
        <v>11</v>
      </c>
      <c r="I679">
        <v>2.7</v>
      </c>
      <c r="J679">
        <v>1</v>
      </c>
      <c r="K679">
        <v>14</v>
      </c>
      <c r="L679">
        <v>1</v>
      </c>
      <c r="M679">
        <v>0</v>
      </c>
      <c r="N679">
        <v>0</v>
      </c>
      <c r="O679">
        <v>0</v>
      </c>
      <c r="P679">
        <v>0</v>
      </c>
      <c r="Q679">
        <v>0</v>
      </c>
      <c r="R679">
        <v>0</v>
      </c>
      <c r="S679">
        <v>0</v>
      </c>
      <c r="T679">
        <v>0</v>
      </c>
      <c r="U679">
        <v>0</v>
      </c>
      <c r="V679">
        <v>0</v>
      </c>
      <c r="W679">
        <v>0</v>
      </c>
      <c r="X679">
        <v>0</v>
      </c>
      <c r="Y679">
        <v>1</v>
      </c>
      <c r="Z679">
        <v>0</v>
      </c>
      <c r="AA679">
        <v>0</v>
      </c>
      <c r="AB679">
        <v>0</v>
      </c>
      <c r="AC679">
        <v>0</v>
      </c>
      <c r="AD679">
        <v>0</v>
      </c>
      <c r="AE679">
        <v>0</v>
      </c>
      <c r="AF679">
        <v>1</v>
      </c>
      <c r="AG679">
        <v>0</v>
      </c>
      <c r="AH679" s="59" cm="1">
        <f t="array" ref="AH679">$B$1005+SUMPRODUCT(A679:AG679,TRANSPOSE($B$1006:$B$1038))</f>
        <v>-0.11878101529604879</v>
      </c>
      <c r="AI679" s="3">
        <f>EXP(EmployeeData36[[#This Row],[Logit]])</f>
        <v>0.88800223837902048</v>
      </c>
      <c r="AJ679">
        <f>EmployeeData36[[#This Row],[Odds]]/(1+EmployeeData36[[#This Row],[Odds]])</f>
        <v>0.47033961100672811</v>
      </c>
      <c r="AK679">
        <f>IF(AR679=1,LN(EmployeeData36[[#This Row],[Probability]]),LN(1-EmployeeData36[[#This Row],[Probability]]))</f>
        <v>-0.75430026860076327</v>
      </c>
      <c r="AL679" s="3">
        <f>(AR679-EmployeeData36[[#This Row],[Probability]])^2</f>
        <v>0.28054012766850406</v>
      </c>
      <c r="AM679" t="str">
        <f>IF(EmployeeData36[[#This Row],[Probability]]&lt;10%,"Low",
IF(EmployeeData36[[#This Row],[Probability]]&lt;20%,"Moderate",
IF(EmployeeData36[[#This Row],[Probability]]&lt;30%,"High","Very High")))</f>
        <v>Very High</v>
      </c>
      <c r="AN679">
        <f t="shared" si="10"/>
        <v>1</v>
      </c>
      <c r="AO679" t="str">
        <f>EmployeeData3[[#This Row],[Department]]</f>
        <v>Sales</v>
      </c>
      <c r="AP679" t="str">
        <f>EmployeeData3[[#This Row],[Country]]</f>
        <v>UK</v>
      </c>
      <c r="AQ679" t="str">
        <f>EmployeeData[[#This Row],[Job Level]]</f>
        <v>Professional</v>
      </c>
      <c r="AR679">
        <v>1</v>
      </c>
    </row>
    <row r="680" spans="1:44">
      <c r="A680">
        <v>31</v>
      </c>
      <c r="B680">
        <v>1.3</v>
      </c>
      <c r="C680">
        <v>1.3</v>
      </c>
      <c r="D680" s="3">
        <v>0.84</v>
      </c>
      <c r="E680">
        <v>1</v>
      </c>
      <c r="F680">
        <v>13</v>
      </c>
      <c r="G680">
        <v>80</v>
      </c>
      <c r="H680">
        <v>4</v>
      </c>
      <c r="I680">
        <v>4.8</v>
      </c>
      <c r="J680">
        <v>0</v>
      </c>
      <c r="K680">
        <v>27</v>
      </c>
      <c r="L680">
        <v>1</v>
      </c>
      <c r="M680">
        <v>1</v>
      </c>
      <c r="N680">
        <v>0</v>
      </c>
      <c r="O680">
        <v>0</v>
      </c>
      <c r="P680">
        <v>0</v>
      </c>
      <c r="Q680">
        <v>0</v>
      </c>
      <c r="R680">
        <v>0</v>
      </c>
      <c r="S680">
        <v>0</v>
      </c>
      <c r="T680">
        <v>1</v>
      </c>
      <c r="U680">
        <v>0</v>
      </c>
      <c r="V680">
        <v>0</v>
      </c>
      <c r="W680">
        <v>0</v>
      </c>
      <c r="X680">
        <v>0</v>
      </c>
      <c r="Y680">
        <v>0</v>
      </c>
      <c r="Z680">
        <v>0</v>
      </c>
      <c r="AA680">
        <v>0</v>
      </c>
      <c r="AB680">
        <v>0</v>
      </c>
      <c r="AC680">
        <v>0</v>
      </c>
      <c r="AD680">
        <v>0</v>
      </c>
      <c r="AE680">
        <v>0</v>
      </c>
      <c r="AF680">
        <v>0</v>
      </c>
      <c r="AG680">
        <v>0</v>
      </c>
      <c r="AH680" s="59" cm="1">
        <f t="array" ref="AH680">$B$1005+SUMPRODUCT(A680:AG680,TRANSPOSE($B$1006:$B$1038))</f>
        <v>-2.7106974034972833</v>
      </c>
      <c r="AI680" s="3">
        <f>EXP(EmployeeData36[[#This Row],[Logit]])</f>
        <v>6.6490419890362709E-2</v>
      </c>
      <c r="AJ680">
        <f>EmployeeData36[[#This Row],[Odds]]/(1+EmployeeData36[[#This Row],[Odds]])</f>
        <v>6.2345070007471852E-2</v>
      </c>
      <c r="AK680">
        <f>IF(AR680=1,LN(EmployeeData36[[#This Row],[Probability]]),LN(1-EmployeeData36[[#This Row],[Probability]]))</f>
        <v>-6.4373276132582327E-2</v>
      </c>
      <c r="AL680" s="3">
        <f>(AR680-EmployeeData36[[#This Row],[Probability]])^2</f>
        <v>3.8869077542365662E-3</v>
      </c>
      <c r="AM680" t="str">
        <f>IF(EmployeeData36[[#This Row],[Probability]]&lt;10%,"Low",
IF(EmployeeData36[[#This Row],[Probability]]&lt;20%,"Moderate",
IF(EmployeeData36[[#This Row],[Probability]]&lt;30%,"High","Very High")))</f>
        <v>Low</v>
      </c>
      <c r="AN680">
        <f t="shared" si="10"/>
        <v>0</v>
      </c>
      <c r="AO680" t="str">
        <f>EmployeeData3[[#This Row],[Department]]</f>
        <v>Claims</v>
      </c>
      <c r="AP680" t="str">
        <f>EmployeeData3[[#This Row],[Country]]</f>
        <v>UK</v>
      </c>
      <c r="AQ680" t="str">
        <f>EmployeeData[[#This Row],[Job Level]]</f>
        <v>Professional</v>
      </c>
      <c r="AR680">
        <v>0</v>
      </c>
    </row>
    <row r="681" spans="1:44">
      <c r="A681">
        <v>42</v>
      </c>
      <c r="B681">
        <v>5.9</v>
      </c>
      <c r="C681">
        <v>1.9</v>
      </c>
      <c r="D681" s="3">
        <v>1.1599999999999999</v>
      </c>
      <c r="E681">
        <v>0</v>
      </c>
      <c r="F681">
        <v>24</v>
      </c>
      <c r="G681">
        <v>90</v>
      </c>
      <c r="H681">
        <v>5</v>
      </c>
      <c r="I681">
        <v>2.1</v>
      </c>
      <c r="J681">
        <v>0</v>
      </c>
      <c r="K681">
        <v>18</v>
      </c>
      <c r="L681">
        <v>0</v>
      </c>
      <c r="M681">
        <v>0</v>
      </c>
      <c r="N681">
        <v>0</v>
      </c>
      <c r="O681">
        <v>0</v>
      </c>
      <c r="P681">
        <v>0</v>
      </c>
      <c r="Q681">
        <v>0</v>
      </c>
      <c r="R681">
        <v>1</v>
      </c>
      <c r="S681">
        <v>0</v>
      </c>
      <c r="T681">
        <v>0</v>
      </c>
      <c r="U681">
        <v>0</v>
      </c>
      <c r="V681">
        <v>0</v>
      </c>
      <c r="W681">
        <v>0</v>
      </c>
      <c r="X681">
        <v>0</v>
      </c>
      <c r="Y681">
        <v>0</v>
      </c>
      <c r="Z681">
        <v>1</v>
      </c>
      <c r="AA681">
        <v>0</v>
      </c>
      <c r="AB681">
        <v>0</v>
      </c>
      <c r="AC681">
        <v>0</v>
      </c>
      <c r="AD681">
        <v>0</v>
      </c>
      <c r="AE681">
        <v>1</v>
      </c>
      <c r="AF681">
        <v>0</v>
      </c>
      <c r="AG681">
        <v>0</v>
      </c>
      <c r="AH681" s="59" cm="1">
        <f t="array" ref="AH681">$B$1005+SUMPRODUCT(A681:AG681,TRANSPOSE($B$1006:$B$1038))</f>
        <v>-3.5905857268809918</v>
      </c>
      <c r="AI681" s="3">
        <f>EXP(EmployeeData36[[#This Row],[Logit]])</f>
        <v>2.7582170072487838E-2</v>
      </c>
      <c r="AJ681">
        <f>EmployeeData36[[#This Row],[Odds]]/(1+EmployeeData36[[#This Row],[Odds]])</f>
        <v>2.6841814577750148E-2</v>
      </c>
      <c r="AK681">
        <f>IF(AR681=1,LN(EmployeeData36[[#This Row],[Probability]]),LN(1-EmployeeData36[[#This Row],[Probability]]))</f>
        <v>-2.7208635064220266E-2</v>
      </c>
      <c r="AL681" s="3">
        <f>(AR681-EmployeeData36[[#This Row],[Probability]])^2</f>
        <v>7.2048300982632037E-4</v>
      </c>
      <c r="AM681" t="str">
        <f>IF(EmployeeData36[[#This Row],[Probability]]&lt;10%,"Low",
IF(EmployeeData36[[#This Row],[Probability]]&lt;20%,"Moderate",
IF(EmployeeData36[[#This Row],[Probability]]&lt;30%,"High","Very High")))</f>
        <v>Low</v>
      </c>
      <c r="AN681">
        <f t="shared" si="10"/>
        <v>0</v>
      </c>
      <c r="AO681" t="str">
        <f>EmployeeData3[[#This Row],[Department]]</f>
        <v>Underwriting</v>
      </c>
      <c r="AP681" t="str">
        <f>EmployeeData3[[#This Row],[Country]]</f>
        <v>US</v>
      </c>
      <c r="AQ681" t="str">
        <f>EmployeeData[[#This Row],[Job Level]]</f>
        <v>Senior</v>
      </c>
      <c r="AR681">
        <v>0</v>
      </c>
    </row>
    <row r="682" spans="1:44">
      <c r="A682">
        <v>41</v>
      </c>
      <c r="B682">
        <v>2.5</v>
      </c>
      <c r="C682">
        <v>0.9</v>
      </c>
      <c r="D682" s="3">
        <v>0.87</v>
      </c>
      <c r="E682">
        <v>0</v>
      </c>
      <c r="F682">
        <v>18</v>
      </c>
      <c r="G682">
        <v>55</v>
      </c>
      <c r="H682">
        <v>4</v>
      </c>
      <c r="I682">
        <v>2.2000000000000002</v>
      </c>
      <c r="J682">
        <v>0</v>
      </c>
      <c r="K682">
        <v>24</v>
      </c>
      <c r="L682">
        <v>0</v>
      </c>
      <c r="M682">
        <v>0</v>
      </c>
      <c r="N682">
        <v>0</v>
      </c>
      <c r="O682">
        <v>0</v>
      </c>
      <c r="P682">
        <v>0</v>
      </c>
      <c r="Q682">
        <v>0</v>
      </c>
      <c r="R682">
        <v>0</v>
      </c>
      <c r="S682">
        <v>0</v>
      </c>
      <c r="T682">
        <v>0</v>
      </c>
      <c r="U682">
        <v>0</v>
      </c>
      <c r="V682">
        <v>0</v>
      </c>
      <c r="W682">
        <v>0</v>
      </c>
      <c r="X682">
        <v>0</v>
      </c>
      <c r="Y682">
        <v>0</v>
      </c>
      <c r="Z682">
        <v>1</v>
      </c>
      <c r="AA682">
        <v>0</v>
      </c>
      <c r="AB682">
        <v>0</v>
      </c>
      <c r="AC682">
        <v>0</v>
      </c>
      <c r="AD682">
        <v>0</v>
      </c>
      <c r="AE682">
        <v>1</v>
      </c>
      <c r="AF682">
        <v>0</v>
      </c>
      <c r="AG682">
        <v>0</v>
      </c>
      <c r="AH682" s="59" cm="1">
        <f t="array" ref="AH682">$B$1005+SUMPRODUCT(A682:AG682,TRANSPOSE($B$1006:$B$1038))</f>
        <v>-2.3083838140237845</v>
      </c>
      <c r="AI682" s="3">
        <f>EXP(EmployeeData36[[#This Row],[Logit]])</f>
        <v>9.9421805910294841E-2</v>
      </c>
      <c r="AJ682">
        <f>EmployeeData36[[#This Row],[Odds]]/(1+EmployeeData36[[#This Row],[Odds]])</f>
        <v>9.0430993251017042E-2</v>
      </c>
      <c r="AK682">
        <f>IF(AR682=1,LN(EmployeeData36[[#This Row],[Probability]]),LN(1-EmployeeData36[[#This Row],[Probability]]))</f>
        <v>-9.4784410621287007E-2</v>
      </c>
      <c r="AL682" s="3">
        <f>(AR682-EmployeeData36[[#This Row],[Probability]])^2</f>
        <v>8.177764540365489E-3</v>
      </c>
      <c r="AM682" t="str">
        <f>IF(EmployeeData36[[#This Row],[Probability]]&lt;10%,"Low",
IF(EmployeeData36[[#This Row],[Probability]]&lt;20%,"Moderate",
IF(EmployeeData36[[#This Row],[Probability]]&lt;30%,"High","Very High")))</f>
        <v>Low</v>
      </c>
      <c r="AN682">
        <f t="shared" si="10"/>
        <v>0</v>
      </c>
      <c r="AO682" t="str">
        <f>EmployeeData3[[#This Row],[Department]]</f>
        <v>Underwriting</v>
      </c>
      <c r="AP682" t="str">
        <f>EmployeeData3[[#This Row],[Country]]</f>
        <v>US</v>
      </c>
      <c r="AQ682" t="str">
        <f>EmployeeData[[#This Row],[Job Level]]</f>
        <v>Professional</v>
      </c>
      <c r="AR682">
        <v>0</v>
      </c>
    </row>
    <row r="683" spans="1:44">
      <c r="A683">
        <v>52</v>
      </c>
      <c r="B683">
        <v>3.8</v>
      </c>
      <c r="C683">
        <v>3.7</v>
      </c>
      <c r="D683" s="3">
        <v>0.96</v>
      </c>
      <c r="E683">
        <v>0</v>
      </c>
      <c r="F683">
        <v>20</v>
      </c>
      <c r="G683">
        <v>88</v>
      </c>
      <c r="H683">
        <v>11</v>
      </c>
      <c r="I683">
        <v>3.6</v>
      </c>
      <c r="J683">
        <v>0</v>
      </c>
      <c r="K683">
        <v>29</v>
      </c>
      <c r="L683">
        <v>1</v>
      </c>
      <c r="M683">
        <v>0</v>
      </c>
      <c r="N683">
        <v>1</v>
      </c>
      <c r="O683">
        <v>0</v>
      </c>
      <c r="P683">
        <v>0</v>
      </c>
      <c r="Q683">
        <v>0</v>
      </c>
      <c r="R683">
        <v>0</v>
      </c>
      <c r="S683">
        <v>1</v>
      </c>
      <c r="T683">
        <v>0</v>
      </c>
      <c r="U683">
        <v>1</v>
      </c>
      <c r="V683">
        <v>0</v>
      </c>
      <c r="W683">
        <v>0</v>
      </c>
      <c r="X683">
        <v>0</v>
      </c>
      <c r="Y683">
        <v>0</v>
      </c>
      <c r="Z683">
        <v>0</v>
      </c>
      <c r="AA683">
        <v>0</v>
      </c>
      <c r="AB683">
        <v>0</v>
      </c>
      <c r="AC683">
        <v>0</v>
      </c>
      <c r="AD683">
        <v>0</v>
      </c>
      <c r="AE683">
        <v>0</v>
      </c>
      <c r="AF683">
        <v>0</v>
      </c>
      <c r="AG683">
        <v>0</v>
      </c>
      <c r="AH683" s="59" cm="1">
        <f t="array" ref="AH683">$B$1005+SUMPRODUCT(A683:AG683,TRANSPOSE($B$1006:$B$1038))</f>
        <v>-1.8648993036346135</v>
      </c>
      <c r="AI683" s="3">
        <f>EXP(EmployeeData36[[#This Row],[Logit]])</f>
        <v>0.154911808155586</v>
      </c>
      <c r="AJ683">
        <f>EmployeeData36[[#This Row],[Odds]]/(1+EmployeeData36[[#This Row],[Odds]])</f>
        <v>0.1341330195618857</v>
      </c>
      <c r="AK683">
        <f>IF(AR683=1,LN(EmployeeData36[[#This Row],[Probability]]),LN(1-EmployeeData36[[#This Row],[Probability]]))</f>
        <v>-0.14402398448319498</v>
      </c>
      <c r="AL683" s="3">
        <f>(AR683-EmployeeData36[[#This Row],[Probability]])^2</f>
        <v>1.7991666936789212E-2</v>
      </c>
      <c r="AM683" t="str">
        <f>IF(EmployeeData36[[#This Row],[Probability]]&lt;10%,"Low",
IF(EmployeeData36[[#This Row],[Probability]]&lt;20%,"Moderate",
IF(EmployeeData36[[#This Row],[Probability]]&lt;30%,"High","Very High")))</f>
        <v>Moderate</v>
      </c>
      <c r="AN683">
        <f t="shared" si="10"/>
        <v>0</v>
      </c>
      <c r="AO683" t="str">
        <f>EmployeeData3[[#This Row],[Department]]</f>
        <v>Finance</v>
      </c>
      <c r="AP683" t="str">
        <f>EmployeeData3[[#This Row],[Country]]</f>
        <v>UK</v>
      </c>
      <c r="AQ683" t="str">
        <f>EmployeeData[[#This Row],[Job Level]]</f>
        <v>Senior Manager</v>
      </c>
      <c r="AR683">
        <v>0</v>
      </c>
    </row>
    <row r="684" spans="1:44">
      <c r="A684">
        <v>38</v>
      </c>
      <c r="B684">
        <v>2</v>
      </c>
      <c r="C684">
        <v>1.1000000000000001</v>
      </c>
      <c r="D684" s="3">
        <v>0.73</v>
      </c>
      <c r="E684">
        <v>0</v>
      </c>
      <c r="F684">
        <v>20</v>
      </c>
      <c r="G684">
        <v>70</v>
      </c>
      <c r="H684">
        <v>4</v>
      </c>
      <c r="I684">
        <v>2.1</v>
      </c>
      <c r="J684">
        <v>0</v>
      </c>
      <c r="K684">
        <v>8</v>
      </c>
      <c r="L684">
        <v>0</v>
      </c>
      <c r="M684">
        <v>0</v>
      </c>
      <c r="N684">
        <v>1</v>
      </c>
      <c r="O684">
        <v>0</v>
      </c>
      <c r="P684">
        <v>0</v>
      </c>
      <c r="Q684">
        <v>0</v>
      </c>
      <c r="R684">
        <v>1</v>
      </c>
      <c r="S684">
        <v>0</v>
      </c>
      <c r="T684">
        <v>0</v>
      </c>
      <c r="U684">
        <v>1</v>
      </c>
      <c r="V684">
        <v>0</v>
      </c>
      <c r="W684">
        <v>0</v>
      </c>
      <c r="X684">
        <v>0</v>
      </c>
      <c r="Y684">
        <v>0</v>
      </c>
      <c r="Z684">
        <v>0</v>
      </c>
      <c r="AA684">
        <v>0</v>
      </c>
      <c r="AB684">
        <v>0</v>
      </c>
      <c r="AC684">
        <v>0</v>
      </c>
      <c r="AD684">
        <v>1</v>
      </c>
      <c r="AE684">
        <v>0</v>
      </c>
      <c r="AF684">
        <v>0</v>
      </c>
      <c r="AG684">
        <v>0</v>
      </c>
      <c r="AH684" s="59" cm="1">
        <f t="array" ref="AH684">$B$1005+SUMPRODUCT(A684:AG684,TRANSPOSE($B$1006:$B$1038))</f>
        <v>-2.4287635721472816</v>
      </c>
      <c r="AI684" s="3">
        <f>EXP(EmployeeData36[[#This Row],[Logit]])</f>
        <v>8.8145751095308256E-2</v>
      </c>
      <c r="AJ684">
        <f>EmployeeData36[[#This Row],[Odds]]/(1+EmployeeData36[[#This Row],[Odds]])</f>
        <v>8.1005463658321786E-2</v>
      </c>
      <c r="AK684">
        <f>IF(AR684=1,LN(EmployeeData36[[#This Row],[Probability]]),LN(1-EmployeeData36[[#This Row],[Probability]]))</f>
        <v>-8.4475101865365262E-2</v>
      </c>
      <c r="AL684" s="3">
        <f>(AR684-EmployeeData36[[#This Row],[Probability]])^2</f>
        <v>6.5618851424996917E-3</v>
      </c>
      <c r="AM684" t="str">
        <f>IF(EmployeeData36[[#This Row],[Probability]]&lt;10%,"Low",
IF(EmployeeData36[[#This Row],[Probability]]&lt;20%,"Moderate",
IF(EmployeeData36[[#This Row],[Probability]]&lt;30%,"High","Very High")))</f>
        <v>Low</v>
      </c>
      <c r="AN684">
        <f t="shared" si="10"/>
        <v>0</v>
      </c>
      <c r="AO684" t="str">
        <f>EmployeeData3[[#This Row],[Department]]</f>
        <v>Finance</v>
      </c>
      <c r="AP684" t="str">
        <f>EmployeeData3[[#This Row],[Country]]</f>
        <v>Singapore</v>
      </c>
      <c r="AQ684" t="str">
        <f>EmployeeData[[#This Row],[Job Level]]</f>
        <v>Senior</v>
      </c>
      <c r="AR684">
        <v>0</v>
      </c>
    </row>
    <row r="685" spans="1:44">
      <c r="A685">
        <v>22</v>
      </c>
      <c r="B685">
        <v>3</v>
      </c>
      <c r="C685">
        <v>1</v>
      </c>
      <c r="D685" s="3">
        <v>0.96</v>
      </c>
      <c r="E685">
        <v>0</v>
      </c>
      <c r="F685">
        <v>2</v>
      </c>
      <c r="G685">
        <v>72</v>
      </c>
      <c r="H685">
        <v>2</v>
      </c>
      <c r="I685">
        <v>3.2</v>
      </c>
      <c r="J685">
        <v>0</v>
      </c>
      <c r="K685">
        <v>24</v>
      </c>
      <c r="L685">
        <v>0</v>
      </c>
      <c r="M685">
        <v>0</v>
      </c>
      <c r="N685">
        <v>1</v>
      </c>
      <c r="O685">
        <v>0</v>
      </c>
      <c r="P685">
        <v>0</v>
      </c>
      <c r="Q685">
        <v>1</v>
      </c>
      <c r="R685">
        <v>0</v>
      </c>
      <c r="S685">
        <v>0</v>
      </c>
      <c r="T685">
        <v>0</v>
      </c>
      <c r="U685">
        <v>0</v>
      </c>
      <c r="V685">
        <v>0</v>
      </c>
      <c r="W685">
        <v>0</v>
      </c>
      <c r="X685">
        <v>0</v>
      </c>
      <c r="Y685">
        <v>0</v>
      </c>
      <c r="Z685">
        <v>0</v>
      </c>
      <c r="AA685">
        <v>0</v>
      </c>
      <c r="AB685">
        <v>0</v>
      </c>
      <c r="AC685">
        <v>0</v>
      </c>
      <c r="AD685">
        <v>0</v>
      </c>
      <c r="AE685">
        <v>0</v>
      </c>
      <c r="AF685">
        <v>1</v>
      </c>
      <c r="AG685">
        <v>0</v>
      </c>
      <c r="AH685" s="59" cm="1">
        <f t="array" ref="AH685">$B$1005+SUMPRODUCT(A685:AG685,TRANSPOSE($B$1006:$B$1038))</f>
        <v>-2.6463527878691515</v>
      </c>
      <c r="AI685" s="3">
        <f>EXP(EmployeeData36[[#This Row],[Logit]])</f>
        <v>7.0909363500307632E-2</v>
      </c>
      <c r="AJ685">
        <f>EmployeeData36[[#This Row],[Odds]]/(1+EmployeeData36[[#This Row],[Odds]])</f>
        <v>6.6214159589134333E-2</v>
      </c>
      <c r="AK685">
        <f>IF(AR685=1,LN(EmployeeData36[[#This Row],[Probability]]),LN(1-EmployeeData36[[#This Row],[Probability]]))</f>
        <v>-6.8508159966920917E-2</v>
      </c>
      <c r="AL685" s="3">
        <f>(AR685-EmployeeData36[[#This Row],[Probability]])^2</f>
        <v>4.38431493009535E-3</v>
      </c>
      <c r="AM685" t="str">
        <f>IF(EmployeeData36[[#This Row],[Probability]]&lt;10%,"Low",
IF(EmployeeData36[[#This Row],[Probability]]&lt;20%,"Moderate",
IF(EmployeeData36[[#This Row],[Probability]]&lt;30%,"High","Very High")))</f>
        <v>Low</v>
      </c>
      <c r="AN685">
        <f t="shared" si="10"/>
        <v>0</v>
      </c>
      <c r="AO685" t="str">
        <f>EmployeeData3[[#This Row],[Department]]</f>
        <v>Operations</v>
      </c>
      <c r="AP685" t="str">
        <f>EmployeeData3[[#This Row],[Country]]</f>
        <v>UK</v>
      </c>
      <c r="AQ685" t="str">
        <f>EmployeeData[[#This Row],[Job Level]]</f>
        <v>Manager</v>
      </c>
      <c r="AR685">
        <v>0</v>
      </c>
    </row>
    <row r="686" spans="1:44">
      <c r="A686">
        <v>44</v>
      </c>
      <c r="B686">
        <v>4.8</v>
      </c>
      <c r="C686">
        <v>0.4</v>
      </c>
      <c r="D686" s="3">
        <v>1.01</v>
      </c>
      <c r="E686">
        <v>0</v>
      </c>
      <c r="F686">
        <v>6</v>
      </c>
      <c r="G686">
        <v>67</v>
      </c>
      <c r="H686">
        <v>7</v>
      </c>
      <c r="I686">
        <v>2.9</v>
      </c>
      <c r="J686">
        <v>0</v>
      </c>
      <c r="K686">
        <v>38</v>
      </c>
      <c r="L686">
        <v>1</v>
      </c>
      <c r="M686">
        <v>0</v>
      </c>
      <c r="N686">
        <v>1</v>
      </c>
      <c r="O686">
        <v>0</v>
      </c>
      <c r="P686">
        <v>0</v>
      </c>
      <c r="Q686">
        <v>0</v>
      </c>
      <c r="R686">
        <v>0</v>
      </c>
      <c r="S686">
        <v>0</v>
      </c>
      <c r="T686">
        <v>1</v>
      </c>
      <c r="U686">
        <v>0</v>
      </c>
      <c r="V686">
        <v>0</v>
      </c>
      <c r="W686">
        <v>0</v>
      </c>
      <c r="X686">
        <v>0</v>
      </c>
      <c r="Y686">
        <v>0</v>
      </c>
      <c r="Z686">
        <v>0</v>
      </c>
      <c r="AA686">
        <v>0</v>
      </c>
      <c r="AB686">
        <v>0</v>
      </c>
      <c r="AC686">
        <v>0</v>
      </c>
      <c r="AD686">
        <v>0</v>
      </c>
      <c r="AE686">
        <v>0</v>
      </c>
      <c r="AF686">
        <v>0</v>
      </c>
      <c r="AG686">
        <v>1</v>
      </c>
      <c r="AH686" s="59" cm="1">
        <f t="array" ref="AH686">$B$1005+SUMPRODUCT(A686:AG686,TRANSPOSE($B$1006:$B$1038))</f>
        <v>-2.2822182978994237</v>
      </c>
      <c r="AI686" s="3">
        <f>EXP(EmployeeData36[[#This Row],[Logit]])</f>
        <v>0.10205756135104473</v>
      </c>
      <c r="AJ686">
        <f>EmployeeData36[[#This Row],[Odds]]/(1+EmployeeData36[[#This Row],[Odds]])</f>
        <v>9.2606380038742581E-2</v>
      </c>
      <c r="AK686">
        <f>IF(AR686=1,LN(EmployeeData36[[#This Row],[Probability]]),LN(1-EmployeeData36[[#This Row],[Probability]]))</f>
        <v>-9.7178942897492918E-2</v>
      </c>
      <c r="AL686" s="3">
        <f>(AR686-EmployeeData36[[#This Row],[Probability]])^2</f>
        <v>8.5759416238800207E-3</v>
      </c>
      <c r="AM686" t="str">
        <f>IF(EmployeeData36[[#This Row],[Probability]]&lt;10%,"Low",
IF(EmployeeData36[[#This Row],[Probability]]&lt;20%,"Moderate",
IF(EmployeeData36[[#This Row],[Probability]]&lt;30%,"High","Very High")))</f>
        <v>Low</v>
      </c>
      <c r="AN686">
        <f t="shared" si="10"/>
        <v>0</v>
      </c>
      <c r="AO686" t="str">
        <f>EmployeeData3[[#This Row],[Department]]</f>
        <v>Claims</v>
      </c>
      <c r="AP686" t="str">
        <f>EmployeeData3[[#This Row],[Country]]</f>
        <v>UK</v>
      </c>
      <c r="AQ686" t="str">
        <f>EmployeeData[[#This Row],[Job Level]]</f>
        <v>Professional</v>
      </c>
      <c r="AR686">
        <v>0</v>
      </c>
    </row>
    <row r="687" spans="1:44">
      <c r="A687">
        <v>57</v>
      </c>
      <c r="B687">
        <v>5</v>
      </c>
      <c r="C687">
        <v>1.2</v>
      </c>
      <c r="D687" s="3">
        <v>1.18</v>
      </c>
      <c r="E687">
        <v>0</v>
      </c>
      <c r="F687">
        <v>17</v>
      </c>
      <c r="G687">
        <v>55</v>
      </c>
      <c r="H687">
        <v>3</v>
      </c>
      <c r="I687">
        <v>1</v>
      </c>
      <c r="J687">
        <v>1</v>
      </c>
      <c r="K687">
        <v>45</v>
      </c>
      <c r="L687">
        <v>0</v>
      </c>
      <c r="M687">
        <v>0</v>
      </c>
      <c r="N687">
        <v>0</v>
      </c>
      <c r="O687">
        <v>0</v>
      </c>
      <c r="P687">
        <v>0</v>
      </c>
      <c r="Q687">
        <v>1</v>
      </c>
      <c r="R687">
        <v>0</v>
      </c>
      <c r="S687">
        <v>0</v>
      </c>
      <c r="T687">
        <v>0</v>
      </c>
      <c r="U687">
        <v>0</v>
      </c>
      <c r="V687">
        <v>0</v>
      </c>
      <c r="W687">
        <v>0</v>
      </c>
      <c r="X687">
        <v>0</v>
      </c>
      <c r="Y687">
        <v>0</v>
      </c>
      <c r="Z687">
        <v>0</v>
      </c>
      <c r="AA687">
        <v>0</v>
      </c>
      <c r="AB687">
        <v>0</v>
      </c>
      <c r="AC687">
        <v>0</v>
      </c>
      <c r="AD687">
        <v>0</v>
      </c>
      <c r="AE687">
        <v>0</v>
      </c>
      <c r="AF687">
        <v>1</v>
      </c>
      <c r="AG687">
        <v>0</v>
      </c>
      <c r="AH687" s="59" cm="1">
        <f t="array" ref="AH687">$B$1005+SUMPRODUCT(A687:AG687,TRANSPOSE($B$1006:$B$1038))</f>
        <v>-1.3852998673274619</v>
      </c>
      <c r="AI687" s="3">
        <f>EXP(EmployeeData36[[#This Row],[Logit]])</f>
        <v>0.25024874711633743</v>
      </c>
      <c r="AJ687">
        <f>EmployeeData36[[#This Row],[Odds]]/(1+EmployeeData36[[#This Row],[Odds]])</f>
        <v>0.20015916648069348</v>
      </c>
      <c r="AK687">
        <f>IF(AR687=1,LN(EmployeeData36[[#This Row],[Probability]]),LN(1-EmployeeData36[[#This Row],[Probability]]))</f>
        <v>-0.22334252920986508</v>
      </c>
      <c r="AL687" s="3">
        <f>(AR687-EmployeeData36[[#This Row],[Probability]])^2</f>
        <v>4.0063691926245967E-2</v>
      </c>
      <c r="AM687" t="str">
        <f>IF(EmployeeData36[[#This Row],[Probability]]&lt;10%,"Low",
IF(EmployeeData36[[#This Row],[Probability]]&lt;20%,"Moderate",
IF(EmployeeData36[[#This Row],[Probability]]&lt;30%,"High","Very High")))</f>
        <v>High</v>
      </c>
      <c r="AN687">
        <f t="shared" si="10"/>
        <v>0</v>
      </c>
      <c r="AO687" t="str">
        <f>EmployeeData3[[#This Row],[Department]]</f>
        <v>Operations</v>
      </c>
      <c r="AP687" t="str">
        <f>EmployeeData3[[#This Row],[Country]]</f>
        <v>UK</v>
      </c>
      <c r="AQ687" t="str">
        <f>EmployeeData[[#This Row],[Job Level]]</f>
        <v>Manager</v>
      </c>
      <c r="AR687">
        <v>0</v>
      </c>
    </row>
    <row r="688" spans="1:44">
      <c r="A688">
        <v>44</v>
      </c>
      <c r="B688">
        <v>1.7</v>
      </c>
      <c r="C688">
        <v>1.1000000000000001</v>
      </c>
      <c r="D688" s="3">
        <v>0.81</v>
      </c>
      <c r="E688">
        <v>0</v>
      </c>
      <c r="F688">
        <v>1</v>
      </c>
      <c r="G688">
        <v>79</v>
      </c>
      <c r="H688">
        <v>7</v>
      </c>
      <c r="I688">
        <v>3.2</v>
      </c>
      <c r="J688">
        <v>0</v>
      </c>
      <c r="K688">
        <v>22</v>
      </c>
      <c r="L688">
        <v>0</v>
      </c>
      <c r="M688">
        <v>0</v>
      </c>
      <c r="N688">
        <v>0</v>
      </c>
      <c r="O688">
        <v>0</v>
      </c>
      <c r="P688">
        <v>0</v>
      </c>
      <c r="Q688">
        <v>1</v>
      </c>
      <c r="R688">
        <v>0</v>
      </c>
      <c r="S688">
        <v>0</v>
      </c>
      <c r="T688">
        <v>0</v>
      </c>
      <c r="U688">
        <v>0</v>
      </c>
      <c r="V688">
        <v>0</v>
      </c>
      <c r="W688">
        <v>0</v>
      </c>
      <c r="X688">
        <v>0</v>
      </c>
      <c r="Y688">
        <v>0</v>
      </c>
      <c r="Z688">
        <v>0</v>
      </c>
      <c r="AA688">
        <v>0</v>
      </c>
      <c r="AB688">
        <v>0</v>
      </c>
      <c r="AC688">
        <v>0</v>
      </c>
      <c r="AD688">
        <v>0</v>
      </c>
      <c r="AE688">
        <v>1</v>
      </c>
      <c r="AF688">
        <v>1</v>
      </c>
      <c r="AG688">
        <v>0</v>
      </c>
      <c r="AH688" s="59" cm="1">
        <f t="array" ref="AH688">$B$1005+SUMPRODUCT(A688:AG688,TRANSPOSE($B$1006:$B$1038))</f>
        <v>-2.7496079047768083</v>
      </c>
      <c r="AI688" s="3">
        <f>EXP(EmployeeData36[[#This Row],[Logit]])</f>
        <v>6.3952931930449902E-2</v>
      </c>
      <c r="AJ688">
        <f>EmployeeData36[[#This Row],[Odds]]/(1+EmployeeData36[[#This Row],[Odds]])</f>
        <v>6.0108798059715737E-2</v>
      </c>
      <c r="AK688">
        <f>IF(AR688=1,LN(EmployeeData36[[#This Row],[Probability]]),LN(1-EmployeeData36[[#This Row],[Probability]]))</f>
        <v>-6.1991153033499849E-2</v>
      </c>
      <c r="AL688" s="3">
        <f>(AR688-EmployeeData36[[#This Row],[Probability]])^2</f>
        <v>3.6130676041836863E-3</v>
      </c>
      <c r="AM688" t="str">
        <f>IF(EmployeeData36[[#This Row],[Probability]]&lt;10%,"Low",
IF(EmployeeData36[[#This Row],[Probability]]&lt;20%,"Moderate",
IF(EmployeeData36[[#This Row],[Probability]]&lt;30%,"High","Very High")))</f>
        <v>Low</v>
      </c>
      <c r="AN688">
        <f t="shared" si="10"/>
        <v>0</v>
      </c>
      <c r="AO688" t="str">
        <f>EmployeeData3[[#This Row],[Department]]</f>
        <v>Operations</v>
      </c>
      <c r="AP688" t="str">
        <f>EmployeeData3[[#This Row],[Country]]</f>
        <v>US</v>
      </c>
      <c r="AQ688" t="str">
        <f>EmployeeData[[#This Row],[Job Level]]</f>
        <v>Manager</v>
      </c>
      <c r="AR688">
        <v>0</v>
      </c>
    </row>
    <row r="689" spans="1:44">
      <c r="A689">
        <v>31</v>
      </c>
      <c r="B689">
        <v>3.7</v>
      </c>
      <c r="C689">
        <v>0.2</v>
      </c>
      <c r="D689" s="3">
        <v>0.85</v>
      </c>
      <c r="E689">
        <v>0</v>
      </c>
      <c r="F689">
        <v>23</v>
      </c>
      <c r="G689">
        <v>58</v>
      </c>
      <c r="H689">
        <v>3</v>
      </c>
      <c r="I689">
        <v>1</v>
      </c>
      <c r="J689">
        <v>1</v>
      </c>
      <c r="K689">
        <v>25</v>
      </c>
      <c r="L689">
        <v>1</v>
      </c>
      <c r="M689">
        <v>0</v>
      </c>
      <c r="N689">
        <v>1</v>
      </c>
      <c r="O689">
        <v>0</v>
      </c>
      <c r="P689">
        <v>0</v>
      </c>
      <c r="Q689">
        <v>0</v>
      </c>
      <c r="R689">
        <v>0</v>
      </c>
      <c r="S689">
        <v>0</v>
      </c>
      <c r="T689">
        <v>0</v>
      </c>
      <c r="U689">
        <v>0</v>
      </c>
      <c r="V689">
        <v>1</v>
      </c>
      <c r="W689">
        <v>0</v>
      </c>
      <c r="X689">
        <v>0</v>
      </c>
      <c r="Y689">
        <v>0</v>
      </c>
      <c r="Z689">
        <v>0</v>
      </c>
      <c r="AA689">
        <v>0</v>
      </c>
      <c r="AB689">
        <v>0</v>
      </c>
      <c r="AC689">
        <v>0</v>
      </c>
      <c r="AD689">
        <v>1</v>
      </c>
      <c r="AE689">
        <v>0</v>
      </c>
      <c r="AF689">
        <v>0</v>
      </c>
      <c r="AG689">
        <v>0</v>
      </c>
      <c r="AH689" s="59" cm="1">
        <f t="array" ref="AH689">$B$1005+SUMPRODUCT(A689:AG689,TRANSPOSE($B$1006:$B$1038))</f>
        <v>-0.70986464045314368</v>
      </c>
      <c r="AI689" s="3">
        <f>EXP(EmployeeData36[[#This Row],[Logit]])</f>
        <v>0.49171075070095455</v>
      </c>
      <c r="AJ689">
        <f>EmployeeData36[[#This Row],[Odds]]/(1+EmployeeData36[[#This Row],[Odds]])</f>
        <v>0.32962875039272843</v>
      </c>
      <c r="AK689">
        <f>IF(AR689=1,LN(EmployeeData36[[#This Row],[Probability]]),LN(1-EmployeeData36[[#This Row],[Probability]]))</f>
        <v>-1.1097882566176949</v>
      </c>
      <c r="AL689" s="3">
        <f>(AR689-EmployeeData36[[#This Row],[Probability]])^2</f>
        <v>0.44939761230001479</v>
      </c>
      <c r="AM689" t="str">
        <f>IF(EmployeeData36[[#This Row],[Probability]]&lt;10%,"Low",
IF(EmployeeData36[[#This Row],[Probability]]&lt;20%,"Moderate",
IF(EmployeeData36[[#This Row],[Probability]]&lt;30%,"High","Very High")))</f>
        <v>Very High</v>
      </c>
      <c r="AN689">
        <f t="shared" si="10"/>
        <v>1</v>
      </c>
      <c r="AO689" t="str">
        <f>EmployeeData3[[#This Row],[Department]]</f>
        <v>HR</v>
      </c>
      <c r="AP689" t="str">
        <f>EmployeeData3[[#This Row],[Country]]</f>
        <v>Singapore</v>
      </c>
      <c r="AQ689" t="str">
        <f>EmployeeData[[#This Row],[Job Level]]</f>
        <v>Professional</v>
      </c>
      <c r="AR689">
        <v>1</v>
      </c>
    </row>
    <row r="690" spans="1:44">
      <c r="A690">
        <v>28</v>
      </c>
      <c r="B690">
        <v>2</v>
      </c>
      <c r="C690">
        <v>1.7</v>
      </c>
      <c r="D690" s="3">
        <v>1.03</v>
      </c>
      <c r="E690">
        <v>0</v>
      </c>
      <c r="F690">
        <v>24</v>
      </c>
      <c r="G690">
        <v>63</v>
      </c>
      <c r="H690">
        <v>2</v>
      </c>
      <c r="I690">
        <v>4.5999999999999996</v>
      </c>
      <c r="J690">
        <v>1</v>
      </c>
      <c r="K690">
        <v>51</v>
      </c>
      <c r="L690">
        <v>0</v>
      </c>
      <c r="M690">
        <v>0</v>
      </c>
      <c r="N690">
        <v>0</v>
      </c>
      <c r="O690">
        <v>0</v>
      </c>
      <c r="P690">
        <v>0</v>
      </c>
      <c r="Q690">
        <v>0</v>
      </c>
      <c r="R690">
        <v>1</v>
      </c>
      <c r="S690">
        <v>0</v>
      </c>
      <c r="T690">
        <v>0</v>
      </c>
      <c r="U690">
        <v>0</v>
      </c>
      <c r="V690">
        <v>0</v>
      </c>
      <c r="W690">
        <v>0</v>
      </c>
      <c r="X690">
        <v>0</v>
      </c>
      <c r="Y690">
        <v>0</v>
      </c>
      <c r="Z690">
        <v>1</v>
      </c>
      <c r="AA690">
        <v>0</v>
      </c>
      <c r="AB690">
        <v>0</v>
      </c>
      <c r="AC690">
        <v>0</v>
      </c>
      <c r="AD690">
        <v>0</v>
      </c>
      <c r="AE690">
        <v>1</v>
      </c>
      <c r="AF690">
        <v>0</v>
      </c>
      <c r="AG690">
        <v>0</v>
      </c>
      <c r="AH690" s="59" cm="1">
        <f t="array" ref="AH690">$B$1005+SUMPRODUCT(A690:AG690,TRANSPOSE($B$1006:$B$1038))</f>
        <v>-1.5898624611397769</v>
      </c>
      <c r="AI690" s="3">
        <f>EXP(EmployeeData36[[#This Row],[Logit]])</f>
        <v>0.20395366135933418</v>
      </c>
      <c r="AJ690">
        <f>EmployeeData36[[#This Row],[Odds]]/(1+EmployeeData36[[#This Row],[Odds]])</f>
        <v>0.16940324856777175</v>
      </c>
      <c r="AK690">
        <f>IF(AR690=1,LN(EmployeeData36[[#This Row],[Probability]]),LN(1-EmployeeData36[[#This Row],[Probability]]))</f>
        <v>-0.18561085890289847</v>
      </c>
      <c r="AL690" s="3">
        <f>(AR690-EmployeeData36[[#This Row],[Probability]])^2</f>
        <v>2.8697460625314263E-2</v>
      </c>
      <c r="AM690" t="str">
        <f>IF(EmployeeData36[[#This Row],[Probability]]&lt;10%,"Low",
IF(EmployeeData36[[#This Row],[Probability]]&lt;20%,"Moderate",
IF(EmployeeData36[[#This Row],[Probability]]&lt;30%,"High","Very High")))</f>
        <v>Moderate</v>
      </c>
      <c r="AN690">
        <f t="shared" si="10"/>
        <v>0</v>
      </c>
      <c r="AO690" t="str">
        <f>EmployeeData3[[#This Row],[Department]]</f>
        <v>Underwriting</v>
      </c>
      <c r="AP690" t="str">
        <f>EmployeeData3[[#This Row],[Country]]</f>
        <v>US</v>
      </c>
      <c r="AQ690" t="str">
        <f>EmployeeData[[#This Row],[Job Level]]</f>
        <v>Senior</v>
      </c>
      <c r="AR690">
        <v>0</v>
      </c>
    </row>
    <row r="691" spans="1:44">
      <c r="A691">
        <v>29</v>
      </c>
      <c r="B691">
        <v>3.6</v>
      </c>
      <c r="C691">
        <v>3.6</v>
      </c>
      <c r="D691" s="3">
        <v>1.1000000000000001</v>
      </c>
      <c r="E691">
        <v>1</v>
      </c>
      <c r="F691">
        <v>19</v>
      </c>
      <c r="G691">
        <v>86</v>
      </c>
      <c r="H691">
        <v>4</v>
      </c>
      <c r="I691">
        <v>5.5</v>
      </c>
      <c r="J691">
        <v>0</v>
      </c>
      <c r="K691">
        <v>38</v>
      </c>
      <c r="L691">
        <v>0</v>
      </c>
      <c r="M691">
        <v>0</v>
      </c>
      <c r="N691">
        <v>0</v>
      </c>
      <c r="O691">
        <v>1</v>
      </c>
      <c r="P691">
        <v>0</v>
      </c>
      <c r="Q691">
        <v>0</v>
      </c>
      <c r="R691">
        <v>1</v>
      </c>
      <c r="S691">
        <v>0</v>
      </c>
      <c r="T691">
        <v>0</v>
      </c>
      <c r="U691">
        <v>1</v>
      </c>
      <c r="V691">
        <v>0</v>
      </c>
      <c r="W691">
        <v>0</v>
      </c>
      <c r="X691">
        <v>0</v>
      </c>
      <c r="Y691">
        <v>0</v>
      </c>
      <c r="Z691">
        <v>0</v>
      </c>
      <c r="AA691">
        <v>0</v>
      </c>
      <c r="AB691">
        <v>0</v>
      </c>
      <c r="AC691">
        <v>0</v>
      </c>
      <c r="AD691">
        <v>1</v>
      </c>
      <c r="AE691">
        <v>0</v>
      </c>
      <c r="AF691">
        <v>1</v>
      </c>
      <c r="AG691">
        <v>0</v>
      </c>
      <c r="AH691" s="59" cm="1">
        <f t="array" ref="AH691">$B$1005+SUMPRODUCT(A691:AG691,TRANSPOSE($B$1006:$B$1038))</f>
        <v>-3.0177431925454661</v>
      </c>
      <c r="AI691" s="3">
        <f>EXP(EmployeeData36[[#This Row],[Logit]])</f>
        <v>4.8911477685636889E-2</v>
      </c>
      <c r="AJ691">
        <f>EmployeeData36[[#This Row],[Odds]]/(1+EmployeeData36[[#This Row],[Odds]])</f>
        <v>4.6630701185153639E-2</v>
      </c>
      <c r="AK691">
        <f>IF(AR691=1,LN(EmployeeData36[[#This Row],[Probability]]),LN(1-EmployeeData36[[#This Row],[Probability]]))</f>
        <v>-4.7752938518398132E-2</v>
      </c>
      <c r="AL691" s="3">
        <f>(AR691-EmployeeData36[[#This Row],[Probability]])^2</f>
        <v>2.1744222930190891E-3</v>
      </c>
      <c r="AM691" t="str">
        <f>IF(EmployeeData36[[#This Row],[Probability]]&lt;10%,"Low",
IF(EmployeeData36[[#This Row],[Probability]]&lt;20%,"Moderate",
IF(EmployeeData36[[#This Row],[Probability]]&lt;30%,"High","Very High")))</f>
        <v>Low</v>
      </c>
      <c r="AN691">
        <f t="shared" si="10"/>
        <v>0</v>
      </c>
      <c r="AO691" t="str">
        <f>EmployeeData3[[#This Row],[Department]]</f>
        <v>Finance</v>
      </c>
      <c r="AP691" t="str">
        <f>EmployeeData3[[#This Row],[Country]]</f>
        <v>Singapore</v>
      </c>
      <c r="AQ691" t="str">
        <f>EmployeeData[[#This Row],[Job Level]]</f>
        <v>Senior</v>
      </c>
      <c r="AR691">
        <v>0</v>
      </c>
    </row>
    <row r="692" spans="1:44">
      <c r="A692">
        <v>56</v>
      </c>
      <c r="B692">
        <v>2.4</v>
      </c>
      <c r="C692">
        <v>0.4</v>
      </c>
      <c r="D692" s="3">
        <v>0.81</v>
      </c>
      <c r="E692">
        <v>0</v>
      </c>
      <c r="F692">
        <v>6</v>
      </c>
      <c r="G692">
        <v>44</v>
      </c>
      <c r="H692">
        <v>1</v>
      </c>
      <c r="I692">
        <v>2.4</v>
      </c>
      <c r="J692">
        <v>0</v>
      </c>
      <c r="K692">
        <v>17</v>
      </c>
      <c r="L692">
        <v>1</v>
      </c>
      <c r="M692">
        <v>0</v>
      </c>
      <c r="N692">
        <v>1</v>
      </c>
      <c r="O692">
        <v>0</v>
      </c>
      <c r="P692">
        <v>0</v>
      </c>
      <c r="Q692">
        <v>0</v>
      </c>
      <c r="R692">
        <v>0</v>
      </c>
      <c r="S692">
        <v>0</v>
      </c>
      <c r="T692">
        <v>0</v>
      </c>
      <c r="U692">
        <v>0</v>
      </c>
      <c r="V692">
        <v>1</v>
      </c>
      <c r="W692">
        <v>0</v>
      </c>
      <c r="X692">
        <v>0</v>
      </c>
      <c r="Y692">
        <v>0</v>
      </c>
      <c r="Z692">
        <v>0</v>
      </c>
      <c r="AA692">
        <v>0</v>
      </c>
      <c r="AB692">
        <v>0</v>
      </c>
      <c r="AC692">
        <v>0</v>
      </c>
      <c r="AD692">
        <v>0</v>
      </c>
      <c r="AE692">
        <v>0</v>
      </c>
      <c r="AF692">
        <v>0</v>
      </c>
      <c r="AG692">
        <v>1</v>
      </c>
      <c r="AH692" s="59" cm="1">
        <f t="array" ref="AH692">$B$1005+SUMPRODUCT(A692:AG692,TRANSPOSE($B$1006:$B$1038))</f>
        <v>-1.7132457823976028</v>
      </c>
      <c r="AI692" s="3">
        <f>EXP(EmployeeData36[[#This Row],[Logit]])</f>
        <v>0.18027969330108987</v>
      </c>
      <c r="AJ692">
        <f>EmployeeData36[[#This Row],[Odds]]/(1+EmployeeData36[[#This Row],[Odds]])</f>
        <v>0.15274319665440556</v>
      </c>
      <c r="AK692">
        <f>IF(AR692=1,LN(EmployeeData36[[#This Row],[Probability]]),LN(1-EmployeeData36[[#This Row],[Probability]]))</f>
        <v>-0.16575143861208522</v>
      </c>
      <c r="AL692" s="3">
        <f>(AR692-EmployeeData36[[#This Row],[Probability]])^2</f>
        <v>2.3330484124206408E-2</v>
      </c>
      <c r="AM692" t="str">
        <f>IF(EmployeeData36[[#This Row],[Probability]]&lt;10%,"Low",
IF(EmployeeData36[[#This Row],[Probability]]&lt;20%,"Moderate",
IF(EmployeeData36[[#This Row],[Probability]]&lt;30%,"High","Very High")))</f>
        <v>Moderate</v>
      </c>
      <c r="AN692">
        <f t="shared" si="10"/>
        <v>0</v>
      </c>
      <c r="AO692" t="str">
        <f>EmployeeData3[[#This Row],[Department]]</f>
        <v>HR</v>
      </c>
      <c r="AP692" t="str">
        <f>EmployeeData3[[#This Row],[Country]]</f>
        <v>UK</v>
      </c>
      <c r="AQ692" t="str">
        <f>EmployeeData[[#This Row],[Job Level]]</f>
        <v>Professional</v>
      </c>
      <c r="AR692">
        <v>0</v>
      </c>
    </row>
    <row r="693" spans="1:44">
      <c r="A693">
        <v>35</v>
      </c>
      <c r="B693">
        <v>11.9</v>
      </c>
      <c r="C693">
        <v>2</v>
      </c>
      <c r="D693" s="3">
        <v>1.08</v>
      </c>
      <c r="E693">
        <v>0</v>
      </c>
      <c r="F693">
        <v>28</v>
      </c>
      <c r="G693">
        <v>50</v>
      </c>
      <c r="H693">
        <v>6</v>
      </c>
      <c r="I693">
        <v>7.5</v>
      </c>
      <c r="J693">
        <v>1</v>
      </c>
      <c r="K693">
        <v>17</v>
      </c>
      <c r="L693">
        <v>0</v>
      </c>
      <c r="M693">
        <v>1</v>
      </c>
      <c r="N693">
        <v>0</v>
      </c>
      <c r="O693">
        <v>0</v>
      </c>
      <c r="P693">
        <v>0</v>
      </c>
      <c r="Q693">
        <v>0</v>
      </c>
      <c r="R693">
        <v>0</v>
      </c>
      <c r="S693">
        <v>0</v>
      </c>
      <c r="T693">
        <v>0</v>
      </c>
      <c r="U693">
        <v>0</v>
      </c>
      <c r="V693">
        <v>0</v>
      </c>
      <c r="W693">
        <v>0</v>
      </c>
      <c r="X693">
        <v>0</v>
      </c>
      <c r="Y693">
        <v>1</v>
      </c>
      <c r="Z693">
        <v>0</v>
      </c>
      <c r="AA693">
        <v>0</v>
      </c>
      <c r="AB693">
        <v>0</v>
      </c>
      <c r="AC693">
        <v>0</v>
      </c>
      <c r="AD693">
        <v>0</v>
      </c>
      <c r="AE693">
        <v>0</v>
      </c>
      <c r="AF693">
        <v>0</v>
      </c>
      <c r="AG693">
        <v>1</v>
      </c>
      <c r="AH693" s="59" cm="1">
        <f t="array" ref="AH693">$B$1005+SUMPRODUCT(A693:AG693,TRANSPOSE($B$1006:$B$1038))</f>
        <v>-0.98038322061923988</v>
      </c>
      <c r="AI693" s="3">
        <f>EXP(EmployeeData36[[#This Row],[Logit]])</f>
        <v>0.37516729945489685</v>
      </c>
      <c r="AJ693">
        <f>EmployeeData36[[#This Row],[Odds]]/(1+EmployeeData36[[#This Row],[Odds]])</f>
        <v>0.27281575092980292</v>
      </c>
      <c r="AK693">
        <f>IF(AR693=1,LN(EmployeeData36[[#This Row],[Probability]]),LN(1-EmployeeData36[[#This Row],[Probability]]))</f>
        <v>-0.31857539604789104</v>
      </c>
      <c r="AL693" s="3">
        <f>(AR693-EmployeeData36[[#This Row],[Probability]])^2</f>
        <v>7.4428433955392267E-2</v>
      </c>
      <c r="AM693" t="str">
        <f>IF(EmployeeData36[[#This Row],[Probability]]&lt;10%,"Low",
IF(EmployeeData36[[#This Row],[Probability]]&lt;20%,"Moderate",
IF(EmployeeData36[[#This Row],[Probability]]&lt;30%,"High","Very High")))</f>
        <v>High</v>
      </c>
      <c r="AN693">
        <f t="shared" si="10"/>
        <v>0</v>
      </c>
      <c r="AO693" t="str">
        <f>EmployeeData3[[#This Row],[Department]]</f>
        <v>Sales</v>
      </c>
      <c r="AP693" t="str">
        <f>EmployeeData3[[#This Row],[Country]]</f>
        <v>UK</v>
      </c>
      <c r="AQ693" t="str">
        <f>EmployeeData[[#This Row],[Job Level]]</f>
        <v>Professional</v>
      </c>
      <c r="AR693">
        <v>0</v>
      </c>
    </row>
    <row r="694" spans="1:44">
      <c r="A694">
        <v>32</v>
      </c>
      <c r="B694">
        <v>6.8</v>
      </c>
      <c r="C694">
        <v>1.6</v>
      </c>
      <c r="D694" s="3">
        <v>1</v>
      </c>
      <c r="E694">
        <v>0</v>
      </c>
      <c r="F694">
        <v>34</v>
      </c>
      <c r="G694">
        <v>68</v>
      </c>
      <c r="H694">
        <v>8</v>
      </c>
      <c r="I694">
        <v>6.2</v>
      </c>
      <c r="J694">
        <v>0</v>
      </c>
      <c r="K694">
        <v>35</v>
      </c>
      <c r="L694">
        <v>1</v>
      </c>
      <c r="M694">
        <v>0</v>
      </c>
      <c r="N694">
        <v>1</v>
      </c>
      <c r="O694">
        <v>0</v>
      </c>
      <c r="P694">
        <v>0</v>
      </c>
      <c r="Q694">
        <v>0</v>
      </c>
      <c r="R694">
        <v>0</v>
      </c>
      <c r="S694">
        <v>0</v>
      </c>
      <c r="T694">
        <v>0</v>
      </c>
      <c r="U694">
        <v>0</v>
      </c>
      <c r="V694">
        <v>0</v>
      </c>
      <c r="W694">
        <v>0</v>
      </c>
      <c r="X694">
        <v>0</v>
      </c>
      <c r="Y694">
        <v>1</v>
      </c>
      <c r="Z694">
        <v>0</v>
      </c>
      <c r="AA694">
        <v>0</v>
      </c>
      <c r="AB694">
        <v>0</v>
      </c>
      <c r="AC694">
        <v>0</v>
      </c>
      <c r="AD694">
        <v>0</v>
      </c>
      <c r="AE694">
        <v>1</v>
      </c>
      <c r="AF694">
        <v>0</v>
      </c>
      <c r="AG694">
        <v>0</v>
      </c>
      <c r="AH694" s="59" cm="1">
        <f t="array" ref="AH694">$B$1005+SUMPRODUCT(A694:AG694,TRANSPOSE($B$1006:$B$1038))</f>
        <v>-1.2702268166092354</v>
      </c>
      <c r="AI694" s="3">
        <f>EXP(EmployeeData36[[#This Row],[Logit]])</f>
        <v>0.28076793172541586</v>
      </c>
      <c r="AJ694">
        <f>EmployeeData36[[#This Row],[Odds]]/(1+EmployeeData36[[#This Row],[Odds]])</f>
        <v>0.2192184272971083</v>
      </c>
      <c r="AK694">
        <f>IF(AR694=1,LN(EmployeeData36[[#This Row],[Probability]]),LN(1-EmployeeData36[[#This Row],[Probability]]))</f>
        <v>-0.24745984469595761</v>
      </c>
      <c r="AL694" s="3">
        <f>(AR694-EmployeeData36[[#This Row],[Probability]])^2</f>
        <v>4.8056718866617561E-2</v>
      </c>
      <c r="AM694" t="str">
        <f>IF(EmployeeData36[[#This Row],[Probability]]&lt;10%,"Low",
IF(EmployeeData36[[#This Row],[Probability]]&lt;20%,"Moderate",
IF(EmployeeData36[[#This Row],[Probability]]&lt;30%,"High","Very High")))</f>
        <v>High</v>
      </c>
      <c r="AN694">
        <f t="shared" si="10"/>
        <v>0</v>
      </c>
      <c r="AO694" t="str">
        <f>EmployeeData3[[#This Row],[Department]]</f>
        <v>Sales</v>
      </c>
      <c r="AP694" t="str">
        <f>EmployeeData3[[#This Row],[Country]]</f>
        <v>US</v>
      </c>
      <c r="AQ694" t="str">
        <f>EmployeeData[[#This Row],[Job Level]]</f>
        <v>Professional</v>
      </c>
      <c r="AR694">
        <v>0</v>
      </c>
    </row>
    <row r="695" spans="1:44">
      <c r="A695">
        <v>37</v>
      </c>
      <c r="B695">
        <v>5.2</v>
      </c>
      <c r="C695">
        <v>3.4</v>
      </c>
      <c r="D695" s="3">
        <v>1.08</v>
      </c>
      <c r="E695">
        <v>0</v>
      </c>
      <c r="F695">
        <v>17</v>
      </c>
      <c r="G695">
        <v>73</v>
      </c>
      <c r="H695">
        <v>15</v>
      </c>
      <c r="I695">
        <v>3.2</v>
      </c>
      <c r="J695">
        <v>0</v>
      </c>
      <c r="K695">
        <v>12</v>
      </c>
      <c r="L695">
        <v>1</v>
      </c>
      <c r="M695">
        <v>0</v>
      </c>
      <c r="N695">
        <v>0</v>
      </c>
      <c r="O695">
        <v>0</v>
      </c>
      <c r="P695">
        <v>0</v>
      </c>
      <c r="Q695">
        <v>0</v>
      </c>
      <c r="R695">
        <v>0</v>
      </c>
      <c r="S695">
        <v>0</v>
      </c>
      <c r="T695">
        <v>0</v>
      </c>
      <c r="U695">
        <v>1</v>
      </c>
      <c r="V695">
        <v>0</v>
      </c>
      <c r="W695">
        <v>0</v>
      </c>
      <c r="X695">
        <v>0</v>
      </c>
      <c r="Y695">
        <v>0</v>
      </c>
      <c r="Z695">
        <v>0</v>
      </c>
      <c r="AA695">
        <v>0</v>
      </c>
      <c r="AB695">
        <v>0</v>
      </c>
      <c r="AC695">
        <v>0</v>
      </c>
      <c r="AD695">
        <v>0</v>
      </c>
      <c r="AE695">
        <v>1</v>
      </c>
      <c r="AF695">
        <v>0</v>
      </c>
      <c r="AG695">
        <v>0</v>
      </c>
      <c r="AH695" s="59" cm="1">
        <f t="array" ref="AH695">$B$1005+SUMPRODUCT(A695:AG695,TRANSPOSE($B$1006:$B$1038))</f>
        <v>-1.3312498738510667</v>
      </c>
      <c r="AI695" s="3">
        <f>EXP(EmployeeData36[[#This Row],[Logit]])</f>
        <v>0.26414690458184176</v>
      </c>
      <c r="AJ695">
        <f>EmployeeData36[[#This Row],[Odds]]/(1+EmployeeData36[[#This Row],[Odds]])</f>
        <v>0.20895269657699875</v>
      </c>
      <c r="AK695">
        <f>IF(AR695=1,LN(EmployeeData36[[#This Row],[Probability]]),LN(1-EmployeeData36[[#This Row],[Probability]]))</f>
        <v>-0.23439751095071992</v>
      </c>
      <c r="AL695" s="3">
        <f>(AR695-EmployeeData36[[#This Row],[Probability]])^2</f>
        <v>4.3661229406799305E-2</v>
      </c>
      <c r="AM695" t="str">
        <f>IF(EmployeeData36[[#This Row],[Probability]]&lt;10%,"Low",
IF(EmployeeData36[[#This Row],[Probability]]&lt;20%,"Moderate",
IF(EmployeeData36[[#This Row],[Probability]]&lt;30%,"High","Very High")))</f>
        <v>High</v>
      </c>
      <c r="AN695">
        <f t="shared" si="10"/>
        <v>0</v>
      </c>
      <c r="AO695" t="str">
        <f>EmployeeData3[[#This Row],[Department]]</f>
        <v>Finance</v>
      </c>
      <c r="AP695" t="str">
        <f>EmployeeData3[[#This Row],[Country]]</f>
        <v>US</v>
      </c>
      <c r="AQ695" t="str">
        <f>EmployeeData[[#This Row],[Job Level]]</f>
        <v>Professional</v>
      </c>
      <c r="AR695">
        <v>0</v>
      </c>
    </row>
    <row r="696" spans="1:44">
      <c r="A696">
        <v>35</v>
      </c>
      <c r="B696">
        <v>3.2</v>
      </c>
      <c r="C696">
        <v>3.2</v>
      </c>
      <c r="D696" s="3">
        <v>1.02</v>
      </c>
      <c r="E696">
        <v>0</v>
      </c>
      <c r="F696">
        <v>21</v>
      </c>
      <c r="G696">
        <v>75</v>
      </c>
      <c r="H696">
        <v>3</v>
      </c>
      <c r="I696">
        <v>2.2000000000000002</v>
      </c>
      <c r="J696">
        <v>1</v>
      </c>
      <c r="K696">
        <v>37</v>
      </c>
      <c r="L696">
        <v>0</v>
      </c>
      <c r="M696">
        <v>0</v>
      </c>
      <c r="N696">
        <v>0</v>
      </c>
      <c r="O696">
        <v>0</v>
      </c>
      <c r="P696">
        <v>0</v>
      </c>
      <c r="Q696">
        <v>0</v>
      </c>
      <c r="R696">
        <v>0</v>
      </c>
      <c r="S696">
        <v>0</v>
      </c>
      <c r="T696">
        <v>0</v>
      </c>
      <c r="U696">
        <v>0</v>
      </c>
      <c r="V696">
        <v>0</v>
      </c>
      <c r="W696">
        <v>1</v>
      </c>
      <c r="X696">
        <v>0</v>
      </c>
      <c r="Y696">
        <v>0</v>
      </c>
      <c r="Z696">
        <v>0</v>
      </c>
      <c r="AA696">
        <v>0</v>
      </c>
      <c r="AB696">
        <v>0</v>
      </c>
      <c r="AC696">
        <v>0</v>
      </c>
      <c r="AD696">
        <v>0</v>
      </c>
      <c r="AE696">
        <v>0</v>
      </c>
      <c r="AF696">
        <v>0</v>
      </c>
      <c r="AG696">
        <v>0</v>
      </c>
      <c r="AH696" s="59" cm="1">
        <f t="array" ref="AH696">$B$1005+SUMPRODUCT(A696:AG696,TRANSPOSE($B$1006:$B$1038))</f>
        <v>-1.3433304704672526</v>
      </c>
      <c r="AI696" s="3">
        <f>EXP(EmployeeData36[[#This Row],[Logit]])</f>
        <v>0.26097504990378056</v>
      </c>
      <c r="AJ696">
        <f>EmployeeData36[[#This Row],[Odds]]/(1+EmployeeData36[[#This Row],[Odds]])</f>
        <v>0.20696289742108254</v>
      </c>
      <c r="AK696">
        <f>IF(AR696=1,LN(EmployeeData36[[#This Row],[Probability]]),LN(1-EmployeeData36[[#This Row],[Probability]]))</f>
        <v>-1.5752157412937675</v>
      </c>
      <c r="AL696" s="3">
        <f>(AR696-EmployeeData36[[#This Row],[Probability]])^2</f>
        <v>0.62890784606676442</v>
      </c>
      <c r="AM696" t="str">
        <f>IF(EmployeeData36[[#This Row],[Probability]]&lt;10%,"Low",
IF(EmployeeData36[[#This Row],[Probability]]&lt;20%,"Moderate",
IF(EmployeeData36[[#This Row],[Probability]]&lt;30%,"High","Very High")))</f>
        <v>High</v>
      </c>
      <c r="AN696">
        <f t="shared" si="10"/>
        <v>1</v>
      </c>
      <c r="AO696" t="str">
        <f>EmployeeData3[[#This Row],[Department]]</f>
        <v>IT</v>
      </c>
      <c r="AP696" t="str">
        <f>EmployeeData3[[#This Row],[Country]]</f>
        <v>UK</v>
      </c>
      <c r="AQ696" t="str">
        <f>EmployeeData[[#This Row],[Job Level]]</f>
        <v>Professional</v>
      </c>
      <c r="AR696">
        <v>1</v>
      </c>
    </row>
    <row r="697" spans="1:44">
      <c r="A697">
        <v>52</v>
      </c>
      <c r="B697">
        <v>6.9</v>
      </c>
      <c r="C697">
        <v>6.9</v>
      </c>
      <c r="D697" s="3">
        <v>0.78</v>
      </c>
      <c r="E697">
        <v>0</v>
      </c>
      <c r="F697">
        <v>18</v>
      </c>
      <c r="G697">
        <v>60</v>
      </c>
      <c r="H697">
        <v>2</v>
      </c>
      <c r="I697">
        <v>5.2</v>
      </c>
      <c r="J697">
        <v>0</v>
      </c>
      <c r="K697">
        <v>28</v>
      </c>
      <c r="L697">
        <v>1</v>
      </c>
      <c r="M697">
        <v>0</v>
      </c>
      <c r="N697">
        <v>1</v>
      </c>
      <c r="O697">
        <v>0</v>
      </c>
      <c r="P697">
        <v>1</v>
      </c>
      <c r="Q697">
        <v>0</v>
      </c>
      <c r="R697">
        <v>0</v>
      </c>
      <c r="S697">
        <v>0</v>
      </c>
      <c r="T697">
        <v>0</v>
      </c>
      <c r="U697">
        <v>0</v>
      </c>
      <c r="V697">
        <v>0</v>
      </c>
      <c r="W697">
        <v>0</v>
      </c>
      <c r="X697">
        <v>0</v>
      </c>
      <c r="Y697">
        <v>0</v>
      </c>
      <c r="Z697">
        <v>0</v>
      </c>
      <c r="AA697">
        <v>0</v>
      </c>
      <c r="AB697">
        <v>1</v>
      </c>
      <c r="AC697">
        <v>0</v>
      </c>
      <c r="AD697">
        <v>0</v>
      </c>
      <c r="AE697">
        <v>0</v>
      </c>
      <c r="AF697">
        <v>0</v>
      </c>
      <c r="AG697">
        <v>0</v>
      </c>
      <c r="AH697" s="59" cm="1">
        <f t="array" ref="AH697">$B$1005+SUMPRODUCT(A697:AG697,TRANSPOSE($B$1006:$B$1038))</f>
        <v>-0.25347299500016529</v>
      </c>
      <c r="AI697" s="3">
        <f>EXP(EmployeeData36[[#This Row],[Logit]])</f>
        <v>0.77610070324150859</v>
      </c>
      <c r="AJ697">
        <f>EmployeeData36[[#This Row],[Odds]]/(1+EmployeeData36[[#This Row],[Odds]])</f>
        <v>0.43696886208370406</v>
      </c>
      <c r="AK697">
        <f>IF(AR697=1,LN(EmployeeData36[[#This Row],[Probability]]),LN(1-EmployeeData36[[#This Row],[Probability]]))</f>
        <v>-0.57442034523808916</v>
      </c>
      <c r="AL697" s="3">
        <f>(AR697-EmployeeData36[[#This Row],[Probability]])^2</f>
        <v>0.19094178643072718</v>
      </c>
      <c r="AM697" t="str">
        <f>IF(EmployeeData36[[#This Row],[Probability]]&lt;10%,"Low",
IF(EmployeeData36[[#This Row],[Probability]]&lt;20%,"Moderate",
IF(EmployeeData36[[#This Row],[Probability]]&lt;30%,"High","Very High")))</f>
        <v>Very High</v>
      </c>
      <c r="AN697">
        <f t="shared" si="10"/>
        <v>0</v>
      </c>
      <c r="AO697" t="str">
        <f>EmployeeData3[[#This Row],[Department]]</f>
        <v>Operations</v>
      </c>
      <c r="AP697" t="str">
        <f>EmployeeData3[[#This Row],[Country]]</f>
        <v>Germany</v>
      </c>
      <c r="AQ697" t="str">
        <f>EmployeeData[[#This Row],[Job Level]]</f>
        <v>Entry</v>
      </c>
      <c r="AR697">
        <v>0</v>
      </c>
    </row>
    <row r="698" spans="1:44">
      <c r="A698">
        <v>29</v>
      </c>
      <c r="B698">
        <v>3.8</v>
      </c>
      <c r="C698">
        <v>2.5</v>
      </c>
      <c r="D698" s="3">
        <v>1</v>
      </c>
      <c r="E698">
        <v>0</v>
      </c>
      <c r="F698">
        <v>21</v>
      </c>
      <c r="G698">
        <v>100</v>
      </c>
      <c r="H698">
        <v>8</v>
      </c>
      <c r="I698">
        <v>7.6</v>
      </c>
      <c r="J698">
        <v>1</v>
      </c>
      <c r="K698">
        <v>30</v>
      </c>
      <c r="L698">
        <v>0</v>
      </c>
      <c r="M698">
        <v>0</v>
      </c>
      <c r="N698">
        <v>1</v>
      </c>
      <c r="O698">
        <v>0</v>
      </c>
      <c r="P698">
        <v>1</v>
      </c>
      <c r="Q698">
        <v>0</v>
      </c>
      <c r="R698">
        <v>0</v>
      </c>
      <c r="S698">
        <v>0</v>
      </c>
      <c r="T698">
        <v>0</v>
      </c>
      <c r="U698">
        <v>0</v>
      </c>
      <c r="V698">
        <v>1</v>
      </c>
      <c r="W698">
        <v>0</v>
      </c>
      <c r="X698">
        <v>0</v>
      </c>
      <c r="Y698">
        <v>0</v>
      </c>
      <c r="Z698">
        <v>0</v>
      </c>
      <c r="AA698">
        <v>0</v>
      </c>
      <c r="AB698">
        <v>0</v>
      </c>
      <c r="AC698">
        <v>0</v>
      </c>
      <c r="AD698">
        <v>0</v>
      </c>
      <c r="AE698">
        <v>0</v>
      </c>
      <c r="AF698">
        <v>0</v>
      </c>
      <c r="AG698">
        <v>0</v>
      </c>
      <c r="AH698" s="59" cm="1">
        <f t="array" ref="AH698">$B$1005+SUMPRODUCT(A698:AG698,TRANSPOSE($B$1006:$B$1038))</f>
        <v>-1.7147617837269276</v>
      </c>
      <c r="AI698" s="3">
        <f>EXP(EmployeeData36[[#This Row],[Logit]])</f>
        <v>0.18000659610655417</v>
      </c>
      <c r="AJ698">
        <f>EmployeeData36[[#This Row],[Odds]]/(1+EmployeeData36[[#This Row],[Odds]])</f>
        <v>0.15254711007589963</v>
      </c>
      <c r="AK698">
        <f>IF(AR698=1,LN(EmployeeData36[[#This Row],[Probability]]),LN(1-EmployeeData36[[#This Row],[Probability]]))</f>
        <v>-0.16552002838275842</v>
      </c>
      <c r="AL698" s="3">
        <f>(AR698-EmployeeData36[[#This Row],[Probability]])^2</f>
        <v>2.3270620792508641E-2</v>
      </c>
      <c r="AM698" t="str">
        <f>IF(EmployeeData36[[#This Row],[Probability]]&lt;10%,"Low",
IF(EmployeeData36[[#This Row],[Probability]]&lt;20%,"Moderate",
IF(EmployeeData36[[#This Row],[Probability]]&lt;30%,"High","Very High")))</f>
        <v>Moderate</v>
      </c>
      <c r="AN698">
        <f t="shared" si="10"/>
        <v>0</v>
      </c>
      <c r="AO698" t="str">
        <f>EmployeeData3[[#This Row],[Department]]</f>
        <v>HR</v>
      </c>
      <c r="AP698" t="str">
        <f>EmployeeData3[[#This Row],[Country]]</f>
        <v>UK</v>
      </c>
      <c r="AQ698" t="str">
        <f>EmployeeData[[#This Row],[Job Level]]</f>
        <v>Entry</v>
      </c>
      <c r="AR698">
        <v>0</v>
      </c>
    </row>
    <row r="699" spans="1:44">
      <c r="A699">
        <v>49</v>
      </c>
      <c r="B699">
        <v>11.1</v>
      </c>
      <c r="C699">
        <v>0.9</v>
      </c>
      <c r="D699" s="3">
        <v>1.1000000000000001</v>
      </c>
      <c r="E699">
        <v>0</v>
      </c>
      <c r="F699">
        <v>15</v>
      </c>
      <c r="G699">
        <v>69</v>
      </c>
      <c r="H699">
        <v>8</v>
      </c>
      <c r="I699">
        <v>3.4</v>
      </c>
      <c r="J699">
        <v>0</v>
      </c>
      <c r="K699">
        <v>21</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1</v>
      </c>
      <c r="AH699" s="59" cm="1">
        <f t="array" ref="AH699">$B$1005+SUMPRODUCT(A699:AG699,TRANSPOSE($B$1006:$B$1038))</f>
        <v>-3.0395515399948412</v>
      </c>
      <c r="AI699" s="3">
        <f>EXP(EmployeeData36[[#This Row],[Logit]])</f>
        <v>4.7856346339896667E-2</v>
      </c>
      <c r="AJ699">
        <f>EmployeeData36[[#This Row],[Odds]]/(1+EmployeeData36[[#This Row],[Odds]])</f>
        <v>4.5670712886414437E-2</v>
      </c>
      <c r="AK699">
        <f>IF(AR699=1,LN(EmployeeData36[[#This Row],[Probability]]),LN(1-EmployeeData36[[#This Row],[Probability]]))</f>
        <v>-4.6746502400184915E-2</v>
      </c>
      <c r="AL699" s="3">
        <f>(AR699-EmployeeData36[[#This Row],[Probability]])^2</f>
        <v>2.0858140155533018E-3</v>
      </c>
      <c r="AM699" t="str">
        <f>IF(EmployeeData36[[#This Row],[Probability]]&lt;10%,"Low",
IF(EmployeeData36[[#This Row],[Probability]]&lt;20%,"Moderate",
IF(EmployeeData36[[#This Row],[Probability]]&lt;30%,"High","Very High")))</f>
        <v>Low</v>
      </c>
      <c r="AN699">
        <f t="shared" si="10"/>
        <v>0</v>
      </c>
      <c r="AO699" t="str">
        <f>EmployeeData3[[#This Row],[Department]]</f>
        <v>Operations</v>
      </c>
      <c r="AP699" t="str">
        <f>EmployeeData3[[#This Row],[Country]]</f>
        <v>UK</v>
      </c>
      <c r="AQ699" t="str">
        <f>EmployeeData[[#This Row],[Job Level]]</f>
        <v>Professional</v>
      </c>
      <c r="AR699">
        <v>0</v>
      </c>
    </row>
    <row r="700" spans="1:44">
      <c r="A700">
        <v>39</v>
      </c>
      <c r="B700">
        <v>7.3</v>
      </c>
      <c r="C700">
        <v>1.2</v>
      </c>
      <c r="D700" s="3">
        <v>0.89</v>
      </c>
      <c r="E700">
        <v>1</v>
      </c>
      <c r="F700">
        <v>16</v>
      </c>
      <c r="G700">
        <v>69</v>
      </c>
      <c r="H700">
        <v>8</v>
      </c>
      <c r="I700">
        <v>1.8</v>
      </c>
      <c r="J700">
        <v>1</v>
      </c>
      <c r="K700">
        <v>16</v>
      </c>
      <c r="L700">
        <v>1</v>
      </c>
      <c r="M700">
        <v>0</v>
      </c>
      <c r="N700">
        <v>0</v>
      </c>
      <c r="O700">
        <v>0</v>
      </c>
      <c r="P700">
        <v>0</v>
      </c>
      <c r="Q700">
        <v>0</v>
      </c>
      <c r="R700">
        <v>0</v>
      </c>
      <c r="S700">
        <v>1</v>
      </c>
      <c r="T700">
        <v>0</v>
      </c>
      <c r="U700">
        <v>1</v>
      </c>
      <c r="V700">
        <v>0</v>
      </c>
      <c r="W700">
        <v>0</v>
      </c>
      <c r="X700">
        <v>0</v>
      </c>
      <c r="Y700">
        <v>0</v>
      </c>
      <c r="Z700">
        <v>0</v>
      </c>
      <c r="AA700">
        <v>0</v>
      </c>
      <c r="AB700">
        <v>0</v>
      </c>
      <c r="AC700">
        <v>0</v>
      </c>
      <c r="AD700">
        <v>0</v>
      </c>
      <c r="AE700">
        <v>1</v>
      </c>
      <c r="AF700">
        <v>0</v>
      </c>
      <c r="AG700">
        <v>1</v>
      </c>
      <c r="AH700" s="59" cm="1">
        <f t="array" ref="AH700">$B$1005+SUMPRODUCT(A700:AG700,TRANSPOSE($B$1006:$B$1038))</f>
        <v>-2.2208738409421973</v>
      </c>
      <c r="AI700" s="3">
        <f>EXP(EmployeeData36[[#This Row],[Logit]])</f>
        <v>0.10851424319374406</v>
      </c>
      <c r="AJ700">
        <f>EmployeeData36[[#This Row],[Odds]]/(1+EmployeeData36[[#This Row],[Odds]])</f>
        <v>9.7891609295973792E-2</v>
      </c>
      <c r="AK700">
        <f>IF(AR700=1,LN(EmployeeData36[[#This Row],[Probability]]),LN(1-EmployeeData36[[#This Row],[Probability]]))</f>
        <v>-0.103020599061364</v>
      </c>
      <c r="AL700" s="3">
        <f>(AR700-EmployeeData36[[#This Row],[Probability]])^2</f>
        <v>9.5827671705555825E-3</v>
      </c>
      <c r="AM700" t="str">
        <f>IF(EmployeeData36[[#This Row],[Probability]]&lt;10%,"Low",
IF(EmployeeData36[[#This Row],[Probability]]&lt;20%,"Moderate",
IF(EmployeeData36[[#This Row],[Probability]]&lt;30%,"High","Very High")))</f>
        <v>Low</v>
      </c>
      <c r="AN700">
        <f t="shared" si="10"/>
        <v>0</v>
      </c>
      <c r="AO700" t="str">
        <f>EmployeeData3[[#This Row],[Department]]</f>
        <v>Finance</v>
      </c>
      <c r="AP700" t="str">
        <f>EmployeeData3[[#This Row],[Country]]</f>
        <v>US</v>
      </c>
      <c r="AQ700" t="str">
        <f>EmployeeData[[#This Row],[Job Level]]</f>
        <v>Senior Manager</v>
      </c>
      <c r="AR700">
        <v>0</v>
      </c>
    </row>
    <row r="701" spans="1:44">
      <c r="A701">
        <v>49</v>
      </c>
      <c r="B701">
        <v>3</v>
      </c>
      <c r="C701">
        <v>1.3</v>
      </c>
      <c r="D701" s="3">
        <v>0.97</v>
      </c>
      <c r="E701">
        <v>0</v>
      </c>
      <c r="F701">
        <v>24</v>
      </c>
      <c r="G701">
        <v>62</v>
      </c>
      <c r="H701">
        <v>15</v>
      </c>
      <c r="I701">
        <v>4.3</v>
      </c>
      <c r="J701">
        <v>0</v>
      </c>
      <c r="K701">
        <v>42</v>
      </c>
      <c r="L701">
        <v>1</v>
      </c>
      <c r="M701">
        <v>0</v>
      </c>
      <c r="N701">
        <v>0</v>
      </c>
      <c r="O701">
        <v>0</v>
      </c>
      <c r="P701">
        <v>0</v>
      </c>
      <c r="Q701">
        <v>0</v>
      </c>
      <c r="R701">
        <v>1</v>
      </c>
      <c r="S701">
        <v>0</v>
      </c>
      <c r="T701">
        <v>0</v>
      </c>
      <c r="U701">
        <v>0</v>
      </c>
      <c r="V701">
        <v>0</v>
      </c>
      <c r="W701">
        <v>0</v>
      </c>
      <c r="X701">
        <v>0</v>
      </c>
      <c r="Y701">
        <v>1</v>
      </c>
      <c r="Z701">
        <v>0</v>
      </c>
      <c r="AA701">
        <v>0</v>
      </c>
      <c r="AB701">
        <v>0</v>
      </c>
      <c r="AC701">
        <v>0</v>
      </c>
      <c r="AD701">
        <v>0</v>
      </c>
      <c r="AE701">
        <v>1</v>
      </c>
      <c r="AF701">
        <v>0</v>
      </c>
      <c r="AG701">
        <v>1</v>
      </c>
      <c r="AH701" s="59" cm="1">
        <f t="array" ref="AH701">$B$1005+SUMPRODUCT(A701:AG701,TRANSPOSE($B$1006:$B$1038))</f>
        <v>-1.3322201500977473</v>
      </c>
      <c r="AI701" s="3">
        <f>EXP(EmployeeData36[[#This Row],[Logit]])</f>
        <v>0.26389073341318919</v>
      </c>
      <c r="AJ701">
        <f>EmployeeData36[[#This Row],[Odds]]/(1+EmployeeData36[[#This Row],[Odds]])</f>
        <v>0.20879236348267333</v>
      </c>
      <c r="AK701">
        <f>IF(AR701=1,LN(EmployeeData36[[#This Row],[Probability]]),LN(1-EmployeeData36[[#This Row],[Probability]]))</f>
        <v>-0.23419484690357184</v>
      </c>
      <c r="AL701" s="3">
        <f>(AR701-EmployeeData36[[#This Row],[Probability]])^2</f>
        <v>4.3594251048680775E-2</v>
      </c>
      <c r="AM701" t="str">
        <f>IF(EmployeeData36[[#This Row],[Probability]]&lt;10%,"Low",
IF(EmployeeData36[[#This Row],[Probability]]&lt;20%,"Moderate",
IF(EmployeeData36[[#This Row],[Probability]]&lt;30%,"High","Very High")))</f>
        <v>High</v>
      </c>
      <c r="AN701">
        <f t="shared" si="10"/>
        <v>0</v>
      </c>
      <c r="AO701" t="str">
        <f>EmployeeData3[[#This Row],[Department]]</f>
        <v>Sales</v>
      </c>
      <c r="AP701" t="str">
        <f>EmployeeData3[[#This Row],[Country]]</f>
        <v>US</v>
      </c>
      <c r="AQ701" t="str">
        <f>EmployeeData[[#This Row],[Job Level]]</f>
        <v>Senior</v>
      </c>
      <c r="AR701">
        <v>0</v>
      </c>
    </row>
    <row r="702" spans="1:44">
      <c r="A702">
        <v>52</v>
      </c>
      <c r="B702">
        <v>10.3</v>
      </c>
      <c r="C702">
        <v>1.1000000000000001</v>
      </c>
      <c r="D702" s="3">
        <v>0.95</v>
      </c>
      <c r="E702">
        <v>1</v>
      </c>
      <c r="F702">
        <v>37</v>
      </c>
      <c r="G702">
        <v>74</v>
      </c>
      <c r="H702">
        <v>4</v>
      </c>
      <c r="I702">
        <v>2.7</v>
      </c>
      <c r="J702">
        <v>1</v>
      </c>
      <c r="K702">
        <v>21</v>
      </c>
      <c r="L702">
        <v>1</v>
      </c>
      <c r="M702">
        <v>0</v>
      </c>
      <c r="N702">
        <v>0</v>
      </c>
      <c r="O702">
        <v>0</v>
      </c>
      <c r="P702">
        <v>0</v>
      </c>
      <c r="Q702">
        <v>0</v>
      </c>
      <c r="R702">
        <v>0</v>
      </c>
      <c r="S702">
        <v>1</v>
      </c>
      <c r="T702">
        <v>0</v>
      </c>
      <c r="U702">
        <v>0</v>
      </c>
      <c r="V702">
        <v>0</v>
      </c>
      <c r="W702">
        <v>0</v>
      </c>
      <c r="X702">
        <v>0</v>
      </c>
      <c r="Y702">
        <v>0</v>
      </c>
      <c r="Z702">
        <v>0</v>
      </c>
      <c r="AA702">
        <v>0</v>
      </c>
      <c r="AB702">
        <v>0</v>
      </c>
      <c r="AC702">
        <v>0</v>
      </c>
      <c r="AD702">
        <v>0</v>
      </c>
      <c r="AE702">
        <v>0</v>
      </c>
      <c r="AF702">
        <v>0</v>
      </c>
      <c r="AG702">
        <v>0</v>
      </c>
      <c r="AH702" s="59" cm="1">
        <f t="array" ref="AH702">$B$1005+SUMPRODUCT(A702:AG702,TRANSPOSE($B$1006:$B$1038))</f>
        <v>-2.4755769954437463</v>
      </c>
      <c r="AI702" s="3">
        <f>EXP(EmployeeData36[[#This Row],[Logit]])</f>
        <v>8.4114442602634495E-2</v>
      </c>
      <c r="AJ702">
        <f>EmployeeData36[[#This Row],[Odds]]/(1+EmployeeData36[[#This Row],[Odds]])</f>
        <v>7.7588157944562447E-2</v>
      </c>
      <c r="AK702">
        <f>IF(AR702=1,LN(EmployeeData36[[#This Row],[Probability]]),LN(1-EmployeeData36[[#This Row],[Probability]]))</f>
        <v>-8.0763471801548137E-2</v>
      </c>
      <c r="AL702" s="3">
        <f>(AR702-EmployeeData36[[#This Row],[Probability]])^2</f>
        <v>6.0199222532303686E-3</v>
      </c>
      <c r="AM702" t="str">
        <f>IF(EmployeeData36[[#This Row],[Probability]]&lt;10%,"Low",
IF(EmployeeData36[[#This Row],[Probability]]&lt;20%,"Moderate",
IF(EmployeeData36[[#This Row],[Probability]]&lt;30%,"High","Very High")))</f>
        <v>Low</v>
      </c>
      <c r="AN702">
        <f t="shared" si="10"/>
        <v>0</v>
      </c>
      <c r="AO702" t="str">
        <f>EmployeeData3[[#This Row],[Department]]</f>
        <v>Operations</v>
      </c>
      <c r="AP702" t="str">
        <f>EmployeeData3[[#This Row],[Country]]</f>
        <v>UK</v>
      </c>
      <c r="AQ702" t="str">
        <f>EmployeeData[[#This Row],[Job Level]]</f>
        <v>Senior Manager</v>
      </c>
      <c r="AR702">
        <v>0</v>
      </c>
    </row>
    <row r="703" spans="1:44">
      <c r="A703">
        <v>39</v>
      </c>
      <c r="B703">
        <v>3.2</v>
      </c>
      <c r="C703">
        <v>3.2</v>
      </c>
      <c r="D703" s="3">
        <v>0.72</v>
      </c>
      <c r="E703">
        <v>1</v>
      </c>
      <c r="F703">
        <v>3</v>
      </c>
      <c r="G703">
        <v>76</v>
      </c>
      <c r="H703">
        <v>18</v>
      </c>
      <c r="I703">
        <v>1.2</v>
      </c>
      <c r="J703">
        <v>0</v>
      </c>
      <c r="K703">
        <v>19</v>
      </c>
      <c r="L703">
        <v>0</v>
      </c>
      <c r="M703">
        <v>0</v>
      </c>
      <c r="N703">
        <v>0</v>
      </c>
      <c r="O703">
        <v>0</v>
      </c>
      <c r="P703">
        <v>0</v>
      </c>
      <c r="Q703">
        <v>0</v>
      </c>
      <c r="R703">
        <v>0</v>
      </c>
      <c r="S703">
        <v>0</v>
      </c>
      <c r="T703">
        <v>0</v>
      </c>
      <c r="U703">
        <v>0</v>
      </c>
      <c r="V703">
        <v>0</v>
      </c>
      <c r="W703">
        <v>1</v>
      </c>
      <c r="X703">
        <v>0</v>
      </c>
      <c r="Y703">
        <v>0</v>
      </c>
      <c r="Z703">
        <v>0</v>
      </c>
      <c r="AA703">
        <v>0</v>
      </c>
      <c r="AB703">
        <v>0</v>
      </c>
      <c r="AC703">
        <v>0</v>
      </c>
      <c r="AD703">
        <v>0</v>
      </c>
      <c r="AE703">
        <v>0</v>
      </c>
      <c r="AF703">
        <v>0</v>
      </c>
      <c r="AG703">
        <v>0</v>
      </c>
      <c r="AH703" s="59" cm="1">
        <f t="array" ref="AH703">$B$1005+SUMPRODUCT(A703:AG703,TRANSPOSE($B$1006:$B$1038))</f>
        <v>-3.1089082572216808</v>
      </c>
      <c r="AI703" s="3">
        <f>EXP(EmployeeData36[[#This Row],[Logit]])</f>
        <v>4.464967470083938E-2</v>
      </c>
      <c r="AJ703">
        <f>EmployeeData36[[#This Row],[Odds]]/(1+EmployeeData36[[#This Row],[Odds]])</f>
        <v>4.2741290005786761E-2</v>
      </c>
      <c r="AK703">
        <f>IF(AR703=1,LN(EmployeeData36[[#This Row],[Probability]]),LN(1-EmployeeData36[[#This Row],[Probability]]))</f>
        <v>-4.3681589690716463E-2</v>
      </c>
      <c r="AL703" s="3">
        <f>(AR703-EmployeeData36[[#This Row],[Probability]])^2</f>
        <v>1.8268178713587674E-3</v>
      </c>
      <c r="AM703" t="str">
        <f>IF(EmployeeData36[[#This Row],[Probability]]&lt;10%,"Low",
IF(EmployeeData36[[#This Row],[Probability]]&lt;20%,"Moderate",
IF(EmployeeData36[[#This Row],[Probability]]&lt;30%,"High","Very High")))</f>
        <v>Low</v>
      </c>
      <c r="AN703">
        <f t="shared" si="10"/>
        <v>0</v>
      </c>
      <c r="AO703" t="str">
        <f>EmployeeData3[[#This Row],[Department]]</f>
        <v>IT</v>
      </c>
      <c r="AP703" t="str">
        <f>EmployeeData3[[#This Row],[Country]]</f>
        <v>UK</v>
      </c>
      <c r="AQ703" t="str">
        <f>EmployeeData[[#This Row],[Job Level]]</f>
        <v>Professional</v>
      </c>
      <c r="AR703">
        <v>0</v>
      </c>
    </row>
    <row r="704" spans="1:44">
      <c r="A704">
        <v>35</v>
      </c>
      <c r="B704">
        <v>12.3</v>
      </c>
      <c r="C704">
        <v>3.4</v>
      </c>
      <c r="D704" s="3">
        <v>1.1599999999999999</v>
      </c>
      <c r="E704">
        <v>0</v>
      </c>
      <c r="F704">
        <v>15</v>
      </c>
      <c r="G704">
        <v>83</v>
      </c>
      <c r="H704">
        <v>3</v>
      </c>
      <c r="I704">
        <v>1.9</v>
      </c>
      <c r="J704">
        <v>0</v>
      </c>
      <c r="K704">
        <v>23</v>
      </c>
      <c r="L704">
        <v>1</v>
      </c>
      <c r="M704">
        <v>0</v>
      </c>
      <c r="N704">
        <v>0</v>
      </c>
      <c r="O704">
        <v>0</v>
      </c>
      <c r="P704">
        <v>0</v>
      </c>
      <c r="Q704">
        <v>0</v>
      </c>
      <c r="R704">
        <v>0</v>
      </c>
      <c r="S704">
        <v>0</v>
      </c>
      <c r="T704">
        <v>0</v>
      </c>
      <c r="U704">
        <v>0</v>
      </c>
      <c r="V704">
        <v>1</v>
      </c>
      <c r="W704">
        <v>0</v>
      </c>
      <c r="X704">
        <v>0</v>
      </c>
      <c r="Y704">
        <v>0</v>
      </c>
      <c r="Z704">
        <v>0</v>
      </c>
      <c r="AA704">
        <v>0</v>
      </c>
      <c r="AB704">
        <v>0</v>
      </c>
      <c r="AC704">
        <v>0</v>
      </c>
      <c r="AD704">
        <v>0</v>
      </c>
      <c r="AE704">
        <v>1</v>
      </c>
      <c r="AF704">
        <v>0</v>
      </c>
      <c r="AG704">
        <v>0</v>
      </c>
      <c r="AH704" s="59" cm="1">
        <f t="array" ref="AH704">$B$1005+SUMPRODUCT(A704:AG704,TRANSPOSE($B$1006:$B$1038))</f>
        <v>-2.3030524297212018</v>
      </c>
      <c r="AI704" s="3">
        <f>EXP(EmployeeData36[[#This Row],[Logit]])</f>
        <v>9.9953277245764277E-2</v>
      </c>
      <c r="AJ704">
        <f>EmployeeData36[[#This Row],[Odds]]/(1+EmployeeData36[[#This Row],[Odds]])</f>
        <v>9.0870475422413374E-2</v>
      </c>
      <c r="AK704">
        <f>IF(AR704=1,LN(EmployeeData36[[#This Row],[Probability]]),LN(1-EmployeeData36[[#This Row],[Probability]]))</f>
        <v>-9.5267703671103252E-2</v>
      </c>
      <c r="AL704" s="3">
        <f>(AR704-EmployeeData36[[#This Row],[Probability]])^2</f>
        <v>8.2574433034954334E-3</v>
      </c>
      <c r="AM704" t="str">
        <f>IF(EmployeeData36[[#This Row],[Probability]]&lt;10%,"Low",
IF(EmployeeData36[[#This Row],[Probability]]&lt;20%,"Moderate",
IF(EmployeeData36[[#This Row],[Probability]]&lt;30%,"High","Very High")))</f>
        <v>Low</v>
      </c>
      <c r="AN704">
        <f t="shared" si="10"/>
        <v>0</v>
      </c>
      <c r="AO704" t="str">
        <f>EmployeeData3[[#This Row],[Department]]</f>
        <v>HR</v>
      </c>
      <c r="AP704" t="str">
        <f>EmployeeData3[[#This Row],[Country]]</f>
        <v>US</v>
      </c>
      <c r="AQ704" t="str">
        <f>EmployeeData[[#This Row],[Job Level]]</f>
        <v>Professional</v>
      </c>
      <c r="AR704">
        <v>0</v>
      </c>
    </row>
    <row r="705" spans="1:44">
      <c r="A705">
        <v>39</v>
      </c>
      <c r="B705">
        <v>10.7</v>
      </c>
      <c r="C705">
        <v>3</v>
      </c>
      <c r="D705" s="3">
        <v>0.87</v>
      </c>
      <c r="E705">
        <v>1</v>
      </c>
      <c r="F705">
        <v>5</v>
      </c>
      <c r="G705">
        <v>54</v>
      </c>
      <c r="H705">
        <v>2</v>
      </c>
      <c r="I705">
        <v>5.5</v>
      </c>
      <c r="J705">
        <v>0</v>
      </c>
      <c r="K705">
        <v>26</v>
      </c>
      <c r="L705">
        <v>1</v>
      </c>
      <c r="M705">
        <v>0</v>
      </c>
      <c r="N705">
        <v>0</v>
      </c>
      <c r="O705">
        <v>0</v>
      </c>
      <c r="P705">
        <v>0</v>
      </c>
      <c r="Q705">
        <v>0</v>
      </c>
      <c r="R705">
        <v>0</v>
      </c>
      <c r="S705">
        <v>0</v>
      </c>
      <c r="T705">
        <v>0</v>
      </c>
      <c r="U705">
        <v>0</v>
      </c>
      <c r="V705">
        <v>0</v>
      </c>
      <c r="W705">
        <v>1</v>
      </c>
      <c r="X705">
        <v>0</v>
      </c>
      <c r="Y705">
        <v>0</v>
      </c>
      <c r="Z705">
        <v>0</v>
      </c>
      <c r="AA705">
        <v>0</v>
      </c>
      <c r="AB705">
        <v>0</v>
      </c>
      <c r="AC705">
        <v>0</v>
      </c>
      <c r="AD705">
        <v>0</v>
      </c>
      <c r="AE705">
        <v>1</v>
      </c>
      <c r="AF705">
        <v>0</v>
      </c>
      <c r="AG705">
        <v>0</v>
      </c>
      <c r="AH705" s="59" cm="1">
        <f t="array" ref="AH705">$B$1005+SUMPRODUCT(A705:AG705,TRANSPOSE($B$1006:$B$1038))</f>
        <v>-2.3856037276852193</v>
      </c>
      <c r="AI705" s="3">
        <f>EXP(EmployeeData36[[#This Row],[Logit]])</f>
        <v>9.203339969205207E-2</v>
      </c>
      <c r="AJ705">
        <f>EmployeeData36[[#This Row],[Odds]]/(1+EmployeeData36[[#This Row],[Odds]])</f>
        <v>8.4277092365494521E-2</v>
      </c>
      <c r="AK705">
        <f>IF(AR705=1,LN(EmployeeData36[[#This Row],[Probability]]),LN(1-EmployeeData36[[#This Row],[Probability]]))</f>
        <v>-8.8041462653559777E-2</v>
      </c>
      <c r="AL705" s="3">
        <f>(AR705-EmployeeData36[[#This Row],[Probability]])^2</f>
        <v>7.102628297582095E-3</v>
      </c>
      <c r="AM705" t="str">
        <f>IF(EmployeeData36[[#This Row],[Probability]]&lt;10%,"Low",
IF(EmployeeData36[[#This Row],[Probability]]&lt;20%,"Moderate",
IF(EmployeeData36[[#This Row],[Probability]]&lt;30%,"High","Very High")))</f>
        <v>Low</v>
      </c>
      <c r="AN705">
        <f t="shared" si="10"/>
        <v>0</v>
      </c>
      <c r="AO705" t="str">
        <f>EmployeeData3[[#This Row],[Department]]</f>
        <v>IT</v>
      </c>
      <c r="AP705" t="str">
        <f>EmployeeData3[[#This Row],[Country]]</f>
        <v>US</v>
      </c>
      <c r="AQ705" t="str">
        <f>EmployeeData[[#This Row],[Job Level]]</f>
        <v>Professional</v>
      </c>
      <c r="AR705">
        <v>0</v>
      </c>
    </row>
    <row r="706" spans="1:44">
      <c r="A706">
        <v>37</v>
      </c>
      <c r="B706">
        <v>4.8</v>
      </c>
      <c r="C706">
        <v>0.7</v>
      </c>
      <c r="D706" s="3">
        <v>0.99</v>
      </c>
      <c r="E706">
        <v>0</v>
      </c>
      <c r="F706">
        <v>30</v>
      </c>
      <c r="G706">
        <v>65</v>
      </c>
      <c r="H706">
        <v>2</v>
      </c>
      <c r="I706">
        <v>2.4</v>
      </c>
      <c r="J706">
        <v>0</v>
      </c>
      <c r="K706">
        <v>12</v>
      </c>
      <c r="L706">
        <v>0</v>
      </c>
      <c r="M706">
        <v>0</v>
      </c>
      <c r="N706">
        <v>1</v>
      </c>
      <c r="O706">
        <v>0</v>
      </c>
      <c r="P706">
        <v>0</v>
      </c>
      <c r="Q706">
        <v>0</v>
      </c>
      <c r="R706">
        <v>0</v>
      </c>
      <c r="S706">
        <v>0</v>
      </c>
      <c r="T706">
        <v>0</v>
      </c>
      <c r="U706">
        <v>0</v>
      </c>
      <c r="V706">
        <v>0</v>
      </c>
      <c r="W706">
        <v>1</v>
      </c>
      <c r="X706">
        <v>0</v>
      </c>
      <c r="Y706">
        <v>0</v>
      </c>
      <c r="Z706">
        <v>0</v>
      </c>
      <c r="AA706">
        <v>1</v>
      </c>
      <c r="AB706">
        <v>0</v>
      </c>
      <c r="AC706">
        <v>0</v>
      </c>
      <c r="AD706">
        <v>0</v>
      </c>
      <c r="AE706">
        <v>0</v>
      </c>
      <c r="AF706">
        <v>0</v>
      </c>
      <c r="AG706">
        <v>0</v>
      </c>
      <c r="AH706" s="59" cm="1">
        <f t="array" ref="AH706">$B$1005+SUMPRODUCT(A706:AG706,TRANSPOSE($B$1006:$B$1038))</f>
        <v>-1.2631649940075684</v>
      </c>
      <c r="AI706" s="3">
        <f>EXP(EmployeeData36[[#This Row],[Logit]])</f>
        <v>0.28275768241574034</v>
      </c>
      <c r="AJ706">
        <f>EmployeeData36[[#This Row],[Odds]]/(1+EmployeeData36[[#This Row],[Odds]])</f>
        <v>0.22042953730999282</v>
      </c>
      <c r="AK706">
        <f>IF(AR706=1,LN(EmployeeData36[[#This Row],[Probability]]),LN(1-EmployeeData36[[#This Row],[Probability]]))</f>
        <v>-0.24901219984226444</v>
      </c>
      <c r="AL706" s="3">
        <f>(AR706-EmployeeData36[[#This Row],[Probability]])^2</f>
        <v>4.8589180918697517E-2</v>
      </c>
      <c r="AM706" t="str">
        <f>IF(EmployeeData36[[#This Row],[Probability]]&lt;10%,"Low",
IF(EmployeeData36[[#This Row],[Probability]]&lt;20%,"Moderate",
IF(EmployeeData36[[#This Row],[Probability]]&lt;30%,"High","Very High")))</f>
        <v>High</v>
      </c>
      <c r="AN706">
        <f t="shared" ref="AN706:AN769" si="11">AR706</f>
        <v>0</v>
      </c>
      <c r="AO706" t="str">
        <f>EmployeeData3[[#This Row],[Department]]</f>
        <v>IT</v>
      </c>
      <c r="AP706" t="str">
        <f>EmployeeData3[[#This Row],[Country]]</f>
        <v>Canada</v>
      </c>
      <c r="AQ706" t="str">
        <f>EmployeeData[[#This Row],[Job Level]]</f>
        <v>Professional</v>
      </c>
      <c r="AR706">
        <v>0</v>
      </c>
    </row>
    <row r="707" spans="1:44">
      <c r="A707">
        <v>23</v>
      </c>
      <c r="B707">
        <v>1</v>
      </c>
      <c r="C707">
        <v>1</v>
      </c>
      <c r="D707" s="3">
        <v>1.03</v>
      </c>
      <c r="E707">
        <v>0</v>
      </c>
      <c r="F707">
        <v>11</v>
      </c>
      <c r="G707">
        <v>77</v>
      </c>
      <c r="H707">
        <v>2</v>
      </c>
      <c r="I707">
        <v>1.7</v>
      </c>
      <c r="J707">
        <v>1</v>
      </c>
      <c r="K707">
        <v>17</v>
      </c>
      <c r="L707">
        <v>1</v>
      </c>
      <c r="M707">
        <v>0</v>
      </c>
      <c r="N707">
        <v>0</v>
      </c>
      <c r="O707">
        <v>0</v>
      </c>
      <c r="P707">
        <v>1</v>
      </c>
      <c r="Q707">
        <v>0</v>
      </c>
      <c r="R707">
        <v>0</v>
      </c>
      <c r="S707">
        <v>0</v>
      </c>
      <c r="T707">
        <v>1</v>
      </c>
      <c r="U707">
        <v>0</v>
      </c>
      <c r="V707">
        <v>0</v>
      </c>
      <c r="W707">
        <v>0</v>
      </c>
      <c r="X707">
        <v>0</v>
      </c>
      <c r="Y707">
        <v>0</v>
      </c>
      <c r="Z707">
        <v>0</v>
      </c>
      <c r="AA707">
        <v>1</v>
      </c>
      <c r="AB707">
        <v>0</v>
      </c>
      <c r="AC707">
        <v>0</v>
      </c>
      <c r="AD707">
        <v>0</v>
      </c>
      <c r="AE707">
        <v>0</v>
      </c>
      <c r="AF707">
        <v>0</v>
      </c>
      <c r="AG707">
        <v>0</v>
      </c>
      <c r="AH707" s="59" cm="1">
        <f t="array" ref="AH707">$B$1005+SUMPRODUCT(A707:AG707,TRANSPOSE($B$1006:$B$1038))</f>
        <v>-4.2025875798496592E-2</v>
      </c>
      <c r="AI707" s="3">
        <f>EXP(EmployeeData36[[#This Row],[Logit]])</f>
        <v>0.95884496937226416</v>
      </c>
      <c r="AJ707">
        <f>EmployeeData36[[#This Row],[Odds]]/(1+EmployeeData36[[#This Row],[Odds]])</f>
        <v>0.48949507713187618</v>
      </c>
      <c r="AK707">
        <f>IF(AR707=1,LN(EmployeeData36[[#This Row],[Probability]]),LN(1-EmployeeData36[[#This Row],[Probability]]))</f>
        <v>-0.714380873993959</v>
      </c>
      <c r="AL707" s="3">
        <f>(AR707-EmployeeData36[[#This Row],[Probability]])^2</f>
        <v>0.26061527627258901</v>
      </c>
      <c r="AM707" t="str">
        <f>IF(EmployeeData36[[#This Row],[Probability]]&lt;10%,"Low",
IF(EmployeeData36[[#This Row],[Probability]]&lt;20%,"Moderate",
IF(EmployeeData36[[#This Row],[Probability]]&lt;30%,"High","Very High")))</f>
        <v>Very High</v>
      </c>
      <c r="AN707">
        <f t="shared" si="11"/>
        <v>1</v>
      </c>
      <c r="AO707" t="str">
        <f>EmployeeData3[[#This Row],[Department]]</f>
        <v>Claims</v>
      </c>
      <c r="AP707" t="str">
        <f>EmployeeData3[[#This Row],[Country]]</f>
        <v>Canada</v>
      </c>
      <c r="AQ707" t="str">
        <f>EmployeeData[[#This Row],[Job Level]]</f>
        <v>Entry</v>
      </c>
      <c r="AR707">
        <v>1</v>
      </c>
    </row>
    <row r="708" spans="1:44">
      <c r="A708">
        <v>52</v>
      </c>
      <c r="B708">
        <v>4.5999999999999996</v>
      </c>
      <c r="C708">
        <v>4.5999999999999996</v>
      </c>
      <c r="D708" s="3">
        <v>1.1200000000000001</v>
      </c>
      <c r="E708">
        <v>0</v>
      </c>
      <c r="F708">
        <v>3</v>
      </c>
      <c r="G708">
        <v>76</v>
      </c>
      <c r="H708">
        <v>16</v>
      </c>
      <c r="I708">
        <v>6.4</v>
      </c>
      <c r="J708">
        <v>0</v>
      </c>
      <c r="K708">
        <v>17</v>
      </c>
      <c r="L708">
        <v>0</v>
      </c>
      <c r="M708">
        <v>0</v>
      </c>
      <c r="N708">
        <v>0</v>
      </c>
      <c r="O708">
        <v>0</v>
      </c>
      <c r="P708">
        <v>0</v>
      </c>
      <c r="Q708">
        <v>0</v>
      </c>
      <c r="R708">
        <v>1</v>
      </c>
      <c r="S708">
        <v>0</v>
      </c>
      <c r="T708">
        <v>0</v>
      </c>
      <c r="U708">
        <v>0</v>
      </c>
      <c r="V708">
        <v>1</v>
      </c>
      <c r="W708">
        <v>0</v>
      </c>
      <c r="X708">
        <v>0</v>
      </c>
      <c r="Y708">
        <v>0</v>
      </c>
      <c r="Z708">
        <v>0</v>
      </c>
      <c r="AA708">
        <v>0</v>
      </c>
      <c r="AB708">
        <v>0</v>
      </c>
      <c r="AC708">
        <v>0</v>
      </c>
      <c r="AD708">
        <v>0</v>
      </c>
      <c r="AE708">
        <v>0</v>
      </c>
      <c r="AF708">
        <v>0</v>
      </c>
      <c r="AG708">
        <v>0</v>
      </c>
      <c r="AH708" s="59" cm="1">
        <f t="array" ref="AH708">$B$1005+SUMPRODUCT(A708:AG708,TRANSPOSE($B$1006:$B$1038))</f>
        <v>-2.2195356942963222</v>
      </c>
      <c r="AI708" s="3">
        <f>EXP(EmployeeData36[[#This Row],[Logit]])</f>
        <v>0.10865954836243309</v>
      </c>
      <c r="AJ708">
        <f>EmployeeData36[[#This Row],[Odds]]/(1+EmployeeData36[[#This Row],[Odds]])</f>
        <v>9.8009843078455214E-2</v>
      </c>
      <c r="AK708">
        <f>IF(AR708=1,LN(EmployeeData36[[#This Row],[Probability]]),LN(1-EmployeeData36[[#This Row],[Probability]]))</f>
        <v>-0.10315167148288576</v>
      </c>
      <c r="AL708" s="3">
        <f>(AR708-EmployeeData36[[#This Row],[Probability]])^2</f>
        <v>9.6059293402634156E-3</v>
      </c>
      <c r="AM708" t="str">
        <f>IF(EmployeeData36[[#This Row],[Probability]]&lt;10%,"Low",
IF(EmployeeData36[[#This Row],[Probability]]&lt;20%,"Moderate",
IF(EmployeeData36[[#This Row],[Probability]]&lt;30%,"High","Very High")))</f>
        <v>Low</v>
      </c>
      <c r="AN708">
        <f t="shared" si="11"/>
        <v>0</v>
      </c>
      <c r="AO708" t="str">
        <f>EmployeeData3[[#This Row],[Department]]</f>
        <v>HR</v>
      </c>
      <c r="AP708" t="str">
        <f>EmployeeData3[[#This Row],[Country]]</f>
        <v>UK</v>
      </c>
      <c r="AQ708" t="str">
        <f>EmployeeData[[#This Row],[Job Level]]</f>
        <v>Senior</v>
      </c>
      <c r="AR708">
        <v>0</v>
      </c>
    </row>
    <row r="709" spans="1:44">
      <c r="A709">
        <v>40</v>
      </c>
      <c r="B709">
        <v>1.5</v>
      </c>
      <c r="C709">
        <v>1.5</v>
      </c>
      <c r="D709" s="3">
        <v>1.08</v>
      </c>
      <c r="E709">
        <v>0</v>
      </c>
      <c r="F709">
        <v>22</v>
      </c>
      <c r="G709">
        <v>72</v>
      </c>
      <c r="H709">
        <v>10</v>
      </c>
      <c r="I709">
        <v>5.4</v>
      </c>
      <c r="J709">
        <v>1</v>
      </c>
      <c r="K709">
        <v>34</v>
      </c>
      <c r="L709">
        <v>0</v>
      </c>
      <c r="M709">
        <v>0</v>
      </c>
      <c r="N709">
        <v>1</v>
      </c>
      <c r="O709">
        <v>0</v>
      </c>
      <c r="P709">
        <v>0</v>
      </c>
      <c r="Q709">
        <v>0</v>
      </c>
      <c r="R709">
        <v>0</v>
      </c>
      <c r="S709">
        <v>0</v>
      </c>
      <c r="T709">
        <v>0</v>
      </c>
      <c r="U709">
        <v>0</v>
      </c>
      <c r="V709">
        <v>0</v>
      </c>
      <c r="W709">
        <v>0</v>
      </c>
      <c r="X709">
        <v>0</v>
      </c>
      <c r="Y709">
        <v>0</v>
      </c>
      <c r="Z709">
        <v>1</v>
      </c>
      <c r="AA709">
        <v>0</v>
      </c>
      <c r="AB709">
        <v>0</v>
      </c>
      <c r="AC709">
        <v>0</v>
      </c>
      <c r="AD709">
        <v>1</v>
      </c>
      <c r="AE709">
        <v>0</v>
      </c>
      <c r="AF709">
        <v>0</v>
      </c>
      <c r="AG709">
        <v>0</v>
      </c>
      <c r="AH709" s="59" cm="1">
        <f t="array" ref="AH709">$B$1005+SUMPRODUCT(A709:AG709,TRANSPOSE($B$1006:$B$1038))</f>
        <v>-1.4709226479067254</v>
      </c>
      <c r="AI709" s="3">
        <f>EXP(EmployeeData36[[#This Row],[Logit]])</f>
        <v>0.22971344275440891</v>
      </c>
      <c r="AJ709">
        <f>EmployeeData36[[#This Row],[Odds]]/(1+EmployeeData36[[#This Row],[Odds]])</f>
        <v>0.18680241653687923</v>
      </c>
      <c r="AK709">
        <f>IF(AR709=1,LN(EmployeeData36[[#This Row],[Probability]]),LN(1-EmployeeData36[[#This Row],[Probability]]))</f>
        <v>-0.20678116887141545</v>
      </c>
      <c r="AL709" s="3">
        <f>(AR709-EmployeeData36[[#This Row],[Probability]])^2</f>
        <v>3.4895142824017733E-2</v>
      </c>
      <c r="AM709" t="str">
        <f>IF(EmployeeData36[[#This Row],[Probability]]&lt;10%,"Low",
IF(EmployeeData36[[#This Row],[Probability]]&lt;20%,"Moderate",
IF(EmployeeData36[[#This Row],[Probability]]&lt;30%,"High","Very High")))</f>
        <v>Moderate</v>
      </c>
      <c r="AN709">
        <f t="shared" si="11"/>
        <v>0</v>
      </c>
      <c r="AO709" t="str">
        <f>EmployeeData3[[#This Row],[Department]]</f>
        <v>Underwriting</v>
      </c>
      <c r="AP709" t="str">
        <f>EmployeeData3[[#This Row],[Country]]</f>
        <v>Singapore</v>
      </c>
      <c r="AQ709" t="str">
        <f>EmployeeData[[#This Row],[Job Level]]</f>
        <v>Professional</v>
      </c>
      <c r="AR709">
        <v>0</v>
      </c>
    </row>
    <row r="710" spans="1:44">
      <c r="A710">
        <v>28</v>
      </c>
      <c r="B710">
        <v>2.4</v>
      </c>
      <c r="C710">
        <v>1.2</v>
      </c>
      <c r="D710" s="3">
        <v>1.01</v>
      </c>
      <c r="E710">
        <v>0</v>
      </c>
      <c r="F710">
        <v>32</v>
      </c>
      <c r="G710">
        <v>75</v>
      </c>
      <c r="H710">
        <v>15</v>
      </c>
      <c r="I710">
        <v>2</v>
      </c>
      <c r="J710">
        <v>0</v>
      </c>
      <c r="K710">
        <v>13</v>
      </c>
      <c r="L710">
        <v>1</v>
      </c>
      <c r="M710">
        <v>0</v>
      </c>
      <c r="N710">
        <v>1</v>
      </c>
      <c r="O710">
        <v>0</v>
      </c>
      <c r="P710">
        <v>0</v>
      </c>
      <c r="Q710">
        <v>0</v>
      </c>
      <c r="R710">
        <v>1</v>
      </c>
      <c r="S710">
        <v>0</v>
      </c>
      <c r="T710">
        <v>0</v>
      </c>
      <c r="U710">
        <v>1</v>
      </c>
      <c r="V710">
        <v>0</v>
      </c>
      <c r="W710">
        <v>0</v>
      </c>
      <c r="X710">
        <v>0</v>
      </c>
      <c r="Y710">
        <v>0</v>
      </c>
      <c r="Z710">
        <v>0</v>
      </c>
      <c r="AA710">
        <v>0</v>
      </c>
      <c r="AB710">
        <v>1</v>
      </c>
      <c r="AC710">
        <v>0</v>
      </c>
      <c r="AD710">
        <v>0</v>
      </c>
      <c r="AE710">
        <v>0</v>
      </c>
      <c r="AF710">
        <v>0</v>
      </c>
      <c r="AG710">
        <v>0</v>
      </c>
      <c r="AH710" s="59" cm="1">
        <f t="array" ref="AH710">$B$1005+SUMPRODUCT(A710:AG710,TRANSPOSE($B$1006:$B$1038))</f>
        <v>-1.667785327806584</v>
      </c>
      <c r="AI710" s="3">
        <f>EXP(EmployeeData36[[#This Row],[Logit]])</f>
        <v>0.18866443317605766</v>
      </c>
      <c r="AJ710">
        <f>EmployeeData36[[#This Row],[Odds]]/(1+EmployeeData36[[#This Row],[Odds]])</f>
        <v>0.15871967555381028</v>
      </c>
      <c r="AK710">
        <f>IF(AR710=1,LN(EmployeeData36[[#This Row],[Probability]]),LN(1-EmployeeData36[[#This Row],[Probability]]))</f>
        <v>-0.1728303517829001</v>
      </c>
      <c r="AL710" s="3">
        <f>(AR710-EmployeeData36[[#This Row],[Probability]])^2</f>
        <v>2.5191935407906801E-2</v>
      </c>
      <c r="AM710" t="str">
        <f>IF(EmployeeData36[[#This Row],[Probability]]&lt;10%,"Low",
IF(EmployeeData36[[#This Row],[Probability]]&lt;20%,"Moderate",
IF(EmployeeData36[[#This Row],[Probability]]&lt;30%,"High","Very High")))</f>
        <v>Moderate</v>
      </c>
      <c r="AN710">
        <f t="shared" si="11"/>
        <v>0</v>
      </c>
      <c r="AO710" t="str">
        <f>EmployeeData3[[#This Row],[Department]]</f>
        <v>Finance</v>
      </c>
      <c r="AP710" t="str">
        <f>EmployeeData3[[#This Row],[Country]]</f>
        <v>Germany</v>
      </c>
      <c r="AQ710" t="str">
        <f>EmployeeData[[#This Row],[Job Level]]</f>
        <v>Senior</v>
      </c>
      <c r="AR710">
        <v>0</v>
      </c>
    </row>
    <row r="711" spans="1:44">
      <c r="A711">
        <v>21</v>
      </c>
      <c r="B711">
        <v>2.6</v>
      </c>
      <c r="C711">
        <v>2.6</v>
      </c>
      <c r="D711" s="3">
        <v>0.86</v>
      </c>
      <c r="E711">
        <v>0</v>
      </c>
      <c r="F711">
        <v>22</v>
      </c>
      <c r="G711">
        <v>57</v>
      </c>
      <c r="H711">
        <v>1</v>
      </c>
      <c r="I711">
        <v>8.6999999999999993</v>
      </c>
      <c r="J711">
        <v>1</v>
      </c>
      <c r="K711">
        <v>3</v>
      </c>
      <c r="L711">
        <v>1</v>
      </c>
      <c r="M711">
        <v>0</v>
      </c>
      <c r="N711">
        <v>0</v>
      </c>
      <c r="O711">
        <v>1</v>
      </c>
      <c r="P711">
        <v>0</v>
      </c>
      <c r="Q711">
        <v>0</v>
      </c>
      <c r="R711">
        <v>1</v>
      </c>
      <c r="S711">
        <v>0</v>
      </c>
      <c r="T711">
        <v>0</v>
      </c>
      <c r="U711">
        <v>0</v>
      </c>
      <c r="V711">
        <v>0</v>
      </c>
      <c r="W711">
        <v>0</v>
      </c>
      <c r="X711">
        <v>1</v>
      </c>
      <c r="Y711">
        <v>0</v>
      </c>
      <c r="Z711">
        <v>0</v>
      </c>
      <c r="AA711">
        <v>0</v>
      </c>
      <c r="AB711">
        <v>0</v>
      </c>
      <c r="AC711">
        <v>0</v>
      </c>
      <c r="AD711">
        <v>0</v>
      </c>
      <c r="AE711">
        <v>0</v>
      </c>
      <c r="AF711">
        <v>0</v>
      </c>
      <c r="AG711">
        <v>0</v>
      </c>
      <c r="AH711" s="59" cm="1">
        <f t="array" ref="AH711">$B$1005+SUMPRODUCT(A711:AG711,TRANSPOSE($B$1006:$B$1038))</f>
        <v>-1.041767618792254</v>
      </c>
      <c r="AI711" s="3">
        <f>EXP(EmployeeData36[[#This Row],[Logit]])</f>
        <v>0.35283046067590507</v>
      </c>
      <c r="AJ711">
        <f>EmployeeData36[[#This Row],[Odds]]/(1+EmployeeData36[[#This Row],[Odds]])</f>
        <v>0.26080907470077436</v>
      </c>
      <c r="AK711">
        <f>IF(AR711=1,LN(EmployeeData36[[#This Row],[Probability]]),LN(1-EmployeeData36[[#This Row],[Probability]]))</f>
        <v>-0.30219903511093565</v>
      </c>
      <c r="AL711" s="3">
        <f>(AR711-EmployeeData36[[#This Row],[Probability]])^2</f>
        <v>6.8021373446274097E-2</v>
      </c>
      <c r="AM711" t="str">
        <f>IF(EmployeeData36[[#This Row],[Probability]]&lt;10%,"Low",
IF(EmployeeData36[[#This Row],[Probability]]&lt;20%,"Moderate",
IF(EmployeeData36[[#This Row],[Probability]]&lt;30%,"High","Very High")))</f>
        <v>High</v>
      </c>
      <c r="AN711">
        <f t="shared" si="11"/>
        <v>0</v>
      </c>
      <c r="AO711" t="str">
        <f>EmployeeData3[[#This Row],[Department]]</f>
        <v>Marketing</v>
      </c>
      <c r="AP711" t="str">
        <f>EmployeeData3[[#This Row],[Country]]</f>
        <v>UK</v>
      </c>
      <c r="AQ711" t="str">
        <f>EmployeeData[[#This Row],[Job Level]]</f>
        <v>Senior</v>
      </c>
      <c r="AR711">
        <v>0</v>
      </c>
    </row>
    <row r="712" spans="1:44">
      <c r="A712">
        <v>21</v>
      </c>
      <c r="B712">
        <v>1.5</v>
      </c>
      <c r="C712">
        <v>1.1000000000000001</v>
      </c>
      <c r="D712" s="3">
        <v>1.05</v>
      </c>
      <c r="E712">
        <v>1</v>
      </c>
      <c r="F712">
        <v>18</v>
      </c>
      <c r="G712">
        <v>96</v>
      </c>
      <c r="H712">
        <v>1</v>
      </c>
      <c r="I712">
        <v>2.5</v>
      </c>
      <c r="J712">
        <v>0</v>
      </c>
      <c r="K712">
        <v>0</v>
      </c>
      <c r="L712">
        <v>0</v>
      </c>
      <c r="M712">
        <v>0</v>
      </c>
      <c r="N712">
        <v>0</v>
      </c>
      <c r="O712">
        <v>0</v>
      </c>
      <c r="P712">
        <v>0</v>
      </c>
      <c r="Q712">
        <v>0</v>
      </c>
      <c r="R712">
        <v>0</v>
      </c>
      <c r="S712">
        <v>0</v>
      </c>
      <c r="T712">
        <v>0</v>
      </c>
      <c r="U712">
        <v>0</v>
      </c>
      <c r="V712">
        <v>0</v>
      </c>
      <c r="W712">
        <v>0</v>
      </c>
      <c r="X712">
        <v>0</v>
      </c>
      <c r="Y712">
        <v>0</v>
      </c>
      <c r="Z712">
        <v>1</v>
      </c>
      <c r="AA712">
        <v>0</v>
      </c>
      <c r="AB712">
        <v>0</v>
      </c>
      <c r="AC712">
        <v>0</v>
      </c>
      <c r="AD712">
        <v>0</v>
      </c>
      <c r="AE712">
        <v>0</v>
      </c>
      <c r="AF712">
        <v>1</v>
      </c>
      <c r="AG712">
        <v>0</v>
      </c>
      <c r="AH712" s="59" cm="1">
        <f t="array" ref="AH712">$B$1005+SUMPRODUCT(A712:AG712,TRANSPOSE($B$1006:$B$1038))</f>
        <v>-4.4217861616927454</v>
      </c>
      <c r="AI712" s="3">
        <f>EXP(EmployeeData36[[#This Row],[Logit]])</f>
        <v>1.2012756385439189E-2</v>
      </c>
      <c r="AJ712">
        <f>EmployeeData36[[#This Row],[Odds]]/(1+EmployeeData36[[#This Row],[Odds]])</f>
        <v>1.1870163008957137E-2</v>
      </c>
      <c r="AK712">
        <f>IF(AR712=1,LN(EmployeeData36[[#This Row],[Probability]]),LN(1-EmployeeData36[[#This Row],[Probability]]))</f>
        <v>-1.1941175909781684E-2</v>
      </c>
      <c r="AL712" s="3">
        <f>(AR712-EmployeeData36[[#This Row],[Probability]])^2</f>
        <v>1.4090076985921434E-4</v>
      </c>
      <c r="AM712" t="str">
        <f>IF(EmployeeData36[[#This Row],[Probability]]&lt;10%,"Low",
IF(EmployeeData36[[#This Row],[Probability]]&lt;20%,"Moderate",
IF(EmployeeData36[[#This Row],[Probability]]&lt;30%,"High","Very High")))</f>
        <v>Low</v>
      </c>
      <c r="AN712">
        <f t="shared" si="11"/>
        <v>0</v>
      </c>
      <c r="AO712" t="str">
        <f>EmployeeData3[[#This Row],[Department]]</f>
        <v>Underwriting</v>
      </c>
      <c r="AP712" t="str">
        <f>EmployeeData3[[#This Row],[Country]]</f>
        <v>UK</v>
      </c>
      <c r="AQ712" t="str">
        <f>EmployeeData[[#This Row],[Job Level]]</f>
        <v>Professional</v>
      </c>
      <c r="AR712">
        <v>0</v>
      </c>
    </row>
    <row r="713" spans="1:44">
      <c r="A713">
        <v>45</v>
      </c>
      <c r="B713">
        <v>4.5999999999999996</v>
      </c>
      <c r="C713">
        <v>0.9</v>
      </c>
      <c r="D713" s="3">
        <v>0.87</v>
      </c>
      <c r="E713">
        <v>0</v>
      </c>
      <c r="F713">
        <v>20</v>
      </c>
      <c r="G713">
        <v>79</v>
      </c>
      <c r="H713">
        <v>3</v>
      </c>
      <c r="I713">
        <v>3.4</v>
      </c>
      <c r="J713">
        <v>0</v>
      </c>
      <c r="K713">
        <v>6</v>
      </c>
      <c r="L713">
        <v>0</v>
      </c>
      <c r="M713">
        <v>0</v>
      </c>
      <c r="N713">
        <v>0</v>
      </c>
      <c r="O713">
        <v>0</v>
      </c>
      <c r="P713">
        <v>1</v>
      </c>
      <c r="Q713">
        <v>0</v>
      </c>
      <c r="R713">
        <v>0</v>
      </c>
      <c r="S713">
        <v>0</v>
      </c>
      <c r="T713">
        <v>0</v>
      </c>
      <c r="U713">
        <v>0</v>
      </c>
      <c r="V713">
        <v>0</v>
      </c>
      <c r="W713">
        <v>0</v>
      </c>
      <c r="X713">
        <v>0</v>
      </c>
      <c r="Y713">
        <v>0</v>
      </c>
      <c r="Z713">
        <v>0</v>
      </c>
      <c r="AA713">
        <v>0</v>
      </c>
      <c r="AB713">
        <v>0</v>
      </c>
      <c r="AC713">
        <v>0</v>
      </c>
      <c r="AD713">
        <v>0</v>
      </c>
      <c r="AE713">
        <v>0</v>
      </c>
      <c r="AF713">
        <v>1</v>
      </c>
      <c r="AG713">
        <v>0</v>
      </c>
      <c r="AH713" s="59" cm="1">
        <f t="array" ref="AH713">$B$1005+SUMPRODUCT(A713:AG713,TRANSPOSE($B$1006:$B$1038))</f>
        <v>-2.6118492021434081</v>
      </c>
      <c r="AI713" s="3">
        <f>EXP(EmployeeData36[[#This Row],[Logit]])</f>
        <v>7.3398689177125095E-2</v>
      </c>
      <c r="AJ713">
        <f>EmployeeData36[[#This Row],[Odds]]/(1+EmployeeData36[[#This Row],[Odds]])</f>
        <v>6.837970822695251E-2</v>
      </c>
      <c r="AK713">
        <f>IF(AR713=1,LN(EmployeeData36[[#This Row],[Probability]]),LN(1-EmployeeData36[[#This Row],[Probability]]))</f>
        <v>-7.0829959572147883E-2</v>
      </c>
      <c r="AL713" s="3">
        <f>(AR713-EmployeeData36[[#This Row],[Probability]])^2</f>
        <v>4.6757844972031568E-3</v>
      </c>
      <c r="AM713" t="str">
        <f>IF(EmployeeData36[[#This Row],[Probability]]&lt;10%,"Low",
IF(EmployeeData36[[#This Row],[Probability]]&lt;20%,"Moderate",
IF(EmployeeData36[[#This Row],[Probability]]&lt;30%,"High","Very High")))</f>
        <v>Low</v>
      </c>
      <c r="AN713">
        <f t="shared" si="11"/>
        <v>0</v>
      </c>
      <c r="AO713" t="str">
        <f>EmployeeData3[[#This Row],[Department]]</f>
        <v>Operations</v>
      </c>
      <c r="AP713" t="str">
        <f>EmployeeData3[[#This Row],[Country]]</f>
        <v>UK</v>
      </c>
      <c r="AQ713" t="str">
        <f>EmployeeData[[#This Row],[Job Level]]</f>
        <v>Entry</v>
      </c>
      <c r="AR713">
        <v>0</v>
      </c>
    </row>
    <row r="714" spans="1:44">
      <c r="A714">
        <v>32</v>
      </c>
      <c r="B714">
        <v>2.2000000000000002</v>
      </c>
      <c r="C714">
        <v>0.8</v>
      </c>
      <c r="D714" s="3">
        <v>1.1200000000000001</v>
      </c>
      <c r="E714">
        <v>0</v>
      </c>
      <c r="F714">
        <v>29</v>
      </c>
      <c r="G714">
        <v>52</v>
      </c>
      <c r="H714">
        <v>3</v>
      </c>
      <c r="I714">
        <v>2.9</v>
      </c>
      <c r="J714">
        <v>0</v>
      </c>
      <c r="K714">
        <v>40</v>
      </c>
      <c r="L714">
        <v>0</v>
      </c>
      <c r="M714">
        <v>0</v>
      </c>
      <c r="N714">
        <v>0</v>
      </c>
      <c r="O714">
        <v>0</v>
      </c>
      <c r="P714">
        <v>0</v>
      </c>
      <c r="Q714">
        <v>0</v>
      </c>
      <c r="R714">
        <v>1</v>
      </c>
      <c r="S714">
        <v>0</v>
      </c>
      <c r="T714">
        <v>0</v>
      </c>
      <c r="U714">
        <v>0</v>
      </c>
      <c r="V714">
        <v>0</v>
      </c>
      <c r="W714">
        <v>0</v>
      </c>
      <c r="X714">
        <v>0</v>
      </c>
      <c r="Y714">
        <v>1</v>
      </c>
      <c r="Z714">
        <v>0</v>
      </c>
      <c r="AA714">
        <v>0</v>
      </c>
      <c r="AB714">
        <v>0</v>
      </c>
      <c r="AC714">
        <v>0</v>
      </c>
      <c r="AD714">
        <v>0</v>
      </c>
      <c r="AE714">
        <v>0</v>
      </c>
      <c r="AF714">
        <v>0</v>
      </c>
      <c r="AG714">
        <v>0</v>
      </c>
      <c r="AH714" s="59" cm="1">
        <f t="array" ref="AH714">$B$1005+SUMPRODUCT(A714:AG714,TRANSPOSE($B$1006:$B$1038))</f>
        <v>-1.6421640138705498</v>
      </c>
      <c r="AI714" s="3">
        <f>EXP(EmployeeData36[[#This Row],[Logit]])</f>
        <v>0.19356072066131461</v>
      </c>
      <c r="AJ714">
        <f>EmployeeData36[[#This Row],[Odds]]/(1+EmployeeData36[[#This Row],[Odds]])</f>
        <v>0.16217081989265589</v>
      </c>
      <c r="AK714">
        <f>IF(AR714=1,LN(EmployeeData36[[#This Row],[Probability]]),LN(1-EmployeeData36[[#This Row],[Probability]]))</f>
        <v>-1.8191050555032848</v>
      </c>
      <c r="AL714" s="3">
        <f>(AR714-EmployeeData36[[#This Row],[Probability]])^2</f>
        <v>0.70195773503934444</v>
      </c>
      <c r="AM714" t="str">
        <f>IF(EmployeeData36[[#This Row],[Probability]]&lt;10%,"Low",
IF(EmployeeData36[[#This Row],[Probability]]&lt;20%,"Moderate",
IF(EmployeeData36[[#This Row],[Probability]]&lt;30%,"High","Very High")))</f>
        <v>Moderate</v>
      </c>
      <c r="AN714">
        <f t="shared" si="11"/>
        <v>1</v>
      </c>
      <c r="AO714" t="str">
        <f>EmployeeData3[[#This Row],[Department]]</f>
        <v>Sales</v>
      </c>
      <c r="AP714" t="str">
        <f>EmployeeData3[[#This Row],[Country]]</f>
        <v>UK</v>
      </c>
      <c r="AQ714" t="str">
        <f>EmployeeData[[#This Row],[Job Level]]</f>
        <v>Senior</v>
      </c>
      <c r="AR714">
        <v>1</v>
      </c>
    </row>
    <row r="715" spans="1:44">
      <c r="A715">
        <v>34</v>
      </c>
      <c r="B715">
        <v>3.3</v>
      </c>
      <c r="C715">
        <v>1.9</v>
      </c>
      <c r="D715" s="3">
        <v>0.88</v>
      </c>
      <c r="E715">
        <v>0</v>
      </c>
      <c r="F715">
        <v>8</v>
      </c>
      <c r="G715">
        <v>54</v>
      </c>
      <c r="H715">
        <v>5</v>
      </c>
      <c r="I715">
        <v>1.4</v>
      </c>
      <c r="J715">
        <v>1</v>
      </c>
      <c r="K715">
        <v>24</v>
      </c>
      <c r="L715">
        <v>1</v>
      </c>
      <c r="M715">
        <v>0</v>
      </c>
      <c r="N715">
        <v>0</v>
      </c>
      <c r="O715">
        <v>0</v>
      </c>
      <c r="P715">
        <v>0</v>
      </c>
      <c r="Q715">
        <v>0</v>
      </c>
      <c r="R715">
        <v>0</v>
      </c>
      <c r="S715">
        <v>0</v>
      </c>
      <c r="T715">
        <v>0</v>
      </c>
      <c r="U715">
        <v>0</v>
      </c>
      <c r="V715">
        <v>0</v>
      </c>
      <c r="W715">
        <v>0</v>
      </c>
      <c r="X715">
        <v>0</v>
      </c>
      <c r="Y715">
        <v>1</v>
      </c>
      <c r="Z715">
        <v>0</v>
      </c>
      <c r="AA715">
        <v>0</v>
      </c>
      <c r="AB715">
        <v>1</v>
      </c>
      <c r="AC715">
        <v>0</v>
      </c>
      <c r="AD715">
        <v>0</v>
      </c>
      <c r="AE715">
        <v>0</v>
      </c>
      <c r="AF715">
        <v>0</v>
      </c>
      <c r="AG715">
        <v>0</v>
      </c>
      <c r="AH715" s="59" cm="1">
        <f t="array" ref="AH715">$B$1005+SUMPRODUCT(A715:AG715,TRANSPOSE($B$1006:$B$1038))</f>
        <v>-0.67447084985815753</v>
      </c>
      <c r="AI715" s="3">
        <f>EXP(EmployeeData36[[#This Row],[Logit]])</f>
        <v>0.50942591209417465</v>
      </c>
      <c r="AJ715">
        <f>EmployeeData36[[#This Row],[Odds]]/(1+EmployeeData36[[#This Row],[Odds]])</f>
        <v>0.33749646671123995</v>
      </c>
      <c r="AK715">
        <f>IF(AR715=1,LN(EmployeeData36[[#This Row],[Probability]]),LN(1-EmployeeData36[[#This Row],[Probability]]))</f>
        <v>-0.41172938786992858</v>
      </c>
      <c r="AL715" s="3">
        <f>(AR715-EmployeeData36[[#This Row],[Probability]])^2</f>
        <v>0.11390386504257109</v>
      </c>
      <c r="AM715" t="str">
        <f>IF(EmployeeData36[[#This Row],[Probability]]&lt;10%,"Low",
IF(EmployeeData36[[#This Row],[Probability]]&lt;20%,"Moderate",
IF(EmployeeData36[[#This Row],[Probability]]&lt;30%,"High","Very High")))</f>
        <v>Very High</v>
      </c>
      <c r="AN715">
        <f t="shared" si="11"/>
        <v>0</v>
      </c>
      <c r="AO715" t="str">
        <f>EmployeeData3[[#This Row],[Department]]</f>
        <v>Sales</v>
      </c>
      <c r="AP715" t="str">
        <f>EmployeeData3[[#This Row],[Country]]</f>
        <v>Germany</v>
      </c>
      <c r="AQ715" t="str">
        <f>EmployeeData[[#This Row],[Job Level]]</f>
        <v>Professional</v>
      </c>
      <c r="AR715">
        <v>0</v>
      </c>
    </row>
    <row r="716" spans="1:44">
      <c r="A716">
        <v>42</v>
      </c>
      <c r="B716">
        <v>2.6</v>
      </c>
      <c r="C716">
        <v>2.5</v>
      </c>
      <c r="D716" s="3">
        <v>1.1499999999999999</v>
      </c>
      <c r="E716">
        <v>0</v>
      </c>
      <c r="F716">
        <v>15</v>
      </c>
      <c r="G716">
        <v>59</v>
      </c>
      <c r="H716">
        <v>5</v>
      </c>
      <c r="I716">
        <v>2.4</v>
      </c>
      <c r="J716">
        <v>0</v>
      </c>
      <c r="K716">
        <v>30</v>
      </c>
      <c r="L716">
        <v>1</v>
      </c>
      <c r="M716">
        <v>0</v>
      </c>
      <c r="N716">
        <v>0</v>
      </c>
      <c r="O716">
        <v>0</v>
      </c>
      <c r="P716">
        <v>1</v>
      </c>
      <c r="Q716">
        <v>0</v>
      </c>
      <c r="R716">
        <v>0</v>
      </c>
      <c r="S716">
        <v>0</v>
      </c>
      <c r="T716">
        <v>0</v>
      </c>
      <c r="U716">
        <v>0</v>
      </c>
      <c r="V716">
        <v>1</v>
      </c>
      <c r="W716">
        <v>0</v>
      </c>
      <c r="X716">
        <v>0</v>
      </c>
      <c r="Y716">
        <v>0</v>
      </c>
      <c r="Z716">
        <v>0</v>
      </c>
      <c r="AA716">
        <v>1</v>
      </c>
      <c r="AB716">
        <v>0</v>
      </c>
      <c r="AC716">
        <v>0</v>
      </c>
      <c r="AD716">
        <v>0</v>
      </c>
      <c r="AE716">
        <v>0</v>
      </c>
      <c r="AF716">
        <v>0</v>
      </c>
      <c r="AG716">
        <v>0</v>
      </c>
      <c r="AH716" s="59" cm="1">
        <f t="array" ref="AH716">$B$1005+SUMPRODUCT(A716:AG716,TRANSPOSE($B$1006:$B$1038))</f>
        <v>0.36147307869228951</v>
      </c>
      <c r="AI716" s="3">
        <f>EXP(EmployeeData36[[#This Row],[Logit]])</f>
        <v>1.4354423774781997</v>
      </c>
      <c r="AJ716">
        <f>EmployeeData36[[#This Row],[Odds]]/(1+EmployeeData36[[#This Row],[Odds]])</f>
        <v>0.58939697804081947</v>
      </c>
      <c r="AK716">
        <f>IF(AR716=1,LN(EmployeeData36[[#This Row],[Probability]]),LN(1-EmployeeData36[[#This Row],[Probability]]))</f>
        <v>-0.52865533587047964</v>
      </c>
      <c r="AL716" s="3">
        <f>(AR716-EmployeeData36[[#This Row],[Probability]])^2</f>
        <v>0.16859484164201127</v>
      </c>
      <c r="AM716" t="str">
        <f>IF(EmployeeData36[[#This Row],[Probability]]&lt;10%,"Low",
IF(EmployeeData36[[#This Row],[Probability]]&lt;20%,"Moderate",
IF(EmployeeData36[[#This Row],[Probability]]&lt;30%,"High","Very High")))</f>
        <v>Very High</v>
      </c>
      <c r="AN716">
        <f t="shared" si="11"/>
        <v>1</v>
      </c>
      <c r="AO716" t="str">
        <f>EmployeeData3[[#This Row],[Department]]</f>
        <v>HR</v>
      </c>
      <c r="AP716" t="str">
        <f>EmployeeData3[[#This Row],[Country]]</f>
        <v>Canada</v>
      </c>
      <c r="AQ716" t="str">
        <f>EmployeeData[[#This Row],[Job Level]]</f>
        <v>Entry</v>
      </c>
      <c r="AR716">
        <v>1</v>
      </c>
    </row>
    <row r="717" spans="1:44">
      <c r="A717">
        <v>33</v>
      </c>
      <c r="B717">
        <v>5.5</v>
      </c>
      <c r="C717">
        <v>4.2</v>
      </c>
      <c r="D717" s="3">
        <v>1</v>
      </c>
      <c r="E717">
        <v>0</v>
      </c>
      <c r="F717">
        <v>12</v>
      </c>
      <c r="G717">
        <v>77</v>
      </c>
      <c r="H717">
        <v>2</v>
      </c>
      <c r="I717">
        <v>2.6</v>
      </c>
      <c r="J717">
        <v>0</v>
      </c>
      <c r="K717">
        <v>30</v>
      </c>
      <c r="L717">
        <v>1</v>
      </c>
      <c r="M717">
        <v>0</v>
      </c>
      <c r="N717">
        <v>0</v>
      </c>
      <c r="O717">
        <v>0</v>
      </c>
      <c r="P717">
        <v>0</v>
      </c>
      <c r="Q717">
        <v>0</v>
      </c>
      <c r="R717">
        <v>0</v>
      </c>
      <c r="S717">
        <v>1</v>
      </c>
      <c r="T717">
        <v>1</v>
      </c>
      <c r="U717">
        <v>0</v>
      </c>
      <c r="V717">
        <v>0</v>
      </c>
      <c r="W717">
        <v>0</v>
      </c>
      <c r="X717">
        <v>0</v>
      </c>
      <c r="Y717">
        <v>0</v>
      </c>
      <c r="Z717">
        <v>0</v>
      </c>
      <c r="AA717">
        <v>0</v>
      </c>
      <c r="AB717">
        <v>1</v>
      </c>
      <c r="AC717">
        <v>0</v>
      </c>
      <c r="AD717">
        <v>0</v>
      </c>
      <c r="AE717">
        <v>0</v>
      </c>
      <c r="AF717">
        <v>1</v>
      </c>
      <c r="AG717">
        <v>0</v>
      </c>
      <c r="AH717" s="59" cm="1">
        <f t="array" ref="AH717">$B$1005+SUMPRODUCT(A717:AG717,TRANSPOSE($B$1006:$B$1038))</f>
        <v>-1.4343893354140373</v>
      </c>
      <c r="AI717" s="3">
        <f>EXP(EmployeeData36[[#This Row],[Logit]])</f>
        <v>0.23826081704185062</v>
      </c>
      <c r="AJ717">
        <f>EmployeeData36[[#This Row],[Odds]]/(1+EmployeeData36[[#This Row],[Odds]])</f>
        <v>0.19241569608173906</v>
      </c>
      <c r="AK717">
        <f>IF(AR717=1,LN(EmployeeData36[[#This Row],[Probability]]),LN(1-EmployeeData36[[#This Row],[Probability]]))</f>
        <v>-0.21370782819757961</v>
      </c>
      <c r="AL717" s="3">
        <f>(AR717-EmployeeData36[[#This Row],[Probability]])^2</f>
        <v>3.702380009862017E-2</v>
      </c>
      <c r="AM717" t="str">
        <f>IF(EmployeeData36[[#This Row],[Probability]]&lt;10%,"Low",
IF(EmployeeData36[[#This Row],[Probability]]&lt;20%,"Moderate",
IF(EmployeeData36[[#This Row],[Probability]]&lt;30%,"High","Very High")))</f>
        <v>Moderate</v>
      </c>
      <c r="AN717">
        <f t="shared" si="11"/>
        <v>0</v>
      </c>
      <c r="AO717" t="str">
        <f>EmployeeData3[[#This Row],[Department]]</f>
        <v>Claims</v>
      </c>
      <c r="AP717" t="str">
        <f>EmployeeData3[[#This Row],[Country]]</f>
        <v>Germany</v>
      </c>
      <c r="AQ717" t="str">
        <f>EmployeeData[[#This Row],[Job Level]]</f>
        <v>Senior Manager</v>
      </c>
      <c r="AR717">
        <v>0</v>
      </c>
    </row>
    <row r="718" spans="1:44">
      <c r="A718">
        <v>43</v>
      </c>
      <c r="B718">
        <v>5.2</v>
      </c>
      <c r="C718">
        <v>3.1</v>
      </c>
      <c r="D718" s="3">
        <v>1.0900000000000001</v>
      </c>
      <c r="E718">
        <v>0</v>
      </c>
      <c r="F718">
        <v>5</v>
      </c>
      <c r="G718">
        <v>54</v>
      </c>
      <c r="H718">
        <v>3</v>
      </c>
      <c r="I718">
        <v>0.5</v>
      </c>
      <c r="J718">
        <v>0</v>
      </c>
      <c r="K718">
        <v>25</v>
      </c>
      <c r="L718">
        <v>0</v>
      </c>
      <c r="M718">
        <v>0</v>
      </c>
      <c r="N718">
        <v>0</v>
      </c>
      <c r="O718">
        <v>0</v>
      </c>
      <c r="P718">
        <v>1</v>
      </c>
      <c r="Q718">
        <v>0</v>
      </c>
      <c r="R718">
        <v>0</v>
      </c>
      <c r="S718">
        <v>0</v>
      </c>
      <c r="T718">
        <v>0</v>
      </c>
      <c r="U718">
        <v>0</v>
      </c>
      <c r="V718">
        <v>0</v>
      </c>
      <c r="W718">
        <v>0</v>
      </c>
      <c r="X718">
        <v>0</v>
      </c>
      <c r="Y718">
        <v>0</v>
      </c>
      <c r="Z718">
        <v>1</v>
      </c>
      <c r="AA718">
        <v>0</v>
      </c>
      <c r="AB718">
        <v>0</v>
      </c>
      <c r="AC718">
        <v>0</v>
      </c>
      <c r="AD718">
        <v>0</v>
      </c>
      <c r="AE718">
        <v>0</v>
      </c>
      <c r="AF718">
        <v>0</v>
      </c>
      <c r="AG718">
        <v>0</v>
      </c>
      <c r="AH718" s="59" cm="1">
        <f t="array" ref="AH718">$B$1005+SUMPRODUCT(A718:AG718,TRANSPOSE($B$1006:$B$1038))</f>
        <v>-1.9789071558598612</v>
      </c>
      <c r="AI718" s="3">
        <f>EXP(EmployeeData36[[#This Row],[Logit]])</f>
        <v>0.13822020794648321</v>
      </c>
      <c r="AJ718">
        <f>EmployeeData36[[#This Row],[Odds]]/(1+EmployeeData36[[#This Row],[Odds]])</f>
        <v>0.1214353839279069</v>
      </c>
      <c r="AK718">
        <f>IF(AR718=1,LN(EmployeeData36[[#This Row],[Probability]]),LN(1-EmployeeData36[[#This Row],[Probability]]))</f>
        <v>-0.12946582133123397</v>
      </c>
      <c r="AL718" s="3">
        <f>(AR718-EmployeeData36[[#This Row],[Probability]])^2</f>
        <v>1.4746552469718149E-2</v>
      </c>
      <c r="AM718" t="str">
        <f>IF(EmployeeData36[[#This Row],[Probability]]&lt;10%,"Low",
IF(EmployeeData36[[#This Row],[Probability]]&lt;20%,"Moderate",
IF(EmployeeData36[[#This Row],[Probability]]&lt;30%,"High","Very High")))</f>
        <v>Moderate</v>
      </c>
      <c r="AN718">
        <f t="shared" si="11"/>
        <v>0</v>
      </c>
      <c r="AO718" t="str">
        <f>EmployeeData3[[#This Row],[Department]]</f>
        <v>Underwriting</v>
      </c>
      <c r="AP718" t="str">
        <f>EmployeeData3[[#This Row],[Country]]</f>
        <v>UK</v>
      </c>
      <c r="AQ718" t="str">
        <f>EmployeeData[[#This Row],[Job Level]]</f>
        <v>Entry</v>
      </c>
      <c r="AR718">
        <v>0</v>
      </c>
    </row>
    <row r="719" spans="1:44">
      <c r="A719">
        <v>39</v>
      </c>
      <c r="B719">
        <v>3.1</v>
      </c>
      <c r="C719">
        <v>3.1</v>
      </c>
      <c r="D719" s="3">
        <v>0.99</v>
      </c>
      <c r="E719">
        <v>0</v>
      </c>
      <c r="F719">
        <v>13</v>
      </c>
      <c r="G719">
        <v>65</v>
      </c>
      <c r="H719">
        <v>4</v>
      </c>
      <c r="I719">
        <v>3.3</v>
      </c>
      <c r="J719">
        <v>0</v>
      </c>
      <c r="K719">
        <v>23</v>
      </c>
      <c r="L719">
        <v>1</v>
      </c>
      <c r="M719">
        <v>0</v>
      </c>
      <c r="N719">
        <v>0</v>
      </c>
      <c r="O719">
        <v>0</v>
      </c>
      <c r="P719">
        <v>0</v>
      </c>
      <c r="Q719">
        <v>0</v>
      </c>
      <c r="R719">
        <v>1</v>
      </c>
      <c r="S719">
        <v>0</v>
      </c>
      <c r="T719">
        <v>1</v>
      </c>
      <c r="U719">
        <v>0</v>
      </c>
      <c r="V719">
        <v>0</v>
      </c>
      <c r="W719">
        <v>0</v>
      </c>
      <c r="X719">
        <v>0</v>
      </c>
      <c r="Y719">
        <v>0</v>
      </c>
      <c r="Z719">
        <v>0</v>
      </c>
      <c r="AA719">
        <v>0</v>
      </c>
      <c r="AB719">
        <v>0</v>
      </c>
      <c r="AC719">
        <v>0</v>
      </c>
      <c r="AD719">
        <v>0</v>
      </c>
      <c r="AE719">
        <v>1</v>
      </c>
      <c r="AF719">
        <v>0</v>
      </c>
      <c r="AG719">
        <v>0</v>
      </c>
      <c r="AH719" s="59" cm="1">
        <f t="array" ref="AH719">$B$1005+SUMPRODUCT(A719:AG719,TRANSPOSE($B$1006:$B$1038))</f>
        <v>-1.5423343137691441</v>
      </c>
      <c r="AI719" s="3">
        <f>EXP(EmployeeData36[[#This Row],[Logit]])</f>
        <v>0.2138812522993972</v>
      </c>
      <c r="AJ719">
        <f>EmployeeData36[[#This Row],[Odds]]/(1+EmployeeData36[[#This Row],[Odds]])</f>
        <v>0.17619619043811097</v>
      </c>
      <c r="AK719">
        <f>IF(AR719=1,LN(EmployeeData36[[#This Row],[Probability]]),LN(1-EmployeeData36[[#This Row],[Probability]]))</f>
        <v>-0.19382287261370776</v>
      </c>
      <c r="AL719" s="3">
        <f>(AR719-EmployeeData36[[#This Row],[Probability]])^2</f>
        <v>3.1045097524903066E-2</v>
      </c>
      <c r="AM719" t="str">
        <f>IF(EmployeeData36[[#This Row],[Probability]]&lt;10%,"Low",
IF(EmployeeData36[[#This Row],[Probability]]&lt;20%,"Moderate",
IF(EmployeeData36[[#This Row],[Probability]]&lt;30%,"High","Very High")))</f>
        <v>Moderate</v>
      </c>
      <c r="AN719">
        <f t="shared" si="11"/>
        <v>0</v>
      </c>
      <c r="AO719" t="str">
        <f>EmployeeData3[[#This Row],[Department]]</f>
        <v>Claims</v>
      </c>
      <c r="AP719" t="str">
        <f>EmployeeData3[[#This Row],[Country]]</f>
        <v>US</v>
      </c>
      <c r="AQ719" t="str">
        <f>EmployeeData[[#This Row],[Job Level]]</f>
        <v>Senior</v>
      </c>
      <c r="AR719">
        <v>0</v>
      </c>
    </row>
    <row r="720" spans="1:44">
      <c r="A720">
        <v>37</v>
      </c>
      <c r="B720">
        <v>5.7</v>
      </c>
      <c r="C720">
        <v>5.2</v>
      </c>
      <c r="D720" s="3">
        <v>0.75</v>
      </c>
      <c r="E720">
        <v>1</v>
      </c>
      <c r="F720">
        <v>26</v>
      </c>
      <c r="G720">
        <v>70</v>
      </c>
      <c r="H720">
        <v>1</v>
      </c>
      <c r="I720">
        <v>4.9000000000000004</v>
      </c>
      <c r="J720">
        <v>0</v>
      </c>
      <c r="K720">
        <v>37</v>
      </c>
      <c r="L720">
        <v>1</v>
      </c>
      <c r="M720">
        <v>0</v>
      </c>
      <c r="N720">
        <v>1</v>
      </c>
      <c r="O720">
        <v>0</v>
      </c>
      <c r="P720">
        <v>0</v>
      </c>
      <c r="Q720">
        <v>0</v>
      </c>
      <c r="R720">
        <v>0</v>
      </c>
      <c r="S720">
        <v>1</v>
      </c>
      <c r="T720">
        <v>0</v>
      </c>
      <c r="U720">
        <v>0</v>
      </c>
      <c r="V720">
        <v>0</v>
      </c>
      <c r="W720">
        <v>1</v>
      </c>
      <c r="X720">
        <v>0</v>
      </c>
      <c r="Y720">
        <v>0</v>
      </c>
      <c r="Z720">
        <v>0</v>
      </c>
      <c r="AA720">
        <v>0</v>
      </c>
      <c r="AB720">
        <v>0</v>
      </c>
      <c r="AC720">
        <v>0</v>
      </c>
      <c r="AD720">
        <v>0</v>
      </c>
      <c r="AE720">
        <v>0</v>
      </c>
      <c r="AF720">
        <v>0</v>
      </c>
      <c r="AG720">
        <v>1</v>
      </c>
      <c r="AH720" s="59" cm="1">
        <f t="array" ref="AH720">$B$1005+SUMPRODUCT(A720:AG720,TRANSPOSE($B$1006:$B$1038))</f>
        <v>-1.7573542830868218</v>
      </c>
      <c r="AI720" s="3">
        <f>EXP(EmployeeData36[[#This Row],[Logit]])</f>
        <v>0.17250064850184188</v>
      </c>
      <c r="AJ720">
        <f>EmployeeData36[[#This Row],[Odds]]/(1+EmployeeData36[[#This Row],[Odds]])</f>
        <v>0.14712200690230229</v>
      </c>
      <c r="AK720">
        <f>IF(AR720=1,LN(EmployeeData36[[#This Row],[Probability]]),LN(1-EmployeeData36[[#This Row],[Probability]]))</f>
        <v>-0.15913877443139973</v>
      </c>
      <c r="AL720" s="3">
        <f>(AR720-EmployeeData36[[#This Row],[Probability]])^2</f>
        <v>2.1644884914961082E-2</v>
      </c>
      <c r="AM720" t="str">
        <f>IF(EmployeeData36[[#This Row],[Probability]]&lt;10%,"Low",
IF(EmployeeData36[[#This Row],[Probability]]&lt;20%,"Moderate",
IF(EmployeeData36[[#This Row],[Probability]]&lt;30%,"High","Very High")))</f>
        <v>Moderate</v>
      </c>
      <c r="AN720">
        <f t="shared" si="11"/>
        <v>0</v>
      </c>
      <c r="AO720" t="str">
        <f>EmployeeData3[[#This Row],[Department]]</f>
        <v>IT</v>
      </c>
      <c r="AP720" t="str">
        <f>EmployeeData3[[#This Row],[Country]]</f>
        <v>UK</v>
      </c>
      <c r="AQ720" t="str">
        <f>EmployeeData[[#This Row],[Job Level]]</f>
        <v>Senior Manager</v>
      </c>
      <c r="AR720">
        <v>0</v>
      </c>
    </row>
    <row r="721" spans="1:44">
      <c r="A721">
        <v>24</v>
      </c>
      <c r="B721">
        <v>8.6</v>
      </c>
      <c r="C721">
        <v>0.8</v>
      </c>
      <c r="D721" s="3">
        <v>0.87</v>
      </c>
      <c r="E721">
        <v>0</v>
      </c>
      <c r="F721">
        <v>21</v>
      </c>
      <c r="G721">
        <v>66</v>
      </c>
      <c r="H721">
        <v>4</v>
      </c>
      <c r="I721">
        <v>1</v>
      </c>
      <c r="J721">
        <v>0</v>
      </c>
      <c r="K721">
        <v>26</v>
      </c>
      <c r="L721">
        <v>1</v>
      </c>
      <c r="M721">
        <v>0</v>
      </c>
      <c r="N721">
        <v>0</v>
      </c>
      <c r="O721">
        <v>0</v>
      </c>
      <c r="P721">
        <v>0</v>
      </c>
      <c r="Q721">
        <v>0</v>
      </c>
      <c r="R721">
        <v>0</v>
      </c>
      <c r="S721">
        <v>0</v>
      </c>
      <c r="T721">
        <v>0</v>
      </c>
      <c r="U721">
        <v>0</v>
      </c>
      <c r="V721">
        <v>0</v>
      </c>
      <c r="W721">
        <v>0</v>
      </c>
      <c r="X721">
        <v>1</v>
      </c>
      <c r="Y721">
        <v>0</v>
      </c>
      <c r="Z721">
        <v>0</v>
      </c>
      <c r="AA721">
        <v>0</v>
      </c>
      <c r="AB721">
        <v>0</v>
      </c>
      <c r="AC721">
        <v>0</v>
      </c>
      <c r="AD721">
        <v>0</v>
      </c>
      <c r="AE721">
        <v>0</v>
      </c>
      <c r="AF721">
        <v>0</v>
      </c>
      <c r="AG721">
        <v>1</v>
      </c>
      <c r="AH721" s="59" cm="1">
        <f t="array" ref="AH721">$B$1005+SUMPRODUCT(A721:AG721,TRANSPOSE($B$1006:$B$1038))</f>
        <v>-2.3102353333205663</v>
      </c>
      <c r="AI721" s="3">
        <f>EXP(EmployeeData36[[#This Row],[Logit]])</f>
        <v>9.9237894828128947E-2</v>
      </c>
      <c r="AJ721">
        <f>EmployeeData36[[#This Row],[Odds]]/(1+EmployeeData36[[#This Row],[Odds]])</f>
        <v>9.0278815254677208E-2</v>
      </c>
      <c r="AK721">
        <f>IF(AR721=1,LN(EmployeeData36[[#This Row],[Probability]]),LN(1-EmployeeData36[[#This Row],[Probability]]))</f>
        <v>-9.4617116808121612E-2</v>
      </c>
      <c r="AL721" s="3">
        <f>(AR721-EmployeeData36[[#This Row],[Probability]])^2</f>
        <v>8.1502644837881388E-3</v>
      </c>
      <c r="AM721" t="str">
        <f>IF(EmployeeData36[[#This Row],[Probability]]&lt;10%,"Low",
IF(EmployeeData36[[#This Row],[Probability]]&lt;20%,"Moderate",
IF(EmployeeData36[[#This Row],[Probability]]&lt;30%,"High","Very High")))</f>
        <v>Low</v>
      </c>
      <c r="AN721">
        <f t="shared" si="11"/>
        <v>0</v>
      </c>
      <c r="AO721" t="str">
        <f>EmployeeData3[[#This Row],[Department]]</f>
        <v>Marketing</v>
      </c>
      <c r="AP721" t="str">
        <f>EmployeeData3[[#This Row],[Country]]</f>
        <v>UK</v>
      </c>
      <c r="AQ721" t="str">
        <f>EmployeeData[[#This Row],[Job Level]]</f>
        <v>Professional</v>
      </c>
      <c r="AR721">
        <v>0</v>
      </c>
    </row>
    <row r="722" spans="1:44">
      <c r="A722">
        <v>31</v>
      </c>
      <c r="B722">
        <v>0.5</v>
      </c>
      <c r="C722">
        <v>0.4</v>
      </c>
      <c r="D722" s="3">
        <v>1.08</v>
      </c>
      <c r="E722">
        <v>0</v>
      </c>
      <c r="F722">
        <v>22</v>
      </c>
      <c r="G722">
        <v>75</v>
      </c>
      <c r="H722">
        <v>2</v>
      </c>
      <c r="I722">
        <v>4.4000000000000004</v>
      </c>
      <c r="J722">
        <v>1</v>
      </c>
      <c r="K722">
        <v>41</v>
      </c>
      <c r="L722">
        <v>0</v>
      </c>
      <c r="M722">
        <v>0</v>
      </c>
      <c r="N722">
        <v>1</v>
      </c>
      <c r="O722">
        <v>0</v>
      </c>
      <c r="P722">
        <v>0</v>
      </c>
      <c r="Q722">
        <v>0</v>
      </c>
      <c r="R722">
        <v>0</v>
      </c>
      <c r="S722">
        <v>0</v>
      </c>
      <c r="T722">
        <v>1</v>
      </c>
      <c r="U722">
        <v>0</v>
      </c>
      <c r="V722">
        <v>0</v>
      </c>
      <c r="W722">
        <v>0</v>
      </c>
      <c r="X722">
        <v>0</v>
      </c>
      <c r="Y722">
        <v>0</v>
      </c>
      <c r="Z722">
        <v>0</v>
      </c>
      <c r="AA722">
        <v>0</v>
      </c>
      <c r="AB722">
        <v>0</v>
      </c>
      <c r="AC722">
        <v>0</v>
      </c>
      <c r="AD722">
        <v>0</v>
      </c>
      <c r="AE722">
        <v>1</v>
      </c>
      <c r="AF722">
        <v>0</v>
      </c>
      <c r="AG722">
        <v>0</v>
      </c>
      <c r="AH722" s="59" cm="1">
        <f t="array" ref="AH722">$B$1005+SUMPRODUCT(A722:AG722,TRANSPOSE($B$1006:$B$1038))</f>
        <v>-1.5921511728311339</v>
      </c>
      <c r="AI722" s="3">
        <f>EXP(EmployeeData36[[#This Row],[Logit]])</f>
        <v>0.20348740399795223</v>
      </c>
      <c r="AJ722">
        <f>EmployeeData36[[#This Row],[Odds]]/(1+EmployeeData36[[#This Row],[Odds]])</f>
        <v>0.16908145720675816</v>
      </c>
      <c r="AK722">
        <f>IF(AR722=1,LN(EmployeeData36[[#This Row],[Probability]]),LN(1-EmployeeData36[[#This Row],[Probability]]))</f>
        <v>-0.18522351204409387</v>
      </c>
      <c r="AL722" s="3">
        <f>(AR722-EmployeeData36[[#This Row],[Probability]])^2</f>
        <v>2.858853917116079E-2</v>
      </c>
      <c r="AM722" t="str">
        <f>IF(EmployeeData36[[#This Row],[Probability]]&lt;10%,"Low",
IF(EmployeeData36[[#This Row],[Probability]]&lt;20%,"Moderate",
IF(EmployeeData36[[#This Row],[Probability]]&lt;30%,"High","Very High")))</f>
        <v>Moderate</v>
      </c>
      <c r="AN722">
        <f t="shared" si="11"/>
        <v>0</v>
      </c>
      <c r="AO722" t="str">
        <f>EmployeeData3[[#This Row],[Department]]</f>
        <v>Claims</v>
      </c>
      <c r="AP722" t="str">
        <f>EmployeeData3[[#This Row],[Country]]</f>
        <v>US</v>
      </c>
      <c r="AQ722" t="str">
        <f>EmployeeData[[#This Row],[Job Level]]</f>
        <v>Professional</v>
      </c>
      <c r="AR722">
        <v>0</v>
      </c>
    </row>
    <row r="723" spans="1:44">
      <c r="A723">
        <v>43</v>
      </c>
      <c r="B723">
        <v>2.5</v>
      </c>
      <c r="C723">
        <v>2.5</v>
      </c>
      <c r="D723" s="3">
        <v>0.98</v>
      </c>
      <c r="E723">
        <v>0</v>
      </c>
      <c r="F723">
        <v>17</v>
      </c>
      <c r="G723">
        <v>59</v>
      </c>
      <c r="H723">
        <v>4</v>
      </c>
      <c r="I723">
        <v>5.7</v>
      </c>
      <c r="J723">
        <v>0</v>
      </c>
      <c r="K723">
        <v>31</v>
      </c>
      <c r="L723">
        <v>1</v>
      </c>
      <c r="M723">
        <v>0</v>
      </c>
      <c r="N723">
        <v>0</v>
      </c>
      <c r="O723">
        <v>0</v>
      </c>
      <c r="P723">
        <v>0</v>
      </c>
      <c r="Q723">
        <v>0</v>
      </c>
      <c r="R723">
        <v>0</v>
      </c>
      <c r="S723">
        <v>0</v>
      </c>
      <c r="T723">
        <v>0</v>
      </c>
      <c r="U723">
        <v>1</v>
      </c>
      <c r="V723">
        <v>0</v>
      </c>
      <c r="W723">
        <v>0</v>
      </c>
      <c r="X723">
        <v>0</v>
      </c>
      <c r="Y723">
        <v>0</v>
      </c>
      <c r="Z723">
        <v>0</v>
      </c>
      <c r="AA723">
        <v>0</v>
      </c>
      <c r="AB723">
        <v>0</v>
      </c>
      <c r="AC723">
        <v>0</v>
      </c>
      <c r="AD723">
        <v>0</v>
      </c>
      <c r="AE723">
        <v>0</v>
      </c>
      <c r="AF723">
        <v>0</v>
      </c>
      <c r="AG723">
        <v>0</v>
      </c>
      <c r="AH723" s="59" cm="1">
        <f t="array" ref="AH723">$B$1005+SUMPRODUCT(A723:AG723,TRANSPOSE($B$1006:$B$1038))</f>
        <v>-1.1085663773500696</v>
      </c>
      <c r="AI723" s="3">
        <f>EXP(EmployeeData36[[#This Row],[Logit]])</f>
        <v>0.33003176309513821</v>
      </c>
      <c r="AJ723">
        <f>EmployeeData36[[#This Row],[Odds]]/(1+EmployeeData36[[#This Row],[Odds]])</f>
        <v>0.24813825673389636</v>
      </c>
      <c r="AK723">
        <f>IF(AR723=1,LN(EmployeeData36[[#This Row],[Probability]]),LN(1-EmployeeData36[[#This Row],[Probability]]))</f>
        <v>-0.28520282397491103</v>
      </c>
      <c r="AL723" s="3">
        <f>(AR723-EmployeeData36[[#This Row],[Probability]])^2</f>
        <v>6.1572594454937062E-2</v>
      </c>
      <c r="AM723" t="str">
        <f>IF(EmployeeData36[[#This Row],[Probability]]&lt;10%,"Low",
IF(EmployeeData36[[#This Row],[Probability]]&lt;20%,"Moderate",
IF(EmployeeData36[[#This Row],[Probability]]&lt;30%,"High","Very High")))</f>
        <v>High</v>
      </c>
      <c r="AN723">
        <f t="shared" si="11"/>
        <v>0</v>
      </c>
      <c r="AO723" t="str">
        <f>EmployeeData3[[#This Row],[Department]]</f>
        <v>Finance</v>
      </c>
      <c r="AP723" t="str">
        <f>EmployeeData3[[#This Row],[Country]]</f>
        <v>UK</v>
      </c>
      <c r="AQ723" t="str">
        <f>EmployeeData[[#This Row],[Job Level]]</f>
        <v>Professional</v>
      </c>
      <c r="AR723">
        <v>0</v>
      </c>
    </row>
    <row r="724" spans="1:44">
      <c r="A724">
        <v>32</v>
      </c>
      <c r="B724">
        <v>1.8</v>
      </c>
      <c r="C724">
        <v>1.8</v>
      </c>
      <c r="D724" s="3">
        <v>1.1299999999999999</v>
      </c>
      <c r="E724">
        <v>1</v>
      </c>
      <c r="F724">
        <v>21</v>
      </c>
      <c r="G724">
        <v>84</v>
      </c>
      <c r="H724">
        <v>2</v>
      </c>
      <c r="I724">
        <v>0.2</v>
      </c>
      <c r="J724">
        <v>0</v>
      </c>
      <c r="K724">
        <v>17</v>
      </c>
      <c r="L724">
        <v>1</v>
      </c>
      <c r="M724">
        <v>0</v>
      </c>
      <c r="N724">
        <v>0</v>
      </c>
      <c r="O724">
        <v>0</v>
      </c>
      <c r="P724">
        <v>0</v>
      </c>
      <c r="Q724">
        <v>0</v>
      </c>
      <c r="R724">
        <v>0</v>
      </c>
      <c r="S724">
        <v>0</v>
      </c>
      <c r="T724">
        <v>0</v>
      </c>
      <c r="U724">
        <v>0</v>
      </c>
      <c r="V724">
        <v>0</v>
      </c>
      <c r="W724">
        <v>1</v>
      </c>
      <c r="X724">
        <v>0</v>
      </c>
      <c r="Y724">
        <v>0</v>
      </c>
      <c r="Z724">
        <v>0</v>
      </c>
      <c r="AA724">
        <v>0</v>
      </c>
      <c r="AB724">
        <v>0</v>
      </c>
      <c r="AC724">
        <v>0</v>
      </c>
      <c r="AD724">
        <v>0</v>
      </c>
      <c r="AE724">
        <v>1</v>
      </c>
      <c r="AF724">
        <v>0</v>
      </c>
      <c r="AG724">
        <v>1</v>
      </c>
      <c r="AH724" s="59" cm="1">
        <f t="array" ref="AH724">$B$1005+SUMPRODUCT(A724:AG724,TRANSPOSE($B$1006:$B$1038))</f>
        <v>-2.7510963952878953</v>
      </c>
      <c r="AI724" s="3">
        <f>EXP(EmployeeData36[[#This Row],[Logit]])</f>
        <v>6.3857809410162475E-2</v>
      </c>
      <c r="AJ724">
        <f>EmployeeData36[[#This Row],[Odds]]/(1+EmployeeData36[[#This Row],[Odds]])</f>
        <v>6.0024759742627005E-2</v>
      </c>
      <c r="AK724">
        <f>IF(AR724=1,LN(EmployeeData36[[#This Row],[Probability]]),LN(1-EmployeeData36[[#This Row],[Probability]]))</f>
        <v>-6.1901744216726208E-2</v>
      </c>
      <c r="AL724" s="3">
        <f>(AR724-EmployeeData36[[#This Row],[Probability]])^2</f>
        <v>3.6029717821600958E-3</v>
      </c>
      <c r="AM724" t="str">
        <f>IF(EmployeeData36[[#This Row],[Probability]]&lt;10%,"Low",
IF(EmployeeData36[[#This Row],[Probability]]&lt;20%,"Moderate",
IF(EmployeeData36[[#This Row],[Probability]]&lt;30%,"High","Very High")))</f>
        <v>Low</v>
      </c>
      <c r="AN724">
        <f t="shared" si="11"/>
        <v>0</v>
      </c>
      <c r="AO724" t="str">
        <f>EmployeeData3[[#This Row],[Department]]</f>
        <v>IT</v>
      </c>
      <c r="AP724" t="str">
        <f>EmployeeData3[[#This Row],[Country]]</f>
        <v>US</v>
      </c>
      <c r="AQ724" t="str">
        <f>EmployeeData[[#This Row],[Job Level]]</f>
        <v>Professional</v>
      </c>
      <c r="AR724">
        <v>0</v>
      </c>
    </row>
    <row r="725" spans="1:44">
      <c r="A725">
        <v>49</v>
      </c>
      <c r="B725">
        <v>2.2999999999999998</v>
      </c>
      <c r="C725">
        <v>2.2999999999999998</v>
      </c>
      <c r="D725" s="3">
        <v>1.01</v>
      </c>
      <c r="E725">
        <v>0</v>
      </c>
      <c r="F725">
        <v>9</v>
      </c>
      <c r="G725">
        <v>65</v>
      </c>
      <c r="H725">
        <v>9</v>
      </c>
      <c r="I725">
        <v>2.4</v>
      </c>
      <c r="J725">
        <v>0</v>
      </c>
      <c r="K725">
        <v>18</v>
      </c>
      <c r="L725">
        <v>0</v>
      </c>
      <c r="M725">
        <v>0</v>
      </c>
      <c r="N725">
        <v>0</v>
      </c>
      <c r="O725">
        <v>0</v>
      </c>
      <c r="P725">
        <v>1</v>
      </c>
      <c r="Q725">
        <v>0</v>
      </c>
      <c r="R725">
        <v>0</v>
      </c>
      <c r="S725">
        <v>0</v>
      </c>
      <c r="T725">
        <v>0</v>
      </c>
      <c r="U725">
        <v>0</v>
      </c>
      <c r="V725">
        <v>0</v>
      </c>
      <c r="W725">
        <v>0</v>
      </c>
      <c r="X725">
        <v>1</v>
      </c>
      <c r="Y725">
        <v>0</v>
      </c>
      <c r="Z725">
        <v>0</v>
      </c>
      <c r="AA725">
        <v>0</v>
      </c>
      <c r="AB725">
        <v>0</v>
      </c>
      <c r="AC725">
        <v>0</v>
      </c>
      <c r="AD725">
        <v>0</v>
      </c>
      <c r="AE725">
        <v>1</v>
      </c>
      <c r="AF725">
        <v>0</v>
      </c>
      <c r="AG725">
        <v>0</v>
      </c>
      <c r="AH725" s="59" cm="1">
        <f t="array" ref="AH725">$B$1005+SUMPRODUCT(A725:AG725,TRANSPOSE($B$1006:$B$1038))</f>
        <v>-1.7959745253078305</v>
      </c>
      <c r="AI725" s="3">
        <f>EXP(EmployeeData36[[#This Row],[Logit]])</f>
        <v>0.16596563580016205</v>
      </c>
      <c r="AJ725">
        <f>EmployeeData36[[#This Row],[Odds]]/(1+EmployeeData36[[#This Row],[Odds]])</f>
        <v>0.14234179010453044</v>
      </c>
      <c r="AK725">
        <f>IF(AR725=1,LN(EmployeeData36[[#This Row],[Probability]]),LN(1-EmployeeData36[[#This Row],[Probability]]))</f>
        <v>-0.15354961562449571</v>
      </c>
      <c r="AL725" s="3">
        <f>(AR725-EmployeeData36[[#This Row],[Probability]])^2</f>
        <v>2.0261185210162198E-2</v>
      </c>
      <c r="AM725" t="str">
        <f>IF(EmployeeData36[[#This Row],[Probability]]&lt;10%,"Low",
IF(EmployeeData36[[#This Row],[Probability]]&lt;20%,"Moderate",
IF(EmployeeData36[[#This Row],[Probability]]&lt;30%,"High","Very High")))</f>
        <v>Moderate</v>
      </c>
      <c r="AN725">
        <f t="shared" si="11"/>
        <v>0</v>
      </c>
      <c r="AO725" t="str">
        <f>EmployeeData3[[#This Row],[Department]]</f>
        <v>Marketing</v>
      </c>
      <c r="AP725" t="str">
        <f>EmployeeData3[[#This Row],[Country]]</f>
        <v>US</v>
      </c>
      <c r="AQ725" t="str">
        <f>EmployeeData[[#This Row],[Job Level]]</f>
        <v>Entry</v>
      </c>
      <c r="AR725">
        <v>0</v>
      </c>
    </row>
    <row r="726" spans="1:44">
      <c r="A726">
        <v>59</v>
      </c>
      <c r="B726">
        <v>0.4</v>
      </c>
      <c r="C726">
        <v>0.4</v>
      </c>
      <c r="D726" s="3">
        <v>0.87</v>
      </c>
      <c r="E726">
        <v>0</v>
      </c>
      <c r="F726">
        <v>13</v>
      </c>
      <c r="G726">
        <v>63</v>
      </c>
      <c r="H726">
        <v>6</v>
      </c>
      <c r="I726">
        <v>8.6</v>
      </c>
      <c r="J726">
        <v>0</v>
      </c>
      <c r="K726">
        <v>15</v>
      </c>
      <c r="L726">
        <v>0</v>
      </c>
      <c r="M726">
        <v>0</v>
      </c>
      <c r="N726">
        <v>0</v>
      </c>
      <c r="O726">
        <v>0</v>
      </c>
      <c r="P726">
        <v>0</v>
      </c>
      <c r="Q726">
        <v>0</v>
      </c>
      <c r="R726">
        <v>1</v>
      </c>
      <c r="S726">
        <v>0</v>
      </c>
      <c r="T726">
        <v>0</v>
      </c>
      <c r="U726">
        <v>0</v>
      </c>
      <c r="V726">
        <v>0</v>
      </c>
      <c r="W726">
        <v>0</v>
      </c>
      <c r="X726">
        <v>0</v>
      </c>
      <c r="Y726">
        <v>0</v>
      </c>
      <c r="Z726">
        <v>0</v>
      </c>
      <c r="AA726">
        <v>0</v>
      </c>
      <c r="AB726">
        <v>1</v>
      </c>
      <c r="AC726">
        <v>0</v>
      </c>
      <c r="AD726">
        <v>0</v>
      </c>
      <c r="AE726">
        <v>0</v>
      </c>
      <c r="AF726">
        <v>0</v>
      </c>
      <c r="AG726">
        <v>0</v>
      </c>
      <c r="AH726" s="59" cm="1">
        <f t="array" ref="AH726">$B$1005+SUMPRODUCT(A726:AG726,TRANSPOSE($B$1006:$B$1038))</f>
        <v>-2.4428205328575361</v>
      </c>
      <c r="AI726" s="3">
        <f>EXP(EmployeeData36[[#This Row],[Logit]])</f>
        <v>8.6915357790775055E-2</v>
      </c>
      <c r="AJ726">
        <f>EmployeeData36[[#This Row],[Odds]]/(1+EmployeeData36[[#This Row],[Odds]])</f>
        <v>7.9965157514598081E-2</v>
      </c>
      <c r="AK726">
        <f>IF(AR726=1,LN(EmployeeData36[[#This Row],[Probability]]),LN(1-EmployeeData36[[#This Row],[Probability]]))</f>
        <v>-8.3343737389446046E-2</v>
      </c>
      <c r="AL726" s="3">
        <f>(AR726-EmployeeData36[[#This Row],[Probability]])^2</f>
        <v>6.3944264163344816E-3</v>
      </c>
      <c r="AM726" t="str">
        <f>IF(EmployeeData36[[#This Row],[Probability]]&lt;10%,"Low",
IF(EmployeeData36[[#This Row],[Probability]]&lt;20%,"Moderate",
IF(EmployeeData36[[#This Row],[Probability]]&lt;30%,"High","Very High")))</f>
        <v>Low</v>
      </c>
      <c r="AN726">
        <f t="shared" si="11"/>
        <v>0</v>
      </c>
      <c r="AO726" t="str">
        <f>EmployeeData3[[#This Row],[Department]]</f>
        <v>Operations</v>
      </c>
      <c r="AP726" t="str">
        <f>EmployeeData3[[#This Row],[Country]]</f>
        <v>Germany</v>
      </c>
      <c r="AQ726" t="str">
        <f>EmployeeData[[#This Row],[Job Level]]</f>
        <v>Senior</v>
      </c>
      <c r="AR726">
        <v>0</v>
      </c>
    </row>
    <row r="727" spans="1:44">
      <c r="A727">
        <v>44</v>
      </c>
      <c r="B727">
        <v>0.4</v>
      </c>
      <c r="C727">
        <v>0.4</v>
      </c>
      <c r="D727" s="3">
        <v>0.94</v>
      </c>
      <c r="E727">
        <v>1</v>
      </c>
      <c r="F727">
        <v>18</v>
      </c>
      <c r="G727">
        <v>80</v>
      </c>
      <c r="H727">
        <v>6</v>
      </c>
      <c r="I727">
        <v>3.3</v>
      </c>
      <c r="J727">
        <v>0</v>
      </c>
      <c r="K727">
        <v>39</v>
      </c>
      <c r="L727">
        <v>0</v>
      </c>
      <c r="M727">
        <v>1</v>
      </c>
      <c r="N727">
        <v>0</v>
      </c>
      <c r="O727">
        <v>0</v>
      </c>
      <c r="P727">
        <v>1</v>
      </c>
      <c r="Q727">
        <v>0</v>
      </c>
      <c r="R727">
        <v>0</v>
      </c>
      <c r="S727">
        <v>0</v>
      </c>
      <c r="T727">
        <v>0</v>
      </c>
      <c r="U727">
        <v>0</v>
      </c>
      <c r="V727">
        <v>0</v>
      </c>
      <c r="W727">
        <v>0</v>
      </c>
      <c r="X727">
        <v>0</v>
      </c>
      <c r="Y727">
        <v>0</v>
      </c>
      <c r="Z727">
        <v>1</v>
      </c>
      <c r="AA727">
        <v>0</v>
      </c>
      <c r="AB727">
        <v>0</v>
      </c>
      <c r="AC727">
        <v>0</v>
      </c>
      <c r="AD727">
        <v>0</v>
      </c>
      <c r="AE727">
        <v>0</v>
      </c>
      <c r="AF727">
        <v>0</v>
      </c>
      <c r="AG727">
        <v>1</v>
      </c>
      <c r="AH727" s="59" cm="1">
        <f t="array" ref="AH727">$B$1005+SUMPRODUCT(A727:AG727,TRANSPOSE($B$1006:$B$1038))</f>
        <v>-3.3159199207161008</v>
      </c>
      <c r="AI727" s="3">
        <f>EXP(EmployeeData36[[#This Row],[Logit]])</f>
        <v>3.6300639502559934E-2</v>
      </c>
      <c r="AJ727">
        <f>EmployeeData36[[#This Row],[Odds]]/(1+EmployeeData36[[#This Row],[Odds]])</f>
        <v>3.5029062145503248E-2</v>
      </c>
      <c r="AK727">
        <f>IF(AR727=1,LN(EmployeeData36[[#This Row],[Probability]]),LN(1-EmployeeData36[[#This Row],[Probability]]))</f>
        <v>-3.5657294309610135E-2</v>
      </c>
      <c r="AL727" s="3">
        <f>(AR727-EmployeeData36[[#This Row],[Probability]])^2</f>
        <v>1.2270351947935285E-3</v>
      </c>
      <c r="AM727" t="str">
        <f>IF(EmployeeData36[[#This Row],[Probability]]&lt;10%,"Low",
IF(EmployeeData36[[#This Row],[Probability]]&lt;20%,"Moderate",
IF(EmployeeData36[[#This Row],[Probability]]&lt;30%,"High","Very High")))</f>
        <v>Low</v>
      </c>
      <c r="AN727">
        <f t="shared" si="11"/>
        <v>0</v>
      </c>
      <c r="AO727" t="str">
        <f>EmployeeData3[[#This Row],[Department]]</f>
        <v>Underwriting</v>
      </c>
      <c r="AP727" t="str">
        <f>EmployeeData3[[#This Row],[Country]]</f>
        <v>UK</v>
      </c>
      <c r="AQ727" t="str">
        <f>EmployeeData[[#This Row],[Job Level]]</f>
        <v>Entry</v>
      </c>
      <c r="AR727">
        <v>0</v>
      </c>
    </row>
    <row r="728" spans="1:44">
      <c r="A728">
        <v>51</v>
      </c>
      <c r="B728">
        <v>2.7</v>
      </c>
      <c r="C728">
        <v>2.7</v>
      </c>
      <c r="D728" s="3">
        <v>1.02</v>
      </c>
      <c r="E728">
        <v>0</v>
      </c>
      <c r="F728">
        <v>18</v>
      </c>
      <c r="G728">
        <v>73</v>
      </c>
      <c r="H728">
        <v>7</v>
      </c>
      <c r="I728">
        <v>0.4</v>
      </c>
      <c r="J728">
        <v>0</v>
      </c>
      <c r="K728">
        <v>19</v>
      </c>
      <c r="L728">
        <v>0</v>
      </c>
      <c r="M728">
        <v>0</v>
      </c>
      <c r="N728">
        <v>1</v>
      </c>
      <c r="O728">
        <v>0</v>
      </c>
      <c r="P728">
        <v>0</v>
      </c>
      <c r="Q728">
        <v>0</v>
      </c>
      <c r="R728">
        <v>0</v>
      </c>
      <c r="S728">
        <v>0</v>
      </c>
      <c r="T728">
        <v>0</v>
      </c>
      <c r="U728">
        <v>0</v>
      </c>
      <c r="V728">
        <v>0</v>
      </c>
      <c r="W728">
        <v>1</v>
      </c>
      <c r="X728">
        <v>0</v>
      </c>
      <c r="Y728">
        <v>0</v>
      </c>
      <c r="Z728">
        <v>0</v>
      </c>
      <c r="AA728">
        <v>1</v>
      </c>
      <c r="AB728">
        <v>0</v>
      </c>
      <c r="AC728">
        <v>0</v>
      </c>
      <c r="AD728">
        <v>0</v>
      </c>
      <c r="AE728">
        <v>0</v>
      </c>
      <c r="AF728">
        <v>0</v>
      </c>
      <c r="AG728">
        <v>0</v>
      </c>
      <c r="AH728" s="59" cm="1">
        <f t="array" ref="AH728">$B$1005+SUMPRODUCT(A728:AG728,TRANSPOSE($B$1006:$B$1038))</f>
        <v>-1.2445019958793666</v>
      </c>
      <c r="AI728" s="3">
        <f>EXP(EmployeeData36[[#This Row],[Logit]])</f>
        <v>0.28808433960128565</v>
      </c>
      <c r="AJ728">
        <f>EmployeeData36[[#This Row],[Odds]]/(1+EmployeeData36[[#This Row],[Odds]])</f>
        <v>0.22365332047314496</v>
      </c>
      <c r="AK728">
        <f>IF(AR728=1,LN(EmployeeData36[[#This Row],[Probability]]),LN(1-EmployeeData36[[#This Row],[Probability]]))</f>
        <v>-0.25315610659526988</v>
      </c>
      <c r="AL728" s="3">
        <f>(AR728-EmployeeData36[[#This Row],[Probability]])^2</f>
        <v>5.0020807758663278E-2</v>
      </c>
      <c r="AM728" t="str">
        <f>IF(EmployeeData36[[#This Row],[Probability]]&lt;10%,"Low",
IF(EmployeeData36[[#This Row],[Probability]]&lt;20%,"Moderate",
IF(EmployeeData36[[#This Row],[Probability]]&lt;30%,"High","Very High")))</f>
        <v>High</v>
      </c>
      <c r="AN728">
        <f t="shared" si="11"/>
        <v>0</v>
      </c>
      <c r="AO728" t="str">
        <f>EmployeeData3[[#This Row],[Department]]</f>
        <v>IT</v>
      </c>
      <c r="AP728" t="str">
        <f>EmployeeData3[[#This Row],[Country]]</f>
        <v>Canada</v>
      </c>
      <c r="AQ728" t="str">
        <f>EmployeeData[[#This Row],[Job Level]]</f>
        <v>Professional</v>
      </c>
      <c r="AR728">
        <v>0</v>
      </c>
    </row>
    <row r="729" spans="1:44">
      <c r="A729">
        <v>44</v>
      </c>
      <c r="B729">
        <v>2.6</v>
      </c>
      <c r="C729">
        <v>2.2000000000000002</v>
      </c>
      <c r="D729" s="3">
        <v>0.75</v>
      </c>
      <c r="E729">
        <v>0</v>
      </c>
      <c r="F729">
        <v>19</v>
      </c>
      <c r="G729">
        <v>67</v>
      </c>
      <c r="H729">
        <v>6</v>
      </c>
      <c r="I729">
        <v>0.9</v>
      </c>
      <c r="J729">
        <v>0</v>
      </c>
      <c r="K729">
        <v>14</v>
      </c>
      <c r="L729">
        <v>1</v>
      </c>
      <c r="M729">
        <v>0</v>
      </c>
      <c r="N729">
        <v>1</v>
      </c>
      <c r="O729">
        <v>0</v>
      </c>
      <c r="P729">
        <v>0</v>
      </c>
      <c r="Q729">
        <v>0</v>
      </c>
      <c r="R729">
        <v>0</v>
      </c>
      <c r="S729">
        <v>1</v>
      </c>
      <c r="T729">
        <v>0</v>
      </c>
      <c r="U729">
        <v>0</v>
      </c>
      <c r="V729">
        <v>0</v>
      </c>
      <c r="W729">
        <v>0</v>
      </c>
      <c r="X729">
        <v>0</v>
      </c>
      <c r="Y729">
        <v>0</v>
      </c>
      <c r="Z729">
        <v>1</v>
      </c>
      <c r="AA729">
        <v>0</v>
      </c>
      <c r="AB729">
        <v>0</v>
      </c>
      <c r="AC729">
        <v>0</v>
      </c>
      <c r="AD729">
        <v>1</v>
      </c>
      <c r="AE729">
        <v>0</v>
      </c>
      <c r="AF729">
        <v>0</v>
      </c>
      <c r="AG729">
        <v>1</v>
      </c>
      <c r="AH729" s="59" cm="1">
        <f t="array" ref="AH729">$B$1005+SUMPRODUCT(A729:AG729,TRANSPOSE($B$1006:$B$1038))</f>
        <v>-1.7720348452219612</v>
      </c>
      <c r="AI729" s="3">
        <f>EXP(EmployeeData36[[#This Row],[Logit]])</f>
        <v>0.16998673995785557</v>
      </c>
      <c r="AJ729">
        <f>EmployeeData36[[#This Row],[Odds]]/(1+EmployeeData36[[#This Row],[Odds]])</f>
        <v>0.14528945854888808</v>
      </c>
      <c r="AK729">
        <f>IF(AR729=1,LN(EmployeeData36[[#This Row],[Probability]]),LN(1-EmployeeData36[[#This Row],[Probability]]))</f>
        <v>-0.15699241537608741</v>
      </c>
      <c r="AL729" s="3">
        <f>(AR729-EmployeeData36[[#This Row],[Probability]])^2</f>
        <v>2.110902676542907E-2</v>
      </c>
      <c r="AM729" t="str">
        <f>IF(EmployeeData36[[#This Row],[Probability]]&lt;10%,"Low",
IF(EmployeeData36[[#This Row],[Probability]]&lt;20%,"Moderate",
IF(EmployeeData36[[#This Row],[Probability]]&lt;30%,"High","Very High")))</f>
        <v>Moderate</v>
      </c>
      <c r="AN729">
        <f t="shared" si="11"/>
        <v>0</v>
      </c>
      <c r="AO729" t="str">
        <f>EmployeeData3[[#This Row],[Department]]</f>
        <v>Underwriting</v>
      </c>
      <c r="AP729" t="str">
        <f>EmployeeData3[[#This Row],[Country]]</f>
        <v>Singapore</v>
      </c>
      <c r="AQ729" t="str">
        <f>EmployeeData[[#This Row],[Job Level]]</f>
        <v>Senior Manager</v>
      </c>
      <c r="AR729">
        <v>0</v>
      </c>
    </row>
    <row r="730" spans="1:44">
      <c r="A730">
        <v>33</v>
      </c>
      <c r="B730">
        <v>9.4</v>
      </c>
      <c r="C730">
        <v>2</v>
      </c>
      <c r="D730" s="3">
        <v>1.21</v>
      </c>
      <c r="E730">
        <v>0</v>
      </c>
      <c r="F730">
        <v>15</v>
      </c>
      <c r="G730">
        <v>63</v>
      </c>
      <c r="H730">
        <v>9</v>
      </c>
      <c r="I730">
        <v>3.4</v>
      </c>
      <c r="J730">
        <v>0</v>
      </c>
      <c r="K730">
        <v>28</v>
      </c>
      <c r="L730">
        <v>0</v>
      </c>
      <c r="M730">
        <v>0</v>
      </c>
      <c r="N730">
        <v>0</v>
      </c>
      <c r="O730">
        <v>0</v>
      </c>
      <c r="P730">
        <v>0</v>
      </c>
      <c r="Q730">
        <v>1</v>
      </c>
      <c r="R730">
        <v>0</v>
      </c>
      <c r="S730">
        <v>0</v>
      </c>
      <c r="T730">
        <v>0</v>
      </c>
      <c r="U730">
        <v>1</v>
      </c>
      <c r="V730">
        <v>0</v>
      </c>
      <c r="W730">
        <v>0</v>
      </c>
      <c r="X730">
        <v>0</v>
      </c>
      <c r="Y730">
        <v>0</v>
      </c>
      <c r="Z730">
        <v>0</v>
      </c>
      <c r="AA730">
        <v>0</v>
      </c>
      <c r="AB730">
        <v>1</v>
      </c>
      <c r="AC730">
        <v>0</v>
      </c>
      <c r="AD730">
        <v>0</v>
      </c>
      <c r="AE730">
        <v>0</v>
      </c>
      <c r="AF730">
        <v>1</v>
      </c>
      <c r="AG730">
        <v>0</v>
      </c>
      <c r="AH730" s="59" cm="1">
        <f t="array" ref="AH730">$B$1005+SUMPRODUCT(A730:AG730,TRANSPOSE($B$1006:$B$1038))</f>
        <v>-1.8661652015281576</v>
      </c>
      <c r="AI730" s="3">
        <f>EXP(EmployeeData36[[#This Row],[Logit]])</f>
        <v>0.15471582969448852</v>
      </c>
      <c r="AJ730">
        <f>EmployeeData36[[#This Row],[Odds]]/(1+EmployeeData36[[#This Row],[Odds]])</f>
        <v>0.13398606455011774</v>
      </c>
      <c r="AK730">
        <f>IF(AR730=1,LN(EmployeeData36[[#This Row],[Probability]]),LN(1-EmployeeData36[[#This Row],[Probability]]))</f>
        <v>-0.14385427880565962</v>
      </c>
      <c r="AL730" s="3">
        <f>(AR730-EmployeeData36[[#This Row],[Probability]])^2</f>
        <v>1.7952265493628321E-2</v>
      </c>
      <c r="AM730" t="str">
        <f>IF(EmployeeData36[[#This Row],[Probability]]&lt;10%,"Low",
IF(EmployeeData36[[#This Row],[Probability]]&lt;20%,"Moderate",
IF(EmployeeData36[[#This Row],[Probability]]&lt;30%,"High","Very High")))</f>
        <v>Moderate</v>
      </c>
      <c r="AN730">
        <f t="shared" si="11"/>
        <v>0</v>
      </c>
      <c r="AO730" t="str">
        <f>EmployeeData3[[#This Row],[Department]]</f>
        <v>Finance</v>
      </c>
      <c r="AP730" t="str">
        <f>EmployeeData3[[#This Row],[Country]]</f>
        <v>Germany</v>
      </c>
      <c r="AQ730" t="str">
        <f>EmployeeData[[#This Row],[Job Level]]</f>
        <v>Manager</v>
      </c>
      <c r="AR730">
        <v>0</v>
      </c>
    </row>
    <row r="731" spans="1:44">
      <c r="A731">
        <v>40</v>
      </c>
      <c r="B731">
        <v>4.3</v>
      </c>
      <c r="C731">
        <v>4.3</v>
      </c>
      <c r="D731" s="3">
        <v>1.06</v>
      </c>
      <c r="E731">
        <v>0</v>
      </c>
      <c r="F731">
        <v>13</v>
      </c>
      <c r="G731">
        <v>65</v>
      </c>
      <c r="H731">
        <v>5</v>
      </c>
      <c r="I731">
        <v>4.2</v>
      </c>
      <c r="J731">
        <v>0</v>
      </c>
      <c r="K731">
        <v>23</v>
      </c>
      <c r="L731">
        <v>1</v>
      </c>
      <c r="M731">
        <v>1</v>
      </c>
      <c r="N731">
        <v>0</v>
      </c>
      <c r="O731">
        <v>0</v>
      </c>
      <c r="P731">
        <v>0</v>
      </c>
      <c r="Q731">
        <v>0</v>
      </c>
      <c r="R731">
        <v>1</v>
      </c>
      <c r="S731">
        <v>0</v>
      </c>
      <c r="T731">
        <v>0</v>
      </c>
      <c r="U731">
        <v>1</v>
      </c>
      <c r="V731">
        <v>0</v>
      </c>
      <c r="W731">
        <v>0</v>
      </c>
      <c r="X731">
        <v>0</v>
      </c>
      <c r="Y731">
        <v>0</v>
      </c>
      <c r="Z731">
        <v>0</v>
      </c>
      <c r="AA731">
        <v>1</v>
      </c>
      <c r="AB731">
        <v>0</v>
      </c>
      <c r="AC731">
        <v>0</v>
      </c>
      <c r="AD731">
        <v>0</v>
      </c>
      <c r="AE731">
        <v>0</v>
      </c>
      <c r="AF731">
        <v>0</v>
      </c>
      <c r="AG731">
        <v>0</v>
      </c>
      <c r="AH731" s="59" cm="1">
        <f t="array" ref="AH731">$B$1005+SUMPRODUCT(A731:AG731,TRANSPOSE($B$1006:$B$1038))</f>
        <v>-0.24510050012417894</v>
      </c>
      <c r="AI731" s="3">
        <f>EXP(EmployeeData36[[#This Row],[Logit]])</f>
        <v>0.78262588029121249</v>
      </c>
      <c r="AJ731">
        <f>EmployeeData36[[#This Row],[Odds]]/(1+EmployeeData36[[#This Row],[Odds]])</f>
        <v>0.43902979808829068</v>
      </c>
      <c r="AK731">
        <f>IF(AR731=1,LN(EmployeeData36[[#This Row],[Probability]]),LN(1-EmployeeData36[[#This Row],[Probability]]))</f>
        <v>-0.57808749089205513</v>
      </c>
      <c r="AL731" s="3">
        <f>(AR731-EmployeeData36[[#This Row],[Probability]])^2</f>
        <v>0.19274716360944527</v>
      </c>
      <c r="AM731" t="str">
        <f>IF(EmployeeData36[[#This Row],[Probability]]&lt;10%,"Low",
IF(EmployeeData36[[#This Row],[Probability]]&lt;20%,"Moderate",
IF(EmployeeData36[[#This Row],[Probability]]&lt;30%,"High","Very High")))</f>
        <v>Very High</v>
      </c>
      <c r="AN731">
        <f t="shared" si="11"/>
        <v>0</v>
      </c>
      <c r="AO731" t="str">
        <f>EmployeeData3[[#This Row],[Department]]</f>
        <v>Finance</v>
      </c>
      <c r="AP731" t="str">
        <f>EmployeeData3[[#This Row],[Country]]</f>
        <v>Canada</v>
      </c>
      <c r="AQ731" t="str">
        <f>EmployeeData[[#This Row],[Job Level]]</f>
        <v>Senior</v>
      </c>
      <c r="AR731">
        <v>0</v>
      </c>
    </row>
    <row r="732" spans="1:44">
      <c r="A732">
        <v>56</v>
      </c>
      <c r="B732">
        <v>5.6</v>
      </c>
      <c r="C732">
        <v>4.9000000000000004</v>
      </c>
      <c r="D732" s="3">
        <v>1.18</v>
      </c>
      <c r="E732">
        <v>0</v>
      </c>
      <c r="F732">
        <v>44</v>
      </c>
      <c r="G732">
        <v>65</v>
      </c>
      <c r="H732">
        <v>7</v>
      </c>
      <c r="I732">
        <v>2.8</v>
      </c>
      <c r="J732">
        <v>0</v>
      </c>
      <c r="K732">
        <v>28</v>
      </c>
      <c r="L732">
        <v>0</v>
      </c>
      <c r="M732">
        <v>0</v>
      </c>
      <c r="N732">
        <v>0</v>
      </c>
      <c r="O732">
        <v>1</v>
      </c>
      <c r="P732">
        <v>0</v>
      </c>
      <c r="Q732">
        <v>0</v>
      </c>
      <c r="R732">
        <v>0</v>
      </c>
      <c r="S732">
        <v>0</v>
      </c>
      <c r="T732">
        <v>0</v>
      </c>
      <c r="U732">
        <v>1</v>
      </c>
      <c r="V732">
        <v>0</v>
      </c>
      <c r="W732">
        <v>0</v>
      </c>
      <c r="X732">
        <v>0</v>
      </c>
      <c r="Y732">
        <v>0</v>
      </c>
      <c r="Z732">
        <v>0</v>
      </c>
      <c r="AA732">
        <v>0</v>
      </c>
      <c r="AB732">
        <v>0</v>
      </c>
      <c r="AC732">
        <v>0</v>
      </c>
      <c r="AD732">
        <v>0</v>
      </c>
      <c r="AE732">
        <v>1</v>
      </c>
      <c r="AF732">
        <v>0</v>
      </c>
      <c r="AG732">
        <v>1</v>
      </c>
      <c r="AH732" s="59" cm="1">
        <f t="array" ref="AH732">$B$1005+SUMPRODUCT(A732:AG732,TRANSPOSE($B$1006:$B$1038))</f>
        <v>-1.1387054508576664</v>
      </c>
      <c r="AI732" s="3">
        <f>EXP(EmployeeData36[[#This Row],[Logit]])</f>
        <v>0.32023331135792604</v>
      </c>
      <c r="AJ732">
        <f>EmployeeData36[[#This Row],[Odds]]/(1+EmployeeData36[[#This Row],[Odds]])</f>
        <v>0.24255812105555044</v>
      </c>
      <c r="AK732">
        <f>IF(AR732=1,LN(EmployeeData36[[#This Row],[Probability]]),LN(1-EmployeeData36[[#This Row],[Probability]]))</f>
        <v>-0.2778084720083886</v>
      </c>
      <c r="AL732" s="3">
        <f>(AR732-EmployeeData36[[#This Row],[Probability]])^2</f>
        <v>5.8834442089999064E-2</v>
      </c>
      <c r="AM732" t="str">
        <f>IF(EmployeeData36[[#This Row],[Probability]]&lt;10%,"Low",
IF(EmployeeData36[[#This Row],[Probability]]&lt;20%,"Moderate",
IF(EmployeeData36[[#This Row],[Probability]]&lt;30%,"High","Very High")))</f>
        <v>High</v>
      </c>
      <c r="AN732">
        <f t="shared" si="11"/>
        <v>0</v>
      </c>
      <c r="AO732" t="str">
        <f>EmployeeData3[[#This Row],[Department]]</f>
        <v>Finance</v>
      </c>
      <c r="AP732" t="str">
        <f>EmployeeData3[[#This Row],[Country]]</f>
        <v>US</v>
      </c>
      <c r="AQ732" t="str">
        <f>EmployeeData[[#This Row],[Job Level]]</f>
        <v>Professional</v>
      </c>
      <c r="AR732">
        <v>0</v>
      </c>
    </row>
    <row r="733" spans="1:44">
      <c r="A733">
        <v>33</v>
      </c>
      <c r="B733">
        <v>18</v>
      </c>
      <c r="C733">
        <v>3.6</v>
      </c>
      <c r="D733" s="3">
        <v>0.81</v>
      </c>
      <c r="E733">
        <v>1</v>
      </c>
      <c r="F733">
        <v>24</v>
      </c>
      <c r="G733">
        <v>52</v>
      </c>
      <c r="H733">
        <v>6</v>
      </c>
      <c r="I733">
        <v>3.2</v>
      </c>
      <c r="J733">
        <v>1</v>
      </c>
      <c r="K733">
        <v>47</v>
      </c>
      <c r="L733">
        <v>0</v>
      </c>
      <c r="M733">
        <v>0</v>
      </c>
      <c r="N733">
        <v>0</v>
      </c>
      <c r="O733">
        <v>0</v>
      </c>
      <c r="P733">
        <v>0</v>
      </c>
      <c r="Q733">
        <v>0</v>
      </c>
      <c r="R733">
        <v>1</v>
      </c>
      <c r="S733">
        <v>0</v>
      </c>
      <c r="T733">
        <v>0</v>
      </c>
      <c r="U733">
        <v>0</v>
      </c>
      <c r="V733">
        <v>0</v>
      </c>
      <c r="W733">
        <v>0</v>
      </c>
      <c r="X733">
        <v>0</v>
      </c>
      <c r="Y733">
        <v>0</v>
      </c>
      <c r="Z733">
        <v>1</v>
      </c>
      <c r="AA733">
        <v>0</v>
      </c>
      <c r="AB733">
        <v>0</v>
      </c>
      <c r="AC733">
        <v>0</v>
      </c>
      <c r="AD733">
        <v>0</v>
      </c>
      <c r="AE733">
        <v>0</v>
      </c>
      <c r="AF733">
        <v>1</v>
      </c>
      <c r="AG733">
        <v>0</v>
      </c>
      <c r="AH733" s="59" cm="1">
        <f t="array" ref="AH733">$B$1005+SUMPRODUCT(A733:AG733,TRANSPOSE($B$1006:$B$1038))</f>
        <v>-2.9636744708717551</v>
      </c>
      <c r="AI733" s="3">
        <f>EXP(EmployeeData36[[#This Row],[Logit]])</f>
        <v>5.1628859465565592E-2</v>
      </c>
      <c r="AJ733">
        <f>EmployeeData36[[#This Row],[Odds]]/(1+EmployeeData36[[#This Row],[Odds]])</f>
        <v>4.9094182801148314E-2</v>
      </c>
      <c r="AK733">
        <f>IF(AR733=1,LN(EmployeeData36[[#This Row],[Probability]]),LN(1-EmployeeData36[[#This Row],[Probability]]))</f>
        <v>-5.0340256883832604E-2</v>
      </c>
      <c r="AL733" s="3">
        <f>(AR733-EmployeeData36[[#This Row],[Probability]])^2</f>
        <v>2.4102387849125671E-3</v>
      </c>
      <c r="AM733" t="str">
        <f>IF(EmployeeData36[[#This Row],[Probability]]&lt;10%,"Low",
IF(EmployeeData36[[#This Row],[Probability]]&lt;20%,"Moderate",
IF(EmployeeData36[[#This Row],[Probability]]&lt;30%,"High","Very High")))</f>
        <v>Low</v>
      </c>
      <c r="AN733">
        <f t="shared" si="11"/>
        <v>0</v>
      </c>
      <c r="AO733" t="str">
        <f>EmployeeData3[[#This Row],[Department]]</f>
        <v>Underwriting</v>
      </c>
      <c r="AP733" t="str">
        <f>EmployeeData3[[#This Row],[Country]]</f>
        <v>UK</v>
      </c>
      <c r="AQ733" t="str">
        <f>EmployeeData[[#This Row],[Job Level]]</f>
        <v>Senior</v>
      </c>
      <c r="AR733">
        <v>0</v>
      </c>
    </row>
    <row r="734" spans="1:44">
      <c r="A734">
        <v>29</v>
      </c>
      <c r="B734">
        <v>0.5</v>
      </c>
      <c r="C734">
        <v>0.5</v>
      </c>
      <c r="D734" s="3">
        <v>1.1200000000000001</v>
      </c>
      <c r="E734">
        <v>0</v>
      </c>
      <c r="F734">
        <v>20</v>
      </c>
      <c r="G734">
        <v>66</v>
      </c>
      <c r="H734">
        <v>6</v>
      </c>
      <c r="I734">
        <v>2.9</v>
      </c>
      <c r="J734">
        <v>1</v>
      </c>
      <c r="K734">
        <v>35</v>
      </c>
      <c r="L734">
        <v>1</v>
      </c>
      <c r="M734">
        <v>0</v>
      </c>
      <c r="N734">
        <v>0</v>
      </c>
      <c r="O734">
        <v>0</v>
      </c>
      <c r="P734">
        <v>0</v>
      </c>
      <c r="Q734">
        <v>0</v>
      </c>
      <c r="R734">
        <v>1</v>
      </c>
      <c r="S734">
        <v>0</v>
      </c>
      <c r="T734">
        <v>0</v>
      </c>
      <c r="U734">
        <v>0</v>
      </c>
      <c r="V734">
        <v>0</v>
      </c>
      <c r="W734">
        <v>0</v>
      </c>
      <c r="X734">
        <v>0</v>
      </c>
      <c r="Y734">
        <v>0</v>
      </c>
      <c r="Z734">
        <v>0</v>
      </c>
      <c r="AA734">
        <v>1</v>
      </c>
      <c r="AB734">
        <v>0</v>
      </c>
      <c r="AC734">
        <v>0</v>
      </c>
      <c r="AD734">
        <v>0</v>
      </c>
      <c r="AE734">
        <v>0</v>
      </c>
      <c r="AF734">
        <v>0</v>
      </c>
      <c r="AG734">
        <v>0</v>
      </c>
      <c r="AH734" s="59" cm="1">
        <f t="array" ref="AH734">$B$1005+SUMPRODUCT(A734:AG734,TRANSPOSE($B$1006:$B$1038))</f>
        <v>-0.13394608961484056</v>
      </c>
      <c r="AI734" s="3">
        <f>EXP(EmployeeData36[[#This Row],[Logit]])</f>
        <v>0.87463721536151973</v>
      </c>
      <c r="AJ734">
        <f>EmployeeData36[[#This Row],[Odds]]/(1+EmployeeData36[[#This Row],[Odds]])</f>
        <v>0.46656345462172416</v>
      </c>
      <c r="AK734">
        <f>IF(AR734=1,LN(EmployeeData36[[#This Row],[Probability]]),LN(1-EmployeeData36[[#This Row],[Probability]]))</f>
        <v>-0.76236124517602732</v>
      </c>
      <c r="AL734" s="3">
        <f>(AR734-EmployeeData36[[#This Row],[Probability]])^2</f>
        <v>0.28455454794510937</v>
      </c>
      <c r="AM734" t="str">
        <f>IF(EmployeeData36[[#This Row],[Probability]]&lt;10%,"Low",
IF(EmployeeData36[[#This Row],[Probability]]&lt;20%,"Moderate",
IF(EmployeeData36[[#This Row],[Probability]]&lt;30%,"High","Very High")))</f>
        <v>Very High</v>
      </c>
      <c r="AN734">
        <f t="shared" si="11"/>
        <v>1</v>
      </c>
      <c r="AO734" t="str">
        <f>EmployeeData3[[#This Row],[Department]]</f>
        <v>Operations</v>
      </c>
      <c r="AP734" t="str">
        <f>EmployeeData3[[#This Row],[Country]]</f>
        <v>Canada</v>
      </c>
      <c r="AQ734" t="str">
        <f>EmployeeData[[#This Row],[Job Level]]</f>
        <v>Senior</v>
      </c>
      <c r="AR734">
        <v>1</v>
      </c>
    </row>
    <row r="735" spans="1:44">
      <c r="A735">
        <v>28</v>
      </c>
      <c r="B735">
        <v>11.2</v>
      </c>
      <c r="C735">
        <v>2.1</v>
      </c>
      <c r="D735" s="3">
        <v>1.21</v>
      </c>
      <c r="E735">
        <v>1</v>
      </c>
      <c r="F735">
        <v>14</v>
      </c>
      <c r="G735">
        <v>82</v>
      </c>
      <c r="H735">
        <v>1</v>
      </c>
      <c r="I735">
        <v>1.6</v>
      </c>
      <c r="J735">
        <v>1</v>
      </c>
      <c r="K735">
        <v>24</v>
      </c>
      <c r="L735">
        <v>0</v>
      </c>
      <c r="M735">
        <v>0</v>
      </c>
      <c r="N735">
        <v>0</v>
      </c>
      <c r="O735">
        <v>0</v>
      </c>
      <c r="P735">
        <v>0</v>
      </c>
      <c r="Q735">
        <v>0</v>
      </c>
      <c r="R735">
        <v>0</v>
      </c>
      <c r="S735">
        <v>0</v>
      </c>
      <c r="T735">
        <v>0</v>
      </c>
      <c r="U735">
        <v>0</v>
      </c>
      <c r="V735">
        <v>0</v>
      </c>
      <c r="W735">
        <v>0</v>
      </c>
      <c r="X735">
        <v>0</v>
      </c>
      <c r="Y735">
        <v>0</v>
      </c>
      <c r="Z735">
        <v>0</v>
      </c>
      <c r="AA735">
        <v>1</v>
      </c>
      <c r="AB735">
        <v>0</v>
      </c>
      <c r="AC735">
        <v>0</v>
      </c>
      <c r="AD735">
        <v>0</v>
      </c>
      <c r="AE735">
        <v>0</v>
      </c>
      <c r="AF735">
        <v>1</v>
      </c>
      <c r="AG735">
        <v>0</v>
      </c>
      <c r="AH735" s="59" cm="1">
        <f t="array" ref="AH735">$B$1005+SUMPRODUCT(A735:AG735,TRANSPOSE($B$1006:$B$1038))</f>
        <v>-2.3584515637002044</v>
      </c>
      <c r="AI735" s="3">
        <f>EXP(EmployeeData36[[#This Row],[Logit]])</f>
        <v>9.4566540149340184E-2</v>
      </c>
      <c r="AJ735">
        <f>EmployeeData36[[#This Row],[Odds]]/(1+EmployeeData36[[#This Row],[Odds]])</f>
        <v>8.6396337436404486E-2</v>
      </c>
      <c r="AK735">
        <f>IF(AR735=1,LN(EmployeeData36[[#This Row],[Probability]]),LN(1-EmployeeData36[[#This Row],[Probability]]))</f>
        <v>-9.0358431152792754E-2</v>
      </c>
      <c r="AL735" s="3">
        <f>(AR735-EmployeeData36[[#This Row],[Probability]])^2</f>
        <v>7.4643271224250672E-3</v>
      </c>
      <c r="AM735" t="str">
        <f>IF(EmployeeData36[[#This Row],[Probability]]&lt;10%,"Low",
IF(EmployeeData36[[#This Row],[Probability]]&lt;20%,"Moderate",
IF(EmployeeData36[[#This Row],[Probability]]&lt;30%,"High","Very High")))</f>
        <v>Low</v>
      </c>
      <c r="AN735">
        <f t="shared" si="11"/>
        <v>0</v>
      </c>
      <c r="AO735" t="str">
        <f>EmployeeData3[[#This Row],[Department]]</f>
        <v>Operations</v>
      </c>
      <c r="AP735" t="str">
        <f>EmployeeData3[[#This Row],[Country]]</f>
        <v>Canada</v>
      </c>
      <c r="AQ735" t="str">
        <f>EmployeeData[[#This Row],[Job Level]]</f>
        <v>Professional</v>
      </c>
      <c r="AR735">
        <v>0</v>
      </c>
    </row>
    <row r="736" spans="1:44">
      <c r="A736">
        <v>36</v>
      </c>
      <c r="B736">
        <v>3.8</v>
      </c>
      <c r="C736">
        <v>1.6</v>
      </c>
      <c r="D736" s="3">
        <v>0.84</v>
      </c>
      <c r="E736">
        <v>0</v>
      </c>
      <c r="F736">
        <v>12</v>
      </c>
      <c r="G736">
        <v>52</v>
      </c>
      <c r="H736">
        <v>2</v>
      </c>
      <c r="I736">
        <v>2.9</v>
      </c>
      <c r="J736">
        <v>0</v>
      </c>
      <c r="K736">
        <v>7</v>
      </c>
      <c r="L736">
        <v>1</v>
      </c>
      <c r="M736">
        <v>0</v>
      </c>
      <c r="N736">
        <v>1</v>
      </c>
      <c r="O736">
        <v>0</v>
      </c>
      <c r="P736">
        <v>0</v>
      </c>
      <c r="Q736">
        <v>0</v>
      </c>
      <c r="R736">
        <v>0</v>
      </c>
      <c r="S736">
        <v>0</v>
      </c>
      <c r="T736">
        <v>0</v>
      </c>
      <c r="U736">
        <v>0</v>
      </c>
      <c r="V736">
        <v>0</v>
      </c>
      <c r="W736">
        <v>0</v>
      </c>
      <c r="X736">
        <v>0</v>
      </c>
      <c r="Y736">
        <v>1</v>
      </c>
      <c r="Z736">
        <v>0</v>
      </c>
      <c r="AA736">
        <v>0</v>
      </c>
      <c r="AB736">
        <v>0</v>
      </c>
      <c r="AC736">
        <v>0</v>
      </c>
      <c r="AD736">
        <v>0</v>
      </c>
      <c r="AE736">
        <v>1</v>
      </c>
      <c r="AF736">
        <v>0</v>
      </c>
      <c r="AG736">
        <v>0</v>
      </c>
      <c r="AH736" s="59" cm="1">
        <f t="array" ref="AH736">$B$1005+SUMPRODUCT(A736:AG736,TRANSPOSE($B$1006:$B$1038))</f>
        <v>-1.4592678610921206</v>
      </c>
      <c r="AI736" s="3">
        <f>EXP(EmployeeData36[[#This Row],[Logit]])</f>
        <v>0.23240636620000327</v>
      </c>
      <c r="AJ736">
        <f>EmployeeData36[[#This Row],[Odds]]/(1+EmployeeData36[[#This Row],[Odds]])</f>
        <v>0.18857932949227135</v>
      </c>
      <c r="AK736">
        <f>IF(AR736=1,LN(EmployeeData36[[#This Row],[Probability]]),LN(1-EmployeeData36[[#This Row],[Probability]]))</f>
        <v>-1.6682365145121139</v>
      </c>
      <c r="AL736" s="3">
        <f>(AR736-EmployeeData36[[#This Row],[Probability]])^2</f>
        <v>0.65840350452721208</v>
      </c>
      <c r="AM736" t="str">
        <f>IF(EmployeeData36[[#This Row],[Probability]]&lt;10%,"Low",
IF(EmployeeData36[[#This Row],[Probability]]&lt;20%,"Moderate",
IF(EmployeeData36[[#This Row],[Probability]]&lt;30%,"High","Very High")))</f>
        <v>Moderate</v>
      </c>
      <c r="AN736">
        <f t="shared" si="11"/>
        <v>1</v>
      </c>
      <c r="AO736" t="str">
        <f>EmployeeData3[[#This Row],[Department]]</f>
        <v>Sales</v>
      </c>
      <c r="AP736" t="str">
        <f>EmployeeData3[[#This Row],[Country]]</f>
        <v>US</v>
      </c>
      <c r="AQ736" t="str">
        <f>EmployeeData[[#This Row],[Job Level]]</f>
        <v>Professional</v>
      </c>
      <c r="AR736">
        <v>1</v>
      </c>
    </row>
    <row r="737" spans="1:44">
      <c r="A737">
        <v>29</v>
      </c>
      <c r="B737">
        <v>2.8</v>
      </c>
      <c r="C737">
        <v>2.4</v>
      </c>
      <c r="D737" s="3">
        <v>1.1100000000000001</v>
      </c>
      <c r="E737">
        <v>1</v>
      </c>
      <c r="F737">
        <v>15</v>
      </c>
      <c r="G737">
        <v>91</v>
      </c>
      <c r="H737">
        <v>5</v>
      </c>
      <c r="I737">
        <v>0.7</v>
      </c>
      <c r="J737">
        <v>0</v>
      </c>
      <c r="K737">
        <v>18</v>
      </c>
      <c r="L737">
        <v>0</v>
      </c>
      <c r="M737">
        <v>0</v>
      </c>
      <c r="N737">
        <v>0</v>
      </c>
      <c r="O737">
        <v>0</v>
      </c>
      <c r="P737">
        <v>0</v>
      </c>
      <c r="Q737">
        <v>1</v>
      </c>
      <c r="R737">
        <v>0</v>
      </c>
      <c r="S737">
        <v>0</v>
      </c>
      <c r="T737">
        <v>0</v>
      </c>
      <c r="U737">
        <v>0</v>
      </c>
      <c r="V737">
        <v>0</v>
      </c>
      <c r="W737">
        <v>0</v>
      </c>
      <c r="X737">
        <v>0</v>
      </c>
      <c r="Y737">
        <v>0</v>
      </c>
      <c r="Z737">
        <v>1</v>
      </c>
      <c r="AA737">
        <v>1</v>
      </c>
      <c r="AB737">
        <v>0</v>
      </c>
      <c r="AC737">
        <v>0</v>
      </c>
      <c r="AD737">
        <v>0</v>
      </c>
      <c r="AE737">
        <v>0</v>
      </c>
      <c r="AF737">
        <v>0</v>
      </c>
      <c r="AG737">
        <v>0</v>
      </c>
      <c r="AH737" s="59" cm="1">
        <f t="array" ref="AH737">$B$1005+SUMPRODUCT(A737:AG737,TRANSPOSE($B$1006:$B$1038))</f>
        <v>-2.8533294953166219</v>
      </c>
      <c r="AI737" s="3">
        <f>EXP(EmployeeData36[[#This Row],[Logit]])</f>
        <v>5.7652048741596074E-2</v>
      </c>
      <c r="AJ737">
        <f>EmployeeData36[[#This Row],[Odds]]/(1+EmployeeData36[[#This Row],[Odds]])</f>
        <v>5.4509466331759106E-2</v>
      </c>
      <c r="AK737">
        <f>IF(AR737=1,LN(EmployeeData36[[#This Row],[Probability]]),LN(1-EmployeeData36[[#This Row],[Probability]]))</f>
        <v>-5.6051402918683386E-2</v>
      </c>
      <c r="AL737" s="3">
        <f>(AR737-EmployeeData36[[#This Row],[Probability]])^2</f>
        <v>2.9712819197731796E-3</v>
      </c>
      <c r="AM737" t="str">
        <f>IF(EmployeeData36[[#This Row],[Probability]]&lt;10%,"Low",
IF(EmployeeData36[[#This Row],[Probability]]&lt;20%,"Moderate",
IF(EmployeeData36[[#This Row],[Probability]]&lt;30%,"High","Very High")))</f>
        <v>Low</v>
      </c>
      <c r="AN737">
        <f t="shared" si="11"/>
        <v>0</v>
      </c>
      <c r="AO737" t="str">
        <f>EmployeeData3[[#This Row],[Department]]</f>
        <v>Underwriting</v>
      </c>
      <c r="AP737" t="str">
        <f>EmployeeData3[[#This Row],[Country]]</f>
        <v>Canada</v>
      </c>
      <c r="AQ737" t="str">
        <f>EmployeeData[[#This Row],[Job Level]]</f>
        <v>Manager</v>
      </c>
      <c r="AR737">
        <v>0</v>
      </c>
    </row>
    <row r="738" spans="1:44">
      <c r="A738">
        <v>53</v>
      </c>
      <c r="B738">
        <v>2.5</v>
      </c>
      <c r="C738">
        <v>1.3</v>
      </c>
      <c r="D738" s="3">
        <v>1.04</v>
      </c>
      <c r="E738">
        <v>0</v>
      </c>
      <c r="F738">
        <v>19</v>
      </c>
      <c r="G738">
        <v>87</v>
      </c>
      <c r="H738">
        <v>2</v>
      </c>
      <c r="I738">
        <v>2.1</v>
      </c>
      <c r="J738">
        <v>0</v>
      </c>
      <c r="K738">
        <v>33</v>
      </c>
      <c r="L738">
        <v>0</v>
      </c>
      <c r="M738">
        <v>0</v>
      </c>
      <c r="N738">
        <v>0</v>
      </c>
      <c r="O738">
        <v>0</v>
      </c>
      <c r="P738">
        <v>0</v>
      </c>
      <c r="Q738">
        <v>0</v>
      </c>
      <c r="R738">
        <v>0</v>
      </c>
      <c r="S738">
        <v>0</v>
      </c>
      <c r="T738">
        <v>0</v>
      </c>
      <c r="U738">
        <v>0</v>
      </c>
      <c r="V738">
        <v>0</v>
      </c>
      <c r="W738">
        <v>0</v>
      </c>
      <c r="X738">
        <v>0</v>
      </c>
      <c r="Y738">
        <v>1</v>
      </c>
      <c r="Z738">
        <v>0</v>
      </c>
      <c r="AA738">
        <v>0</v>
      </c>
      <c r="AB738">
        <v>0</v>
      </c>
      <c r="AC738">
        <v>0</v>
      </c>
      <c r="AD738">
        <v>0</v>
      </c>
      <c r="AE738">
        <v>0</v>
      </c>
      <c r="AF738">
        <v>1</v>
      </c>
      <c r="AG738">
        <v>0</v>
      </c>
      <c r="AH738" s="59" cm="1">
        <f t="array" ref="AH738">$B$1005+SUMPRODUCT(A738:AG738,TRANSPOSE($B$1006:$B$1038))</f>
        <v>-2.9414733975523397</v>
      </c>
      <c r="AI738" s="3">
        <f>EXP(EmployeeData36[[#This Row],[Logit]])</f>
        <v>5.2787893857966728E-2</v>
      </c>
      <c r="AJ738">
        <f>EmployeeData36[[#This Row],[Odds]]/(1+EmployeeData36[[#This Row],[Odds]])</f>
        <v>5.0141053260523559E-2</v>
      </c>
      <c r="AK738">
        <f>IF(AR738=1,LN(EmployeeData36[[#This Row],[Probability]]),LN(1-EmployeeData36[[#This Row],[Probability]]))</f>
        <v>-5.144178252770934E-2</v>
      </c>
      <c r="AL738" s="3">
        <f>(AR738-EmployeeData36[[#This Row],[Probability]])^2</f>
        <v>2.5141252220746602E-3</v>
      </c>
      <c r="AM738" t="str">
        <f>IF(EmployeeData36[[#This Row],[Probability]]&lt;10%,"Low",
IF(EmployeeData36[[#This Row],[Probability]]&lt;20%,"Moderate",
IF(EmployeeData36[[#This Row],[Probability]]&lt;30%,"High","Very High")))</f>
        <v>Low</v>
      </c>
      <c r="AN738">
        <f t="shared" si="11"/>
        <v>0</v>
      </c>
      <c r="AO738" t="str">
        <f>EmployeeData3[[#This Row],[Department]]</f>
        <v>Sales</v>
      </c>
      <c r="AP738" t="str">
        <f>EmployeeData3[[#This Row],[Country]]</f>
        <v>UK</v>
      </c>
      <c r="AQ738" t="str">
        <f>EmployeeData[[#This Row],[Job Level]]</f>
        <v>Professional</v>
      </c>
      <c r="AR738">
        <v>0</v>
      </c>
    </row>
    <row r="739" spans="1:44">
      <c r="A739">
        <v>40</v>
      </c>
      <c r="B739">
        <v>4.9000000000000004</v>
      </c>
      <c r="C739">
        <v>0.6</v>
      </c>
      <c r="D739" s="3">
        <v>0.86</v>
      </c>
      <c r="E739">
        <v>0</v>
      </c>
      <c r="F739">
        <v>1</v>
      </c>
      <c r="G739">
        <v>52</v>
      </c>
      <c r="H739">
        <v>4</v>
      </c>
      <c r="I739">
        <v>4</v>
      </c>
      <c r="J739">
        <v>0</v>
      </c>
      <c r="K739">
        <v>10</v>
      </c>
      <c r="L739">
        <v>1</v>
      </c>
      <c r="M739">
        <v>0</v>
      </c>
      <c r="N739">
        <v>0</v>
      </c>
      <c r="O739">
        <v>0</v>
      </c>
      <c r="P739">
        <v>0</v>
      </c>
      <c r="Q739">
        <v>0</v>
      </c>
      <c r="R739">
        <v>0</v>
      </c>
      <c r="S739">
        <v>0</v>
      </c>
      <c r="T739">
        <v>0</v>
      </c>
      <c r="U739">
        <v>0</v>
      </c>
      <c r="V739">
        <v>0</v>
      </c>
      <c r="W739">
        <v>0</v>
      </c>
      <c r="X739">
        <v>0</v>
      </c>
      <c r="Y739">
        <v>0</v>
      </c>
      <c r="Z739">
        <v>1</v>
      </c>
      <c r="AA739">
        <v>0</v>
      </c>
      <c r="AB739">
        <v>0</v>
      </c>
      <c r="AC739">
        <v>0</v>
      </c>
      <c r="AD739">
        <v>0</v>
      </c>
      <c r="AE739">
        <v>0</v>
      </c>
      <c r="AF739">
        <v>0</v>
      </c>
      <c r="AG739">
        <v>0</v>
      </c>
      <c r="AH739" s="59" cm="1">
        <f t="array" ref="AH739">$B$1005+SUMPRODUCT(A739:AG739,TRANSPOSE($B$1006:$B$1038))</f>
        <v>-2.4499298643183236</v>
      </c>
      <c r="AI739" s="3">
        <f>EXP(EmployeeData36[[#This Row],[Logit]])</f>
        <v>8.6299638971128578E-2</v>
      </c>
      <c r="AJ739">
        <f>EmployeeData36[[#This Row],[Odds]]/(1+EmployeeData36[[#This Row],[Odds]])</f>
        <v>7.9443678222028968E-2</v>
      </c>
      <c r="AK739">
        <f>IF(AR739=1,LN(EmployeeData36[[#This Row],[Probability]]),LN(1-EmployeeData36[[#This Row],[Probability]]))</f>
        <v>-8.2777094110213389E-2</v>
      </c>
      <c r="AL739" s="3">
        <f>(AR739-EmployeeData36[[#This Row],[Probability]])^2</f>
        <v>6.3112980094452795E-3</v>
      </c>
      <c r="AM739" t="str">
        <f>IF(EmployeeData36[[#This Row],[Probability]]&lt;10%,"Low",
IF(EmployeeData36[[#This Row],[Probability]]&lt;20%,"Moderate",
IF(EmployeeData36[[#This Row],[Probability]]&lt;30%,"High","Very High")))</f>
        <v>Low</v>
      </c>
      <c r="AN739">
        <f t="shared" si="11"/>
        <v>0</v>
      </c>
      <c r="AO739" t="str">
        <f>EmployeeData3[[#This Row],[Department]]</f>
        <v>Underwriting</v>
      </c>
      <c r="AP739" t="str">
        <f>EmployeeData3[[#This Row],[Country]]</f>
        <v>UK</v>
      </c>
      <c r="AQ739" t="str">
        <f>EmployeeData[[#This Row],[Job Level]]</f>
        <v>Professional</v>
      </c>
      <c r="AR739">
        <v>0</v>
      </c>
    </row>
    <row r="740" spans="1:44">
      <c r="A740">
        <v>47</v>
      </c>
      <c r="B740">
        <v>2.8</v>
      </c>
      <c r="C740">
        <v>2</v>
      </c>
      <c r="D740" s="3">
        <v>1</v>
      </c>
      <c r="E740">
        <v>1</v>
      </c>
      <c r="F740">
        <v>2</v>
      </c>
      <c r="G740">
        <v>93</v>
      </c>
      <c r="H740">
        <v>3</v>
      </c>
      <c r="I740">
        <v>1.3</v>
      </c>
      <c r="J740">
        <v>0</v>
      </c>
      <c r="K740">
        <v>50</v>
      </c>
      <c r="L740">
        <v>1</v>
      </c>
      <c r="M740">
        <v>0</v>
      </c>
      <c r="N740">
        <v>0</v>
      </c>
      <c r="O740">
        <v>0</v>
      </c>
      <c r="P740">
        <v>0</v>
      </c>
      <c r="Q740">
        <v>0</v>
      </c>
      <c r="R740">
        <v>0</v>
      </c>
      <c r="S740">
        <v>0</v>
      </c>
      <c r="T740">
        <v>0</v>
      </c>
      <c r="U740">
        <v>0</v>
      </c>
      <c r="V740">
        <v>0</v>
      </c>
      <c r="W740">
        <v>0</v>
      </c>
      <c r="X740">
        <v>0</v>
      </c>
      <c r="Y740">
        <v>1</v>
      </c>
      <c r="Z740">
        <v>0</v>
      </c>
      <c r="AA740">
        <v>0</v>
      </c>
      <c r="AB740">
        <v>0</v>
      </c>
      <c r="AC740">
        <v>0</v>
      </c>
      <c r="AD740">
        <v>0</v>
      </c>
      <c r="AE740">
        <v>1</v>
      </c>
      <c r="AF740">
        <v>0</v>
      </c>
      <c r="AG740">
        <v>0</v>
      </c>
      <c r="AH740" s="59" cm="1">
        <f t="array" ref="AH740">$B$1005+SUMPRODUCT(A740:AG740,TRANSPOSE($B$1006:$B$1038))</f>
        <v>-3.4368587198827498</v>
      </c>
      <c r="AI740" s="3">
        <f>EXP(EmployeeData36[[#This Row],[Logit]])</f>
        <v>3.2165567853527061E-2</v>
      </c>
      <c r="AJ740">
        <f>EmployeeData36[[#This Row],[Odds]]/(1+EmployeeData36[[#This Row],[Odds]])</f>
        <v>3.116318627099526E-2</v>
      </c>
      <c r="AK740">
        <f>IF(AR740=1,LN(EmployeeData36[[#This Row],[Probability]]),LN(1-EmployeeData36[[#This Row],[Probability]]))</f>
        <v>-3.1659088157814444E-2</v>
      </c>
      <c r="AL740" s="3">
        <f>(AR740-EmployeeData36[[#This Row],[Probability]])^2</f>
        <v>9.7114417856074742E-4</v>
      </c>
      <c r="AM740" t="str">
        <f>IF(EmployeeData36[[#This Row],[Probability]]&lt;10%,"Low",
IF(EmployeeData36[[#This Row],[Probability]]&lt;20%,"Moderate",
IF(EmployeeData36[[#This Row],[Probability]]&lt;30%,"High","Very High")))</f>
        <v>Low</v>
      </c>
      <c r="AN740">
        <f t="shared" si="11"/>
        <v>0</v>
      </c>
      <c r="AO740" t="str">
        <f>EmployeeData3[[#This Row],[Department]]</f>
        <v>Sales</v>
      </c>
      <c r="AP740" t="str">
        <f>EmployeeData3[[#This Row],[Country]]</f>
        <v>US</v>
      </c>
      <c r="AQ740" t="str">
        <f>EmployeeData[[#This Row],[Job Level]]</f>
        <v>Professional</v>
      </c>
      <c r="AR740">
        <v>0</v>
      </c>
    </row>
    <row r="741" spans="1:44">
      <c r="A741">
        <v>35</v>
      </c>
      <c r="B741">
        <v>1.5</v>
      </c>
      <c r="C741">
        <v>1.5</v>
      </c>
      <c r="D741" s="3">
        <v>1.1200000000000001</v>
      </c>
      <c r="E741">
        <v>1</v>
      </c>
      <c r="F741">
        <v>10</v>
      </c>
      <c r="G741">
        <v>75</v>
      </c>
      <c r="H741">
        <v>3</v>
      </c>
      <c r="I741">
        <v>2.2000000000000002</v>
      </c>
      <c r="J741">
        <v>0</v>
      </c>
      <c r="K741">
        <v>24</v>
      </c>
      <c r="L741">
        <v>1</v>
      </c>
      <c r="M741">
        <v>0</v>
      </c>
      <c r="N741">
        <v>0</v>
      </c>
      <c r="O741">
        <v>0</v>
      </c>
      <c r="P741">
        <v>0</v>
      </c>
      <c r="Q741">
        <v>0</v>
      </c>
      <c r="R741">
        <v>0</v>
      </c>
      <c r="S741">
        <v>0</v>
      </c>
      <c r="T741">
        <v>0</v>
      </c>
      <c r="U741">
        <v>0</v>
      </c>
      <c r="V741">
        <v>0</v>
      </c>
      <c r="W741">
        <v>0</v>
      </c>
      <c r="X741">
        <v>0</v>
      </c>
      <c r="Y741">
        <v>1</v>
      </c>
      <c r="Z741">
        <v>0</v>
      </c>
      <c r="AA741">
        <v>0</v>
      </c>
      <c r="AB741">
        <v>0</v>
      </c>
      <c r="AC741">
        <v>0</v>
      </c>
      <c r="AD741">
        <v>0</v>
      </c>
      <c r="AE741">
        <v>0</v>
      </c>
      <c r="AF741">
        <v>0</v>
      </c>
      <c r="AG741">
        <v>0</v>
      </c>
      <c r="AH741" s="59" cm="1">
        <f t="array" ref="AH741">$B$1005+SUMPRODUCT(A741:AG741,TRANSPOSE($B$1006:$B$1038))</f>
        <v>-2.7755023545823887</v>
      </c>
      <c r="AI741" s="3">
        <f>EXP(EmployeeData36[[#This Row],[Logit]])</f>
        <v>6.231816301029252E-2</v>
      </c>
      <c r="AJ741">
        <f>EmployeeData36[[#This Row],[Odds]]/(1+EmployeeData36[[#This Row],[Odds]])</f>
        <v>5.8662428244379679E-2</v>
      </c>
      <c r="AK741">
        <f>IF(AR741=1,LN(EmployeeData36[[#This Row],[Probability]]),LN(1-EmployeeData36[[#This Row],[Probability]]))</f>
        <v>-6.0453466473999601E-2</v>
      </c>
      <c r="AL741" s="3">
        <f>(AR741-EmployeeData36[[#This Row],[Probability]])^2</f>
        <v>3.4412804875269946E-3</v>
      </c>
      <c r="AM741" t="str">
        <f>IF(EmployeeData36[[#This Row],[Probability]]&lt;10%,"Low",
IF(EmployeeData36[[#This Row],[Probability]]&lt;20%,"Moderate",
IF(EmployeeData36[[#This Row],[Probability]]&lt;30%,"High","Very High")))</f>
        <v>Low</v>
      </c>
      <c r="AN741">
        <f t="shared" si="11"/>
        <v>0</v>
      </c>
      <c r="AO741" t="str">
        <f>EmployeeData3[[#This Row],[Department]]</f>
        <v>Sales</v>
      </c>
      <c r="AP741" t="str">
        <f>EmployeeData3[[#This Row],[Country]]</f>
        <v>UK</v>
      </c>
      <c r="AQ741" t="str">
        <f>EmployeeData[[#This Row],[Job Level]]</f>
        <v>Professional</v>
      </c>
      <c r="AR741">
        <v>0</v>
      </c>
    </row>
    <row r="742" spans="1:44">
      <c r="A742">
        <v>28</v>
      </c>
      <c r="B742">
        <v>2.6</v>
      </c>
      <c r="C742">
        <v>2.6</v>
      </c>
      <c r="D742" s="3">
        <v>0.88</v>
      </c>
      <c r="E742">
        <v>0</v>
      </c>
      <c r="F742">
        <v>18</v>
      </c>
      <c r="G742">
        <v>72</v>
      </c>
      <c r="H742">
        <v>5</v>
      </c>
      <c r="I742">
        <v>3</v>
      </c>
      <c r="J742">
        <v>0</v>
      </c>
      <c r="K742">
        <v>25</v>
      </c>
      <c r="L742">
        <v>1</v>
      </c>
      <c r="M742">
        <v>0</v>
      </c>
      <c r="N742">
        <v>1</v>
      </c>
      <c r="O742">
        <v>0</v>
      </c>
      <c r="P742">
        <v>0</v>
      </c>
      <c r="Q742">
        <v>1</v>
      </c>
      <c r="R742">
        <v>0</v>
      </c>
      <c r="S742">
        <v>0</v>
      </c>
      <c r="T742">
        <v>0</v>
      </c>
      <c r="U742">
        <v>0</v>
      </c>
      <c r="V742">
        <v>0</v>
      </c>
      <c r="W742">
        <v>0</v>
      </c>
      <c r="X742">
        <v>0</v>
      </c>
      <c r="Y742">
        <v>1</v>
      </c>
      <c r="Z742">
        <v>0</v>
      </c>
      <c r="AA742">
        <v>0</v>
      </c>
      <c r="AB742">
        <v>0</v>
      </c>
      <c r="AC742">
        <v>0</v>
      </c>
      <c r="AD742">
        <v>0</v>
      </c>
      <c r="AE742">
        <v>0</v>
      </c>
      <c r="AF742">
        <v>0</v>
      </c>
      <c r="AG742">
        <v>0</v>
      </c>
      <c r="AH742" s="59" cm="1">
        <f t="array" ref="AH742">$B$1005+SUMPRODUCT(A742:AG742,TRANSPOSE($B$1006:$B$1038))</f>
        <v>-1.4118665803756181</v>
      </c>
      <c r="AI742" s="3">
        <f>EXP(EmployeeData36[[#This Row],[Logit]])</f>
        <v>0.24368799514028913</v>
      </c>
      <c r="AJ742">
        <f>EmployeeData36[[#This Row],[Odds]]/(1+EmployeeData36[[#This Row],[Odds]])</f>
        <v>0.1959398145616103</v>
      </c>
      <c r="AK742">
        <f>IF(AR742=1,LN(EmployeeData36[[#This Row],[Probability]]),LN(1-EmployeeData36[[#This Row],[Probability]]))</f>
        <v>-0.21808115509441928</v>
      </c>
      <c r="AL742" s="3">
        <f>(AR742-EmployeeData36[[#This Row],[Probability]])^2</f>
        <v>3.8392410930438235E-2</v>
      </c>
      <c r="AM742" t="str">
        <f>IF(EmployeeData36[[#This Row],[Probability]]&lt;10%,"Low",
IF(EmployeeData36[[#This Row],[Probability]]&lt;20%,"Moderate",
IF(EmployeeData36[[#This Row],[Probability]]&lt;30%,"High","Very High")))</f>
        <v>Moderate</v>
      </c>
      <c r="AN742">
        <f t="shared" si="11"/>
        <v>0</v>
      </c>
      <c r="AO742" t="str">
        <f>EmployeeData3[[#This Row],[Department]]</f>
        <v>Sales</v>
      </c>
      <c r="AP742" t="str">
        <f>EmployeeData3[[#This Row],[Country]]</f>
        <v>UK</v>
      </c>
      <c r="AQ742" t="str">
        <f>EmployeeData[[#This Row],[Job Level]]</f>
        <v>Manager</v>
      </c>
      <c r="AR742">
        <v>0</v>
      </c>
    </row>
    <row r="743" spans="1:44">
      <c r="A743">
        <v>26</v>
      </c>
      <c r="B743">
        <v>5</v>
      </c>
      <c r="C743">
        <v>1</v>
      </c>
      <c r="D743" s="3">
        <v>1.1599999999999999</v>
      </c>
      <c r="E743">
        <v>1</v>
      </c>
      <c r="F743">
        <v>14</v>
      </c>
      <c r="G743">
        <v>71</v>
      </c>
      <c r="H743">
        <v>3</v>
      </c>
      <c r="I743">
        <v>8.3000000000000007</v>
      </c>
      <c r="J743">
        <v>1</v>
      </c>
      <c r="K743">
        <v>16</v>
      </c>
      <c r="L743">
        <v>0</v>
      </c>
      <c r="M743">
        <v>0</v>
      </c>
      <c r="N743">
        <v>0</v>
      </c>
      <c r="O743">
        <v>0</v>
      </c>
      <c r="P743">
        <v>0</v>
      </c>
      <c r="Q743">
        <v>0</v>
      </c>
      <c r="R743">
        <v>1</v>
      </c>
      <c r="S743">
        <v>0</v>
      </c>
      <c r="T743">
        <v>0</v>
      </c>
      <c r="U743">
        <v>0</v>
      </c>
      <c r="V743">
        <v>1</v>
      </c>
      <c r="W743">
        <v>0</v>
      </c>
      <c r="X743">
        <v>0</v>
      </c>
      <c r="Y743">
        <v>0</v>
      </c>
      <c r="Z743">
        <v>0</v>
      </c>
      <c r="AA743">
        <v>0</v>
      </c>
      <c r="AB743">
        <v>0</v>
      </c>
      <c r="AC743">
        <v>0</v>
      </c>
      <c r="AD743">
        <v>0</v>
      </c>
      <c r="AE743">
        <v>0</v>
      </c>
      <c r="AF743">
        <v>0</v>
      </c>
      <c r="AG743">
        <v>1</v>
      </c>
      <c r="AH743" s="59" cm="1">
        <f t="array" ref="AH743">$B$1005+SUMPRODUCT(A743:AG743,TRANSPOSE($B$1006:$B$1038))</f>
        <v>-2.8053098901568028</v>
      </c>
      <c r="AI743" s="3">
        <f>EXP(EmployeeData36[[#This Row],[Logit]])</f>
        <v>6.0488023624764395E-2</v>
      </c>
      <c r="AJ743">
        <f>EmployeeData36[[#This Row],[Odds]]/(1+EmployeeData36[[#This Row],[Odds]])</f>
        <v>5.7037912995957646E-2</v>
      </c>
      <c r="AK743">
        <f>IF(AR743=1,LN(EmployeeData36[[#This Row],[Probability]]),LN(1-EmployeeData36[[#This Row],[Probability]]))</f>
        <v>-5.8729201818581607E-2</v>
      </c>
      <c r="AL743" s="3">
        <f>(AR743-EmployeeData36[[#This Row],[Probability]])^2</f>
        <v>3.2533235189344343E-3</v>
      </c>
      <c r="AM743" t="str">
        <f>IF(EmployeeData36[[#This Row],[Probability]]&lt;10%,"Low",
IF(EmployeeData36[[#This Row],[Probability]]&lt;20%,"Moderate",
IF(EmployeeData36[[#This Row],[Probability]]&lt;30%,"High","Very High")))</f>
        <v>Low</v>
      </c>
      <c r="AN743">
        <f t="shared" si="11"/>
        <v>0</v>
      </c>
      <c r="AO743" t="str">
        <f>EmployeeData3[[#This Row],[Department]]</f>
        <v>HR</v>
      </c>
      <c r="AP743" t="str">
        <f>EmployeeData3[[#This Row],[Country]]</f>
        <v>UK</v>
      </c>
      <c r="AQ743" t="str">
        <f>EmployeeData[[#This Row],[Job Level]]</f>
        <v>Senior</v>
      </c>
      <c r="AR743">
        <v>0</v>
      </c>
    </row>
    <row r="744" spans="1:44">
      <c r="A744">
        <v>30</v>
      </c>
      <c r="B744">
        <v>6.2</v>
      </c>
      <c r="C744">
        <v>2.1</v>
      </c>
      <c r="D744" s="3">
        <v>0.81</v>
      </c>
      <c r="E744">
        <v>1</v>
      </c>
      <c r="F744">
        <v>29</v>
      </c>
      <c r="G744">
        <v>79</v>
      </c>
      <c r="H744">
        <v>11</v>
      </c>
      <c r="I744">
        <v>5.4</v>
      </c>
      <c r="J744">
        <v>1</v>
      </c>
      <c r="K744">
        <v>30</v>
      </c>
      <c r="L744">
        <v>1</v>
      </c>
      <c r="M744">
        <v>0</v>
      </c>
      <c r="N744">
        <v>0</v>
      </c>
      <c r="O744">
        <v>0</v>
      </c>
      <c r="P744">
        <v>0</v>
      </c>
      <c r="Q744">
        <v>0</v>
      </c>
      <c r="R744">
        <v>1</v>
      </c>
      <c r="S744">
        <v>0</v>
      </c>
      <c r="T744">
        <v>0</v>
      </c>
      <c r="U744">
        <v>0</v>
      </c>
      <c r="V744">
        <v>0</v>
      </c>
      <c r="W744">
        <v>0</v>
      </c>
      <c r="X744">
        <v>1</v>
      </c>
      <c r="Y744">
        <v>0</v>
      </c>
      <c r="Z744">
        <v>0</v>
      </c>
      <c r="AA744">
        <v>0</v>
      </c>
      <c r="AB744">
        <v>0</v>
      </c>
      <c r="AC744">
        <v>0</v>
      </c>
      <c r="AD744">
        <v>0</v>
      </c>
      <c r="AE744">
        <v>0</v>
      </c>
      <c r="AF744">
        <v>0</v>
      </c>
      <c r="AG744">
        <v>0</v>
      </c>
      <c r="AH744" s="59" cm="1">
        <f t="array" ref="AH744">$B$1005+SUMPRODUCT(A744:AG744,TRANSPOSE($B$1006:$B$1038))</f>
        <v>-2.4163985990580708</v>
      </c>
      <c r="AI744" s="3">
        <f>EXP(EmployeeData36[[#This Row],[Logit]])</f>
        <v>8.9242437209783101E-2</v>
      </c>
      <c r="AJ744">
        <f>EmployeeData36[[#This Row],[Odds]]/(1+EmployeeData36[[#This Row],[Odds]])</f>
        <v>8.1930738429901465E-2</v>
      </c>
      <c r="AK744">
        <f>IF(AR744=1,LN(EmployeeData36[[#This Row],[Probability]]),LN(1-EmployeeData36[[#This Row],[Probability]]))</f>
        <v>-8.5482442874288314E-2</v>
      </c>
      <c r="AL744" s="3">
        <f>(AR744-EmployeeData36[[#This Row],[Probability]])^2</f>
        <v>6.7126458996689328E-3</v>
      </c>
      <c r="AM744" t="str">
        <f>IF(EmployeeData36[[#This Row],[Probability]]&lt;10%,"Low",
IF(EmployeeData36[[#This Row],[Probability]]&lt;20%,"Moderate",
IF(EmployeeData36[[#This Row],[Probability]]&lt;30%,"High","Very High")))</f>
        <v>Low</v>
      </c>
      <c r="AN744">
        <f t="shared" si="11"/>
        <v>0</v>
      </c>
      <c r="AO744" t="str">
        <f>EmployeeData3[[#This Row],[Department]]</f>
        <v>Marketing</v>
      </c>
      <c r="AP744" t="str">
        <f>EmployeeData3[[#This Row],[Country]]</f>
        <v>UK</v>
      </c>
      <c r="AQ744" t="str">
        <f>EmployeeData[[#This Row],[Job Level]]</f>
        <v>Senior</v>
      </c>
      <c r="AR744">
        <v>0</v>
      </c>
    </row>
    <row r="745" spans="1:44">
      <c r="A745">
        <v>41</v>
      </c>
      <c r="B745">
        <v>12</v>
      </c>
      <c r="C745">
        <v>3.1</v>
      </c>
      <c r="D745" s="3">
        <v>0.86</v>
      </c>
      <c r="E745">
        <v>0</v>
      </c>
      <c r="F745">
        <v>3</v>
      </c>
      <c r="G745">
        <v>69</v>
      </c>
      <c r="H745">
        <v>1</v>
      </c>
      <c r="I745">
        <v>0.6</v>
      </c>
      <c r="J745">
        <v>1</v>
      </c>
      <c r="K745">
        <v>10</v>
      </c>
      <c r="L745">
        <v>1</v>
      </c>
      <c r="M745">
        <v>0</v>
      </c>
      <c r="N745">
        <v>0</v>
      </c>
      <c r="O745">
        <v>0</v>
      </c>
      <c r="P745">
        <v>1</v>
      </c>
      <c r="Q745">
        <v>0</v>
      </c>
      <c r="R745">
        <v>0</v>
      </c>
      <c r="S745">
        <v>0</v>
      </c>
      <c r="T745">
        <v>0</v>
      </c>
      <c r="U745">
        <v>0</v>
      </c>
      <c r="V745">
        <v>0</v>
      </c>
      <c r="W745">
        <v>0</v>
      </c>
      <c r="X745">
        <v>0</v>
      </c>
      <c r="Y745">
        <v>1</v>
      </c>
      <c r="Z745">
        <v>0</v>
      </c>
      <c r="AA745">
        <v>0</v>
      </c>
      <c r="AB745">
        <v>1</v>
      </c>
      <c r="AC745">
        <v>0</v>
      </c>
      <c r="AD745">
        <v>0</v>
      </c>
      <c r="AE745">
        <v>0</v>
      </c>
      <c r="AF745">
        <v>0</v>
      </c>
      <c r="AG745">
        <v>0</v>
      </c>
      <c r="AH745" s="59" cm="1">
        <f t="array" ref="AH745">$B$1005+SUMPRODUCT(A745:AG745,TRANSPOSE($B$1006:$B$1038))</f>
        <v>-1.4693244448248159</v>
      </c>
      <c r="AI745" s="3">
        <f>EXP(EmployeeData36[[#This Row],[Logit]])</f>
        <v>0.23008086501606306</v>
      </c>
      <c r="AJ745">
        <f>EmployeeData36[[#This Row],[Odds]]/(1+EmployeeData36[[#This Row],[Odds]])</f>
        <v>0.18704531674269931</v>
      </c>
      <c r="AK745">
        <f>IF(AR745=1,LN(EmployeeData36[[#This Row],[Probability]]),LN(1-EmployeeData36[[#This Row],[Probability]]))</f>
        <v>-0.20707991113878807</v>
      </c>
      <c r="AL745" s="3">
        <f>(AR745-EmployeeData36[[#This Row],[Probability]])^2</f>
        <v>3.4985950515376708E-2</v>
      </c>
      <c r="AM745" t="str">
        <f>IF(EmployeeData36[[#This Row],[Probability]]&lt;10%,"Low",
IF(EmployeeData36[[#This Row],[Probability]]&lt;20%,"Moderate",
IF(EmployeeData36[[#This Row],[Probability]]&lt;30%,"High","Very High")))</f>
        <v>Moderate</v>
      </c>
      <c r="AN745">
        <f t="shared" si="11"/>
        <v>0</v>
      </c>
      <c r="AO745" t="str">
        <f>EmployeeData3[[#This Row],[Department]]</f>
        <v>Sales</v>
      </c>
      <c r="AP745" t="str">
        <f>EmployeeData3[[#This Row],[Country]]</f>
        <v>Germany</v>
      </c>
      <c r="AQ745" t="str">
        <f>EmployeeData[[#This Row],[Job Level]]</f>
        <v>Entry</v>
      </c>
      <c r="AR745">
        <v>0</v>
      </c>
    </row>
    <row r="746" spans="1:44">
      <c r="A746">
        <v>43</v>
      </c>
      <c r="B746">
        <v>4.2</v>
      </c>
      <c r="C746">
        <v>3</v>
      </c>
      <c r="D746" s="3">
        <v>0.97</v>
      </c>
      <c r="E746">
        <v>0</v>
      </c>
      <c r="F746">
        <v>9</v>
      </c>
      <c r="G746">
        <v>62</v>
      </c>
      <c r="H746">
        <v>7</v>
      </c>
      <c r="I746">
        <v>9.6</v>
      </c>
      <c r="J746">
        <v>1</v>
      </c>
      <c r="K746">
        <v>50</v>
      </c>
      <c r="L746">
        <v>1</v>
      </c>
      <c r="M746">
        <v>0</v>
      </c>
      <c r="N746">
        <v>1</v>
      </c>
      <c r="O746">
        <v>0</v>
      </c>
      <c r="P746">
        <v>0</v>
      </c>
      <c r="Q746">
        <v>0</v>
      </c>
      <c r="R746">
        <v>0</v>
      </c>
      <c r="S746">
        <v>0</v>
      </c>
      <c r="T746">
        <v>0</v>
      </c>
      <c r="U746">
        <v>1</v>
      </c>
      <c r="V746">
        <v>0</v>
      </c>
      <c r="W746">
        <v>0</v>
      </c>
      <c r="X746">
        <v>0</v>
      </c>
      <c r="Y746">
        <v>0</v>
      </c>
      <c r="Z746">
        <v>0</v>
      </c>
      <c r="AA746">
        <v>0</v>
      </c>
      <c r="AB746">
        <v>0</v>
      </c>
      <c r="AC746">
        <v>0</v>
      </c>
      <c r="AD746">
        <v>0</v>
      </c>
      <c r="AE746">
        <v>1</v>
      </c>
      <c r="AF746">
        <v>1</v>
      </c>
      <c r="AG746">
        <v>0</v>
      </c>
      <c r="AH746" s="59" cm="1">
        <f t="array" ref="AH746">$B$1005+SUMPRODUCT(A746:AG746,TRANSPOSE($B$1006:$B$1038))</f>
        <v>-0.47793146999630515</v>
      </c>
      <c r="AI746" s="3">
        <f>EXP(EmployeeData36[[#This Row],[Logit]])</f>
        <v>0.6200646885614014</v>
      </c>
      <c r="AJ746">
        <f>EmployeeData36[[#This Row],[Odds]]/(1+EmployeeData36[[#This Row],[Odds]])</f>
        <v>0.38274069729401461</v>
      </c>
      <c r="AK746">
        <f>IF(AR746=1,LN(EmployeeData36[[#This Row],[Probability]]),LN(1-EmployeeData36[[#This Row],[Probability]]))</f>
        <v>-0.48246607965780475</v>
      </c>
      <c r="AL746" s="3">
        <f>(AR746-EmployeeData36[[#This Row],[Probability]])^2</f>
        <v>0.14649044136510853</v>
      </c>
      <c r="AM746" t="str">
        <f>IF(EmployeeData36[[#This Row],[Probability]]&lt;10%,"Low",
IF(EmployeeData36[[#This Row],[Probability]]&lt;20%,"Moderate",
IF(EmployeeData36[[#This Row],[Probability]]&lt;30%,"High","Very High")))</f>
        <v>Very High</v>
      </c>
      <c r="AN746">
        <f t="shared" si="11"/>
        <v>0</v>
      </c>
      <c r="AO746" t="str">
        <f>EmployeeData3[[#This Row],[Department]]</f>
        <v>Finance</v>
      </c>
      <c r="AP746" t="str">
        <f>EmployeeData3[[#This Row],[Country]]</f>
        <v>US</v>
      </c>
      <c r="AQ746" t="str">
        <f>EmployeeData[[#This Row],[Job Level]]</f>
        <v>Professional</v>
      </c>
      <c r="AR746">
        <v>0</v>
      </c>
    </row>
    <row r="747" spans="1:44">
      <c r="A747">
        <v>43</v>
      </c>
      <c r="B747">
        <v>8.9</v>
      </c>
      <c r="C747">
        <v>6.3</v>
      </c>
      <c r="D747" s="3">
        <v>1.04</v>
      </c>
      <c r="E747">
        <v>0</v>
      </c>
      <c r="F747">
        <v>30</v>
      </c>
      <c r="G747">
        <v>51</v>
      </c>
      <c r="H747">
        <v>8</v>
      </c>
      <c r="I747">
        <v>6.7</v>
      </c>
      <c r="J747">
        <v>0</v>
      </c>
      <c r="K747">
        <v>40</v>
      </c>
      <c r="L747">
        <v>0</v>
      </c>
      <c r="M747">
        <v>0</v>
      </c>
      <c r="N747">
        <v>1</v>
      </c>
      <c r="O747">
        <v>0</v>
      </c>
      <c r="P747">
        <v>0</v>
      </c>
      <c r="Q747">
        <v>0</v>
      </c>
      <c r="R747">
        <v>0</v>
      </c>
      <c r="S747">
        <v>0</v>
      </c>
      <c r="T747">
        <v>1</v>
      </c>
      <c r="U747">
        <v>0</v>
      </c>
      <c r="V747">
        <v>0</v>
      </c>
      <c r="W747">
        <v>0</v>
      </c>
      <c r="X747">
        <v>0</v>
      </c>
      <c r="Y747">
        <v>0</v>
      </c>
      <c r="Z747">
        <v>0</v>
      </c>
      <c r="AA747">
        <v>0</v>
      </c>
      <c r="AB747">
        <v>0</v>
      </c>
      <c r="AC747">
        <v>0</v>
      </c>
      <c r="AD747">
        <v>0</v>
      </c>
      <c r="AE747">
        <v>0</v>
      </c>
      <c r="AF747">
        <v>0</v>
      </c>
      <c r="AG747">
        <v>1</v>
      </c>
      <c r="AH747" s="59" cm="1">
        <f t="array" ref="AH747">$B$1005+SUMPRODUCT(A747:AG747,TRANSPOSE($B$1006:$B$1038))</f>
        <v>-0.56863027220626217</v>
      </c>
      <c r="AI747" s="3">
        <f>EXP(EmployeeData36[[#This Row],[Logit]])</f>
        <v>0.5663005853597608</v>
      </c>
      <c r="AJ747">
        <f>EmployeeData36[[#This Row],[Odds]]/(1+EmployeeData36[[#This Row],[Odds]])</f>
        <v>0.36155294242559977</v>
      </c>
      <c r="AK747">
        <f>IF(AR747=1,LN(EmployeeData36[[#This Row],[Probability]]),LN(1-EmployeeData36[[#This Row],[Probability]]))</f>
        <v>-1.0173467960300282</v>
      </c>
      <c r="AL747" s="3">
        <f>(AR747-EmployeeData36[[#This Row],[Probability]])^2</f>
        <v>0.40761464532540953</v>
      </c>
      <c r="AM747" t="str">
        <f>IF(EmployeeData36[[#This Row],[Probability]]&lt;10%,"Low",
IF(EmployeeData36[[#This Row],[Probability]]&lt;20%,"Moderate",
IF(EmployeeData36[[#This Row],[Probability]]&lt;30%,"High","Very High")))</f>
        <v>Very High</v>
      </c>
      <c r="AN747">
        <f t="shared" si="11"/>
        <v>1</v>
      </c>
      <c r="AO747" t="str">
        <f>EmployeeData3[[#This Row],[Department]]</f>
        <v>Claims</v>
      </c>
      <c r="AP747" t="str">
        <f>EmployeeData3[[#This Row],[Country]]</f>
        <v>UK</v>
      </c>
      <c r="AQ747" t="str">
        <f>EmployeeData[[#This Row],[Job Level]]</f>
        <v>Professional</v>
      </c>
      <c r="AR747">
        <v>1</v>
      </c>
    </row>
    <row r="748" spans="1:44">
      <c r="A748">
        <v>25</v>
      </c>
      <c r="B748">
        <v>3.4</v>
      </c>
      <c r="C748">
        <v>1.6</v>
      </c>
      <c r="D748" s="3">
        <v>0.88</v>
      </c>
      <c r="E748">
        <v>0</v>
      </c>
      <c r="F748">
        <v>17</v>
      </c>
      <c r="G748">
        <v>49</v>
      </c>
      <c r="H748">
        <v>12</v>
      </c>
      <c r="I748">
        <v>3.2</v>
      </c>
      <c r="J748">
        <v>0</v>
      </c>
      <c r="K748">
        <v>36</v>
      </c>
      <c r="L748">
        <v>1</v>
      </c>
      <c r="M748">
        <v>0</v>
      </c>
      <c r="N748">
        <v>0</v>
      </c>
      <c r="O748">
        <v>0</v>
      </c>
      <c r="P748">
        <v>1</v>
      </c>
      <c r="Q748">
        <v>0</v>
      </c>
      <c r="R748">
        <v>0</v>
      </c>
      <c r="S748">
        <v>0</v>
      </c>
      <c r="T748">
        <v>0</v>
      </c>
      <c r="U748">
        <v>0</v>
      </c>
      <c r="V748">
        <v>0</v>
      </c>
      <c r="W748">
        <v>0</v>
      </c>
      <c r="X748">
        <v>0</v>
      </c>
      <c r="Y748">
        <v>1</v>
      </c>
      <c r="Z748">
        <v>0</v>
      </c>
      <c r="AA748">
        <v>0</v>
      </c>
      <c r="AB748">
        <v>0</v>
      </c>
      <c r="AC748">
        <v>0</v>
      </c>
      <c r="AD748">
        <v>0</v>
      </c>
      <c r="AE748">
        <v>0</v>
      </c>
      <c r="AF748">
        <v>1</v>
      </c>
      <c r="AG748">
        <v>0</v>
      </c>
      <c r="AH748" s="59" cm="1">
        <f t="array" ref="AH748">$B$1005+SUMPRODUCT(A748:AG748,TRANSPOSE($B$1006:$B$1038))</f>
        <v>-0.35783583004265418</v>
      </c>
      <c r="AI748" s="3">
        <f>EXP(EmployeeData36[[#This Row],[Logit]])</f>
        <v>0.69918785122457672</v>
      </c>
      <c r="AJ748">
        <f>EmployeeData36[[#This Row],[Odds]]/(1+EmployeeData36[[#This Row],[Odds]])</f>
        <v>0.41148355122753705</v>
      </c>
      <c r="AK748">
        <f>IF(AR748=1,LN(EmployeeData36[[#This Row],[Probability]]),LN(1-EmployeeData36[[#This Row],[Probability]]))</f>
        <v>-0.53015040233687283</v>
      </c>
      <c r="AL748" s="3">
        <f>(AR748-EmployeeData36[[#This Row],[Probability]])^2</f>
        <v>0.16931871293082509</v>
      </c>
      <c r="AM748" t="str">
        <f>IF(EmployeeData36[[#This Row],[Probability]]&lt;10%,"Low",
IF(EmployeeData36[[#This Row],[Probability]]&lt;20%,"Moderate",
IF(EmployeeData36[[#This Row],[Probability]]&lt;30%,"High","Very High")))</f>
        <v>Very High</v>
      </c>
      <c r="AN748">
        <f t="shared" si="11"/>
        <v>0</v>
      </c>
      <c r="AO748" t="str">
        <f>EmployeeData3[[#This Row],[Department]]</f>
        <v>Sales</v>
      </c>
      <c r="AP748" t="str">
        <f>EmployeeData3[[#This Row],[Country]]</f>
        <v>UK</v>
      </c>
      <c r="AQ748" t="str">
        <f>EmployeeData[[#This Row],[Job Level]]</f>
        <v>Entry</v>
      </c>
      <c r="AR748">
        <v>0</v>
      </c>
    </row>
    <row r="749" spans="1:44">
      <c r="A749">
        <v>38</v>
      </c>
      <c r="B749">
        <v>3.7</v>
      </c>
      <c r="C749">
        <v>0.9</v>
      </c>
      <c r="D749" s="3">
        <v>1.07</v>
      </c>
      <c r="E749">
        <v>0</v>
      </c>
      <c r="F749">
        <v>24</v>
      </c>
      <c r="G749">
        <v>74</v>
      </c>
      <c r="H749">
        <v>5</v>
      </c>
      <c r="I749">
        <v>4.8</v>
      </c>
      <c r="J749">
        <v>1</v>
      </c>
      <c r="K749">
        <v>7</v>
      </c>
      <c r="L749">
        <v>1</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s="59" cm="1">
        <f t="array" ref="AH749">$B$1005+SUMPRODUCT(A749:AG749,TRANSPOSE($B$1006:$B$1038))</f>
        <v>-1.4376147036087359</v>
      </c>
      <c r="AI749" s="3">
        <f>EXP(EmployeeData36[[#This Row],[Logit]])</f>
        <v>0.23749357616281919</v>
      </c>
      <c r="AJ749">
        <f>EmployeeData36[[#This Row],[Odds]]/(1+EmployeeData36[[#This Row],[Odds]])</f>
        <v>0.19191499716647559</v>
      </c>
      <c r="AK749">
        <f>IF(AR749=1,LN(EmployeeData36[[#This Row],[Probability]]),LN(1-EmployeeData36[[#This Row],[Probability]]))</f>
        <v>-0.21308802446769501</v>
      </c>
      <c r="AL749" s="3">
        <f>(AR749-EmployeeData36[[#This Row],[Probability]])^2</f>
        <v>3.6831366137408332E-2</v>
      </c>
      <c r="AM749" t="str">
        <f>IF(EmployeeData36[[#This Row],[Probability]]&lt;10%,"Low",
IF(EmployeeData36[[#This Row],[Probability]]&lt;20%,"Moderate",
IF(EmployeeData36[[#This Row],[Probability]]&lt;30%,"High","Very High")))</f>
        <v>Moderate</v>
      </c>
      <c r="AN749">
        <f t="shared" si="11"/>
        <v>0</v>
      </c>
      <c r="AO749" t="str">
        <f>EmployeeData3[[#This Row],[Department]]</f>
        <v>Operations</v>
      </c>
      <c r="AP749" t="str">
        <f>EmployeeData3[[#This Row],[Country]]</f>
        <v>UK</v>
      </c>
      <c r="AQ749" t="str">
        <f>EmployeeData[[#This Row],[Job Level]]</f>
        <v>Professional</v>
      </c>
      <c r="AR749">
        <v>0</v>
      </c>
    </row>
    <row r="750" spans="1:44">
      <c r="A750">
        <v>29</v>
      </c>
      <c r="B750">
        <v>3.6</v>
      </c>
      <c r="C750">
        <v>2.2000000000000002</v>
      </c>
      <c r="D750" s="3">
        <v>1.03</v>
      </c>
      <c r="E750">
        <v>0</v>
      </c>
      <c r="F750">
        <v>34</v>
      </c>
      <c r="G750">
        <v>75</v>
      </c>
      <c r="H750">
        <v>7</v>
      </c>
      <c r="I750">
        <v>1.5</v>
      </c>
      <c r="J750">
        <v>1</v>
      </c>
      <c r="K750">
        <v>26</v>
      </c>
      <c r="L750">
        <v>0</v>
      </c>
      <c r="M750">
        <v>0</v>
      </c>
      <c r="N750">
        <v>0</v>
      </c>
      <c r="O750">
        <v>0</v>
      </c>
      <c r="P750">
        <v>0</v>
      </c>
      <c r="Q750">
        <v>0</v>
      </c>
      <c r="R750">
        <v>1</v>
      </c>
      <c r="S750">
        <v>0</v>
      </c>
      <c r="T750">
        <v>1</v>
      </c>
      <c r="U750">
        <v>0</v>
      </c>
      <c r="V750">
        <v>0</v>
      </c>
      <c r="W750">
        <v>0</v>
      </c>
      <c r="X750">
        <v>0</v>
      </c>
      <c r="Y750">
        <v>0</v>
      </c>
      <c r="Z750">
        <v>0</v>
      </c>
      <c r="AA750">
        <v>0</v>
      </c>
      <c r="AB750">
        <v>0</v>
      </c>
      <c r="AC750">
        <v>0</v>
      </c>
      <c r="AD750">
        <v>0</v>
      </c>
      <c r="AE750">
        <v>0</v>
      </c>
      <c r="AF750">
        <v>0</v>
      </c>
      <c r="AG750">
        <v>0</v>
      </c>
      <c r="AH750" s="59" cm="1">
        <f t="array" ref="AH750">$B$1005+SUMPRODUCT(A750:AG750,TRANSPOSE($B$1006:$B$1038))</f>
        <v>-1.5732585817867175</v>
      </c>
      <c r="AI750" s="3">
        <f>EXP(EmployeeData36[[#This Row],[Logit]])</f>
        <v>0.20736835346502833</v>
      </c>
      <c r="AJ750">
        <f>EmployeeData36[[#This Row],[Odds]]/(1+EmployeeData36[[#This Row],[Odds]])</f>
        <v>0.17175235119415011</v>
      </c>
      <c r="AK750">
        <f>IF(AR750=1,LN(EmployeeData36[[#This Row],[Probability]]),LN(1-EmployeeData36[[#This Row],[Probability]]))</f>
        <v>-0.18844307655551223</v>
      </c>
      <c r="AL750" s="3">
        <f>(AR750-EmployeeData36[[#This Row],[Probability]])^2</f>
        <v>2.9498870140718676E-2</v>
      </c>
      <c r="AM750" t="str">
        <f>IF(EmployeeData36[[#This Row],[Probability]]&lt;10%,"Low",
IF(EmployeeData36[[#This Row],[Probability]]&lt;20%,"Moderate",
IF(EmployeeData36[[#This Row],[Probability]]&lt;30%,"High","Very High")))</f>
        <v>Moderate</v>
      </c>
      <c r="AN750">
        <f t="shared" si="11"/>
        <v>0</v>
      </c>
      <c r="AO750" t="str">
        <f>EmployeeData3[[#This Row],[Department]]</f>
        <v>Claims</v>
      </c>
      <c r="AP750" t="str">
        <f>EmployeeData3[[#This Row],[Country]]</f>
        <v>UK</v>
      </c>
      <c r="AQ750" t="str">
        <f>EmployeeData[[#This Row],[Job Level]]</f>
        <v>Senior</v>
      </c>
      <c r="AR750">
        <v>0</v>
      </c>
    </row>
    <row r="751" spans="1:44">
      <c r="A751">
        <v>42</v>
      </c>
      <c r="B751">
        <v>4.5999999999999996</v>
      </c>
      <c r="C751">
        <v>1.7</v>
      </c>
      <c r="D751" s="3">
        <v>1.04</v>
      </c>
      <c r="E751">
        <v>0</v>
      </c>
      <c r="F751">
        <v>10</v>
      </c>
      <c r="G751">
        <v>80</v>
      </c>
      <c r="H751">
        <v>11</v>
      </c>
      <c r="I751">
        <v>2.6</v>
      </c>
      <c r="J751">
        <v>1</v>
      </c>
      <c r="K751">
        <v>39</v>
      </c>
      <c r="L751">
        <v>1</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1</v>
      </c>
      <c r="AG751">
        <v>0</v>
      </c>
      <c r="AH751" s="59" cm="1">
        <f t="array" ref="AH751">$B$1005+SUMPRODUCT(A751:AG751,TRANSPOSE($B$1006:$B$1038))</f>
        <v>-1.6328661749559386</v>
      </c>
      <c r="AI751" s="3">
        <f>EXP(EmployeeData36[[#This Row],[Logit]])</f>
        <v>0.19536880969678999</v>
      </c>
      <c r="AJ751">
        <f>EmployeeData36[[#This Row],[Odds]]/(1+EmployeeData36[[#This Row],[Odds]])</f>
        <v>0.16343810220909649</v>
      </c>
      <c r="AK751">
        <f>IF(AR751=1,LN(EmployeeData36[[#This Row],[Probability]]),LN(1-EmployeeData36[[#This Row],[Probability]]))</f>
        <v>-0.17845476512917716</v>
      </c>
      <c r="AL751" s="3">
        <f>(AR751-EmployeeData36[[#This Row],[Probability]])^2</f>
        <v>2.6712013253711073E-2</v>
      </c>
      <c r="AM751" t="str">
        <f>IF(EmployeeData36[[#This Row],[Probability]]&lt;10%,"Low",
IF(EmployeeData36[[#This Row],[Probability]]&lt;20%,"Moderate",
IF(EmployeeData36[[#This Row],[Probability]]&lt;30%,"High","Very High")))</f>
        <v>Moderate</v>
      </c>
      <c r="AN751">
        <f t="shared" si="11"/>
        <v>0</v>
      </c>
      <c r="AO751" t="str">
        <f>EmployeeData3[[#This Row],[Department]]</f>
        <v>Operations</v>
      </c>
      <c r="AP751" t="str">
        <f>EmployeeData3[[#This Row],[Country]]</f>
        <v>UK</v>
      </c>
      <c r="AQ751" t="str">
        <f>EmployeeData[[#This Row],[Job Level]]</f>
        <v>Professional</v>
      </c>
      <c r="AR751">
        <v>0</v>
      </c>
    </row>
    <row r="752" spans="1:44">
      <c r="A752">
        <v>42</v>
      </c>
      <c r="B752">
        <v>7</v>
      </c>
      <c r="C752">
        <v>1.4</v>
      </c>
      <c r="D752" s="3">
        <v>0.99</v>
      </c>
      <c r="E752">
        <v>1</v>
      </c>
      <c r="F752">
        <v>15</v>
      </c>
      <c r="G752">
        <v>76</v>
      </c>
      <c r="H752">
        <v>3</v>
      </c>
      <c r="I752">
        <v>1.4</v>
      </c>
      <c r="J752">
        <v>0</v>
      </c>
      <c r="K752">
        <v>31</v>
      </c>
      <c r="L752">
        <v>0</v>
      </c>
      <c r="M752">
        <v>1</v>
      </c>
      <c r="N752">
        <v>0</v>
      </c>
      <c r="O752">
        <v>0</v>
      </c>
      <c r="P752">
        <v>0</v>
      </c>
      <c r="Q752">
        <v>0</v>
      </c>
      <c r="R752">
        <v>1</v>
      </c>
      <c r="S752">
        <v>0</v>
      </c>
      <c r="T752">
        <v>0</v>
      </c>
      <c r="U752">
        <v>0</v>
      </c>
      <c r="V752">
        <v>0</v>
      </c>
      <c r="W752">
        <v>1</v>
      </c>
      <c r="X752">
        <v>0</v>
      </c>
      <c r="Y752">
        <v>0</v>
      </c>
      <c r="Z752">
        <v>0</v>
      </c>
      <c r="AA752">
        <v>0</v>
      </c>
      <c r="AB752">
        <v>0</v>
      </c>
      <c r="AC752">
        <v>1</v>
      </c>
      <c r="AD752">
        <v>0</v>
      </c>
      <c r="AE752">
        <v>0</v>
      </c>
      <c r="AF752">
        <v>0</v>
      </c>
      <c r="AG752">
        <v>0</v>
      </c>
      <c r="AH752" s="59" cm="1">
        <f t="array" ref="AH752">$B$1005+SUMPRODUCT(A752:AG752,TRANSPOSE($B$1006:$B$1038))</f>
        <v>-2.9731783207996765</v>
      </c>
      <c r="AI752" s="3">
        <f>EXP(EmployeeData36[[#This Row],[Logit]])</f>
        <v>5.114051080520618E-2</v>
      </c>
      <c r="AJ752">
        <f>EmployeeData36[[#This Row],[Odds]]/(1+EmployeeData36[[#This Row],[Odds]])</f>
        <v>4.8652402109429657E-2</v>
      </c>
      <c r="AK752">
        <f>IF(AR752=1,LN(EmployeeData36[[#This Row],[Probability]]),LN(1-EmployeeData36[[#This Row],[Probability]]))</f>
        <v>-4.9875775447072564E-2</v>
      </c>
      <c r="AL752" s="3">
        <f>(AR752-EmployeeData36[[#This Row],[Probability]])^2</f>
        <v>2.3670562310176353E-3</v>
      </c>
      <c r="AM752" t="str">
        <f>IF(EmployeeData36[[#This Row],[Probability]]&lt;10%,"Low",
IF(EmployeeData36[[#This Row],[Probability]]&lt;20%,"Moderate",
IF(EmployeeData36[[#This Row],[Probability]]&lt;30%,"High","Very High")))</f>
        <v>Low</v>
      </c>
      <c r="AN752">
        <f t="shared" si="11"/>
        <v>0</v>
      </c>
      <c r="AO752" t="str">
        <f>EmployeeData3[[#This Row],[Department]]</f>
        <v>IT</v>
      </c>
      <c r="AP752" t="str">
        <f>EmployeeData3[[#This Row],[Country]]</f>
        <v>Ireland</v>
      </c>
      <c r="AQ752" t="str">
        <f>EmployeeData[[#This Row],[Job Level]]</f>
        <v>Senior</v>
      </c>
      <c r="AR752">
        <v>0</v>
      </c>
    </row>
    <row r="753" spans="1:44">
      <c r="A753">
        <v>27</v>
      </c>
      <c r="B753">
        <v>2.8</v>
      </c>
      <c r="C753">
        <v>1.2</v>
      </c>
      <c r="D753" s="3">
        <v>1.1200000000000001</v>
      </c>
      <c r="E753">
        <v>0</v>
      </c>
      <c r="F753">
        <v>14</v>
      </c>
      <c r="G753">
        <v>58</v>
      </c>
      <c r="H753">
        <v>5</v>
      </c>
      <c r="I753">
        <v>4.2</v>
      </c>
      <c r="J753">
        <v>0</v>
      </c>
      <c r="K753">
        <v>12</v>
      </c>
      <c r="L753">
        <v>0</v>
      </c>
      <c r="M753">
        <v>0</v>
      </c>
      <c r="N753">
        <v>1</v>
      </c>
      <c r="O753">
        <v>0</v>
      </c>
      <c r="P753">
        <v>0</v>
      </c>
      <c r="Q753">
        <v>0</v>
      </c>
      <c r="R753">
        <v>0</v>
      </c>
      <c r="S753">
        <v>0</v>
      </c>
      <c r="T753">
        <v>1</v>
      </c>
      <c r="U753">
        <v>0</v>
      </c>
      <c r="V753">
        <v>0</v>
      </c>
      <c r="W753">
        <v>0</v>
      </c>
      <c r="X753">
        <v>0</v>
      </c>
      <c r="Y753">
        <v>0</v>
      </c>
      <c r="Z753">
        <v>0</v>
      </c>
      <c r="AA753">
        <v>0</v>
      </c>
      <c r="AB753">
        <v>0</v>
      </c>
      <c r="AC753">
        <v>0</v>
      </c>
      <c r="AD753">
        <v>0</v>
      </c>
      <c r="AE753">
        <v>0</v>
      </c>
      <c r="AF753">
        <v>0</v>
      </c>
      <c r="AG753">
        <v>0</v>
      </c>
      <c r="AH753" s="59" cm="1">
        <f t="array" ref="AH753">$B$1005+SUMPRODUCT(A753:AG753,TRANSPOSE($B$1006:$B$1038))</f>
        <v>-1.9407105788965404</v>
      </c>
      <c r="AI753" s="3">
        <f>EXP(EmployeeData36[[#This Row],[Logit]])</f>
        <v>0.14360187305471903</v>
      </c>
      <c r="AJ753">
        <f>EmployeeData36[[#This Row],[Odds]]/(1+EmployeeData36[[#This Row],[Odds]])</f>
        <v>0.12556981274535561</v>
      </c>
      <c r="AK753">
        <f>IF(AR753=1,LN(EmployeeData36[[#This Row],[Probability]]),LN(1-EmployeeData36[[#This Row],[Probability]]))</f>
        <v>-0.13418281932294965</v>
      </c>
      <c r="AL753" s="3">
        <f>(AR753-EmployeeData36[[#This Row],[Probability]])^2</f>
        <v>1.5767777872903673E-2</v>
      </c>
      <c r="AM753" t="str">
        <f>IF(EmployeeData36[[#This Row],[Probability]]&lt;10%,"Low",
IF(EmployeeData36[[#This Row],[Probability]]&lt;20%,"Moderate",
IF(EmployeeData36[[#This Row],[Probability]]&lt;30%,"High","Very High")))</f>
        <v>Moderate</v>
      </c>
      <c r="AN753">
        <f t="shared" si="11"/>
        <v>0</v>
      </c>
      <c r="AO753" t="str">
        <f>EmployeeData3[[#This Row],[Department]]</f>
        <v>Claims</v>
      </c>
      <c r="AP753" t="str">
        <f>EmployeeData3[[#This Row],[Country]]</f>
        <v>UK</v>
      </c>
      <c r="AQ753" t="str">
        <f>EmployeeData[[#This Row],[Job Level]]</f>
        <v>Professional</v>
      </c>
      <c r="AR753">
        <v>0</v>
      </c>
    </row>
    <row r="754" spans="1:44">
      <c r="A754">
        <v>47</v>
      </c>
      <c r="B754">
        <v>1.9</v>
      </c>
      <c r="C754">
        <v>1.9</v>
      </c>
      <c r="D754" s="3">
        <v>1.03</v>
      </c>
      <c r="E754">
        <v>0</v>
      </c>
      <c r="F754">
        <v>1</v>
      </c>
      <c r="G754">
        <v>64</v>
      </c>
      <c r="H754">
        <v>4</v>
      </c>
      <c r="I754">
        <v>11.6</v>
      </c>
      <c r="J754">
        <v>0</v>
      </c>
      <c r="K754">
        <v>16</v>
      </c>
      <c r="L754">
        <v>0</v>
      </c>
      <c r="M754">
        <v>0</v>
      </c>
      <c r="N754">
        <v>0</v>
      </c>
      <c r="O754">
        <v>0</v>
      </c>
      <c r="P754">
        <v>1</v>
      </c>
      <c r="Q754">
        <v>0</v>
      </c>
      <c r="R754">
        <v>0</v>
      </c>
      <c r="S754">
        <v>0</v>
      </c>
      <c r="T754">
        <v>0</v>
      </c>
      <c r="U754">
        <v>0</v>
      </c>
      <c r="V754">
        <v>0</v>
      </c>
      <c r="W754">
        <v>0</v>
      </c>
      <c r="X754">
        <v>0</v>
      </c>
      <c r="Y754">
        <v>0</v>
      </c>
      <c r="Z754">
        <v>0</v>
      </c>
      <c r="AA754">
        <v>0</v>
      </c>
      <c r="AB754">
        <v>0</v>
      </c>
      <c r="AC754">
        <v>0</v>
      </c>
      <c r="AD754">
        <v>0</v>
      </c>
      <c r="AE754">
        <v>1</v>
      </c>
      <c r="AF754">
        <v>0</v>
      </c>
      <c r="AG754">
        <v>0</v>
      </c>
      <c r="AH754" s="59" cm="1">
        <f t="array" ref="AH754">$B$1005+SUMPRODUCT(A754:AG754,TRANSPOSE($B$1006:$B$1038))</f>
        <v>-1.6158747435847158</v>
      </c>
      <c r="AI754" s="3">
        <f>EXP(EmployeeData36[[#This Row],[Logit]])</f>
        <v>0.19871676817382672</v>
      </c>
      <c r="AJ754">
        <f>EmployeeData36[[#This Row],[Odds]]/(1+EmployeeData36[[#This Row],[Odds]])</f>
        <v>0.16577457949183427</v>
      </c>
      <c r="AK754">
        <f>IF(AR754=1,LN(EmployeeData36[[#This Row],[Probability]]),LN(1-EmployeeData36[[#This Row],[Probability]]))</f>
        <v>-0.18125162476561793</v>
      </c>
      <c r="AL754" s="3">
        <f>(AR754-EmployeeData36[[#This Row],[Probability]])^2</f>
        <v>2.7481211205694481E-2</v>
      </c>
      <c r="AM754" t="str">
        <f>IF(EmployeeData36[[#This Row],[Probability]]&lt;10%,"Low",
IF(EmployeeData36[[#This Row],[Probability]]&lt;20%,"Moderate",
IF(EmployeeData36[[#This Row],[Probability]]&lt;30%,"High","Very High")))</f>
        <v>Moderate</v>
      </c>
      <c r="AN754">
        <f t="shared" si="11"/>
        <v>0</v>
      </c>
      <c r="AO754" t="str">
        <f>EmployeeData3[[#This Row],[Department]]</f>
        <v>Operations</v>
      </c>
      <c r="AP754" t="str">
        <f>EmployeeData3[[#This Row],[Country]]</f>
        <v>US</v>
      </c>
      <c r="AQ754" t="str">
        <f>EmployeeData[[#This Row],[Job Level]]</f>
        <v>Entry</v>
      </c>
      <c r="AR754">
        <v>0</v>
      </c>
    </row>
    <row r="755" spans="1:44">
      <c r="A755">
        <v>59</v>
      </c>
      <c r="B755">
        <v>7.3</v>
      </c>
      <c r="C755">
        <v>1.1000000000000001</v>
      </c>
      <c r="D755" s="3">
        <v>1.23</v>
      </c>
      <c r="E755">
        <v>0</v>
      </c>
      <c r="F755">
        <v>13</v>
      </c>
      <c r="G755">
        <v>86</v>
      </c>
      <c r="H755">
        <v>7</v>
      </c>
      <c r="I755">
        <v>2</v>
      </c>
      <c r="J755">
        <v>1</v>
      </c>
      <c r="K755">
        <v>19</v>
      </c>
      <c r="L755">
        <v>1</v>
      </c>
      <c r="M755">
        <v>0</v>
      </c>
      <c r="N755">
        <v>1</v>
      </c>
      <c r="O755">
        <v>0</v>
      </c>
      <c r="P755">
        <v>0</v>
      </c>
      <c r="Q755">
        <v>0</v>
      </c>
      <c r="R755">
        <v>0</v>
      </c>
      <c r="S755">
        <v>0</v>
      </c>
      <c r="T755">
        <v>0</v>
      </c>
      <c r="U755">
        <v>0</v>
      </c>
      <c r="V755">
        <v>1</v>
      </c>
      <c r="W755">
        <v>0</v>
      </c>
      <c r="X755">
        <v>0</v>
      </c>
      <c r="Y755">
        <v>0</v>
      </c>
      <c r="Z755">
        <v>0</v>
      </c>
      <c r="AA755">
        <v>0</v>
      </c>
      <c r="AB755">
        <v>1</v>
      </c>
      <c r="AC755">
        <v>0</v>
      </c>
      <c r="AD755">
        <v>0</v>
      </c>
      <c r="AE755">
        <v>0</v>
      </c>
      <c r="AF755">
        <v>0</v>
      </c>
      <c r="AG755">
        <v>0</v>
      </c>
      <c r="AH755" s="59" cm="1">
        <f t="array" ref="AH755">$B$1005+SUMPRODUCT(A755:AG755,TRANSPOSE($B$1006:$B$1038))</f>
        <v>-2.1973903472694873</v>
      </c>
      <c r="AI755" s="3">
        <f>EXP(EmployeeData36[[#This Row],[Logit]])</f>
        <v>0.11109269375620091</v>
      </c>
      <c r="AJ755">
        <f>EmployeeData36[[#This Row],[Odds]]/(1+EmployeeData36[[#This Row],[Odds]])</f>
        <v>9.9985081695242603E-2</v>
      </c>
      <c r="AK755">
        <f>IF(AR755=1,LN(EmployeeData36[[#This Row],[Probability]]),LN(1-EmployeeData36[[#This Row],[Probability]]))</f>
        <v>-2.3027342871705172</v>
      </c>
      <c r="AL755" s="3">
        <f>(AR755-EmployeeData36[[#This Row],[Probability]])^2</f>
        <v>0.81002685317111922</v>
      </c>
      <c r="AM755" t="str">
        <f>IF(EmployeeData36[[#This Row],[Probability]]&lt;10%,"Low",
IF(EmployeeData36[[#This Row],[Probability]]&lt;20%,"Moderate",
IF(EmployeeData36[[#This Row],[Probability]]&lt;30%,"High","Very High")))</f>
        <v>Low</v>
      </c>
      <c r="AN755">
        <f t="shared" si="11"/>
        <v>1</v>
      </c>
      <c r="AO755" t="str">
        <f>EmployeeData3[[#This Row],[Department]]</f>
        <v>HR</v>
      </c>
      <c r="AP755" t="str">
        <f>EmployeeData3[[#This Row],[Country]]</f>
        <v>Germany</v>
      </c>
      <c r="AQ755" t="str">
        <f>EmployeeData[[#This Row],[Job Level]]</f>
        <v>Professional</v>
      </c>
      <c r="AR755">
        <v>1</v>
      </c>
    </row>
    <row r="756" spans="1:44">
      <c r="A756">
        <v>46</v>
      </c>
      <c r="B756">
        <v>7</v>
      </c>
      <c r="C756">
        <v>3.6</v>
      </c>
      <c r="D756" s="3">
        <v>0.94</v>
      </c>
      <c r="E756">
        <v>1</v>
      </c>
      <c r="F756">
        <v>24</v>
      </c>
      <c r="G756">
        <v>68</v>
      </c>
      <c r="H756">
        <v>1</v>
      </c>
      <c r="I756">
        <v>2.4</v>
      </c>
      <c r="J756">
        <v>0</v>
      </c>
      <c r="K756">
        <v>17</v>
      </c>
      <c r="L756">
        <v>0</v>
      </c>
      <c r="M756">
        <v>0</v>
      </c>
      <c r="N756">
        <v>1</v>
      </c>
      <c r="O756">
        <v>0</v>
      </c>
      <c r="P756">
        <v>0</v>
      </c>
      <c r="Q756">
        <v>0</v>
      </c>
      <c r="R756">
        <v>0</v>
      </c>
      <c r="S756">
        <v>1</v>
      </c>
      <c r="T756">
        <v>0</v>
      </c>
      <c r="U756">
        <v>0</v>
      </c>
      <c r="V756">
        <v>0</v>
      </c>
      <c r="W756">
        <v>1</v>
      </c>
      <c r="X756">
        <v>0</v>
      </c>
      <c r="Y756">
        <v>0</v>
      </c>
      <c r="Z756">
        <v>0</v>
      </c>
      <c r="AA756">
        <v>0</v>
      </c>
      <c r="AB756">
        <v>0</v>
      </c>
      <c r="AC756">
        <v>0</v>
      </c>
      <c r="AD756">
        <v>1</v>
      </c>
      <c r="AE756">
        <v>0</v>
      </c>
      <c r="AF756">
        <v>0</v>
      </c>
      <c r="AG756">
        <v>1</v>
      </c>
      <c r="AH756" s="59" cm="1">
        <f t="array" ref="AH756">$B$1005+SUMPRODUCT(A756:AG756,TRANSPOSE($B$1006:$B$1038))</f>
        <v>-2.4804793610030451</v>
      </c>
      <c r="AI756" s="3">
        <f>EXP(EmployeeData36[[#This Row],[Logit]])</f>
        <v>8.3703091975591726E-2</v>
      </c>
      <c r="AJ756">
        <f>EmployeeData36[[#This Row],[Odds]]/(1+EmployeeData36[[#This Row],[Odds]])</f>
        <v>7.723803004289756E-2</v>
      </c>
      <c r="AK756">
        <f>IF(AR756=1,LN(EmployeeData36[[#This Row],[Probability]]),LN(1-EmployeeData36[[#This Row],[Probability]]))</f>
        <v>-8.0383965108370786E-2</v>
      </c>
      <c r="AL756" s="3">
        <f>(AR756-EmployeeData36[[#This Row],[Probability]])^2</f>
        <v>5.9657132849075464E-3</v>
      </c>
      <c r="AM756" t="str">
        <f>IF(EmployeeData36[[#This Row],[Probability]]&lt;10%,"Low",
IF(EmployeeData36[[#This Row],[Probability]]&lt;20%,"Moderate",
IF(EmployeeData36[[#This Row],[Probability]]&lt;30%,"High","Very High")))</f>
        <v>Low</v>
      </c>
      <c r="AN756">
        <f t="shared" si="11"/>
        <v>0</v>
      </c>
      <c r="AO756" t="str">
        <f>EmployeeData3[[#This Row],[Department]]</f>
        <v>IT</v>
      </c>
      <c r="AP756" t="str">
        <f>EmployeeData3[[#This Row],[Country]]</f>
        <v>Singapore</v>
      </c>
      <c r="AQ756" t="str">
        <f>EmployeeData[[#This Row],[Job Level]]</f>
        <v>Senior Manager</v>
      </c>
      <c r="AR756">
        <v>0</v>
      </c>
    </row>
    <row r="757" spans="1:44">
      <c r="A757">
        <v>37</v>
      </c>
      <c r="B757">
        <v>9.8000000000000007</v>
      </c>
      <c r="C757">
        <v>3.5</v>
      </c>
      <c r="D757" s="3">
        <v>1.24</v>
      </c>
      <c r="E757">
        <v>0</v>
      </c>
      <c r="F757">
        <v>21</v>
      </c>
      <c r="G757">
        <v>71</v>
      </c>
      <c r="H757">
        <v>11</v>
      </c>
      <c r="I757">
        <v>2.7</v>
      </c>
      <c r="J757">
        <v>1</v>
      </c>
      <c r="K757">
        <v>42</v>
      </c>
      <c r="L757">
        <v>1</v>
      </c>
      <c r="M757">
        <v>0</v>
      </c>
      <c r="N757">
        <v>1</v>
      </c>
      <c r="O757">
        <v>0</v>
      </c>
      <c r="P757">
        <v>0</v>
      </c>
      <c r="Q757">
        <v>1</v>
      </c>
      <c r="R757">
        <v>0</v>
      </c>
      <c r="S757">
        <v>0</v>
      </c>
      <c r="T757">
        <v>0</v>
      </c>
      <c r="U757">
        <v>0</v>
      </c>
      <c r="V757">
        <v>0</v>
      </c>
      <c r="W757">
        <v>0</v>
      </c>
      <c r="X757">
        <v>0</v>
      </c>
      <c r="Y757">
        <v>0</v>
      </c>
      <c r="Z757">
        <v>1</v>
      </c>
      <c r="AA757">
        <v>0</v>
      </c>
      <c r="AB757">
        <v>0</v>
      </c>
      <c r="AC757">
        <v>0</v>
      </c>
      <c r="AD757">
        <v>0</v>
      </c>
      <c r="AE757">
        <v>0</v>
      </c>
      <c r="AF757">
        <v>0</v>
      </c>
      <c r="AG757">
        <v>1</v>
      </c>
      <c r="AH757" s="59" cm="1">
        <f t="array" ref="AH757">$B$1005+SUMPRODUCT(A757:AG757,TRANSPOSE($B$1006:$B$1038))</f>
        <v>-1.2947116157740211</v>
      </c>
      <c r="AI757" s="3">
        <f>EXP(EmployeeData36[[#This Row],[Logit]])</f>
        <v>0.27397686354556416</v>
      </c>
      <c r="AJ757">
        <f>EmployeeData36[[#This Row],[Odds]]/(1+EmployeeData36[[#This Row],[Odds]])</f>
        <v>0.21505638868752133</v>
      </c>
      <c r="AK757">
        <f>IF(AR757=1,LN(EmployeeData36[[#This Row],[Probability]]),LN(1-EmployeeData36[[#This Row],[Probability]]))</f>
        <v>-0.2421433965027793</v>
      </c>
      <c r="AL757" s="3">
        <f>(AR757-EmployeeData36[[#This Row],[Probability]])^2</f>
        <v>4.6249250315318256E-2</v>
      </c>
      <c r="AM757" t="str">
        <f>IF(EmployeeData36[[#This Row],[Probability]]&lt;10%,"Low",
IF(EmployeeData36[[#This Row],[Probability]]&lt;20%,"Moderate",
IF(EmployeeData36[[#This Row],[Probability]]&lt;30%,"High","Very High")))</f>
        <v>High</v>
      </c>
      <c r="AN757">
        <f t="shared" si="11"/>
        <v>0</v>
      </c>
      <c r="AO757" t="str">
        <f>EmployeeData3[[#This Row],[Department]]</f>
        <v>Underwriting</v>
      </c>
      <c r="AP757" t="str">
        <f>EmployeeData3[[#This Row],[Country]]</f>
        <v>UK</v>
      </c>
      <c r="AQ757" t="str">
        <f>EmployeeData[[#This Row],[Job Level]]</f>
        <v>Manager</v>
      </c>
      <c r="AR757">
        <v>0</v>
      </c>
    </row>
    <row r="758" spans="1:44">
      <c r="A758">
        <v>35</v>
      </c>
      <c r="B758">
        <v>2.4</v>
      </c>
      <c r="C758">
        <v>2.4</v>
      </c>
      <c r="D758" s="3">
        <v>1.02</v>
      </c>
      <c r="E758">
        <v>0</v>
      </c>
      <c r="F758">
        <v>22</v>
      </c>
      <c r="G758">
        <v>59</v>
      </c>
      <c r="H758">
        <v>5</v>
      </c>
      <c r="I758">
        <v>2.1</v>
      </c>
      <c r="J758">
        <v>1</v>
      </c>
      <c r="K758">
        <v>1</v>
      </c>
      <c r="L758">
        <v>1</v>
      </c>
      <c r="M758">
        <v>0</v>
      </c>
      <c r="N758">
        <v>0</v>
      </c>
      <c r="O758">
        <v>0</v>
      </c>
      <c r="P758">
        <v>0</v>
      </c>
      <c r="Q758">
        <v>0</v>
      </c>
      <c r="R758">
        <v>0</v>
      </c>
      <c r="S758">
        <v>1</v>
      </c>
      <c r="T758">
        <v>0</v>
      </c>
      <c r="U758">
        <v>0</v>
      </c>
      <c r="V758">
        <v>0</v>
      </c>
      <c r="W758">
        <v>0</v>
      </c>
      <c r="X758">
        <v>0</v>
      </c>
      <c r="Y758">
        <v>0</v>
      </c>
      <c r="Z758">
        <v>0</v>
      </c>
      <c r="AA758">
        <v>0</v>
      </c>
      <c r="AB758">
        <v>0</v>
      </c>
      <c r="AC758">
        <v>0</v>
      </c>
      <c r="AD758">
        <v>0</v>
      </c>
      <c r="AE758">
        <v>1</v>
      </c>
      <c r="AF758">
        <v>0</v>
      </c>
      <c r="AG758">
        <v>0</v>
      </c>
      <c r="AH758" s="59" cm="1">
        <f t="array" ref="AH758">$B$1005+SUMPRODUCT(A758:AG758,TRANSPOSE($B$1006:$B$1038))</f>
        <v>-0.46039859230369712</v>
      </c>
      <c r="AI758" s="3">
        <f>EXP(EmployeeData36[[#This Row],[Logit]])</f>
        <v>0.63103207084556967</v>
      </c>
      <c r="AJ758">
        <f>EmployeeData36[[#This Row],[Odds]]/(1+EmployeeData36[[#This Row],[Odds]])</f>
        <v>0.38689127094749654</v>
      </c>
      <c r="AK758">
        <f>IF(AR758=1,LN(EmployeeData36[[#This Row],[Probability]]),LN(1-EmployeeData36[[#This Row],[Probability]]))</f>
        <v>-0.48921298674756131</v>
      </c>
      <c r="AL758" s="3">
        <f>(AR758-EmployeeData36[[#This Row],[Probability]])^2</f>
        <v>0.14968485553536917</v>
      </c>
      <c r="AM758" t="str">
        <f>IF(EmployeeData36[[#This Row],[Probability]]&lt;10%,"Low",
IF(EmployeeData36[[#This Row],[Probability]]&lt;20%,"Moderate",
IF(EmployeeData36[[#This Row],[Probability]]&lt;30%,"High","Very High")))</f>
        <v>Very High</v>
      </c>
      <c r="AN758">
        <f t="shared" si="11"/>
        <v>0</v>
      </c>
      <c r="AO758" t="str">
        <f>EmployeeData3[[#This Row],[Department]]</f>
        <v>Operations</v>
      </c>
      <c r="AP758" t="str">
        <f>EmployeeData3[[#This Row],[Country]]</f>
        <v>US</v>
      </c>
      <c r="AQ758" t="str">
        <f>EmployeeData[[#This Row],[Job Level]]</f>
        <v>Senior Manager</v>
      </c>
      <c r="AR758">
        <v>0</v>
      </c>
    </row>
    <row r="759" spans="1:44">
      <c r="A759">
        <v>36</v>
      </c>
      <c r="B759">
        <v>3.3</v>
      </c>
      <c r="C759">
        <v>0.8</v>
      </c>
      <c r="D759" s="3">
        <v>0.84</v>
      </c>
      <c r="E759">
        <v>1</v>
      </c>
      <c r="F759">
        <v>13</v>
      </c>
      <c r="G759">
        <v>76</v>
      </c>
      <c r="H759">
        <v>4</v>
      </c>
      <c r="I759">
        <v>4</v>
      </c>
      <c r="J759">
        <v>0</v>
      </c>
      <c r="K759">
        <v>32</v>
      </c>
      <c r="L759">
        <v>1</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s="59" cm="1">
        <f t="array" ref="AH759">$B$1005+SUMPRODUCT(A759:AG759,TRANSPOSE($B$1006:$B$1038))</f>
        <v>-3.0698691594012306</v>
      </c>
      <c r="AI759" s="3">
        <f>EXP(EmployeeData36[[#This Row],[Logit]])</f>
        <v>4.6427229026493669E-2</v>
      </c>
      <c r="AJ759">
        <f>EmployeeData36[[#This Row],[Odds]]/(1+EmployeeData36[[#This Row],[Odds]])</f>
        <v>4.4367374757330796E-2</v>
      </c>
      <c r="AK759">
        <f>IF(AR759=1,LN(EmployeeData36[[#This Row],[Probability]]),LN(1-EmployeeData36[[#This Row],[Probability]]))</f>
        <v>-4.538172300541881E-2</v>
      </c>
      <c r="AL759" s="3">
        <f>(AR759-EmployeeData36[[#This Row],[Probability]])^2</f>
        <v>1.9684639428574338E-3</v>
      </c>
      <c r="AM759" t="str">
        <f>IF(EmployeeData36[[#This Row],[Probability]]&lt;10%,"Low",
IF(EmployeeData36[[#This Row],[Probability]]&lt;20%,"Moderate",
IF(EmployeeData36[[#This Row],[Probability]]&lt;30%,"High","Very High")))</f>
        <v>Low</v>
      </c>
      <c r="AN759">
        <f t="shared" si="11"/>
        <v>0</v>
      </c>
      <c r="AO759" t="str">
        <f>EmployeeData3[[#This Row],[Department]]</f>
        <v>Operations</v>
      </c>
      <c r="AP759" t="str">
        <f>EmployeeData3[[#This Row],[Country]]</f>
        <v>UK</v>
      </c>
      <c r="AQ759" t="str">
        <f>EmployeeData[[#This Row],[Job Level]]</f>
        <v>Professional</v>
      </c>
      <c r="AR759">
        <v>0</v>
      </c>
    </row>
    <row r="760" spans="1:44">
      <c r="A760">
        <v>31</v>
      </c>
      <c r="B760">
        <v>7.5</v>
      </c>
      <c r="C760">
        <v>2.5</v>
      </c>
      <c r="D760" s="3">
        <v>1.1599999999999999</v>
      </c>
      <c r="E760">
        <v>0</v>
      </c>
      <c r="F760">
        <v>10</v>
      </c>
      <c r="G760">
        <v>67</v>
      </c>
      <c r="H760">
        <v>4</v>
      </c>
      <c r="I760">
        <v>5.6</v>
      </c>
      <c r="J760">
        <v>0</v>
      </c>
      <c r="K760">
        <v>8</v>
      </c>
      <c r="L760">
        <v>0</v>
      </c>
      <c r="M760">
        <v>0</v>
      </c>
      <c r="N760">
        <v>0</v>
      </c>
      <c r="O760">
        <v>1</v>
      </c>
      <c r="P760">
        <v>1</v>
      </c>
      <c r="Q760">
        <v>0</v>
      </c>
      <c r="R760">
        <v>0</v>
      </c>
      <c r="S760">
        <v>0</v>
      </c>
      <c r="T760">
        <v>1</v>
      </c>
      <c r="U760">
        <v>0</v>
      </c>
      <c r="V760">
        <v>0</v>
      </c>
      <c r="W760">
        <v>0</v>
      </c>
      <c r="X760">
        <v>0</v>
      </c>
      <c r="Y760">
        <v>0</v>
      </c>
      <c r="Z760">
        <v>0</v>
      </c>
      <c r="AA760">
        <v>0</v>
      </c>
      <c r="AB760">
        <v>0</v>
      </c>
      <c r="AC760">
        <v>0</v>
      </c>
      <c r="AD760">
        <v>0</v>
      </c>
      <c r="AE760">
        <v>1</v>
      </c>
      <c r="AF760">
        <v>0</v>
      </c>
      <c r="AG760">
        <v>0</v>
      </c>
      <c r="AH760" s="59" cm="1">
        <f t="array" ref="AH760">$B$1005+SUMPRODUCT(A760:AG760,TRANSPOSE($B$1006:$B$1038))</f>
        <v>-2.0072562870056405</v>
      </c>
      <c r="AI760" s="3">
        <f>EXP(EmployeeData36[[#This Row],[Logit]])</f>
        <v>0.13435680592891197</v>
      </c>
      <c r="AJ760">
        <f>EmployeeData36[[#This Row],[Odds]]/(1+EmployeeData36[[#This Row],[Odds]])</f>
        <v>0.11844316111709552</v>
      </c>
      <c r="AK760">
        <f>IF(AR760=1,LN(EmployeeData36[[#This Row],[Probability]]),LN(1-EmployeeData36[[#This Row],[Probability]]))</f>
        <v>-0.12606579949190888</v>
      </c>
      <c r="AL760" s="3">
        <f>(AR760-EmployeeData36[[#This Row],[Probability]])^2</f>
        <v>1.4028782415410248E-2</v>
      </c>
      <c r="AM760" t="str">
        <f>IF(EmployeeData36[[#This Row],[Probability]]&lt;10%,"Low",
IF(EmployeeData36[[#This Row],[Probability]]&lt;20%,"Moderate",
IF(EmployeeData36[[#This Row],[Probability]]&lt;30%,"High","Very High")))</f>
        <v>Moderate</v>
      </c>
      <c r="AN760">
        <f t="shared" si="11"/>
        <v>0</v>
      </c>
      <c r="AO760" t="str">
        <f>EmployeeData3[[#This Row],[Department]]</f>
        <v>Claims</v>
      </c>
      <c r="AP760" t="str">
        <f>EmployeeData3[[#This Row],[Country]]</f>
        <v>US</v>
      </c>
      <c r="AQ760" t="str">
        <f>EmployeeData[[#This Row],[Job Level]]</f>
        <v>Entry</v>
      </c>
      <c r="AR760">
        <v>0</v>
      </c>
    </row>
    <row r="761" spans="1:44">
      <c r="A761">
        <v>40</v>
      </c>
      <c r="B761">
        <v>2.7</v>
      </c>
      <c r="C761">
        <v>2.7</v>
      </c>
      <c r="D761" s="3">
        <v>1.03</v>
      </c>
      <c r="E761">
        <v>0</v>
      </c>
      <c r="F761">
        <v>27</v>
      </c>
      <c r="G761">
        <v>81</v>
      </c>
      <c r="H761">
        <v>9</v>
      </c>
      <c r="I761">
        <v>1.7</v>
      </c>
      <c r="J761">
        <v>0</v>
      </c>
      <c r="K761">
        <v>12</v>
      </c>
      <c r="L761">
        <v>1</v>
      </c>
      <c r="M761">
        <v>0</v>
      </c>
      <c r="N761">
        <v>1</v>
      </c>
      <c r="O761">
        <v>0</v>
      </c>
      <c r="P761">
        <v>0</v>
      </c>
      <c r="Q761">
        <v>0</v>
      </c>
      <c r="R761">
        <v>1</v>
      </c>
      <c r="S761">
        <v>0</v>
      </c>
      <c r="T761">
        <v>0</v>
      </c>
      <c r="U761">
        <v>0</v>
      </c>
      <c r="V761">
        <v>0</v>
      </c>
      <c r="W761">
        <v>0</v>
      </c>
      <c r="X761">
        <v>0</v>
      </c>
      <c r="Y761">
        <v>0</v>
      </c>
      <c r="Z761">
        <v>1</v>
      </c>
      <c r="AA761">
        <v>0</v>
      </c>
      <c r="AB761">
        <v>0</v>
      </c>
      <c r="AC761">
        <v>0</v>
      </c>
      <c r="AD761">
        <v>0</v>
      </c>
      <c r="AE761">
        <v>0</v>
      </c>
      <c r="AF761">
        <v>0</v>
      </c>
      <c r="AG761">
        <v>0</v>
      </c>
      <c r="AH761" s="59" cm="1">
        <f t="array" ref="AH761">$B$1005+SUMPRODUCT(A761:AG761,TRANSPOSE($B$1006:$B$1038))</f>
        <v>-2.5373569346893454</v>
      </c>
      <c r="AI761" s="3">
        <f>EXP(EmployeeData36[[#This Row],[Logit]])</f>
        <v>7.9075124551215917E-2</v>
      </c>
      <c r="AJ761">
        <f>EmployeeData36[[#This Row],[Odds]]/(1+EmployeeData36[[#This Row],[Odds]])</f>
        <v>7.3280462826073409E-2</v>
      </c>
      <c r="AK761">
        <f>IF(AR761=1,LN(EmployeeData36[[#This Row],[Probability]]),LN(1-EmployeeData36[[#This Row],[Probability]]))</f>
        <v>-7.6104308088872946E-2</v>
      </c>
      <c r="AL761" s="3">
        <f>(AR761-EmployeeData36[[#This Row],[Probability]])^2</f>
        <v>5.3700262320035266E-3</v>
      </c>
      <c r="AM761" t="str">
        <f>IF(EmployeeData36[[#This Row],[Probability]]&lt;10%,"Low",
IF(EmployeeData36[[#This Row],[Probability]]&lt;20%,"Moderate",
IF(EmployeeData36[[#This Row],[Probability]]&lt;30%,"High","Very High")))</f>
        <v>Low</v>
      </c>
      <c r="AN761">
        <f t="shared" si="11"/>
        <v>0</v>
      </c>
      <c r="AO761" t="str">
        <f>EmployeeData3[[#This Row],[Department]]</f>
        <v>Underwriting</v>
      </c>
      <c r="AP761" t="str">
        <f>EmployeeData3[[#This Row],[Country]]</f>
        <v>UK</v>
      </c>
      <c r="AQ761" t="str">
        <f>EmployeeData[[#This Row],[Job Level]]</f>
        <v>Senior</v>
      </c>
      <c r="AR761">
        <v>0</v>
      </c>
    </row>
    <row r="762" spans="1:44">
      <c r="A762">
        <v>28</v>
      </c>
      <c r="B762">
        <v>6.1</v>
      </c>
      <c r="C762">
        <v>3.8</v>
      </c>
      <c r="D762" s="3">
        <v>1.08</v>
      </c>
      <c r="E762">
        <v>0</v>
      </c>
      <c r="F762">
        <v>12</v>
      </c>
      <c r="G762">
        <v>78</v>
      </c>
      <c r="H762">
        <v>6</v>
      </c>
      <c r="I762">
        <v>2.7</v>
      </c>
      <c r="J762">
        <v>0</v>
      </c>
      <c r="K762">
        <v>0</v>
      </c>
      <c r="L762">
        <v>1</v>
      </c>
      <c r="M762">
        <v>0</v>
      </c>
      <c r="N762">
        <v>1</v>
      </c>
      <c r="O762">
        <v>0</v>
      </c>
      <c r="P762">
        <v>0</v>
      </c>
      <c r="Q762">
        <v>0</v>
      </c>
      <c r="R762">
        <v>0</v>
      </c>
      <c r="S762">
        <v>0</v>
      </c>
      <c r="T762">
        <v>0</v>
      </c>
      <c r="U762">
        <v>1</v>
      </c>
      <c r="V762">
        <v>0</v>
      </c>
      <c r="W762">
        <v>0</v>
      </c>
      <c r="X762">
        <v>0</v>
      </c>
      <c r="Y762">
        <v>0</v>
      </c>
      <c r="Z762">
        <v>0</v>
      </c>
      <c r="AA762">
        <v>0</v>
      </c>
      <c r="AB762">
        <v>1</v>
      </c>
      <c r="AC762">
        <v>0</v>
      </c>
      <c r="AD762">
        <v>0</v>
      </c>
      <c r="AE762">
        <v>0</v>
      </c>
      <c r="AF762">
        <v>0</v>
      </c>
      <c r="AG762">
        <v>0</v>
      </c>
      <c r="AH762" s="59" cm="1">
        <f t="array" ref="AH762">$B$1005+SUMPRODUCT(A762:AG762,TRANSPOSE($B$1006:$B$1038))</f>
        <v>-1.800874482671684</v>
      </c>
      <c r="AI762" s="3">
        <f>EXP(EmployeeData36[[#This Row],[Logit]])</f>
        <v>0.16515440039344684</v>
      </c>
      <c r="AJ762">
        <f>EmployeeData36[[#This Row],[Odds]]/(1+EmployeeData36[[#This Row],[Odds]])</f>
        <v>0.14174464803778611</v>
      </c>
      <c r="AK762">
        <f>IF(AR762=1,LN(EmployeeData36[[#This Row],[Probability]]),LN(1-EmployeeData36[[#This Row],[Probability]]))</f>
        <v>-0.15285361076256826</v>
      </c>
      <c r="AL762" s="3">
        <f>(AR762-EmployeeData36[[#This Row],[Probability]])^2</f>
        <v>2.009154524735586E-2</v>
      </c>
      <c r="AM762" t="str">
        <f>IF(EmployeeData36[[#This Row],[Probability]]&lt;10%,"Low",
IF(EmployeeData36[[#This Row],[Probability]]&lt;20%,"Moderate",
IF(EmployeeData36[[#This Row],[Probability]]&lt;30%,"High","Very High")))</f>
        <v>Moderate</v>
      </c>
      <c r="AN762">
        <f t="shared" si="11"/>
        <v>0</v>
      </c>
      <c r="AO762" t="str">
        <f>EmployeeData3[[#This Row],[Department]]</f>
        <v>Finance</v>
      </c>
      <c r="AP762" t="str">
        <f>EmployeeData3[[#This Row],[Country]]</f>
        <v>Germany</v>
      </c>
      <c r="AQ762" t="str">
        <f>EmployeeData[[#This Row],[Job Level]]</f>
        <v>Professional</v>
      </c>
      <c r="AR762">
        <v>0</v>
      </c>
    </row>
    <row r="763" spans="1:44">
      <c r="A763">
        <v>21</v>
      </c>
      <c r="B763">
        <v>3.4</v>
      </c>
      <c r="C763">
        <v>3.4</v>
      </c>
      <c r="D763" s="3">
        <v>1.1299999999999999</v>
      </c>
      <c r="E763">
        <v>1</v>
      </c>
      <c r="F763">
        <v>19</v>
      </c>
      <c r="G763">
        <v>68</v>
      </c>
      <c r="H763">
        <v>4</v>
      </c>
      <c r="I763">
        <v>4.4000000000000004</v>
      </c>
      <c r="J763">
        <v>0</v>
      </c>
      <c r="K763">
        <v>17</v>
      </c>
      <c r="L763">
        <v>1</v>
      </c>
      <c r="M763">
        <v>1</v>
      </c>
      <c r="N763">
        <v>0</v>
      </c>
      <c r="O763">
        <v>0</v>
      </c>
      <c r="P763">
        <v>0</v>
      </c>
      <c r="Q763">
        <v>1</v>
      </c>
      <c r="R763">
        <v>0</v>
      </c>
      <c r="S763">
        <v>0</v>
      </c>
      <c r="T763">
        <v>0</v>
      </c>
      <c r="U763">
        <v>0</v>
      </c>
      <c r="V763">
        <v>1</v>
      </c>
      <c r="W763">
        <v>0</v>
      </c>
      <c r="X763">
        <v>0</v>
      </c>
      <c r="Y763">
        <v>0</v>
      </c>
      <c r="Z763">
        <v>0</v>
      </c>
      <c r="AA763">
        <v>0</v>
      </c>
      <c r="AB763">
        <v>0</v>
      </c>
      <c r="AC763">
        <v>0</v>
      </c>
      <c r="AD763">
        <v>0</v>
      </c>
      <c r="AE763">
        <v>0</v>
      </c>
      <c r="AF763">
        <v>0</v>
      </c>
      <c r="AG763">
        <v>1</v>
      </c>
      <c r="AH763" s="59" cm="1">
        <f t="array" ref="AH763">$B$1005+SUMPRODUCT(A763:AG763,TRANSPOSE($B$1006:$B$1038))</f>
        <v>-1.5365751204450622</v>
      </c>
      <c r="AI763" s="3">
        <f>EXP(EmployeeData36[[#This Row],[Logit]])</f>
        <v>0.21511658963856231</v>
      </c>
      <c r="AJ763">
        <f>EmployeeData36[[#This Row],[Odds]]/(1+EmployeeData36[[#This Row],[Odds]])</f>
        <v>0.17703370316304295</v>
      </c>
      <c r="AK763">
        <f>IF(AR763=1,LN(EmployeeData36[[#This Row],[Probability]]),LN(1-EmployeeData36[[#This Row],[Probability]]))</f>
        <v>-0.19484003073904158</v>
      </c>
      <c r="AL763" s="3">
        <f>(AR763-EmployeeData36[[#This Row],[Probability]])^2</f>
        <v>3.1340932055620406E-2</v>
      </c>
      <c r="AM763" t="str">
        <f>IF(EmployeeData36[[#This Row],[Probability]]&lt;10%,"Low",
IF(EmployeeData36[[#This Row],[Probability]]&lt;20%,"Moderate",
IF(EmployeeData36[[#This Row],[Probability]]&lt;30%,"High","Very High")))</f>
        <v>Moderate</v>
      </c>
      <c r="AN763">
        <f t="shared" si="11"/>
        <v>0</v>
      </c>
      <c r="AO763" t="str">
        <f>EmployeeData3[[#This Row],[Department]]</f>
        <v>HR</v>
      </c>
      <c r="AP763" t="str">
        <f>EmployeeData3[[#This Row],[Country]]</f>
        <v>UK</v>
      </c>
      <c r="AQ763" t="str">
        <f>EmployeeData[[#This Row],[Job Level]]</f>
        <v>Manager</v>
      </c>
      <c r="AR763">
        <v>0</v>
      </c>
    </row>
    <row r="764" spans="1:44">
      <c r="A764">
        <v>40</v>
      </c>
      <c r="B764">
        <v>4.9000000000000004</v>
      </c>
      <c r="C764">
        <v>2.1</v>
      </c>
      <c r="D764" s="3">
        <v>1.03</v>
      </c>
      <c r="E764">
        <v>0</v>
      </c>
      <c r="F764">
        <v>17</v>
      </c>
      <c r="G764">
        <v>70</v>
      </c>
      <c r="H764">
        <v>4</v>
      </c>
      <c r="I764">
        <v>1.3</v>
      </c>
      <c r="J764">
        <v>1</v>
      </c>
      <c r="K764">
        <v>42</v>
      </c>
      <c r="L764">
        <v>0</v>
      </c>
      <c r="M764">
        <v>0</v>
      </c>
      <c r="N764">
        <v>0</v>
      </c>
      <c r="O764">
        <v>0</v>
      </c>
      <c r="P764">
        <v>1</v>
      </c>
      <c r="Q764">
        <v>0</v>
      </c>
      <c r="R764">
        <v>0</v>
      </c>
      <c r="S764">
        <v>0</v>
      </c>
      <c r="T764">
        <v>0</v>
      </c>
      <c r="U764">
        <v>1</v>
      </c>
      <c r="V764">
        <v>0</v>
      </c>
      <c r="W764">
        <v>0</v>
      </c>
      <c r="X764">
        <v>0</v>
      </c>
      <c r="Y764">
        <v>0</v>
      </c>
      <c r="Z764">
        <v>0</v>
      </c>
      <c r="AA764">
        <v>0</v>
      </c>
      <c r="AB764">
        <v>0</v>
      </c>
      <c r="AC764">
        <v>0</v>
      </c>
      <c r="AD764">
        <v>0</v>
      </c>
      <c r="AE764">
        <v>1</v>
      </c>
      <c r="AF764">
        <v>0</v>
      </c>
      <c r="AG764">
        <v>0</v>
      </c>
      <c r="AH764" s="59" cm="1">
        <f t="array" ref="AH764">$B$1005+SUMPRODUCT(A764:AG764,TRANSPOSE($B$1006:$B$1038))</f>
        <v>-1.1373552265730766</v>
      </c>
      <c r="AI764" s="3">
        <f>EXP(EmployeeData36[[#This Row],[Logit]])</f>
        <v>0.32066599019265618</v>
      </c>
      <c r="AJ764">
        <f>EmployeeData36[[#This Row],[Odds]]/(1+EmployeeData36[[#This Row],[Odds]])</f>
        <v>0.24280627545037184</v>
      </c>
      <c r="AK764">
        <f>IF(AR764=1,LN(EmployeeData36[[#This Row],[Probability]]),LN(1-EmployeeData36[[#This Row],[Probability]]))</f>
        <v>-0.27813614738650505</v>
      </c>
      <c r="AL764" s="3">
        <f>(AR764-EmployeeData36[[#This Row],[Probability]])^2</f>
        <v>5.8954887398081843E-2</v>
      </c>
      <c r="AM764" t="str">
        <f>IF(EmployeeData36[[#This Row],[Probability]]&lt;10%,"Low",
IF(EmployeeData36[[#This Row],[Probability]]&lt;20%,"Moderate",
IF(EmployeeData36[[#This Row],[Probability]]&lt;30%,"High","Very High")))</f>
        <v>High</v>
      </c>
      <c r="AN764">
        <f t="shared" si="11"/>
        <v>0</v>
      </c>
      <c r="AO764" t="str">
        <f>EmployeeData3[[#This Row],[Department]]</f>
        <v>Finance</v>
      </c>
      <c r="AP764" t="str">
        <f>EmployeeData3[[#This Row],[Country]]</f>
        <v>US</v>
      </c>
      <c r="AQ764" t="str">
        <f>EmployeeData[[#This Row],[Job Level]]</f>
        <v>Entry</v>
      </c>
      <c r="AR764">
        <v>0</v>
      </c>
    </row>
    <row r="765" spans="1:44">
      <c r="A765">
        <v>38</v>
      </c>
      <c r="B765">
        <v>1.5</v>
      </c>
      <c r="C765">
        <v>1.5</v>
      </c>
      <c r="D765" s="3">
        <v>0.96</v>
      </c>
      <c r="E765">
        <v>0</v>
      </c>
      <c r="F765">
        <v>29</v>
      </c>
      <c r="G765">
        <v>61</v>
      </c>
      <c r="H765">
        <v>4</v>
      </c>
      <c r="I765">
        <v>0.9</v>
      </c>
      <c r="J765">
        <v>0</v>
      </c>
      <c r="K765">
        <v>27</v>
      </c>
      <c r="L765">
        <v>0</v>
      </c>
      <c r="M765">
        <v>0</v>
      </c>
      <c r="N765">
        <v>1</v>
      </c>
      <c r="O765">
        <v>0</v>
      </c>
      <c r="P765">
        <v>0</v>
      </c>
      <c r="Q765">
        <v>0</v>
      </c>
      <c r="R765">
        <v>0</v>
      </c>
      <c r="S765">
        <v>0</v>
      </c>
      <c r="T765">
        <v>0</v>
      </c>
      <c r="U765">
        <v>0</v>
      </c>
      <c r="V765">
        <v>0</v>
      </c>
      <c r="W765">
        <v>0</v>
      </c>
      <c r="X765">
        <v>1</v>
      </c>
      <c r="Y765">
        <v>0</v>
      </c>
      <c r="Z765">
        <v>0</v>
      </c>
      <c r="AA765">
        <v>0</v>
      </c>
      <c r="AB765">
        <v>0</v>
      </c>
      <c r="AC765">
        <v>0</v>
      </c>
      <c r="AD765">
        <v>0</v>
      </c>
      <c r="AE765">
        <v>1</v>
      </c>
      <c r="AF765">
        <v>0</v>
      </c>
      <c r="AG765">
        <v>0</v>
      </c>
      <c r="AH765" s="59" cm="1">
        <f t="array" ref="AH765">$B$1005+SUMPRODUCT(A765:AG765,TRANSPOSE($B$1006:$B$1038))</f>
        <v>-1.8691066301377055</v>
      </c>
      <c r="AI765" s="3">
        <f>EXP(EmployeeData36[[#This Row],[Logit]])</f>
        <v>0.15426141277177843</v>
      </c>
      <c r="AJ765">
        <f>EmployeeData36[[#This Row],[Odds]]/(1+EmployeeData36[[#This Row],[Odds]])</f>
        <v>0.13364512671470472</v>
      </c>
      <c r="AK765">
        <f>IF(AR765=1,LN(EmployeeData36[[#This Row],[Probability]]),LN(1-EmployeeData36[[#This Row],[Probability]]))</f>
        <v>-0.14346066996429094</v>
      </c>
      <c r="AL765" s="3">
        <f>(AR765-EmployeeData36[[#This Row],[Probability]])^2</f>
        <v>1.7861019894589481E-2</v>
      </c>
      <c r="AM765" t="str">
        <f>IF(EmployeeData36[[#This Row],[Probability]]&lt;10%,"Low",
IF(EmployeeData36[[#This Row],[Probability]]&lt;20%,"Moderate",
IF(EmployeeData36[[#This Row],[Probability]]&lt;30%,"High","Very High")))</f>
        <v>Moderate</v>
      </c>
      <c r="AN765">
        <f t="shared" si="11"/>
        <v>0</v>
      </c>
      <c r="AO765" t="str">
        <f>EmployeeData3[[#This Row],[Department]]</f>
        <v>Marketing</v>
      </c>
      <c r="AP765" t="str">
        <f>EmployeeData3[[#This Row],[Country]]</f>
        <v>US</v>
      </c>
      <c r="AQ765" t="str">
        <f>EmployeeData[[#This Row],[Job Level]]</f>
        <v>Professional</v>
      </c>
      <c r="AR765">
        <v>0</v>
      </c>
    </row>
    <row r="766" spans="1:44">
      <c r="A766">
        <v>33</v>
      </c>
      <c r="B766">
        <v>4.2</v>
      </c>
      <c r="C766">
        <v>4.2</v>
      </c>
      <c r="D766" s="3">
        <v>1.08</v>
      </c>
      <c r="E766">
        <v>0</v>
      </c>
      <c r="F766">
        <v>25</v>
      </c>
      <c r="G766">
        <v>48</v>
      </c>
      <c r="H766">
        <v>7</v>
      </c>
      <c r="I766">
        <v>1.7</v>
      </c>
      <c r="J766">
        <v>1</v>
      </c>
      <c r="K766">
        <v>10</v>
      </c>
      <c r="L766">
        <v>0</v>
      </c>
      <c r="M766">
        <v>1</v>
      </c>
      <c r="N766">
        <v>0</v>
      </c>
      <c r="O766">
        <v>0</v>
      </c>
      <c r="P766">
        <v>0</v>
      </c>
      <c r="Q766">
        <v>0</v>
      </c>
      <c r="R766">
        <v>0</v>
      </c>
      <c r="S766">
        <v>0</v>
      </c>
      <c r="T766">
        <v>0</v>
      </c>
      <c r="U766">
        <v>0</v>
      </c>
      <c r="V766">
        <v>0</v>
      </c>
      <c r="W766">
        <v>1</v>
      </c>
      <c r="X766">
        <v>0</v>
      </c>
      <c r="Y766">
        <v>0</v>
      </c>
      <c r="Z766">
        <v>0</v>
      </c>
      <c r="AA766">
        <v>0</v>
      </c>
      <c r="AB766">
        <v>0</v>
      </c>
      <c r="AC766">
        <v>0</v>
      </c>
      <c r="AD766">
        <v>1</v>
      </c>
      <c r="AE766">
        <v>0</v>
      </c>
      <c r="AF766">
        <v>0</v>
      </c>
      <c r="AG766">
        <v>0</v>
      </c>
      <c r="AH766" s="59" cm="1">
        <f t="array" ref="AH766">$B$1005+SUMPRODUCT(A766:AG766,TRANSPOSE($B$1006:$B$1038))</f>
        <v>0.26349008857779044</v>
      </c>
      <c r="AI766" s="3">
        <f>EXP(EmployeeData36[[#This Row],[Logit]])</f>
        <v>1.3014643955146035</v>
      </c>
      <c r="AJ766">
        <f>EmployeeData36[[#This Row],[Odds]]/(1+EmployeeData36[[#This Row],[Odds]])</f>
        <v>0.56549403851350843</v>
      </c>
      <c r="AK766">
        <f>IF(AR766=1,LN(EmployeeData36[[#This Row],[Probability]]),LN(1-EmployeeData36[[#This Row],[Probability]]))</f>
        <v>-0.57005552545587301</v>
      </c>
      <c r="AL766" s="3">
        <f>(AR766-EmployeeData36[[#This Row],[Probability]])^2</f>
        <v>0.1887954305673005</v>
      </c>
      <c r="AM766" t="str">
        <f>IF(EmployeeData36[[#This Row],[Probability]]&lt;10%,"Low",
IF(EmployeeData36[[#This Row],[Probability]]&lt;20%,"Moderate",
IF(EmployeeData36[[#This Row],[Probability]]&lt;30%,"High","Very High")))</f>
        <v>Very High</v>
      </c>
      <c r="AN766">
        <f t="shared" si="11"/>
        <v>1</v>
      </c>
      <c r="AO766" t="str">
        <f>EmployeeData3[[#This Row],[Department]]</f>
        <v>IT</v>
      </c>
      <c r="AP766" t="str">
        <f>EmployeeData3[[#This Row],[Country]]</f>
        <v>Singapore</v>
      </c>
      <c r="AQ766" t="str">
        <f>EmployeeData[[#This Row],[Job Level]]</f>
        <v>Professional</v>
      </c>
      <c r="AR766">
        <v>1</v>
      </c>
    </row>
    <row r="767" spans="1:44">
      <c r="A767">
        <v>26</v>
      </c>
      <c r="B767">
        <v>8.5</v>
      </c>
      <c r="C767">
        <v>2.6</v>
      </c>
      <c r="D767" s="3">
        <v>1</v>
      </c>
      <c r="E767">
        <v>1</v>
      </c>
      <c r="F767">
        <v>4</v>
      </c>
      <c r="G767">
        <v>67</v>
      </c>
      <c r="H767">
        <v>3</v>
      </c>
      <c r="I767">
        <v>4.5</v>
      </c>
      <c r="J767">
        <v>0</v>
      </c>
      <c r="K767">
        <v>36</v>
      </c>
      <c r="L767">
        <v>1</v>
      </c>
      <c r="M767">
        <v>0</v>
      </c>
      <c r="N767">
        <v>0</v>
      </c>
      <c r="O767">
        <v>0</v>
      </c>
      <c r="P767">
        <v>0</v>
      </c>
      <c r="Q767">
        <v>0</v>
      </c>
      <c r="R767">
        <v>0</v>
      </c>
      <c r="S767">
        <v>0</v>
      </c>
      <c r="T767">
        <v>0</v>
      </c>
      <c r="U767">
        <v>0</v>
      </c>
      <c r="V767">
        <v>0</v>
      </c>
      <c r="W767">
        <v>0</v>
      </c>
      <c r="X767">
        <v>0</v>
      </c>
      <c r="Y767">
        <v>0</v>
      </c>
      <c r="Z767">
        <v>0</v>
      </c>
      <c r="AA767">
        <v>0</v>
      </c>
      <c r="AB767">
        <v>0</v>
      </c>
      <c r="AC767">
        <v>0</v>
      </c>
      <c r="AD767">
        <v>0</v>
      </c>
      <c r="AE767">
        <v>1</v>
      </c>
      <c r="AF767">
        <v>0</v>
      </c>
      <c r="AG767">
        <v>0</v>
      </c>
      <c r="AH767" s="59" cm="1">
        <f t="array" ref="AH767">$B$1005+SUMPRODUCT(A767:AG767,TRANSPOSE($B$1006:$B$1038))</f>
        <v>-2.6491932082738812</v>
      </c>
      <c r="AI767" s="3">
        <f>EXP(EmployeeData36[[#This Row],[Logit]])</f>
        <v>7.0708236874644628E-2</v>
      </c>
      <c r="AJ767">
        <f>EmployeeData36[[#This Row],[Odds]]/(1+EmployeeData36[[#This Row],[Odds]])</f>
        <v>6.6038753079026652E-2</v>
      </c>
      <c r="AK767">
        <f>IF(AR767=1,LN(EmployeeData36[[#This Row],[Probability]]),LN(1-EmployeeData36[[#This Row],[Probability]]))</f>
        <v>-6.8320333133391781E-2</v>
      </c>
      <c r="AL767" s="3">
        <f>(AR767-EmployeeData36[[#This Row],[Probability]])^2</f>
        <v>4.3611169082326522E-3</v>
      </c>
      <c r="AM767" t="str">
        <f>IF(EmployeeData36[[#This Row],[Probability]]&lt;10%,"Low",
IF(EmployeeData36[[#This Row],[Probability]]&lt;20%,"Moderate",
IF(EmployeeData36[[#This Row],[Probability]]&lt;30%,"High","Very High")))</f>
        <v>Low</v>
      </c>
      <c r="AN767">
        <f t="shared" si="11"/>
        <v>0</v>
      </c>
      <c r="AO767" t="str">
        <f>EmployeeData3[[#This Row],[Department]]</f>
        <v>Operations</v>
      </c>
      <c r="AP767" t="str">
        <f>EmployeeData3[[#This Row],[Country]]</f>
        <v>US</v>
      </c>
      <c r="AQ767" t="str">
        <f>EmployeeData[[#This Row],[Job Level]]</f>
        <v>Professional</v>
      </c>
      <c r="AR767">
        <v>0</v>
      </c>
    </row>
    <row r="768" spans="1:44">
      <c r="A768">
        <v>41</v>
      </c>
      <c r="B768">
        <v>6.6</v>
      </c>
      <c r="C768">
        <v>2.6</v>
      </c>
      <c r="D768" s="3">
        <v>1.1299999999999999</v>
      </c>
      <c r="E768">
        <v>1</v>
      </c>
      <c r="F768">
        <v>5</v>
      </c>
      <c r="G768">
        <v>79</v>
      </c>
      <c r="H768">
        <v>7</v>
      </c>
      <c r="I768">
        <v>1.2</v>
      </c>
      <c r="J768">
        <v>1</v>
      </c>
      <c r="K768">
        <v>39</v>
      </c>
      <c r="L768">
        <v>0</v>
      </c>
      <c r="M768">
        <v>0</v>
      </c>
      <c r="N768">
        <v>0</v>
      </c>
      <c r="O768">
        <v>0</v>
      </c>
      <c r="P768">
        <v>0</v>
      </c>
      <c r="Q768">
        <v>0</v>
      </c>
      <c r="R768">
        <v>1</v>
      </c>
      <c r="S768">
        <v>0</v>
      </c>
      <c r="T768">
        <v>0</v>
      </c>
      <c r="U768">
        <v>0</v>
      </c>
      <c r="V768">
        <v>0</v>
      </c>
      <c r="W768">
        <v>0</v>
      </c>
      <c r="X768">
        <v>0</v>
      </c>
      <c r="Y768">
        <v>0</v>
      </c>
      <c r="Z768">
        <v>1</v>
      </c>
      <c r="AA768">
        <v>0</v>
      </c>
      <c r="AB768">
        <v>0</v>
      </c>
      <c r="AC768">
        <v>0</v>
      </c>
      <c r="AD768">
        <v>0</v>
      </c>
      <c r="AE768">
        <v>0</v>
      </c>
      <c r="AF768">
        <v>1</v>
      </c>
      <c r="AG768">
        <v>0</v>
      </c>
      <c r="AH768" s="59" cm="1">
        <f t="array" ref="AH768">$B$1005+SUMPRODUCT(A768:AG768,TRANSPOSE($B$1006:$B$1038))</f>
        <v>-3.7339628235899847</v>
      </c>
      <c r="AI768" s="3">
        <f>EXP(EmployeeData36[[#This Row],[Logit]])</f>
        <v>2.3897944603653982E-2</v>
      </c>
      <c r="AJ768">
        <f>EmployeeData36[[#This Row],[Odds]]/(1+EmployeeData36[[#This Row],[Odds]])</f>
        <v>2.3340162688679642E-2</v>
      </c>
      <c r="AK768">
        <f>IF(AR768=1,LN(EmployeeData36[[#This Row],[Probability]]),LN(1-EmployeeData36[[#This Row],[Probability]]))</f>
        <v>-2.3616858177587977E-2</v>
      </c>
      <c r="AL768" s="3">
        <f>(AR768-EmployeeData36[[#This Row],[Probability]])^2</f>
        <v>5.4476319433403332E-4</v>
      </c>
      <c r="AM768" t="str">
        <f>IF(EmployeeData36[[#This Row],[Probability]]&lt;10%,"Low",
IF(EmployeeData36[[#This Row],[Probability]]&lt;20%,"Moderate",
IF(EmployeeData36[[#This Row],[Probability]]&lt;30%,"High","Very High")))</f>
        <v>Low</v>
      </c>
      <c r="AN768">
        <f t="shared" si="11"/>
        <v>0</v>
      </c>
      <c r="AO768" t="str">
        <f>EmployeeData3[[#This Row],[Department]]</f>
        <v>Underwriting</v>
      </c>
      <c r="AP768" t="str">
        <f>EmployeeData3[[#This Row],[Country]]</f>
        <v>UK</v>
      </c>
      <c r="AQ768" t="str">
        <f>EmployeeData[[#This Row],[Job Level]]</f>
        <v>Senior</v>
      </c>
      <c r="AR768">
        <v>0</v>
      </c>
    </row>
    <row r="769" spans="1:44">
      <c r="A769">
        <v>29</v>
      </c>
      <c r="B769">
        <v>1.8</v>
      </c>
      <c r="C769">
        <v>1.8</v>
      </c>
      <c r="D769" s="3">
        <v>0.8</v>
      </c>
      <c r="E769">
        <v>0</v>
      </c>
      <c r="F769">
        <v>21</v>
      </c>
      <c r="G769">
        <v>71</v>
      </c>
      <c r="H769">
        <v>2</v>
      </c>
      <c r="I769">
        <v>1.8</v>
      </c>
      <c r="J769">
        <v>0</v>
      </c>
      <c r="K769">
        <v>25</v>
      </c>
      <c r="L769">
        <v>1</v>
      </c>
      <c r="M769">
        <v>1</v>
      </c>
      <c r="N769">
        <v>0</v>
      </c>
      <c r="O769">
        <v>0</v>
      </c>
      <c r="P769">
        <v>0</v>
      </c>
      <c r="Q769">
        <v>0</v>
      </c>
      <c r="R769">
        <v>0</v>
      </c>
      <c r="S769">
        <v>0</v>
      </c>
      <c r="T769">
        <v>0</v>
      </c>
      <c r="U769">
        <v>0</v>
      </c>
      <c r="V769">
        <v>0</v>
      </c>
      <c r="W769">
        <v>0</v>
      </c>
      <c r="X769">
        <v>0</v>
      </c>
      <c r="Y769">
        <v>0</v>
      </c>
      <c r="Z769">
        <v>1</v>
      </c>
      <c r="AA769">
        <v>0</v>
      </c>
      <c r="AB769">
        <v>0</v>
      </c>
      <c r="AC769">
        <v>0</v>
      </c>
      <c r="AD769">
        <v>0</v>
      </c>
      <c r="AE769">
        <v>0</v>
      </c>
      <c r="AF769">
        <v>0</v>
      </c>
      <c r="AG769">
        <v>0</v>
      </c>
      <c r="AH769" s="59" cm="1">
        <f t="array" ref="AH769">$B$1005+SUMPRODUCT(A769:AG769,TRANSPOSE($B$1006:$B$1038))</f>
        <v>-1.9905006123138687</v>
      </c>
      <c r="AI769" s="3">
        <f>EXP(EmployeeData36[[#This Row],[Logit]])</f>
        <v>0.13662701115824244</v>
      </c>
      <c r="AJ769">
        <f>EmployeeData36[[#This Row],[Odds]]/(1+EmployeeData36[[#This Row],[Odds]])</f>
        <v>0.12020391018071722</v>
      </c>
      <c r="AK769">
        <f>IF(AR769=1,LN(EmployeeData36[[#This Row],[Probability]]),LN(1-EmployeeData36[[#This Row],[Probability]]))</f>
        <v>-0.12806511447466296</v>
      </c>
      <c r="AL769" s="3">
        <f>(AR769-EmployeeData36[[#This Row],[Probability]])^2</f>
        <v>1.4448980022733931E-2</v>
      </c>
      <c r="AM769" t="str">
        <f>IF(EmployeeData36[[#This Row],[Probability]]&lt;10%,"Low",
IF(EmployeeData36[[#This Row],[Probability]]&lt;20%,"Moderate",
IF(EmployeeData36[[#This Row],[Probability]]&lt;30%,"High","Very High")))</f>
        <v>Moderate</v>
      </c>
      <c r="AN769">
        <f t="shared" si="11"/>
        <v>0</v>
      </c>
      <c r="AO769" t="str">
        <f>EmployeeData3[[#This Row],[Department]]</f>
        <v>Underwriting</v>
      </c>
      <c r="AP769" t="str">
        <f>EmployeeData3[[#This Row],[Country]]</f>
        <v>UK</v>
      </c>
      <c r="AQ769" t="str">
        <f>EmployeeData[[#This Row],[Job Level]]</f>
        <v>Professional</v>
      </c>
      <c r="AR769">
        <v>0</v>
      </c>
    </row>
    <row r="770" spans="1:44">
      <c r="A770">
        <v>37</v>
      </c>
      <c r="B770">
        <v>11.4</v>
      </c>
      <c r="C770">
        <v>1.6</v>
      </c>
      <c r="D770" s="3">
        <v>1.0900000000000001</v>
      </c>
      <c r="E770">
        <v>1</v>
      </c>
      <c r="F770">
        <v>15</v>
      </c>
      <c r="G770">
        <v>79</v>
      </c>
      <c r="H770">
        <v>2</v>
      </c>
      <c r="I770">
        <v>2.7</v>
      </c>
      <c r="J770">
        <v>0</v>
      </c>
      <c r="K770">
        <v>48</v>
      </c>
      <c r="L770">
        <v>0</v>
      </c>
      <c r="M770">
        <v>0</v>
      </c>
      <c r="N770">
        <v>0</v>
      </c>
      <c r="O770">
        <v>0</v>
      </c>
      <c r="P770">
        <v>0</v>
      </c>
      <c r="Q770">
        <v>0</v>
      </c>
      <c r="R770">
        <v>0</v>
      </c>
      <c r="S770">
        <v>0</v>
      </c>
      <c r="T770">
        <v>0</v>
      </c>
      <c r="U770">
        <v>0</v>
      </c>
      <c r="V770">
        <v>1</v>
      </c>
      <c r="W770">
        <v>0</v>
      </c>
      <c r="X770">
        <v>0</v>
      </c>
      <c r="Y770">
        <v>0</v>
      </c>
      <c r="Z770">
        <v>0</v>
      </c>
      <c r="AA770">
        <v>0</v>
      </c>
      <c r="AB770">
        <v>0</v>
      </c>
      <c r="AC770">
        <v>0</v>
      </c>
      <c r="AD770">
        <v>0</v>
      </c>
      <c r="AE770">
        <v>0</v>
      </c>
      <c r="AF770">
        <v>0</v>
      </c>
      <c r="AG770">
        <v>0</v>
      </c>
      <c r="AH770" s="59" cm="1">
        <f t="array" ref="AH770">$B$1005+SUMPRODUCT(A770:AG770,TRANSPOSE($B$1006:$B$1038))</f>
        <v>-3.8026706539490336</v>
      </c>
      <c r="AI770" s="3">
        <f>EXP(EmployeeData36[[#This Row],[Logit]])</f>
        <v>2.2311106973554956E-2</v>
      </c>
      <c r="AJ770">
        <f>EmployeeData36[[#This Row],[Odds]]/(1+EmployeeData36[[#This Row],[Odds]])</f>
        <v>2.1824185242009797E-2</v>
      </c>
      <c r="AK770">
        <f>IF(AR770=1,LN(EmployeeData36[[#This Row],[Probability]]),LN(1-EmployeeData36[[#This Row],[Probability]]))</f>
        <v>-2.2065855412757841E-2</v>
      </c>
      <c r="AL770" s="3">
        <f>(AR770-EmployeeData36[[#This Row],[Probability]])^2</f>
        <v>4.7629506147755824E-4</v>
      </c>
      <c r="AM770" t="str">
        <f>IF(EmployeeData36[[#This Row],[Probability]]&lt;10%,"Low",
IF(EmployeeData36[[#This Row],[Probability]]&lt;20%,"Moderate",
IF(EmployeeData36[[#This Row],[Probability]]&lt;30%,"High","Very High")))</f>
        <v>Low</v>
      </c>
      <c r="AN770">
        <f t="shared" ref="AN770:AN833" si="12">AR770</f>
        <v>0</v>
      </c>
      <c r="AO770" t="str">
        <f>EmployeeData3[[#This Row],[Department]]</f>
        <v>HR</v>
      </c>
      <c r="AP770" t="str">
        <f>EmployeeData3[[#This Row],[Country]]</f>
        <v>UK</v>
      </c>
      <c r="AQ770" t="str">
        <f>EmployeeData[[#This Row],[Job Level]]</f>
        <v>Professional</v>
      </c>
      <c r="AR770">
        <v>0</v>
      </c>
    </row>
    <row r="771" spans="1:44">
      <c r="A771">
        <v>54</v>
      </c>
      <c r="B771">
        <v>8.1999999999999993</v>
      </c>
      <c r="C771">
        <v>0.2</v>
      </c>
      <c r="D771" s="3">
        <v>0.93</v>
      </c>
      <c r="E771">
        <v>0</v>
      </c>
      <c r="F771">
        <v>12</v>
      </c>
      <c r="G771">
        <v>68</v>
      </c>
      <c r="H771">
        <v>4</v>
      </c>
      <c r="I771">
        <v>3</v>
      </c>
      <c r="J771">
        <v>0</v>
      </c>
      <c r="K771">
        <v>34</v>
      </c>
      <c r="L771">
        <v>0</v>
      </c>
      <c r="M771">
        <v>0</v>
      </c>
      <c r="N771">
        <v>0</v>
      </c>
      <c r="O771">
        <v>0</v>
      </c>
      <c r="P771">
        <v>0</v>
      </c>
      <c r="Q771">
        <v>0</v>
      </c>
      <c r="R771">
        <v>0</v>
      </c>
      <c r="S771">
        <v>0</v>
      </c>
      <c r="T771">
        <v>0</v>
      </c>
      <c r="U771">
        <v>0</v>
      </c>
      <c r="V771">
        <v>0</v>
      </c>
      <c r="W771">
        <v>0</v>
      </c>
      <c r="X771">
        <v>0</v>
      </c>
      <c r="Y771">
        <v>0</v>
      </c>
      <c r="Z771">
        <v>1</v>
      </c>
      <c r="AA771">
        <v>1</v>
      </c>
      <c r="AB771">
        <v>0</v>
      </c>
      <c r="AC771">
        <v>0</v>
      </c>
      <c r="AD771">
        <v>0</v>
      </c>
      <c r="AE771">
        <v>0</v>
      </c>
      <c r="AF771">
        <v>0</v>
      </c>
      <c r="AG771">
        <v>0</v>
      </c>
      <c r="AH771" s="59" cm="1">
        <f t="array" ref="AH771">$B$1005+SUMPRODUCT(A771:AG771,TRANSPOSE($B$1006:$B$1038))</f>
        <v>-2.5059400529924716</v>
      </c>
      <c r="AI771" s="3">
        <f>EXP(EmployeeData36[[#This Row],[Logit]])</f>
        <v>8.1598854672037618E-2</v>
      </c>
      <c r="AJ771">
        <f>EmployeeData36[[#This Row],[Odds]]/(1+EmployeeData36[[#This Row],[Odds]])</f>
        <v>7.5442807950069454E-2</v>
      </c>
      <c r="AK771">
        <f>IF(AR771=1,LN(EmployeeData36[[#This Row],[Probability]]),LN(1-EmployeeData36[[#This Row],[Probability]]))</f>
        <v>-7.8440367385918322E-2</v>
      </c>
      <c r="AL771" s="3">
        <f>(AR771-EmployeeData36[[#This Row],[Probability]])^2</f>
        <v>5.6916172713910628E-3</v>
      </c>
      <c r="AM771" t="str">
        <f>IF(EmployeeData36[[#This Row],[Probability]]&lt;10%,"Low",
IF(EmployeeData36[[#This Row],[Probability]]&lt;20%,"Moderate",
IF(EmployeeData36[[#This Row],[Probability]]&lt;30%,"High","Very High")))</f>
        <v>Low</v>
      </c>
      <c r="AN771">
        <f t="shared" si="12"/>
        <v>0</v>
      </c>
      <c r="AO771" t="str">
        <f>EmployeeData3[[#This Row],[Department]]</f>
        <v>Underwriting</v>
      </c>
      <c r="AP771" t="str">
        <f>EmployeeData3[[#This Row],[Country]]</f>
        <v>Canada</v>
      </c>
      <c r="AQ771" t="str">
        <f>EmployeeData[[#This Row],[Job Level]]</f>
        <v>Professional</v>
      </c>
      <c r="AR771">
        <v>0</v>
      </c>
    </row>
    <row r="772" spans="1:44">
      <c r="A772">
        <v>44</v>
      </c>
      <c r="B772">
        <v>1.5</v>
      </c>
      <c r="C772">
        <v>1.5</v>
      </c>
      <c r="D772" s="3">
        <v>1.19</v>
      </c>
      <c r="E772">
        <v>0</v>
      </c>
      <c r="F772">
        <v>25</v>
      </c>
      <c r="G772">
        <v>79</v>
      </c>
      <c r="H772">
        <v>4</v>
      </c>
      <c r="I772">
        <v>2.4</v>
      </c>
      <c r="J772">
        <v>1</v>
      </c>
      <c r="K772">
        <v>32</v>
      </c>
      <c r="L772">
        <v>1</v>
      </c>
      <c r="M772">
        <v>0</v>
      </c>
      <c r="N772">
        <v>0</v>
      </c>
      <c r="O772">
        <v>0</v>
      </c>
      <c r="P772">
        <v>0</v>
      </c>
      <c r="Q772">
        <v>0</v>
      </c>
      <c r="R772">
        <v>0</v>
      </c>
      <c r="S772">
        <v>0</v>
      </c>
      <c r="T772">
        <v>0</v>
      </c>
      <c r="U772">
        <v>0</v>
      </c>
      <c r="V772">
        <v>0</v>
      </c>
      <c r="W772">
        <v>1</v>
      </c>
      <c r="X772">
        <v>0</v>
      </c>
      <c r="Y772">
        <v>0</v>
      </c>
      <c r="Z772">
        <v>0</v>
      </c>
      <c r="AA772">
        <v>0</v>
      </c>
      <c r="AB772">
        <v>0</v>
      </c>
      <c r="AC772">
        <v>0</v>
      </c>
      <c r="AD772">
        <v>0</v>
      </c>
      <c r="AE772">
        <v>1</v>
      </c>
      <c r="AF772">
        <v>0</v>
      </c>
      <c r="AG772">
        <v>0</v>
      </c>
      <c r="AH772" s="59" cm="1">
        <f t="array" ref="AH772">$B$1005+SUMPRODUCT(A772:AG772,TRANSPOSE($B$1006:$B$1038))</f>
        <v>-1.0626707872804668</v>
      </c>
      <c r="AI772" s="3">
        <f>EXP(EmployeeData36[[#This Row],[Logit]])</f>
        <v>0.34553173511204704</v>
      </c>
      <c r="AJ772">
        <f>EmployeeData36[[#This Row],[Odds]]/(1+EmployeeData36[[#This Row],[Odds]])</f>
        <v>0.25679939468932217</v>
      </c>
      <c r="AK772">
        <f>IF(AR772=1,LN(EmployeeData36[[#This Row],[Probability]]),LN(1-EmployeeData36[[#This Row],[Probability]]))</f>
        <v>-1.3594600642979167</v>
      </c>
      <c r="AL772" s="3">
        <f>(AR772-EmployeeData36[[#This Row],[Probability]])^2</f>
        <v>0.55234713973415805</v>
      </c>
      <c r="AM772" t="str">
        <f>IF(EmployeeData36[[#This Row],[Probability]]&lt;10%,"Low",
IF(EmployeeData36[[#This Row],[Probability]]&lt;20%,"Moderate",
IF(EmployeeData36[[#This Row],[Probability]]&lt;30%,"High","Very High")))</f>
        <v>High</v>
      </c>
      <c r="AN772">
        <f t="shared" si="12"/>
        <v>1</v>
      </c>
      <c r="AO772" t="str">
        <f>EmployeeData3[[#This Row],[Department]]</f>
        <v>IT</v>
      </c>
      <c r="AP772" t="str">
        <f>EmployeeData3[[#This Row],[Country]]</f>
        <v>US</v>
      </c>
      <c r="AQ772" t="str">
        <f>EmployeeData[[#This Row],[Job Level]]</f>
        <v>Professional</v>
      </c>
      <c r="AR772">
        <v>1</v>
      </c>
    </row>
    <row r="773" spans="1:44">
      <c r="A773">
        <v>26</v>
      </c>
      <c r="B773">
        <v>2.6</v>
      </c>
      <c r="C773">
        <v>1.9</v>
      </c>
      <c r="D773" s="3">
        <v>1.1000000000000001</v>
      </c>
      <c r="E773">
        <v>0</v>
      </c>
      <c r="F773">
        <v>18</v>
      </c>
      <c r="G773">
        <v>73</v>
      </c>
      <c r="H773">
        <v>2</v>
      </c>
      <c r="I773">
        <v>2.7</v>
      </c>
      <c r="J773">
        <v>0</v>
      </c>
      <c r="K773">
        <v>14</v>
      </c>
      <c r="L773">
        <v>0</v>
      </c>
      <c r="M773">
        <v>0</v>
      </c>
      <c r="N773">
        <v>0</v>
      </c>
      <c r="O773">
        <v>0</v>
      </c>
      <c r="P773">
        <v>0</v>
      </c>
      <c r="Q773">
        <v>0</v>
      </c>
      <c r="R773">
        <v>1</v>
      </c>
      <c r="S773">
        <v>0</v>
      </c>
      <c r="T773">
        <v>0</v>
      </c>
      <c r="U773">
        <v>0</v>
      </c>
      <c r="V773">
        <v>0</v>
      </c>
      <c r="W773">
        <v>0</v>
      </c>
      <c r="X773">
        <v>0</v>
      </c>
      <c r="Y773">
        <v>0</v>
      </c>
      <c r="Z773">
        <v>1</v>
      </c>
      <c r="AA773">
        <v>0</v>
      </c>
      <c r="AB773">
        <v>0</v>
      </c>
      <c r="AC773">
        <v>0</v>
      </c>
      <c r="AD773">
        <v>0</v>
      </c>
      <c r="AE773">
        <v>1</v>
      </c>
      <c r="AF773">
        <v>0</v>
      </c>
      <c r="AG773">
        <v>0</v>
      </c>
      <c r="AH773" s="59" cm="1">
        <f t="array" ref="AH773">$B$1005+SUMPRODUCT(A773:AG773,TRANSPOSE($B$1006:$B$1038))</f>
        <v>-2.852733615572447</v>
      </c>
      <c r="AI773" s="3">
        <f>EXP(EmployeeData36[[#This Row],[Logit]])</f>
        <v>5.7686412667018114E-2</v>
      </c>
      <c r="AJ773">
        <f>EmployeeData36[[#This Row],[Odds]]/(1+EmployeeData36[[#This Row],[Odds]])</f>
        <v>5.4540185045545267E-2</v>
      </c>
      <c r="AK773">
        <f>IF(AR773=1,LN(EmployeeData36[[#This Row],[Probability]]),LN(1-EmployeeData36[[#This Row],[Probability]]))</f>
        <v>-5.6083893157056065E-2</v>
      </c>
      <c r="AL773" s="3">
        <f>(AR773-EmployeeData36[[#This Row],[Probability]])^2</f>
        <v>2.9746317848023196E-3</v>
      </c>
      <c r="AM773" t="str">
        <f>IF(EmployeeData36[[#This Row],[Probability]]&lt;10%,"Low",
IF(EmployeeData36[[#This Row],[Probability]]&lt;20%,"Moderate",
IF(EmployeeData36[[#This Row],[Probability]]&lt;30%,"High","Very High")))</f>
        <v>Low</v>
      </c>
      <c r="AN773">
        <f t="shared" si="12"/>
        <v>0</v>
      </c>
      <c r="AO773" t="str">
        <f>EmployeeData3[[#This Row],[Department]]</f>
        <v>Underwriting</v>
      </c>
      <c r="AP773" t="str">
        <f>EmployeeData3[[#This Row],[Country]]</f>
        <v>US</v>
      </c>
      <c r="AQ773" t="str">
        <f>EmployeeData[[#This Row],[Job Level]]</f>
        <v>Senior</v>
      </c>
      <c r="AR773">
        <v>0</v>
      </c>
    </row>
    <row r="774" spans="1:44">
      <c r="A774">
        <v>27</v>
      </c>
      <c r="B774">
        <v>1.6</v>
      </c>
      <c r="C774">
        <v>1.6</v>
      </c>
      <c r="D774" s="3">
        <v>1.07</v>
      </c>
      <c r="E774">
        <v>0</v>
      </c>
      <c r="F774">
        <v>16</v>
      </c>
      <c r="G774">
        <v>80</v>
      </c>
      <c r="H774">
        <v>2</v>
      </c>
      <c r="I774">
        <v>0.7</v>
      </c>
      <c r="J774">
        <v>0</v>
      </c>
      <c r="K774">
        <v>32</v>
      </c>
      <c r="L774">
        <v>0</v>
      </c>
      <c r="M774">
        <v>0</v>
      </c>
      <c r="N774">
        <v>0</v>
      </c>
      <c r="O774">
        <v>0</v>
      </c>
      <c r="P774">
        <v>0</v>
      </c>
      <c r="Q774">
        <v>1</v>
      </c>
      <c r="R774">
        <v>0</v>
      </c>
      <c r="S774">
        <v>0</v>
      </c>
      <c r="T774">
        <v>0</v>
      </c>
      <c r="U774">
        <v>0</v>
      </c>
      <c r="V774">
        <v>0</v>
      </c>
      <c r="W774">
        <v>1</v>
      </c>
      <c r="X774">
        <v>0</v>
      </c>
      <c r="Y774">
        <v>0</v>
      </c>
      <c r="Z774">
        <v>0</v>
      </c>
      <c r="AA774">
        <v>0</v>
      </c>
      <c r="AB774">
        <v>0</v>
      </c>
      <c r="AC774">
        <v>0</v>
      </c>
      <c r="AD774">
        <v>0</v>
      </c>
      <c r="AE774">
        <v>0</v>
      </c>
      <c r="AF774">
        <v>0</v>
      </c>
      <c r="AG774">
        <v>1</v>
      </c>
      <c r="AH774" s="59" cm="1">
        <f t="array" ref="AH774">$B$1005+SUMPRODUCT(A774:AG774,TRANSPOSE($B$1006:$B$1038))</f>
        <v>-2.2726219530780907</v>
      </c>
      <c r="AI774" s="3">
        <f>EXP(EmployeeData36[[#This Row],[Logit]])</f>
        <v>0.10304165520128039</v>
      </c>
      <c r="AJ774">
        <f>EmployeeData36[[#This Row],[Odds]]/(1+EmployeeData36[[#This Row],[Odds]])</f>
        <v>9.341592379163377E-2</v>
      </c>
      <c r="AK774">
        <f>IF(AR774=1,LN(EmployeeData36[[#This Row],[Probability]]),LN(1-EmployeeData36[[#This Row],[Probability]]))</f>
        <v>-2.3706934580047037</v>
      </c>
      <c r="AL774" s="3">
        <f>(AR774-EmployeeData36[[#This Row],[Probability]])^2</f>
        <v>0.82189468723457682</v>
      </c>
      <c r="AM774" t="str">
        <f>IF(EmployeeData36[[#This Row],[Probability]]&lt;10%,"Low",
IF(EmployeeData36[[#This Row],[Probability]]&lt;20%,"Moderate",
IF(EmployeeData36[[#This Row],[Probability]]&lt;30%,"High","Very High")))</f>
        <v>Low</v>
      </c>
      <c r="AN774">
        <f t="shared" si="12"/>
        <v>1</v>
      </c>
      <c r="AO774" t="str">
        <f>EmployeeData3[[#This Row],[Department]]</f>
        <v>IT</v>
      </c>
      <c r="AP774" t="str">
        <f>EmployeeData3[[#This Row],[Country]]</f>
        <v>UK</v>
      </c>
      <c r="AQ774" t="str">
        <f>EmployeeData[[#This Row],[Job Level]]</f>
        <v>Manager</v>
      </c>
      <c r="AR774">
        <v>1</v>
      </c>
    </row>
    <row r="775" spans="1:44">
      <c r="A775">
        <v>39</v>
      </c>
      <c r="B775">
        <v>5</v>
      </c>
      <c r="C775">
        <v>3</v>
      </c>
      <c r="D775" s="3">
        <v>0.99</v>
      </c>
      <c r="E775">
        <v>1</v>
      </c>
      <c r="F775">
        <v>23</v>
      </c>
      <c r="G775">
        <v>56</v>
      </c>
      <c r="H775">
        <v>2</v>
      </c>
      <c r="I775">
        <v>1.6</v>
      </c>
      <c r="J775">
        <v>0</v>
      </c>
      <c r="K775">
        <v>27</v>
      </c>
      <c r="L775">
        <v>0</v>
      </c>
      <c r="M775">
        <v>0</v>
      </c>
      <c r="N775">
        <v>0</v>
      </c>
      <c r="O775">
        <v>0</v>
      </c>
      <c r="P775">
        <v>0</v>
      </c>
      <c r="Q775">
        <v>0</v>
      </c>
      <c r="R775">
        <v>0</v>
      </c>
      <c r="S775">
        <v>1</v>
      </c>
      <c r="T775">
        <v>0</v>
      </c>
      <c r="U775">
        <v>0</v>
      </c>
      <c r="V775">
        <v>0</v>
      </c>
      <c r="W775">
        <v>0</v>
      </c>
      <c r="X775">
        <v>0</v>
      </c>
      <c r="Y775">
        <v>1</v>
      </c>
      <c r="Z775">
        <v>0</v>
      </c>
      <c r="AA775">
        <v>1</v>
      </c>
      <c r="AB775">
        <v>0</v>
      </c>
      <c r="AC775">
        <v>0</v>
      </c>
      <c r="AD775">
        <v>0</v>
      </c>
      <c r="AE775">
        <v>0</v>
      </c>
      <c r="AF775">
        <v>0</v>
      </c>
      <c r="AG775">
        <v>1</v>
      </c>
      <c r="AH775" s="59" cm="1">
        <f t="array" ref="AH775">$B$1005+SUMPRODUCT(A775:AG775,TRANSPOSE($B$1006:$B$1038))</f>
        <v>-1.2327877540803305</v>
      </c>
      <c r="AI775" s="3">
        <f>EXP(EmployeeData36[[#This Row],[Logit]])</f>
        <v>0.29147887258660826</v>
      </c>
      <c r="AJ775">
        <f>EmployeeData36[[#This Row],[Odds]]/(1+EmployeeData36[[#This Row],[Odds]])</f>
        <v>0.22569387604678862</v>
      </c>
      <c r="AK775">
        <f>IF(AR775=1,LN(EmployeeData36[[#This Row],[Probability]]),LN(1-EmployeeData36[[#This Row],[Probability]]))</f>
        <v>-0.25578797460199398</v>
      </c>
      <c r="AL775" s="3">
        <f>(AR775-EmployeeData36[[#This Row],[Probability]])^2</f>
        <v>5.0937725685023187E-2</v>
      </c>
      <c r="AM775" t="str">
        <f>IF(EmployeeData36[[#This Row],[Probability]]&lt;10%,"Low",
IF(EmployeeData36[[#This Row],[Probability]]&lt;20%,"Moderate",
IF(EmployeeData36[[#This Row],[Probability]]&lt;30%,"High","Very High")))</f>
        <v>High</v>
      </c>
      <c r="AN775">
        <f t="shared" si="12"/>
        <v>0</v>
      </c>
      <c r="AO775" t="str">
        <f>EmployeeData3[[#This Row],[Department]]</f>
        <v>Sales</v>
      </c>
      <c r="AP775" t="str">
        <f>EmployeeData3[[#This Row],[Country]]</f>
        <v>Canada</v>
      </c>
      <c r="AQ775" t="str">
        <f>EmployeeData[[#This Row],[Job Level]]</f>
        <v>Senior Manager</v>
      </c>
      <c r="AR775">
        <v>0</v>
      </c>
    </row>
    <row r="776" spans="1:44">
      <c r="A776">
        <v>26</v>
      </c>
      <c r="B776">
        <v>2.5</v>
      </c>
      <c r="C776">
        <v>0.2</v>
      </c>
      <c r="D776" s="3">
        <v>0.85</v>
      </c>
      <c r="E776">
        <v>1</v>
      </c>
      <c r="F776">
        <v>13</v>
      </c>
      <c r="G776">
        <v>25</v>
      </c>
      <c r="H776">
        <v>13</v>
      </c>
      <c r="I776">
        <v>4.8</v>
      </c>
      <c r="J776">
        <v>0</v>
      </c>
      <c r="K776">
        <v>30</v>
      </c>
      <c r="L776">
        <v>0</v>
      </c>
      <c r="M776">
        <v>0</v>
      </c>
      <c r="N776">
        <v>1</v>
      </c>
      <c r="O776">
        <v>0</v>
      </c>
      <c r="P776">
        <v>0</v>
      </c>
      <c r="Q776">
        <v>0</v>
      </c>
      <c r="R776">
        <v>1</v>
      </c>
      <c r="S776">
        <v>0</v>
      </c>
      <c r="T776">
        <v>0</v>
      </c>
      <c r="U776">
        <v>0</v>
      </c>
      <c r="V776">
        <v>0</v>
      </c>
      <c r="W776">
        <v>0</v>
      </c>
      <c r="X776">
        <v>0</v>
      </c>
      <c r="Y776">
        <v>0</v>
      </c>
      <c r="Z776">
        <v>1</v>
      </c>
      <c r="AA776">
        <v>0</v>
      </c>
      <c r="AB776">
        <v>0</v>
      </c>
      <c r="AC776">
        <v>0</v>
      </c>
      <c r="AD776">
        <v>0</v>
      </c>
      <c r="AE776">
        <v>1</v>
      </c>
      <c r="AF776">
        <v>0</v>
      </c>
      <c r="AG776">
        <v>0</v>
      </c>
      <c r="AH776" s="59" cm="1">
        <f t="array" ref="AH776">$B$1005+SUMPRODUCT(A776:AG776,TRANSPOSE($B$1006:$B$1038))</f>
        <v>-2.3131929265678419</v>
      </c>
      <c r="AI776" s="3">
        <f>EXP(EmployeeData36[[#This Row],[Logit]])</f>
        <v>9.8944823107615779E-2</v>
      </c>
      <c r="AJ776">
        <f>EmployeeData36[[#This Row],[Odds]]/(1+EmployeeData36[[#This Row],[Odds]])</f>
        <v>9.0036206574792207E-2</v>
      </c>
      <c r="AK776">
        <f>IF(AR776=1,LN(EmployeeData36[[#This Row],[Probability]]),LN(1-EmployeeData36[[#This Row],[Probability]]))</f>
        <v>-9.4350467707609256E-2</v>
      </c>
      <c r="AL776" s="3">
        <f>(AR776-EmployeeData36[[#This Row],[Probability]])^2</f>
        <v>8.1065184943786561E-3</v>
      </c>
      <c r="AM776" t="str">
        <f>IF(EmployeeData36[[#This Row],[Probability]]&lt;10%,"Low",
IF(EmployeeData36[[#This Row],[Probability]]&lt;20%,"Moderate",
IF(EmployeeData36[[#This Row],[Probability]]&lt;30%,"High","Very High")))</f>
        <v>Low</v>
      </c>
      <c r="AN776">
        <f t="shared" si="12"/>
        <v>0</v>
      </c>
      <c r="AO776" t="str">
        <f>EmployeeData3[[#This Row],[Department]]</f>
        <v>Underwriting</v>
      </c>
      <c r="AP776" t="str">
        <f>EmployeeData3[[#This Row],[Country]]</f>
        <v>US</v>
      </c>
      <c r="AQ776" t="str">
        <f>EmployeeData[[#This Row],[Job Level]]</f>
        <v>Senior</v>
      </c>
      <c r="AR776">
        <v>0</v>
      </c>
    </row>
    <row r="777" spans="1:44">
      <c r="A777">
        <v>21</v>
      </c>
      <c r="B777">
        <v>0.6</v>
      </c>
      <c r="C777">
        <v>0.6</v>
      </c>
      <c r="D777" s="3">
        <v>1.22</v>
      </c>
      <c r="E777">
        <v>1</v>
      </c>
      <c r="F777">
        <v>30</v>
      </c>
      <c r="G777">
        <v>76</v>
      </c>
      <c r="H777">
        <v>2</v>
      </c>
      <c r="I777">
        <v>1.5</v>
      </c>
      <c r="J777">
        <v>0</v>
      </c>
      <c r="K777">
        <v>16</v>
      </c>
      <c r="L777">
        <v>0</v>
      </c>
      <c r="M777">
        <v>0</v>
      </c>
      <c r="N777">
        <v>0</v>
      </c>
      <c r="O777">
        <v>0</v>
      </c>
      <c r="P777">
        <v>0</v>
      </c>
      <c r="Q777">
        <v>0</v>
      </c>
      <c r="R777">
        <v>0</v>
      </c>
      <c r="S777">
        <v>0</v>
      </c>
      <c r="T777">
        <v>0</v>
      </c>
      <c r="U777">
        <v>1</v>
      </c>
      <c r="V777">
        <v>0</v>
      </c>
      <c r="W777">
        <v>0</v>
      </c>
      <c r="X777">
        <v>0</v>
      </c>
      <c r="Y777">
        <v>0</v>
      </c>
      <c r="Z777">
        <v>0</v>
      </c>
      <c r="AA777">
        <v>0</v>
      </c>
      <c r="AB777">
        <v>0</v>
      </c>
      <c r="AC777">
        <v>0</v>
      </c>
      <c r="AD777">
        <v>1</v>
      </c>
      <c r="AE777">
        <v>0</v>
      </c>
      <c r="AF777">
        <v>1</v>
      </c>
      <c r="AG777">
        <v>0</v>
      </c>
      <c r="AH777" s="59" cm="1">
        <f t="array" ref="AH777">$B$1005+SUMPRODUCT(A777:AG777,TRANSPOSE($B$1006:$B$1038))</f>
        <v>-2.5508873102271448</v>
      </c>
      <c r="AI777" s="3">
        <f>EXP(EmployeeData36[[#This Row],[Logit]])</f>
        <v>7.8012414068875324E-2</v>
      </c>
      <c r="AJ777">
        <f>EmployeeData36[[#This Row],[Odds]]/(1+EmployeeData36[[#This Row],[Odds]])</f>
        <v>7.2366897682025227E-2</v>
      </c>
      <c r="AK777">
        <f>IF(AR777=1,LN(EmployeeData36[[#This Row],[Probability]]),LN(1-EmployeeData36[[#This Row],[Probability]]))</f>
        <v>-7.5118988254334773E-2</v>
      </c>
      <c r="AL777" s="3">
        <f>(AR777-EmployeeData36[[#This Row],[Probability]])^2</f>
        <v>5.2369678801207084E-3</v>
      </c>
      <c r="AM777" t="str">
        <f>IF(EmployeeData36[[#This Row],[Probability]]&lt;10%,"Low",
IF(EmployeeData36[[#This Row],[Probability]]&lt;20%,"Moderate",
IF(EmployeeData36[[#This Row],[Probability]]&lt;30%,"High","Very High")))</f>
        <v>Low</v>
      </c>
      <c r="AN777">
        <f t="shared" si="12"/>
        <v>0</v>
      </c>
      <c r="AO777" t="str">
        <f>EmployeeData3[[#This Row],[Department]]</f>
        <v>Finance</v>
      </c>
      <c r="AP777" t="str">
        <f>EmployeeData3[[#This Row],[Country]]</f>
        <v>Singapore</v>
      </c>
      <c r="AQ777" t="str">
        <f>EmployeeData[[#This Row],[Job Level]]</f>
        <v>Professional</v>
      </c>
      <c r="AR777">
        <v>0</v>
      </c>
    </row>
    <row r="778" spans="1:44">
      <c r="A778">
        <v>43</v>
      </c>
      <c r="B778">
        <v>3.7</v>
      </c>
      <c r="C778">
        <v>2</v>
      </c>
      <c r="D778" s="3">
        <v>1.21</v>
      </c>
      <c r="E778">
        <v>0</v>
      </c>
      <c r="F778">
        <v>9</v>
      </c>
      <c r="G778">
        <v>55</v>
      </c>
      <c r="H778">
        <v>5</v>
      </c>
      <c r="I778">
        <v>3.1</v>
      </c>
      <c r="J778">
        <v>1</v>
      </c>
      <c r="K778">
        <v>26</v>
      </c>
      <c r="L778">
        <v>0</v>
      </c>
      <c r="M778">
        <v>0</v>
      </c>
      <c r="N778">
        <v>0</v>
      </c>
      <c r="O778">
        <v>0</v>
      </c>
      <c r="P778">
        <v>0</v>
      </c>
      <c r="Q778">
        <v>0</v>
      </c>
      <c r="R778">
        <v>1</v>
      </c>
      <c r="S778">
        <v>0</v>
      </c>
      <c r="T778">
        <v>0</v>
      </c>
      <c r="U778">
        <v>1</v>
      </c>
      <c r="V778">
        <v>0</v>
      </c>
      <c r="W778">
        <v>0</v>
      </c>
      <c r="X778">
        <v>0</v>
      </c>
      <c r="Y778">
        <v>0</v>
      </c>
      <c r="Z778">
        <v>0</v>
      </c>
      <c r="AA778">
        <v>0</v>
      </c>
      <c r="AB778">
        <v>0</v>
      </c>
      <c r="AC778">
        <v>0</v>
      </c>
      <c r="AD778">
        <v>0</v>
      </c>
      <c r="AE778">
        <v>1</v>
      </c>
      <c r="AF778">
        <v>0</v>
      </c>
      <c r="AG778">
        <v>1</v>
      </c>
      <c r="AH778" s="59" cm="1">
        <f t="array" ref="AH778">$B$1005+SUMPRODUCT(A778:AG778,TRANSPOSE($B$1006:$B$1038))</f>
        <v>-1.4274022274602398</v>
      </c>
      <c r="AI778" s="3">
        <f>EXP(EmployeeData36[[#This Row],[Logit]])</f>
        <v>0.2399314005689667</v>
      </c>
      <c r="AJ778">
        <f>EmployeeData36[[#This Row],[Odds]]/(1+EmployeeData36[[#This Row],[Odds]])</f>
        <v>0.19350377001410682</v>
      </c>
      <c r="AK778">
        <f>IF(AR778=1,LN(EmployeeData36[[#This Row],[Probability]]),LN(1-EmployeeData36[[#This Row],[Probability]]))</f>
        <v>-0.21505605596481939</v>
      </c>
      <c r="AL778" s="3">
        <f>(AR778-EmployeeData36[[#This Row],[Probability]])^2</f>
        <v>3.7443709009672345E-2</v>
      </c>
      <c r="AM778" t="str">
        <f>IF(EmployeeData36[[#This Row],[Probability]]&lt;10%,"Low",
IF(EmployeeData36[[#This Row],[Probability]]&lt;20%,"Moderate",
IF(EmployeeData36[[#This Row],[Probability]]&lt;30%,"High","Very High")))</f>
        <v>Moderate</v>
      </c>
      <c r="AN778">
        <f t="shared" si="12"/>
        <v>0</v>
      </c>
      <c r="AO778" t="str">
        <f>EmployeeData3[[#This Row],[Department]]</f>
        <v>Finance</v>
      </c>
      <c r="AP778" t="str">
        <f>EmployeeData3[[#This Row],[Country]]</f>
        <v>US</v>
      </c>
      <c r="AQ778" t="str">
        <f>EmployeeData[[#This Row],[Job Level]]</f>
        <v>Senior</v>
      </c>
      <c r="AR778">
        <v>0</v>
      </c>
    </row>
    <row r="779" spans="1:44">
      <c r="A779">
        <v>41</v>
      </c>
      <c r="B779">
        <v>7.2</v>
      </c>
      <c r="C779">
        <v>1.6</v>
      </c>
      <c r="D779" s="3">
        <v>1.02</v>
      </c>
      <c r="E779">
        <v>0</v>
      </c>
      <c r="F779">
        <v>22</v>
      </c>
      <c r="G779">
        <v>69</v>
      </c>
      <c r="H779">
        <v>2</v>
      </c>
      <c r="I779">
        <v>2.9</v>
      </c>
      <c r="J779">
        <v>0</v>
      </c>
      <c r="K779">
        <v>14</v>
      </c>
      <c r="L779">
        <v>0</v>
      </c>
      <c r="M779">
        <v>0</v>
      </c>
      <c r="N779">
        <v>1</v>
      </c>
      <c r="O779">
        <v>0</v>
      </c>
      <c r="P779">
        <v>0</v>
      </c>
      <c r="Q779">
        <v>0</v>
      </c>
      <c r="R779">
        <v>0</v>
      </c>
      <c r="S779">
        <v>0</v>
      </c>
      <c r="T779">
        <v>0</v>
      </c>
      <c r="U779">
        <v>0</v>
      </c>
      <c r="V779">
        <v>0</v>
      </c>
      <c r="W779">
        <v>0</v>
      </c>
      <c r="X779">
        <v>1</v>
      </c>
      <c r="Y779">
        <v>0</v>
      </c>
      <c r="Z779">
        <v>0</v>
      </c>
      <c r="AA779">
        <v>0</v>
      </c>
      <c r="AB779">
        <v>0</v>
      </c>
      <c r="AC779">
        <v>0</v>
      </c>
      <c r="AD779">
        <v>0</v>
      </c>
      <c r="AE779">
        <v>0</v>
      </c>
      <c r="AF779">
        <v>0</v>
      </c>
      <c r="AG779">
        <v>0</v>
      </c>
      <c r="AH779" s="59" cm="1">
        <f t="array" ref="AH779">$B$1005+SUMPRODUCT(A779:AG779,TRANSPOSE($B$1006:$B$1038))</f>
        <v>-2.8406027216602903</v>
      </c>
      <c r="AI779" s="3">
        <f>EXP(EmployeeData36[[#This Row],[Logit]])</f>
        <v>5.8390462160220528E-2</v>
      </c>
      <c r="AJ779">
        <f>EmployeeData36[[#This Row],[Odds]]/(1+EmployeeData36[[#This Row],[Odds]])</f>
        <v>5.5169112201789008E-2</v>
      </c>
      <c r="AK779">
        <f>IF(AR779=1,LN(EmployeeData36[[#This Row],[Probability]]),LN(1-EmployeeData36[[#This Row],[Probability]]))</f>
        <v>-5.6749322213586986E-2</v>
      </c>
      <c r="AL779" s="3">
        <f>(AR779-EmployeeData36[[#This Row],[Probability]])^2</f>
        <v>3.043630941133585E-3</v>
      </c>
      <c r="AM779" t="str">
        <f>IF(EmployeeData36[[#This Row],[Probability]]&lt;10%,"Low",
IF(EmployeeData36[[#This Row],[Probability]]&lt;20%,"Moderate",
IF(EmployeeData36[[#This Row],[Probability]]&lt;30%,"High","Very High")))</f>
        <v>Low</v>
      </c>
      <c r="AN779">
        <f t="shared" si="12"/>
        <v>0</v>
      </c>
      <c r="AO779" t="str">
        <f>EmployeeData3[[#This Row],[Department]]</f>
        <v>Marketing</v>
      </c>
      <c r="AP779" t="str">
        <f>EmployeeData3[[#This Row],[Country]]</f>
        <v>UK</v>
      </c>
      <c r="AQ779" t="str">
        <f>EmployeeData[[#This Row],[Job Level]]</f>
        <v>Professional</v>
      </c>
      <c r="AR779">
        <v>0</v>
      </c>
    </row>
    <row r="780" spans="1:44">
      <c r="A780">
        <v>42</v>
      </c>
      <c r="B780">
        <v>4.2</v>
      </c>
      <c r="C780">
        <v>0.3</v>
      </c>
      <c r="D780" s="3">
        <v>1.1399999999999999</v>
      </c>
      <c r="E780">
        <v>1</v>
      </c>
      <c r="F780">
        <v>29</v>
      </c>
      <c r="G780">
        <v>69</v>
      </c>
      <c r="H780">
        <v>3</v>
      </c>
      <c r="I780">
        <v>4.4000000000000004</v>
      </c>
      <c r="J780">
        <v>1</v>
      </c>
      <c r="K780">
        <v>0</v>
      </c>
      <c r="L780">
        <v>1</v>
      </c>
      <c r="M780">
        <v>0</v>
      </c>
      <c r="N780">
        <v>1</v>
      </c>
      <c r="O780">
        <v>0</v>
      </c>
      <c r="P780">
        <v>0</v>
      </c>
      <c r="Q780">
        <v>0</v>
      </c>
      <c r="R780">
        <v>0</v>
      </c>
      <c r="S780">
        <v>0</v>
      </c>
      <c r="T780">
        <v>0</v>
      </c>
      <c r="U780">
        <v>0</v>
      </c>
      <c r="V780">
        <v>0</v>
      </c>
      <c r="W780">
        <v>0</v>
      </c>
      <c r="X780">
        <v>1</v>
      </c>
      <c r="Y780">
        <v>0</v>
      </c>
      <c r="Z780">
        <v>0</v>
      </c>
      <c r="AA780">
        <v>0</v>
      </c>
      <c r="AB780">
        <v>0</v>
      </c>
      <c r="AC780">
        <v>0</v>
      </c>
      <c r="AD780">
        <v>0</v>
      </c>
      <c r="AE780">
        <v>0</v>
      </c>
      <c r="AF780">
        <v>0</v>
      </c>
      <c r="AG780">
        <v>0</v>
      </c>
      <c r="AH780" s="59" cm="1">
        <f t="array" ref="AH780">$B$1005+SUMPRODUCT(A780:AG780,TRANSPOSE($B$1006:$B$1038))</f>
        <v>-2.4863602029716541</v>
      </c>
      <c r="AI780" s="3">
        <f>EXP(EmployeeData36[[#This Row],[Logit]])</f>
        <v>8.3212291892759374E-2</v>
      </c>
      <c r="AJ780">
        <f>EmployeeData36[[#This Row],[Odds]]/(1+EmployeeData36[[#This Row],[Odds]])</f>
        <v>7.6819929496329598E-2</v>
      </c>
      <c r="AK780">
        <f>IF(AR780=1,LN(EmployeeData36[[#This Row],[Probability]]),LN(1-EmployeeData36[[#This Row],[Probability]]))</f>
        <v>-7.9930970870682613E-2</v>
      </c>
      <c r="AL780" s="3">
        <f>(AR780-EmployeeData36[[#This Row],[Probability]])^2</f>
        <v>5.90130156782105E-3</v>
      </c>
      <c r="AM780" t="str">
        <f>IF(EmployeeData36[[#This Row],[Probability]]&lt;10%,"Low",
IF(EmployeeData36[[#This Row],[Probability]]&lt;20%,"Moderate",
IF(EmployeeData36[[#This Row],[Probability]]&lt;30%,"High","Very High")))</f>
        <v>Low</v>
      </c>
      <c r="AN780">
        <f t="shared" si="12"/>
        <v>0</v>
      </c>
      <c r="AO780" t="str">
        <f>EmployeeData3[[#This Row],[Department]]</f>
        <v>Marketing</v>
      </c>
      <c r="AP780" t="str">
        <f>EmployeeData3[[#This Row],[Country]]</f>
        <v>UK</v>
      </c>
      <c r="AQ780" t="str">
        <f>EmployeeData[[#This Row],[Job Level]]</f>
        <v>Professional</v>
      </c>
      <c r="AR780">
        <v>0</v>
      </c>
    </row>
    <row r="781" spans="1:44">
      <c r="A781">
        <v>40</v>
      </c>
      <c r="B781">
        <v>5.7</v>
      </c>
      <c r="C781">
        <v>5.7</v>
      </c>
      <c r="D781" s="3">
        <v>0.92</v>
      </c>
      <c r="E781">
        <v>0</v>
      </c>
      <c r="F781">
        <v>4</v>
      </c>
      <c r="G781">
        <v>88</v>
      </c>
      <c r="H781">
        <v>8</v>
      </c>
      <c r="I781">
        <v>4.9000000000000004</v>
      </c>
      <c r="J781">
        <v>1</v>
      </c>
      <c r="K781">
        <v>36</v>
      </c>
      <c r="L781">
        <v>1</v>
      </c>
      <c r="M781">
        <v>1</v>
      </c>
      <c r="N781">
        <v>0</v>
      </c>
      <c r="O781">
        <v>0</v>
      </c>
      <c r="P781">
        <v>0</v>
      </c>
      <c r="Q781">
        <v>1</v>
      </c>
      <c r="R781">
        <v>0</v>
      </c>
      <c r="S781">
        <v>0</v>
      </c>
      <c r="T781">
        <v>0</v>
      </c>
      <c r="U781">
        <v>0</v>
      </c>
      <c r="V781">
        <v>0</v>
      </c>
      <c r="W781">
        <v>0</v>
      </c>
      <c r="X781">
        <v>0</v>
      </c>
      <c r="Y781">
        <v>0</v>
      </c>
      <c r="Z781">
        <v>0</v>
      </c>
      <c r="AA781">
        <v>0</v>
      </c>
      <c r="AB781">
        <v>0</v>
      </c>
      <c r="AC781">
        <v>0</v>
      </c>
      <c r="AD781">
        <v>0</v>
      </c>
      <c r="AE781">
        <v>0</v>
      </c>
      <c r="AF781">
        <v>1</v>
      </c>
      <c r="AG781">
        <v>0</v>
      </c>
      <c r="AH781" s="59" cm="1">
        <f t="array" ref="AH781">$B$1005+SUMPRODUCT(A781:AG781,TRANSPOSE($B$1006:$B$1038))</f>
        <v>-0.96457071051656129</v>
      </c>
      <c r="AI781" s="3">
        <f>EXP(EmployeeData36[[#This Row],[Logit]])</f>
        <v>0.38114678693097037</v>
      </c>
      <c r="AJ781">
        <f>EmployeeData36[[#This Row],[Odds]]/(1+EmployeeData36[[#This Row],[Odds]])</f>
        <v>0.27596399639600366</v>
      </c>
      <c r="AK781">
        <f>IF(AR781=1,LN(EmployeeData36[[#This Row],[Probability]]),LN(1-EmployeeData36[[#This Row],[Probability]]))</f>
        <v>-0.32291415909805166</v>
      </c>
      <c r="AL781" s="3">
        <f>(AR781-EmployeeData36[[#This Row],[Probability]])^2</f>
        <v>7.6156127306853519E-2</v>
      </c>
      <c r="AM781" t="str">
        <f>IF(EmployeeData36[[#This Row],[Probability]]&lt;10%,"Low",
IF(EmployeeData36[[#This Row],[Probability]]&lt;20%,"Moderate",
IF(EmployeeData36[[#This Row],[Probability]]&lt;30%,"High","Very High")))</f>
        <v>High</v>
      </c>
      <c r="AN781">
        <f t="shared" si="12"/>
        <v>0</v>
      </c>
      <c r="AO781" t="str">
        <f>EmployeeData3[[#This Row],[Department]]</f>
        <v>Operations</v>
      </c>
      <c r="AP781" t="str">
        <f>EmployeeData3[[#This Row],[Country]]</f>
        <v>UK</v>
      </c>
      <c r="AQ781" t="str">
        <f>EmployeeData[[#This Row],[Job Level]]</f>
        <v>Manager</v>
      </c>
      <c r="AR781">
        <v>0</v>
      </c>
    </row>
    <row r="782" spans="1:44">
      <c r="A782">
        <v>37</v>
      </c>
      <c r="B782">
        <v>4.5</v>
      </c>
      <c r="C782">
        <v>1.4</v>
      </c>
      <c r="D782" s="3">
        <v>0.87</v>
      </c>
      <c r="E782">
        <v>0</v>
      </c>
      <c r="F782">
        <v>13</v>
      </c>
      <c r="G782">
        <v>72</v>
      </c>
      <c r="H782">
        <v>4</v>
      </c>
      <c r="I782">
        <v>5.8</v>
      </c>
      <c r="J782">
        <v>0</v>
      </c>
      <c r="K782">
        <v>6</v>
      </c>
      <c r="L782">
        <v>1</v>
      </c>
      <c r="M782">
        <v>0</v>
      </c>
      <c r="N782">
        <v>0</v>
      </c>
      <c r="O782">
        <v>0</v>
      </c>
      <c r="P782">
        <v>1</v>
      </c>
      <c r="Q782">
        <v>0</v>
      </c>
      <c r="R782">
        <v>0</v>
      </c>
      <c r="S782">
        <v>0</v>
      </c>
      <c r="T782">
        <v>0</v>
      </c>
      <c r="U782">
        <v>0</v>
      </c>
      <c r="V782">
        <v>0</v>
      </c>
      <c r="W782">
        <v>0</v>
      </c>
      <c r="X782">
        <v>1</v>
      </c>
      <c r="Y782">
        <v>0</v>
      </c>
      <c r="Z782">
        <v>0</v>
      </c>
      <c r="AA782">
        <v>1</v>
      </c>
      <c r="AB782">
        <v>0</v>
      </c>
      <c r="AC782">
        <v>0</v>
      </c>
      <c r="AD782">
        <v>0</v>
      </c>
      <c r="AE782">
        <v>0</v>
      </c>
      <c r="AF782">
        <v>1</v>
      </c>
      <c r="AG782">
        <v>0</v>
      </c>
      <c r="AH782" s="59" cm="1">
        <f t="array" ref="AH782">$B$1005+SUMPRODUCT(A782:AG782,TRANSPOSE($B$1006:$B$1038))</f>
        <v>-0.86398508886984138</v>
      </c>
      <c r="AI782" s="3">
        <f>EXP(EmployeeData36[[#This Row],[Logit]])</f>
        <v>0.42147909945877282</v>
      </c>
      <c r="AJ782">
        <f>EmployeeData36[[#This Row],[Odds]]/(1+EmployeeData36[[#This Row],[Odds]])</f>
        <v>0.29650741936286695</v>
      </c>
      <c r="AK782">
        <f>IF(AR782=1,LN(EmployeeData36[[#This Row],[Probability]]),LN(1-EmployeeData36[[#This Row],[Probability]]))</f>
        <v>-1.2156830377111676</v>
      </c>
      <c r="AL782" s="3">
        <f>(AR782-EmployeeData36[[#This Row],[Probability]])^2</f>
        <v>0.49490181101149316</v>
      </c>
      <c r="AM782" t="str">
        <f>IF(EmployeeData36[[#This Row],[Probability]]&lt;10%,"Low",
IF(EmployeeData36[[#This Row],[Probability]]&lt;20%,"Moderate",
IF(EmployeeData36[[#This Row],[Probability]]&lt;30%,"High","Very High")))</f>
        <v>High</v>
      </c>
      <c r="AN782">
        <f t="shared" si="12"/>
        <v>1</v>
      </c>
      <c r="AO782" t="str">
        <f>EmployeeData3[[#This Row],[Department]]</f>
        <v>Marketing</v>
      </c>
      <c r="AP782" t="str">
        <f>EmployeeData3[[#This Row],[Country]]</f>
        <v>Canada</v>
      </c>
      <c r="AQ782" t="str">
        <f>EmployeeData[[#This Row],[Job Level]]</f>
        <v>Entry</v>
      </c>
      <c r="AR782">
        <v>1</v>
      </c>
    </row>
    <row r="783" spans="1:44">
      <c r="A783">
        <v>32</v>
      </c>
      <c r="B783">
        <v>6.4</v>
      </c>
      <c r="C783">
        <v>3.4</v>
      </c>
      <c r="D783" s="3">
        <v>1.07</v>
      </c>
      <c r="E783">
        <v>0</v>
      </c>
      <c r="F783">
        <v>26</v>
      </c>
      <c r="G783">
        <v>67</v>
      </c>
      <c r="H783">
        <v>3</v>
      </c>
      <c r="I783">
        <v>7</v>
      </c>
      <c r="J783">
        <v>0</v>
      </c>
      <c r="K783">
        <v>25</v>
      </c>
      <c r="L783">
        <v>0</v>
      </c>
      <c r="M783">
        <v>0</v>
      </c>
      <c r="N783">
        <v>0</v>
      </c>
      <c r="O783">
        <v>0</v>
      </c>
      <c r="P783">
        <v>0</v>
      </c>
      <c r="Q783">
        <v>1</v>
      </c>
      <c r="R783">
        <v>0</v>
      </c>
      <c r="S783">
        <v>0</v>
      </c>
      <c r="T783">
        <v>0</v>
      </c>
      <c r="U783">
        <v>0</v>
      </c>
      <c r="V783">
        <v>0</v>
      </c>
      <c r="W783">
        <v>0</v>
      </c>
      <c r="X783">
        <v>0</v>
      </c>
      <c r="Y783">
        <v>0</v>
      </c>
      <c r="Z783">
        <v>0</v>
      </c>
      <c r="AA783">
        <v>0</v>
      </c>
      <c r="AB783">
        <v>0</v>
      </c>
      <c r="AC783">
        <v>0</v>
      </c>
      <c r="AD783">
        <v>0</v>
      </c>
      <c r="AE783">
        <v>1</v>
      </c>
      <c r="AF783">
        <v>1</v>
      </c>
      <c r="AG783">
        <v>0</v>
      </c>
      <c r="AH783" s="59" cm="1">
        <f t="array" ref="AH783">$B$1005+SUMPRODUCT(A783:AG783,TRANSPOSE($B$1006:$B$1038))</f>
        <v>-1.4005779260281761</v>
      </c>
      <c r="AI783" s="3">
        <f>EXP(EmployeeData36[[#This Row],[Logit]])</f>
        <v>0.24645449031125058</v>
      </c>
      <c r="AJ783">
        <f>EmployeeData36[[#This Row],[Odds]]/(1+EmployeeData36[[#This Row],[Odds]])</f>
        <v>0.19772441932453444</v>
      </c>
      <c r="AK783">
        <f>IF(AR783=1,LN(EmployeeData36[[#This Row],[Probability]]),LN(1-EmployeeData36[[#This Row],[Probability]]))</f>
        <v>-1.6208810393642057</v>
      </c>
      <c r="AL783" s="3">
        <f>(AR783-EmployeeData36[[#This Row],[Probability]])^2</f>
        <v>0.64364610734815542</v>
      </c>
      <c r="AM783" t="str">
        <f>IF(EmployeeData36[[#This Row],[Probability]]&lt;10%,"Low",
IF(EmployeeData36[[#This Row],[Probability]]&lt;20%,"Moderate",
IF(EmployeeData36[[#This Row],[Probability]]&lt;30%,"High","Very High")))</f>
        <v>Moderate</v>
      </c>
      <c r="AN783">
        <f t="shared" si="12"/>
        <v>1</v>
      </c>
      <c r="AO783" t="str">
        <f>EmployeeData3[[#This Row],[Department]]</f>
        <v>Operations</v>
      </c>
      <c r="AP783" t="str">
        <f>EmployeeData3[[#This Row],[Country]]</f>
        <v>US</v>
      </c>
      <c r="AQ783" t="str">
        <f>EmployeeData[[#This Row],[Job Level]]</f>
        <v>Manager</v>
      </c>
      <c r="AR783">
        <v>1</v>
      </c>
    </row>
    <row r="784" spans="1:44">
      <c r="A784">
        <v>43</v>
      </c>
      <c r="B784">
        <v>4.8</v>
      </c>
      <c r="C784">
        <v>0.9</v>
      </c>
      <c r="D784" s="3">
        <v>1.05</v>
      </c>
      <c r="E784">
        <v>1</v>
      </c>
      <c r="F784">
        <v>26</v>
      </c>
      <c r="G784">
        <v>83</v>
      </c>
      <c r="H784">
        <v>3</v>
      </c>
      <c r="I784">
        <v>1.2</v>
      </c>
      <c r="J784">
        <v>1</v>
      </c>
      <c r="K784">
        <v>28</v>
      </c>
      <c r="L784">
        <v>1</v>
      </c>
      <c r="M784">
        <v>0</v>
      </c>
      <c r="N784">
        <v>0</v>
      </c>
      <c r="O784">
        <v>0</v>
      </c>
      <c r="P784">
        <v>0</v>
      </c>
      <c r="Q784">
        <v>0</v>
      </c>
      <c r="R784">
        <v>0</v>
      </c>
      <c r="S784">
        <v>0</v>
      </c>
      <c r="T784">
        <v>0</v>
      </c>
      <c r="U784">
        <v>1</v>
      </c>
      <c r="V784">
        <v>0</v>
      </c>
      <c r="W784">
        <v>0</v>
      </c>
      <c r="X784">
        <v>0</v>
      </c>
      <c r="Y784">
        <v>0</v>
      </c>
      <c r="Z784">
        <v>0</v>
      </c>
      <c r="AA784">
        <v>0</v>
      </c>
      <c r="AB784">
        <v>0</v>
      </c>
      <c r="AC784">
        <v>0</v>
      </c>
      <c r="AD784">
        <v>0</v>
      </c>
      <c r="AE784">
        <v>0</v>
      </c>
      <c r="AF784">
        <v>1</v>
      </c>
      <c r="AG784">
        <v>0</v>
      </c>
      <c r="AH784" s="59" cm="1">
        <f t="array" ref="AH784">$B$1005+SUMPRODUCT(A784:AG784,TRANSPOSE($B$1006:$B$1038))</f>
        <v>-2.6071853566720016</v>
      </c>
      <c r="AI784" s="3">
        <f>EXP(EmployeeData36[[#This Row],[Logit]])</f>
        <v>7.3741808827819805E-2</v>
      </c>
      <c r="AJ784">
        <f>EmployeeData36[[#This Row],[Odds]]/(1+EmployeeData36[[#This Row],[Odds]])</f>
        <v>6.867741222475271E-2</v>
      </c>
      <c r="AK784">
        <f>IF(AR784=1,LN(EmployeeData36[[#This Row],[Probability]]),LN(1-EmployeeData36[[#This Row],[Probability]]))</f>
        <v>-7.1149565721754043E-2</v>
      </c>
      <c r="AL784" s="3">
        <f>(AR784-EmployeeData36[[#This Row],[Probability]])^2</f>
        <v>4.7165869498886131E-3</v>
      </c>
      <c r="AM784" t="str">
        <f>IF(EmployeeData36[[#This Row],[Probability]]&lt;10%,"Low",
IF(EmployeeData36[[#This Row],[Probability]]&lt;20%,"Moderate",
IF(EmployeeData36[[#This Row],[Probability]]&lt;30%,"High","Very High")))</f>
        <v>Low</v>
      </c>
      <c r="AN784">
        <f t="shared" si="12"/>
        <v>0</v>
      </c>
      <c r="AO784" t="str">
        <f>EmployeeData3[[#This Row],[Department]]</f>
        <v>Finance</v>
      </c>
      <c r="AP784" t="str">
        <f>EmployeeData3[[#This Row],[Country]]</f>
        <v>UK</v>
      </c>
      <c r="AQ784" t="str">
        <f>EmployeeData[[#This Row],[Job Level]]</f>
        <v>Professional</v>
      </c>
      <c r="AR784">
        <v>0</v>
      </c>
    </row>
    <row r="785" spans="1:44">
      <c r="A785">
        <v>52</v>
      </c>
      <c r="B785">
        <v>3.6</v>
      </c>
      <c r="C785">
        <v>2.6</v>
      </c>
      <c r="D785" s="3">
        <v>0.95</v>
      </c>
      <c r="E785">
        <v>1</v>
      </c>
      <c r="F785">
        <v>14</v>
      </c>
      <c r="G785">
        <v>81</v>
      </c>
      <c r="H785">
        <v>3</v>
      </c>
      <c r="I785">
        <v>0.4</v>
      </c>
      <c r="J785">
        <v>1</v>
      </c>
      <c r="K785">
        <v>28</v>
      </c>
      <c r="L785">
        <v>1</v>
      </c>
      <c r="M785">
        <v>0</v>
      </c>
      <c r="N785">
        <v>1</v>
      </c>
      <c r="O785">
        <v>0</v>
      </c>
      <c r="P785">
        <v>0</v>
      </c>
      <c r="Q785">
        <v>0</v>
      </c>
      <c r="R785">
        <v>1</v>
      </c>
      <c r="S785">
        <v>0</v>
      </c>
      <c r="T785">
        <v>0</v>
      </c>
      <c r="U785">
        <v>0</v>
      </c>
      <c r="V785">
        <v>1</v>
      </c>
      <c r="W785">
        <v>0</v>
      </c>
      <c r="X785">
        <v>0</v>
      </c>
      <c r="Y785">
        <v>0</v>
      </c>
      <c r="Z785">
        <v>0</v>
      </c>
      <c r="AA785">
        <v>0</v>
      </c>
      <c r="AB785">
        <v>0</v>
      </c>
      <c r="AC785">
        <v>0</v>
      </c>
      <c r="AD785">
        <v>0</v>
      </c>
      <c r="AE785">
        <v>0</v>
      </c>
      <c r="AF785">
        <v>0</v>
      </c>
      <c r="AG785">
        <v>1</v>
      </c>
      <c r="AH785" s="59" cm="1">
        <f t="array" ref="AH785">$B$1005+SUMPRODUCT(A785:AG785,TRANSPOSE($B$1006:$B$1038))</f>
        <v>-2.7805084270672555</v>
      </c>
      <c r="AI785" s="3">
        <f>EXP(EmployeeData36[[#This Row],[Logit]])</f>
        <v>6.2006973338054376E-2</v>
      </c>
      <c r="AJ785">
        <f>EmployeeData36[[#This Row],[Odds]]/(1+EmployeeData36[[#This Row],[Odds]])</f>
        <v>5.838659716438277E-2</v>
      </c>
      <c r="AK785">
        <f>IF(AR785=1,LN(EmployeeData36[[#This Row],[Probability]]),LN(1-EmployeeData36[[#This Row],[Probability]]))</f>
        <v>-2.8406689160971346</v>
      </c>
      <c r="AL785" s="3">
        <f>(AR785-EmployeeData36[[#This Row],[Probability]])^2</f>
        <v>0.88663580039967038</v>
      </c>
      <c r="AM785" t="str">
        <f>IF(EmployeeData36[[#This Row],[Probability]]&lt;10%,"Low",
IF(EmployeeData36[[#This Row],[Probability]]&lt;20%,"Moderate",
IF(EmployeeData36[[#This Row],[Probability]]&lt;30%,"High","Very High")))</f>
        <v>Low</v>
      </c>
      <c r="AN785">
        <f t="shared" si="12"/>
        <v>1</v>
      </c>
      <c r="AO785" t="str">
        <f>EmployeeData3[[#This Row],[Department]]</f>
        <v>HR</v>
      </c>
      <c r="AP785" t="str">
        <f>EmployeeData3[[#This Row],[Country]]</f>
        <v>UK</v>
      </c>
      <c r="AQ785" t="str">
        <f>EmployeeData[[#This Row],[Job Level]]</f>
        <v>Senior</v>
      </c>
      <c r="AR785">
        <v>1</v>
      </c>
    </row>
    <row r="786" spans="1:44">
      <c r="A786">
        <v>33</v>
      </c>
      <c r="B786">
        <v>4.2</v>
      </c>
      <c r="C786">
        <v>1.6</v>
      </c>
      <c r="D786" s="3">
        <v>1.08</v>
      </c>
      <c r="E786">
        <v>1</v>
      </c>
      <c r="F786">
        <v>9</v>
      </c>
      <c r="G786">
        <v>72</v>
      </c>
      <c r="H786">
        <v>6</v>
      </c>
      <c r="I786">
        <v>2</v>
      </c>
      <c r="J786">
        <v>0</v>
      </c>
      <c r="K786">
        <v>21</v>
      </c>
      <c r="L786">
        <v>1</v>
      </c>
      <c r="M786">
        <v>0</v>
      </c>
      <c r="N786">
        <v>0</v>
      </c>
      <c r="O786">
        <v>1</v>
      </c>
      <c r="P786">
        <v>0</v>
      </c>
      <c r="Q786">
        <v>0</v>
      </c>
      <c r="R786">
        <v>1</v>
      </c>
      <c r="S786">
        <v>0</v>
      </c>
      <c r="T786">
        <v>0</v>
      </c>
      <c r="U786">
        <v>1</v>
      </c>
      <c r="V786">
        <v>0</v>
      </c>
      <c r="W786">
        <v>0</v>
      </c>
      <c r="X786">
        <v>0</v>
      </c>
      <c r="Y786">
        <v>0</v>
      </c>
      <c r="Z786">
        <v>0</v>
      </c>
      <c r="AA786">
        <v>0</v>
      </c>
      <c r="AB786">
        <v>0</v>
      </c>
      <c r="AC786">
        <v>0</v>
      </c>
      <c r="AD786">
        <v>0</v>
      </c>
      <c r="AE786">
        <v>0</v>
      </c>
      <c r="AF786">
        <v>0</v>
      </c>
      <c r="AG786">
        <v>0</v>
      </c>
      <c r="AH786" s="59" cm="1">
        <f t="array" ref="AH786">$B$1005+SUMPRODUCT(A786:AG786,TRANSPOSE($B$1006:$B$1038))</f>
        <v>-3.3592269957459564</v>
      </c>
      <c r="AI786" s="3">
        <f>EXP(EmployeeData36[[#This Row],[Logit]])</f>
        <v>3.4762119828119178E-2</v>
      </c>
      <c r="AJ786">
        <f>EmployeeData36[[#This Row],[Odds]]/(1+EmployeeData36[[#This Row],[Odds]])</f>
        <v>3.3594310384973694E-2</v>
      </c>
      <c r="AK786">
        <f>IF(AR786=1,LN(EmployeeData36[[#This Row],[Probability]]),LN(1-EmployeeData36[[#This Row],[Probability]]))</f>
        <v>-3.4171564386150169E-2</v>
      </c>
      <c r="AL786" s="3">
        <f>(AR786-EmployeeData36[[#This Row],[Probability]])^2</f>
        <v>1.1285776902419515E-3</v>
      </c>
      <c r="AM786" t="str">
        <f>IF(EmployeeData36[[#This Row],[Probability]]&lt;10%,"Low",
IF(EmployeeData36[[#This Row],[Probability]]&lt;20%,"Moderate",
IF(EmployeeData36[[#This Row],[Probability]]&lt;30%,"High","Very High")))</f>
        <v>Low</v>
      </c>
      <c r="AN786">
        <f t="shared" si="12"/>
        <v>0</v>
      </c>
      <c r="AO786" t="str">
        <f>EmployeeData3[[#This Row],[Department]]</f>
        <v>Finance</v>
      </c>
      <c r="AP786" t="str">
        <f>EmployeeData3[[#This Row],[Country]]</f>
        <v>UK</v>
      </c>
      <c r="AQ786" t="str">
        <f>EmployeeData[[#This Row],[Job Level]]</f>
        <v>Senior</v>
      </c>
      <c r="AR786">
        <v>0</v>
      </c>
    </row>
    <row r="787" spans="1:44">
      <c r="A787">
        <v>29</v>
      </c>
      <c r="B787">
        <v>10.1</v>
      </c>
      <c r="C787">
        <v>3.4</v>
      </c>
      <c r="D787" s="3">
        <v>1.06</v>
      </c>
      <c r="E787">
        <v>0</v>
      </c>
      <c r="F787">
        <v>25</v>
      </c>
      <c r="G787">
        <v>78</v>
      </c>
      <c r="H787">
        <v>1</v>
      </c>
      <c r="I787">
        <v>1.2</v>
      </c>
      <c r="J787">
        <v>1</v>
      </c>
      <c r="K787">
        <v>27</v>
      </c>
      <c r="L787">
        <v>0</v>
      </c>
      <c r="M787">
        <v>0</v>
      </c>
      <c r="N787">
        <v>0</v>
      </c>
      <c r="O787">
        <v>1</v>
      </c>
      <c r="P787">
        <v>0</v>
      </c>
      <c r="Q787">
        <v>1</v>
      </c>
      <c r="R787">
        <v>0</v>
      </c>
      <c r="S787">
        <v>0</v>
      </c>
      <c r="T787">
        <v>1</v>
      </c>
      <c r="U787">
        <v>0</v>
      </c>
      <c r="V787">
        <v>0</v>
      </c>
      <c r="W787">
        <v>0</v>
      </c>
      <c r="X787">
        <v>0</v>
      </c>
      <c r="Y787">
        <v>0</v>
      </c>
      <c r="Z787">
        <v>0</v>
      </c>
      <c r="AA787">
        <v>0</v>
      </c>
      <c r="AB787">
        <v>0</v>
      </c>
      <c r="AC787">
        <v>1</v>
      </c>
      <c r="AD787">
        <v>0</v>
      </c>
      <c r="AE787">
        <v>0</v>
      </c>
      <c r="AF787">
        <v>0</v>
      </c>
      <c r="AG787">
        <v>0</v>
      </c>
      <c r="AH787" s="59" cm="1">
        <f t="array" ref="AH787">$B$1005+SUMPRODUCT(A787:AG787,TRANSPOSE($B$1006:$B$1038))</f>
        <v>-1.1063827627864267</v>
      </c>
      <c r="AI787" s="3">
        <f>EXP(EmployeeData36[[#This Row],[Logit]])</f>
        <v>0.33075321265671598</v>
      </c>
      <c r="AJ787">
        <f>EmployeeData36[[#This Row],[Odds]]/(1+EmployeeData36[[#This Row],[Odds]])</f>
        <v>0.24854586824284289</v>
      </c>
      <c r="AK787">
        <f>IF(AR787=1,LN(EmployeeData36[[#This Row],[Probability]]),LN(1-EmployeeData36[[#This Row],[Probability]]))</f>
        <v>-1.3921278700242337</v>
      </c>
      <c r="AL787" s="3">
        <f>(AR787-EmployeeData36[[#This Row],[Probability]])^2</f>
        <v>0.56468331213490286</v>
      </c>
      <c r="AM787" t="str">
        <f>IF(EmployeeData36[[#This Row],[Probability]]&lt;10%,"Low",
IF(EmployeeData36[[#This Row],[Probability]]&lt;20%,"Moderate",
IF(EmployeeData36[[#This Row],[Probability]]&lt;30%,"High","Very High")))</f>
        <v>High</v>
      </c>
      <c r="AN787">
        <f t="shared" si="12"/>
        <v>1</v>
      </c>
      <c r="AO787" t="str">
        <f>EmployeeData3[[#This Row],[Department]]</f>
        <v>Claims</v>
      </c>
      <c r="AP787" t="str">
        <f>EmployeeData3[[#This Row],[Country]]</f>
        <v>Ireland</v>
      </c>
      <c r="AQ787" t="str">
        <f>EmployeeData[[#This Row],[Job Level]]</f>
        <v>Manager</v>
      </c>
      <c r="AR787">
        <v>1</v>
      </c>
    </row>
    <row r="788" spans="1:44">
      <c r="A788">
        <v>28</v>
      </c>
      <c r="B788">
        <v>5.9</v>
      </c>
      <c r="C788">
        <v>1.6</v>
      </c>
      <c r="D788" s="3">
        <v>0.92</v>
      </c>
      <c r="E788">
        <v>1</v>
      </c>
      <c r="F788">
        <v>27</v>
      </c>
      <c r="G788">
        <v>60</v>
      </c>
      <c r="H788">
        <v>1</v>
      </c>
      <c r="I788">
        <v>1.4</v>
      </c>
      <c r="J788">
        <v>0</v>
      </c>
      <c r="K788">
        <v>30</v>
      </c>
      <c r="L788">
        <v>0</v>
      </c>
      <c r="M788">
        <v>0</v>
      </c>
      <c r="N788">
        <v>0</v>
      </c>
      <c r="O788">
        <v>0</v>
      </c>
      <c r="P788">
        <v>0</v>
      </c>
      <c r="Q788">
        <v>0</v>
      </c>
      <c r="R788">
        <v>1</v>
      </c>
      <c r="S788">
        <v>0</v>
      </c>
      <c r="T788">
        <v>0</v>
      </c>
      <c r="U788">
        <v>0</v>
      </c>
      <c r="V788">
        <v>0</v>
      </c>
      <c r="W788">
        <v>0</v>
      </c>
      <c r="X788">
        <v>0</v>
      </c>
      <c r="Y788">
        <v>0</v>
      </c>
      <c r="Z788">
        <v>0</v>
      </c>
      <c r="AA788">
        <v>0</v>
      </c>
      <c r="AB788">
        <v>0</v>
      </c>
      <c r="AC788">
        <v>0</v>
      </c>
      <c r="AD788">
        <v>0</v>
      </c>
      <c r="AE788">
        <v>0</v>
      </c>
      <c r="AF788">
        <v>0</v>
      </c>
      <c r="AG788">
        <v>1</v>
      </c>
      <c r="AH788" s="59" cm="1">
        <f t="array" ref="AH788">$B$1005+SUMPRODUCT(A788:AG788,TRANSPOSE($B$1006:$B$1038))</f>
        <v>-3.0785364957210453</v>
      </c>
      <c r="AI788" s="3">
        <f>EXP(EmployeeData36[[#This Row],[Logit]])</f>
        <v>4.6026567460623939E-2</v>
      </c>
      <c r="AJ788">
        <f>EmployeeData36[[#This Row],[Odds]]/(1+EmployeeData36[[#This Row],[Odds]])</f>
        <v>4.4001336956823074E-2</v>
      </c>
      <c r="AK788">
        <f>IF(AR788=1,LN(EmployeeData36[[#This Row],[Probability]]),LN(1-EmployeeData36[[#This Row],[Probability]]))</f>
        <v>-4.4998764422114354E-2</v>
      </c>
      <c r="AL788" s="3">
        <f>(AR788-EmployeeData36[[#This Row],[Probability]])^2</f>
        <v>1.936117653987884E-3</v>
      </c>
      <c r="AM788" t="str">
        <f>IF(EmployeeData36[[#This Row],[Probability]]&lt;10%,"Low",
IF(EmployeeData36[[#This Row],[Probability]]&lt;20%,"Moderate",
IF(EmployeeData36[[#This Row],[Probability]]&lt;30%,"High","Very High")))</f>
        <v>Low</v>
      </c>
      <c r="AN788">
        <f t="shared" si="12"/>
        <v>0</v>
      </c>
      <c r="AO788" t="str">
        <f>EmployeeData3[[#This Row],[Department]]</f>
        <v>Operations</v>
      </c>
      <c r="AP788" t="str">
        <f>EmployeeData3[[#This Row],[Country]]</f>
        <v>UK</v>
      </c>
      <c r="AQ788" t="str">
        <f>EmployeeData[[#This Row],[Job Level]]</f>
        <v>Senior</v>
      </c>
      <c r="AR788">
        <v>0</v>
      </c>
    </row>
    <row r="789" spans="1:44">
      <c r="A789">
        <v>30</v>
      </c>
      <c r="B789">
        <v>1.8</v>
      </c>
      <c r="C789">
        <v>0.9</v>
      </c>
      <c r="D789" s="3">
        <v>1.0900000000000001</v>
      </c>
      <c r="E789">
        <v>0</v>
      </c>
      <c r="F789">
        <v>6</v>
      </c>
      <c r="G789">
        <v>76</v>
      </c>
      <c r="H789">
        <v>6</v>
      </c>
      <c r="I789">
        <v>3.9</v>
      </c>
      <c r="J789">
        <v>0</v>
      </c>
      <c r="K789">
        <v>33</v>
      </c>
      <c r="L789">
        <v>1</v>
      </c>
      <c r="M789">
        <v>0</v>
      </c>
      <c r="N789">
        <v>0</v>
      </c>
      <c r="O789">
        <v>0</v>
      </c>
      <c r="P789">
        <v>0</v>
      </c>
      <c r="Q789">
        <v>0</v>
      </c>
      <c r="R789">
        <v>1</v>
      </c>
      <c r="S789">
        <v>0</v>
      </c>
      <c r="T789">
        <v>0</v>
      </c>
      <c r="U789">
        <v>0</v>
      </c>
      <c r="V789">
        <v>0</v>
      </c>
      <c r="W789">
        <v>0</v>
      </c>
      <c r="X789">
        <v>0</v>
      </c>
      <c r="Y789">
        <v>1</v>
      </c>
      <c r="Z789">
        <v>0</v>
      </c>
      <c r="AA789">
        <v>0</v>
      </c>
      <c r="AB789">
        <v>0</v>
      </c>
      <c r="AC789">
        <v>0</v>
      </c>
      <c r="AD789">
        <v>0</v>
      </c>
      <c r="AE789">
        <v>0</v>
      </c>
      <c r="AF789">
        <v>0</v>
      </c>
      <c r="AG789">
        <v>0</v>
      </c>
      <c r="AH789" s="59" cm="1">
        <f t="array" ref="AH789">$B$1005+SUMPRODUCT(A789:AG789,TRANSPOSE($B$1006:$B$1038))</f>
        <v>-2.3286929840069384</v>
      </c>
      <c r="AI789" s="3">
        <f>EXP(EmployeeData36[[#This Row],[Logit]])</f>
        <v>9.742299732796901E-2</v>
      </c>
      <c r="AJ789">
        <f>EmployeeData36[[#This Row],[Odds]]/(1+EmployeeData36[[#This Row],[Odds]])</f>
        <v>8.8774335479734609E-2</v>
      </c>
      <c r="AK789">
        <f>IF(AR789=1,LN(EmployeeData36[[#This Row],[Probability]]),LN(1-EmployeeData36[[#This Row],[Probability]]))</f>
        <v>-9.2964701617773593E-2</v>
      </c>
      <c r="AL789" s="3">
        <f>(AR789-EmployeeData36[[#This Row],[Probability]])^2</f>
        <v>7.8808826398684678E-3</v>
      </c>
      <c r="AM789" t="str">
        <f>IF(EmployeeData36[[#This Row],[Probability]]&lt;10%,"Low",
IF(EmployeeData36[[#This Row],[Probability]]&lt;20%,"Moderate",
IF(EmployeeData36[[#This Row],[Probability]]&lt;30%,"High","Very High")))</f>
        <v>Low</v>
      </c>
      <c r="AN789">
        <f t="shared" si="12"/>
        <v>0</v>
      </c>
      <c r="AO789" t="str">
        <f>EmployeeData3[[#This Row],[Department]]</f>
        <v>Sales</v>
      </c>
      <c r="AP789" t="str">
        <f>EmployeeData3[[#This Row],[Country]]</f>
        <v>UK</v>
      </c>
      <c r="AQ789" t="str">
        <f>EmployeeData[[#This Row],[Job Level]]</f>
        <v>Senior</v>
      </c>
      <c r="AR789">
        <v>0</v>
      </c>
    </row>
    <row r="790" spans="1:44">
      <c r="A790">
        <v>40</v>
      </c>
      <c r="B790">
        <v>4.0999999999999996</v>
      </c>
      <c r="C790">
        <v>2</v>
      </c>
      <c r="D790" s="3">
        <v>1.08</v>
      </c>
      <c r="E790">
        <v>0</v>
      </c>
      <c r="F790">
        <v>5</v>
      </c>
      <c r="G790">
        <v>53</v>
      </c>
      <c r="H790">
        <v>4</v>
      </c>
      <c r="I790">
        <v>5.6</v>
      </c>
      <c r="J790">
        <v>0</v>
      </c>
      <c r="K790">
        <v>45</v>
      </c>
      <c r="L790">
        <v>1</v>
      </c>
      <c r="M790">
        <v>0</v>
      </c>
      <c r="N790">
        <v>0</v>
      </c>
      <c r="O790">
        <v>1</v>
      </c>
      <c r="P790">
        <v>1</v>
      </c>
      <c r="Q790">
        <v>0</v>
      </c>
      <c r="R790">
        <v>0</v>
      </c>
      <c r="S790">
        <v>0</v>
      </c>
      <c r="T790">
        <v>0</v>
      </c>
      <c r="U790">
        <v>0</v>
      </c>
      <c r="V790">
        <v>0</v>
      </c>
      <c r="W790">
        <v>0</v>
      </c>
      <c r="X790">
        <v>0</v>
      </c>
      <c r="Y790">
        <v>1</v>
      </c>
      <c r="Z790">
        <v>0</v>
      </c>
      <c r="AA790">
        <v>0</v>
      </c>
      <c r="AB790">
        <v>0</v>
      </c>
      <c r="AC790">
        <v>0</v>
      </c>
      <c r="AD790">
        <v>0</v>
      </c>
      <c r="AE790">
        <v>0</v>
      </c>
      <c r="AF790">
        <v>0</v>
      </c>
      <c r="AG790">
        <v>1</v>
      </c>
      <c r="AH790" s="59" cm="1">
        <f t="array" ref="AH790">$B$1005+SUMPRODUCT(A790:AG790,TRANSPOSE($B$1006:$B$1038))</f>
        <v>-1.043707720471146</v>
      </c>
      <c r="AI790" s="3">
        <f>EXP(EmployeeData36[[#This Row],[Logit]])</f>
        <v>0.35214659730352676</v>
      </c>
      <c r="AJ790">
        <f>EmployeeData36[[#This Row],[Odds]]/(1+EmployeeData36[[#This Row],[Odds]])</f>
        <v>0.26043522056394136</v>
      </c>
      <c r="AK790">
        <f>IF(AR790=1,LN(EmployeeData36[[#This Row],[Probability]]),LN(1-EmployeeData36[[#This Row],[Probability]]))</f>
        <v>-0.30169340170089914</v>
      </c>
      <c r="AL790" s="3">
        <f>(AR790-EmployeeData36[[#This Row],[Probability]])^2</f>
        <v>6.7826504110188784E-2</v>
      </c>
      <c r="AM790" t="str">
        <f>IF(EmployeeData36[[#This Row],[Probability]]&lt;10%,"Low",
IF(EmployeeData36[[#This Row],[Probability]]&lt;20%,"Moderate",
IF(EmployeeData36[[#This Row],[Probability]]&lt;30%,"High","Very High")))</f>
        <v>High</v>
      </c>
      <c r="AN790">
        <f t="shared" si="12"/>
        <v>0</v>
      </c>
      <c r="AO790" t="str">
        <f>EmployeeData3[[#This Row],[Department]]</f>
        <v>Sales</v>
      </c>
      <c r="AP790" t="str">
        <f>EmployeeData3[[#This Row],[Country]]</f>
        <v>UK</v>
      </c>
      <c r="AQ790" t="str">
        <f>EmployeeData[[#This Row],[Job Level]]</f>
        <v>Entry</v>
      </c>
      <c r="AR790">
        <v>0</v>
      </c>
    </row>
    <row r="791" spans="1:44">
      <c r="A791">
        <v>21</v>
      </c>
      <c r="B791">
        <v>5</v>
      </c>
      <c r="C791">
        <v>1.9</v>
      </c>
      <c r="D791" s="3">
        <v>1.01</v>
      </c>
      <c r="E791">
        <v>0</v>
      </c>
      <c r="F791">
        <v>18</v>
      </c>
      <c r="G791">
        <v>74</v>
      </c>
      <c r="H791">
        <v>3</v>
      </c>
      <c r="I791">
        <v>3.2</v>
      </c>
      <c r="J791">
        <v>1</v>
      </c>
      <c r="K791">
        <v>27</v>
      </c>
      <c r="L791">
        <v>0</v>
      </c>
      <c r="M791">
        <v>0</v>
      </c>
      <c r="N791">
        <v>0</v>
      </c>
      <c r="O791">
        <v>0</v>
      </c>
      <c r="P791">
        <v>0</v>
      </c>
      <c r="Q791">
        <v>0</v>
      </c>
      <c r="R791">
        <v>1</v>
      </c>
      <c r="S791">
        <v>0</v>
      </c>
      <c r="T791">
        <v>1</v>
      </c>
      <c r="U791">
        <v>0</v>
      </c>
      <c r="V791">
        <v>0</v>
      </c>
      <c r="W791">
        <v>0</v>
      </c>
      <c r="X791">
        <v>0</v>
      </c>
      <c r="Y791">
        <v>0</v>
      </c>
      <c r="Z791">
        <v>0</v>
      </c>
      <c r="AA791">
        <v>0</v>
      </c>
      <c r="AB791">
        <v>0</v>
      </c>
      <c r="AC791">
        <v>0</v>
      </c>
      <c r="AD791">
        <v>0</v>
      </c>
      <c r="AE791">
        <v>0</v>
      </c>
      <c r="AF791">
        <v>0</v>
      </c>
      <c r="AG791">
        <v>1</v>
      </c>
      <c r="AH791" s="59" cm="1">
        <f t="array" ref="AH791">$B$1005+SUMPRODUCT(A791:AG791,TRANSPOSE($B$1006:$B$1038))</f>
        <v>-1.9894876596625646</v>
      </c>
      <c r="AI791" s="3">
        <f>EXP(EmployeeData36[[#This Row],[Logit]])</f>
        <v>0.1367654779697571</v>
      </c>
      <c r="AJ791">
        <f>EmployeeData36[[#This Row],[Odds]]/(1+EmployeeData36[[#This Row],[Odds]])</f>
        <v>0.12031107613684558</v>
      </c>
      <c r="AK791">
        <f>IF(AR791=1,LN(EmployeeData36[[#This Row],[Probability]]),LN(1-EmployeeData36[[#This Row],[Probability]]))</f>
        <v>-0.12818692961423789</v>
      </c>
      <c r="AL791" s="3">
        <f>(AR791-EmployeeData36[[#This Row],[Probability]])^2</f>
        <v>1.4474755041205854E-2</v>
      </c>
      <c r="AM791" t="str">
        <f>IF(EmployeeData36[[#This Row],[Probability]]&lt;10%,"Low",
IF(EmployeeData36[[#This Row],[Probability]]&lt;20%,"Moderate",
IF(EmployeeData36[[#This Row],[Probability]]&lt;30%,"High","Very High")))</f>
        <v>Moderate</v>
      </c>
      <c r="AN791">
        <f t="shared" si="12"/>
        <v>0</v>
      </c>
      <c r="AO791" t="str">
        <f>EmployeeData3[[#This Row],[Department]]</f>
        <v>Claims</v>
      </c>
      <c r="AP791" t="str">
        <f>EmployeeData3[[#This Row],[Country]]</f>
        <v>UK</v>
      </c>
      <c r="AQ791" t="str">
        <f>EmployeeData[[#This Row],[Job Level]]</f>
        <v>Senior</v>
      </c>
      <c r="AR791">
        <v>0</v>
      </c>
    </row>
    <row r="792" spans="1:44">
      <c r="A792">
        <v>42</v>
      </c>
      <c r="B792">
        <v>3.5</v>
      </c>
      <c r="C792">
        <v>2.5</v>
      </c>
      <c r="D792" s="3">
        <v>1.1499999999999999</v>
      </c>
      <c r="E792">
        <v>0</v>
      </c>
      <c r="F792">
        <v>22</v>
      </c>
      <c r="G792">
        <v>74</v>
      </c>
      <c r="H792">
        <v>6</v>
      </c>
      <c r="I792">
        <v>1.6</v>
      </c>
      <c r="J792">
        <v>1</v>
      </c>
      <c r="K792">
        <v>25</v>
      </c>
      <c r="L792">
        <v>1</v>
      </c>
      <c r="M792">
        <v>0</v>
      </c>
      <c r="N792">
        <v>0</v>
      </c>
      <c r="O792">
        <v>0</v>
      </c>
      <c r="P792">
        <v>0</v>
      </c>
      <c r="Q792">
        <v>0</v>
      </c>
      <c r="R792">
        <v>0</v>
      </c>
      <c r="S792">
        <v>0</v>
      </c>
      <c r="T792">
        <v>0</v>
      </c>
      <c r="U792">
        <v>1</v>
      </c>
      <c r="V792">
        <v>0</v>
      </c>
      <c r="W792">
        <v>0</v>
      </c>
      <c r="X792">
        <v>0</v>
      </c>
      <c r="Y792">
        <v>0</v>
      </c>
      <c r="Z792">
        <v>0</v>
      </c>
      <c r="AA792">
        <v>0</v>
      </c>
      <c r="AB792">
        <v>0</v>
      </c>
      <c r="AC792">
        <v>0</v>
      </c>
      <c r="AD792">
        <v>0</v>
      </c>
      <c r="AE792">
        <v>1</v>
      </c>
      <c r="AF792">
        <v>0</v>
      </c>
      <c r="AG792">
        <v>0</v>
      </c>
      <c r="AH792" s="59" cm="1">
        <f t="array" ref="AH792">$B$1005+SUMPRODUCT(A792:AG792,TRANSPOSE($B$1006:$B$1038))</f>
        <v>-0.93651050804698222</v>
      </c>
      <c r="AI792" s="3">
        <f>EXP(EmployeeData36[[#This Row],[Logit]])</f>
        <v>0.39199330906582286</v>
      </c>
      <c r="AJ792">
        <f>EmployeeData36[[#This Row],[Odds]]/(1+EmployeeData36[[#This Row],[Odds]])</f>
        <v>0.2816057422926066</v>
      </c>
      <c r="AK792">
        <f>IF(AR792=1,LN(EmployeeData36[[#This Row],[Probability]]),LN(1-EmployeeData36[[#This Row],[Probability]]))</f>
        <v>-0.33073675519508855</v>
      </c>
      <c r="AL792" s="3">
        <f>(AR792-EmployeeData36[[#This Row],[Probability]])^2</f>
        <v>7.9301794092169961E-2</v>
      </c>
      <c r="AM792" t="str">
        <f>IF(EmployeeData36[[#This Row],[Probability]]&lt;10%,"Low",
IF(EmployeeData36[[#This Row],[Probability]]&lt;20%,"Moderate",
IF(EmployeeData36[[#This Row],[Probability]]&lt;30%,"High","Very High")))</f>
        <v>High</v>
      </c>
      <c r="AN792">
        <f t="shared" si="12"/>
        <v>0</v>
      </c>
      <c r="AO792" t="str">
        <f>EmployeeData3[[#This Row],[Department]]</f>
        <v>Finance</v>
      </c>
      <c r="AP792" t="str">
        <f>EmployeeData3[[#This Row],[Country]]</f>
        <v>US</v>
      </c>
      <c r="AQ792" t="str">
        <f>EmployeeData[[#This Row],[Job Level]]</f>
        <v>Professional</v>
      </c>
      <c r="AR792">
        <v>0</v>
      </c>
    </row>
    <row r="793" spans="1:44">
      <c r="A793">
        <v>44</v>
      </c>
      <c r="B793">
        <v>0.6</v>
      </c>
      <c r="C793">
        <v>0.6</v>
      </c>
      <c r="D793" s="3">
        <v>0.85</v>
      </c>
      <c r="E793">
        <v>1</v>
      </c>
      <c r="F793">
        <v>13</v>
      </c>
      <c r="G793">
        <v>92</v>
      </c>
      <c r="H793">
        <v>3</v>
      </c>
      <c r="I793">
        <v>3.3</v>
      </c>
      <c r="J793">
        <v>0</v>
      </c>
      <c r="K793">
        <v>13</v>
      </c>
      <c r="L793">
        <v>1</v>
      </c>
      <c r="M793">
        <v>0</v>
      </c>
      <c r="N793">
        <v>1</v>
      </c>
      <c r="O793">
        <v>0</v>
      </c>
      <c r="P793">
        <v>0</v>
      </c>
      <c r="Q793">
        <v>0</v>
      </c>
      <c r="R793">
        <v>1</v>
      </c>
      <c r="S793">
        <v>0</v>
      </c>
      <c r="T793">
        <v>0</v>
      </c>
      <c r="U793">
        <v>0</v>
      </c>
      <c r="V793">
        <v>0</v>
      </c>
      <c r="W793">
        <v>0</v>
      </c>
      <c r="X793">
        <v>0</v>
      </c>
      <c r="Y793">
        <v>0</v>
      </c>
      <c r="Z793">
        <v>0</v>
      </c>
      <c r="AA793">
        <v>0</v>
      </c>
      <c r="AB793">
        <v>0</v>
      </c>
      <c r="AC793">
        <v>1</v>
      </c>
      <c r="AD793">
        <v>0</v>
      </c>
      <c r="AE793">
        <v>0</v>
      </c>
      <c r="AF793">
        <v>0</v>
      </c>
      <c r="AG793">
        <v>1</v>
      </c>
      <c r="AH793" s="59" cm="1">
        <f t="array" ref="AH793">$B$1005+SUMPRODUCT(A793:AG793,TRANSPOSE($B$1006:$B$1038))</f>
        <v>-3.1922495503591302</v>
      </c>
      <c r="AI793" s="3">
        <f>EXP(EmployeeData36[[#This Row],[Logit]])</f>
        <v>4.107935683858846E-2</v>
      </c>
      <c r="AJ793">
        <f>EmployeeData36[[#This Row],[Odds]]/(1+EmployeeData36[[#This Row],[Odds]])</f>
        <v>3.9458429915787394E-2</v>
      </c>
      <c r="AK793">
        <f>IF(AR793=1,LN(EmployeeData36[[#This Row],[Probability]]),LN(1-EmployeeData36[[#This Row],[Probability]]))</f>
        <v>-4.0258018080480816E-2</v>
      </c>
      <c r="AL793" s="3">
        <f>(AR793-EmployeeData36[[#This Row],[Probability]])^2</f>
        <v>1.5569676914191056E-3</v>
      </c>
      <c r="AM793" t="str">
        <f>IF(EmployeeData36[[#This Row],[Probability]]&lt;10%,"Low",
IF(EmployeeData36[[#This Row],[Probability]]&lt;20%,"Moderate",
IF(EmployeeData36[[#This Row],[Probability]]&lt;30%,"High","Very High")))</f>
        <v>Low</v>
      </c>
      <c r="AN793">
        <f t="shared" si="12"/>
        <v>0</v>
      </c>
      <c r="AO793" t="str">
        <f>EmployeeData3[[#This Row],[Department]]</f>
        <v>Operations</v>
      </c>
      <c r="AP793" t="str">
        <f>EmployeeData3[[#This Row],[Country]]</f>
        <v>Ireland</v>
      </c>
      <c r="AQ793" t="str">
        <f>EmployeeData[[#This Row],[Job Level]]</f>
        <v>Senior</v>
      </c>
      <c r="AR793">
        <v>0</v>
      </c>
    </row>
    <row r="794" spans="1:44">
      <c r="A794">
        <v>22</v>
      </c>
      <c r="B794">
        <v>1.9</v>
      </c>
      <c r="C794">
        <v>0.7</v>
      </c>
      <c r="D794" s="3">
        <v>1.05</v>
      </c>
      <c r="E794">
        <v>0</v>
      </c>
      <c r="F794">
        <v>22</v>
      </c>
      <c r="G794">
        <v>53</v>
      </c>
      <c r="H794">
        <v>8</v>
      </c>
      <c r="I794">
        <v>4.5</v>
      </c>
      <c r="J794">
        <v>0</v>
      </c>
      <c r="K794">
        <v>29</v>
      </c>
      <c r="L794">
        <v>0</v>
      </c>
      <c r="M794">
        <v>0</v>
      </c>
      <c r="N794">
        <v>0</v>
      </c>
      <c r="O794">
        <v>0</v>
      </c>
      <c r="P794">
        <v>0</v>
      </c>
      <c r="Q794">
        <v>0</v>
      </c>
      <c r="R794">
        <v>1</v>
      </c>
      <c r="S794">
        <v>0</v>
      </c>
      <c r="T794">
        <v>0</v>
      </c>
      <c r="U794">
        <v>0</v>
      </c>
      <c r="V794">
        <v>0</v>
      </c>
      <c r="W794">
        <v>0</v>
      </c>
      <c r="X794">
        <v>0</v>
      </c>
      <c r="Y794">
        <v>1</v>
      </c>
      <c r="Z794">
        <v>0</v>
      </c>
      <c r="AA794">
        <v>0</v>
      </c>
      <c r="AB794">
        <v>0</v>
      </c>
      <c r="AC794">
        <v>0</v>
      </c>
      <c r="AD794">
        <v>0</v>
      </c>
      <c r="AE794">
        <v>0</v>
      </c>
      <c r="AF794">
        <v>0</v>
      </c>
      <c r="AG794">
        <v>0</v>
      </c>
      <c r="AH794" s="59" cm="1">
        <f t="array" ref="AH794">$B$1005+SUMPRODUCT(A794:AG794,TRANSPOSE($B$1006:$B$1038))</f>
        <v>-1.6670031654507944</v>
      </c>
      <c r="AI794" s="3">
        <f>EXP(EmployeeData36[[#This Row],[Logit]])</f>
        <v>0.18881205711898374</v>
      </c>
      <c r="AJ794">
        <f>EmployeeData36[[#This Row],[Odds]]/(1+EmployeeData36[[#This Row],[Odds]])</f>
        <v>0.15882414380668269</v>
      </c>
      <c r="AK794">
        <f>IF(AR794=1,LN(EmployeeData36[[#This Row],[Probability]]),LN(1-EmployeeData36[[#This Row],[Probability]]))</f>
        <v>-0.17295453719017401</v>
      </c>
      <c r="AL794" s="3">
        <f>(AR794-EmployeeData36[[#This Row],[Probability]])^2</f>
        <v>2.5225108655925824E-2</v>
      </c>
      <c r="AM794" t="str">
        <f>IF(EmployeeData36[[#This Row],[Probability]]&lt;10%,"Low",
IF(EmployeeData36[[#This Row],[Probability]]&lt;20%,"Moderate",
IF(EmployeeData36[[#This Row],[Probability]]&lt;30%,"High","Very High")))</f>
        <v>Moderate</v>
      </c>
      <c r="AN794">
        <f t="shared" si="12"/>
        <v>0</v>
      </c>
      <c r="AO794" t="str">
        <f>EmployeeData3[[#This Row],[Department]]</f>
        <v>Sales</v>
      </c>
      <c r="AP794" t="str">
        <f>EmployeeData3[[#This Row],[Country]]</f>
        <v>UK</v>
      </c>
      <c r="AQ794" t="str">
        <f>EmployeeData[[#This Row],[Job Level]]</f>
        <v>Senior</v>
      </c>
      <c r="AR794">
        <v>0</v>
      </c>
    </row>
    <row r="795" spans="1:44">
      <c r="A795">
        <v>29</v>
      </c>
      <c r="B795">
        <v>2.8</v>
      </c>
      <c r="C795">
        <v>2.8</v>
      </c>
      <c r="D795" s="3">
        <v>0.88</v>
      </c>
      <c r="E795">
        <v>0</v>
      </c>
      <c r="F795">
        <v>10</v>
      </c>
      <c r="G795">
        <v>60</v>
      </c>
      <c r="H795">
        <v>3</v>
      </c>
      <c r="I795">
        <v>0.7</v>
      </c>
      <c r="J795">
        <v>1</v>
      </c>
      <c r="K795">
        <v>32</v>
      </c>
      <c r="L795">
        <v>0</v>
      </c>
      <c r="M795">
        <v>0</v>
      </c>
      <c r="N795">
        <v>0</v>
      </c>
      <c r="O795">
        <v>0</v>
      </c>
      <c r="P795">
        <v>0</v>
      </c>
      <c r="Q795">
        <v>0</v>
      </c>
      <c r="R795">
        <v>1</v>
      </c>
      <c r="S795">
        <v>0</v>
      </c>
      <c r="T795">
        <v>0</v>
      </c>
      <c r="U795">
        <v>0</v>
      </c>
      <c r="V795">
        <v>0</v>
      </c>
      <c r="W795">
        <v>0</v>
      </c>
      <c r="X795">
        <v>0</v>
      </c>
      <c r="Y795">
        <v>0</v>
      </c>
      <c r="Z795">
        <v>0</v>
      </c>
      <c r="AA795">
        <v>0</v>
      </c>
      <c r="AB795">
        <v>0</v>
      </c>
      <c r="AC795">
        <v>0</v>
      </c>
      <c r="AD795">
        <v>0</v>
      </c>
      <c r="AE795">
        <v>1</v>
      </c>
      <c r="AF795">
        <v>1</v>
      </c>
      <c r="AG795">
        <v>0</v>
      </c>
      <c r="AH795" s="59" cm="1">
        <f t="array" ref="AH795">$B$1005+SUMPRODUCT(A795:AG795,TRANSPOSE($B$1006:$B$1038))</f>
        <v>-1.4456873304249103</v>
      </c>
      <c r="AI795" s="3">
        <f>EXP(EmployeeData36[[#This Row],[Logit]])</f>
        <v>0.23558409677808512</v>
      </c>
      <c r="AJ795">
        <f>EmployeeData36[[#This Row],[Odds]]/(1+EmployeeData36[[#This Row],[Odds]])</f>
        <v>0.19066617755310653</v>
      </c>
      <c r="AK795">
        <f>IF(AR795=1,LN(EmployeeData36[[#This Row],[Probability]]),LN(1-EmployeeData36[[#This Row],[Probability]]))</f>
        <v>-1.657231141554649</v>
      </c>
      <c r="AL795" s="3">
        <f>(AR795-EmployeeData36[[#This Row],[Probability]])^2</f>
        <v>0.65502123615649965</v>
      </c>
      <c r="AM795" t="str">
        <f>IF(EmployeeData36[[#This Row],[Probability]]&lt;10%,"Low",
IF(EmployeeData36[[#This Row],[Probability]]&lt;20%,"Moderate",
IF(EmployeeData36[[#This Row],[Probability]]&lt;30%,"High","Very High")))</f>
        <v>Moderate</v>
      </c>
      <c r="AN795">
        <f t="shared" si="12"/>
        <v>1</v>
      </c>
      <c r="AO795" t="str">
        <f>EmployeeData3[[#This Row],[Department]]</f>
        <v>Operations</v>
      </c>
      <c r="AP795" t="str">
        <f>EmployeeData3[[#This Row],[Country]]</f>
        <v>US</v>
      </c>
      <c r="AQ795" t="str">
        <f>EmployeeData[[#This Row],[Job Level]]</f>
        <v>Senior</v>
      </c>
      <c r="AR795">
        <v>1</v>
      </c>
    </row>
    <row r="796" spans="1:44">
      <c r="A796">
        <v>39</v>
      </c>
      <c r="B796">
        <v>12.2</v>
      </c>
      <c r="C796">
        <v>0.6</v>
      </c>
      <c r="D796" s="3">
        <v>0.9</v>
      </c>
      <c r="E796">
        <v>0</v>
      </c>
      <c r="F796">
        <v>1</v>
      </c>
      <c r="G796">
        <v>82</v>
      </c>
      <c r="H796">
        <v>2</v>
      </c>
      <c r="I796">
        <v>2.1</v>
      </c>
      <c r="J796">
        <v>1</v>
      </c>
      <c r="K796">
        <v>22</v>
      </c>
      <c r="L796">
        <v>0</v>
      </c>
      <c r="M796">
        <v>0</v>
      </c>
      <c r="N796">
        <v>1</v>
      </c>
      <c r="O796">
        <v>0</v>
      </c>
      <c r="P796">
        <v>1</v>
      </c>
      <c r="Q796">
        <v>0</v>
      </c>
      <c r="R796">
        <v>0</v>
      </c>
      <c r="S796">
        <v>0</v>
      </c>
      <c r="T796">
        <v>0</v>
      </c>
      <c r="U796">
        <v>0</v>
      </c>
      <c r="V796">
        <v>0</v>
      </c>
      <c r="W796">
        <v>1</v>
      </c>
      <c r="X796">
        <v>0</v>
      </c>
      <c r="Y796">
        <v>0</v>
      </c>
      <c r="Z796">
        <v>0</v>
      </c>
      <c r="AA796">
        <v>0</v>
      </c>
      <c r="AB796">
        <v>0</v>
      </c>
      <c r="AC796">
        <v>0</v>
      </c>
      <c r="AD796">
        <v>0</v>
      </c>
      <c r="AE796">
        <v>0</v>
      </c>
      <c r="AF796">
        <v>0</v>
      </c>
      <c r="AG796">
        <v>0</v>
      </c>
      <c r="AH796" s="59" cm="1">
        <f t="array" ref="AH796">$B$1005+SUMPRODUCT(A796:AG796,TRANSPOSE($B$1006:$B$1038))</f>
        <v>-3.0434789044358688</v>
      </c>
      <c r="AI796" s="3">
        <f>EXP(EmployeeData36[[#This Row],[Logit]])</f>
        <v>4.7668765617040927E-2</v>
      </c>
      <c r="AJ796">
        <f>EmployeeData36[[#This Row],[Odds]]/(1+EmployeeData36[[#This Row],[Odds]])</f>
        <v>4.5499844207883451E-2</v>
      </c>
      <c r="AK796">
        <f>IF(AR796=1,LN(EmployeeData36[[#This Row],[Probability]]),LN(1-EmployeeData36[[#This Row],[Probability]]))</f>
        <v>-4.6567472597786985E-2</v>
      </c>
      <c r="AL796" s="3">
        <f>(AR796-EmployeeData36[[#This Row],[Probability]])^2</f>
        <v>2.070235822941665E-3</v>
      </c>
      <c r="AM796" t="str">
        <f>IF(EmployeeData36[[#This Row],[Probability]]&lt;10%,"Low",
IF(EmployeeData36[[#This Row],[Probability]]&lt;20%,"Moderate",
IF(EmployeeData36[[#This Row],[Probability]]&lt;30%,"High","Very High")))</f>
        <v>Low</v>
      </c>
      <c r="AN796">
        <f t="shared" si="12"/>
        <v>0</v>
      </c>
      <c r="AO796" t="str">
        <f>EmployeeData3[[#This Row],[Department]]</f>
        <v>IT</v>
      </c>
      <c r="AP796" t="str">
        <f>EmployeeData3[[#This Row],[Country]]</f>
        <v>UK</v>
      </c>
      <c r="AQ796" t="str">
        <f>EmployeeData[[#This Row],[Job Level]]</f>
        <v>Entry</v>
      </c>
      <c r="AR796">
        <v>0</v>
      </c>
    </row>
    <row r="797" spans="1:44">
      <c r="A797">
        <v>37</v>
      </c>
      <c r="B797">
        <v>5.5</v>
      </c>
      <c r="C797">
        <v>3.3</v>
      </c>
      <c r="D797" s="3">
        <v>0.88</v>
      </c>
      <c r="E797">
        <v>0</v>
      </c>
      <c r="F797">
        <v>12</v>
      </c>
      <c r="G797">
        <v>68</v>
      </c>
      <c r="H797">
        <v>21</v>
      </c>
      <c r="I797">
        <v>2.2999999999999998</v>
      </c>
      <c r="J797">
        <v>1</v>
      </c>
      <c r="K797">
        <v>31</v>
      </c>
      <c r="L797">
        <v>1</v>
      </c>
      <c r="M797">
        <v>0</v>
      </c>
      <c r="N797">
        <v>0</v>
      </c>
      <c r="O797">
        <v>0</v>
      </c>
      <c r="P797">
        <v>1</v>
      </c>
      <c r="Q797">
        <v>0</v>
      </c>
      <c r="R797">
        <v>0</v>
      </c>
      <c r="S797">
        <v>0</v>
      </c>
      <c r="T797">
        <v>0</v>
      </c>
      <c r="U797">
        <v>0</v>
      </c>
      <c r="V797">
        <v>0</v>
      </c>
      <c r="W797">
        <v>0</v>
      </c>
      <c r="X797">
        <v>0</v>
      </c>
      <c r="Y797">
        <v>0</v>
      </c>
      <c r="Z797">
        <v>1</v>
      </c>
      <c r="AA797">
        <v>0</v>
      </c>
      <c r="AB797">
        <v>0</v>
      </c>
      <c r="AC797">
        <v>0</v>
      </c>
      <c r="AD797">
        <v>1</v>
      </c>
      <c r="AE797">
        <v>0</v>
      </c>
      <c r="AF797">
        <v>0</v>
      </c>
      <c r="AG797">
        <v>0</v>
      </c>
      <c r="AH797" s="59" cm="1">
        <f t="array" ref="AH797">$B$1005+SUMPRODUCT(A797:AG797,TRANSPOSE($B$1006:$B$1038))</f>
        <v>-0.39142547451495774</v>
      </c>
      <c r="AI797" s="3">
        <f>EXP(EmployeeData36[[#This Row],[Logit]])</f>
        <v>0.67609243473385328</v>
      </c>
      <c r="AJ797">
        <f>EmployeeData36[[#This Row],[Odds]]/(1+EmployeeData36[[#This Row],[Odds]])</f>
        <v>0.40337419388281531</v>
      </c>
      <c r="AK797">
        <f>IF(AR797=1,LN(EmployeeData36[[#This Row],[Probability]]),LN(1-EmployeeData36[[#This Row],[Probability]]))</f>
        <v>-0.51646515252824876</v>
      </c>
      <c r="AL797" s="3">
        <f>(AR797-EmployeeData36[[#This Row],[Probability]])^2</f>
        <v>0.16271074029061108</v>
      </c>
      <c r="AM797" t="str">
        <f>IF(EmployeeData36[[#This Row],[Probability]]&lt;10%,"Low",
IF(EmployeeData36[[#This Row],[Probability]]&lt;20%,"Moderate",
IF(EmployeeData36[[#This Row],[Probability]]&lt;30%,"High","Very High")))</f>
        <v>Very High</v>
      </c>
      <c r="AN797">
        <f t="shared" si="12"/>
        <v>0</v>
      </c>
      <c r="AO797" t="str">
        <f>EmployeeData3[[#This Row],[Department]]</f>
        <v>Underwriting</v>
      </c>
      <c r="AP797" t="str">
        <f>EmployeeData3[[#This Row],[Country]]</f>
        <v>Singapore</v>
      </c>
      <c r="AQ797" t="str">
        <f>EmployeeData[[#This Row],[Job Level]]</f>
        <v>Entry</v>
      </c>
      <c r="AR797">
        <v>0</v>
      </c>
    </row>
    <row r="798" spans="1:44">
      <c r="A798">
        <v>43</v>
      </c>
      <c r="B798">
        <v>0.9</v>
      </c>
      <c r="C798">
        <v>0.9</v>
      </c>
      <c r="D798" s="3">
        <v>0.92</v>
      </c>
      <c r="E798">
        <v>0</v>
      </c>
      <c r="F798">
        <v>17</v>
      </c>
      <c r="G798">
        <v>74</v>
      </c>
      <c r="H798">
        <v>7</v>
      </c>
      <c r="I798">
        <v>2.4</v>
      </c>
      <c r="J798">
        <v>0</v>
      </c>
      <c r="K798">
        <v>20</v>
      </c>
      <c r="L798">
        <v>1</v>
      </c>
      <c r="M798">
        <v>1</v>
      </c>
      <c r="N798">
        <v>0</v>
      </c>
      <c r="O798">
        <v>0</v>
      </c>
      <c r="P798">
        <v>0</v>
      </c>
      <c r="Q798">
        <v>0</v>
      </c>
      <c r="R798">
        <v>1</v>
      </c>
      <c r="S798">
        <v>0</v>
      </c>
      <c r="T798">
        <v>1</v>
      </c>
      <c r="U798">
        <v>0</v>
      </c>
      <c r="V798">
        <v>0</v>
      </c>
      <c r="W798">
        <v>0</v>
      </c>
      <c r="X798">
        <v>0</v>
      </c>
      <c r="Y798">
        <v>0</v>
      </c>
      <c r="Z798">
        <v>0</v>
      </c>
      <c r="AA798">
        <v>0</v>
      </c>
      <c r="AB798">
        <v>0</v>
      </c>
      <c r="AC798">
        <v>0</v>
      </c>
      <c r="AD798">
        <v>0</v>
      </c>
      <c r="AE798">
        <v>0</v>
      </c>
      <c r="AF798">
        <v>0</v>
      </c>
      <c r="AG798">
        <v>1</v>
      </c>
      <c r="AH798" s="59" cm="1">
        <f t="array" ref="AH798">$B$1005+SUMPRODUCT(A798:AG798,TRANSPOSE($B$1006:$B$1038))</f>
        <v>-2.1093924981769612</v>
      </c>
      <c r="AI798" s="3">
        <f>EXP(EmployeeData36[[#This Row],[Logit]])</f>
        <v>0.12131164109549138</v>
      </c>
      <c r="AJ798">
        <f>EmployeeData36[[#This Row],[Odds]]/(1+EmployeeData36[[#This Row],[Odds]])</f>
        <v>0.10818726627770775</v>
      </c>
      <c r="AK798">
        <f>IF(AR798=1,LN(EmployeeData36[[#This Row],[Probability]]),LN(1-EmployeeData36[[#This Row],[Probability]]))</f>
        <v>-0.1144991082157816</v>
      </c>
      <c r="AL798" s="3">
        <f>(AR798-EmployeeData36[[#This Row],[Probability]])^2</f>
        <v>1.170448458464364E-2</v>
      </c>
      <c r="AM798" t="str">
        <f>IF(EmployeeData36[[#This Row],[Probability]]&lt;10%,"Low",
IF(EmployeeData36[[#This Row],[Probability]]&lt;20%,"Moderate",
IF(EmployeeData36[[#This Row],[Probability]]&lt;30%,"High","Very High")))</f>
        <v>Moderate</v>
      </c>
      <c r="AN798">
        <f t="shared" si="12"/>
        <v>0</v>
      </c>
      <c r="AO798" t="str">
        <f>EmployeeData3[[#This Row],[Department]]</f>
        <v>Claims</v>
      </c>
      <c r="AP798" t="str">
        <f>EmployeeData3[[#This Row],[Country]]</f>
        <v>UK</v>
      </c>
      <c r="AQ798" t="str">
        <f>EmployeeData[[#This Row],[Job Level]]</f>
        <v>Senior</v>
      </c>
      <c r="AR798">
        <v>0</v>
      </c>
    </row>
    <row r="799" spans="1:44">
      <c r="A799">
        <v>37</v>
      </c>
      <c r="B799">
        <v>3.7</v>
      </c>
      <c r="C799">
        <v>1.3</v>
      </c>
      <c r="D799" s="3">
        <v>0.93</v>
      </c>
      <c r="E799">
        <v>1</v>
      </c>
      <c r="F799">
        <v>14</v>
      </c>
      <c r="G799">
        <v>66</v>
      </c>
      <c r="H799">
        <v>2</v>
      </c>
      <c r="I799">
        <v>1.3</v>
      </c>
      <c r="J799">
        <v>0</v>
      </c>
      <c r="K799">
        <v>32</v>
      </c>
      <c r="L799">
        <v>0</v>
      </c>
      <c r="M799">
        <v>0</v>
      </c>
      <c r="N799">
        <v>0</v>
      </c>
      <c r="O799">
        <v>0</v>
      </c>
      <c r="P799">
        <v>1</v>
      </c>
      <c r="Q799">
        <v>0</v>
      </c>
      <c r="R799">
        <v>0</v>
      </c>
      <c r="S799">
        <v>0</v>
      </c>
      <c r="T799">
        <v>0</v>
      </c>
      <c r="U799">
        <v>0</v>
      </c>
      <c r="V799">
        <v>0</v>
      </c>
      <c r="W799">
        <v>0</v>
      </c>
      <c r="X799">
        <v>0</v>
      </c>
      <c r="Y799">
        <v>0</v>
      </c>
      <c r="Z799">
        <v>0</v>
      </c>
      <c r="AA799">
        <v>0</v>
      </c>
      <c r="AB799">
        <v>0</v>
      </c>
      <c r="AC799">
        <v>0</v>
      </c>
      <c r="AD799">
        <v>0</v>
      </c>
      <c r="AE799">
        <v>0</v>
      </c>
      <c r="AF799">
        <v>0</v>
      </c>
      <c r="AG799">
        <v>0</v>
      </c>
      <c r="AH799" s="59" cm="1">
        <f t="array" ref="AH799">$B$1005+SUMPRODUCT(A799:AG799,TRANSPOSE($B$1006:$B$1038))</f>
        <v>-2.8099285618592287</v>
      </c>
      <c r="AI799" s="3">
        <f>EXP(EmployeeData36[[#This Row],[Logit]])</f>
        <v>6.0209293478724182E-2</v>
      </c>
      <c r="AJ799">
        <f>EmployeeData36[[#This Row],[Odds]]/(1+EmployeeData36[[#This Row],[Odds]])</f>
        <v>5.6790007264666972E-2</v>
      </c>
      <c r="AK799">
        <f>IF(AR799=1,LN(EmployeeData36[[#This Row],[Probability]]),LN(1-EmployeeData36[[#This Row],[Probability]]))</f>
        <v>-5.846633531198759E-2</v>
      </c>
      <c r="AL799" s="3">
        <f>(AR799-EmployeeData36[[#This Row],[Probability]])^2</f>
        <v>3.2251049251209277E-3</v>
      </c>
      <c r="AM799" t="str">
        <f>IF(EmployeeData36[[#This Row],[Probability]]&lt;10%,"Low",
IF(EmployeeData36[[#This Row],[Probability]]&lt;20%,"Moderate",
IF(EmployeeData36[[#This Row],[Probability]]&lt;30%,"High","Very High")))</f>
        <v>Low</v>
      </c>
      <c r="AN799">
        <f t="shared" si="12"/>
        <v>0</v>
      </c>
      <c r="AO799" t="str">
        <f>EmployeeData3[[#This Row],[Department]]</f>
        <v>Operations</v>
      </c>
      <c r="AP799" t="str">
        <f>EmployeeData3[[#This Row],[Country]]</f>
        <v>UK</v>
      </c>
      <c r="AQ799" t="str">
        <f>EmployeeData[[#This Row],[Job Level]]</f>
        <v>Entry</v>
      </c>
      <c r="AR799">
        <v>0</v>
      </c>
    </row>
    <row r="800" spans="1:44">
      <c r="A800">
        <v>49</v>
      </c>
      <c r="B800">
        <v>9.1</v>
      </c>
      <c r="C800">
        <v>1</v>
      </c>
      <c r="D800" s="3">
        <v>1</v>
      </c>
      <c r="E800">
        <v>1</v>
      </c>
      <c r="F800">
        <v>6</v>
      </c>
      <c r="G800">
        <v>70</v>
      </c>
      <c r="H800">
        <v>3</v>
      </c>
      <c r="I800">
        <v>3.3</v>
      </c>
      <c r="J800">
        <v>0</v>
      </c>
      <c r="K800">
        <v>35</v>
      </c>
      <c r="L800">
        <v>0</v>
      </c>
      <c r="M800">
        <v>0</v>
      </c>
      <c r="N800">
        <v>0</v>
      </c>
      <c r="O800">
        <v>0</v>
      </c>
      <c r="P800">
        <v>1</v>
      </c>
      <c r="Q800">
        <v>0</v>
      </c>
      <c r="R800">
        <v>0</v>
      </c>
      <c r="S800">
        <v>0</v>
      </c>
      <c r="T800">
        <v>0</v>
      </c>
      <c r="U800">
        <v>0</v>
      </c>
      <c r="V800">
        <v>0</v>
      </c>
      <c r="W800">
        <v>0</v>
      </c>
      <c r="X800">
        <v>1</v>
      </c>
      <c r="Y800">
        <v>0</v>
      </c>
      <c r="Z800">
        <v>0</v>
      </c>
      <c r="AA800">
        <v>0</v>
      </c>
      <c r="AB800">
        <v>0</v>
      </c>
      <c r="AC800">
        <v>0</v>
      </c>
      <c r="AD800">
        <v>0</v>
      </c>
      <c r="AE800">
        <v>1</v>
      </c>
      <c r="AF800">
        <v>0</v>
      </c>
      <c r="AG800">
        <v>0</v>
      </c>
      <c r="AH800" s="59" cm="1">
        <f t="array" ref="AH800">$B$1005+SUMPRODUCT(A800:AG800,TRANSPOSE($B$1006:$B$1038))</f>
        <v>-3.5865713315191199</v>
      </c>
      <c r="AI800" s="3">
        <f>EXP(EmployeeData36[[#This Row],[Logit]])</f>
        <v>2.769311835423334E-2</v>
      </c>
      <c r="AJ800">
        <f>EmployeeData36[[#This Row],[Odds]]/(1+EmployeeData36[[#This Row],[Odds]])</f>
        <v>2.6946875345999797E-2</v>
      </c>
      <c r="AK800">
        <f>IF(AR800=1,LN(EmployeeData36[[#This Row],[Probability]]),LN(1-EmployeeData36[[#This Row],[Probability]]))</f>
        <v>-2.7316599464393864E-2</v>
      </c>
      <c r="AL800" s="3">
        <f>(AR800-EmployeeData36[[#This Row],[Probability]])^2</f>
        <v>7.2613409091285171E-4</v>
      </c>
      <c r="AM800" t="str">
        <f>IF(EmployeeData36[[#This Row],[Probability]]&lt;10%,"Low",
IF(EmployeeData36[[#This Row],[Probability]]&lt;20%,"Moderate",
IF(EmployeeData36[[#This Row],[Probability]]&lt;30%,"High","Very High")))</f>
        <v>Low</v>
      </c>
      <c r="AN800">
        <f t="shared" si="12"/>
        <v>0</v>
      </c>
      <c r="AO800" t="str">
        <f>EmployeeData3[[#This Row],[Department]]</f>
        <v>Marketing</v>
      </c>
      <c r="AP800" t="str">
        <f>EmployeeData3[[#This Row],[Country]]</f>
        <v>US</v>
      </c>
      <c r="AQ800" t="str">
        <f>EmployeeData[[#This Row],[Job Level]]</f>
        <v>Entry</v>
      </c>
      <c r="AR800">
        <v>0</v>
      </c>
    </row>
    <row r="801" spans="1:44">
      <c r="A801">
        <v>35</v>
      </c>
      <c r="B801">
        <v>2.5</v>
      </c>
      <c r="C801">
        <v>0.9</v>
      </c>
      <c r="D801" s="3">
        <v>1.1100000000000001</v>
      </c>
      <c r="E801">
        <v>1</v>
      </c>
      <c r="F801">
        <v>1</v>
      </c>
      <c r="G801">
        <v>92</v>
      </c>
      <c r="H801">
        <v>3</v>
      </c>
      <c r="I801">
        <v>3.6</v>
      </c>
      <c r="J801">
        <v>0</v>
      </c>
      <c r="K801">
        <v>35</v>
      </c>
      <c r="L801">
        <v>0</v>
      </c>
      <c r="M801">
        <v>0</v>
      </c>
      <c r="N801">
        <v>0</v>
      </c>
      <c r="O801">
        <v>0</v>
      </c>
      <c r="P801">
        <v>1</v>
      </c>
      <c r="Q801">
        <v>0</v>
      </c>
      <c r="R801">
        <v>0</v>
      </c>
      <c r="S801">
        <v>0</v>
      </c>
      <c r="T801">
        <v>1</v>
      </c>
      <c r="U801">
        <v>0</v>
      </c>
      <c r="V801">
        <v>0</v>
      </c>
      <c r="W801">
        <v>0</v>
      </c>
      <c r="X801">
        <v>0</v>
      </c>
      <c r="Y801">
        <v>0</v>
      </c>
      <c r="Z801">
        <v>0</v>
      </c>
      <c r="AA801">
        <v>0</v>
      </c>
      <c r="AB801">
        <v>0</v>
      </c>
      <c r="AC801">
        <v>0</v>
      </c>
      <c r="AD801">
        <v>0</v>
      </c>
      <c r="AE801">
        <v>0</v>
      </c>
      <c r="AF801">
        <v>1</v>
      </c>
      <c r="AG801">
        <v>0</v>
      </c>
      <c r="AH801" s="59" cm="1">
        <f t="array" ref="AH801">$B$1005+SUMPRODUCT(A801:AG801,TRANSPOSE($B$1006:$B$1038))</f>
        <v>-3.695241859396921</v>
      </c>
      <c r="AI801" s="3">
        <f>EXP(EmployeeData36[[#This Row],[Logit]])</f>
        <v>2.4841444799011431E-2</v>
      </c>
      <c r="AJ801">
        <f>EmployeeData36[[#This Row],[Odds]]/(1+EmployeeData36[[#This Row],[Odds]])</f>
        <v>2.4239305431176479E-2</v>
      </c>
      <c r="AK801">
        <f>IF(AR801=1,LN(EmployeeData36[[#This Row],[Probability]]),LN(1-EmployeeData36[[#This Row],[Probability]]))</f>
        <v>-2.4537912623984259E-2</v>
      </c>
      <c r="AL801" s="3">
        <f>(AR801-EmployeeData36[[#This Row],[Probability]])^2</f>
        <v>5.8754392778586153E-4</v>
      </c>
      <c r="AM801" t="str">
        <f>IF(EmployeeData36[[#This Row],[Probability]]&lt;10%,"Low",
IF(EmployeeData36[[#This Row],[Probability]]&lt;20%,"Moderate",
IF(EmployeeData36[[#This Row],[Probability]]&lt;30%,"High","Very High")))</f>
        <v>Low</v>
      </c>
      <c r="AN801">
        <f t="shared" si="12"/>
        <v>0</v>
      </c>
      <c r="AO801" t="str">
        <f>EmployeeData3[[#This Row],[Department]]</f>
        <v>Claims</v>
      </c>
      <c r="AP801" t="str">
        <f>EmployeeData3[[#This Row],[Country]]</f>
        <v>UK</v>
      </c>
      <c r="AQ801" t="str">
        <f>EmployeeData[[#This Row],[Job Level]]</f>
        <v>Entry</v>
      </c>
      <c r="AR801">
        <v>0</v>
      </c>
    </row>
    <row r="802" spans="1:44">
      <c r="A802">
        <v>29</v>
      </c>
      <c r="B802">
        <v>7.7</v>
      </c>
      <c r="C802">
        <v>2.2000000000000002</v>
      </c>
      <c r="D802" s="3">
        <v>1.01</v>
      </c>
      <c r="E802">
        <v>0</v>
      </c>
      <c r="F802">
        <v>11</v>
      </c>
      <c r="G802">
        <v>71</v>
      </c>
      <c r="H802">
        <v>1</v>
      </c>
      <c r="I802">
        <v>1.2</v>
      </c>
      <c r="J802">
        <v>0</v>
      </c>
      <c r="K802">
        <v>25</v>
      </c>
      <c r="L802">
        <v>1</v>
      </c>
      <c r="M802">
        <v>0</v>
      </c>
      <c r="N802">
        <v>0</v>
      </c>
      <c r="O802">
        <v>0</v>
      </c>
      <c r="P802">
        <v>0</v>
      </c>
      <c r="Q802">
        <v>0</v>
      </c>
      <c r="R802">
        <v>0</v>
      </c>
      <c r="S802">
        <v>1</v>
      </c>
      <c r="T802">
        <v>0</v>
      </c>
      <c r="U802">
        <v>0</v>
      </c>
      <c r="V802">
        <v>0</v>
      </c>
      <c r="W802">
        <v>0</v>
      </c>
      <c r="X802">
        <v>1</v>
      </c>
      <c r="Y802">
        <v>0</v>
      </c>
      <c r="Z802">
        <v>0</v>
      </c>
      <c r="AA802">
        <v>0</v>
      </c>
      <c r="AB802">
        <v>0</v>
      </c>
      <c r="AC802">
        <v>0</v>
      </c>
      <c r="AD802">
        <v>0</v>
      </c>
      <c r="AE802">
        <v>0</v>
      </c>
      <c r="AF802">
        <v>0</v>
      </c>
      <c r="AG802">
        <v>0</v>
      </c>
      <c r="AH802" s="59" cm="1">
        <f t="array" ref="AH802">$B$1005+SUMPRODUCT(A802:AG802,TRANSPOSE($B$1006:$B$1038))</f>
        <v>-2.2896420454383115</v>
      </c>
      <c r="AI802" s="3">
        <f>EXP(EmployeeData36[[#This Row],[Logit]])</f>
        <v>0.10130271713433445</v>
      </c>
      <c r="AJ802">
        <f>EmployeeData36[[#This Row],[Odds]]/(1+EmployeeData36[[#This Row],[Odds]])</f>
        <v>9.1984443112908237E-2</v>
      </c>
      <c r="AK802">
        <f>IF(AR802=1,LN(EmployeeData36[[#This Row],[Probability]]),LN(1-EmployeeData36[[#This Row],[Probability]]))</f>
        <v>-9.6493767392050608E-2</v>
      </c>
      <c r="AL802" s="3">
        <f>(AR802-EmployeeData36[[#This Row],[Probability]])^2</f>
        <v>8.461137774791851E-3</v>
      </c>
      <c r="AM802" t="str">
        <f>IF(EmployeeData36[[#This Row],[Probability]]&lt;10%,"Low",
IF(EmployeeData36[[#This Row],[Probability]]&lt;20%,"Moderate",
IF(EmployeeData36[[#This Row],[Probability]]&lt;30%,"High","Very High")))</f>
        <v>Low</v>
      </c>
      <c r="AN802">
        <f t="shared" si="12"/>
        <v>0</v>
      </c>
      <c r="AO802" t="str">
        <f>EmployeeData3[[#This Row],[Department]]</f>
        <v>Marketing</v>
      </c>
      <c r="AP802" t="str">
        <f>EmployeeData3[[#This Row],[Country]]</f>
        <v>UK</v>
      </c>
      <c r="AQ802" t="str">
        <f>EmployeeData[[#This Row],[Job Level]]</f>
        <v>Senior Manager</v>
      </c>
      <c r="AR802">
        <v>0</v>
      </c>
    </row>
    <row r="803" spans="1:44">
      <c r="A803">
        <v>28</v>
      </c>
      <c r="B803">
        <v>1</v>
      </c>
      <c r="C803">
        <v>1</v>
      </c>
      <c r="D803" s="3">
        <v>0.87</v>
      </c>
      <c r="E803">
        <v>1</v>
      </c>
      <c r="F803">
        <v>24</v>
      </c>
      <c r="G803">
        <v>77</v>
      </c>
      <c r="H803">
        <v>3</v>
      </c>
      <c r="I803">
        <v>6.5</v>
      </c>
      <c r="J803">
        <v>0</v>
      </c>
      <c r="K803">
        <v>12</v>
      </c>
      <c r="L803">
        <v>1</v>
      </c>
      <c r="M803">
        <v>0</v>
      </c>
      <c r="N803">
        <v>0</v>
      </c>
      <c r="O803">
        <v>0</v>
      </c>
      <c r="P803">
        <v>0</v>
      </c>
      <c r="Q803">
        <v>0</v>
      </c>
      <c r="R803">
        <v>1</v>
      </c>
      <c r="S803">
        <v>0</v>
      </c>
      <c r="T803">
        <v>0</v>
      </c>
      <c r="U803">
        <v>1</v>
      </c>
      <c r="V803">
        <v>0</v>
      </c>
      <c r="W803">
        <v>0</v>
      </c>
      <c r="X803">
        <v>0</v>
      </c>
      <c r="Y803">
        <v>0</v>
      </c>
      <c r="Z803">
        <v>0</v>
      </c>
      <c r="AA803">
        <v>0</v>
      </c>
      <c r="AB803">
        <v>0</v>
      </c>
      <c r="AC803">
        <v>0</v>
      </c>
      <c r="AD803">
        <v>0</v>
      </c>
      <c r="AE803">
        <v>1</v>
      </c>
      <c r="AF803">
        <v>1</v>
      </c>
      <c r="AG803">
        <v>0</v>
      </c>
      <c r="AH803" s="59" cm="1">
        <f t="array" ref="AH803">$B$1005+SUMPRODUCT(A803:AG803,TRANSPOSE($B$1006:$B$1038))</f>
        <v>-2.7462422297777502</v>
      </c>
      <c r="AI803" s="3">
        <f>EXP(EmployeeData36[[#This Row],[Logit]])</f>
        <v>6.4168539343274961E-2</v>
      </c>
      <c r="AJ803">
        <f>EmployeeData36[[#This Row],[Odds]]/(1+EmployeeData36[[#This Row],[Odds]])</f>
        <v>6.0299226082059308E-2</v>
      </c>
      <c r="AK803">
        <f>IF(AR803=1,LN(EmployeeData36[[#This Row],[Probability]]),LN(1-EmployeeData36[[#This Row],[Probability]]))</f>
        <v>-6.2193780013654075E-2</v>
      </c>
      <c r="AL803" s="3">
        <f>(AR803-EmployeeData36[[#This Row],[Probability]])^2</f>
        <v>3.6359966660953016E-3</v>
      </c>
      <c r="AM803" t="str">
        <f>IF(EmployeeData36[[#This Row],[Probability]]&lt;10%,"Low",
IF(EmployeeData36[[#This Row],[Probability]]&lt;20%,"Moderate",
IF(EmployeeData36[[#This Row],[Probability]]&lt;30%,"High","Very High")))</f>
        <v>Low</v>
      </c>
      <c r="AN803">
        <f t="shared" si="12"/>
        <v>0</v>
      </c>
      <c r="AO803" t="str">
        <f>EmployeeData3[[#This Row],[Department]]</f>
        <v>Finance</v>
      </c>
      <c r="AP803" t="str">
        <f>EmployeeData3[[#This Row],[Country]]</f>
        <v>US</v>
      </c>
      <c r="AQ803" t="str">
        <f>EmployeeData[[#This Row],[Job Level]]</f>
        <v>Senior</v>
      </c>
      <c r="AR803">
        <v>0</v>
      </c>
    </row>
    <row r="804" spans="1:44">
      <c r="A804">
        <v>45</v>
      </c>
      <c r="B804">
        <v>0.2</v>
      </c>
      <c r="C804">
        <v>0.2</v>
      </c>
      <c r="D804" s="3">
        <v>1.17</v>
      </c>
      <c r="E804">
        <v>0</v>
      </c>
      <c r="F804">
        <v>27</v>
      </c>
      <c r="G804">
        <v>67</v>
      </c>
      <c r="H804">
        <v>5</v>
      </c>
      <c r="I804">
        <v>1</v>
      </c>
      <c r="J804">
        <v>1</v>
      </c>
      <c r="K804">
        <v>17</v>
      </c>
      <c r="L804">
        <v>1</v>
      </c>
      <c r="M804">
        <v>0</v>
      </c>
      <c r="N804">
        <v>1</v>
      </c>
      <c r="O804">
        <v>0</v>
      </c>
      <c r="P804">
        <v>0</v>
      </c>
      <c r="Q804">
        <v>0</v>
      </c>
      <c r="R804">
        <v>0</v>
      </c>
      <c r="S804">
        <v>0</v>
      </c>
      <c r="T804">
        <v>0</v>
      </c>
      <c r="U804">
        <v>0</v>
      </c>
      <c r="V804">
        <v>0</v>
      </c>
      <c r="W804">
        <v>0</v>
      </c>
      <c r="X804">
        <v>0</v>
      </c>
      <c r="Y804">
        <v>0</v>
      </c>
      <c r="Z804">
        <v>0</v>
      </c>
      <c r="AA804">
        <v>1</v>
      </c>
      <c r="AB804">
        <v>0</v>
      </c>
      <c r="AC804">
        <v>0</v>
      </c>
      <c r="AD804">
        <v>0</v>
      </c>
      <c r="AE804">
        <v>0</v>
      </c>
      <c r="AF804">
        <v>0</v>
      </c>
      <c r="AG804">
        <v>0</v>
      </c>
      <c r="AH804" s="59" cm="1">
        <f t="array" ref="AH804">$B$1005+SUMPRODUCT(A804:AG804,TRANSPOSE($B$1006:$B$1038))</f>
        <v>-0.17025909065205447</v>
      </c>
      <c r="AI804" s="3">
        <f>EXP(EmployeeData36[[#This Row],[Logit]])</f>
        <v>0.84344625924324246</v>
      </c>
      <c r="AJ804">
        <f>EmployeeData36[[#This Row],[Odds]]/(1+EmployeeData36[[#This Row],[Odds]])</f>
        <v>0.45753775300696181</v>
      </c>
      <c r="AK804">
        <f>IF(AR804=1,LN(EmployeeData36[[#This Row],[Probability]]),LN(1-EmployeeData36[[#This Row],[Probability]]))</f>
        <v>-0.61163678678531708</v>
      </c>
      <c r="AL804" s="3">
        <f>(AR804-EmployeeData36[[#This Row],[Probability]])^2</f>
        <v>0.20934079542665959</v>
      </c>
      <c r="AM804" t="str">
        <f>IF(EmployeeData36[[#This Row],[Probability]]&lt;10%,"Low",
IF(EmployeeData36[[#This Row],[Probability]]&lt;20%,"Moderate",
IF(EmployeeData36[[#This Row],[Probability]]&lt;30%,"High","Very High")))</f>
        <v>Very High</v>
      </c>
      <c r="AN804">
        <f t="shared" si="12"/>
        <v>0</v>
      </c>
      <c r="AO804" t="str">
        <f>EmployeeData3[[#This Row],[Department]]</f>
        <v>Operations</v>
      </c>
      <c r="AP804" t="str">
        <f>EmployeeData3[[#This Row],[Country]]</f>
        <v>Canada</v>
      </c>
      <c r="AQ804" t="str">
        <f>EmployeeData[[#This Row],[Job Level]]</f>
        <v>Professional</v>
      </c>
      <c r="AR804">
        <v>0</v>
      </c>
    </row>
    <row r="805" spans="1:44">
      <c r="A805">
        <v>38</v>
      </c>
      <c r="B805">
        <v>8.5</v>
      </c>
      <c r="C805">
        <v>0.2</v>
      </c>
      <c r="D805" s="3">
        <v>0.95</v>
      </c>
      <c r="E805">
        <v>0</v>
      </c>
      <c r="F805">
        <v>27</v>
      </c>
      <c r="G805">
        <v>54</v>
      </c>
      <c r="H805">
        <v>11</v>
      </c>
      <c r="I805">
        <v>1.5</v>
      </c>
      <c r="J805">
        <v>1</v>
      </c>
      <c r="K805">
        <v>31</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s="59" cm="1">
        <f t="array" ref="AH805">$B$1005+SUMPRODUCT(A805:AG805,TRANSPOSE($B$1006:$B$1038))</f>
        <v>-1.5755719397487149</v>
      </c>
      <c r="AI805" s="3">
        <f>EXP(EmployeeData36[[#This Row],[Logit]])</f>
        <v>0.20688919068468184</v>
      </c>
      <c r="AJ805">
        <f>EmployeeData36[[#This Row],[Odds]]/(1+EmployeeData36[[#This Row],[Odds]])</f>
        <v>0.17142351781882417</v>
      </c>
      <c r="AK805">
        <f>IF(AR805=1,LN(EmployeeData36[[#This Row],[Probability]]),LN(1-EmployeeData36[[#This Row],[Probability]]))</f>
        <v>-0.18804613233736184</v>
      </c>
      <c r="AL805" s="3">
        <f>(AR805-EmployeeData36[[#This Row],[Probability]])^2</f>
        <v>2.938602246138073E-2</v>
      </c>
      <c r="AM805" t="str">
        <f>IF(EmployeeData36[[#This Row],[Probability]]&lt;10%,"Low",
IF(EmployeeData36[[#This Row],[Probability]]&lt;20%,"Moderate",
IF(EmployeeData36[[#This Row],[Probability]]&lt;30%,"High","Very High")))</f>
        <v>Moderate</v>
      </c>
      <c r="AN805">
        <f t="shared" si="12"/>
        <v>0</v>
      </c>
      <c r="AO805" t="str">
        <f>EmployeeData3[[#This Row],[Department]]</f>
        <v>Operations</v>
      </c>
      <c r="AP805" t="str">
        <f>EmployeeData3[[#This Row],[Country]]</f>
        <v>UK</v>
      </c>
      <c r="AQ805" t="str">
        <f>EmployeeData[[#This Row],[Job Level]]</f>
        <v>Professional</v>
      </c>
      <c r="AR805">
        <v>0</v>
      </c>
    </row>
    <row r="806" spans="1:44">
      <c r="A806">
        <v>44</v>
      </c>
      <c r="B806">
        <v>2.7</v>
      </c>
      <c r="C806">
        <v>1.3</v>
      </c>
      <c r="D806" s="3">
        <v>1</v>
      </c>
      <c r="E806">
        <v>0</v>
      </c>
      <c r="F806">
        <v>9</v>
      </c>
      <c r="G806">
        <v>83</v>
      </c>
      <c r="H806">
        <v>4</v>
      </c>
      <c r="I806">
        <v>0.9</v>
      </c>
      <c r="J806">
        <v>1</v>
      </c>
      <c r="K806">
        <v>53</v>
      </c>
      <c r="L806">
        <v>1</v>
      </c>
      <c r="M806">
        <v>0</v>
      </c>
      <c r="N806">
        <v>1</v>
      </c>
      <c r="O806">
        <v>0</v>
      </c>
      <c r="P806">
        <v>0</v>
      </c>
      <c r="Q806">
        <v>0</v>
      </c>
      <c r="R806">
        <v>0</v>
      </c>
      <c r="S806">
        <v>0</v>
      </c>
      <c r="T806">
        <v>0</v>
      </c>
      <c r="U806">
        <v>0</v>
      </c>
      <c r="V806">
        <v>0</v>
      </c>
      <c r="W806">
        <v>0</v>
      </c>
      <c r="X806">
        <v>0</v>
      </c>
      <c r="Y806">
        <v>1</v>
      </c>
      <c r="Z806">
        <v>0</v>
      </c>
      <c r="AA806">
        <v>0</v>
      </c>
      <c r="AB806">
        <v>0</v>
      </c>
      <c r="AC806">
        <v>0</v>
      </c>
      <c r="AD806">
        <v>0</v>
      </c>
      <c r="AE806">
        <v>1</v>
      </c>
      <c r="AF806">
        <v>1</v>
      </c>
      <c r="AG806">
        <v>0</v>
      </c>
      <c r="AH806" s="59" cm="1">
        <f t="array" ref="AH806">$B$1005+SUMPRODUCT(A806:AG806,TRANSPOSE($B$1006:$B$1038))</f>
        <v>-1.7456353802715068</v>
      </c>
      <c r="AI806" s="3">
        <f>EXP(EmployeeData36[[#This Row],[Logit]])</f>
        <v>0.17453405823163612</v>
      </c>
      <c r="AJ806">
        <f>EmployeeData36[[#This Row],[Odds]]/(1+EmployeeData36[[#This Row],[Odds]])</f>
        <v>0.1485985502152338</v>
      </c>
      <c r="AK806">
        <f>IF(AR806=1,LN(EmployeeData36[[#This Row],[Probability]]),LN(1-EmployeeData36[[#This Row],[Probability]]))</f>
        <v>-0.16087152276505029</v>
      </c>
      <c r="AL806" s="3">
        <f>(AR806-EmployeeData36[[#This Row],[Probability]])^2</f>
        <v>2.2081529126069362E-2</v>
      </c>
      <c r="AM806" t="str">
        <f>IF(EmployeeData36[[#This Row],[Probability]]&lt;10%,"Low",
IF(EmployeeData36[[#This Row],[Probability]]&lt;20%,"Moderate",
IF(EmployeeData36[[#This Row],[Probability]]&lt;30%,"High","Very High")))</f>
        <v>Moderate</v>
      </c>
      <c r="AN806">
        <f t="shared" si="12"/>
        <v>0</v>
      </c>
      <c r="AO806" t="str">
        <f>EmployeeData3[[#This Row],[Department]]</f>
        <v>Sales</v>
      </c>
      <c r="AP806" t="str">
        <f>EmployeeData3[[#This Row],[Country]]</f>
        <v>US</v>
      </c>
      <c r="AQ806" t="str">
        <f>EmployeeData[[#This Row],[Job Level]]</f>
        <v>Professional</v>
      </c>
      <c r="AR806">
        <v>0</v>
      </c>
    </row>
    <row r="807" spans="1:44">
      <c r="A807">
        <v>44</v>
      </c>
      <c r="B807">
        <v>2.9</v>
      </c>
      <c r="C807">
        <v>1.2</v>
      </c>
      <c r="D807" s="3">
        <v>1.05</v>
      </c>
      <c r="E807">
        <v>0</v>
      </c>
      <c r="F807">
        <v>6</v>
      </c>
      <c r="G807">
        <v>78</v>
      </c>
      <c r="H807">
        <v>3</v>
      </c>
      <c r="I807">
        <v>0.8</v>
      </c>
      <c r="J807">
        <v>0</v>
      </c>
      <c r="K807">
        <v>20</v>
      </c>
      <c r="L807">
        <v>1</v>
      </c>
      <c r="M807">
        <v>0</v>
      </c>
      <c r="N807">
        <v>0</v>
      </c>
      <c r="O807">
        <v>0</v>
      </c>
      <c r="P807">
        <v>0</v>
      </c>
      <c r="Q807">
        <v>0</v>
      </c>
      <c r="R807">
        <v>1</v>
      </c>
      <c r="S807">
        <v>0</v>
      </c>
      <c r="T807">
        <v>0</v>
      </c>
      <c r="U807">
        <v>0</v>
      </c>
      <c r="V807">
        <v>0</v>
      </c>
      <c r="W807">
        <v>0</v>
      </c>
      <c r="X807">
        <v>1</v>
      </c>
      <c r="Y807">
        <v>0</v>
      </c>
      <c r="Z807">
        <v>0</v>
      </c>
      <c r="AA807">
        <v>0</v>
      </c>
      <c r="AB807">
        <v>0</v>
      </c>
      <c r="AC807">
        <v>0</v>
      </c>
      <c r="AD807">
        <v>0</v>
      </c>
      <c r="AE807">
        <v>1</v>
      </c>
      <c r="AF807">
        <v>0</v>
      </c>
      <c r="AG807">
        <v>0</v>
      </c>
      <c r="AH807" s="59" cm="1">
        <f t="array" ref="AH807">$B$1005+SUMPRODUCT(A807:AG807,TRANSPOSE($B$1006:$B$1038))</f>
        <v>-2.8904932366061047</v>
      </c>
      <c r="AI807" s="3">
        <f>EXP(EmployeeData36[[#This Row],[Logit]])</f>
        <v>5.5548807148238871E-2</v>
      </c>
      <c r="AJ807">
        <f>EmployeeData36[[#This Row],[Odds]]/(1+EmployeeData36[[#This Row],[Odds]])</f>
        <v>5.2625522166345196E-2</v>
      </c>
      <c r="AK807">
        <f>IF(AR807=1,LN(EmployeeData36[[#This Row],[Probability]]),LN(1-EmployeeData36[[#This Row],[Probability]]))</f>
        <v>-5.4060828021854773E-2</v>
      </c>
      <c r="AL807" s="3">
        <f>(AR807-EmployeeData36[[#This Row],[Probability]])^2</f>
        <v>2.7694455832804896E-3</v>
      </c>
      <c r="AM807" t="str">
        <f>IF(EmployeeData36[[#This Row],[Probability]]&lt;10%,"Low",
IF(EmployeeData36[[#This Row],[Probability]]&lt;20%,"Moderate",
IF(EmployeeData36[[#This Row],[Probability]]&lt;30%,"High","Very High")))</f>
        <v>Low</v>
      </c>
      <c r="AN807">
        <f t="shared" si="12"/>
        <v>0</v>
      </c>
      <c r="AO807" t="str">
        <f>EmployeeData3[[#This Row],[Department]]</f>
        <v>Marketing</v>
      </c>
      <c r="AP807" t="str">
        <f>EmployeeData3[[#This Row],[Country]]</f>
        <v>US</v>
      </c>
      <c r="AQ807" t="str">
        <f>EmployeeData[[#This Row],[Job Level]]</f>
        <v>Senior</v>
      </c>
      <c r="AR807">
        <v>0</v>
      </c>
    </row>
    <row r="808" spans="1:44">
      <c r="A808">
        <v>21</v>
      </c>
      <c r="B808">
        <v>4.5</v>
      </c>
      <c r="C808">
        <v>3</v>
      </c>
      <c r="D808" s="3">
        <v>1.05</v>
      </c>
      <c r="E808">
        <v>0</v>
      </c>
      <c r="F808">
        <v>20</v>
      </c>
      <c r="G808">
        <v>100</v>
      </c>
      <c r="H808">
        <v>12</v>
      </c>
      <c r="I808">
        <v>2.9</v>
      </c>
      <c r="J808">
        <v>0</v>
      </c>
      <c r="K808">
        <v>29</v>
      </c>
      <c r="L808">
        <v>1</v>
      </c>
      <c r="M808">
        <v>0</v>
      </c>
      <c r="N808">
        <v>1</v>
      </c>
      <c r="O808">
        <v>0</v>
      </c>
      <c r="P808">
        <v>0</v>
      </c>
      <c r="Q808">
        <v>0</v>
      </c>
      <c r="R808">
        <v>1</v>
      </c>
      <c r="S808">
        <v>0</v>
      </c>
      <c r="T808">
        <v>1</v>
      </c>
      <c r="U808">
        <v>0</v>
      </c>
      <c r="V808">
        <v>0</v>
      </c>
      <c r="W808">
        <v>0</v>
      </c>
      <c r="X808">
        <v>0</v>
      </c>
      <c r="Y808">
        <v>0</v>
      </c>
      <c r="Z808">
        <v>0</v>
      </c>
      <c r="AA808">
        <v>0</v>
      </c>
      <c r="AB808">
        <v>0</v>
      </c>
      <c r="AC808">
        <v>0</v>
      </c>
      <c r="AD808">
        <v>0</v>
      </c>
      <c r="AE808">
        <v>1</v>
      </c>
      <c r="AF808">
        <v>1</v>
      </c>
      <c r="AG808">
        <v>0</v>
      </c>
      <c r="AH808" s="59" cm="1">
        <f t="array" ref="AH808">$B$1005+SUMPRODUCT(A808:AG808,TRANSPOSE($B$1006:$B$1038))</f>
        <v>-2.3935846152562918</v>
      </c>
      <c r="AI808" s="3">
        <f>EXP(EmployeeData36[[#This Row],[Logit]])</f>
        <v>9.1301814708240045E-2</v>
      </c>
      <c r="AJ808">
        <f>EmployeeData36[[#This Row],[Odds]]/(1+EmployeeData36[[#This Row],[Odds]])</f>
        <v>8.3663211659415801E-2</v>
      </c>
      <c r="AK808">
        <f>IF(AR808=1,LN(EmployeeData36[[#This Row],[Probability]]),LN(1-EmployeeData36[[#This Row],[Probability]]))</f>
        <v>-8.7371309022210158E-2</v>
      </c>
      <c r="AL808" s="3">
        <f>(AR808-EmployeeData36[[#This Row],[Probability]])^2</f>
        <v>6.9995329851682084E-3</v>
      </c>
      <c r="AM808" t="str">
        <f>IF(EmployeeData36[[#This Row],[Probability]]&lt;10%,"Low",
IF(EmployeeData36[[#This Row],[Probability]]&lt;20%,"Moderate",
IF(EmployeeData36[[#This Row],[Probability]]&lt;30%,"High","Very High")))</f>
        <v>Low</v>
      </c>
      <c r="AN808">
        <f t="shared" si="12"/>
        <v>0</v>
      </c>
      <c r="AO808" t="str">
        <f>EmployeeData3[[#This Row],[Department]]</f>
        <v>Claims</v>
      </c>
      <c r="AP808" t="str">
        <f>EmployeeData3[[#This Row],[Country]]</f>
        <v>US</v>
      </c>
      <c r="AQ808" t="str">
        <f>EmployeeData[[#This Row],[Job Level]]</f>
        <v>Senior</v>
      </c>
      <c r="AR808">
        <v>0</v>
      </c>
    </row>
    <row r="809" spans="1:44">
      <c r="A809">
        <v>28</v>
      </c>
      <c r="B809">
        <v>5.4</v>
      </c>
      <c r="C809">
        <v>3.1</v>
      </c>
      <c r="D809" s="3">
        <v>1.1399999999999999</v>
      </c>
      <c r="E809">
        <v>1</v>
      </c>
      <c r="F809">
        <v>22</v>
      </c>
      <c r="G809">
        <v>62</v>
      </c>
      <c r="H809">
        <v>10</v>
      </c>
      <c r="I809">
        <v>1.5</v>
      </c>
      <c r="J809">
        <v>0</v>
      </c>
      <c r="K809">
        <v>17</v>
      </c>
      <c r="L809">
        <v>0</v>
      </c>
      <c r="M809">
        <v>0</v>
      </c>
      <c r="N809">
        <v>0</v>
      </c>
      <c r="O809">
        <v>0</v>
      </c>
      <c r="P809">
        <v>0</v>
      </c>
      <c r="Q809">
        <v>0</v>
      </c>
      <c r="R809">
        <v>0</v>
      </c>
      <c r="S809">
        <v>0</v>
      </c>
      <c r="T809">
        <v>1</v>
      </c>
      <c r="U809">
        <v>0</v>
      </c>
      <c r="V809">
        <v>0</v>
      </c>
      <c r="W809">
        <v>0</v>
      </c>
      <c r="X809">
        <v>0</v>
      </c>
      <c r="Y809">
        <v>0</v>
      </c>
      <c r="Z809">
        <v>0</v>
      </c>
      <c r="AA809">
        <v>0</v>
      </c>
      <c r="AB809">
        <v>0</v>
      </c>
      <c r="AC809">
        <v>0</v>
      </c>
      <c r="AD809">
        <v>0</v>
      </c>
      <c r="AE809">
        <v>1</v>
      </c>
      <c r="AF809">
        <v>1</v>
      </c>
      <c r="AG809">
        <v>0</v>
      </c>
      <c r="AH809" s="59" cm="1">
        <f t="array" ref="AH809">$B$1005+SUMPRODUCT(A809:AG809,TRANSPOSE($B$1006:$B$1038))</f>
        <v>-2.2335040806820947</v>
      </c>
      <c r="AI809" s="3">
        <f>EXP(EmployeeData36[[#This Row],[Logit]])</f>
        <v>0.10715230121887673</v>
      </c>
      <c r="AJ809">
        <f>EmployeeData36[[#This Row],[Odds]]/(1+EmployeeData36[[#This Row],[Odds]])</f>
        <v>9.6781898119085816E-2</v>
      </c>
      <c r="AK809">
        <f>IF(AR809=1,LN(EmployeeData36[[#This Row],[Probability]]),LN(1-EmployeeData36[[#This Row],[Probability]]))</f>
        <v>-0.10179122440673989</v>
      </c>
      <c r="AL809" s="3">
        <f>(AR809-EmployeeData36[[#This Row],[Probability]])^2</f>
        <v>9.3667358035331074E-3</v>
      </c>
      <c r="AM809" t="str">
        <f>IF(EmployeeData36[[#This Row],[Probability]]&lt;10%,"Low",
IF(EmployeeData36[[#This Row],[Probability]]&lt;20%,"Moderate",
IF(EmployeeData36[[#This Row],[Probability]]&lt;30%,"High","Very High")))</f>
        <v>Low</v>
      </c>
      <c r="AN809">
        <f t="shared" si="12"/>
        <v>0</v>
      </c>
      <c r="AO809" t="str">
        <f>EmployeeData3[[#This Row],[Department]]</f>
        <v>Claims</v>
      </c>
      <c r="AP809" t="str">
        <f>EmployeeData3[[#This Row],[Country]]</f>
        <v>US</v>
      </c>
      <c r="AQ809" t="str">
        <f>EmployeeData[[#This Row],[Job Level]]</f>
        <v>Professional</v>
      </c>
      <c r="AR809">
        <v>0</v>
      </c>
    </row>
    <row r="810" spans="1:44">
      <c r="A810">
        <v>29</v>
      </c>
      <c r="B810">
        <v>0.2</v>
      </c>
      <c r="C810">
        <v>0.2</v>
      </c>
      <c r="D810" s="3">
        <v>1.04</v>
      </c>
      <c r="E810">
        <v>1</v>
      </c>
      <c r="F810">
        <v>20</v>
      </c>
      <c r="G810">
        <v>87</v>
      </c>
      <c r="H810">
        <v>5</v>
      </c>
      <c r="I810">
        <v>4.9000000000000004</v>
      </c>
      <c r="J810">
        <v>1</v>
      </c>
      <c r="K810">
        <v>12</v>
      </c>
      <c r="L810">
        <v>0</v>
      </c>
      <c r="M810">
        <v>0</v>
      </c>
      <c r="N810">
        <v>0</v>
      </c>
      <c r="O810">
        <v>0</v>
      </c>
      <c r="P810">
        <v>0</v>
      </c>
      <c r="Q810">
        <v>0</v>
      </c>
      <c r="R810">
        <v>0</v>
      </c>
      <c r="S810">
        <v>0</v>
      </c>
      <c r="T810">
        <v>0</v>
      </c>
      <c r="U810">
        <v>0</v>
      </c>
      <c r="V810">
        <v>0</v>
      </c>
      <c r="W810">
        <v>0</v>
      </c>
      <c r="X810">
        <v>0</v>
      </c>
      <c r="Y810">
        <v>1</v>
      </c>
      <c r="Z810">
        <v>0</v>
      </c>
      <c r="AA810">
        <v>0</v>
      </c>
      <c r="AB810">
        <v>0</v>
      </c>
      <c r="AC810">
        <v>0</v>
      </c>
      <c r="AD810">
        <v>0</v>
      </c>
      <c r="AE810">
        <v>1</v>
      </c>
      <c r="AF810">
        <v>0</v>
      </c>
      <c r="AG810">
        <v>0</v>
      </c>
      <c r="AH810" s="59" cm="1">
        <f t="array" ref="AH810">$B$1005+SUMPRODUCT(A810:AG810,TRANSPOSE($B$1006:$B$1038))</f>
        <v>-2.8590818449814313</v>
      </c>
      <c r="AI810" s="3">
        <f>EXP(EmployeeData36[[#This Row],[Logit]])</f>
        <v>5.7321366011531587E-2</v>
      </c>
      <c r="AJ810">
        <f>EmployeeData36[[#This Row],[Odds]]/(1+EmployeeData36[[#This Row],[Odds]])</f>
        <v>5.4213759273362139E-2</v>
      </c>
      <c r="AK810">
        <f>IF(AR810=1,LN(EmployeeData36[[#This Row],[Probability]]),LN(1-EmployeeData36[[#This Row],[Probability]]))</f>
        <v>-5.5738696640247484E-2</v>
      </c>
      <c r="AL810" s="3">
        <f>(AR810-EmployeeData36[[#This Row],[Probability]])^2</f>
        <v>2.9391316945500592E-3</v>
      </c>
      <c r="AM810" t="str">
        <f>IF(EmployeeData36[[#This Row],[Probability]]&lt;10%,"Low",
IF(EmployeeData36[[#This Row],[Probability]]&lt;20%,"Moderate",
IF(EmployeeData36[[#This Row],[Probability]]&lt;30%,"High","Very High")))</f>
        <v>Low</v>
      </c>
      <c r="AN810">
        <f t="shared" si="12"/>
        <v>0</v>
      </c>
      <c r="AO810" t="str">
        <f>EmployeeData3[[#This Row],[Department]]</f>
        <v>Sales</v>
      </c>
      <c r="AP810" t="str">
        <f>EmployeeData3[[#This Row],[Country]]</f>
        <v>US</v>
      </c>
      <c r="AQ810" t="str">
        <f>EmployeeData[[#This Row],[Job Level]]</f>
        <v>Professional</v>
      </c>
      <c r="AR810">
        <v>0</v>
      </c>
    </row>
    <row r="811" spans="1:44">
      <c r="A811">
        <v>31</v>
      </c>
      <c r="B811">
        <v>2.2999999999999998</v>
      </c>
      <c r="C811">
        <v>2.2999999999999998</v>
      </c>
      <c r="D811" s="3">
        <v>0.92</v>
      </c>
      <c r="E811">
        <v>0</v>
      </c>
      <c r="F811">
        <v>1</v>
      </c>
      <c r="G811">
        <v>56</v>
      </c>
      <c r="H811">
        <v>4</v>
      </c>
      <c r="I811">
        <v>1.3</v>
      </c>
      <c r="J811">
        <v>1</v>
      </c>
      <c r="K811">
        <v>16</v>
      </c>
      <c r="L811">
        <v>1</v>
      </c>
      <c r="M811">
        <v>0</v>
      </c>
      <c r="N811">
        <v>1</v>
      </c>
      <c r="O811">
        <v>0</v>
      </c>
      <c r="P811">
        <v>1</v>
      </c>
      <c r="Q811">
        <v>0</v>
      </c>
      <c r="R811">
        <v>0</v>
      </c>
      <c r="S811">
        <v>0</v>
      </c>
      <c r="T811">
        <v>0</v>
      </c>
      <c r="U811">
        <v>0</v>
      </c>
      <c r="V811">
        <v>0</v>
      </c>
      <c r="W811">
        <v>1</v>
      </c>
      <c r="X811">
        <v>0</v>
      </c>
      <c r="Y811">
        <v>0</v>
      </c>
      <c r="Z811">
        <v>0</v>
      </c>
      <c r="AA811">
        <v>0</v>
      </c>
      <c r="AB811">
        <v>0</v>
      </c>
      <c r="AC811">
        <v>0</v>
      </c>
      <c r="AD811">
        <v>0</v>
      </c>
      <c r="AE811">
        <v>0</v>
      </c>
      <c r="AF811">
        <v>1</v>
      </c>
      <c r="AG811">
        <v>0</v>
      </c>
      <c r="AH811" s="59" cm="1">
        <f t="array" ref="AH811">$B$1005+SUMPRODUCT(A811:AG811,TRANSPOSE($B$1006:$B$1038))</f>
        <v>-0.55788263828704432</v>
      </c>
      <c r="AI811" s="3">
        <f>EXP(EmployeeData36[[#This Row],[Logit]])</f>
        <v>0.57241980138301773</v>
      </c>
      <c r="AJ811">
        <f>EmployeeData36[[#This Row],[Odds]]/(1+EmployeeData36[[#This Row],[Odds]])</f>
        <v>0.36403751776691401</v>
      </c>
      <c r="AK811">
        <f>IF(AR811=1,LN(EmployeeData36[[#This Row],[Probability]]),LN(1-EmployeeData36[[#This Row],[Probability]]))</f>
        <v>-0.45261570758155539</v>
      </c>
      <c r="AL811" s="3">
        <f>(AR811-EmployeeData36[[#This Row],[Probability]])^2</f>
        <v>0.13252331434189624</v>
      </c>
      <c r="AM811" t="str">
        <f>IF(EmployeeData36[[#This Row],[Probability]]&lt;10%,"Low",
IF(EmployeeData36[[#This Row],[Probability]]&lt;20%,"Moderate",
IF(EmployeeData36[[#This Row],[Probability]]&lt;30%,"High","Very High")))</f>
        <v>Very High</v>
      </c>
      <c r="AN811">
        <f t="shared" si="12"/>
        <v>0</v>
      </c>
      <c r="AO811" t="str">
        <f>EmployeeData3[[#This Row],[Department]]</f>
        <v>IT</v>
      </c>
      <c r="AP811" t="str">
        <f>EmployeeData3[[#This Row],[Country]]</f>
        <v>UK</v>
      </c>
      <c r="AQ811" t="str">
        <f>EmployeeData[[#This Row],[Job Level]]</f>
        <v>Entry</v>
      </c>
      <c r="AR811">
        <v>0</v>
      </c>
    </row>
    <row r="812" spans="1:44">
      <c r="A812">
        <v>34</v>
      </c>
      <c r="B812">
        <v>4.0999999999999996</v>
      </c>
      <c r="C812">
        <v>4.0999999999999996</v>
      </c>
      <c r="D812" s="3">
        <v>1.24</v>
      </c>
      <c r="E812">
        <v>0</v>
      </c>
      <c r="F812">
        <v>8</v>
      </c>
      <c r="G812">
        <v>71</v>
      </c>
      <c r="H812">
        <v>6</v>
      </c>
      <c r="I812">
        <v>1.6</v>
      </c>
      <c r="J812">
        <v>0</v>
      </c>
      <c r="K812">
        <v>0</v>
      </c>
      <c r="L812">
        <v>0</v>
      </c>
      <c r="M812">
        <v>0</v>
      </c>
      <c r="N812">
        <v>0</v>
      </c>
      <c r="O812">
        <v>0</v>
      </c>
      <c r="P812">
        <v>0</v>
      </c>
      <c r="Q812">
        <v>0</v>
      </c>
      <c r="R812">
        <v>1</v>
      </c>
      <c r="S812">
        <v>0</v>
      </c>
      <c r="T812">
        <v>1</v>
      </c>
      <c r="U812">
        <v>0</v>
      </c>
      <c r="V812">
        <v>0</v>
      </c>
      <c r="W812">
        <v>0</v>
      </c>
      <c r="X812">
        <v>0</v>
      </c>
      <c r="Y812">
        <v>0</v>
      </c>
      <c r="Z812">
        <v>0</v>
      </c>
      <c r="AA812">
        <v>0</v>
      </c>
      <c r="AB812">
        <v>0</v>
      </c>
      <c r="AC812">
        <v>0</v>
      </c>
      <c r="AD812">
        <v>0</v>
      </c>
      <c r="AE812">
        <v>0</v>
      </c>
      <c r="AF812">
        <v>0</v>
      </c>
      <c r="AG812">
        <v>0</v>
      </c>
      <c r="AH812" s="59" cm="1">
        <f t="array" ref="AH812">$B$1005+SUMPRODUCT(A812:AG812,TRANSPOSE($B$1006:$B$1038))</f>
        <v>-2.325042638195717</v>
      </c>
      <c r="AI812" s="3">
        <f>EXP(EmployeeData36[[#This Row],[Logit]])</f>
        <v>9.7779274830609372E-2</v>
      </c>
      <c r="AJ812">
        <f>EmployeeData36[[#This Row],[Odds]]/(1+EmployeeData36[[#This Row],[Odds]])</f>
        <v>8.9070068157095603E-2</v>
      </c>
      <c r="AK812">
        <f>IF(AR812=1,LN(EmployeeData36[[#This Row],[Probability]]),LN(1-EmployeeData36[[#This Row],[Probability]]))</f>
        <v>-9.3289298134720769E-2</v>
      </c>
      <c r="AL812" s="3">
        <f>(AR812-EmployeeData36[[#This Row],[Probability]])^2</f>
        <v>7.9334770415096564E-3</v>
      </c>
      <c r="AM812" t="str">
        <f>IF(EmployeeData36[[#This Row],[Probability]]&lt;10%,"Low",
IF(EmployeeData36[[#This Row],[Probability]]&lt;20%,"Moderate",
IF(EmployeeData36[[#This Row],[Probability]]&lt;30%,"High","Very High")))</f>
        <v>Low</v>
      </c>
      <c r="AN812">
        <f t="shared" si="12"/>
        <v>0</v>
      </c>
      <c r="AO812" t="str">
        <f>EmployeeData3[[#This Row],[Department]]</f>
        <v>Claims</v>
      </c>
      <c r="AP812" t="str">
        <f>EmployeeData3[[#This Row],[Country]]</f>
        <v>UK</v>
      </c>
      <c r="AQ812" t="str">
        <f>EmployeeData[[#This Row],[Job Level]]</f>
        <v>Senior</v>
      </c>
      <c r="AR812">
        <v>0</v>
      </c>
    </row>
    <row r="813" spans="1:44">
      <c r="A813">
        <v>47</v>
      </c>
      <c r="B813">
        <v>5.3</v>
      </c>
      <c r="C813">
        <v>1.3</v>
      </c>
      <c r="D813" s="3">
        <v>1</v>
      </c>
      <c r="E813">
        <v>1</v>
      </c>
      <c r="F813">
        <v>16</v>
      </c>
      <c r="G813">
        <v>89</v>
      </c>
      <c r="H813">
        <v>3</v>
      </c>
      <c r="I813">
        <v>4.5</v>
      </c>
      <c r="J813">
        <v>0</v>
      </c>
      <c r="K813">
        <v>40</v>
      </c>
      <c r="L813">
        <v>1</v>
      </c>
      <c r="M813">
        <v>0</v>
      </c>
      <c r="N813">
        <v>0</v>
      </c>
      <c r="O813">
        <v>0</v>
      </c>
      <c r="P813">
        <v>0</v>
      </c>
      <c r="Q813">
        <v>0</v>
      </c>
      <c r="R813">
        <v>1</v>
      </c>
      <c r="S813">
        <v>0</v>
      </c>
      <c r="T813">
        <v>0</v>
      </c>
      <c r="U813">
        <v>0</v>
      </c>
      <c r="V813">
        <v>0</v>
      </c>
      <c r="W813">
        <v>0</v>
      </c>
      <c r="X813">
        <v>0</v>
      </c>
      <c r="Y813">
        <v>0</v>
      </c>
      <c r="Z813">
        <v>1</v>
      </c>
      <c r="AA813">
        <v>0</v>
      </c>
      <c r="AB813">
        <v>0</v>
      </c>
      <c r="AC813">
        <v>0</v>
      </c>
      <c r="AD813">
        <v>0</v>
      </c>
      <c r="AE813">
        <v>0</v>
      </c>
      <c r="AF813">
        <v>1</v>
      </c>
      <c r="AG813">
        <v>0</v>
      </c>
      <c r="AH813" s="59" cm="1">
        <f t="array" ref="AH813">$B$1005+SUMPRODUCT(A813:AG813,TRANSPOSE($B$1006:$B$1038))</f>
        <v>-4.1824117470873343</v>
      </c>
      <c r="AI813" s="3">
        <f>EXP(EmployeeData36[[#This Row],[Logit]])</f>
        <v>1.52616558919829E-2</v>
      </c>
      <c r="AJ813">
        <f>EmployeeData36[[#This Row],[Odds]]/(1+EmployeeData36[[#This Row],[Odds]])</f>
        <v>1.5032239032581605E-2</v>
      </c>
      <c r="AK813">
        <f>IF(AR813=1,LN(EmployeeData36[[#This Row],[Probability]]),LN(1-EmployeeData36[[#This Row],[Probability]]))</f>
        <v>-1.5146368328002025E-2</v>
      </c>
      <c r="AL813" s="3">
        <f>(AR813-EmployeeData36[[#This Row],[Probability]])^2</f>
        <v>2.2596821033266996E-4</v>
      </c>
      <c r="AM813" t="str">
        <f>IF(EmployeeData36[[#This Row],[Probability]]&lt;10%,"Low",
IF(EmployeeData36[[#This Row],[Probability]]&lt;20%,"Moderate",
IF(EmployeeData36[[#This Row],[Probability]]&lt;30%,"High","Very High")))</f>
        <v>Low</v>
      </c>
      <c r="AN813">
        <f t="shared" si="12"/>
        <v>0</v>
      </c>
      <c r="AO813" t="str">
        <f>EmployeeData3[[#This Row],[Department]]</f>
        <v>Underwriting</v>
      </c>
      <c r="AP813" t="str">
        <f>EmployeeData3[[#This Row],[Country]]</f>
        <v>UK</v>
      </c>
      <c r="AQ813" t="str">
        <f>EmployeeData[[#This Row],[Job Level]]</f>
        <v>Senior</v>
      </c>
      <c r="AR813">
        <v>0</v>
      </c>
    </row>
    <row r="814" spans="1:44">
      <c r="A814">
        <v>49</v>
      </c>
      <c r="B814">
        <v>1.8</v>
      </c>
      <c r="C814">
        <v>0.9</v>
      </c>
      <c r="D814" s="3">
        <v>1.02</v>
      </c>
      <c r="E814">
        <v>0</v>
      </c>
      <c r="F814">
        <v>20</v>
      </c>
      <c r="G814">
        <v>47</v>
      </c>
      <c r="H814">
        <v>4</v>
      </c>
      <c r="I814">
        <v>1.1000000000000001</v>
      </c>
      <c r="J814">
        <v>1</v>
      </c>
      <c r="K814">
        <v>0</v>
      </c>
      <c r="L814">
        <v>1</v>
      </c>
      <c r="M814">
        <v>0</v>
      </c>
      <c r="N814">
        <v>0</v>
      </c>
      <c r="O814">
        <v>0</v>
      </c>
      <c r="P814">
        <v>0</v>
      </c>
      <c r="Q814">
        <v>0</v>
      </c>
      <c r="R814">
        <v>0</v>
      </c>
      <c r="S814">
        <v>0</v>
      </c>
      <c r="T814">
        <v>0</v>
      </c>
      <c r="U814">
        <v>0</v>
      </c>
      <c r="V814">
        <v>0</v>
      </c>
      <c r="W814">
        <v>1</v>
      </c>
      <c r="X814">
        <v>0</v>
      </c>
      <c r="Y814">
        <v>0</v>
      </c>
      <c r="Z814">
        <v>0</v>
      </c>
      <c r="AA814">
        <v>0</v>
      </c>
      <c r="AB814">
        <v>0</v>
      </c>
      <c r="AC814">
        <v>0</v>
      </c>
      <c r="AD814">
        <v>0</v>
      </c>
      <c r="AE814">
        <v>0</v>
      </c>
      <c r="AF814">
        <v>1</v>
      </c>
      <c r="AG814">
        <v>0</v>
      </c>
      <c r="AH814" s="59" cm="1">
        <f t="array" ref="AH814">$B$1005+SUMPRODUCT(A814:AG814,TRANSPOSE($B$1006:$B$1038))</f>
        <v>-0.69245493457401641</v>
      </c>
      <c r="AI814" s="3">
        <f>EXP(EmployeeData36[[#This Row],[Logit]])</f>
        <v>0.50034624282173945</v>
      </c>
      <c r="AJ814">
        <f>EmployeeData36[[#This Row],[Odds]]/(1+EmployeeData36[[#This Row],[Odds]])</f>
        <v>0.33348718351886925</v>
      </c>
      <c r="AK814">
        <f>IF(AR814=1,LN(EmployeeData36[[#This Row],[Probability]]),LN(1-EmployeeData36[[#This Row],[Probability]]))</f>
        <v>-0.40569591001918037</v>
      </c>
      <c r="AL814" s="3">
        <f>(AR814-EmployeeData36[[#This Row],[Probability]])^2</f>
        <v>0.11121370157134798</v>
      </c>
      <c r="AM814" t="str">
        <f>IF(EmployeeData36[[#This Row],[Probability]]&lt;10%,"Low",
IF(EmployeeData36[[#This Row],[Probability]]&lt;20%,"Moderate",
IF(EmployeeData36[[#This Row],[Probability]]&lt;30%,"High","Very High")))</f>
        <v>Very High</v>
      </c>
      <c r="AN814">
        <f t="shared" si="12"/>
        <v>0</v>
      </c>
      <c r="AO814" t="str">
        <f>EmployeeData3[[#This Row],[Department]]</f>
        <v>IT</v>
      </c>
      <c r="AP814" t="str">
        <f>EmployeeData3[[#This Row],[Country]]</f>
        <v>UK</v>
      </c>
      <c r="AQ814" t="str">
        <f>EmployeeData[[#This Row],[Job Level]]</f>
        <v>Professional</v>
      </c>
      <c r="AR814">
        <v>0</v>
      </c>
    </row>
    <row r="815" spans="1:44">
      <c r="A815">
        <v>35</v>
      </c>
      <c r="B815">
        <v>3.4</v>
      </c>
      <c r="C815">
        <v>1.9</v>
      </c>
      <c r="D815" s="3">
        <v>1.1100000000000001</v>
      </c>
      <c r="E815">
        <v>1</v>
      </c>
      <c r="F815">
        <v>23</v>
      </c>
      <c r="G815">
        <v>75</v>
      </c>
      <c r="H815">
        <v>2</v>
      </c>
      <c r="I815">
        <v>1.9</v>
      </c>
      <c r="J815">
        <v>1</v>
      </c>
      <c r="K815">
        <v>21</v>
      </c>
      <c r="L815">
        <v>0</v>
      </c>
      <c r="M815">
        <v>0</v>
      </c>
      <c r="N815">
        <v>1</v>
      </c>
      <c r="O815">
        <v>0</v>
      </c>
      <c r="P815">
        <v>1</v>
      </c>
      <c r="Q815">
        <v>0</v>
      </c>
      <c r="R815">
        <v>0</v>
      </c>
      <c r="S815">
        <v>0</v>
      </c>
      <c r="T815">
        <v>1</v>
      </c>
      <c r="U815">
        <v>0</v>
      </c>
      <c r="V815">
        <v>0</v>
      </c>
      <c r="W815">
        <v>0</v>
      </c>
      <c r="X815">
        <v>0</v>
      </c>
      <c r="Y815">
        <v>0</v>
      </c>
      <c r="Z815">
        <v>0</v>
      </c>
      <c r="AA815">
        <v>1</v>
      </c>
      <c r="AB815">
        <v>0</v>
      </c>
      <c r="AC815">
        <v>0</v>
      </c>
      <c r="AD815">
        <v>0</v>
      </c>
      <c r="AE815">
        <v>0</v>
      </c>
      <c r="AF815">
        <v>0</v>
      </c>
      <c r="AG815">
        <v>0</v>
      </c>
      <c r="AH815" s="59" cm="1">
        <f t="array" ref="AH815">$B$1005+SUMPRODUCT(A815:AG815,TRANSPOSE($B$1006:$B$1038))</f>
        <v>-1.1237280363817634</v>
      </c>
      <c r="AI815" s="3">
        <f>EXP(EmployeeData36[[#This Row],[Logit]])</f>
        <v>0.32506567622301097</v>
      </c>
      <c r="AJ815">
        <f>EmployeeData36[[#This Row],[Odds]]/(1+EmployeeData36[[#This Row],[Odds]])</f>
        <v>0.24532042604075563</v>
      </c>
      <c r="AK815">
        <f>IF(AR815=1,LN(EmployeeData36[[#This Row],[Probability]]),LN(1-EmployeeData36[[#This Row],[Probability]]))</f>
        <v>-0.28146202517054741</v>
      </c>
      <c r="AL815" s="3">
        <f>(AR815-EmployeeData36[[#This Row],[Probability]])^2</f>
        <v>6.0182111432817854E-2</v>
      </c>
      <c r="AM815" t="str">
        <f>IF(EmployeeData36[[#This Row],[Probability]]&lt;10%,"Low",
IF(EmployeeData36[[#This Row],[Probability]]&lt;20%,"Moderate",
IF(EmployeeData36[[#This Row],[Probability]]&lt;30%,"High","Very High")))</f>
        <v>High</v>
      </c>
      <c r="AN815">
        <f t="shared" si="12"/>
        <v>0</v>
      </c>
      <c r="AO815" t="str">
        <f>EmployeeData3[[#This Row],[Department]]</f>
        <v>Claims</v>
      </c>
      <c r="AP815" t="str">
        <f>EmployeeData3[[#This Row],[Country]]</f>
        <v>Canada</v>
      </c>
      <c r="AQ815" t="str">
        <f>EmployeeData[[#This Row],[Job Level]]</f>
        <v>Entry</v>
      </c>
      <c r="AR815">
        <v>0</v>
      </c>
    </row>
    <row r="816" spans="1:44">
      <c r="A816">
        <v>36</v>
      </c>
      <c r="B816">
        <v>2.5</v>
      </c>
      <c r="C816">
        <v>2.2999999999999998</v>
      </c>
      <c r="D816" s="3">
        <v>1.0900000000000001</v>
      </c>
      <c r="E816">
        <v>0</v>
      </c>
      <c r="F816">
        <v>17</v>
      </c>
      <c r="G816">
        <v>65</v>
      </c>
      <c r="H816">
        <v>10</v>
      </c>
      <c r="I816">
        <v>6.4</v>
      </c>
      <c r="J816">
        <v>0</v>
      </c>
      <c r="K816">
        <v>10</v>
      </c>
      <c r="L816">
        <v>0</v>
      </c>
      <c r="M816">
        <v>0</v>
      </c>
      <c r="N816">
        <v>0</v>
      </c>
      <c r="O816">
        <v>0</v>
      </c>
      <c r="P816">
        <v>1</v>
      </c>
      <c r="Q816">
        <v>0</v>
      </c>
      <c r="R816">
        <v>0</v>
      </c>
      <c r="S816">
        <v>0</v>
      </c>
      <c r="T816">
        <v>0</v>
      </c>
      <c r="U816">
        <v>0</v>
      </c>
      <c r="V816">
        <v>0</v>
      </c>
      <c r="W816">
        <v>0</v>
      </c>
      <c r="X816">
        <v>0</v>
      </c>
      <c r="Y816">
        <v>0</v>
      </c>
      <c r="Z816">
        <v>1</v>
      </c>
      <c r="AA816">
        <v>0</v>
      </c>
      <c r="AB816">
        <v>0</v>
      </c>
      <c r="AC816">
        <v>0</v>
      </c>
      <c r="AD816">
        <v>0</v>
      </c>
      <c r="AE816">
        <v>0</v>
      </c>
      <c r="AF816">
        <v>0</v>
      </c>
      <c r="AG816">
        <v>0</v>
      </c>
      <c r="AH816" s="59" cm="1">
        <f t="array" ref="AH816">$B$1005+SUMPRODUCT(A816:AG816,TRANSPOSE($B$1006:$B$1038))</f>
        <v>-1.7715729429781617</v>
      </c>
      <c r="AI816" s="3">
        <f>EXP(EmployeeData36[[#This Row],[Logit]])</f>
        <v>0.17006527535089908</v>
      </c>
      <c r="AJ816">
        <f>EmployeeData36[[#This Row],[Odds]]/(1+EmployeeData36[[#This Row],[Odds]])</f>
        <v>0.14534682716731082</v>
      </c>
      <c r="AK816">
        <f>IF(AR816=1,LN(EmployeeData36[[#This Row],[Probability]]),LN(1-EmployeeData36[[#This Row],[Probability]]))</f>
        <v>-0.15705953815161483</v>
      </c>
      <c r="AL816" s="3">
        <f>(AR816-EmployeeData36[[#This Row],[Probability]])^2</f>
        <v>2.1125700167604122E-2</v>
      </c>
      <c r="AM816" t="str">
        <f>IF(EmployeeData36[[#This Row],[Probability]]&lt;10%,"Low",
IF(EmployeeData36[[#This Row],[Probability]]&lt;20%,"Moderate",
IF(EmployeeData36[[#This Row],[Probability]]&lt;30%,"High","Very High")))</f>
        <v>Moderate</v>
      </c>
      <c r="AN816">
        <f t="shared" si="12"/>
        <v>0</v>
      </c>
      <c r="AO816" t="str">
        <f>EmployeeData3[[#This Row],[Department]]</f>
        <v>Underwriting</v>
      </c>
      <c r="AP816" t="str">
        <f>EmployeeData3[[#This Row],[Country]]</f>
        <v>UK</v>
      </c>
      <c r="AQ816" t="str">
        <f>EmployeeData[[#This Row],[Job Level]]</f>
        <v>Entry</v>
      </c>
      <c r="AR816">
        <v>0</v>
      </c>
    </row>
    <row r="817" spans="1:44">
      <c r="A817">
        <v>32</v>
      </c>
      <c r="B817">
        <v>4.5999999999999996</v>
      </c>
      <c r="C817">
        <v>1.3</v>
      </c>
      <c r="D817" s="3">
        <v>1</v>
      </c>
      <c r="E817">
        <v>0</v>
      </c>
      <c r="F817">
        <v>19</v>
      </c>
      <c r="G817">
        <v>64</v>
      </c>
      <c r="H817">
        <v>2</v>
      </c>
      <c r="I817">
        <v>0.2</v>
      </c>
      <c r="J817">
        <v>0</v>
      </c>
      <c r="K817">
        <v>13</v>
      </c>
      <c r="L817">
        <v>1</v>
      </c>
      <c r="M817">
        <v>0</v>
      </c>
      <c r="N817">
        <v>0</v>
      </c>
      <c r="O817">
        <v>0</v>
      </c>
      <c r="P817">
        <v>0</v>
      </c>
      <c r="Q817">
        <v>0</v>
      </c>
      <c r="R817">
        <v>0</v>
      </c>
      <c r="S817">
        <v>1</v>
      </c>
      <c r="T817">
        <v>0</v>
      </c>
      <c r="U817">
        <v>0</v>
      </c>
      <c r="V817">
        <v>0</v>
      </c>
      <c r="W817">
        <v>0</v>
      </c>
      <c r="X817">
        <v>0</v>
      </c>
      <c r="Y817">
        <v>1</v>
      </c>
      <c r="Z817">
        <v>0</v>
      </c>
      <c r="AA817">
        <v>0</v>
      </c>
      <c r="AB817">
        <v>0</v>
      </c>
      <c r="AC817">
        <v>0</v>
      </c>
      <c r="AD817">
        <v>0</v>
      </c>
      <c r="AE817">
        <v>0</v>
      </c>
      <c r="AF817">
        <v>1</v>
      </c>
      <c r="AG817">
        <v>0</v>
      </c>
      <c r="AH817" s="59" cm="1">
        <f t="array" ref="AH817">$B$1005+SUMPRODUCT(A817:AG817,TRANSPOSE($B$1006:$B$1038))</f>
        <v>-1.7399353985958466</v>
      </c>
      <c r="AI817" s="3">
        <f>EXP(EmployeeData36[[#This Row],[Logit]])</f>
        <v>0.17553173984759546</v>
      </c>
      <c r="AJ817">
        <f>EmployeeData36[[#This Row],[Odds]]/(1+EmployeeData36[[#This Row],[Odds]])</f>
        <v>0.14932114029549953</v>
      </c>
      <c r="AK817">
        <f>IF(AR817=1,LN(EmployeeData36[[#This Row],[Probability]]),LN(1-EmployeeData36[[#This Row],[Probability]]))</f>
        <v>-0.16172058977986462</v>
      </c>
      <c r="AL817" s="3">
        <f>(AR817-EmployeeData36[[#This Row],[Probability]])^2</f>
        <v>2.2296802939148253E-2</v>
      </c>
      <c r="AM817" t="str">
        <f>IF(EmployeeData36[[#This Row],[Probability]]&lt;10%,"Low",
IF(EmployeeData36[[#This Row],[Probability]]&lt;20%,"Moderate",
IF(EmployeeData36[[#This Row],[Probability]]&lt;30%,"High","Very High")))</f>
        <v>Moderate</v>
      </c>
      <c r="AN817">
        <f t="shared" si="12"/>
        <v>0</v>
      </c>
      <c r="AO817" t="str">
        <f>EmployeeData3[[#This Row],[Department]]</f>
        <v>Sales</v>
      </c>
      <c r="AP817" t="str">
        <f>EmployeeData3[[#This Row],[Country]]</f>
        <v>UK</v>
      </c>
      <c r="AQ817" t="str">
        <f>EmployeeData[[#This Row],[Job Level]]</f>
        <v>Senior Manager</v>
      </c>
      <c r="AR817">
        <v>0</v>
      </c>
    </row>
    <row r="818" spans="1:44">
      <c r="A818">
        <v>39</v>
      </c>
      <c r="B818">
        <v>8.3000000000000007</v>
      </c>
      <c r="C818">
        <v>8.3000000000000007</v>
      </c>
      <c r="D818" s="3">
        <v>1.26</v>
      </c>
      <c r="E818">
        <v>0</v>
      </c>
      <c r="F818">
        <v>17</v>
      </c>
      <c r="G818">
        <v>74</v>
      </c>
      <c r="H818">
        <v>5</v>
      </c>
      <c r="I818">
        <v>0.7</v>
      </c>
      <c r="J818">
        <v>0</v>
      </c>
      <c r="K818">
        <v>41</v>
      </c>
      <c r="L818">
        <v>0</v>
      </c>
      <c r="M818">
        <v>1</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s="59" cm="1">
        <f t="array" ref="AH818">$B$1005+SUMPRODUCT(A818:AG818,TRANSPOSE($B$1006:$B$1038))</f>
        <v>-1.1126294317589223</v>
      </c>
      <c r="AI818" s="3">
        <f>EXP(EmployeeData36[[#This Row],[Logit]])</f>
        <v>0.32869354654933652</v>
      </c>
      <c r="AJ818">
        <f>EmployeeData36[[#This Row],[Odds]]/(1+EmployeeData36[[#This Row],[Odds]])</f>
        <v>0.24738100625457624</v>
      </c>
      <c r="AK818">
        <f>IF(AR818=1,LN(EmployeeData36[[#This Row],[Probability]]),LN(1-EmployeeData36[[#This Row],[Probability]]))</f>
        <v>-0.28419616363737576</v>
      </c>
      <c r="AL818" s="3">
        <f>(AR818-EmployeeData36[[#This Row],[Probability]])^2</f>
        <v>6.1197362255526688E-2</v>
      </c>
      <c r="AM818" t="str">
        <f>IF(EmployeeData36[[#This Row],[Probability]]&lt;10%,"Low",
IF(EmployeeData36[[#This Row],[Probability]]&lt;20%,"Moderate",
IF(EmployeeData36[[#This Row],[Probability]]&lt;30%,"High","Very High")))</f>
        <v>High</v>
      </c>
      <c r="AN818">
        <f t="shared" si="12"/>
        <v>0</v>
      </c>
      <c r="AO818" t="str">
        <f>EmployeeData3[[#This Row],[Department]]</f>
        <v>Operations</v>
      </c>
      <c r="AP818" t="str">
        <f>EmployeeData3[[#This Row],[Country]]</f>
        <v>UK</v>
      </c>
      <c r="AQ818" t="str">
        <f>EmployeeData[[#This Row],[Job Level]]</f>
        <v>Professional</v>
      </c>
      <c r="AR818">
        <v>0</v>
      </c>
    </row>
    <row r="819" spans="1:44">
      <c r="A819">
        <v>40</v>
      </c>
      <c r="B819">
        <v>3</v>
      </c>
      <c r="C819">
        <v>3</v>
      </c>
      <c r="D819" s="3">
        <v>0.97</v>
      </c>
      <c r="E819">
        <v>0</v>
      </c>
      <c r="F819">
        <v>22</v>
      </c>
      <c r="G819">
        <v>85</v>
      </c>
      <c r="H819">
        <v>5</v>
      </c>
      <c r="I819">
        <v>7.2</v>
      </c>
      <c r="J819">
        <v>1</v>
      </c>
      <c r="K819">
        <v>26</v>
      </c>
      <c r="L819">
        <v>1</v>
      </c>
      <c r="M819">
        <v>0</v>
      </c>
      <c r="N819">
        <v>0</v>
      </c>
      <c r="O819">
        <v>0</v>
      </c>
      <c r="P819">
        <v>0</v>
      </c>
      <c r="Q819">
        <v>0</v>
      </c>
      <c r="R819">
        <v>1</v>
      </c>
      <c r="S819">
        <v>0</v>
      </c>
      <c r="T819">
        <v>0</v>
      </c>
      <c r="U819">
        <v>0</v>
      </c>
      <c r="V819">
        <v>0</v>
      </c>
      <c r="W819">
        <v>0</v>
      </c>
      <c r="X819">
        <v>0</v>
      </c>
      <c r="Y819">
        <v>1</v>
      </c>
      <c r="Z819">
        <v>0</v>
      </c>
      <c r="AA819">
        <v>0</v>
      </c>
      <c r="AB819">
        <v>0</v>
      </c>
      <c r="AC819">
        <v>0</v>
      </c>
      <c r="AD819">
        <v>0</v>
      </c>
      <c r="AE819">
        <v>0</v>
      </c>
      <c r="AF819">
        <v>0</v>
      </c>
      <c r="AG819">
        <v>1</v>
      </c>
      <c r="AH819" s="59" cm="1">
        <f t="array" ref="AH819">$B$1005+SUMPRODUCT(A819:AG819,TRANSPOSE($B$1006:$B$1038))</f>
        <v>-1.4292233086273003</v>
      </c>
      <c r="AI819" s="3">
        <f>EXP(EmployeeData36[[#This Row],[Logit]])</f>
        <v>0.23949486361925498</v>
      </c>
      <c r="AJ819">
        <f>EmployeeData36[[#This Row],[Odds]]/(1+EmployeeData36[[#This Row],[Odds]])</f>
        <v>0.19321973059246372</v>
      </c>
      <c r="AK819">
        <f>IF(AR819=1,LN(EmployeeData36[[#This Row],[Probability]]),LN(1-EmployeeData36[[#This Row],[Probability]]))</f>
        <v>-0.21470392857105292</v>
      </c>
      <c r="AL819" s="3">
        <f>(AR819-EmployeeData36[[#This Row],[Probability]])^2</f>
        <v>3.7333864290224263E-2</v>
      </c>
      <c r="AM819" t="str">
        <f>IF(EmployeeData36[[#This Row],[Probability]]&lt;10%,"Low",
IF(EmployeeData36[[#This Row],[Probability]]&lt;20%,"Moderate",
IF(EmployeeData36[[#This Row],[Probability]]&lt;30%,"High","Very High")))</f>
        <v>Moderate</v>
      </c>
      <c r="AN819">
        <f t="shared" si="12"/>
        <v>0</v>
      </c>
      <c r="AO819" t="str">
        <f>EmployeeData3[[#This Row],[Department]]</f>
        <v>Sales</v>
      </c>
      <c r="AP819" t="str">
        <f>EmployeeData3[[#This Row],[Country]]</f>
        <v>UK</v>
      </c>
      <c r="AQ819" t="str">
        <f>EmployeeData[[#This Row],[Job Level]]</f>
        <v>Senior</v>
      </c>
      <c r="AR819">
        <v>0</v>
      </c>
    </row>
    <row r="820" spans="1:44">
      <c r="A820">
        <v>45</v>
      </c>
      <c r="B820">
        <v>1.2</v>
      </c>
      <c r="C820">
        <v>1.2</v>
      </c>
      <c r="D820" s="3">
        <v>1</v>
      </c>
      <c r="E820">
        <v>0</v>
      </c>
      <c r="F820">
        <v>19</v>
      </c>
      <c r="G820">
        <v>70</v>
      </c>
      <c r="H820">
        <v>11</v>
      </c>
      <c r="I820">
        <v>3.6</v>
      </c>
      <c r="J820">
        <v>0</v>
      </c>
      <c r="K820">
        <v>12</v>
      </c>
      <c r="L820">
        <v>0</v>
      </c>
      <c r="M820">
        <v>0</v>
      </c>
      <c r="N820">
        <v>0</v>
      </c>
      <c r="O820">
        <v>0</v>
      </c>
      <c r="P820">
        <v>0</v>
      </c>
      <c r="Q820">
        <v>0</v>
      </c>
      <c r="R820">
        <v>1</v>
      </c>
      <c r="S820">
        <v>0</v>
      </c>
      <c r="T820">
        <v>0</v>
      </c>
      <c r="U820">
        <v>0</v>
      </c>
      <c r="V820">
        <v>0</v>
      </c>
      <c r="W820">
        <v>1</v>
      </c>
      <c r="X820">
        <v>0</v>
      </c>
      <c r="Y820">
        <v>0</v>
      </c>
      <c r="Z820">
        <v>0</v>
      </c>
      <c r="AA820">
        <v>1</v>
      </c>
      <c r="AB820">
        <v>0</v>
      </c>
      <c r="AC820">
        <v>0</v>
      </c>
      <c r="AD820">
        <v>0</v>
      </c>
      <c r="AE820">
        <v>0</v>
      </c>
      <c r="AF820">
        <v>0</v>
      </c>
      <c r="AG820">
        <v>0</v>
      </c>
      <c r="AH820" s="59" cm="1">
        <f t="array" ref="AH820">$B$1005+SUMPRODUCT(A820:AG820,TRANSPOSE($B$1006:$B$1038))</f>
        <v>-1.3605076228410635</v>
      </c>
      <c r="AI820" s="3">
        <f>EXP(EmployeeData36[[#This Row],[Logit]])</f>
        <v>0.25653052314347069</v>
      </c>
      <c r="AJ820">
        <f>EmployeeData36[[#This Row],[Odds]]/(1+EmployeeData36[[#This Row],[Odds]])</f>
        <v>0.20415781265838778</v>
      </c>
      <c r="AK820">
        <f>IF(AR820=1,LN(EmployeeData36[[#This Row],[Probability]]),LN(1-EmployeeData36[[#This Row],[Probability]]))</f>
        <v>-0.22835436990181995</v>
      </c>
      <c r="AL820" s="3">
        <f>(AR820-EmployeeData36[[#This Row],[Probability]])^2</f>
        <v>4.1680412469457362E-2</v>
      </c>
      <c r="AM820" t="str">
        <f>IF(EmployeeData36[[#This Row],[Probability]]&lt;10%,"Low",
IF(EmployeeData36[[#This Row],[Probability]]&lt;20%,"Moderate",
IF(EmployeeData36[[#This Row],[Probability]]&lt;30%,"High","Very High")))</f>
        <v>High</v>
      </c>
      <c r="AN820">
        <f t="shared" si="12"/>
        <v>0</v>
      </c>
      <c r="AO820" t="str">
        <f>EmployeeData3[[#This Row],[Department]]</f>
        <v>IT</v>
      </c>
      <c r="AP820" t="str">
        <f>EmployeeData3[[#This Row],[Country]]</f>
        <v>Canada</v>
      </c>
      <c r="AQ820" t="str">
        <f>EmployeeData[[#This Row],[Job Level]]</f>
        <v>Senior</v>
      </c>
      <c r="AR820">
        <v>0</v>
      </c>
    </row>
    <row r="821" spans="1:44">
      <c r="A821">
        <v>45</v>
      </c>
      <c r="B821">
        <v>2.2000000000000002</v>
      </c>
      <c r="C821">
        <v>0.7</v>
      </c>
      <c r="D821" s="3">
        <v>1.02</v>
      </c>
      <c r="E821">
        <v>1</v>
      </c>
      <c r="F821">
        <v>17</v>
      </c>
      <c r="G821">
        <v>79</v>
      </c>
      <c r="H821">
        <v>3</v>
      </c>
      <c r="I821">
        <v>3.3</v>
      </c>
      <c r="J821">
        <v>0</v>
      </c>
      <c r="K821">
        <v>17</v>
      </c>
      <c r="L821">
        <v>0</v>
      </c>
      <c r="M821">
        <v>0</v>
      </c>
      <c r="N821">
        <v>0</v>
      </c>
      <c r="O821">
        <v>0</v>
      </c>
      <c r="P821">
        <v>0</v>
      </c>
      <c r="Q821">
        <v>0</v>
      </c>
      <c r="R821">
        <v>0</v>
      </c>
      <c r="S821">
        <v>0</v>
      </c>
      <c r="T821">
        <v>0</v>
      </c>
      <c r="U821">
        <v>0</v>
      </c>
      <c r="V821">
        <v>1</v>
      </c>
      <c r="W821">
        <v>0</v>
      </c>
      <c r="X821">
        <v>0</v>
      </c>
      <c r="Y821">
        <v>0</v>
      </c>
      <c r="Z821">
        <v>0</v>
      </c>
      <c r="AA821">
        <v>0</v>
      </c>
      <c r="AB821">
        <v>0</v>
      </c>
      <c r="AC821">
        <v>0</v>
      </c>
      <c r="AD821">
        <v>0</v>
      </c>
      <c r="AE821">
        <v>0</v>
      </c>
      <c r="AF821">
        <v>1</v>
      </c>
      <c r="AG821">
        <v>0</v>
      </c>
      <c r="AH821" s="59" cm="1">
        <f t="array" ref="AH821">$B$1005+SUMPRODUCT(A821:AG821,TRANSPOSE($B$1006:$B$1038))</f>
        <v>-3.5355550064221219</v>
      </c>
      <c r="AI821" s="3">
        <f>EXP(EmployeeData36[[#This Row],[Logit]])</f>
        <v>2.9142578182093263E-2</v>
      </c>
      <c r="AJ821">
        <f>EmployeeData36[[#This Row],[Odds]]/(1+EmployeeData36[[#This Row],[Odds]])</f>
        <v>2.8317337947062243E-2</v>
      </c>
      <c r="AK821">
        <f>IF(AR821=1,LN(EmployeeData36[[#This Row],[Probability]]),LN(1-EmployeeData36[[#This Row],[Probability]]))</f>
        <v>-2.8726007197095439E-2</v>
      </c>
      <c r="AL821" s="3">
        <f>(AR821-EmployeeData36[[#This Row],[Probability]])^2</f>
        <v>8.0187162840813131E-4</v>
      </c>
      <c r="AM821" t="str">
        <f>IF(EmployeeData36[[#This Row],[Probability]]&lt;10%,"Low",
IF(EmployeeData36[[#This Row],[Probability]]&lt;20%,"Moderate",
IF(EmployeeData36[[#This Row],[Probability]]&lt;30%,"High","Very High")))</f>
        <v>Low</v>
      </c>
      <c r="AN821">
        <f t="shared" si="12"/>
        <v>0</v>
      </c>
      <c r="AO821" t="str">
        <f>EmployeeData3[[#This Row],[Department]]</f>
        <v>HR</v>
      </c>
      <c r="AP821" t="str">
        <f>EmployeeData3[[#This Row],[Country]]</f>
        <v>UK</v>
      </c>
      <c r="AQ821" t="str">
        <f>EmployeeData[[#This Row],[Job Level]]</f>
        <v>Professional</v>
      </c>
      <c r="AR821">
        <v>0</v>
      </c>
    </row>
    <row r="822" spans="1:44">
      <c r="A822">
        <v>21</v>
      </c>
      <c r="B822">
        <v>11.3</v>
      </c>
      <c r="C822">
        <v>1.1000000000000001</v>
      </c>
      <c r="D822" s="3">
        <v>1.1299999999999999</v>
      </c>
      <c r="E822">
        <v>1</v>
      </c>
      <c r="F822">
        <v>14</v>
      </c>
      <c r="G822">
        <v>78</v>
      </c>
      <c r="H822">
        <v>2</v>
      </c>
      <c r="I822">
        <v>0.7</v>
      </c>
      <c r="J822">
        <v>0</v>
      </c>
      <c r="K822">
        <v>15</v>
      </c>
      <c r="L822">
        <v>0</v>
      </c>
      <c r="M822">
        <v>1</v>
      </c>
      <c r="N822">
        <v>0</v>
      </c>
      <c r="O822">
        <v>0</v>
      </c>
      <c r="P822">
        <v>0</v>
      </c>
      <c r="Q822">
        <v>0</v>
      </c>
      <c r="R822">
        <v>0</v>
      </c>
      <c r="S822">
        <v>0</v>
      </c>
      <c r="T822">
        <v>0</v>
      </c>
      <c r="U822">
        <v>0</v>
      </c>
      <c r="V822">
        <v>0</v>
      </c>
      <c r="W822">
        <v>0</v>
      </c>
      <c r="X822">
        <v>0</v>
      </c>
      <c r="Y822">
        <v>0</v>
      </c>
      <c r="Z822">
        <v>1</v>
      </c>
      <c r="AA822">
        <v>0</v>
      </c>
      <c r="AB822">
        <v>0</v>
      </c>
      <c r="AC822">
        <v>0</v>
      </c>
      <c r="AD822">
        <v>0</v>
      </c>
      <c r="AE822">
        <v>1</v>
      </c>
      <c r="AF822">
        <v>0</v>
      </c>
      <c r="AG822">
        <v>0</v>
      </c>
      <c r="AH822" s="59" cm="1">
        <f t="array" ref="AH822">$B$1005+SUMPRODUCT(A822:AG822,TRANSPOSE($B$1006:$B$1038))</f>
        <v>-4.2694900405581926</v>
      </c>
      <c r="AI822" s="3">
        <f>EXP(EmployeeData36[[#This Row],[Logit]])</f>
        <v>1.3988915114021434E-2</v>
      </c>
      <c r="AJ822">
        <f>EmployeeData36[[#This Row],[Odds]]/(1+EmployeeData36[[#This Row],[Odds]])</f>
        <v>1.3795925089031574E-2</v>
      </c>
      <c r="AK822">
        <f>IF(AR822=1,LN(EmployeeData36[[#This Row],[Probability]]),LN(1-EmployeeData36[[#This Row],[Probability]]))</f>
        <v>-1.3891973269022901E-2</v>
      </c>
      <c r="AL822" s="3">
        <f>(AR822-EmployeeData36[[#This Row],[Probability]])^2</f>
        <v>1.9032754906217085E-4</v>
      </c>
      <c r="AM822" t="str">
        <f>IF(EmployeeData36[[#This Row],[Probability]]&lt;10%,"Low",
IF(EmployeeData36[[#This Row],[Probability]]&lt;20%,"Moderate",
IF(EmployeeData36[[#This Row],[Probability]]&lt;30%,"High","Very High")))</f>
        <v>Low</v>
      </c>
      <c r="AN822">
        <f t="shared" si="12"/>
        <v>0</v>
      </c>
      <c r="AO822" t="str">
        <f>EmployeeData3[[#This Row],[Department]]</f>
        <v>Underwriting</v>
      </c>
      <c r="AP822" t="str">
        <f>EmployeeData3[[#This Row],[Country]]</f>
        <v>US</v>
      </c>
      <c r="AQ822" t="str">
        <f>EmployeeData[[#This Row],[Job Level]]</f>
        <v>Professional</v>
      </c>
      <c r="AR822">
        <v>0</v>
      </c>
    </row>
    <row r="823" spans="1:44">
      <c r="A823">
        <v>37</v>
      </c>
      <c r="B823">
        <v>1.9</v>
      </c>
      <c r="C823">
        <v>1.9</v>
      </c>
      <c r="D823" s="3">
        <v>0.8</v>
      </c>
      <c r="E823">
        <v>0</v>
      </c>
      <c r="F823">
        <v>17</v>
      </c>
      <c r="G823">
        <v>67</v>
      </c>
      <c r="H823">
        <v>7</v>
      </c>
      <c r="I823">
        <v>2.9</v>
      </c>
      <c r="J823">
        <v>0</v>
      </c>
      <c r="K823">
        <v>23</v>
      </c>
      <c r="L823">
        <v>0</v>
      </c>
      <c r="M823">
        <v>0</v>
      </c>
      <c r="N823">
        <v>0</v>
      </c>
      <c r="O823">
        <v>0</v>
      </c>
      <c r="P823">
        <v>0</v>
      </c>
      <c r="Q823">
        <v>0</v>
      </c>
      <c r="R823">
        <v>0</v>
      </c>
      <c r="S823">
        <v>0</v>
      </c>
      <c r="T823">
        <v>0</v>
      </c>
      <c r="U823">
        <v>0</v>
      </c>
      <c r="V823">
        <v>0</v>
      </c>
      <c r="W823">
        <v>1</v>
      </c>
      <c r="X823">
        <v>0</v>
      </c>
      <c r="Y823">
        <v>0</v>
      </c>
      <c r="Z823">
        <v>0</v>
      </c>
      <c r="AA823">
        <v>0</v>
      </c>
      <c r="AB823">
        <v>0</v>
      </c>
      <c r="AC823">
        <v>0</v>
      </c>
      <c r="AD823">
        <v>0</v>
      </c>
      <c r="AE823">
        <v>0</v>
      </c>
      <c r="AF823">
        <v>0</v>
      </c>
      <c r="AG823">
        <v>0</v>
      </c>
      <c r="AH823" s="59" cm="1">
        <f t="array" ref="AH823">$B$1005+SUMPRODUCT(A823:AG823,TRANSPOSE($B$1006:$B$1038))</f>
        <v>-1.996792340585559</v>
      </c>
      <c r="AI823" s="3">
        <f>EXP(EmployeeData36[[#This Row],[Logit]])</f>
        <v>0.13577008971472604</v>
      </c>
      <c r="AJ823">
        <f>EmployeeData36[[#This Row],[Odds]]/(1+EmployeeData36[[#This Row],[Odds]])</f>
        <v>0.11954011726865225</v>
      </c>
      <c r="AK823">
        <f>IF(AR823=1,LN(EmployeeData36[[#This Row],[Probability]]),LN(1-EmployeeData36[[#This Row],[Probability]]))</f>
        <v>-0.12731091400168523</v>
      </c>
      <c r="AL823" s="3">
        <f>(AR823-EmployeeData36[[#This Row],[Probability]])^2</f>
        <v>1.4289839636603133E-2</v>
      </c>
      <c r="AM823" t="str">
        <f>IF(EmployeeData36[[#This Row],[Probability]]&lt;10%,"Low",
IF(EmployeeData36[[#This Row],[Probability]]&lt;20%,"Moderate",
IF(EmployeeData36[[#This Row],[Probability]]&lt;30%,"High","Very High")))</f>
        <v>Moderate</v>
      </c>
      <c r="AN823">
        <f t="shared" si="12"/>
        <v>0</v>
      </c>
      <c r="AO823" t="str">
        <f>EmployeeData3[[#This Row],[Department]]</f>
        <v>IT</v>
      </c>
      <c r="AP823" t="str">
        <f>EmployeeData3[[#This Row],[Country]]</f>
        <v>UK</v>
      </c>
      <c r="AQ823" t="str">
        <f>EmployeeData[[#This Row],[Job Level]]</f>
        <v>Professional</v>
      </c>
      <c r="AR823">
        <v>0</v>
      </c>
    </row>
    <row r="824" spans="1:44">
      <c r="A824">
        <v>50</v>
      </c>
      <c r="B824">
        <v>1.4</v>
      </c>
      <c r="C824">
        <v>1.4</v>
      </c>
      <c r="D824" s="3">
        <v>0.75</v>
      </c>
      <c r="E824">
        <v>0</v>
      </c>
      <c r="F824">
        <v>20</v>
      </c>
      <c r="G824">
        <v>54</v>
      </c>
      <c r="H824">
        <v>6</v>
      </c>
      <c r="I824">
        <v>1.2</v>
      </c>
      <c r="J824">
        <v>0</v>
      </c>
      <c r="K824">
        <v>26</v>
      </c>
      <c r="L824">
        <v>1</v>
      </c>
      <c r="M824">
        <v>0</v>
      </c>
      <c r="N824">
        <v>1</v>
      </c>
      <c r="O824">
        <v>0</v>
      </c>
      <c r="P824">
        <v>0</v>
      </c>
      <c r="Q824">
        <v>0</v>
      </c>
      <c r="R824">
        <v>1</v>
      </c>
      <c r="S824">
        <v>0</v>
      </c>
      <c r="T824">
        <v>0</v>
      </c>
      <c r="U824">
        <v>0</v>
      </c>
      <c r="V824">
        <v>1</v>
      </c>
      <c r="W824">
        <v>0</v>
      </c>
      <c r="X824">
        <v>0</v>
      </c>
      <c r="Y824">
        <v>0</v>
      </c>
      <c r="Z824">
        <v>0</v>
      </c>
      <c r="AA824">
        <v>0</v>
      </c>
      <c r="AB824">
        <v>0</v>
      </c>
      <c r="AC824">
        <v>1</v>
      </c>
      <c r="AD824">
        <v>0</v>
      </c>
      <c r="AE824">
        <v>0</v>
      </c>
      <c r="AF824">
        <v>1</v>
      </c>
      <c r="AG824">
        <v>0</v>
      </c>
      <c r="AH824" s="59" cm="1">
        <f t="array" ref="AH824">$B$1005+SUMPRODUCT(A824:AG824,TRANSPOSE($B$1006:$B$1038))</f>
        <v>-0.75089105846235527</v>
      </c>
      <c r="AI824" s="3">
        <f>EXP(EmployeeData36[[#This Row],[Logit]])</f>
        <v>0.47194583399719675</v>
      </c>
      <c r="AJ824">
        <f>EmployeeData36[[#This Row],[Odds]]/(1+EmployeeData36[[#This Row],[Odds]])</f>
        <v>0.32062717465328655</v>
      </c>
      <c r="AK824">
        <f>IF(AR824=1,LN(EmployeeData36[[#This Row],[Probability]]),LN(1-EmployeeData36[[#This Row],[Probability]]))</f>
        <v>-0.38658522207338553</v>
      </c>
      <c r="AL824" s="3">
        <f>(AR824-EmployeeData36[[#This Row],[Probability]])^2</f>
        <v>0.10280178512614911</v>
      </c>
      <c r="AM824" t="str">
        <f>IF(EmployeeData36[[#This Row],[Probability]]&lt;10%,"Low",
IF(EmployeeData36[[#This Row],[Probability]]&lt;20%,"Moderate",
IF(EmployeeData36[[#This Row],[Probability]]&lt;30%,"High","Very High")))</f>
        <v>Very High</v>
      </c>
      <c r="AN824">
        <f t="shared" si="12"/>
        <v>0</v>
      </c>
      <c r="AO824" t="str">
        <f>EmployeeData3[[#This Row],[Department]]</f>
        <v>HR</v>
      </c>
      <c r="AP824" t="str">
        <f>EmployeeData3[[#This Row],[Country]]</f>
        <v>Ireland</v>
      </c>
      <c r="AQ824" t="str">
        <f>EmployeeData[[#This Row],[Job Level]]</f>
        <v>Senior</v>
      </c>
      <c r="AR824">
        <v>0</v>
      </c>
    </row>
    <row r="825" spans="1:44">
      <c r="A825">
        <v>34</v>
      </c>
      <c r="B825">
        <v>2.9</v>
      </c>
      <c r="C825">
        <v>2.9</v>
      </c>
      <c r="D825" s="3">
        <v>0.95</v>
      </c>
      <c r="E825">
        <v>0</v>
      </c>
      <c r="F825">
        <v>18</v>
      </c>
      <c r="G825">
        <v>85</v>
      </c>
      <c r="H825">
        <v>15</v>
      </c>
      <c r="I825">
        <v>5</v>
      </c>
      <c r="J825">
        <v>0</v>
      </c>
      <c r="K825">
        <v>47</v>
      </c>
      <c r="L825">
        <v>1</v>
      </c>
      <c r="M825">
        <v>0</v>
      </c>
      <c r="N825">
        <v>1</v>
      </c>
      <c r="O825">
        <v>0</v>
      </c>
      <c r="P825">
        <v>0</v>
      </c>
      <c r="Q825">
        <v>0</v>
      </c>
      <c r="R825">
        <v>1</v>
      </c>
      <c r="S825">
        <v>0</v>
      </c>
      <c r="T825">
        <v>0</v>
      </c>
      <c r="U825">
        <v>0</v>
      </c>
      <c r="V825">
        <v>0</v>
      </c>
      <c r="W825">
        <v>0</v>
      </c>
      <c r="X825">
        <v>0</v>
      </c>
      <c r="Y825">
        <v>1</v>
      </c>
      <c r="Z825">
        <v>0</v>
      </c>
      <c r="AA825">
        <v>0</v>
      </c>
      <c r="AB825">
        <v>0</v>
      </c>
      <c r="AC825">
        <v>0</v>
      </c>
      <c r="AD825">
        <v>1</v>
      </c>
      <c r="AE825">
        <v>0</v>
      </c>
      <c r="AF825">
        <v>0</v>
      </c>
      <c r="AG825">
        <v>1</v>
      </c>
      <c r="AH825" s="59" cm="1">
        <f t="array" ref="AH825">$B$1005+SUMPRODUCT(A825:AG825,TRANSPOSE($B$1006:$B$1038))</f>
        <v>-1.5007897311939609</v>
      </c>
      <c r="AI825" s="3">
        <f>EXP(EmployeeData36[[#This Row],[Logit]])</f>
        <v>0.22295401686272548</v>
      </c>
      <c r="AJ825">
        <f>EmployeeData36[[#This Row],[Odds]]/(1+EmployeeData36[[#This Row],[Odds]])</f>
        <v>0.18230776773984927</v>
      </c>
      <c r="AK825">
        <f>IF(AR825=1,LN(EmployeeData36[[#This Row],[Probability]]),LN(1-EmployeeData36[[#This Row],[Probability]]))</f>
        <v>-0.20126925735773524</v>
      </c>
      <c r="AL825" s="3">
        <f>(AR825-EmployeeData36[[#This Row],[Probability]])^2</f>
        <v>3.323612217828683E-2</v>
      </c>
      <c r="AM825" t="str">
        <f>IF(EmployeeData36[[#This Row],[Probability]]&lt;10%,"Low",
IF(EmployeeData36[[#This Row],[Probability]]&lt;20%,"Moderate",
IF(EmployeeData36[[#This Row],[Probability]]&lt;30%,"High","Very High")))</f>
        <v>Moderate</v>
      </c>
      <c r="AN825">
        <f t="shared" si="12"/>
        <v>0</v>
      </c>
      <c r="AO825" t="str">
        <f>EmployeeData3[[#This Row],[Department]]</f>
        <v>Sales</v>
      </c>
      <c r="AP825" t="str">
        <f>EmployeeData3[[#This Row],[Country]]</f>
        <v>Singapore</v>
      </c>
      <c r="AQ825" t="str">
        <f>EmployeeData[[#This Row],[Job Level]]</f>
        <v>Senior</v>
      </c>
      <c r="AR825">
        <v>0</v>
      </c>
    </row>
    <row r="826" spans="1:44">
      <c r="A826">
        <v>48</v>
      </c>
      <c r="B826">
        <v>3.7</v>
      </c>
      <c r="C826">
        <v>0.9</v>
      </c>
      <c r="D826" s="3">
        <v>0.78</v>
      </c>
      <c r="E826">
        <v>0</v>
      </c>
      <c r="F826">
        <v>19</v>
      </c>
      <c r="G826">
        <v>71</v>
      </c>
      <c r="H826">
        <v>5</v>
      </c>
      <c r="I826">
        <v>5.2</v>
      </c>
      <c r="J826">
        <v>0</v>
      </c>
      <c r="K826">
        <v>1</v>
      </c>
      <c r="L826">
        <v>0</v>
      </c>
      <c r="M826">
        <v>0</v>
      </c>
      <c r="N826">
        <v>1</v>
      </c>
      <c r="O826">
        <v>0</v>
      </c>
      <c r="P826">
        <v>0</v>
      </c>
      <c r="Q826">
        <v>0</v>
      </c>
      <c r="R826">
        <v>1</v>
      </c>
      <c r="S826">
        <v>0</v>
      </c>
      <c r="T826">
        <v>0</v>
      </c>
      <c r="U826">
        <v>0</v>
      </c>
      <c r="V826">
        <v>0</v>
      </c>
      <c r="W826">
        <v>0</v>
      </c>
      <c r="X826">
        <v>0</v>
      </c>
      <c r="Y826">
        <v>0</v>
      </c>
      <c r="Z826">
        <v>0</v>
      </c>
      <c r="AA826">
        <v>0</v>
      </c>
      <c r="AB826">
        <v>0</v>
      </c>
      <c r="AC826">
        <v>0</v>
      </c>
      <c r="AD826">
        <v>0</v>
      </c>
      <c r="AE826">
        <v>1</v>
      </c>
      <c r="AF826">
        <v>0</v>
      </c>
      <c r="AG826">
        <v>1</v>
      </c>
      <c r="AH826" s="59" cm="1">
        <f t="array" ref="AH826">$B$1005+SUMPRODUCT(A826:AG826,TRANSPOSE($B$1006:$B$1038))</f>
        <v>-2.961390669096474</v>
      </c>
      <c r="AI826" s="3">
        <f>EXP(EmployeeData36[[#This Row],[Logit]])</f>
        <v>5.1746904290651645E-2</v>
      </c>
      <c r="AJ826">
        <f>EmployeeData36[[#This Row],[Odds]]/(1+EmployeeData36[[#This Row],[Odds]])</f>
        <v>4.9200909533983594E-2</v>
      </c>
      <c r="AK826">
        <f>IF(AR826=1,LN(EmployeeData36[[#This Row],[Probability]]),LN(1-EmployeeData36[[#This Row],[Probability]]))</f>
        <v>-5.0452500095192247E-2</v>
      </c>
      <c r="AL826" s="3">
        <f>(AR826-EmployeeData36[[#This Row],[Probability]])^2</f>
        <v>2.420729498971238E-3</v>
      </c>
      <c r="AM826" t="str">
        <f>IF(EmployeeData36[[#This Row],[Probability]]&lt;10%,"Low",
IF(EmployeeData36[[#This Row],[Probability]]&lt;20%,"Moderate",
IF(EmployeeData36[[#This Row],[Probability]]&lt;30%,"High","Very High")))</f>
        <v>Low</v>
      </c>
      <c r="AN826">
        <f t="shared" si="12"/>
        <v>0</v>
      </c>
      <c r="AO826" t="str">
        <f>EmployeeData3[[#This Row],[Department]]</f>
        <v>Operations</v>
      </c>
      <c r="AP826" t="str">
        <f>EmployeeData3[[#This Row],[Country]]</f>
        <v>US</v>
      </c>
      <c r="AQ826" t="str">
        <f>EmployeeData[[#This Row],[Job Level]]</f>
        <v>Senior</v>
      </c>
      <c r="AR826">
        <v>0</v>
      </c>
    </row>
    <row r="827" spans="1:44">
      <c r="A827">
        <v>35</v>
      </c>
      <c r="B827">
        <v>2.6</v>
      </c>
      <c r="C827">
        <v>2.6</v>
      </c>
      <c r="D827" s="3">
        <v>0.94</v>
      </c>
      <c r="E827">
        <v>1</v>
      </c>
      <c r="F827">
        <v>28</v>
      </c>
      <c r="G827">
        <v>78</v>
      </c>
      <c r="H827">
        <v>10</v>
      </c>
      <c r="I827">
        <v>1.7</v>
      </c>
      <c r="J827">
        <v>0</v>
      </c>
      <c r="K827">
        <v>24</v>
      </c>
      <c r="L827">
        <v>1</v>
      </c>
      <c r="M827">
        <v>1</v>
      </c>
      <c r="N827">
        <v>0</v>
      </c>
      <c r="O827">
        <v>0</v>
      </c>
      <c r="P827">
        <v>0</v>
      </c>
      <c r="Q827">
        <v>0</v>
      </c>
      <c r="R827">
        <v>1</v>
      </c>
      <c r="S827">
        <v>0</v>
      </c>
      <c r="T827">
        <v>1</v>
      </c>
      <c r="U827">
        <v>0</v>
      </c>
      <c r="V827">
        <v>0</v>
      </c>
      <c r="W827">
        <v>0</v>
      </c>
      <c r="X827">
        <v>0</v>
      </c>
      <c r="Y827">
        <v>0</v>
      </c>
      <c r="Z827">
        <v>0</v>
      </c>
      <c r="AA827">
        <v>0</v>
      </c>
      <c r="AB827">
        <v>1</v>
      </c>
      <c r="AC827">
        <v>0</v>
      </c>
      <c r="AD827">
        <v>0</v>
      </c>
      <c r="AE827">
        <v>0</v>
      </c>
      <c r="AF827">
        <v>0</v>
      </c>
      <c r="AG827">
        <v>1</v>
      </c>
      <c r="AH827" s="59" cm="1">
        <f t="array" ref="AH827">$B$1005+SUMPRODUCT(A827:AG827,TRANSPOSE($B$1006:$B$1038))</f>
        <v>-2.2668413895278001</v>
      </c>
      <c r="AI827" s="3">
        <f>EXP(EmployeeData36[[#This Row],[Logit]])</f>
        <v>0.10363901892357429</v>
      </c>
      <c r="AJ827">
        <f>EmployeeData36[[#This Row],[Odds]]/(1+EmployeeData36[[#This Row],[Odds]])</f>
        <v>9.390662811528519E-2</v>
      </c>
      <c r="AK827">
        <f>IF(AR827=1,LN(EmployeeData36[[#This Row],[Probability]]),LN(1-EmployeeData36[[#This Row],[Probability]]))</f>
        <v>-9.8612918774017927E-2</v>
      </c>
      <c r="AL827" s="3">
        <f>(AR827-EmployeeData36[[#This Row],[Probability]])^2</f>
        <v>8.8184548039824708E-3</v>
      </c>
      <c r="AM827" t="str">
        <f>IF(EmployeeData36[[#This Row],[Probability]]&lt;10%,"Low",
IF(EmployeeData36[[#This Row],[Probability]]&lt;20%,"Moderate",
IF(EmployeeData36[[#This Row],[Probability]]&lt;30%,"High","Very High")))</f>
        <v>Low</v>
      </c>
      <c r="AN827">
        <f t="shared" si="12"/>
        <v>0</v>
      </c>
      <c r="AO827" t="str">
        <f>EmployeeData3[[#This Row],[Department]]</f>
        <v>Claims</v>
      </c>
      <c r="AP827" t="str">
        <f>EmployeeData3[[#This Row],[Country]]</f>
        <v>Germany</v>
      </c>
      <c r="AQ827" t="str">
        <f>EmployeeData[[#This Row],[Job Level]]</f>
        <v>Senior</v>
      </c>
      <c r="AR827">
        <v>0</v>
      </c>
    </row>
    <row r="828" spans="1:44">
      <c r="A828">
        <v>40</v>
      </c>
      <c r="B828">
        <v>1</v>
      </c>
      <c r="C828">
        <v>1</v>
      </c>
      <c r="D828" s="3">
        <v>1.07</v>
      </c>
      <c r="E828">
        <v>0</v>
      </c>
      <c r="F828">
        <v>18</v>
      </c>
      <c r="G828">
        <v>62</v>
      </c>
      <c r="H828">
        <v>9</v>
      </c>
      <c r="I828">
        <v>3.8</v>
      </c>
      <c r="J828">
        <v>0</v>
      </c>
      <c r="K828">
        <v>20</v>
      </c>
      <c r="L828">
        <v>1</v>
      </c>
      <c r="M828">
        <v>0</v>
      </c>
      <c r="N828">
        <v>0</v>
      </c>
      <c r="O828">
        <v>1</v>
      </c>
      <c r="P828">
        <v>1</v>
      </c>
      <c r="Q828">
        <v>0</v>
      </c>
      <c r="R828">
        <v>0</v>
      </c>
      <c r="S828">
        <v>0</v>
      </c>
      <c r="T828">
        <v>0</v>
      </c>
      <c r="U828">
        <v>0</v>
      </c>
      <c r="V828">
        <v>1</v>
      </c>
      <c r="W828">
        <v>0</v>
      </c>
      <c r="X828">
        <v>0</v>
      </c>
      <c r="Y828">
        <v>0</v>
      </c>
      <c r="Z828">
        <v>0</v>
      </c>
      <c r="AA828">
        <v>0</v>
      </c>
      <c r="AB828">
        <v>0</v>
      </c>
      <c r="AC828">
        <v>0</v>
      </c>
      <c r="AD828">
        <v>0</v>
      </c>
      <c r="AE828">
        <v>1</v>
      </c>
      <c r="AF828">
        <v>0</v>
      </c>
      <c r="AG828">
        <v>1</v>
      </c>
      <c r="AH828" s="59" cm="1">
        <f t="array" ref="AH828">$B$1005+SUMPRODUCT(A828:AG828,TRANSPOSE($B$1006:$B$1038))</f>
        <v>-0.99258135320948193</v>
      </c>
      <c r="AI828" s="3">
        <f>EXP(EmployeeData36[[#This Row],[Logit]])</f>
        <v>0.37061875725273558</v>
      </c>
      <c r="AJ828">
        <f>EmployeeData36[[#This Row],[Odds]]/(1+EmployeeData36[[#This Row],[Odds]])</f>
        <v>0.27040251367608803</v>
      </c>
      <c r="AK828">
        <f>IF(AR828=1,LN(EmployeeData36[[#This Row],[Probability]]),LN(1-EmployeeData36[[#This Row],[Probability]]))</f>
        <v>-0.31526228550767632</v>
      </c>
      <c r="AL828" s="3">
        <f>(AR828-EmployeeData36[[#This Row],[Probability]])^2</f>
        <v>7.3117519402346967E-2</v>
      </c>
      <c r="AM828" t="str">
        <f>IF(EmployeeData36[[#This Row],[Probability]]&lt;10%,"Low",
IF(EmployeeData36[[#This Row],[Probability]]&lt;20%,"Moderate",
IF(EmployeeData36[[#This Row],[Probability]]&lt;30%,"High","Very High")))</f>
        <v>High</v>
      </c>
      <c r="AN828">
        <f t="shared" si="12"/>
        <v>0</v>
      </c>
      <c r="AO828" t="str">
        <f>EmployeeData3[[#This Row],[Department]]</f>
        <v>HR</v>
      </c>
      <c r="AP828" t="str">
        <f>EmployeeData3[[#This Row],[Country]]</f>
        <v>US</v>
      </c>
      <c r="AQ828" t="str">
        <f>EmployeeData[[#This Row],[Job Level]]</f>
        <v>Entry</v>
      </c>
      <c r="AR828">
        <v>0</v>
      </c>
    </row>
    <row r="829" spans="1:44">
      <c r="A829">
        <v>28</v>
      </c>
      <c r="B829">
        <v>4.9000000000000004</v>
      </c>
      <c r="C829">
        <v>4.9000000000000004</v>
      </c>
      <c r="D829" s="3">
        <v>0.87</v>
      </c>
      <c r="E829">
        <v>0</v>
      </c>
      <c r="F829">
        <v>10</v>
      </c>
      <c r="G829">
        <v>58</v>
      </c>
      <c r="H829">
        <v>2</v>
      </c>
      <c r="I829">
        <v>3.4</v>
      </c>
      <c r="J829">
        <v>0</v>
      </c>
      <c r="K829">
        <v>35</v>
      </c>
      <c r="L829">
        <v>0</v>
      </c>
      <c r="M829">
        <v>0</v>
      </c>
      <c r="N829">
        <v>0</v>
      </c>
      <c r="O829">
        <v>0</v>
      </c>
      <c r="P829">
        <v>0</v>
      </c>
      <c r="Q829">
        <v>0</v>
      </c>
      <c r="R829">
        <v>0</v>
      </c>
      <c r="S829">
        <v>1</v>
      </c>
      <c r="T829">
        <v>0</v>
      </c>
      <c r="U829">
        <v>0</v>
      </c>
      <c r="V829">
        <v>1</v>
      </c>
      <c r="W829">
        <v>0</v>
      </c>
      <c r="X829">
        <v>0</v>
      </c>
      <c r="Y829">
        <v>0</v>
      </c>
      <c r="Z829">
        <v>0</v>
      </c>
      <c r="AA829">
        <v>0</v>
      </c>
      <c r="AB829">
        <v>0</v>
      </c>
      <c r="AC829">
        <v>1</v>
      </c>
      <c r="AD829">
        <v>0</v>
      </c>
      <c r="AE829">
        <v>0</v>
      </c>
      <c r="AF829">
        <v>0</v>
      </c>
      <c r="AG829">
        <v>0</v>
      </c>
      <c r="AH829" s="59" cm="1">
        <f t="array" ref="AH829">$B$1005+SUMPRODUCT(A829:AG829,TRANSPOSE($B$1006:$B$1038))</f>
        <v>-0.32948707164935082</v>
      </c>
      <c r="AI829" s="3">
        <f>EXP(EmployeeData36[[#This Row],[Logit]])</f>
        <v>0.71929258438572674</v>
      </c>
      <c r="AJ829">
        <f>EmployeeData36[[#This Row],[Odds]]/(1+EmployeeData36[[#This Row],[Odds]])</f>
        <v>0.41836543175850283</v>
      </c>
      <c r="AK829">
        <f>IF(AR829=1,LN(EmployeeData36[[#This Row],[Probability]]),LN(1-EmployeeData36[[#This Row],[Probability]]))</f>
        <v>-0.54191291807536002</v>
      </c>
      <c r="AL829" s="3">
        <f>(AR829-EmployeeData36[[#This Row],[Probability]])^2</f>
        <v>0.17502963449047848</v>
      </c>
      <c r="AM829" t="str">
        <f>IF(EmployeeData36[[#This Row],[Probability]]&lt;10%,"Low",
IF(EmployeeData36[[#This Row],[Probability]]&lt;20%,"Moderate",
IF(EmployeeData36[[#This Row],[Probability]]&lt;30%,"High","Very High")))</f>
        <v>Very High</v>
      </c>
      <c r="AN829">
        <f t="shared" si="12"/>
        <v>0</v>
      </c>
      <c r="AO829" t="str">
        <f>EmployeeData3[[#This Row],[Department]]</f>
        <v>HR</v>
      </c>
      <c r="AP829" t="str">
        <f>EmployeeData3[[#This Row],[Country]]</f>
        <v>Ireland</v>
      </c>
      <c r="AQ829" t="str">
        <f>EmployeeData[[#This Row],[Job Level]]</f>
        <v>Senior Manager</v>
      </c>
      <c r="AR829">
        <v>0</v>
      </c>
    </row>
    <row r="830" spans="1:44">
      <c r="A830">
        <v>28</v>
      </c>
      <c r="B830">
        <v>4.5999999999999996</v>
      </c>
      <c r="C830">
        <v>0.9</v>
      </c>
      <c r="D830" s="3">
        <v>0.89</v>
      </c>
      <c r="E830">
        <v>0</v>
      </c>
      <c r="F830">
        <v>24</v>
      </c>
      <c r="G830">
        <v>65</v>
      </c>
      <c r="H830">
        <v>1</v>
      </c>
      <c r="I830">
        <v>2.4</v>
      </c>
      <c r="J830">
        <v>1</v>
      </c>
      <c r="K830">
        <v>28</v>
      </c>
      <c r="L830">
        <v>0</v>
      </c>
      <c r="M830">
        <v>0</v>
      </c>
      <c r="N830">
        <v>0</v>
      </c>
      <c r="O830">
        <v>1</v>
      </c>
      <c r="P830">
        <v>0</v>
      </c>
      <c r="Q830">
        <v>1</v>
      </c>
      <c r="R830">
        <v>0</v>
      </c>
      <c r="S830">
        <v>0</v>
      </c>
      <c r="T830">
        <v>0</v>
      </c>
      <c r="U830">
        <v>0</v>
      </c>
      <c r="V830">
        <v>0</v>
      </c>
      <c r="W830">
        <v>0</v>
      </c>
      <c r="X830">
        <v>1</v>
      </c>
      <c r="Y830">
        <v>0</v>
      </c>
      <c r="Z830">
        <v>0</v>
      </c>
      <c r="AA830">
        <v>0</v>
      </c>
      <c r="AB830">
        <v>1</v>
      </c>
      <c r="AC830">
        <v>0</v>
      </c>
      <c r="AD830">
        <v>0</v>
      </c>
      <c r="AE830">
        <v>0</v>
      </c>
      <c r="AF830">
        <v>0</v>
      </c>
      <c r="AG830">
        <v>0</v>
      </c>
      <c r="AH830" s="59" cm="1">
        <f t="array" ref="AH830">$B$1005+SUMPRODUCT(A830:AG830,TRANSPOSE($B$1006:$B$1038))</f>
        <v>-1.7719071300651181</v>
      </c>
      <c r="AI830" s="3">
        <f>EXP(EmployeeData36[[#This Row],[Logit]])</f>
        <v>0.17000845122741012</v>
      </c>
      <c r="AJ830">
        <f>EmployeeData36[[#This Row],[Odds]]/(1+EmployeeData36[[#This Row],[Odds]])</f>
        <v>0.14530531899069696</v>
      </c>
      <c r="AK830">
        <f>IF(AR830=1,LN(EmployeeData36[[#This Row],[Probability]]),LN(1-EmployeeData36[[#This Row],[Probability]]))</f>
        <v>-0.1570109720548678</v>
      </c>
      <c r="AL830" s="3">
        <f>(AR830-EmployeeData36[[#This Row],[Probability]])^2</f>
        <v>2.1113635726988197E-2</v>
      </c>
      <c r="AM830" t="str">
        <f>IF(EmployeeData36[[#This Row],[Probability]]&lt;10%,"Low",
IF(EmployeeData36[[#This Row],[Probability]]&lt;20%,"Moderate",
IF(EmployeeData36[[#This Row],[Probability]]&lt;30%,"High","Very High")))</f>
        <v>Moderate</v>
      </c>
      <c r="AN830">
        <f t="shared" si="12"/>
        <v>0</v>
      </c>
      <c r="AO830" t="str">
        <f>EmployeeData3[[#This Row],[Department]]</f>
        <v>Marketing</v>
      </c>
      <c r="AP830" t="str">
        <f>EmployeeData3[[#This Row],[Country]]</f>
        <v>Germany</v>
      </c>
      <c r="AQ830" t="str">
        <f>EmployeeData[[#This Row],[Job Level]]</f>
        <v>Manager</v>
      </c>
      <c r="AR830">
        <v>0</v>
      </c>
    </row>
    <row r="831" spans="1:44">
      <c r="A831">
        <v>45</v>
      </c>
      <c r="B831">
        <v>6.3</v>
      </c>
      <c r="C831">
        <v>0.6</v>
      </c>
      <c r="D831" s="3">
        <v>1.05</v>
      </c>
      <c r="E831">
        <v>0</v>
      </c>
      <c r="F831">
        <v>4</v>
      </c>
      <c r="G831">
        <v>54</v>
      </c>
      <c r="H831">
        <v>3</v>
      </c>
      <c r="I831">
        <v>1.3</v>
      </c>
      <c r="J831">
        <v>0</v>
      </c>
      <c r="K831">
        <v>31</v>
      </c>
      <c r="L831">
        <v>0</v>
      </c>
      <c r="M831">
        <v>0</v>
      </c>
      <c r="N831">
        <v>0</v>
      </c>
      <c r="O831">
        <v>0</v>
      </c>
      <c r="P831">
        <v>0</v>
      </c>
      <c r="Q831">
        <v>0</v>
      </c>
      <c r="R831">
        <v>0</v>
      </c>
      <c r="S831">
        <v>0</v>
      </c>
      <c r="T831">
        <v>0</v>
      </c>
      <c r="U831">
        <v>0</v>
      </c>
      <c r="V831">
        <v>0</v>
      </c>
      <c r="W831">
        <v>0</v>
      </c>
      <c r="X831">
        <v>0</v>
      </c>
      <c r="Y831">
        <v>1</v>
      </c>
      <c r="Z831">
        <v>0</v>
      </c>
      <c r="AA831">
        <v>0</v>
      </c>
      <c r="AB831">
        <v>0</v>
      </c>
      <c r="AC831">
        <v>0</v>
      </c>
      <c r="AD831">
        <v>1</v>
      </c>
      <c r="AE831">
        <v>0</v>
      </c>
      <c r="AF831">
        <v>0</v>
      </c>
      <c r="AG831">
        <v>0</v>
      </c>
      <c r="AH831" s="59" cm="1">
        <f t="array" ref="AH831">$B$1005+SUMPRODUCT(A831:AG831,TRANSPOSE($B$1006:$B$1038))</f>
        <v>-2.1316224361910274</v>
      </c>
      <c r="AI831" s="3">
        <f>EXP(EmployeeData36[[#This Row],[Logit]])</f>
        <v>0.11864464424912328</v>
      </c>
      <c r="AJ831">
        <f>EmployeeData36[[#This Row],[Odds]]/(1+EmployeeData36[[#This Row],[Odds]])</f>
        <v>0.10606106671950508</v>
      </c>
      <c r="AK831">
        <f>IF(AR831=1,LN(EmployeeData36[[#This Row],[Probability]]),LN(1-EmployeeData36[[#This Row],[Probability]]))</f>
        <v>-0.11211781343418356</v>
      </c>
      <c r="AL831" s="3">
        <f>(AR831-EmployeeData36[[#This Row],[Probability]])^2</f>
        <v>1.1248949873679307E-2</v>
      </c>
      <c r="AM831" t="str">
        <f>IF(EmployeeData36[[#This Row],[Probability]]&lt;10%,"Low",
IF(EmployeeData36[[#This Row],[Probability]]&lt;20%,"Moderate",
IF(EmployeeData36[[#This Row],[Probability]]&lt;30%,"High","Very High")))</f>
        <v>Moderate</v>
      </c>
      <c r="AN831">
        <f t="shared" si="12"/>
        <v>0</v>
      </c>
      <c r="AO831" t="str">
        <f>EmployeeData3[[#This Row],[Department]]</f>
        <v>Sales</v>
      </c>
      <c r="AP831" t="str">
        <f>EmployeeData3[[#This Row],[Country]]</f>
        <v>Singapore</v>
      </c>
      <c r="AQ831" t="str">
        <f>EmployeeData[[#This Row],[Job Level]]</f>
        <v>Professional</v>
      </c>
      <c r="AR831">
        <v>0</v>
      </c>
    </row>
    <row r="832" spans="1:44">
      <c r="A832">
        <v>46</v>
      </c>
      <c r="B832">
        <v>4.5</v>
      </c>
      <c r="C832">
        <v>0.7</v>
      </c>
      <c r="D832" s="3">
        <v>1.05</v>
      </c>
      <c r="E832">
        <v>0</v>
      </c>
      <c r="F832">
        <v>6</v>
      </c>
      <c r="G832">
        <v>52</v>
      </c>
      <c r="H832">
        <v>8</v>
      </c>
      <c r="I832">
        <v>1.9</v>
      </c>
      <c r="J832">
        <v>0</v>
      </c>
      <c r="K832">
        <v>28</v>
      </c>
      <c r="L832">
        <v>1</v>
      </c>
      <c r="M832">
        <v>0</v>
      </c>
      <c r="N832">
        <v>0</v>
      </c>
      <c r="O832">
        <v>0</v>
      </c>
      <c r="P832">
        <v>0</v>
      </c>
      <c r="Q832">
        <v>0</v>
      </c>
      <c r="R832">
        <v>0</v>
      </c>
      <c r="S832">
        <v>1</v>
      </c>
      <c r="T832">
        <v>0</v>
      </c>
      <c r="U832">
        <v>1</v>
      </c>
      <c r="V832">
        <v>0</v>
      </c>
      <c r="W832">
        <v>0</v>
      </c>
      <c r="X832">
        <v>0</v>
      </c>
      <c r="Y832">
        <v>0</v>
      </c>
      <c r="Z832">
        <v>0</v>
      </c>
      <c r="AA832">
        <v>0</v>
      </c>
      <c r="AB832">
        <v>0</v>
      </c>
      <c r="AC832">
        <v>0</v>
      </c>
      <c r="AD832">
        <v>0</v>
      </c>
      <c r="AE832">
        <v>1</v>
      </c>
      <c r="AF832">
        <v>0</v>
      </c>
      <c r="AG832">
        <v>0</v>
      </c>
      <c r="AH832" s="59" cm="1">
        <f t="array" ref="AH832">$B$1005+SUMPRODUCT(A832:AG832,TRANSPOSE($B$1006:$B$1038))</f>
        <v>-1.4903296337653662</v>
      </c>
      <c r="AI832" s="3">
        <f>EXP(EmployeeData36[[#This Row],[Logit]])</f>
        <v>0.22529837734535565</v>
      </c>
      <c r="AJ832">
        <f>EmployeeData36[[#This Row],[Odds]]/(1+EmployeeData36[[#This Row],[Odds]])</f>
        <v>0.18387225635071117</v>
      </c>
      <c r="AK832">
        <f>IF(AR832=1,LN(EmployeeData36[[#This Row],[Probability]]),LN(1-EmployeeData36[[#This Row],[Probability]]))</f>
        <v>-0.20318438768066702</v>
      </c>
      <c r="AL832" s="3">
        <f>(AR832-EmployeeData36[[#This Row],[Probability]])^2</f>
        <v>3.3809006655501642E-2</v>
      </c>
      <c r="AM832" t="str">
        <f>IF(EmployeeData36[[#This Row],[Probability]]&lt;10%,"Low",
IF(EmployeeData36[[#This Row],[Probability]]&lt;20%,"Moderate",
IF(EmployeeData36[[#This Row],[Probability]]&lt;30%,"High","Very High")))</f>
        <v>Moderate</v>
      </c>
      <c r="AN832">
        <f t="shared" si="12"/>
        <v>0</v>
      </c>
      <c r="AO832" t="str">
        <f>EmployeeData3[[#This Row],[Department]]</f>
        <v>Finance</v>
      </c>
      <c r="AP832" t="str">
        <f>EmployeeData3[[#This Row],[Country]]</f>
        <v>US</v>
      </c>
      <c r="AQ832" t="str">
        <f>EmployeeData[[#This Row],[Job Level]]</f>
        <v>Senior Manager</v>
      </c>
      <c r="AR832">
        <v>0</v>
      </c>
    </row>
    <row r="833" spans="1:44">
      <c r="A833">
        <v>38</v>
      </c>
      <c r="B833">
        <v>10.7</v>
      </c>
      <c r="C833">
        <v>2</v>
      </c>
      <c r="D833" s="3">
        <v>0.78</v>
      </c>
      <c r="E833">
        <v>0</v>
      </c>
      <c r="F833">
        <v>19</v>
      </c>
      <c r="G833">
        <v>60</v>
      </c>
      <c r="H833">
        <v>11</v>
      </c>
      <c r="I833">
        <v>4.9000000000000004</v>
      </c>
      <c r="J833">
        <v>0</v>
      </c>
      <c r="K833">
        <v>13</v>
      </c>
      <c r="L833">
        <v>0</v>
      </c>
      <c r="M833">
        <v>0</v>
      </c>
      <c r="N833">
        <v>0</v>
      </c>
      <c r="O833">
        <v>0</v>
      </c>
      <c r="P833">
        <v>0</v>
      </c>
      <c r="Q833">
        <v>0</v>
      </c>
      <c r="R833">
        <v>1</v>
      </c>
      <c r="S833">
        <v>0</v>
      </c>
      <c r="T833">
        <v>0</v>
      </c>
      <c r="U833">
        <v>0</v>
      </c>
      <c r="V833">
        <v>0</v>
      </c>
      <c r="W833">
        <v>0</v>
      </c>
      <c r="X833">
        <v>0</v>
      </c>
      <c r="Y833">
        <v>1</v>
      </c>
      <c r="Z833">
        <v>0</v>
      </c>
      <c r="AA833">
        <v>1</v>
      </c>
      <c r="AB833">
        <v>0</v>
      </c>
      <c r="AC833">
        <v>0</v>
      </c>
      <c r="AD833">
        <v>0</v>
      </c>
      <c r="AE833">
        <v>0</v>
      </c>
      <c r="AF833">
        <v>0</v>
      </c>
      <c r="AG833">
        <v>0</v>
      </c>
      <c r="AH833" s="59" cm="1">
        <f t="array" ref="AH833">$B$1005+SUMPRODUCT(A833:AG833,TRANSPOSE($B$1006:$B$1038))</f>
        <v>-1.502313302201898</v>
      </c>
      <c r="AI833" s="3">
        <f>EXP(EmployeeData36[[#This Row],[Logit]])</f>
        <v>0.22261458922324429</v>
      </c>
      <c r="AJ833">
        <f>EmployeeData36[[#This Row],[Odds]]/(1+EmployeeData36[[#This Row],[Odds]])</f>
        <v>0.18208075642601038</v>
      </c>
      <c r="AK833">
        <f>IF(AR833=1,LN(EmployeeData36[[#This Row],[Probability]]),LN(1-EmployeeData36[[#This Row],[Probability]]))</f>
        <v>-0.20099167149012478</v>
      </c>
      <c r="AL833" s="3">
        <f>(AR833-EmployeeData36[[#This Row],[Probability]])^2</f>
        <v>3.3153401860668119E-2</v>
      </c>
      <c r="AM833" t="str">
        <f>IF(EmployeeData36[[#This Row],[Probability]]&lt;10%,"Low",
IF(EmployeeData36[[#This Row],[Probability]]&lt;20%,"Moderate",
IF(EmployeeData36[[#This Row],[Probability]]&lt;30%,"High","Very High")))</f>
        <v>Moderate</v>
      </c>
      <c r="AN833">
        <f t="shared" si="12"/>
        <v>0</v>
      </c>
      <c r="AO833" t="str">
        <f>EmployeeData3[[#This Row],[Department]]</f>
        <v>Sales</v>
      </c>
      <c r="AP833" t="str">
        <f>EmployeeData3[[#This Row],[Country]]</f>
        <v>Canada</v>
      </c>
      <c r="AQ833" t="str">
        <f>EmployeeData[[#This Row],[Job Level]]</f>
        <v>Senior</v>
      </c>
      <c r="AR833">
        <v>0</v>
      </c>
    </row>
    <row r="834" spans="1:44">
      <c r="A834">
        <v>27</v>
      </c>
      <c r="B834">
        <v>6.6</v>
      </c>
      <c r="C834">
        <v>3.5</v>
      </c>
      <c r="D834" s="3">
        <v>1.02</v>
      </c>
      <c r="E834">
        <v>0</v>
      </c>
      <c r="F834">
        <v>21</v>
      </c>
      <c r="G834">
        <v>75</v>
      </c>
      <c r="H834">
        <v>2</v>
      </c>
      <c r="I834">
        <v>6.5</v>
      </c>
      <c r="J834">
        <v>1</v>
      </c>
      <c r="K834">
        <v>39</v>
      </c>
      <c r="L834">
        <v>0</v>
      </c>
      <c r="M834">
        <v>0</v>
      </c>
      <c r="N834">
        <v>0</v>
      </c>
      <c r="O834">
        <v>0</v>
      </c>
      <c r="P834">
        <v>0</v>
      </c>
      <c r="Q834">
        <v>0</v>
      </c>
      <c r="R834">
        <v>1</v>
      </c>
      <c r="S834">
        <v>0</v>
      </c>
      <c r="T834">
        <v>0</v>
      </c>
      <c r="U834">
        <v>1</v>
      </c>
      <c r="V834">
        <v>0</v>
      </c>
      <c r="W834">
        <v>0</v>
      </c>
      <c r="X834">
        <v>0</v>
      </c>
      <c r="Y834">
        <v>0</v>
      </c>
      <c r="Z834">
        <v>0</v>
      </c>
      <c r="AA834">
        <v>0</v>
      </c>
      <c r="AB834">
        <v>0</v>
      </c>
      <c r="AC834">
        <v>0</v>
      </c>
      <c r="AD834">
        <v>0</v>
      </c>
      <c r="AE834">
        <v>1</v>
      </c>
      <c r="AF834">
        <v>0</v>
      </c>
      <c r="AG834">
        <v>0</v>
      </c>
      <c r="AH834" s="59" cm="1">
        <f t="array" ref="AH834">$B$1005+SUMPRODUCT(A834:AG834,TRANSPOSE($B$1006:$B$1038))</f>
        <v>-1.5153961564175322</v>
      </c>
      <c r="AI834" s="3">
        <f>EXP(EmployeeData36[[#This Row],[Logit]])</f>
        <v>0.21972112367076876</v>
      </c>
      <c r="AJ834">
        <f>EmployeeData36[[#This Row],[Odds]]/(1+EmployeeData36[[#This Row],[Odds]])</f>
        <v>0.18014045949250659</v>
      </c>
      <c r="AK834">
        <f>IF(AR834=1,LN(EmployeeData36[[#This Row],[Probability]]),LN(1-EmployeeData36[[#This Row],[Probability]]))</f>
        <v>-0.19862224546003177</v>
      </c>
      <c r="AL834" s="3">
        <f>(AR834-EmployeeData36[[#This Row],[Probability]])^2</f>
        <v>3.2450585146171412E-2</v>
      </c>
      <c r="AM834" t="str">
        <f>IF(EmployeeData36[[#This Row],[Probability]]&lt;10%,"Low",
IF(EmployeeData36[[#This Row],[Probability]]&lt;20%,"Moderate",
IF(EmployeeData36[[#This Row],[Probability]]&lt;30%,"High","Very High")))</f>
        <v>Moderate</v>
      </c>
      <c r="AN834">
        <f t="shared" ref="AN834:AN897" si="13">AR834</f>
        <v>0</v>
      </c>
      <c r="AO834" t="str">
        <f>EmployeeData3[[#This Row],[Department]]</f>
        <v>Finance</v>
      </c>
      <c r="AP834" t="str">
        <f>EmployeeData3[[#This Row],[Country]]</f>
        <v>US</v>
      </c>
      <c r="AQ834" t="str">
        <f>EmployeeData[[#This Row],[Job Level]]</f>
        <v>Senior</v>
      </c>
      <c r="AR834">
        <v>0</v>
      </c>
    </row>
    <row r="835" spans="1:44">
      <c r="A835">
        <v>38</v>
      </c>
      <c r="B835">
        <v>5.7</v>
      </c>
      <c r="C835">
        <v>3.3</v>
      </c>
      <c r="D835" s="3">
        <v>1.07</v>
      </c>
      <c r="E835">
        <v>1</v>
      </c>
      <c r="F835">
        <v>5</v>
      </c>
      <c r="G835">
        <v>66</v>
      </c>
      <c r="H835">
        <v>6</v>
      </c>
      <c r="I835">
        <v>2</v>
      </c>
      <c r="J835">
        <v>0</v>
      </c>
      <c r="K835">
        <v>34</v>
      </c>
      <c r="L835">
        <v>1</v>
      </c>
      <c r="M835">
        <v>0</v>
      </c>
      <c r="N835">
        <v>1</v>
      </c>
      <c r="O835">
        <v>0</v>
      </c>
      <c r="P835">
        <v>0</v>
      </c>
      <c r="Q835">
        <v>0</v>
      </c>
      <c r="R835">
        <v>1</v>
      </c>
      <c r="S835">
        <v>0</v>
      </c>
      <c r="T835">
        <v>0</v>
      </c>
      <c r="U835">
        <v>1</v>
      </c>
      <c r="V835">
        <v>0</v>
      </c>
      <c r="W835">
        <v>0</v>
      </c>
      <c r="X835">
        <v>0</v>
      </c>
      <c r="Y835">
        <v>0</v>
      </c>
      <c r="Z835">
        <v>0</v>
      </c>
      <c r="AA835">
        <v>0</v>
      </c>
      <c r="AB835">
        <v>0</v>
      </c>
      <c r="AC835">
        <v>0</v>
      </c>
      <c r="AD835">
        <v>0</v>
      </c>
      <c r="AE835">
        <v>0</v>
      </c>
      <c r="AF835">
        <v>0</v>
      </c>
      <c r="AG835">
        <v>0</v>
      </c>
      <c r="AH835" s="59" cm="1">
        <f t="array" ref="AH835">$B$1005+SUMPRODUCT(A835:AG835,TRANSPOSE($B$1006:$B$1038))</f>
        <v>-2.8049250992057102</v>
      </c>
      <c r="AI835" s="3">
        <f>EXP(EmployeeData36[[#This Row],[Logit]])</f>
        <v>6.051130334753077E-2</v>
      </c>
      <c r="AJ835">
        <f>EmployeeData36[[#This Row],[Odds]]/(1+EmployeeData36[[#This Row],[Odds]])</f>
        <v>5.7058612347200173E-2</v>
      </c>
      <c r="AK835">
        <f>IF(AR835=1,LN(EmployeeData36[[#This Row],[Probability]]),LN(1-EmployeeData36[[#This Row],[Probability]]))</f>
        <v>-5.8751153473607008E-2</v>
      </c>
      <c r="AL835" s="3">
        <f>(AR835-EmployeeData36[[#This Row],[Probability]])^2</f>
        <v>3.255685242988064E-3</v>
      </c>
      <c r="AM835" t="str">
        <f>IF(EmployeeData36[[#This Row],[Probability]]&lt;10%,"Low",
IF(EmployeeData36[[#This Row],[Probability]]&lt;20%,"Moderate",
IF(EmployeeData36[[#This Row],[Probability]]&lt;30%,"High","Very High")))</f>
        <v>Low</v>
      </c>
      <c r="AN835">
        <f t="shared" si="13"/>
        <v>0</v>
      </c>
      <c r="AO835" t="str">
        <f>EmployeeData3[[#This Row],[Department]]</f>
        <v>Finance</v>
      </c>
      <c r="AP835" t="str">
        <f>EmployeeData3[[#This Row],[Country]]</f>
        <v>UK</v>
      </c>
      <c r="AQ835" t="str">
        <f>EmployeeData[[#This Row],[Job Level]]</f>
        <v>Senior</v>
      </c>
      <c r="AR835">
        <v>0</v>
      </c>
    </row>
    <row r="836" spans="1:44">
      <c r="A836">
        <v>49</v>
      </c>
      <c r="B836">
        <v>8.5</v>
      </c>
      <c r="C836">
        <v>0.7</v>
      </c>
      <c r="D836" s="3">
        <v>1.1299999999999999</v>
      </c>
      <c r="E836">
        <v>0</v>
      </c>
      <c r="F836">
        <v>13</v>
      </c>
      <c r="G836">
        <v>60</v>
      </c>
      <c r="H836">
        <v>7</v>
      </c>
      <c r="I836">
        <v>6.9</v>
      </c>
      <c r="J836">
        <v>1</v>
      </c>
      <c r="K836">
        <v>35</v>
      </c>
      <c r="L836">
        <v>0</v>
      </c>
      <c r="M836">
        <v>0</v>
      </c>
      <c r="N836">
        <v>1</v>
      </c>
      <c r="O836">
        <v>0</v>
      </c>
      <c r="P836">
        <v>0</v>
      </c>
      <c r="Q836">
        <v>1</v>
      </c>
      <c r="R836">
        <v>0</v>
      </c>
      <c r="S836">
        <v>0</v>
      </c>
      <c r="T836">
        <v>0</v>
      </c>
      <c r="U836">
        <v>0</v>
      </c>
      <c r="V836">
        <v>0</v>
      </c>
      <c r="W836">
        <v>0</v>
      </c>
      <c r="X836">
        <v>0</v>
      </c>
      <c r="Y836">
        <v>1</v>
      </c>
      <c r="Z836">
        <v>0</v>
      </c>
      <c r="AA836">
        <v>0</v>
      </c>
      <c r="AB836">
        <v>0</v>
      </c>
      <c r="AC836">
        <v>0</v>
      </c>
      <c r="AD836">
        <v>0</v>
      </c>
      <c r="AE836">
        <v>0</v>
      </c>
      <c r="AF836">
        <v>0</v>
      </c>
      <c r="AG836">
        <v>1</v>
      </c>
      <c r="AH836" s="59" cm="1">
        <f t="array" ref="AH836">$B$1005+SUMPRODUCT(A836:AG836,TRANSPOSE($B$1006:$B$1038))</f>
        <v>-1.7432439860548725</v>
      </c>
      <c r="AI836" s="3">
        <f>EXP(EmployeeData36[[#This Row],[Logit]])</f>
        <v>0.17495193742689627</v>
      </c>
      <c r="AJ836">
        <f>EmployeeData36[[#This Row],[Odds]]/(1+EmployeeData36[[#This Row],[Odds]])</f>
        <v>0.14890135660360279</v>
      </c>
      <c r="AK836">
        <f>IF(AR836=1,LN(EmployeeData36[[#This Row],[Probability]]),LN(1-EmployeeData36[[#This Row],[Probability]]))</f>
        <v>-0.16122724244198283</v>
      </c>
      <c r="AL836" s="3">
        <f>(AR836-EmployeeData36[[#This Row],[Probability]])^2</f>
        <v>2.2171613998393284E-2</v>
      </c>
      <c r="AM836" t="str">
        <f>IF(EmployeeData36[[#This Row],[Probability]]&lt;10%,"Low",
IF(EmployeeData36[[#This Row],[Probability]]&lt;20%,"Moderate",
IF(EmployeeData36[[#This Row],[Probability]]&lt;30%,"High","Very High")))</f>
        <v>Moderate</v>
      </c>
      <c r="AN836">
        <f t="shared" si="13"/>
        <v>0</v>
      </c>
      <c r="AO836" t="str">
        <f>EmployeeData3[[#This Row],[Department]]</f>
        <v>Sales</v>
      </c>
      <c r="AP836" t="str">
        <f>EmployeeData3[[#This Row],[Country]]</f>
        <v>UK</v>
      </c>
      <c r="AQ836" t="str">
        <f>EmployeeData[[#This Row],[Job Level]]</f>
        <v>Manager</v>
      </c>
      <c r="AR836">
        <v>0</v>
      </c>
    </row>
    <row r="837" spans="1:44">
      <c r="A837">
        <v>54</v>
      </c>
      <c r="B837">
        <v>4.3</v>
      </c>
      <c r="C837">
        <v>1.5</v>
      </c>
      <c r="D837" s="3">
        <v>1.1200000000000001</v>
      </c>
      <c r="E837">
        <v>1</v>
      </c>
      <c r="F837">
        <v>11</v>
      </c>
      <c r="G837">
        <v>67</v>
      </c>
      <c r="H837">
        <v>2</v>
      </c>
      <c r="I837">
        <v>3.6</v>
      </c>
      <c r="J837">
        <v>0</v>
      </c>
      <c r="K837">
        <v>39</v>
      </c>
      <c r="L837">
        <v>1</v>
      </c>
      <c r="M837">
        <v>0</v>
      </c>
      <c r="N837">
        <v>0</v>
      </c>
      <c r="O837">
        <v>1</v>
      </c>
      <c r="P837">
        <v>0</v>
      </c>
      <c r="Q837">
        <v>0</v>
      </c>
      <c r="R837">
        <v>1</v>
      </c>
      <c r="S837">
        <v>0</v>
      </c>
      <c r="T837">
        <v>0</v>
      </c>
      <c r="U837">
        <v>0</v>
      </c>
      <c r="V837">
        <v>0</v>
      </c>
      <c r="W837">
        <v>0</v>
      </c>
      <c r="X837">
        <v>0</v>
      </c>
      <c r="Y837">
        <v>1</v>
      </c>
      <c r="Z837">
        <v>0</v>
      </c>
      <c r="AA837">
        <v>0</v>
      </c>
      <c r="AB837">
        <v>0</v>
      </c>
      <c r="AC837">
        <v>1</v>
      </c>
      <c r="AD837">
        <v>0</v>
      </c>
      <c r="AE837">
        <v>0</v>
      </c>
      <c r="AF837">
        <v>1</v>
      </c>
      <c r="AG837">
        <v>0</v>
      </c>
      <c r="AH837" s="59" cm="1">
        <f t="array" ref="AH837">$B$1005+SUMPRODUCT(A837:AG837,TRANSPOSE($B$1006:$B$1038))</f>
        <v>-2.4122802481409082</v>
      </c>
      <c r="AI837" s="3">
        <f>EXP(EmployeeData36[[#This Row],[Logit]])</f>
        <v>8.9610726735127363E-2</v>
      </c>
      <c r="AJ837">
        <f>EmployeeData36[[#This Row],[Odds]]/(1+EmployeeData36[[#This Row],[Odds]])</f>
        <v>8.2241046766888856E-2</v>
      </c>
      <c r="AK837">
        <f>IF(AR837=1,LN(EmployeeData36[[#This Row],[Probability]]),LN(1-EmployeeData36[[#This Row],[Probability]]))</f>
        <v>-8.5820501018770895E-2</v>
      </c>
      <c r="AL837" s="3">
        <f>(AR837-EmployeeData36[[#This Row],[Probability]])^2</f>
        <v>6.7635897733136002E-3</v>
      </c>
      <c r="AM837" t="str">
        <f>IF(EmployeeData36[[#This Row],[Probability]]&lt;10%,"Low",
IF(EmployeeData36[[#This Row],[Probability]]&lt;20%,"Moderate",
IF(EmployeeData36[[#This Row],[Probability]]&lt;30%,"High","Very High")))</f>
        <v>Low</v>
      </c>
      <c r="AN837">
        <f t="shared" si="13"/>
        <v>0</v>
      </c>
      <c r="AO837" t="str">
        <f>EmployeeData3[[#This Row],[Department]]</f>
        <v>Sales</v>
      </c>
      <c r="AP837" t="str">
        <f>EmployeeData3[[#This Row],[Country]]</f>
        <v>Ireland</v>
      </c>
      <c r="AQ837" t="str">
        <f>EmployeeData[[#This Row],[Job Level]]</f>
        <v>Senior</v>
      </c>
      <c r="AR837">
        <v>0</v>
      </c>
    </row>
    <row r="838" spans="1:44">
      <c r="A838">
        <v>35</v>
      </c>
      <c r="B838">
        <v>3.4</v>
      </c>
      <c r="C838">
        <v>1.3</v>
      </c>
      <c r="D838" s="3">
        <v>1.26</v>
      </c>
      <c r="E838">
        <v>1</v>
      </c>
      <c r="F838">
        <v>12</v>
      </c>
      <c r="G838">
        <v>72</v>
      </c>
      <c r="H838">
        <v>2</v>
      </c>
      <c r="I838">
        <v>2.5</v>
      </c>
      <c r="J838">
        <v>1</v>
      </c>
      <c r="K838">
        <v>29</v>
      </c>
      <c r="L838">
        <v>0</v>
      </c>
      <c r="M838">
        <v>0</v>
      </c>
      <c r="N838">
        <v>0</v>
      </c>
      <c r="O838">
        <v>0</v>
      </c>
      <c r="P838">
        <v>0</v>
      </c>
      <c r="Q838">
        <v>0</v>
      </c>
      <c r="R838">
        <v>0</v>
      </c>
      <c r="S838">
        <v>0</v>
      </c>
      <c r="T838">
        <v>1</v>
      </c>
      <c r="U838">
        <v>0</v>
      </c>
      <c r="V838">
        <v>0</v>
      </c>
      <c r="W838">
        <v>0</v>
      </c>
      <c r="X838">
        <v>0</v>
      </c>
      <c r="Y838">
        <v>0</v>
      </c>
      <c r="Z838">
        <v>0</v>
      </c>
      <c r="AA838">
        <v>0</v>
      </c>
      <c r="AB838">
        <v>0</v>
      </c>
      <c r="AC838">
        <v>0</v>
      </c>
      <c r="AD838">
        <v>0</v>
      </c>
      <c r="AE838">
        <v>0</v>
      </c>
      <c r="AF838">
        <v>0</v>
      </c>
      <c r="AG838">
        <v>0</v>
      </c>
      <c r="AH838" s="59" cm="1">
        <f t="array" ref="AH838">$B$1005+SUMPRODUCT(A838:AG838,TRANSPOSE($B$1006:$B$1038))</f>
        <v>-2.6601043562643203</v>
      </c>
      <c r="AI838" s="3">
        <f>EXP(EmployeeData36[[#This Row],[Logit]])</f>
        <v>6.9940922590401106E-2</v>
      </c>
      <c r="AJ838">
        <f>EmployeeData36[[#This Row],[Odds]]/(1+EmployeeData36[[#This Row],[Odds]])</f>
        <v>6.5368957401002376E-2</v>
      </c>
      <c r="AK838">
        <f>IF(AR838=1,LN(EmployeeData36[[#This Row],[Probability]]),LN(1-EmployeeData36[[#This Row],[Probability]]))</f>
        <v>-6.7603434417211394E-2</v>
      </c>
      <c r="AL838" s="3">
        <f>(AR838-EmployeeData36[[#This Row],[Probability]])^2</f>
        <v>4.2731005916940628E-3</v>
      </c>
      <c r="AM838" t="str">
        <f>IF(EmployeeData36[[#This Row],[Probability]]&lt;10%,"Low",
IF(EmployeeData36[[#This Row],[Probability]]&lt;20%,"Moderate",
IF(EmployeeData36[[#This Row],[Probability]]&lt;30%,"High","Very High")))</f>
        <v>Low</v>
      </c>
      <c r="AN838">
        <f t="shared" si="13"/>
        <v>0</v>
      </c>
      <c r="AO838" t="str">
        <f>EmployeeData3[[#This Row],[Department]]</f>
        <v>Claims</v>
      </c>
      <c r="AP838" t="str">
        <f>EmployeeData3[[#This Row],[Country]]</f>
        <v>UK</v>
      </c>
      <c r="AQ838" t="str">
        <f>EmployeeData[[#This Row],[Job Level]]</f>
        <v>Professional</v>
      </c>
      <c r="AR838">
        <v>0</v>
      </c>
    </row>
    <row r="839" spans="1:44">
      <c r="A839">
        <v>23</v>
      </c>
      <c r="B839">
        <v>4.9000000000000004</v>
      </c>
      <c r="C839">
        <v>0.6</v>
      </c>
      <c r="D839" s="3">
        <v>0.91</v>
      </c>
      <c r="E839">
        <v>0</v>
      </c>
      <c r="F839">
        <v>24</v>
      </c>
      <c r="G839">
        <v>68</v>
      </c>
      <c r="H839">
        <v>1</v>
      </c>
      <c r="I839">
        <v>2.2999999999999998</v>
      </c>
      <c r="J839">
        <v>0</v>
      </c>
      <c r="K839">
        <v>42</v>
      </c>
      <c r="L839">
        <v>1</v>
      </c>
      <c r="M839">
        <v>0</v>
      </c>
      <c r="N839">
        <v>0</v>
      </c>
      <c r="O839">
        <v>0</v>
      </c>
      <c r="P839">
        <v>0</v>
      </c>
      <c r="Q839">
        <v>0</v>
      </c>
      <c r="R839">
        <v>0</v>
      </c>
      <c r="S839">
        <v>0</v>
      </c>
      <c r="T839">
        <v>0</v>
      </c>
      <c r="U839">
        <v>0</v>
      </c>
      <c r="V839">
        <v>0</v>
      </c>
      <c r="W839">
        <v>0</v>
      </c>
      <c r="X839">
        <v>0</v>
      </c>
      <c r="Y839">
        <v>1</v>
      </c>
      <c r="Z839">
        <v>0</v>
      </c>
      <c r="AA839">
        <v>0</v>
      </c>
      <c r="AB839">
        <v>0</v>
      </c>
      <c r="AC839">
        <v>0</v>
      </c>
      <c r="AD839">
        <v>0</v>
      </c>
      <c r="AE839">
        <v>1</v>
      </c>
      <c r="AF839">
        <v>0</v>
      </c>
      <c r="AG839">
        <v>1</v>
      </c>
      <c r="AH839" s="59" cm="1">
        <f t="array" ref="AH839">$B$1005+SUMPRODUCT(A839:AG839,TRANSPOSE($B$1006:$B$1038))</f>
        <v>-1.6496088775090922</v>
      </c>
      <c r="AI839" s="3">
        <f>EXP(EmployeeData36[[#This Row],[Logit]])</f>
        <v>0.19212503835089831</v>
      </c>
      <c r="AJ839">
        <f>EmployeeData36[[#This Row],[Odds]]/(1+EmployeeData36[[#This Row],[Odds]])</f>
        <v>0.16116181790516751</v>
      </c>
      <c r="AK839">
        <f>IF(AR839=1,LN(EmployeeData36[[#This Row],[Probability]]),LN(1-EmployeeData36[[#This Row],[Probability]]))</f>
        <v>-0.17573746108713773</v>
      </c>
      <c r="AL839" s="3">
        <f>(AR839-EmployeeData36[[#This Row],[Probability]])^2</f>
        <v>2.5973131550498369E-2</v>
      </c>
      <c r="AM839" t="str">
        <f>IF(EmployeeData36[[#This Row],[Probability]]&lt;10%,"Low",
IF(EmployeeData36[[#This Row],[Probability]]&lt;20%,"Moderate",
IF(EmployeeData36[[#This Row],[Probability]]&lt;30%,"High","Very High")))</f>
        <v>Moderate</v>
      </c>
      <c r="AN839">
        <f t="shared" si="13"/>
        <v>0</v>
      </c>
      <c r="AO839" t="str">
        <f>EmployeeData3[[#This Row],[Department]]</f>
        <v>Sales</v>
      </c>
      <c r="AP839" t="str">
        <f>EmployeeData3[[#This Row],[Country]]</f>
        <v>US</v>
      </c>
      <c r="AQ839" t="str">
        <f>EmployeeData[[#This Row],[Job Level]]</f>
        <v>Professional</v>
      </c>
      <c r="AR839">
        <v>0</v>
      </c>
    </row>
    <row r="840" spans="1:44">
      <c r="A840">
        <v>46</v>
      </c>
      <c r="B840">
        <v>0.6</v>
      </c>
      <c r="C840">
        <v>0.6</v>
      </c>
      <c r="D840" s="3">
        <v>1.04</v>
      </c>
      <c r="E840">
        <v>0</v>
      </c>
      <c r="F840">
        <v>22</v>
      </c>
      <c r="G840">
        <v>98</v>
      </c>
      <c r="H840">
        <v>13</v>
      </c>
      <c r="I840">
        <v>1.3</v>
      </c>
      <c r="J840">
        <v>1</v>
      </c>
      <c r="K840">
        <v>29</v>
      </c>
      <c r="L840">
        <v>0</v>
      </c>
      <c r="M840">
        <v>0</v>
      </c>
      <c r="N840">
        <v>0</v>
      </c>
      <c r="O840">
        <v>0</v>
      </c>
      <c r="P840">
        <v>0</v>
      </c>
      <c r="Q840">
        <v>1</v>
      </c>
      <c r="R840">
        <v>0</v>
      </c>
      <c r="S840">
        <v>0</v>
      </c>
      <c r="T840">
        <v>0</v>
      </c>
      <c r="U840">
        <v>0</v>
      </c>
      <c r="V840">
        <v>0</v>
      </c>
      <c r="W840">
        <v>0</v>
      </c>
      <c r="X840">
        <v>0</v>
      </c>
      <c r="Y840">
        <v>0</v>
      </c>
      <c r="Z840">
        <v>0</v>
      </c>
      <c r="AA840">
        <v>0</v>
      </c>
      <c r="AB840">
        <v>0</v>
      </c>
      <c r="AC840">
        <v>0</v>
      </c>
      <c r="AD840">
        <v>0</v>
      </c>
      <c r="AE840">
        <v>0</v>
      </c>
      <c r="AF840">
        <v>0</v>
      </c>
      <c r="AG840">
        <v>0</v>
      </c>
      <c r="AH840" s="59" cm="1">
        <f t="array" ref="AH840">$B$1005+SUMPRODUCT(A840:AG840,TRANSPOSE($B$1006:$B$1038))</f>
        <v>-2.3694195662825175</v>
      </c>
      <c r="AI840" s="3">
        <f>EXP(EmployeeData36[[#This Row],[Logit]])</f>
        <v>9.3535001393554751E-2</v>
      </c>
      <c r="AJ840">
        <f>EmployeeData36[[#This Row],[Odds]]/(1+EmployeeData36[[#This Row],[Odds]])</f>
        <v>8.5534529095417797E-2</v>
      </c>
      <c r="AK840">
        <f>IF(AR840=1,LN(EmployeeData36[[#This Row],[Probability]]),LN(1-EmployeeData36[[#This Row],[Probability]]))</f>
        <v>-8.9415569212777921E-2</v>
      </c>
      <c r="AL840" s="3">
        <f>(AR840-EmployeeData36[[#This Row],[Probability]])^2</f>
        <v>7.3161556675748734E-3</v>
      </c>
      <c r="AM840" t="str">
        <f>IF(EmployeeData36[[#This Row],[Probability]]&lt;10%,"Low",
IF(EmployeeData36[[#This Row],[Probability]]&lt;20%,"Moderate",
IF(EmployeeData36[[#This Row],[Probability]]&lt;30%,"High","Very High")))</f>
        <v>Low</v>
      </c>
      <c r="AN840">
        <f t="shared" si="13"/>
        <v>0</v>
      </c>
      <c r="AO840" t="str">
        <f>EmployeeData3[[#This Row],[Department]]</f>
        <v>Operations</v>
      </c>
      <c r="AP840" t="str">
        <f>EmployeeData3[[#This Row],[Country]]</f>
        <v>UK</v>
      </c>
      <c r="AQ840" t="str">
        <f>EmployeeData[[#This Row],[Job Level]]</f>
        <v>Manager</v>
      </c>
      <c r="AR840">
        <v>0</v>
      </c>
    </row>
    <row r="841" spans="1:44">
      <c r="A841">
        <v>36</v>
      </c>
      <c r="B841">
        <v>4.3</v>
      </c>
      <c r="C841">
        <v>4.3</v>
      </c>
      <c r="D841" s="3">
        <v>0.94</v>
      </c>
      <c r="E841">
        <v>1</v>
      </c>
      <c r="F841">
        <v>16</v>
      </c>
      <c r="G841">
        <v>87</v>
      </c>
      <c r="H841">
        <v>5</v>
      </c>
      <c r="I841">
        <v>4</v>
      </c>
      <c r="J841">
        <v>0</v>
      </c>
      <c r="K841">
        <v>21</v>
      </c>
      <c r="L841">
        <v>0</v>
      </c>
      <c r="M841">
        <v>0</v>
      </c>
      <c r="N841">
        <v>0</v>
      </c>
      <c r="O841">
        <v>1</v>
      </c>
      <c r="P841">
        <v>0</v>
      </c>
      <c r="Q841">
        <v>0</v>
      </c>
      <c r="R841">
        <v>0</v>
      </c>
      <c r="S841">
        <v>0</v>
      </c>
      <c r="T841">
        <v>0</v>
      </c>
      <c r="U841">
        <v>0</v>
      </c>
      <c r="V841">
        <v>0</v>
      </c>
      <c r="W841">
        <v>0</v>
      </c>
      <c r="X841">
        <v>0</v>
      </c>
      <c r="Y841">
        <v>0</v>
      </c>
      <c r="Z841">
        <v>0</v>
      </c>
      <c r="AA841">
        <v>0</v>
      </c>
      <c r="AB841">
        <v>0</v>
      </c>
      <c r="AC841">
        <v>0</v>
      </c>
      <c r="AD841">
        <v>0</v>
      </c>
      <c r="AE841">
        <v>0</v>
      </c>
      <c r="AF841">
        <v>0</v>
      </c>
      <c r="AG841">
        <v>1</v>
      </c>
      <c r="AH841" s="59" cm="1">
        <f t="array" ref="AH841">$B$1005+SUMPRODUCT(A841:AG841,TRANSPOSE($B$1006:$B$1038))</f>
        <v>-3.4109034371348175</v>
      </c>
      <c r="AI841" s="3">
        <f>EXP(EmployeeData36[[#This Row],[Logit]])</f>
        <v>3.3011363208520335E-2</v>
      </c>
      <c r="AJ841">
        <f>EmployeeData36[[#This Row],[Odds]]/(1+EmployeeData36[[#This Row],[Odds]])</f>
        <v>3.1956437638776265E-2</v>
      </c>
      <c r="AK841">
        <f>IF(AR841=1,LN(EmployeeData36[[#This Row],[Probability]]),LN(1-EmployeeData36[[#This Row],[Probability]]))</f>
        <v>-3.247819027885876E-2</v>
      </c>
      <c r="AL841" s="3">
        <f>(AR841-EmployeeData36[[#This Row],[Probability]])^2</f>
        <v>1.0212139065609964E-3</v>
      </c>
      <c r="AM841" t="str">
        <f>IF(EmployeeData36[[#This Row],[Probability]]&lt;10%,"Low",
IF(EmployeeData36[[#This Row],[Probability]]&lt;20%,"Moderate",
IF(EmployeeData36[[#This Row],[Probability]]&lt;30%,"High","Very High")))</f>
        <v>Low</v>
      </c>
      <c r="AN841">
        <f t="shared" si="13"/>
        <v>0</v>
      </c>
      <c r="AO841" t="str">
        <f>EmployeeData3[[#This Row],[Department]]</f>
        <v>Operations</v>
      </c>
      <c r="AP841" t="str">
        <f>EmployeeData3[[#This Row],[Country]]</f>
        <v>UK</v>
      </c>
      <c r="AQ841" t="str">
        <f>EmployeeData[[#This Row],[Job Level]]</f>
        <v>Professional</v>
      </c>
      <c r="AR841">
        <v>0</v>
      </c>
    </row>
    <row r="842" spans="1:44">
      <c r="A842">
        <v>46</v>
      </c>
      <c r="B842">
        <v>3.7</v>
      </c>
      <c r="C842">
        <v>0.5</v>
      </c>
      <c r="D842" s="3">
        <v>1</v>
      </c>
      <c r="E842">
        <v>0</v>
      </c>
      <c r="F842">
        <v>11</v>
      </c>
      <c r="G842">
        <v>84</v>
      </c>
      <c r="H842">
        <v>2</v>
      </c>
      <c r="I842">
        <v>7.7</v>
      </c>
      <c r="J842">
        <v>0</v>
      </c>
      <c r="K842">
        <v>24</v>
      </c>
      <c r="L842">
        <v>1</v>
      </c>
      <c r="M842">
        <v>0</v>
      </c>
      <c r="N842">
        <v>0</v>
      </c>
      <c r="O842">
        <v>0</v>
      </c>
      <c r="P842">
        <v>0</v>
      </c>
      <c r="Q842">
        <v>0</v>
      </c>
      <c r="R842">
        <v>0</v>
      </c>
      <c r="S842">
        <v>0</v>
      </c>
      <c r="T842">
        <v>0</v>
      </c>
      <c r="U842">
        <v>0</v>
      </c>
      <c r="V842">
        <v>0</v>
      </c>
      <c r="W842">
        <v>1</v>
      </c>
      <c r="X842">
        <v>0</v>
      </c>
      <c r="Y842">
        <v>0</v>
      </c>
      <c r="Z842">
        <v>0</v>
      </c>
      <c r="AA842">
        <v>0</v>
      </c>
      <c r="AB842">
        <v>0</v>
      </c>
      <c r="AC842">
        <v>1</v>
      </c>
      <c r="AD842">
        <v>0</v>
      </c>
      <c r="AE842">
        <v>0</v>
      </c>
      <c r="AF842">
        <v>0</v>
      </c>
      <c r="AG842">
        <v>0</v>
      </c>
      <c r="AH842" s="59" cm="1">
        <f t="array" ref="AH842">$B$1005+SUMPRODUCT(A842:AG842,TRANSPOSE($B$1006:$B$1038))</f>
        <v>-1.7373666440164017</v>
      </c>
      <c r="AI842" s="3">
        <f>EXP(EmployeeData36[[#This Row],[Logit]])</f>
        <v>0.17598321742746109</v>
      </c>
      <c r="AJ842">
        <f>EmployeeData36[[#This Row],[Odds]]/(1+EmployeeData36[[#This Row],[Odds]])</f>
        <v>0.14964772865758721</v>
      </c>
      <c r="AK842">
        <f>IF(AR842=1,LN(EmployeeData36[[#This Row],[Probability]]),LN(1-EmployeeData36[[#This Row],[Probability]]))</f>
        <v>-0.16210457847958892</v>
      </c>
      <c r="AL842" s="3">
        <f>(AR842-EmployeeData36[[#This Row],[Probability]])^2</f>
        <v>2.2394442692374849E-2</v>
      </c>
      <c r="AM842" t="str">
        <f>IF(EmployeeData36[[#This Row],[Probability]]&lt;10%,"Low",
IF(EmployeeData36[[#This Row],[Probability]]&lt;20%,"Moderate",
IF(EmployeeData36[[#This Row],[Probability]]&lt;30%,"High","Very High")))</f>
        <v>Moderate</v>
      </c>
      <c r="AN842">
        <f t="shared" si="13"/>
        <v>0</v>
      </c>
      <c r="AO842" t="str">
        <f>EmployeeData3[[#This Row],[Department]]</f>
        <v>IT</v>
      </c>
      <c r="AP842" t="str">
        <f>EmployeeData3[[#This Row],[Country]]</f>
        <v>Ireland</v>
      </c>
      <c r="AQ842" t="str">
        <f>EmployeeData[[#This Row],[Job Level]]</f>
        <v>Professional</v>
      </c>
      <c r="AR842">
        <v>0</v>
      </c>
    </row>
    <row r="843" spans="1:44">
      <c r="A843">
        <v>41</v>
      </c>
      <c r="B843">
        <v>5.3</v>
      </c>
      <c r="C843">
        <v>2.4</v>
      </c>
      <c r="D843" s="3">
        <v>1.17</v>
      </c>
      <c r="E843">
        <v>1</v>
      </c>
      <c r="F843">
        <v>4</v>
      </c>
      <c r="G843">
        <v>91</v>
      </c>
      <c r="H843">
        <v>10</v>
      </c>
      <c r="I843">
        <v>2.4</v>
      </c>
      <c r="J843">
        <v>0</v>
      </c>
      <c r="K843">
        <v>24</v>
      </c>
      <c r="L843">
        <v>0</v>
      </c>
      <c r="M843">
        <v>0</v>
      </c>
      <c r="N843">
        <v>1</v>
      </c>
      <c r="O843">
        <v>0</v>
      </c>
      <c r="P843">
        <v>0</v>
      </c>
      <c r="Q843">
        <v>0</v>
      </c>
      <c r="R843">
        <v>0</v>
      </c>
      <c r="S843">
        <v>0</v>
      </c>
      <c r="T843">
        <v>0</v>
      </c>
      <c r="U843">
        <v>0</v>
      </c>
      <c r="V843">
        <v>0</v>
      </c>
      <c r="W843">
        <v>0</v>
      </c>
      <c r="X843">
        <v>0</v>
      </c>
      <c r="Y843">
        <v>0</v>
      </c>
      <c r="Z843">
        <v>0</v>
      </c>
      <c r="AA843">
        <v>0</v>
      </c>
      <c r="AB843">
        <v>1</v>
      </c>
      <c r="AC843">
        <v>0</v>
      </c>
      <c r="AD843">
        <v>0</v>
      </c>
      <c r="AE843">
        <v>0</v>
      </c>
      <c r="AF843">
        <v>1</v>
      </c>
      <c r="AG843">
        <v>0</v>
      </c>
      <c r="AH843" s="59" cm="1">
        <f t="array" ref="AH843">$B$1005+SUMPRODUCT(A843:AG843,TRANSPOSE($B$1006:$B$1038))</f>
        <v>-3.8698965918734993</v>
      </c>
      <c r="AI843" s="3">
        <f>EXP(EmployeeData36[[#This Row],[Logit]])</f>
        <v>2.0860526461644466E-2</v>
      </c>
      <c r="AJ843">
        <f>EmployeeData36[[#This Row],[Odds]]/(1+EmployeeData36[[#This Row],[Odds]])</f>
        <v>2.0434257100671857E-2</v>
      </c>
      <c r="AK843">
        <f>IF(AR843=1,LN(EmployeeData36[[#This Row],[Probability]]),LN(1-EmployeeData36[[#This Row],[Probability]]))</f>
        <v>-2.064592501445485E-2</v>
      </c>
      <c r="AL843" s="3">
        <f>(AR843-EmployeeData36[[#This Row],[Probability]])^2</f>
        <v>4.1755886325635822E-4</v>
      </c>
      <c r="AM843" t="str">
        <f>IF(EmployeeData36[[#This Row],[Probability]]&lt;10%,"Low",
IF(EmployeeData36[[#This Row],[Probability]]&lt;20%,"Moderate",
IF(EmployeeData36[[#This Row],[Probability]]&lt;30%,"High","Very High")))</f>
        <v>Low</v>
      </c>
      <c r="AN843">
        <f t="shared" si="13"/>
        <v>0</v>
      </c>
      <c r="AO843" t="str">
        <f>EmployeeData3[[#This Row],[Department]]</f>
        <v>Operations</v>
      </c>
      <c r="AP843" t="str">
        <f>EmployeeData3[[#This Row],[Country]]</f>
        <v>Germany</v>
      </c>
      <c r="AQ843" t="str">
        <f>EmployeeData[[#This Row],[Job Level]]</f>
        <v>Professional</v>
      </c>
      <c r="AR843">
        <v>0</v>
      </c>
    </row>
    <row r="844" spans="1:44">
      <c r="A844">
        <v>30</v>
      </c>
      <c r="B844">
        <v>7.7</v>
      </c>
      <c r="C844">
        <v>5.4</v>
      </c>
      <c r="D844" s="3">
        <v>0.81</v>
      </c>
      <c r="E844">
        <v>0</v>
      </c>
      <c r="F844">
        <v>29</v>
      </c>
      <c r="G844">
        <v>48</v>
      </c>
      <c r="H844">
        <v>5</v>
      </c>
      <c r="I844">
        <v>1.1000000000000001</v>
      </c>
      <c r="J844">
        <v>1</v>
      </c>
      <c r="K844">
        <v>18</v>
      </c>
      <c r="L844">
        <v>1</v>
      </c>
      <c r="M844">
        <v>0</v>
      </c>
      <c r="N844">
        <v>0</v>
      </c>
      <c r="O844">
        <v>0</v>
      </c>
      <c r="P844">
        <v>0</v>
      </c>
      <c r="Q844">
        <v>0</v>
      </c>
      <c r="R844">
        <v>0</v>
      </c>
      <c r="S844">
        <v>0</v>
      </c>
      <c r="T844">
        <v>0</v>
      </c>
      <c r="U844">
        <v>1</v>
      </c>
      <c r="V844">
        <v>0</v>
      </c>
      <c r="W844">
        <v>0</v>
      </c>
      <c r="X844">
        <v>0</v>
      </c>
      <c r="Y844">
        <v>0</v>
      </c>
      <c r="Z844">
        <v>0</v>
      </c>
      <c r="AA844">
        <v>0</v>
      </c>
      <c r="AB844">
        <v>0</v>
      </c>
      <c r="AC844">
        <v>0</v>
      </c>
      <c r="AD844">
        <v>0</v>
      </c>
      <c r="AE844">
        <v>1</v>
      </c>
      <c r="AF844">
        <v>0</v>
      </c>
      <c r="AG844">
        <v>1</v>
      </c>
      <c r="AH844" s="59" cm="1">
        <f t="array" ref="AH844">$B$1005+SUMPRODUCT(A844:AG844,TRANSPOSE($B$1006:$B$1038))</f>
        <v>0.33520357239853715</v>
      </c>
      <c r="AI844" s="3">
        <f>EXP(EmployeeData36[[#This Row],[Logit]])</f>
        <v>1.3982249962681925</v>
      </c>
      <c r="AJ844">
        <f>EmployeeData36[[#This Row],[Odds]]/(1+EmployeeData36[[#This Row],[Odds]])</f>
        <v>0.58302494488379097</v>
      </c>
      <c r="AK844">
        <f>IF(AR844=1,LN(EmployeeData36[[#This Row],[Probability]]),LN(1-EmployeeData36[[#This Row],[Probability]]))</f>
        <v>-0.53952530643928365</v>
      </c>
      <c r="AL844" s="3">
        <f>(AR844-EmployeeData36[[#This Row],[Probability]])^2</f>
        <v>0.17386819658916555</v>
      </c>
      <c r="AM844" t="str">
        <f>IF(EmployeeData36[[#This Row],[Probability]]&lt;10%,"Low",
IF(EmployeeData36[[#This Row],[Probability]]&lt;20%,"Moderate",
IF(EmployeeData36[[#This Row],[Probability]]&lt;30%,"High","Very High")))</f>
        <v>Very High</v>
      </c>
      <c r="AN844">
        <f t="shared" si="13"/>
        <v>1</v>
      </c>
      <c r="AO844" t="str">
        <f>EmployeeData3[[#This Row],[Department]]</f>
        <v>Finance</v>
      </c>
      <c r="AP844" t="str">
        <f>EmployeeData3[[#This Row],[Country]]</f>
        <v>US</v>
      </c>
      <c r="AQ844" t="str">
        <f>EmployeeData[[#This Row],[Job Level]]</f>
        <v>Professional</v>
      </c>
      <c r="AR844">
        <v>1</v>
      </c>
    </row>
    <row r="845" spans="1:44">
      <c r="A845">
        <v>39</v>
      </c>
      <c r="B845">
        <v>5.8</v>
      </c>
      <c r="C845">
        <v>5.3</v>
      </c>
      <c r="D845" s="3">
        <v>0.87</v>
      </c>
      <c r="E845">
        <v>0</v>
      </c>
      <c r="F845">
        <v>21</v>
      </c>
      <c r="G845">
        <v>49</v>
      </c>
      <c r="H845">
        <v>11</v>
      </c>
      <c r="I845">
        <v>4.5</v>
      </c>
      <c r="J845">
        <v>0</v>
      </c>
      <c r="K845">
        <v>44</v>
      </c>
      <c r="L845">
        <v>0</v>
      </c>
      <c r="M845">
        <v>0</v>
      </c>
      <c r="N845">
        <v>0</v>
      </c>
      <c r="O845">
        <v>0</v>
      </c>
      <c r="P845">
        <v>0</v>
      </c>
      <c r="Q845">
        <v>0</v>
      </c>
      <c r="R845">
        <v>1</v>
      </c>
      <c r="S845">
        <v>0</v>
      </c>
      <c r="T845">
        <v>1</v>
      </c>
      <c r="U845">
        <v>0</v>
      </c>
      <c r="V845">
        <v>0</v>
      </c>
      <c r="W845">
        <v>0</v>
      </c>
      <c r="X845">
        <v>0</v>
      </c>
      <c r="Y845">
        <v>0</v>
      </c>
      <c r="Z845">
        <v>0</v>
      </c>
      <c r="AA845">
        <v>0</v>
      </c>
      <c r="AB845">
        <v>0</v>
      </c>
      <c r="AC845">
        <v>0</v>
      </c>
      <c r="AD845">
        <v>0</v>
      </c>
      <c r="AE845">
        <v>0</v>
      </c>
      <c r="AF845">
        <v>0</v>
      </c>
      <c r="AG845">
        <v>0</v>
      </c>
      <c r="AH845" s="59" cm="1">
        <f t="array" ref="AH845">$B$1005+SUMPRODUCT(A845:AG845,TRANSPOSE($B$1006:$B$1038))</f>
        <v>-0.90643610807131092</v>
      </c>
      <c r="AI845" s="3">
        <f>EXP(EmployeeData36[[#This Row],[Logit]])</f>
        <v>0.40396133620189767</v>
      </c>
      <c r="AJ845">
        <f>EmployeeData36[[#This Row],[Odds]]/(1+EmployeeData36[[#This Row],[Odds]])</f>
        <v>0.28772967302270902</v>
      </c>
      <c r="AK845">
        <f>IF(AR845=1,LN(EmployeeData36[[#This Row],[Probability]]),LN(1-EmployeeData36[[#This Row],[Probability]]))</f>
        <v>-1.2457338749780071</v>
      </c>
      <c r="AL845" s="3">
        <f>(AR845-EmployeeData36[[#This Row],[Probability]])^2</f>
        <v>0.50732901869233704</v>
      </c>
      <c r="AM845" t="str">
        <f>IF(EmployeeData36[[#This Row],[Probability]]&lt;10%,"Low",
IF(EmployeeData36[[#This Row],[Probability]]&lt;20%,"Moderate",
IF(EmployeeData36[[#This Row],[Probability]]&lt;30%,"High","Very High")))</f>
        <v>High</v>
      </c>
      <c r="AN845">
        <f t="shared" si="13"/>
        <v>1</v>
      </c>
      <c r="AO845" t="str">
        <f>EmployeeData3[[#This Row],[Department]]</f>
        <v>Claims</v>
      </c>
      <c r="AP845" t="str">
        <f>EmployeeData3[[#This Row],[Country]]</f>
        <v>UK</v>
      </c>
      <c r="AQ845" t="str">
        <f>EmployeeData[[#This Row],[Job Level]]</f>
        <v>Senior</v>
      </c>
      <c r="AR845">
        <v>1</v>
      </c>
    </row>
    <row r="846" spans="1:44">
      <c r="A846">
        <v>50</v>
      </c>
      <c r="B846">
        <v>2.2000000000000002</v>
      </c>
      <c r="C846">
        <v>2.2000000000000002</v>
      </c>
      <c r="D846" s="3">
        <v>1.18</v>
      </c>
      <c r="E846">
        <v>0</v>
      </c>
      <c r="F846">
        <v>10</v>
      </c>
      <c r="G846">
        <v>59</v>
      </c>
      <c r="H846">
        <v>12</v>
      </c>
      <c r="I846">
        <v>1.9</v>
      </c>
      <c r="J846">
        <v>1</v>
      </c>
      <c r="K846">
        <v>28</v>
      </c>
      <c r="L846">
        <v>1</v>
      </c>
      <c r="M846">
        <v>0</v>
      </c>
      <c r="N846">
        <v>0</v>
      </c>
      <c r="O846">
        <v>1</v>
      </c>
      <c r="P846">
        <v>0</v>
      </c>
      <c r="Q846">
        <v>0</v>
      </c>
      <c r="R846">
        <v>0</v>
      </c>
      <c r="S846">
        <v>1</v>
      </c>
      <c r="T846">
        <v>0</v>
      </c>
      <c r="U846">
        <v>1</v>
      </c>
      <c r="V846">
        <v>0</v>
      </c>
      <c r="W846">
        <v>0</v>
      </c>
      <c r="X846">
        <v>0</v>
      </c>
      <c r="Y846">
        <v>0</v>
      </c>
      <c r="Z846">
        <v>0</v>
      </c>
      <c r="AA846">
        <v>0</v>
      </c>
      <c r="AB846">
        <v>0</v>
      </c>
      <c r="AC846">
        <v>0</v>
      </c>
      <c r="AD846">
        <v>0</v>
      </c>
      <c r="AE846">
        <v>0</v>
      </c>
      <c r="AF846">
        <v>0</v>
      </c>
      <c r="AG846">
        <v>0</v>
      </c>
      <c r="AH846" s="59" cm="1">
        <f t="array" ref="AH846">$B$1005+SUMPRODUCT(A846:AG846,TRANSPOSE($B$1006:$B$1038))</f>
        <v>-0.84453642617413616</v>
      </c>
      <c r="AI846" s="3">
        <f>EXP(EmployeeData36[[#This Row],[Logit]])</f>
        <v>0.42975653592193269</v>
      </c>
      <c r="AJ846">
        <f>EmployeeData36[[#This Row],[Odds]]/(1+EmployeeData36[[#This Row],[Odds]])</f>
        <v>0.30058022126460709</v>
      </c>
      <c r="AK846">
        <f>IF(AR846=1,LN(EmployeeData36[[#This Row],[Probability]]),LN(1-EmployeeData36[[#This Row],[Probability]]))</f>
        <v>-0.35750417517680927</v>
      </c>
      <c r="AL846" s="3">
        <f>(AR846-EmployeeData36[[#This Row],[Probability]])^2</f>
        <v>9.0348469415480165E-2</v>
      </c>
      <c r="AM846" t="str">
        <f>IF(EmployeeData36[[#This Row],[Probability]]&lt;10%,"Low",
IF(EmployeeData36[[#This Row],[Probability]]&lt;20%,"Moderate",
IF(EmployeeData36[[#This Row],[Probability]]&lt;30%,"High","Very High")))</f>
        <v>Very High</v>
      </c>
      <c r="AN846">
        <f t="shared" si="13"/>
        <v>0</v>
      </c>
      <c r="AO846" t="str">
        <f>EmployeeData3[[#This Row],[Department]]</f>
        <v>Finance</v>
      </c>
      <c r="AP846" t="str">
        <f>EmployeeData3[[#This Row],[Country]]</f>
        <v>UK</v>
      </c>
      <c r="AQ846" t="str">
        <f>EmployeeData[[#This Row],[Job Level]]</f>
        <v>Senior Manager</v>
      </c>
      <c r="AR846">
        <v>0</v>
      </c>
    </row>
    <row r="847" spans="1:44">
      <c r="A847">
        <v>37</v>
      </c>
      <c r="B847">
        <v>6.9</v>
      </c>
      <c r="C847">
        <v>2.6</v>
      </c>
      <c r="D847" s="3">
        <v>1.1200000000000001</v>
      </c>
      <c r="E847">
        <v>0</v>
      </c>
      <c r="F847">
        <v>22</v>
      </c>
      <c r="G847">
        <v>88</v>
      </c>
      <c r="H847">
        <v>2</v>
      </c>
      <c r="I847">
        <v>1.3</v>
      </c>
      <c r="J847">
        <v>0</v>
      </c>
      <c r="K847">
        <v>25</v>
      </c>
      <c r="L847">
        <v>1</v>
      </c>
      <c r="M847">
        <v>0</v>
      </c>
      <c r="N847">
        <v>0</v>
      </c>
      <c r="O847">
        <v>0</v>
      </c>
      <c r="P847">
        <v>0</v>
      </c>
      <c r="Q847">
        <v>0</v>
      </c>
      <c r="R847">
        <v>0</v>
      </c>
      <c r="S847">
        <v>0</v>
      </c>
      <c r="T847">
        <v>0</v>
      </c>
      <c r="U847">
        <v>0</v>
      </c>
      <c r="V847">
        <v>0</v>
      </c>
      <c r="W847">
        <v>0</v>
      </c>
      <c r="X847">
        <v>0</v>
      </c>
      <c r="Y847">
        <v>1</v>
      </c>
      <c r="Z847">
        <v>0</v>
      </c>
      <c r="AA847">
        <v>0</v>
      </c>
      <c r="AB847">
        <v>0</v>
      </c>
      <c r="AC847">
        <v>0</v>
      </c>
      <c r="AD847">
        <v>0</v>
      </c>
      <c r="AE847">
        <v>0</v>
      </c>
      <c r="AF847">
        <v>0</v>
      </c>
      <c r="AG847">
        <v>0</v>
      </c>
      <c r="AH847" s="59" cm="1">
        <f t="array" ref="AH847">$B$1005+SUMPRODUCT(A847:AG847,TRANSPOSE($B$1006:$B$1038))</f>
        <v>-2.3560421792311321</v>
      </c>
      <c r="AI847" s="3">
        <f>EXP(EmployeeData36[[#This Row],[Logit]])</f>
        <v>9.4794662008745978E-2</v>
      </c>
      <c r="AJ847">
        <f>EmployeeData36[[#This Row],[Odds]]/(1+EmployeeData36[[#This Row],[Odds]])</f>
        <v>8.6586704610721515E-2</v>
      </c>
      <c r="AK847">
        <f>IF(AR847=1,LN(EmployeeData36[[#This Row],[Probability]]),LN(1-EmployeeData36[[#This Row],[Probability]]))</f>
        <v>-9.0566822404091474E-2</v>
      </c>
      <c r="AL847" s="3">
        <f>(AR847-EmployeeData36[[#This Row],[Probability]])^2</f>
        <v>7.4972574153443425E-3</v>
      </c>
      <c r="AM847" t="str">
        <f>IF(EmployeeData36[[#This Row],[Probability]]&lt;10%,"Low",
IF(EmployeeData36[[#This Row],[Probability]]&lt;20%,"Moderate",
IF(EmployeeData36[[#This Row],[Probability]]&lt;30%,"High","Very High")))</f>
        <v>Low</v>
      </c>
      <c r="AN847">
        <f t="shared" si="13"/>
        <v>0</v>
      </c>
      <c r="AO847" t="str">
        <f>EmployeeData3[[#This Row],[Department]]</f>
        <v>Sales</v>
      </c>
      <c r="AP847" t="str">
        <f>EmployeeData3[[#This Row],[Country]]</f>
        <v>UK</v>
      </c>
      <c r="AQ847" t="str">
        <f>EmployeeData[[#This Row],[Job Level]]</f>
        <v>Professional</v>
      </c>
      <c r="AR847">
        <v>0</v>
      </c>
    </row>
    <row r="848" spans="1:44">
      <c r="A848">
        <v>29</v>
      </c>
      <c r="B848">
        <v>10.8</v>
      </c>
      <c r="C848">
        <v>2.9</v>
      </c>
      <c r="D848" s="3">
        <v>0.99</v>
      </c>
      <c r="E848">
        <v>0</v>
      </c>
      <c r="F848">
        <v>15</v>
      </c>
      <c r="G848">
        <v>65</v>
      </c>
      <c r="H848">
        <v>10</v>
      </c>
      <c r="I848">
        <v>0.7</v>
      </c>
      <c r="J848">
        <v>0</v>
      </c>
      <c r="K848">
        <v>29</v>
      </c>
      <c r="L848">
        <v>0</v>
      </c>
      <c r="M848">
        <v>0</v>
      </c>
      <c r="N848">
        <v>0</v>
      </c>
      <c r="O848">
        <v>0</v>
      </c>
      <c r="P848">
        <v>0</v>
      </c>
      <c r="Q848">
        <v>0</v>
      </c>
      <c r="R848">
        <v>0</v>
      </c>
      <c r="S848">
        <v>0</v>
      </c>
      <c r="T848">
        <v>0</v>
      </c>
      <c r="U848">
        <v>0</v>
      </c>
      <c r="V848">
        <v>0</v>
      </c>
      <c r="W848">
        <v>1</v>
      </c>
      <c r="X848">
        <v>0</v>
      </c>
      <c r="Y848">
        <v>0</v>
      </c>
      <c r="Z848">
        <v>0</v>
      </c>
      <c r="AA848">
        <v>0</v>
      </c>
      <c r="AB848">
        <v>0</v>
      </c>
      <c r="AC848">
        <v>0</v>
      </c>
      <c r="AD848">
        <v>0</v>
      </c>
      <c r="AE848">
        <v>0</v>
      </c>
      <c r="AF848">
        <v>0</v>
      </c>
      <c r="AG848">
        <v>0</v>
      </c>
      <c r="AH848" s="59" cm="1">
        <f t="array" ref="AH848">$B$1005+SUMPRODUCT(A848:AG848,TRANSPOSE($B$1006:$B$1038))</f>
        <v>-2.2224697842030219</v>
      </c>
      <c r="AI848" s="3">
        <f>EXP(EmployeeData36[[#This Row],[Logit]])</f>
        <v>0.10834119873990966</v>
      </c>
      <c r="AJ848">
        <f>EmployeeData36[[#This Row],[Odds]]/(1+EmployeeData36[[#This Row],[Odds]])</f>
        <v>9.7750763810895466E-2</v>
      </c>
      <c r="AK848">
        <f>IF(AR848=1,LN(EmployeeData36[[#This Row],[Probability]]),LN(1-EmployeeData36[[#This Row],[Probability]]))</f>
        <v>-0.10286448202196422</v>
      </c>
      <c r="AL848" s="3">
        <f>(AR848-EmployeeData36[[#This Row],[Probability]])^2</f>
        <v>9.5552118256134709E-3</v>
      </c>
      <c r="AM848" t="str">
        <f>IF(EmployeeData36[[#This Row],[Probability]]&lt;10%,"Low",
IF(EmployeeData36[[#This Row],[Probability]]&lt;20%,"Moderate",
IF(EmployeeData36[[#This Row],[Probability]]&lt;30%,"High","Very High")))</f>
        <v>Low</v>
      </c>
      <c r="AN848">
        <f t="shared" si="13"/>
        <v>0</v>
      </c>
      <c r="AO848" t="str">
        <f>EmployeeData3[[#This Row],[Department]]</f>
        <v>IT</v>
      </c>
      <c r="AP848" t="str">
        <f>EmployeeData3[[#This Row],[Country]]</f>
        <v>UK</v>
      </c>
      <c r="AQ848" t="str">
        <f>EmployeeData[[#This Row],[Job Level]]</f>
        <v>Professional</v>
      </c>
      <c r="AR848">
        <v>0</v>
      </c>
    </row>
    <row r="849" spans="1:44">
      <c r="A849">
        <v>24</v>
      </c>
      <c r="B849">
        <v>7.9</v>
      </c>
      <c r="C849">
        <v>1.3</v>
      </c>
      <c r="D849" s="3">
        <v>1.1000000000000001</v>
      </c>
      <c r="E849">
        <v>0</v>
      </c>
      <c r="F849">
        <v>13</v>
      </c>
      <c r="G849">
        <v>57</v>
      </c>
      <c r="H849">
        <v>10</v>
      </c>
      <c r="I849">
        <v>3.9</v>
      </c>
      <c r="J849">
        <v>1</v>
      </c>
      <c r="K849">
        <v>60</v>
      </c>
      <c r="L849">
        <v>0</v>
      </c>
      <c r="M849">
        <v>0</v>
      </c>
      <c r="N849">
        <v>0</v>
      </c>
      <c r="O849">
        <v>0</v>
      </c>
      <c r="P849">
        <v>0</v>
      </c>
      <c r="Q849">
        <v>0</v>
      </c>
      <c r="R849">
        <v>0</v>
      </c>
      <c r="S849">
        <v>0</v>
      </c>
      <c r="T849">
        <v>1</v>
      </c>
      <c r="U849">
        <v>0</v>
      </c>
      <c r="V849">
        <v>0</v>
      </c>
      <c r="W849">
        <v>0</v>
      </c>
      <c r="X849">
        <v>0</v>
      </c>
      <c r="Y849">
        <v>0</v>
      </c>
      <c r="Z849">
        <v>0</v>
      </c>
      <c r="AA849">
        <v>0</v>
      </c>
      <c r="AB849">
        <v>0</v>
      </c>
      <c r="AC849">
        <v>0</v>
      </c>
      <c r="AD849">
        <v>0</v>
      </c>
      <c r="AE849">
        <v>0</v>
      </c>
      <c r="AF849">
        <v>0</v>
      </c>
      <c r="AG849">
        <v>0</v>
      </c>
      <c r="AH849" s="59" cm="1">
        <f t="array" ref="AH849">$B$1005+SUMPRODUCT(A849:AG849,TRANSPOSE($B$1006:$B$1038))</f>
        <v>-1.2265068417544329</v>
      </c>
      <c r="AI849" s="3">
        <f>EXP(EmployeeData36[[#This Row],[Logit]])</f>
        <v>0.29331538728656742</v>
      </c>
      <c r="AJ849">
        <f>EmployeeData36[[#This Row],[Odds]]/(1+EmployeeData36[[#This Row],[Odds]])</f>
        <v>0.22679339484389496</v>
      </c>
      <c r="AK849">
        <f>IF(AR849=1,LN(EmployeeData36[[#This Row],[Probability]]),LN(1-EmployeeData36[[#This Row],[Probability]]))</f>
        <v>-0.25720898906144735</v>
      </c>
      <c r="AL849" s="3">
        <f>(AR849-EmployeeData36[[#This Row],[Probability]])^2</f>
        <v>5.143524394481884E-2</v>
      </c>
      <c r="AM849" t="str">
        <f>IF(EmployeeData36[[#This Row],[Probability]]&lt;10%,"Low",
IF(EmployeeData36[[#This Row],[Probability]]&lt;20%,"Moderate",
IF(EmployeeData36[[#This Row],[Probability]]&lt;30%,"High","Very High")))</f>
        <v>High</v>
      </c>
      <c r="AN849">
        <f t="shared" si="13"/>
        <v>0</v>
      </c>
      <c r="AO849" t="str">
        <f>EmployeeData3[[#This Row],[Department]]</f>
        <v>Claims</v>
      </c>
      <c r="AP849" t="str">
        <f>EmployeeData3[[#This Row],[Country]]</f>
        <v>UK</v>
      </c>
      <c r="AQ849" t="str">
        <f>EmployeeData[[#This Row],[Job Level]]</f>
        <v>Professional</v>
      </c>
      <c r="AR849">
        <v>0</v>
      </c>
    </row>
    <row r="850" spans="1:44">
      <c r="A850">
        <v>31</v>
      </c>
      <c r="B850">
        <v>1.3</v>
      </c>
      <c r="C850">
        <v>0.5</v>
      </c>
      <c r="D850" s="3">
        <v>1.04</v>
      </c>
      <c r="E850">
        <v>0</v>
      </c>
      <c r="F850">
        <v>20</v>
      </c>
      <c r="G850">
        <v>67</v>
      </c>
      <c r="H850">
        <v>6</v>
      </c>
      <c r="I850">
        <v>5.8</v>
      </c>
      <c r="J850">
        <v>0</v>
      </c>
      <c r="K850">
        <v>10</v>
      </c>
      <c r="L850">
        <v>1</v>
      </c>
      <c r="M850">
        <v>0</v>
      </c>
      <c r="N850">
        <v>1</v>
      </c>
      <c r="O850">
        <v>0</v>
      </c>
      <c r="P850">
        <v>0</v>
      </c>
      <c r="Q850">
        <v>1</v>
      </c>
      <c r="R850">
        <v>0</v>
      </c>
      <c r="S850">
        <v>0</v>
      </c>
      <c r="T850">
        <v>0</v>
      </c>
      <c r="U850">
        <v>0</v>
      </c>
      <c r="V850">
        <v>0</v>
      </c>
      <c r="W850">
        <v>0</v>
      </c>
      <c r="X850">
        <v>0</v>
      </c>
      <c r="Y850">
        <v>1</v>
      </c>
      <c r="Z850">
        <v>0</v>
      </c>
      <c r="AA850">
        <v>0</v>
      </c>
      <c r="AB850">
        <v>0</v>
      </c>
      <c r="AC850">
        <v>0</v>
      </c>
      <c r="AD850">
        <v>0</v>
      </c>
      <c r="AE850">
        <v>1</v>
      </c>
      <c r="AF850">
        <v>0</v>
      </c>
      <c r="AG850">
        <v>0</v>
      </c>
      <c r="AH850" s="59" cm="1">
        <f t="array" ref="AH850">$B$1005+SUMPRODUCT(A850:AG850,TRANSPOSE($B$1006:$B$1038))</f>
        <v>-1.3966335761423245</v>
      </c>
      <c r="AI850" s="3">
        <f>EXP(EmployeeData36[[#This Row],[Logit]])</f>
        <v>0.24742851273177768</v>
      </c>
      <c r="AJ850">
        <f>EmployeeData36[[#This Row],[Odds]]/(1+EmployeeData36[[#This Row],[Odds]])</f>
        <v>0.19835085554516246</v>
      </c>
      <c r="AK850">
        <f>IF(AR850=1,LN(EmployeeData36[[#This Row],[Probability]]),LN(1-EmployeeData36[[#This Row],[Probability]]))</f>
        <v>-0.22108424257815085</v>
      </c>
      <c r="AL850" s="3">
        <f>(AR850-EmployeeData36[[#This Row],[Probability]])^2</f>
        <v>3.9343061895497904E-2</v>
      </c>
      <c r="AM850" t="str">
        <f>IF(EmployeeData36[[#This Row],[Probability]]&lt;10%,"Low",
IF(EmployeeData36[[#This Row],[Probability]]&lt;20%,"Moderate",
IF(EmployeeData36[[#This Row],[Probability]]&lt;30%,"High","Very High")))</f>
        <v>Moderate</v>
      </c>
      <c r="AN850">
        <f t="shared" si="13"/>
        <v>0</v>
      </c>
      <c r="AO850" t="str">
        <f>EmployeeData3[[#This Row],[Department]]</f>
        <v>Sales</v>
      </c>
      <c r="AP850" t="str">
        <f>EmployeeData3[[#This Row],[Country]]</f>
        <v>US</v>
      </c>
      <c r="AQ850" t="str">
        <f>EmployeeData[[#This Row],[Job Level]]</f>
        <v>Manager</v>
      </c>
      <c r="AR850">
        <v>0</v>
      </c>
    </row>
    <row r="851" spans="1:44">
      <c r="A851">
        <v>34</v>
      </c>
      <c r="B851">
        <v>5.8</v>
      </c>
      <c r="C851">
        <v>1.8</v>
      </c>
      <c r="D851" s="3">
        <v>1.1100000000000001</v>
      </c>
      <c r="E851">
        <v>0</v>
      </c>
      <c r="F851">
        <v>9</v>
      </c>
      <c r="G851">
        <v>69</v>
      </c>
      <c r="H851">
        <v>7</v>
      </c>
      <c r="I851">
        <v>0.9</v>
      </c>
      <c r="J851">
        <v>1</v>
      </c>
      <c r="K851">
        <v>14</v>
      </c>
      <c r="L851">
        <v>1</v>
      </c>
      <c r="M851">
        <v>1</v>
      </c>
      <c r="N851">
        <v>0</v>
      </c>
      <c r="O851">
        <v>0</v>
      </c>
      <c r="P851">
        <v>0</v>
      </c>
      <c r="Q851">
        <v>0</v>
      </c>
      <c r="R851">
        <v>1</v>
      </c>
      <c r="S851">
        <v>0</v>
      </c>
      <c r="T851">
        <v>0</v>
      </c>
      <c r="U851">
        <v>0</v>
      </c>
      <c r="V851">
        <v>0</v>
      </c>
      <c r="W851">
        <v>0</v>
      </c>
      <c r="X851">
        <v>0</v>
      </c>
      <c r="Y851">
        <v>0</v>
      </c>
      <c r="Z851">
        <v>0</v>
      </c>
      <c r="AA851">
        <v>0</v>
      </c>
      <c r="AB851">
        <v>0</v>
      </c>
      <c r="AC851">
        <v>0</v>
      </c>
      <c r="AD851">
        <v>0</v>
      </c>
      <c r="AE851">
        <v>0</v>
      </c>
      <c r="AF851">
        <v>0</v>
      </c>
      <c r="AG851">
        <v>0</v>
      </c>
      <c r="AH851" s="59" cm="1">
        <f t="array" ref="AH851">$B$1005+SUMPRODUCT(A851:AG851,TRANSPOSE($B$1006:$B$1038))</f>
        <v>-1.6847801739422548</v>
      </c>
      <c r="AI851" s="3">
        <f>EXP(EmployeeData36[[#This Row],[Logit]])</f>
        <v>0.18548520195536849</v>
      </c>
      <c r="AJ851">
        <f>EmployeeData36[[#This Row],[Odds]]/(1+EmployeeData36[[#This Row],[Odds]])</f>
        <v>0.15646353210434397</v>
      </c>
      <c r="AK851">
        <f>IF(AR851=1,LN(EmployeeData36[[#This Row],[Probability]]),LN(1-EmployeeData36[[#This Row],[Probability]]))</f>
        <v>-0.17015214391093098</v>
      </c>
      <c r="AL851" s="3">
        <f>(AR851-EmployeeData36[[#This Row],[Probability]])^2</f>
        <v>2.4480836878567076E-2</v>
      </c>
      <c r="AM851" t="str">
        <f>IF(EmployeeData36[[#This Row],[Probability]]&lt;10%,"Low",
IF(EmployeeData36[[#This Row],[Probability]]&lt;20%,"Moderate",
IF(EmployeeData36[[#This Row],[Probability]]&lt;30%,"High","Very High")))</f>
        <v>Moderate</v>
      </c>
      <c r="AN851">
        <f t="shared" si="13"/>
        <v>0</v>
      </c>
      <c r="AO851" t="str">
        <f>EmployeeData3[[#This Row],[Department]]</f>
        <v>Operations</v>
      </c>
      <c r="AP851" t="str">
        <f>EmployeeData3[[#This Row],[Country]]</f>
        <v>UK</v>
      </c>
      <c r="AQ851" t="str">
        <f>EmployeeData[[#This Row],[Job Level]]</f>
        <v>Senior</v>
      </c>
      <c r="AR851">
        <v>0</v>
      </c>
    </row>
    <row r="852" spans="1:44">
      <c r="A852">
        <v>45</v>
      </c>
      <c r="B852">
        <v>1.4</v>
      </c>
      <c r="C852">
        <v>1.4</v>
      </c>
      <c r="D852" s="3">
        <v>1</v>
      </c>
      <c r="E852">
        <v>0</v>
      </c>
      <c r="F852">
        <v>13</v>
      </c>
      <c r="G852">
        <v>75</v>
      </c>
      <c r="H852">
        <v>5</v>
      </c>
      <c r="I852">
        <v>2.1</v>
      </c>
      <c r="J852">
        <v>0</v>
      </c>
      <c r="K852">
        <v>7</v>
      </c>
      <c r="L852">
        <v>1</v>
      </c>
      <c r="M852">
        <v>0</v>
      </c>
      <c r="N852">
        <v>0</v>
      </c>
      <c r="O852">
        <v>0</v>
      </c>
      <c r="P852">
        <v>0</v>
      </c>
      <c r="Q852">
        <v>0</v>
      </c>
      <c r="R852">
        <v>0</v>
      </c>
      <c r="S852">
        <v>0</v>
      </c>
      <c r="T852">
        <v>0</v>
      </c>
      <c r="U852">
        <v>0</v>
      </c>
      <c r="V852">
        <v>0</v>
      </c>
      <c r="W852">
        <v>1</v>
      </c>
      <c r="X852">
        <v>0</v>
      </c>
      <c r="Y852">
        <v>0</v>
      </c>
      <c r="Z852">
        <v>0</v>
      </c>
      <c r="AA852">
        <v>0</v>
      </c>
      <c r="AB852">
        <v>0</v>
      </c>
      <c r="AC852">
        <v>0</v>
      </c>
      <c r="AD852">
        <v>0</v>
      </c>
      <c r="AE852">
        <v>1</v>
      </c>
      <c r="AF852">
        <v>0</v>
      </c>
      <c r="AG852">
        <v>0</v>
      </c>
      <c r="AH852" s="59" cm="1">
        <f t="array" ref="AH852">$B$1005+SUMPRODUCT(A852:AG852,TRANSPOSE($B$1006:$B$1038))</f>
        <v>-1.9756394770226151</v>
      </c>
      <c r="AI852" s="3">
        <f>EXP(EmployeeData36[[#This Row],[Logit]])</f>
        <v>0.13867260593799274</v>
      </c>
      <c r="AJ852">
        <f>EmployeeData36[[#This Row],[Odds]]/(1+EmployeeData36[[#This Row],[Odds]])</f>
        <v>0.12178444024633386</v>
      </c>
      <c r="AK852">
        <f>IF(AR852=1,LN(EmployeeData36[[#This Row],[Probability]]),LN(1-EmployeeData36[[#This Row],[Probability]]))</f>
        <v>-2.1055026802549244</v>
      </c>
      <c r="AL852" s="3">
        <f>(AR852-EmployeeData36[[#This Row],[Probability]])^2</f>
        <v>0.77126256939344517</v>
      </c>
      <c r="AM852" t="str">
        <f>IF(EmployeeData36[[#This Row],[Probability]]&lt;10%,"Low",
IF(EmployeeData36[[#This Row],[Probability]]&lt;20%,"Moderate",
IF(EmployeeData36[[#This Row],[Probability]]&lt;30%,"High","Very High")))</f>
        <v>Moderate</v>
      </c>
      <c r="AN852">
        <f t="shared" si="13"/>
        <v>1</v>
      </c>
      <c r="AO852" t="str">
        <f>EmployeeData3[[#This Row],[Department]]</f>
        <v>IT</v>
      </c>
      <c r="AP852" t="str">
        <f>EmployeeData3[[#This Row],[Country]]</f>
        <v>US</v>
      </c>
      <c r="AQ852" t="str">
        <f>EmployeeData[[#This Row],[Job Level]]</f>
        <v>Professional</v>
      </c>
      <c r="AR852">
        <v>1</v>
      </c>
    </row>
    <row r="853" spans="1:44">
      <c r="A853">
        <v>28</v>
      </c>
      <c r="B853">
        <v>3.2</v>
      </c>
      <c r="C853">
        <v>0.2</v>
      </c>
      <c r="D853" s="3">
        <v>1.1100000000000001</v>
      </c>
      <c r="E853">
        <v>0</v>
      </c>
      <c r="F853">
        <v>17</v>
      </c>
      <c r="G853">
        <v>75</v>
      </c>
      <c r="H853">
        <v>1</v>
      </c>
      <c r="I853">
        <v>2.2000000000000002</v>
      </c>
      <c r="J853">
        <v>0</v>
      </c>
      <c r="K853">
        <v>21</v>
      </c>
      <c r="L853">
        <v>0</v>
      </c>
      <c r="M853">
        <v>0</v>
      </c>
      <c r="N853">
        <v>0</v>
      </c>
      <c r="O853">
        <v>0</v>
      </c>
      <c r="P853">
        <v>0</v>
      </c>
      <c r="Q853">
        <v>1</v>
      </c>
      <c r="R853">
        <v>0</v>
      </c>
      <c r="S853">
        <v>0</v>
      </c>
      <c r="T853">
        <v>0</v>
      </c>
      <c r="U853">
        <v>0</v>
      </c>
      <c r="V853">
        <v>0</v>
      </c>
      <c r="W853">
        <v>0</v>
      </c>
      <c r="X853">
        <v>1</v>
      </c>
      <c r="Y853">
        <v>0</v>
      </c>
      <c r="Z853">
        <v>0</v>
      </c>
      <c r="AA853">
        <v>0</v>
      </c>
      <c r="AB853">
        <v>0</v>
      </c>
      <c r="AC853">
        <v>0</v>
      </c>
      <c r="AD853">
        <v>0</v>
      </c>
      <c r="AE853">
        <v>0</v>
      </c>
      <c r="AF853">
        <v>0</v>
      </c>
      <c r="AG853">
        <v>0</v>
      </c>
      <c r="AH853" s="59" cm="1">
        <f t="array" ref="AH853">$B$1005+SUMPRODUCT(A853:AG853,TRANSPOSE($B$1006:$B$1038))</f>
        <v>-2.7823603397041961</v>
      </c>
      <c r="AI853" s="3">
        <f>EXP(EmployeeData36[[#This Row],[Logit]])</f>
        <v>6.1892248103894945E-2</v>
      </c>
      <c r="AJ853">
        <f>EmployeeData36[[#This Row],[Odds]]/(1+EmployeeData36[[#This Row],[Odds]])</f>
        <v>5.82848666749467E-2</v>
      </c>
      <c r="AK853">
        <f>IF(AR853=1,LN(EmployeeData36[[#This Row],[Probability]]),LN(1-EmployeeData36[[#This Row],[Probability]]))</f>
        <v>-6.0052456376434159E-2</v>
      </c>
      <c r="AL853" s="3">
        <f>(AR853-EmployeeData36[[#This Row],[Probability]])^2</f>
        <v>3.3971256833163124E-3</v>
      </c>
      <c r="AM853" t="str">
        <f>IF(EmployeeData36[[#This Row],[Probability]]&lt;10%,"Low",
IF(EmployeeData36[[#This Row],[Probability]]&lt;20%,"Moderate",
IF(EmployeeData36[[#This Row],[Probability]]&lt;30%,"High","Very High")))</f>
        <v>Low</v>
      </c>
      <c r="AN853">
        <f t="shared" si="13"/>
        <v>0</v>
      </c>
      <c r="AO853" t="str">
        <f>EmployeeData3[[#This Row],[Department]]</f>
        <v>Marketing</v>
      </c>
      <c r="AP853" t="str">
        <f>EmployeeData3[[#This Row],[Country]]</f>
        <v>UK</v>
      </c>
      <c r="AQ853" t="str">
        <f>EmployeeData[[#This Row],[Job Level]]</f>
        <v>Manager</v>
      </c>
      <c r="AR853">
        <v>0</v>
      </c>
    </row>
    <row r="854" spans="1:44">
      <c r="A854">
        <v>52</v>
      </c>
      <c r="B854">
        <v>5.0999999999999996</v>
      </c>
      <c r="C854">
        <v>1.3</v>
      </c>
      <c r="D854" s="3">
        <v>1.35</v>
      </c>
      <c r="E854">
        <v>0</v>
      </c>
      <c r="F854">
        <v>12</v>
      </c>
      <c r="G854">
        <v>62</v>
      </c>
      <c r="H854">
        <v>1</v>
      </c>
      <c r="I854">
        <v>1.4</v>
      </c>
      <c r="J854">
        <v>0</v>
      </c>
      <c r="K854">
        <v>27</v>
      </c>
      <c r="L854">
        <v>1</v>
      </c>
      <c r="M854">
        <v>0</v>
      </c>
      <c r="N854">
        <v>0</v>
      </c>
      <c r="O854">
        <v>0</v>
      </c>
      <c r="P854">
        <v>0</v>
      </c>
      <c r="Q854">
        <v>1</v>
      </c>
      <c r="R854">
        <v>0</v>
      </c>
      <c r="S854">
        <v>0</v>
      </c>
      <c r="T854">
        <v>0</v>
      </c>
      <c r="U854">
        <v>1</v>
      </c>
      <c r="V854">
        <v>0</v>
      </c>
      <c r="W854">
        <v>0</v>
      </c>
      <c r="X854">
        <v>0</v>
      </c>
      <c r="Y854">
        <v>0</v>
      </c>
      <c r="Z854">
        <v>0</v>
      </c>
      <c r="AA854">
        <v>0</v>
      </c>
      <c r="AB854">
        <v>0</v>
      </c>
      <c r="AC854">
        <v>0</v>
      </c>
      <c r="AD854">
        <v>0</v>
      </c>
      <c r="AE854">
        <v>0</v>
      </c>
      <c r="AF854">
        <v>1</v>
      </c>
      <c r="AG854">
        <v>0</v>
      </c>
      <c r="AH854" s="59" cm="1">
        <f t="array" ref="AH854">$B$1005+SUMPRODUCT(A854:AG854,TRANSPOSE($B$1006:$B$1038))</f>
        <v>-1.7733326914106897</v>
      </c>
      <c r="AI854" s="3">
        <f>EXP(EmployeeData36[[#This Row],[Logit]])</f>
        <v>0.16976626641658674</v>
      </c>
      <c r="AJ854">
        <f>EmployeeData36[[#This Row],[Odds]]/(1+EmployeeData36[[#This Row],[Odds]])</f>
        <v>0.1451283656320862</v>
      </c>
      <c r="AK854">
        <f>IF(AR854=1,LN(EmployeeData36[[#This Row],[Probability]]),LN(1-EmployeeData36[[#This Row],[Probability]]))</f>
        <v>-0.15680395655900656</v>
      </c>
      <c r="AL854" s="3">
        <f>(AR854-EmployeeData36[[#This Row],[Probability]])^2</f>
        <v>2.10622425110405E-2</v>
      </c>
      <c r="AM854" t="str">
        <f>IF(EmployeeData36[[#This Row],[Probability]]&lt;10%,"Low",
IF(EmployeeData36[[#This Row],[Probability]]&lt;20%,"Moderate",
IF(EmployeeData36[[#This Row],[Probability]]&lt;30%,"High","Very High")))</f>
        <v>Moderate</v>
      </c>
      <c r="AN854">
        <f t="shared" si="13"/>
        <v>0</v>
      </c>
      <c r="AO854" t="str">
        <f>EmployeeData3[[#This Row],[Department]]</f>
        <v>Finance</v>
      </c>
      <c r="AP854" t="str">
        <f>EmployeeData3[[#This Row],[Country]]</f>
        <v>UK</v>
      </c>
      <c r="AQ854" t="str">
        <f>EmployeeData[[#This Row],[Job Level]]</f>
        <v>Manager</v>
      </c>
      <c r="AR854">
        <v>0</v>
      </c>
    </row>
    <row r="855" spans="1:44">
      <c r="A855">
        <v>26</v>
      </c>
      <c r="B855">
        <v>4.7</v>
      </c>
      <c r="C855">
        <v>3.2</v>
      </c>
      <c r="D855" s="3">
        <v>1.0900000000000001</v>
      </c>
      <c r="E855">
        <v>0</v>
      </c>
      <c r="F855">
        <v>22</v>
      </c>
      <c r="G855">
        <v>77</v>
      </c>
      <c r="H855">
        <v>13</v>
      </c>
      <c r="I855">
        <v>6.8</v>
      </c>
      <c r="J855">
        <v>0</v>
      </c>
      <c r="K855">
        <v>18</v>
      </c>
      <c r="L855">
        <v>1</v>
      </c>
      <c r="M855">
        <v>0</v>
      </c>
      <c r="N855">
        <v>0</v>
      </c>
      <c r="O855">
        <v>0</v>
      </c>
      <c r="P855">
        <v>0</v>
      </c>
      <c r="Q855">
        <v>1</v>
      </c>
      <c r="R855">
        <v>0</v>
      </c>
      <c r="S855">
        <v>0</v>
      </c>
      <c r="T855">
        <v>1</v>
      </c>
      <c r="U855">
        <v>0</v>
      </c>
      <c r="V855">
        <v>0</v>
      </c>
      <c r="W855">
        <v>0</v>
      </c>
      <c r="X855">
        <v>0</v>
      </c>
      <c r="Y855">
        <v>0</v>
      </c>
      <c r="Z855">
        <v>0</v>
      </c>
      <c r="AA855">
        <v>0</v>
      </c>
      <c r="AB855">
        <v>0</v>
      </c>
      <c r="AC855">
        <v>0</v>
      </c>
      <c r="AD855">
        <v>0</v>
      </c>
      <c r="AE855">
        <v>0</v>
      </c>
      <c r="AF855">
        <v>0</v>
      </c>
      <c r="AG855">
        <v>0</v>
      </c>
      <c r="AH855" s="59" cm="1">
        <f t="array" ref="AH855">$B$1005+SUMPRODUCT(A855:AG855,TRANSPOSE($B$1006:$B$1038))</f>
        <v>-1.1070827560137064</v>
      </c>
      <c r="AI855" s="3">
        <f>EXP(EmployeeData36[[#This Row],[Logit]])</f>
        <v>0.3305217686620201</v>
      </c>
      <c r="AJ855">
        <f>EmployeeData36[[#This Row],[Odds]]/(1+EmployeeData36[[#This Row],[Odds]])</f>
        <v>0.24841515294739941</v>
      </c>
      <c r="AK855">
        <f>IF(AR855=1,LN(EmployeeData36[[#This Row],[Probability]]),LN(1-EmployeeData36[[#This Row],[Probability]]))</f>
        <v>-0.28557117256596437</v>
      </c>
      <c r="AL855" s="3">
        <f>(AR855-EmployeeData36[[#This Row],[Probability]])^2</f>
        <v>6.1710088213879841E-2</v>
      </c>
      <c r="AM855" t="str">
        <f>IF(EmployeeData36[[#This Row],[Probability]]&lt;10%,"Low",
IF(EmployeeData36[[#This Row],[Probability]]&lt;20%,"Moderate",
IF(EmployeeData36[[#This Row],[Probability]]&lt;30%,"High","Very High")))</f>
        <v>High</v>
      </c>
      <c r="AN855">
        <f t="shared" si="13"/>
        <v>0</v>
      </c>
      <c r="AO855" t="str">
        <f>EmployeeData3[[#This Row],[Department]]</f>
        <v>Claims</v>
      </c>
      <c r="AP855" t="str">
        <f>EmployeeData3[[#This Row],[Country]]</f>
        <v>UK</v>
      </c>
      <c r="AQ855" t="str">
        <f>EmployeeData[[#This Row],[Job Level]]</f>
        <v>Manager</v>
      </c>
      <c r="AR855">
        <v>0</v>
      </c>
    </row>
    <row r="856" spans="1:44">
      <c r="A856">
        <v>59</v>
      </c>
      <c r="B856">
        <v>7.8</v>
      </c>
      <c r="C856">
        <v>2.1</v>
      </c>
      <c r="D856" s="3">
        <v>1.05</v>
      </c>
      <c r="E856">
        <v>1</v>
      </c>
      <c r="F856">
        <v>33</v>
      </c>
      <c r="G856">
        <v>65</v>
      </c>
      <c r="H856">
        <v>5</v>
      </c>
      <c r="I856">
        <v>0.7</v>
      </c>
      <c r="J856">
        <v>0</v>
      </c>
      <c r="K856">
        <v>18</v>
      </c>
      <c r="L856">
        <v>0</v>
      </c>
      <c r="M856">
        <v>1</v>
      </c>
      <c r="N856">
        <v>0</v>
      </c>
      <c r="O856">
        <v>0</v>
      </c>
      <c r="P856">
        <v>0</v>
      </c>
      <c r="Q856">
        <v>1</v>
      </c>
      <c r="R856">
        <v>0</v>
      </c>
      <c r="S856">
        <v>0</v>
      </c>
      <c r="T856">
        <v>0</v>
      </c>
      <c r="U856">
        <v>1</v>
      </c>
      <c r="V856">
        <v>0</v>
      </c>
      <c r="W856">
        <v>0</v>
      </c>
      <c r="X856">
        <v>0</v>
      </c>
      <c r="Y856">
        <v>0</v>
      </c>
      <c r="Z856">
        <v>0</v>
      </c>
      <c r="AA856">
        <v>0</v>
      </c>
      <c r="AB856">
        <v>0</v>
      </c>
      <c r="AC856">
        <v>0</v>
      </c>
      <c r="AD856">
        <v>1</v>
      </c>
      <c r="AE856">
        <v>0</v>
      </c>
      <c r="AF856">
        <v>0</v>
      </c>
      <c r="AG856">
        <v>0</v>
      </c>
      <c r="AH856" s="59" cm="1">
        <f t="array" ref="AH856">$B$1005+SUMPRODUCT(A856:AG856,TRANSPOSE($B$1006:$B$1038))</f>
        <v>-2.3754754982262463</v>
      </c>
      <c r="AI856" s="3">
        <f>EXP(EmployeeData36[[#This Row],[Logit]])</f>
        <v>9.297027149958334E-2</v>
      </c>
      <c r="AJ856">
        <f>EmployeeData36[[#This Row],[Odds]]/(1+EmployeeData36[[#This Row],[Odds]])</f>
        <v>8.5062031350610981E-2</v>
      </c>
      <c r="AK856">
        <f>IF(AR856=1,LN(EmployeeData36[[#This Row],[Probability]]),LN(1-EmployeeData36[[#This Row],[Probability]]))</f>
        <v>-8.8899009830525344E-2</v>
      </c>
      <c r="AL856" s="3">
        <f>(AR856-EmployeeData36[[#This Row],[Probability]])^2</f>
        <v>7.2355491774923255E-3</v>
      </c>
      <c r="AM856" t="str">
        <f>IF(EmployeeData36[[#This Row],[Probability]]&lt;10%,"Low",
IF(EmployeeData36[[#This Row],[Probability]]&lt;20%,"Moderate",
IF(EmployeeData36[[#This Row],[Probability]]&lt;30%,"High","Very High")))</f>
        <v>Low</v>
      </c>
      <c r="AN856">
        <f t="shared" si="13"/>
        <v>0</v>
      </c>
      <c r="AO856" t="str">
        <f>EmployeeData3[[#This Row],[Department]]</f>
        <v>Finance</v>
      </c>
      <c r="AP856" t="str">
        <f>EmployeeData3[[#This Row],[Country]]</f>
        <v>Singapore</v>
      </c>
      <c r="AQ856" t="str">
        <f>EmployeeData[[#This Row],[Job Level]]</f>
        <v>Manager</v>
      </c>
      <c r="AR856">
        <v>0</v>
      </c>
    </row>
    <row r="857" spans="1:44">
      <c r="A857">
        <v>54</v>
      </c>
      <c r="B857">
        <v>10.8</v>
      </c>
      <c r="C857">
        <v>5.0999999999999996</v>
      </c>
      <c r="D857" s="3">
        <v>1.1000000000000001</v>
      </c>
      <c r="E857">
        <v>0</v>
      </c>
      <c r="F857">
        <v>9</v>
      </c>
      <c r="G857">
        <v>67</v>
      </c>
      <c r="H857">
        <v>4</v>
      </c>
      <c r="I857">
        <v>3.6</v>
      </c>
      <c r="J857">
        <v>1</v>
      </c>
      <c r="K857">
        <v>26</v>
      </c>
      <c r="L857">
        <v>1</v>
      </c>
      <c r="M857">
        <v>0</v>
      </c>
      <c r="N857">
        <v>0</v>
      </c>
      <c r="O857">
        <v>1</v>
      </c>
      <c r="P857">
        <v>0</v>
      </c>
      <c r="Q857">
        <v>0</v>
      </c>
      <c r="R857">
        <v>0</v>
      </c>
      <c r="S857">
        <v>0</v>
      </c>
      <c r="T857">
        <v>0</v>
      </c>
      <c r="U857">
        <v>1</v>
      </c>
      <c r="V857">
        <v>0</v>
      </c>
      <c r="W857">
        <v>0</v>
      </c>
      <c r="X857">
        <v>0</v>
      </c>
      <c r="Y857">
        <v>0</v>
      </c>
      <c r="Z857">
        <v>0</v>
      </c>
      <c r="AA857">
        <v>0</v>
      </c>
      <c r="AB857">
        <v>0</v>
      </c>
      <c r="AC857">
        <v>0</v>
      </c>
      <c r="AD857">
        <v>0</v>
      </c>
      <c r="AE857">
        <v>1</v>
      </c>
      <c r="AF857">
        <v>0</v>
      </c>
      <c r="AG857">
        <v>1</v>
      </c>
      <c r="AH857" s="59" cm="1">
        <f t="array" ref="AH857">$B$1005+SUMPRODUCT(A857:AG857,TRANSPOSE($B$1006:$B$1038))</f>
        <v>-1.2530486720840393</v>
      </c>
      <c r="AI857" s="3">
        <f>EXP(EmployeeData36[[#This Row],[Logit]])</f>
        <v>0.28563266777734642</v>
      </c>
      <c r="AJ857">
        <f>EmployeeData36[[#This Row],[Odds]]/(1+EmployeeData36[[#This Row],[Odds]])</f>
        <v>0.22217284527403905</v>
      </c>
      <c r="AK857">
        <f>IF(AR857=1,LN(EmployeeData36[[#This Row],[Probability]]),LN(1-EmployeeData36[[#This Row],[Probability]]))</f>
        <v>-0.25125094564830691</v>
      </c>
      <c r="AL857" s="3">
        <f>(AR857-EmployeeData36[[#This Row],[Probability]])^2</f>
        <v>4.9360773177162094E-2</v>
      </c>
      <c r="AM857" t="str">
        <f>IF(EmployeeData36[[#This Row],[Probability]]&lt;10%,"Low",
IF(EmployeeData36[[#This Row],[Probability]]&lt;20%,"Moderate",
IF(EmployeeData36[[#This Row],[Probability]]&lt;30%,"High","Very High")))</f>
        <v>High</v>
      </c>
      <c r="AN857">
        <f t="shared" si="13"/>
        <v>0</v>
      </c>
      <c r="AO857" t="str">
        <f>EmployeeData3[[#This Row],[Department]]</f>
        <v>Finance</v>
      </c>
      <c r="AP857" t="str">
        <f>EmployeeData3[[#This Row],[Country]]</f>
        <v>US</v>
      </c>
      <c r="AQ857" t="str">
        <f>EmployeeData[[#This Row],[Job Level]]</f>
        <v>Professional</v>
      </c>
      <c r="AR857">
        <v>0</v>
      </c>
    </row>
    <row r="858" spans="1:44">
      <c r="A858">
        <v>39</v>
      </c>
      <c r="B858">
        <v>5.5</v>
      </c>
      <c r="C858">
        <v>4.3</v>
      </c>
      <c r="D858" s="3">
        <v>0.94</v>
      </c>
      <c r="E858">
        <v>0</v>
      </c>
      <c r="F858">
        <v>1</v>
      </c>
      <c r="G858">
        <v>77</v>
      </c>
      <c r="H858">
        <v>7</v>
      </c>
      <c r="I858">
        <v>4.0999999999999996</v>
      </c>
      <c r="J858">
        <v>0</v>
      </c>
      <c r="K858">
        <v>18</v>
      </c>
      <c r="L858">
        <v>0</v>
      </c>
      <c r="M858">
        <v>0</v>
      </c>
      <c r="N858">
        <v>0</v>
      </c>
      <c r="O858">
        <v>1</v>
      </c>
      <c r="P858">
        <v>0</v>
      </c>
      <c r="Q858">
        <v>0</v>
      </c>
      <c r="R858">
        <v>1</v>
      </c>
      <c r="S858">
        <v>0</v>
      </c>
      <c r="T858">
        <v>0</v>
      </c>
      <c r="U858">
        <v>0</v>
      </c>
      <c r="V858">
        <v>0</v>
      </c>
      <c r="W858">
        <v>1</v>
      </c>
      <c r="X858">
        <v>0</v>
      </c>
      <c r="Y858">
        <v>0</v>
      </c>
      <c r="Z858">
        <v>0</v>
      </c>
      <c r="AA858">
        <v>0</v>
      </c>
      <c r="AB858">
        <v>0</v>
      </c>
      <c r="AC858">
        <v>0</v>
      </c>
      <c r="AD858">
        <v>0</v>
      </c>
      <c r="AE858">
        <v>0</v>
      </c>
      <c r="AF858">
        <v>1</v>
      </c>
      <c r="AG858">
        <v>0</v>
      </c>
      <c r="AH858" s="59" cm="1">
        <f t="array" ref="AH858">$B$1005+SUMPRODUCT(A858:AG858,TRANSPOSE($B$1006:$B$1038))</f>
        <v>-2.8753290028805614</v>
      </c>
      <c r="AI858" s="3">
        <f>EXP(EmployeeData36[[#This Row],[Logit]])</f>
        <v>5.6397581484358777E-2</v>
      </c>
      <c r="AJ858">
        <f>EmployeeData36[[#This Row],[Odds]]/(1+EmployeeData36[[#This Row],[Odds]])</f>
        <v>5.3386700682439808E-2</v>
      </c>
      <c r="AK858">
        <f>IF(AR858=1,LN(EmployeeData36[[#This Row],[Probability]]),LN(1-EmployeeData36[[#This Row],[Probability]]))</f>
        <v>-5.4864612044390151E-2</v>
      </c>
      <c r="AL858" s="3">
        <f>(AR858-EmployeeData36[[#This Row],[Probability]])^2</f>
        <v>2.8501398097564193E-3</v>
      </c>
      <c r="AM858" t="str">
        <f>IF(EmployeeData36[[#This Row],[Probability]]&lt;10%,"Low",
IF(EmployeeData36[[#This Row],[Probability]]&lt;20%,"Moderate",
IF(EmployeeData36[[#This Row],[Probability]]&lt;30%,"High","Very High")))</f>
        <v>Low</v>
      </c>
      <c r="AN858">
        <f t="shared" si="13"/>
        <v>0</v>
      </c>
      <c r="AO858" t="str">
        <f>EmployeeData3[[#This Row],[Department]]</f>
        <v>IT</v>
      </c>
      <c r="AP858" t="str">
        <f>EmployeeData3[[#This Row],[Country]]</f>
        <v>UK</v>
      </c>
      <c r="AQ858" t="str">
        <f>EmployeeData[[#This Row],[Job Level]]</f>
        <v>Senior</v>
      </c>
      <c r="AR858">
        <v>0</v>
      </c>
    </row>
    <row r="859" spans="1:44">
      <c r="A859">
        <v>23</v>
      </c>
      <c r="B859">
        <v>3</v>
      </c>
      <c r="C859">
        <v>0.4</v>
      </c>
      <c r="D859" s="3">
        <v>1.27</v>
      </c>
      <c r="E859">
        <v>0</v>
      </c>
      <c r="F859">
        <v>1</v>
      </c>
      <c r="G859">
        <v>64</v>
      </c>
      <c r="H859">
        <v>2</v>
      </c>
      <c r="I859">
        <v>1.4</v>
      </c>
      <c r="J859">
        <v>0</v>
      </c>
      <c r="K859">
        <v>28</v>
      </c>
      <c r="L859">
        <v>0</v>
      </c>
      <c r="M859">
        <v>0</v>
      </c>
      <c r="N859">
        <v>0</v>
      </c>
      <c r="O859">
        <v>0</v>
      </c>
      <c r="P859">
        <v>0</v>
      </c>
      <c r="Q859">
        <v>0</v>
      </c>
      <c r="R859">
        <v>0</v>
      </c>
      <c r="S859">
        <v>0</v>
      </c>
      <c r="T859">
        <v>0</v>
      </c>
      <c r="U859">
        <v>0</v>
      </c>
      <c r="V859">
        <v>0</v>
      </c>
      <c r="W859">
        <v>0</v>
      </c>
      <c r="X859">
        <v>0</v>
      </c>
      <c r="Y859">
        <v>1</v>
      </c>
      <c r="Z859">
        <v>0</v>
      </c>
      <c r="AA859">
        <v>0</v>
      </c>
      <c r="AB859">
        <v>0</v>
      </c>
      <c r="AC859">
        <v>0</v>
      </c>
      <c r="AD859">
        <v>0</v>
      </c>
      <c r="AE859">
        <v>1</v>
      </c>
      <c r="AF859">
        <v>0</v>
      </c>
      <c r="AG859">
        <v>1</v>
      </c>
      <c r="AH859" s="59" cm="1">
        <f t="array" ref="AH859">$B$1005+SUMPRODUCT(A859:AG859,TRANSPOSE($B$1006:$B$1038))</f>
        <v>-2.3646037390139805</v>
      </c>
      <c r="AI859" s="3">
        <f>EXP(EmployeeData36[[#This Row],[Logit]])</f>
        <v>9.3986536187943087E-2</v>
      </c>
      <c r="AJ859">
        <f>EmployeeData36[[#This Row],[Odds]]/(1+EmployeeData36[[#This Row],[Odds]])</f>
        <v>8.591196790725085E-2</v>
      </c>
      <c r="AK859">
        <f>IF(AR859=1,LN(EmployeeData36[[#This Row],[Probability]]),LN(1-EmployeeData36[[#This Row],[Probability]]))</f>
        <v>-2.4544321359800341</v>
      </c>
      <c r="AL859" s="3">
        <f>(AR859-EmployeeData36[[#This Row],[Probability]])^2</f>
        <v>0.83555693041519474</v>
      </c>
      <c r="AM859" t="str">
        <f>IF(EmployeeData36[[#This Row],[Probability]]&lt;10%,"Low",
IF(EmployeeData36[[#This Row],[Probability]]&lt;20%,"Moderate",
IF(EmployeeData36[[#This Row],[Probability]]&lt;30%,"High","Very High")))</f>
        <v>Low</v>
      </c>
      <c r="AN859">
        <f t="shared" si="13"/>
        <v>1</v>
      </c>
      <c r="AO859" t="str">
        <f>EmployeeData3[[#This Row],[Department]]</f>
        <v>Sales</v>
      </c>
      <c r="AP859" t="str">
        <f>EmployeeData3[[#This Row],[Country]]</f>
        <v>US</v>
      </c>
      <c r="AQ859" t="str">
        <f>EmployeeData[[#This Row],[Job Level]]</f>
        <v>Professional</v>
      </c>
      <c r="AR859">
        <v>1</v>
      </c>
    </row>
    <row r="860" spans="1:44">
      <c r="A860">
        <v>38</v>
      </c>
      <c r="B860">
        <v>0.6</v>
      </c>
      <c r="C860">
        <v>0.6</v>
      </c>
      <c r="D860" s="3">
        <v>1.03</v>
      </c>
      <c r="E860">
        <v>0</v>
      </c>
      <c r="F860">
        <v>15</v>
      </c>
      <c r="G860">
        <v>65</v>
      </c>
      <c r="H860">
        <v>3</v>
      </c>
      <c r="I860">
        <v>1.1000000000000001</v>
      </c>
      <c r="J860">
        <v>0</v>
      </c>
      <c r="K860">
        <v>37</v>
      </c>
      <c r="L860">
        <v>0</v>
      </c>
      <c r="M860">
        <v>0</v>
      </c>
      <c r="N860">
        <v>1</v>
      </c>
      <c r="O860">
        <v>0</v>
      </c>
      <c r="P860">
        <v>0</v>
      </c>
      <c r="Q860">
        <v>1</v>
      </c>
      <c r="R860">
        <v>0</v>
      </c>
      <c r="S860">
        <v>0</v>
      </c>
      <c r="T860">
        <v>0</v>
      </c>
      <c r="U860">
        <v>0</v>
      </c>
      <c r="V860">
        <v>0</v>
      </c>
      <c r="W860">
        <v>0</v>
      </c>
      <c r="X860">
        <v>0</v>
      </c>
      <c r="Y860">
        <v>0</v>
      </c>
      <c r="Z860">
        <v>0</v>
      </c>
      <c r="AA860">
        <v>0</v>
      </c>
      <c r="AB860">
        <v>0</v>
      </c>
      <c r="AC860">
        <v>1</v>
      </c>
      <c r="AD860">
        <v>0</v>
      </c>
      <c r="AE860">
        <v>0</v>
      </c>
      <c r="AF860">
        <v>0</v>
      </c>
      <c r="AG860">
        <v>0</v>
      </c>
      <c r="AH860" s="59" cm="1">
        <f t="array" ref="AH860">$B$1005+SUMPRODUCT(A860:AG860,TRANSPOSE($B$1006:$B$1038))</f>
        <v>-1.3095627281730731</v>
      </c>
      <c r="AI860" s="3">
        <f>EXP(EmployeeData36[[#This Row],[Logit]])</f>
        <v>0.26993806689313865</v>
      </c>
      <c r="AJ860">
        <f>EmployeeData36[[#This Row],[Odds]]/(1+EmployeeData36[[#This Row],[Odds]])</f>
        <v>0.2125600247211529</v>
      </c>
      <c r="AK860">
        <f>IF(AR860=1,LN(EmployeeData36[[#This Row],[Probability]]),LN(1-EmployeeData36[[#This Row],[Probability]]))</f>
        <v>-0.23896813305551376</v>
      </c>
      <c r="AL860" s="3">
        <f>(AR860-EmployeeData36[[#This Row],[Probability]])^2</f>
        <v>4.518176410945713E-2</v>
      </c>
      <c r="AM860" t="str">
        <f>IF(EmployeeData36[[#This Row],[Probability]]&lt;10%,"Low",
IF(EmployeeData36[[#This Row],[Probability]]&lt;20%,"Moderate",
IF(EmployeeData36[[#This Row],[Probability]]&lt;30%,"High","Very High")))</f>
        <v>High</v>
      </c>
      <c r="AN860">
        <f t="shared" si="13"/>
        <v>0</v>
      </c>
      <c r="AO860" t="str">
        <f>EmployeeData3[[#This Row],[Department]]</f>
        <v>Operations</v>
      </c>
      <c r="AP860" t="str">
        <f>EmployeeData3[[#This Row],[Country]]</f>
        <v>Ireland</v>
      </c>
      <c r="AQ860" t="str">
        <f>EmployeeData[[#This Row],[Job Level]]</f>
        <v>Manager</v>
      </c>
      <c r="AR860">
        <v>0</v>
      </c>
    </row>
    <row r="861" spans="1:44">
      <c r="A861">
        <v>35</v>
      </c>
      <c r="B861">
        <v>9</v>
      </c>
      <c r="C861">
        <v>1</v>
      </c>
      <c r="D861" s="3">
        <v>0.94</v>
      </c>
      <c r="E861">
        <v>0</v>
      </c>
      <c r="F861">
        <v>10</v>
      </c>
      <c r="G861">
        <v>79</v>
      </c>
      <c r="H861">
        <v>4</v>
      </c>
      <c r="I861">
        <v>1.6</v>
      </c>
      <c r="J861">
        <v>0</v>
      </c>
      <c r="K861">
        <v>32</v>
      </c>
      <c r="L861">
        <v>1</v>
      </c>
      <c r="M861">
        <v>0</v>
      </c>
      <c r="N861">
        <v>0</v>
      </c>
      <c r="O861">
        <v>0</v>
      </c>
      <c r="P861">
        <v>0</v>
      </c>
      <c r="Q861">
        <v>0</v>
      </c>
      <c r="R861">
        <v>1</v>
      </c>
      <c r="S861">
        <v>0</v>
      </c>
      <c r="T861">
        <v>0</v>
      </c>
      <c r="U861">
        <v>0</v>
      </c>
      <c r="V861">
        <v>0</v>
      </c>
      <c r="W861">
        <v>1</v>
      </c>
      <c r="X861">
        <v>0</v>
      </c>
      <c r="Y861">
        <v>0</v>
      </c>
      <c r="Z861">
        <v>0</v>
      </c>
      <c r="AA861">
        <v>1</v>
      </c>
      <c r="AB861">
        <v>0</v>
      </c>
      <c r="AC861">
        <v>0</v>
      </c>
      <c r="AD861">
        <v>0</v>
      </c>
      <c r="AE861">
        <v>0</v>
      </c>
      <c r="AF861">
        <v>0</v>
      </c>
      <c r="AG861">
        <v>0</v>
      </c>
      <c r="AH861" s="59" cm="1">
        <f t="array" ref="AH861">$B$1005+SUMPRODUCT(A861:AG861,TRANSPOSE($B$1006:$B$1038))</f>
        <v>-1.9716653492109983</v>
      </c>
      <c r="AI861" s="3">
        <f>EXP(EmployeeData36[[#This Row],[Logit]])</f>
        <v>0.13922480512626434</v>
      </c>
      <c r="AJ861">
        <f>EmployeeData36[[#This Row],[Odds]]/(1+EmployeeData36[[#This Row],[Odds]])</f>
        <v>0.12221012437561309</v>
      </c>
      <c r="AK861">
        <f>IF(AR861=1,LN(EmployeeData36[[#This Row],[Probability]]),LN(1-EmployeeData36[[#This Row],[Probability]]))</f>
        <v>-2.102013384812321</v>
      </c>
      <c r="AL861" s="3">
        <f>(AR861-EmployeeData36[[#This Row],[Probability]])^2</f>
        <v>0.77051506574867668</v>
      </c>
      <c r="AM861" t="str">
        <f>IF(EmployeeData36[[#This Row],[Probability]]&lt;10%,"Low",
IF(EmployeeData36[[#This Row],[Probability]]&lt;20%,"Moderate",
IF(EmployeeData36[[#This Row],[Probability]]&lt;30%,"High","Very High")))</f>
        <v>Moderate</v>
      </c>
      <c r="AN861">
        <f t="shared" si="13"/>
        <v>1</v>
      </c>
      <c r="AO861" t="str">
        <f>EmployeeData3[[#This Row],[Department]]</f>
        <v>IT</v>
      </c>
      <c r="AP861" t="str">
        <f>EmployeeData3[[#This Row],[Country]]</f>
        <v>Canada</v>
      </c>
      <c r="AQ861" t="str">
        <f>EmployeeData[[#This Row],[Job Level]]</f>
        <v>Senior</v>
      </c>
      <c r="AR861">
        <v>1</v>
      </c>
    </row>
    <row r="862" spans="1:44">
      <c r="A862">
        <v>27</v>
      </c>
      <c r="B862">
        <v>3.7</v>
      </c>
      <c r="C862">
        <v>1</v>
      </c>
      <c r="D862" s="3">
        <v>0.9</v>
      </c>
      <c r="E862">
        <v>1</v>
      </c>
      <c r="F862">
        <v>18</v>
      </c>
      <c r="G862">
        <v>67</v>
      </c>
      <c r="H862">
        <v>3</v>
      </c>
      <c r="I862">
        <v>0.4</v>
      </c>
      <c r="J862">
        <v>1</v>
      </c>
      <c r="K862">
        <v>35</v>
      </c>
      <c r="L862">
        <v>1</v>
      </c>
      <c r="M862">
        <v>0</v>
      </c>
      <c r="N862">
        <v>0</v>
      </c>
      <c r="O862">
        <v>0</v>
      </c>
      <c r="P862">
        <v>0</v>
      </c>
      <c r="Q862">
        <v>0</v>
      </c>
      <c r="R862">
        <v>1</v>
      </c>
      <c r="S862">
        <v>0</v>
      </c>
      <c r="T862">
        <v>0</v>
      </c>
      <c r="U862">
        <v>0</v>
      </c>
      <c r="V862">
        <v>0</v>
      </c>
      <c r="W862">
        <v>0</v>
      </c>
      <c r="X862">
        <v>0</v>
      </c>
      <c r="Y862">
        <v>0</v>
      </c>
      <c r="Z862">
        <v>1</v>
      </c>
      <c r="AA862">
        <v>0</v>
      </c>
      <c r="AB862">
        <v>0</v>
      </c>
      <c r="AC862">
        <v>0</v>
      </c>
      <c r="AD862">
        <v>0</v>
      </c>
      <c r="AE862">
        <v>1</v>
      </c>
      <c r="AF862">
        <v>1</v>
      </c>
      <c r="AG862">
        <v>0</v>
      </c>
      <c r="AH862" s="59" cm="1">
        <f t="array" ref="AH862">$B$1005+SUMPRODUCT(A862:AG862,TRANSPOSE($B$1006:$B$1038))</f>
        <v>-2.6703025121143398</v>
      </c>
      <c r="AI862" s="3">
        <f>EXP(EmployeeData36[[#This Row],[Logit]])</f>
        <v>6.9231278840684918E-2</v>
      </c>
      <c r="AJ862">
        <f>EmployeeData36[[#This Row],[Odds]]/(1+EmployeeData36[[#This Row],[Odds]])</f>
        <v>6.4748647192353931E-2</v>
      </c>
      <c r="AK862">
        <f>IF(AR862=1,LN(EmployeeData36[[#This Row],[Probability]]),LN(1-EmployeeData36[[#This Row],[Probability]]))</f>
        <v>-6.6939959288585996E-2</v>
      </c>
      <c r="AL862" s="3">
        <f>(AR862-EmployeeData36[[#This Row],[Probability]])^2</f>
        <v>4.1923873132399224E-3</v>
      </c>
      <c r="AM862" t="str">
        <f>IF(EmployeeData36[[#This Row],[Probability]]&lt;10%,"Low",
IF(EmployeeData36[[#This Row],[Probability]]&lt;20%,"Moderate",
IF(EmployeeData36[[#This Row],[Probability]]&lt;30%,"High","Very High")))</f>
        <v>Low</v>
      </c>
      <c r="AN862">
        <f t="shared" si="13"/>
        <v>0</v>
      </c>
      <c r="AO862" t="str">
        <f>EmployeeData3[[#This Row],[Department]]</f>
        <v>Underwriting</v>
      </c>
      <c r="AP862" t="str">
        <f>EmployeeData3[[#This Row],[Country]]</f>
        <v>US</v>
      </c>
      <c r="AQ862" t="str">
        <f>EmployeeData[[#This Row],[Job Level]]</f>
        <v>Senior</v>
      </c>
      <c r="AR862">
        <v>0</v>
      </c>
    </row>
    <row r="863" spans="1:44">
      <c r="A863">
        <v>41</v>
      </c>
      <c r="B863">
        <v>3.8</v>
      </c>
      <c r="C863">
        <v>0.5</v>
      </c>
      <c r="D863" s="3">
        <v>1.1100000000000001</v>
      </c>
      <c r="E863">
        <v>0</v>
      </c>
      <c r="F863">
        <v>17</v>
      </c>
      <c r="G863">
        <v>67</v>
      </c>
      <c r="H863">
        <v>6</v>
      </c>
      <c r="I863">
        <v>1.7</v>
      </c>
      <c r="J863">
        <v>1</v>
      </c>
      <c r="K863">
        <v>37</v>
      </c>
      <c r="L863">
        <v>1</v>
      </c>
      <c r="M863">
        <v>0</v>
      </c>
      <c r="N863">
        <v>0</v>
      </c>
      <c r="O863">
        <v>0</v>
      </c>
      <c r="P863">
        <v>0</v>
      </c>
      <c r="Q863">
        <v>0</v>
      </c>
      <c r="R863">
        <v>1</v>
      </c>
      <c r="S863">
        <v>0</v>
      </c>
      <c r="T863">
        <v>0</v>
      </c>
      <c r="U863">
        <v>0</v>
      </c>
      <c r="V863">
        <v>0</v>
      </c>
      <c r="W863">
        <v>0</v>
      </c>
      <c r="X863">
        <v>0</v>
      </c>
      <c r="Y863">
        <v>1</v>
      </c>
      <c r="Z863">
        <v>0</v>
      </c>
      <c r="AA863">
        <v>0</v>
      </c>
      <c r="AB863">
        <v>0</v>
      </c>
      <c r="AC863">
        <v>0</v>
      </c>
      <c r="AD863">
        <v>0</v>
      </c>
      <c r="AE863">
        <v>0</v>
      </c>
      <c r="AF863">
        <v>0</v>
      </c>
      <c r="AG863">
        <v>0</v>
      </c>
      <c r="AH863" s="59" cm="1">
        <f t="array" ref="AH863">$B$1005+SUMPRODUCT(A863:AG863,TRANSPOSE($B$1006:$B$1038))</f>
        <v>-1.5913459793965719</v>
      </c>
      <c r="AI863" s="3">
        <f>EXP(EmployeeData36[[#This Row],[Logit]])</f>
        <v>0.20365131670152795</v>
      </c>
      <c r="AJ863">
        <f>EmployeeData36[[#This Row],[Odds]]/(1+EmployeeData36[[#This Row],[Odds]])</f>
        <v>0.16919461132615354</v>
      </c>
      <c r="AK863">
        <f>IF(AR863=1,LN(EmployeeData36[[#This Row],[Probability]]),LN(1-EmployeeData36[[#This Row],[Probability]]))</f>
        <v>-0.18535970087477452</v>
      </c>
      <c r="AL863" s="3">
        <f>(AR863-EmployeeData36[[#This Row],[Probability]])^2</f>
        <v>2.8626816501808164E-2</v>
      </c>
      <c r="AM863" t="str">
        <f>IF(EmployeeData36[[#This Row],[Probability]]&lt;10%,"Low",
IF(EmployeeData36[[#This Row],[Probability]]&lt;20%,"Moderate",
IF(EmployeeData36[[#This Row],[Probability]]&lt;30%,"High","Very High")))</f>
        <v>Moderate</v>
      </c>
      <c r="AN863">
        <f t="shared" si="13"/>
        <v>0</v>
      </c>
      <c r="AO863" t="str">
        <f>EmployeeData3[[#This Row],[Department]]</f>
        <v>Sales</v>
      </c>
      <c r="AP863" t="str">
        <f>EmployeeData3[[#This Row],[Country]]</f>
        <v>UK</v>
      </c>
      <c r="AQ863" t="str">
        <f>EmployeeData[[#This Row],[Job Level]]</f>
        <v>Senior</v>
      </c>
      <c r="AR863">
        <v>0</v>
      </c>
    </row>
    <row r="864" spans="1:44">
      <c r="A864">
        <v>31</v>
      </c>
      <c r="B864">
        <v>4</v>
      </c>
      <c r="C864">
        <v>2.5</v>
      </c>
      <c r="D864" s="3">
        <v>1.1399999999999999</v>
      </c>
      <c r="E864">
        <v>0</v>
      </c>
      <c r="F864">
        <v>2</v>
      </c>
      <c r="G864">
        <v>79</v>
      </c>
      <c r="H864">
        <v>4</v>
      </c>
      <c r="I864">
        <v>1.9</v>
      </c>
      <c r="J864">
        <v>1</v>
      </c>
      <c r="K864">
        <v>27</v>
      </c>
      <c r="L864">
        <v>1</v>
      </c>
      <c r="M864">
        <v>0</v>
      </c>
      <c r="N864">
        <v>0</v>
      </c>
      <c r="O864">
        <v>0</v>
      </c>
      <c r="P864">
        <v>0</v>
      </c>
      <c r="Q864">
        <v>0</v>
      </c>
      <c r="R864">
        <v>0</v>
      </c>
      <c r="S864">
        <v>0</v>
      </c>
      <c r="T864">
        <v>0</v>
      </c>
      <c r="U864">
        <v>0</v>
      </c>
      <c r="V864">
        <v>0</v>
      </c>
      <c r="W864">
        <v>0</v>
      </c>
      <c r="X864">
        <v>0</v>
      </c>
      <c r="Y864">
        <v>0</v>
      </c>
      <c r="Z864">
        <v>0</v>
      </c>
      <c r="AA864">
        <v>0</v>
      </c>
      <c r="AB864">
        <v>0</v>
      </c>
      <c r="AC864">
        <v>0</v>
      </c>
      <c r="AD864">
        <v>0</v>
      </c>
      <c r="AE864">
        <v>1</v>
      </c>
      <c r="AF864">
        <v>0</v>
      </c>
      <c r="AG864">
        <v>0</v>
      </c>
      <c r="AH864" s="59" cm="1">
        <f t="array" ref="AH864">$B$1005+SUMPRODUCT(A864:AG864,TRANSPOSE($B$1006:$B$1038))</f>
        <v>-1.5302107977184982</v>
      </c>
      <c r="AI864" s="3">
        <f>EXP(EmployeeData36[[#This Row],[Logit]])</f>
        <v>0.21649002690197994</v>
      </c>
      <c r="AJ864">
        <f>EmployeeData36[[#This Row],[Odds]]/(1+EmployeeData36[[#This Row],[Odds]])</f>
        <v>0.17796284565793966</v>
      </c>
      <c r="AK864">
        <f>IF(AR864=1,LN(EmployeeData36[[#This Row],[Probability]]),LN(1-EmployeeData36[[#This Row],[Probability]]))</f>
        <v>-0.19596968501792933</v>
      </c>
      <c r="AL864" s="3">
        <f>(AR864-EmployeeData36[[#This Row],[Probability]])^2</f>
        <v>3.1670774434671652E-2</v>
      </c>
      <c r="AM864" t="str">
        <f>IF(EmployeeData36[[#This Row],[Probability]]&lt;10%,"Low",
IF(EmployeeData36[[#This Row],[Probability]]&lt;20%,"Moderate",
IF(EmployeeData36[[#This Row],[Probability]]&lt;30%,"High","Very High")))</f>
        <v>Moderate</v>
      </c>
      <c r="AN864">
        <f t="shared" si="13"/>
        <v>0</v>
      </c>
      <c r="AO864" t="str">
        <f>EmployeeData3[[#This Row],[Department]]</f>
        <v>Operations</v>
      </c>
      <c r="AP864" t="str">
        <f>EmployeeData3[[#This Row],[Country]]</f>
        <v>US</v>
      </c>
      <c r="AQ864" t="str">
        <f>EmployeeData[[#This Row],[Job Level]]</f>
        <v>Professional</v>
      </c>
      <c r="AR864">
        <v>0</v>
      </c>
    </row>
    <row r="865" spans="1:44">
      <c r="A865">
        <v>32</v>
      </c>
      <c r="B865">
        <v>5.3</v>
      </c>
      <c r="C865">
        <v>5.0999999999999996</v>
      </c>
      <c r="D865" s="3">
        <v>0.88</v>
      </c>
      <c r="E865">
        <v>0</v>
      </c>
      <c r="F865">
        <v>1</v>
      </c>
      <c r="G865">
        <v>89</v>
      </c>
      <c r="H865">
        <v>6</v>
      </c>
      <c r="I865">
        <v>8.8000000000000007</v>
      </c>
      <c r="J865">
        <v>1</v>
      </c>
      <c r="K865">
        <v>22</v>
      </c>
      <c r="L865">
        <v>1</v>
      </c>
      <c r="M865">
        <v>0</v>
      </c>
      <c r="N865">
        <v>0</v>
      </c>
      <c r="O865">
        <v>0</v>
      </c>
      <c r="P865">
        <v>0</v>
      </c>
      <c r="Q865">
        <v>0</v>
      </c>
      <c r="R865">
        <v>1</v>
      </c>
      <c r="S865">
        <v>0</v>
      </c>
      <c r="T865">
        <v>0</v>
      </c>
      <c r="U865">
        <v>0</v>
      </c>
      <c r="V865">
        <v>0</v>
      </c>
      <c r="W865">
        <v>0</v>
      </c>
      <c r="X865">
        <v>0</v>
      </c>
      <c r="Y865">
        <v>1</v>
      </c>
      <c r="Z865">
        <v>0</v>
      </c>
      <c r="AA865">
        <v>1</v>
      </c>
      <c r="AB865">
        <v>0</v>
      </c>
      <c r="AC865">
        <v>0</v>
      </c>
      <c r="AD865">
        <v>0</v>
      </c>
      <c r="AE865">
        <v>0</v>
      </c>
      <c r="AF865">
        <v>0</v>
      </c>
      <c r="AG865">
        <v>0</v>
      </c>
      <c r="AH865" s="59" cm="1">
        <f t="array" ref="AH865">$B$1005+SUMPRODUCT(A865:AG865,TRANSPOSE($B$1006:$B$1038))</f>
        <v>-0.56578995279015443</v>
      </c>
      <c r="AI865" s="3">
        <f>EXP(EmployeeData36[[#This Row],[Logit]])</f>
        <v>0.56791134636269736</v>
      </c>
      <c r="AJ865">
        <f>EmployeeData36[[#This Row],[Odds]]/(1+EmployeeData36[[#This Row],[Odds]])</f>
        <v>0.36220883768725864</v>
      </c>
      <c r="AK865">
        <f>IF(AR865=1,LN(EmployeeData36[[#This Row],[Probability]]),LN(1-EmployeeData36[[#This Row],[Probability]]))</f>
        <v>-0.4497443810203049</v>
      </c>
      <c r="AL865" s="3">
        <f>(AR865-EmployeeData36[[#This Row],[Probability]])^2</f>
        <v>0.13119524209875488</v>
      </c>
      <c r="AM865" t="str">
        <f>IF(EmployeeData36[[#This Row],[Probability]]&lt;10%,"Low",
IF(EmployeeData36[[#This Row],[Probability]]&lt;20%,"Moderate",
IF(EmployeeData36[[#This Row],[Probability]]&lt;30%,"High","Very High")))</f>
        <v>Very High</v>
      </c>
      <c r="AN865">
        <f t="shared" si="13"/>
        <v>0</v>
      </c>
      <c r="AO865" t="str">
        <f>EmployeeData3[[#This Row],[Department]]</f>
        <v>Sales</v>
      </c>
      <c r="AP865" t="str">
        <f>EmployeeData3[[#This Row],[Country]]</f>
        <v>Canada</v>
      </c>
      <c r="AQ865" t="str">
        <f>EmployeeData[[#This Row],[Job Level]]</f>
        <v>Senior</v>
      </c>
      <c r="AR865">
        <v>0</v>
      </c>
    </row>
    <row r="866" spans="1:44">
      <c r="A866">
        <v>36</v>
      </c>
      <c r="B866">
        <v>5.4</v>
      </c>
      <c r="C866">
        <v>2.7</v>
      </c>
      <c r="D866" s="3">
        <v>1.1000000000000001</v>
      </c>
      <c r="E866">
        <v>0</v>
      </c>
      <c r="F866">
        <v>19</v>
      </c>
      <c r="G866">
        <v>79</v>
      </c>
      <c r="H866">
        <v>7</v>
      </c>
      <c r="I866">
        <v>0.5</v>
      </c>
      <c r="J866">
        <v>1</v>
      </c>
      <c r="K866">
        <v>15</v>
      </c>
      <c r="L866">
        <v>0</v>
      </c>
      <c r="M866">
        <v>0</v>
      </c>
      <c r="N866">
        <v>0</v>
      </c>
      <c r="O866">
        <v>0</v>
      </c>
      <c r="P866">
        <v>0</v>
      </c>
      <c r="Q866">
        <v>0</v>
      </c>
      <c r="R866">
        <v>0</v>
      </c>
      <c r="S866">
        <v>1</v>
      </c>
      <c r="T866">
        <v>0</v>
      </c>
      <c r="U866">
        <v>0</v>
      </c>
      <c r="V866">
        <v>0</v>
      </c>
      <c r="W866">
        <v>0</v>
      </c>
      <c r="X866">
        <v>0</v>
      </c>
      <c r="Y866">
        <v>1</v>
      </c>
      <c r="Z866">
        <v>0</v>
      </c>
      <c r="AA866">
        <v>0</v>
      </c>
      <c r="AB866">
        <v>0</v>
      </c>
      <c r="AC866">
        <v>0</v>
      </c>
      <c r="AD866">
        <v>0</v>
      </c>
      <c r="AE866">
        <v>1</v>
      </c>
      <c r="AF866">
        <v>0</v>
      </c>
      <c r="AG866">
        <v>0</v>
      </c>
      <c r="AH866" s="59" cm="1">
        <f t="array" ref="AH866">$B$1005+SUMPRODUCT(A866:AG866,TRANSPOSE($B$1006:$B$1038))</f>
        <v>-1.6721505200681799</v>
      </c>
      <c r="AI866" s="3">
        <f>EXP(EmployeeData36[[#This Row],[Logit]])</f>
        <v>0.1878426715309881</v>
      </c>
      <c r="AJ866">
        <f>EmployeeData36[[#This Row],[Odds]]/(1+EmployeeData36[[#This Row],[Odds]])</f>
        <v>0.15813766926631895</v>
      </c>
      <c r="AK866">
        <f>IF(AR866=1,LN(EmployeeData36[[#This Row],[Probability]]),LN(1-EmployeeData36[[#This Row],[Probability]]))</f>
        <v>-0.17213878079942282</v>
      </c>
      <c r="AL866" s="3">
        <f>(AR866-EmployeeData36[[#This Row],[Probability]])^2</f>
        <v>2.5007522440983677E-2</v>
      </c>
      <c r="AM866" t="str">
        <f>IF(EmployeeData36[[#This Row],[Probability]]&lt;10%,"Low",
IF(EmployeeData36[[#This Row],[Probability]]&lt;20%,"Moderate",
IF(EmployeeData36[[#This Row],[Probability]]&lt;30%,"High","Very High")))</f>
        <v>Moderate</v>
      </c>
      <c r="AN866">
        <f t="shared" si="13"/>
        <v>0</v>
      </c>
      <c r="AO866" t="str">
        <f>EmployeeData3[[#This Row],[Department]]</f>
        <v>Sales</v>
      </c>
      <c r="AP866" t="str">
        <f>EmployeeData3[[#This Row],[Country]]</f>
        <v>US</v>
      </c>
      <c r="AQ866" t="str">
        <f>EmployeeData[[#This Row],[Job Level]]</f>
        <v>Senior Manager</v>
      </c>
      <c r="AR866">
        <v>0</v>
      </c>
    </row>
    <row r="867" spans="1:44">
      <c r="A867">
        <v>33</v>
      </c>
      <c r="B867">
        <v>3.2</v>
      </c>
      <c r="C867">
        <v>0.5</v>
      </c>
      <c r="D867" s="3">
        <v>0.81</v>
      </c>
      <c r="E867">
        <v>1</v>
      </c>
      <c r="F867">
        <v>17</v>
      </c>
      <c r="G867">
        <v>78</v>
      </c>
      <c r="H867">
        <v>10</v>
      </c>
      <c r="I867">
        <v>2.4</v>
      </c>
      <c r="J867">
        <v>0</v>
      </c>
      <c r="K867">
        <v>19</v>
      </c>
      <c r="L867">
        <v>1</v>
      </c>
      <c r="M867">
        <v>0</v>
      </c>
      <c r="N867">
        <v>1</v>
      </c>
      <c r="O867">
        <v>0</v>
      </c>
      <c r="P867">
        <v>0</v>
      </c>
      <c r="Q867">
        <v>1</v>
      </c>
      <c r="R867">
        <v>0</v>
      </c>
      <c r="S867">
        <v>0</v>
      </c>
      <c r="T867">
        <v>0</v>
      </c>
      <c r="U867">
        <v>0</v>
      </c>
      <c r="V867">
        <v>0</v>
      </c>
      <c r="W867">
        <v>0</v>
      </c>
      <c r="X867">
        <v>0</v>
      </c>
      <c r="Y867">
        <v>0</v>
      </c>
      <c r="Z867">
        <v>0</v>
      </c>
      <c r="AA867">
        <v>0</v>
      </c>
      <c r="AB867">
        <v>0</v>
      </c>
      <c r="AC867">
        <v>1</v>
      </c>
      <c r="AD867">
        <v>0</v>
      </c>
      <c r="AE867">
        <v>0</v>
      </c>
      <c r="AF867">
        <v>0</v>
      </c>
      <c r="AG867">
        <v>0</v>
      </c>
      <c r="AH867" s="59" cm="1">
        <f t="array" ref="AH867">$B$1005+SUMPRODUCT(A867:AG867,TRANSPOSE($B$1006:$B$1038))</f>
        <v>-2.1719779575134548</v>
      </c>
      <c r="AI867" s="3">
        <f>EXP(EmployeeData36[[#This Row],[Logit]])</f>
        <v>0.11395200163786801</v>
      </c>
      <c r="AJ867">
        <f>EmployeeData36[[#This Row],[Odds]]/(1+EmployeeData36[[#This Row],[Odds]])</f>
        <v>0.10229525282087729</v>
      </c>
      <c r="AK867">
        <f>IF(AR867=1,LN(EmployeeData36[[#This Row],[Probability]]),LN(1-EmployeeData36[[#This Row],[Probability]]))</f>
        <v>-0.10791405407582616</v>
      </c>
      <c r="AL867" s="3">
        <f>(AR867-EmployeeData36[[#This Row],[Probability]])^2</f>
        <v>1.0464318749687203E-2</v>
      </c>
      <c r="AM867" t="str">
        <f>IF(EmployeeData36[[#This Row],[Probability]]&lt;10%,"Low",
IF(EmployeeData36[[#This Row],[Probability]]&lt;20%,"Moderate",
IF(EmployeeData36[[#This Row],[Probability]]&lt;30%,"High","Very High")))</f>
        <v>Moderate</v>
      </c>
      <c r="AN867">
        <f t="shared" si="13"/>
        <v>0</v>
      </c>
      <c r="AO867" t="str">
        <f>EmployeeData3[[#This Row],[Department]]</f>
        <v>Operations</v>
      </c>
      <c r="AP867" t="str">
        <f>EmployeeData3[[#This Row],[Country]]</f>
        <v>Ireland</v>
      </c>
      <c r="AQ867" t="str">
        <f>EmployeeData[[#This Row],[Job Level]]</f>
        <v>Manager</v>
      </c>
      <c r="AR867">
        <v>0</v>
      </c>
    </row>
    <row r="868" spans="1:44">
      <c r="A868">
        <v>57</v>
      </c>
      <c r="B868">
        <v>3.6</v>
      </c>
      <c r="C868">
        <v>2</v>
      </c>
      <c r="D868" s="3">
        <v>0.98</v>
      </c>
      <c r="E868">
        <v>0</v>
      </c>
      <c r="F868">
        <v>12</v>
      </c>
      <c r="G868">
        <v>78</v>
      </c>
      <c r="H868">
        <v>3</v>
      </c>
      <c r="I868">
        <v>4.5</v>
      </c>
      <c r="J868">
        <v>0</v>
      </c>
      <c r="K868">
        <v>18</v>
      </c>
      <c r="L868">
        <v>1</v>
      </c>
      <c r="M868">
        <v>0</v>
      </c>
      <c r="N868">
        <v>0</v>
      </c>
      <c r="O868">
        <v>0</v>
      </c>
      <c r="P868">
        <v>1</v>
      </c>
      <c r="Q868">
        <v>0</v>
      </c>
      <c r="R868">
        <v>0</v>
      </c>
      <c r="S868">
        <v>0</v>
      </c>
      <c r="T868">
        <v>0</v>
      </c>
      <c r="U868">
        <v>1</v>
      </c>
      <c r="V868">
        <v>0</v>
      </c>
      <c r="W868">
        <v>0</v>
      </c>
      <c r="X868">
        <v>0</v>
      </c>
      <c r="Y868">
        <v>0</v>
      </c>
      <c r="Z868">
        <v>0</v>
      </c>
      <c r="AA868">
        <v>0</v>
      </c>
      <c r="AB868">
        <v>0</v>
      </c>
      <c r="AC868">
        <v>0</v>
      </c>
      <c r="AD868">
        <v>0</v>
      </c>
      <c r="AE868">
        <v>0</v>
      </c>
      <c r="AF868">
        <v>0</v>
      </c>
      <c r="AG868">
        <v>0</v>
      </c>
      <c r="AH868" s="59" cm="1">
        <f t="array" ref="AH868">$B$1005+SUMPRODUCT(A868:AG868,TRANSPOSE($B$1006:$B$1038))</f>
        <v>-1.8763327512434214</v>
      </c>
      <c r="AI868" s="3">
        <f>EXP(EmployeeData36[[#This Row],[Logit]])</f>
        <v>0.15315071895822605</v>
      </c>
      <c r="AJ868">
        <f>EmployeeData36[[#This Row],[Odds]]/(1+EmployeeData36[[#This Row],[Odds]])</f>
        <v>0.13281066944708211</v>
      </c>
      <c r="AK868">
        <f>IF(AR868=1,LN(EmployeeData36[[#This Row],[Probability]]),LN(1-EmployeeData36[[#This Row],[Probability]]))</f>
        <v>-0.14249795170164167</v>
      </c>
      <c r="AL868" s="3">
        <f>(AR868-EmployeeData36[[#This Row],[Probability]])^2</f>
        <v>1.763867391898211E-2</v>
      </c>
      <c r="AM868" t="str">
        <f>IF(EmployeeData36[[#This Row],[Probability]]&lt;10%,"Low",
IF(EmployeeData36[[#This Row],[Probability]]&lt;20%,"Moderate",
IF(EmployeeData36[[#This Row],[Probability]]&lt;30%,"High","Very High")))</f>
        <v>Moderate</v>
      </c>
      <c r="AN868">
        <f t="shared" si="13"/>
        <v>0</v>
      </c>
      <c r="AO868" t="str">
        <f>EmployeeData3[[#This Row],[Department]]</f>
        <v>Finance</v>
      </c>
      <c r="AP868" t="str">
        <f>EmployeeData3[[#This Row],[Country]]</f>
        <v>UK</v>
      </c>
      <c r="AQ868" t="str">
        <f>EmployeeData[[#This Row],[Job Level]]</f>
        <v>Entry</v>
      </c>
      <c r="AR868">
        <v>0</v>
      </c>
    </row>
    <row r="869" spans="1:44">
      <c r="A869">
        <v>33</v>
      </c>
      <c r="B869">
        <v>2.4</v>
      </c>
      <c r="C869">
        <v>2.4</v>
      </c>
      <c r="D869" s="3">
        <v>1.0900000000000001</v>
      </c>
      <c r="E869">
        <v>0</v>
      </c>
      <c r="F869">
        <v>1</v>
      </c>
      <c r="G869">
        <v>59</v>
      </c>
      <c r="H869">
        <v>2</v>
      </c>
      <c r="I869">
        <v>7.9</v>
      </c>
      <c r="J869">
        <v>1</v>
      </c>
      <c r="K869">
        <v>33</v>
      </c>
      <c r="L869">
        <v>1</v>
      </c>
      <c r="M869">
        <v>0</v>
      </c>
      <c r="N869">
        <v>1</v>
      </c>
      <c r="O869">
        <v>0</v>
      </c>
      <c r="P869">
        <v>0</v>
      </c>
      <c r="Q869">
        <v>0</v>
      </c>
      <c r="R869">
        <v>0</v>
      </c>
      <c r="S869">
        <v>0</v>
      </c>
      <c r="T869">
        <v>0</v>
      </c>
      <c r="U869">
        <v>1</v>
      </c>
      <c r="V869">
        <v>0</v>
      </c>
      <c r="W869">
        <v>0</v>
      </c>
      <c r="X869">
        <v>0</v>
      </c>
      <c r="Y869">
        <v>0</v>
      </c>
      <c r="Z869">
        <v>0</v>
      </c>
      <c r="AA869">
        <v>0</v>
      </c>
      <c r="AB869">
        <v>0</v>
      </c>
      <c r="AC869">
        <v>0</v>
      </c>
      <c r="AD869">
        <v>0</v>
      </c>
      <c r="AE869">
        <v>0</v>
      </c>
      <c r="AF869">
        <v>0</v>
      </c>
      <c r="AG869">
        <v>0</v>
      </c>
      <c r="AH869" s="59" cm="1">
        <f t="array" ref="AH869">$B$1005+SUMPRODUCT(A869:AG869,TRANSPOSE($B$1006:$B$1038))</f>
        <v>-0.79392056854195925</v>
      </c>
      <c r="AI869" s="3">
        <f>EXP(EmployeeData36[[#This Row],[Logit]])</f>
        <v>0.45206894909308176</v>
      </c>
      <c r="AJ869">
        <f>EmployeeData36[[#This Row],[Odds]]/(1+EmployeeData36[[#This Row],[Odds]])</f>
        <v>0.3113274678695046</v>
      </c>
      <c r="AK869">
        <f>IF(AR869=1,LN(EmployeeData36[[#This Row],[Probability]]),LN(1-EmployeeData36[[#This Row],[Probability]]))</f>
        <v>-1.1669099694184542</v>
      </c>
      <c r="AL869" s="3">
        <f>(AR869-EmployeeData36[[#This Row],[Probability]])^2</f>
        <v>0.47426985651102821</v>
      </c>
      <c r="AM869" t="str">
        <f>IF(EmployeeData36[[#This Row],[Probability]]&lt;10%,"Low",
IF(EmployeeData36[[#This Row],[Probability]]&lt;20%,"Moderate",
IF(EmployeeData36[[#This Row],[Probability]]&lt;30%,"High","Very High")))</f>
        <v>Very High</v>
      </c>
      <c r="AN869">
        <f t="shared" si="13"/>
        <v>1</v>
      </c>
      <c r="AO869" t="str">
        <f>EmployeeData3[[#This Row],[Department]]</f>
        <v>Finance</v>
      </c>
      <c r="AP869" t="str">
        <f>EmployeeData3[[#This Row],[Country]]</f>
        <v>UK</v>
      </c>
      <c r="AQ869" t="str">
        <f>EmployeeData[[#This Row],[Job Level]]</f>
        <v>Professional</v>
      </c>
      <c r="AR869">
        <v>1</v>
      </c>
    </row>
    <row r="870" spans="1:44">
      <c r="A870">
        <v>42</v>
      </c>
      <c r="B870">
        <v>2.2000000000000002</v>
      </c>
      <c r="C870">
        <v>1.8</v>
      </c>
      <c r="D870" s="3">
        <v>1.21</v>
      </c>
      <c r="E870">
        <v>1</v>
      </c>
      <c r="F870">
        <v>20</v>
      </c>
      <c r="G870">
        <v>78</v>
      </c>
      <c r="H870">
        <v>11</v>
      </c>
      <c r="I870">
        <v>0.6</v>
      </c>
      <c r="J870">
        <v>0</v>
      </c>
      <c r="K870">
        <v>28</v>
      </c>
      <c r="L870">
        <v>1</v>
      </c>
      <c r="M870">
        <v>0</v>
      </c>
      <c r="N870">
        <v>0</v>
      </c>
      <c r="O870">
        <v>0</v>
      </c>
      <c r="P870">
        <v>0</v>
      </c>
      <c r="Q870">
        <v>0</v>
      </c>
      <c r="R870">
        <v>0</v>
      </c>
      <c r="S870">
        <v>0</v>
      </c>
      <c r="T870">
        <v>0</v>
      </c>
      <c r="U870">
        <v>0</v>
      </c>
      <c r="V870">
        <v>0</v>
      </c>
      <c r="W870">
        <v>0</v>
      </c>
      <c r="X870">
        <v>0</v>
      </c>
      <c r="Y870">
        <v>0</v>
      </c>
      <c r="Z870">
        <v>1</v>
      </c>
      <c r="AA870">
        <v>0</v>
      </c>
      <c r="AB870">
        <v>1</v>
      </c>
      <c r="AC870">
        <v>0</v>
      </c>
      <c r="AD870">
        <v>0</v>
      </c>
      <c r="AE870">
        <v>0</v>
      </c>
      <c r="AF870">
        <v>0</v>
      </c>
      <c r="AG870">
        <v>0</v>
      </c>
      <c r="AH870" s="59" cm="1">
        <f t="array" ref="AH870">$B$1005+SUMPRODUCT(A870:AG870,TRANSPOSE($B$1006:$B$1038))</f>
        <v>-2.882327213942296</v>
      </c>
      <c r="AI870" s="3">
        <f>EXP(EmployeeData36[[#This Row],[Logit]])</f>
        <v>5.6004277124391863E-2</v>
      </c>
      <c r="AJ870">
        <f>EmployeeData36[[#This Row],[Odds]]/(1+EmployeeData36[[#This Row],[Odds]])</f>
        <v>5.3034138532939722E-2</v>
      </c>
      <c r="AK870">
        <f>IF(AR870=1,LN(EmployeeData36[[#This Row],[Probability]]),LN(1-EmployeeData36[[#This Row],[Probability]]))</f>
        <v>-5.4492235583056506E-2</v>
      </c>
      <c r="AL870" s="3">
        <f>(AR870-EmployeeData36[[#This Row],[Probability]])^2</f>
        <v>2.8126198499310419E-3</v>
      </c>
      <c r="AM870" t="str">
        <f>IF(EmployeeData36[[#This Row],[Probability]]&lt;10%,"Low",
IF(EmployeeData36[[#This Row],[Probability]]&lt;20%,"Moderate",
IF(EmployeeData36[[#This Row],[Probability]]&lt;30%,"High","Very High")))</f>
        <v>Low</v>
      </c>
      <c r="AN870">
        <f t="shared" si="13"/>
        <v>0</v>
      </c>
      <c r="AO870" t="str">
        <f>EmployeeData3[[#This Row],[Department]]</f>
        <v>Underwriting</v>
      </c>
      <c r="AP870" t="str">
        <f>EmployeeData3[[#This Row],[Country]]</f>
        <v>Germany</v>
      </c>
      <c r="AQ870" t="str">
        <f>EmployeeData[[#This Row],[Job Level]]</f>
        <v>Professional</v>
      </c>
      <c r="AR870">
        <v>0</v>
      </c>
    </row>
    <row r="871" spans="1:44">
      <c r="A871">
        <v>39</v>
      </c>
      <c r="B871">
        <v>2.2000000000000002</v>
      </c>
      <c r="C871">
        <v>2.2000000000000002</v>
      </c>
      <c r="D871" s="3">
        <v>0.95</v>
      </c>
      <c r="E871">
        <v>0</v>
      </c>
      <c r="F871">
        <v>27</v>
      </c>
      <c r="G871">
        <v>68</v>
      </c>
      <c r="H871">
        <v>1</v>
      </c>
      <c r="I871">
        <v>8.6</v>
      </c>
      <c r="J871">
        <v>1</v>
      </c>
      <c r="K871">
        <v>32</v>
      </c>
      <c r="L871">
        <v>0</v>
      </c>
      <c r="M871">
        <v>0</v>
      </c>
      <c r="N871">
        <v>0</v>
      </c>
      <c r="O871">
        <v>0</v>
      </c>
      <c r="P871">
        <v>0</v>
      </c>
      <c r="Q871">
        <v>0</v>
      </c>
      <c r="R871">
        <v>1</v>
      </c>
      <c r="S871">
        <v>0</v>
      </c>
      <c r="T871">
        <v>1</v>
      </c>
      <c r="U871">
        <v>0</v>
      </c>
      <c r="V871">
        <v>0</v>
      </c>
      <c r="W871">
        <v>0</v>
      </c>
      <c r="X871">
        <v>0</v>
      </c>
      <c r="Y871">
        <v>0</v>
      </c>
      <c r="Z871">
        <v>0</v>
      </c>
      <c r="AA871">
        <v>0</v>
      </c>
      <c r="AB871">
        <v>0</v>
      </c>
      <c r="AC871">
        <v>0</v>
      </c>
      <c r="AD871">
        <v>0</v>
      </c>
      <c r="AE871">
        <v>1</v>
      </c>
      <c r="AF871">
        <v>0</v>
      </c>
      <c r="AG871">
        <v>0</v>
      </c>
      <c r="AH871" s="59" cm="1">
        <f t="array" ref="AH871">$B$1005+SUMPRODUCT(A871:AG871,TRANSPOSE($B$1006:$B$1038))</f>
        <v>-1.2431050695419765</v>
      </c>
      <c r="AI871" s="3">
        <f>EXP(EmployeeData36[[#This Row],[Logit]])</f>
        <v>0.28848705341794467</v>
      </c>
      <c r="AJ871">
        <f>EmployeeData36[[#This Row],[Odds]]/(1+EmployeeData36[[#This Row],[Odds]])</f>
        <v>0.22389596593359681</v>
      </c>
      <c r="AK871">
        <f>IF(AR871=1,LN(EmployeeData36[[#This Row],[Probability]]),LN(1-EmployeeData36[[#This Row],[Probability]]))</f>
        <v>-0.25346870326620197</v>
      </c>
      <c r="AL871" s="3">
        <f>(AR871-EmployeeData36[[#This Row],[Probability]])^2</f>
        <v>5.0129403561338347E-2</v>
      </c>
      <c r="AM871" t="str">
        <f>IF(EmployeeData36[[#This Row],[Probability]]&lt;10%,"Low",
IF(EmployeeData36[[#This Row],[Probability]]&lt;20%,"Moderate",
IF(EmployeeData36[[#This Row],[Probability]]&lt;30%,"High","Very High")))</f>
        <v>High</v>
      </c>
      <c r="AN871">
        <f t="shared" si="13"/>
        <v>0</v>
      </c>
      <c r="AO871" t="str">
        <f>EmployeeData3[[#This Row],[Department]]</f>
        <v>Claims</v>
      </c>
      <c r="AP871" t="str">
        <f>EmployeeData3[[#This Row],[Country]]</f>
        <v>US</v>
      </c>
      <c r="AQ871" t="str">
        <f>EmployeeData[[#This Row],[Job Level]]</f>
        <v>Senior</v>
      </c>
      <c r="AR871">
        <v>0</v>
      </c>
    </row>
    <row r="872" spans="1:44">
      <c r="A872">
        <v>41</v>
      </c>
      <c r="B872">
        <v>3.6</v>
      </c>
      <c r="C872">
        <v>1.1000000000000001</v>
      </c>
      <c r="D872" s="3">
        <v>0.88</v>
      </c>
      <c r="E872">
        <v>0</v>
      </c>
      <c r="F872">
        <v>19</v>
      </c>
      <c r="G872">
        <v>71</v>
      </c>
      <c r="H872">
        <v>21</v>
      </c>
      <c r="I872">
        <v>2.1</v>
      </c>
      <c r="J872">
        <v>0</v>
      </c>
      <c r="K872">
        <v>10</v>
      </c>
      <c r="L872">
        <v>1</v>
      </c>
      <c r="M872">
        <v>0</v>
      </c>
      <c r="N872">
        <v>0</v>
      </c>
      <c r="O872">
        <v>0</v>
      </c>
      <c r="P872">
        <v>0</v>
      </c>
      <c r="Q872">
        <v>1</v>
      </c>
      <c r="R872">
        <v>0</v>
      </c>
      <c r="S872">
        <v>0</v>
      </c>
      <c r="T872">
        <v>0</v>
      </c>
      <c r="U872">
        <v>0</v>
      </c>
      <c r="V872">
        <v>0</v>
      </c>
      <c r="W872">
        <v>0</v>
      </c>
      <c r="X872">
        <v>0</v>
      </c>
      <c r="Y872">
        <v>1</v>
      </c>
      <c r="Z872">
        <v>0</v>
      </c>
      <c r="AA872">
        <v>0</v>
      </c>
      <c r="AB872">
        <v>0</v>
      </c>
      <c r="AC872">
        <v>0</v>
      </c>
      <c r="AD872">
        <v>0</v>
      </c>
      <c r="AE872">
        <v>0</v>
      </c>
      <c r="AF872">
        <v>0</v>
      </c>
      <c r="AG872">
        <v>1</v>
      </c>
      <c r="AH872" s="59" cm="1">
        <f t="array" ref="AH872">$B$1005+SUMPRODUCT(A872:AG872,TRANSPOSE($B$1006:$B$1038))</f>
        <v>-1.5883118207404867</v>
      </c>
      <c r="AI872" s="3">
        <f>EXP(EmployeeData36[[#This Row],[Logit]])</f>
        <v>0.20427016547483601</v>
      </c>
      <c r="AJ872">
        <f>EmployeeData36[[#This Row],[Odds]]/(1+EmployeeData36[[#This Row],[Odds]])</f>
        <v>0.16962154450973516</v>
      </c>
      <c r="AK872">
        <f>IF(AR872=1,LN(EmployeeData36[[#This Row],[Probability]]),LN(1-EmployeeData36[[#This Row],[Probability]]))</f>
        <v>-0.1858737116442403</v>
      </c>
      <c r="AL872" s="3">
        <f>(AR872-EmployeeData36[[#This Row],[Probability]])^2</f>
        <v>2.8771468361868065E-2</v>
      </c>
      <c r="AM872" t="str">
        <f>IF(EmployeeData36[[#This Row],[Probability]]&lt;10%,"Low",
IF(EmployeeData36[[#This Row],[Probability]]&lt;20%,"Moderate",
IF(EmployeeData36[[#This Row],[Probability]]&lt;30%,"High","Very High")))</f>
        <v>Moderate</v>
      </c>
      <c r="AN872">
        <f t="shared" si="13"/>
        <v>0</v>
      </c>
      <c r="AO872" t="str">
        <f>EmployeeData3[[#This Row],[Department]]</f>
        <v>Sales</v>
      </c>
      <c r="AP872" t="str">
        <f>EmployeeData3[[#This Row],[Country]]</f>
        <v>UK</v>
      </c>
      <c r="AQ872" t="str">
        <f>EmployeeData[[#This Row],[Job Level]]</f>
        <v>Manager</v>
      </c>
      <c r="AR872">
        <v>0</v>
      </c>
    </row>
    <row r="873" spans="1:44">
      <c r="A873">
        <v>42</v>
      </c>
      <c r="B873">
        <v>1.9</v>
      </c>
      <c r="C873">
        <v>1.7</v>
      </c>
      <c r="D873" s="3">
        <v>0.96</v>
      </c>
      <c r="E873">
        <v>0</v>
      </c>
      <c r="F873">
        <v>8</v>
      </c>
      <c r="G873">
        <v>73</v>
      </c>
      <c r="H873">
        <v>3</v>
      </c>
      <c r="I873">
        <v>2.1</v>
      </c>
      <c r="J873">
        <v>0</v>
      </c>
      <c r="K873">
        <v>41</v>
      </c>
      <c r="L873">
        <v>0</v>
      </c>
      <c r="M873">
        <v>0</v>
      </c>
      <c r="N873">
        <v>0</v>
      </c>
      <c r="O873">
        <v>0</v>
      </c>
      <c r="P873">
        <v>0</v>
      </c>
      <c r="Q873">
        <v>0</v>
      </c>
      <c r="R873">
        <v>0</v>
      </c>
      <c r="S873">
        <v>0</v>
      </c>
      <c r="T873">
        <v>0</v>
      </c>
      <c r="U873">
        <v>0</v>
      </c>
      <c r="V873">
        <v>1</v>
      </c>
      <c r="W873">
        <v>0</v>
      </c>
      <c r="X873">
        <v>0</v>
      </c>
      <c r="Y873">
        <v>0</v>
      </c>
      <c r="Z873">
        <v>0</v>
      </c>
      <c r="AA873">
        <v>0</v>
      </c>
      <c r="AB873">
        <v>0</v>
      </c>
      <c r="AC873">
        <v>0</v>
      </c>
      <c r="AD873">
        <v>0</v>
      </c>
      <c r="AE873">
        <v>0</v>
      </c>
      <c r="AF873">
        <v>0</v>
      </c>
      <c r="AG873">
        <v>0</v>
      </c>
      <c r="AH873" s="59" cm="1">
        <f t="array" ref="AH873">$B$1005+SUMPRODUCT(A873:AG873,TRANSPOSE($B$1006:$B$1038))</f>
        <v>-2.3835774987468357</v>
      </c>
      <c r="AI873" s="3">
        <f>EXP(EmployeeData36[[#This Row],[Logit]])</f>
        <v>9.2220069483806913E-2</v>
      </c>
      <c r="AJ873">
        <f>EmployeeData36[[#This Row],[Odds]]/(1+EmployeeData36[[#This Row],[Odds]])</f>
        <v>8.4433597276225611E-2</v>
      </c>
      <c r="AK873">
        <f>IF(AR873=1,LN(EmployeeData36[[#This Row],[Probability]]),LN(1-EmployeeData36[[#This Row],[Probability]]))</f>
        <v>-8.821238584983121E-2</v>
      </c>
      <c r="AL873" s="3">
        <f>(AR873-EmployeeData36[[#This Row],[Probability]])^2</f>
        <v>7.1290323490038532E-3</v>
      </c>
      <c r="AM873" t="str">
        <f>IF(EmployeeData36[[#This Row],[Probability]]&lt;10%,"Low",
IF(EmployeeData36[[#This Row],[Probability]]&lt;20%,"Moderate",
IF(EmployeeData36[[#This Row],[Probability]]&lt;30%,"High","Very High")))</f>
        <v>Low</v>
      </c>
      <c r="AN873">
        <f t="shared" si="13"/>
        <v>0</v>
      </c>
      <c r="AO873" t="str">
        <f>EmployeeData3[[#This Row],[Department]]</f>
        <v>HR</v>
      </c>
      <c r="AP873" t="str">
        <f>EmployeeData3[[#This Row],[Country]]</f>
        <v>UK</v>
      </c>
      <c r="AQ873" t="str">
        <f>EmployeeData[[#This Row],[Job Level]]</f>
        <v>Professional</v>
      </c>
      <c r="AR873">
        <v>0</v>
      </c>
    </row>
    <row r="874" spans="1:44">
      <c r="A874">
        <v>46</v>
      </c>
      <c r="B874">
        <v>0.2</v>
      </c>
      <c r="C874">
        <v>0.2</v>
      </c>
      <c r="D874" s="3">
        <v>0.87</v>
      </c>
      <c r="E874">
        <v>1</v>
      </c>
      <c r="F874">
        <v>16</v>
      </c>
      <c r="G874">
        <v>77</v>
      </c>
      <c r="H874">
        <v>4</v>
      </c>
      <c r="I874">
        <v>0.9</v>
      </c>
      <c r="J874">
        <v>0</v>
      </c>
      <c r="K874">
        <v>19</v>
      </c>
      <c r="L874">
        <v>0</v>
      </c>
      <c r="M874">
        <v>0</v>
      </c>
      <c r="N874">
        <v>1</v>
      </c>
      <c r="O874">
        <v>0</v>
      </c>
      <c r="P874">
        <v>0</v>
      </c>
      <c r="Q874">
        <v>0</v>
      </c>
      <c r="R874">
        <v>0</v>
      </c>
      <c r="S874">
        <v>0</v>
      </c>
      <c r="T874">
        <v>0</v>
      </c>
      <c r="U874">
        <v>0</v>
      </c>
      <c r="V874">
        <v>0</v>
      </c>
      <c r="W874">
        <v>0</v>
      </c>
      <c r="X874">
        <v>0</v>
      </c>
      <c r="Y874">
        <v>0</v>
      </c>
      <c r="Z874">
        <v>0</v>
      </c>
      <c r="AA874">
        <v>0</v>
      </c>
      <c r="AB874">
        <v>1</v>
      </c>
      <c r="AC874">
        <v>0</v>
      </c>
      <c r="AD874">
        <v>0</v>
      </c>
      <c r="AE874">
        <v>0</v>
      </c>
      <c r="AF874">
        <v>0</v>
      </c>
      <c r="AG874">
        <v>0</v>
      </c>
      <c r="AH874" s="59" cm="1">
        <f t="array" ref="AH874">$B$1005+SUMPRODUCT(A874:AG874,TRANSPOSE($B$1006:$B$1038))</f>
        <v>-3.6152716991553779</v>
      </c>
      <c r="AI874" s="3">
        <f>EXP(EmployeeData36[[#This Row],[Logit]])</f>
        <v>2.6909612904800762E-2</v>
      </c>
      <c r="AJ874">
        <f>EmployeeData36[[#This Row],[Odds]]/(1+EmployeeData36[[#This Row],[Odds]])</f>
        <v>2.6204461002835511E-2</v>
      </c>
      <c r="AK874">
        <f>IF(AR874=1,LN(EmployeeData36[[#This Row],[Probability]]),LN(1-EmployeeData36[[#This Row],[Probability]]))</f>
        <v>-2.6553916269738496E-2</v>
      </c>
      <c r="AL874" s="3">
        <f>(AR874-EmployeeData36[[#This Row],[Probability]])^2</f>
        <v>6.8667377644912706E-4</v>
      </c>
      <c r="AM874" t="str">
        <f>IF(EmployeeData36[[#This Row],[Probability]]&lt;10%,"Low",
IF(EmployeeData36[[#This Row],[Probability]]&lt;20%,"Moderate",
IF(EmployeeData36[[#This Row],[Probability]]&lt;30%,"High","Very High")))</f>
        <v>Low</v>
      </c>
      <c r="AN874">
        <f t="shared" si="13"/>
        <v>0</v>
      </c>
      <c r="AO874" t="str">
        <f>EmployeeData3[[#This Row],[Department]]</f>
        <v>Operations</v>
      </c>
      <c r="AP874" t="str">
        <f>EmployeeData3[[#This Row],[Country]]</f>
        <v>Germany</v>
      </c>
      <c r="AQ874" t="str">
        <f>EmployeeData[[#This Row],[Job Level]]</f>
        <v>Professional</v>
      </c>
      <c r="AR874">
        <v>0</v>
      </c>
    </row>
    <row r="875" spans="1:44">
      <c r="A875">
        <v>40</v>
      </c>
      <c r="B875">
        <v>2.9</v>
      </c>
      <c r="C875">
        <v>2.9</v>
      </c>
      <c r="D875" s="3">
        <v>1.1399999999999999</v>
      </c>
      <c r="E875">
        <v>0</v>
      </c>
      <c r="F875">
        <v>4</v>
      </c>
      <c r="G875">
        <v>68</v>
      </c>
      <c r="H875">
        <v>1</v>
      </c>
      <c r="I875">
        <v>2.8</v>
      </c>
      <c r="J875">
        <v>0</v>
      </c>
      <c r="K875">
        <v>11</v>
      </c>
      <c r="L875">
        <v>0</v>
      </c>
      <c r="M875">
        <v>0</v>
      </c>
      <c r="N875">
        <v>1</v>
      </c>
      <c r="O875">
        <v>0</v>
      </c>
      <c r="P875">
        <v>0</v>
      </c>
      <c r="Q875">
        <v>1</v>
      </c>
      <c r="R875">
        <v>0</v>
      </c>
      <c r="S875">
        <v>0</v>
      </c>
      <c r="T875">
        <v>0</v>
      </c>
      <c r="U875">
        <v>0</v>
      </c>
      <c r="V875">
        <v>0</v>
      </c>
      <c r="W875">
        <v>0</v>
      </c>
      <c r="X875">
        <v>0</v>
      </c>
      <c r="Y875">
        <v>1</v>
      </c>
      <c r="Z875">
        <v>0</v>
      </c>
      <c r="AA875">
        <v>0</v>
      </c>
      <c r="AB875">
        <v>0</v>
      </c>
      <c r="AC875">
        <v>0</v>
      </c>
      <c r="AD875">
        <v>0</v>
      </c>
      <c r="AE875">
        <v>0</v>
      </c>
      <c r="AF875">
        <v>0</v>
      </c>
      <c r="AG875">
        <v>0</v>
      </c>
      <c r="AH875" s="59" cm="1">
        <f t="array" ref="AH875">$B$1005+SUMPRODUCT(A875:AG875,TRANSPOSE($B$1006:$B$1038))</f>
        <v>-2.2039221993203229</v>
      </c>
      <c r="AI875" s="3">
        <f>EXP(EmployeeData36[[#This Row],[Logit]])</f>
        <v>0.11036941745510424</v>
      </c>
      <c r="AJ875">
        <f>EmployeeData36[[#This Row],[Odds]]/(1+EmployeeData36[[#This Row],[Odds]])</f>
        <v>9.9398826840948029E-2</v>
      </c>
      <c r="AK875">
        <f>IF(AR875=1,LN(EmployeeData36[[#This Row],[Probability]]),LN(1-EmployeeData36[[#This Row],[Probability]]))</f>
        <v>-0.10469276847388423</v>
      </c>
      <c r="AL875" s="3">
        <f>(AR875-EmployeeData36[[#This Row],[Probability]])^2</f>
        <v>9.8801267773567705E-3</v>
      </c>
      <c r="AM875" t="str">
        <f>IF(EmployeeData36[[#This Row],[Probability]]&lt;10%,"Low",
IF(EmployeeData36[[#This Row],[Probability]]&lt;20%,"Moderate",
IF(EmployeeData36[[#This Row],[Probability]]&lt;30%,"High","Very High")))</f>
        <v>Low</v>
      </c>
      <c r="AN875">
        <f t="shared" si="13"/>
        <v>0</v>
      </c>
      <c r="AO875" t="str">
        <f>EmployeeData3[[#This Row],[Department]]</f>
        <v>Sales</v>
      </c>
      <c r="AP875" t="str">
        <f>EmployeeData3[[#This Row],[Country]]</f>
        <v>UK</v>
      </c>
      <c r="AQ875" t="str">
        <f>EmployeeData[[#This Row],[Job Level]]</f>
        <v>Manager</v>
      </c>
      <c r="AR875">
        <v>0</v>
      </c>
    </row>
    <row r="876" spans="1:44">
      <c r="A876">
        <v>40</v>
      </c>
      <c r="B876">
        <v>1.3</v>
      </c>
      <c r="C876">
        <v>0.7</v>
      </c>
      <c r="D876" s="3">
        <v>1.18</v>
      </c>
      <c r="E876">
        <v>0</v>
      </c>
      <c r="F876">
        <v>26</v>
      </c>
      <c r="G876">
        <v>69</v>
      </c>
      <c r="H876">
        <v>5</v>
      </c>
      <c r="I876">
        <v>8.6999999999999993</v>
      </c>
      <c r="J876">
        <v>1</v>
      </c>
      <c r="K876">
        <v>19</v>
      </c>
      <c r="L876">
        <v>1</v>
      </c>
      <c r="M876">
        <v>0</v>
      </c>
      <c r="N876">
        <v>0</v>
      </c>
      <c r="O876">
        <v>0</v>
      </c>
      <c r="P876">
        <v>0</v>
      </c>
      <c r="Q876">
        <v>0</v>
      </c>
      <c r="R876">
        <v>1</v>
      </c>
      <c r="S876">
        <v>0</v>
      </c>
      <c r="T876">
        <v>0</v>
      </c>
      <c r="U876">
        <v>0</v>
      </c>
      <c r="V876">
        <v>0</v>
      </c>
      <c r="W876">
        <v>1</v>
      </c>
      <c r="X876">
        <v>0</v>
      </c>
      <c r="Y876">
        <v>0</v>
      </c>
      <c r="Z876">
        <v>0</v>
      </c>
      <c r="AA876">
        <v>0</v>
      </c>
      <c r="AB876">
        <v>0</v>
      </c>
      <c r="AC876">
        <v>0</v>
      </c>
      <c r="AD876">
        <v>0</v>
      </c>
      <c r="AE876">
        <v>0</v>
      </c>
      <c r="AF876">
        <v>0</v>
      </c>
      <c r="AG876">
        <v>0</v>
      </c>
      <c r="AH876" s="59" cm="1">
        <f t="array" ref="AH876">$B$1005+SUMPRODUCT(A876:AG876,TRANSPOSE($B$1006:$B$1038))</f>
        <v>-1.0969635297616378</v>
      </c>
      <c r="AI876" s="3">
        <f>EXP(EmployeeData36[[#This Row],[Logit]])</f>
        <v>0.33388337295224835</v>
      </c>
      <c r="AJ876">
        <f>EmployeeData36[[#This Row],[Odds]]/(1+EmployeeData36[[#This Row],[Odds]])</f>
        <v>0.25030926970269762</v>
      </c>
      <c r="AK876">
        <f>IF(AR876=1,LN(EmployeeData36[[#This Row],[Probability]]),LN(1-EmployeeData36[[#This Row],[Probability]]))</f>
        <v>-0.28809451709897893</v>
      </c>
      <c r="AL876" s="3">
        <f>(AR876-EmployeeData36[[#This Row],[Probability]])^2</f>
        <v>6.2654730499097824E-2</v>
      </c>
      <c r="AM876" t="str">
        <f>IF(EmployeeData36[[#This Row],[Probability]]&lt;10%,"Low",
IF(EmployeeData36[[#This Row],[Probability]]&lt;20%,"Moderate",
IF(EmployeeData36[[#This Row],[Probability]]&lt;30%,"High","Very High")))</f>
        <v>High</v>
      </c>
      <c r="AN876">
        <f t="shared" si="13"/>
        <v>0</v>
      </c>
      <c r="AO876" t="str">
        <f>EmployeeData3[[#This Row],[Department]]</f>
        <v>IT</v>
      </c>
      <c r="AP876" t="str">
        <f>EmployeeData3[[#This Row],[Country]]</f>
        <v>UK</v>
      </c>
      <c r="AQ876" t="str">
        <f>EmployeeData[[#This Row],[Job Level]]</f>
        <v>Senior</v>
      </c>
      <c r="AR876">
        <v>0</v>
      </c>
    </row>
    <row r="877" spans="1:44">
      <c r="A877">
        <v>39</v>
      </c>
      <c r="B877">
        <v>4.2</v>
      </c>
      <c r="C877">
        <v>0.2</v>
      </c>
      <c r="D877" s="3">
        <v>1.07</v>
      </c>
      <c r="E877">
        <v>0</v>
      </c>
      <c r="F877">
        <v>17</v>
      </c>
      <c r="G877">
        <v>57</v>
      </c>
      <c r="H877">
        <v>3</v>
      </c>
      <c r="I877">
        <v>2.8</v>
      </c>
      <c r="J877">
        <v>0</v>
      </c>
      <c r="K877">
        <v>54</v>
      </c>
      <c r="L877">
        <v>1</v>
      </c>
      <c r="M877">
        <v>0</v>
      </c>
      <c r="N877">
        <v>1</v>
      </c>
      <c r="O877">
        <v>0</v>
      </c>
      <c r="P877">
        <v>0</v>
      </c>
      <c r="Q877">
        <v>0</v>
      </c>
      <c r="R877">
        <v>1</v>
      </c>
      <c r="S877">
        <v>0</v>
      </c>
      <c r="T877">
        <v>0</v>
      </c>
      <c r="U877">
        <v>1</v>
      </c>
      <c r="V877">
        <v>0</v>
      </c>
      <c r="W877">
        <v>0</v>
      </c>
      <c r="X877">
        <v>0</v>
      </c>
      <c r="Y877">
        <v>0</v>
      </c>
      <c r="Z877">
        <v>0</v>
      </c>
      <c r="AA877">
        <v>0</v>
      </c>
      <c r="AB877">
        <v>0</v>
      </c>
      <c r="AC877">
        <v>0</v>
      </c>
      <c r="AD877">
        <v>0</v>
      </c>
      <c r="AE877">
        <v>0</v>
      </c>
      <c r="AF877">
        <v>0</v>
      </c>
      <c r="AG877">
        <v>0</v>
      </c>
      <c r="AH877" s="59" cm="1">
        <f t="array" ref="AH877">$B$1005+SUMPRODUCT(A877:AG877,TRANSPOSE($B$1006:$B$1038))</f>
        <v>-1.9460471955459293</v>
      </c>
      <c r="AI877" s="3">
        <f>EXP(EmployeeData36[[#This Row],[Logit]])</f>
        <v>0.14283756612854648</v>
      </c>
      <c r="AJ877">
        <f>EmployeeData36[[#This Row],[Odds]]/(1+EmployeeData36[[#This Row],[Odds]])</f>
        <v>0.12498501131041759</v>
      </c>
      <c r="AK877">
        <f>IF(AR877=1,LN(EmployeeData36[[#This Row],[Probability]]),LN(1-EmployeeData36[[#This Row],[Probability]]))</f>
        <v>-0.13351426284028692</v>
      </c>
      <c r="AL877" s="3">
        <f>(AR877-EmployeeData36[[#This Row],[Probability]])^2</f>
        <v>1.5621253052265213E-2</v>
      </c>
      <c r="AM877" t="str">
        <f>IF(EmployeeData36[[#This Row],[Probability]]&lt;10%,"Low",
IF(EmployeeData36[[#This Row],[Probability]]&lt;20%,"Moderate",
IF(EmployeeData36[[#This Row],[Probability]]&lt;30%,"High","Very High")))</f>
        <v>Moderate</v>
      </c>
      <c r="AN877">
        <f t="shared" si="13"/>
        <v>0</v>
      </c>
      <c r="AO877" t="str">
        <f>EmployeeData3[[#This Row],[Department]]</f>
        <v>Finance</v>
      </c>
      <c r="AP877" t="str">
        <f>EmployeeData3[[#This Row],[Country]]</f>
        <v>UK</v>
      </c>
      <c r="AQ877" t="str">
        <f>EmployeeData[[#This Row],[Job Level]]</f>
        <v>Senior</v>
      </c>
      <c r="AR877">
        <v>0</v>
      </c>
    </row>
    <row r="878" spans="1:44">
      <c r="A878">
        <v>37</v>
      </c>
      <c r="B878">
        <v>2.4</v>
      </c>
      <c r="C878">
        <v>2.4</v>
      </c>
      <c r="D878" s="3">
        <v>1.1100000000000001</v>
      </c>
      <c r="E878">
        <v>0</v>
      </c>
      <c r="F878">
        <v>1</v>
      </c>
      <c r="G878">
        <v>68</v>
      </c>
      <c r="H878">
        <v>2</v>
      </c>
      <c r="I878">
        <v>1.3</v>
      </c>
      <c r="J878">
        <v>0</v>
      </c>
      <c r="K878">
        <v>19</v>
      </c>
      <c r="L878">
        <v>0</v>
      </c>
      <c r="M878">
        <v>0</v>
      </c>
      <c r="N878">
        <v>0</v>
      </c>
      <c r="O878">
        <v>1</v>
      </c>
      <c r="P878">
        <v>0</v>
      </c>
      <c r="Q878">
        <v>0</v>
      </c>
      <c r="R878">
        <v>1</v>
      </c>
      <c r="S878">
        <v>0</v>
      </c>
      <c r="T878">
        <v>0</v>
      </c>
      <c r="U878">
        <v>0</v>
      </c>
      <c r="V878">
        <v>0</v>
      </c>
      <c r="W878">
        <v>0</v>
      </c>
      <c r="X878">
        <v>1</v>
      </c>
      <c r="Y878">
        <v>0</v>
      </c>
      <c r="Z878">
        <v>0</v>
      </c>
      <c r="AA878">
        <v>0</v>
      </c>
      <c r="AB878">
        <v>0</v>
      </c>
      <c r="AC878">
        <v>1</v>
      </c>
      <c r="AD878">
        <v>0</v>
      </c>
      <c r="AE878">
        <v>0</v>
      </c>
      <c r="AF878">
        <v>1</v>
      </c>
      <c r="AG878">
        <v>0</v>
      </c>
      <c r="AH878" s="59" cm="1">
        <f t="array" ref="AH878">$B$1005+SUMPRODUCT(A878:AG878,TRANSPOSE($B$1006:$B$1038))</f>
        <v>-2.2736062104253287</v>
      </c>
      <c r="AI878" s="3">
        <f>EXP(EmployeeData36[[#This Row],[Logit]])</f>
        <v>0.10294028559015281</v>
      </c>
      <c r="AJ878">
        <f>EmployeeData36[[#This Row],[Odds]]/(1+EmployeeData36[[#This Row],[Odds]])</f>
        <v>9.3332600989429179E-2</v>
      </c>
      <c r="AK878">
        <f>IF(AR878=1,LN(EmployeeData36[[#This Row],[Probability]]),LN(1-EmployeeData36[[#This Row],[Probability]]))</f>
        <v>-9.7979600628282745E-2</v>
      </c>
      <c r="AL878" s="3">
        <f>(AR878-EmployeeData36[[#This Row],[Probability]])^2</f>
        <v>8.7109744074519973E-3</v>
      </c>
      <c r="AM878" t="str">
        <f>IF(EmployeeData36[[#This Row],[Probability]]&lt;10%,"Low",
IF(EmployeeData36[[#This Row],[Probability]]&lt;20%,"Moderate",
IF(EmployeeData36[[#This Row],[Probability]]&lt;30%,"High","Very High")))</f>
        <v>Low</v>
      </c>
      <c r="AN878">
        <f t="shared" si="13"/>
        <v>0</v>
      </c>
      <c r="AO878" t="str">
        <f>EmployeeData3[[#This Row],[Department]]</f>
        <v>Marketing</v>
      </c>
      <c r="AP878" t="str">
        <f>EmployeeData3[[#This Row],[Country]]</f>
        <v>Ireland</v>
      </c>
      <c r="AQ878" t="str">
        <f>EmployeeData[[#This Row],[Job Level]]</f>
        <v>Senior</v>
      </c>
      <c r="AR878">
        <v>0</v>
      </c>
    </row>
    <row r="879" spans="1:44">
      <c r="A879">
        <v>30</v>
      </c>
      <c r="B879">
        <v>5.4</v>
      </c>
      <c r="C879">
        <v>2.2999999999999998</v>
      </c>
      <c r="D879" s="3">
        <v>1</v>
      </c>
      <c r="E879">
        <v>0</v>
      </c>
      <c r="F879">
        <v>13</v>
      </c>
      <c r="G879">
        <v>89</v>
      </c>
      <c r="H879">
        <v>1</v>
      </c>
      <c r="I879">
        <v>1.5</v>
      </c>
      <c r="J879">
        <v>0</v>
      </c>
      <c r="K879">
        <v>20</v>
      </c>
      <c r="L879">
        <v>0</v>
      </c>
      <c r="M879">
        <v>0</v>
      </c>
      <c r="N879">
        <v>0</v>
      </c>
      <c r="O879">
        <v>0</v>
      </c>
      <c r="P879">
        <v>0</v>
      </c>
      <c r="Q879">
        <v>0</v>
      </c>
      <c r="R879">
        <v>0</v>
      </c>
      <c r="S879">
        <v>0</v>
      </c>
      <c r="T879">
        <v>0</v>
      </c>
      <c r="U879">
        <v>0</v>
      </c>
      <c r="V879">
        <v>0</v>
      </c>
      <c r="W879">
        <v>0</v>
      </c>
      <c r="X879">
        <v>0</v>
      </c>
      <c r="Y879">
        <v>0</v>
      </c>
      <c r="Z879">
        <v>0</v>
      </c>
      <c r="AA879">
        <v>0</v>
      </c>
      <c r="AB879">
        <v>0</v>
      </c>
      <c r="AC879">
        <v>1</v>
      </c>
      <c r="AD879">
        <v>0</v>
      </c>
      <c r="AE879">
        <v>0</v>
      </c>
      <c r="AF879">
        <v>0</v>
      </c>
      <c r="AG879">
        <v>1</v>
      </c>
      <c r="AH879" s="59" cm="1">
        <f t="array" ref="AH879">$B$1005+SUMPRODUCT(A879:AG879,TRANSPOSE($B$1006:$B$1038))</f>
        <v>-2.2532975047094719</v>
      </c>
      <c r="AI879" s="3">
        <f>EXP(EmployeeData36[[#This Row],[Logit]])</f>
        <v>0.10505224252435841</v>
      </c>
      <c r="AJ879">
        <f>EmployeeData36[[#This Row],[Odds]]/(1+EmployeeData36[[#This Row],[Odds]])</f>
        <v>9.5065408205841237E-2</v>
      </c>
      <c r="AK879">
        <f>IF(AR879=1,LN(EmployeeData36[[#This Row],[Probability]]),LN(1-EmployeeData36[[#This Row],[Probability]]))</f>
        <v>-9.989261215471916E-2</v>
      </c>
      <c r="AL879" s="3">
        <f>(AR879-EmployeeData36[[#This Row],[Probability]])^2</f>
        <v>9.0374318373432263E-3</v>
      </c>
      <c r="AM879" t="str">
        <f>IF(EmployeeData36[[#This Row],[Probability]]&lt;10%,"Low",
IF(EmployeeData36[[#This Row],[Probability]]&lt;20%,"Moderate",
IF(EmployeeData36[[#This Row],[Probability]]&lt;30%,"High","Very High")))</f>
        <v>Low</v>
      </c>
      <c r="AN879">
        <f t="shared" si="13"/>
        <v>0</v>
      </c>
      <c r="AO879" t="str">
        <f>EmployeeData3[[#This Row],[Department]]</f>
        <v>Operations</v>
      </c>
      <c r="AP879" t="str">
        <f>EmployeeData3[[#This Row],[Country]]</f>
        <v>Ireland</v>
      </c>
      <c r="AQ879" t="str">
        <f>EmployeeData[[#This Row],[Job Level]]</f>
        <v>Professional</v>
      </c>
      <c r="AR879">
        <v>0</v>
      </c>
    </row>
    <row r="880" spans="1:44">
      <c r="A880">
        <v>37</v>
      </c>
      <c r="B880">
        <v>1.5</v>
      </c>
      <c r="C880">
        <v>0.6</v>
      </c>
      <c r="D880" s="3">
        <v>0.98</v>
      </c>
      <c r="E880">
        <v>0</v>
      </c>
      <c r="F880">
        <v>20</v>
      </c>
      <c r="G880">
        <v>76</v>
      </c>
      <c r="H880">
        <v>2</v>
      </c>
      <c r="I880">
        <v>1.6</v>
      </c>
      <c r="J880">
        <v>1</v>
      </c>
      <c r="K880">
        <v>22</v>
      </c>
      <c r="L880">
        <v>0</v>
      </c>
      <c r="M880">
        <v>0</v>
      </c>
      <c r="N880">
        <v>0</v>
      </c>
      <c r="O880">
        <v>0</v>
      </c>
      <c r="P880">
        <v>0</v>
      </c>
      <c r="Q880">
        <v>0</v>
      </c>
      <c r="R880">
        <v>0</v>
      </c>
      <c r="S880">
        <v>0</v>
      </c>
      <c r="T880">
        <v>0</v>
      </c>
      <c r="U880">
        <v>0</v>
      </c>
      <c r="V880">
        <v>0</v>
      </c>
      <c r="W880">
        <v>1</v>
      </c>
      <c r="X880">
        <v>0</v>
      </c>
      <c r="Y880">
        <v>0</v>
      </c>
      <c r="Z880">
        <v>0</v>
      </c>
      <c r="AA880">
        <v>0</v>
      </c>
      <c r="AB880">
        <v>0</v>
      </c>
      <c r="AC880">
        <v>0</v>
      </c>
      <c r="AD880">
        <v>0</v>
      </c>
      <c r="AE880">
        <v>1</v>
      </c>
      <c r="AF880">
        <v>0</v>
      </c>
      <c r="AG880">
        <v>0</v>
      </c>
      <c r="AH880" s="59" cm="1">
        <f t="array" ref="AH880">$B$1005+SUMPRODUCT(A880:AG880,TRANSPOSE($B$1006:$B$1038))</f>
        <v>-1.8763031042489668</v>
      </c>
      <c r="AI880" s="3">
        <f>EXP(EmployeeData36[[#This Row],[Logit]])</f>
        <v>0.15315525948404785</v>
      </c>
      <c r="AJ880">
        <f>EmployeeData36[[#This Row],[Odds]]/(1+EmployeeData36[[#This Row],[Odds]])</f>
        <v>0.13281408398776548</v>
      </c>
      <c r="AK880">
        <f>IF(AR880=1,LN(EmployeeData36[[#This Row],[Probability]]),LN(1-EmployeeData36[[#This Row],[Probability]]))</f>
        <v>-0.14250188918943757</v>
      </c>
      <c r="AL880" s="3">
        <f>(AR880-EmployeeData36[[#This Row],[Probability]])^2</f>
        <v>1.7639580905509222E-2</v>
      </c>
      <c r="AM880" t="str">
        <f>IF(EmployeeData36[[#This Row],[Probability]]&lt;10%,"Low",
IF(EmployeeData36[[#This Row],[Probability]]&lt;20%,"Moderate",
IF(EmployeeData36[[#This Row],[Probability]]&lt;30%,"High","Very High")))</f>
        <v>Moderate</v>
      </c>
      <c r="AN880">
        <f t="shared" si="13"/>
        <v>0</v>
      </c>
      <c r="AO880" t="str">
        <f>EmployeeData3[[#This Row],[Department]]</f>
        <v>IT</v>
      </c>
      <c r="AP880" t="str">
        <f>EmployeeData3[[#This Row],[Country]]</f>
        <v>US</v>
      </c>
      <c r="AQ880" t="str">
        <f>EmployeeData[[#This Row],[Job Level]]</f>
        <v>Professional</v>
      </c>
      <c r="AR880">
        <v>0</v>
      </c>
    </row>
    <row r="881" spans="1:44">
      <c r="A881">
        <v>40</v>
      </c>
      <c r="B881">
        <v>0.7</v>
      </c>
      <c r="C881">
        <v>0.7</v>
      </c>
      <c r="D881" s="3">
        <v>0.9</v>
      </c>
      <c r="E881">
        <v>0</v>
      </c>
      <c r="F881">
        <v>13</v>
      </c>
      <c r="G881">
        <v>72</v>
      </c>
      <c r="H881">
        <v>7</v>
      </c>
      <c r="I881">
        <v>7.2</v>
      </c>
      <c r="J881">
        <v>0</v>
      </c>
      <c r="K881">
        <v>22</v>
      </c>
      <c r="L881">
        <v>1</v>
      </c>
      <c r="M881">
        <v>0</v>
      </c>
      <c r="N881">
        <v>1</v>
      </c>
      <c r="O881">
        <v>0</v>
      </c>
      <c r="P881">
        <v>0</v>
      </c>
      <c r="Q881">
        <v>0</v>
      </c>
      <c r="R881">
        <v>1</v>
      </c>
      <c r="S881">
        <v>0</v>
      </c>
      <c r="T881">
        <v>0</v>
      </c>
      <c r="U881">
        <v>1</v>
      </c>
      <c r="V881">
        <v>0</v>
      </c>
      <c r="W881">
        <v>0</v>
      </c>
      <c r="X881">
        <v>0</v>
      </c>
      <c r="Y881">
        <v>0</v>
      </c>
      <c r="Z881">
        <v>0</v>
      </c>
      <c r="AA881">
        <v>0</v>
      </c>
      <c r="AB881">
        <v>0</v>
      </c>
      <c r="AC881">
        <v>0</v>
      </c>
      <c r="AD881">
        <v>0</v>
      </c>
      <c r="AE881">
        <v>1</v>
      </c>
      <c r="AF881">
        <v>0</v>
      </c>
      <c r="AG881">
        <v>0</v>
      </c>
      <c r="AH881" s="59" cm="1">
        <f t="array" ref="AH881">$B$1005+SUMPRODUCT(A881:AG881,TRANSPOSE($B$1006:$B$1038))</f>
        <v>-2.0813034655017697</v>
      </c>
      <c r="AI881" s="3">
        <f>EXP(EmployeeData36[[#This Row],[Logit]])</f>
        <v>0.12476747606036485</v>
      </c>
      <c r="AJ881">
        <f>EmployeeData36[[#This Row],[Odds]]/(1+EmployeeData36[[#This Row],[Odds]])</f>
        <v>0.11092735051103909</v>
      </c>
      <c r="AK881">
        <f>IF(AR881=1,LN(EmployeeData36[[#This Row],[Probability]]),LN(1-EmployeeData36[[#This Row],[Probability]]))</f>
        <v>-0.11757632634714384</v>
      </c>
      <c r="AL881" s="3">
        <f>(AR881-EmployeeData36[[#This Row],[Probability]])^2</f>
        <v>1.2304877091398925E-2</v>
      </c>
      <c r="AM881" t="str">
        <f>IF(EmployeeData36[[#This Row],[Probability]]&lt;10%,"Low",
IF(EmployeeData36[[#This Row],[Probability]]&lt;20%,"Moderate",
IF(EmployeeData36[[#This Row],[Probability]]&lt;30%,"High","Very High")))</f>
        <v>Moderate</v>
      </c>
      <c r="AN881">
        <f t="shared" si="13"/>
        <v>0</v>
      </c>
      <c r="AO881" t="str">
        <f>EmployeeData3[[#This Row],[Department]]</f>
        <v>Finance</v>
      </c>
      <c r="AP881" t="str">
        <f>EmployeeData3[[#This Row],[Country]]</f>
        <v>US</v>
      </c>
      <c r="AQ881" t="str">
        <f>EmployeeData[[#This Row],[Job Level]]</f>
        <v>Senior</v>
      </c>
      <c r="AR881">
        <v>0</v>
      </c>
    </row>
    <row r="882" spans="1:44">
      <c r="A882">
        <v>42</v>
      </c>
      <c r="B882">
        <v>3.6</v>
      </c>
      <c r="C882">
        <v>3.2</v>
      </c>
      <c r="D882" s="3">
        <v>0.97</v>
      </c>
      <c r="E882">
        <v>0</v>
      </c>
      <c r="F882">
        <v>14</v>
      </c>
      <c r="G882">
        <v>92</v>
      </c>
      <c r="H882">
        <v>6</v>
      </c>
      <c r="I882">
        <v>8.1999999999999993</v>
      </c>
      <c r="J882">
        <v>0</v>
      </c>
      <c r="K882">
        <v>15</v>
      </c>
      <c r="L882">
        <v>0</v>
      </c>
      <c r="M882">
        <v>0</v>
      </c>
      <c r="N882">
        <v>0</v>
      </c>
      <c r="O882">
        <v>0</v>
      </c>
      <c r="P882">
        <v>0</v>
      </c>
      <c r="Q882">
        <v>0</v>
      </c>
      <c r="R882">
        <v>1</v>
      </c>
      <c r="S882">
        <v>0</v>
      </c>
      <c r="T882">
        <v>0</v>
      </c>
      <c r="U882">
        <v>1</v>
      </c>
      <c r="V882">
        <v>0</v>
      </c>
      <c r="W882">
        <v>0</v>
      </c>
      <c r="X882">
        <v>0</v>
      </c>
      <c r="Y882">
        <v>0</v>
      </c>
      <c r="Z882">
        <v>0</v>
      </c>
      <c r="AA882">
        <v>0</v>
      </c>
      <c r="AB882">
        <v>0</v>
      </c>
      <c r="AC882">
        <v>0</v>
      </c>
      <c r="AD882">
        <v>0</v>
      </c>
      <c r="AE882">
        <v>0</v>
      </c>
      <c r="AF882">
        <v>1</v>
      </c>
      <c r="AG882">
        <v>0</v>
      </c>
      <c r="AH882" s="59" cm="1">
        <f t="array" ref="AH882">$B$1005+SUMPRODUCT(A882:AG882,TRANSPOSE($B$1006:$B$1038))</f>
        <v>-2.9317201428712654</v>
      </c>
      <c r="AI882" s="3">
        <f>EXP(EmployeeData36[[#This Row],[Logit]])</f>
        <v>5.3305266563429536E-2</v>
      </c>
      <c r="AJ882">
        <f>EmployeeData36[[#This Row],[Odds]]/(1+EmployeeData36[[#This Row],[Odds]])</f>
        <v>5.0607614198442369E-2</v>
      </c>
      <c r="AK882">
        <f>IF(AR882=1,LN(EmployeeData36[[#This Row],[Probability]]),LN(1-EmployeeData36[[#This Row],[Probability]]))</f>
        <v>-5.1933092908078793E-2</v>
      </c>
      <c r="AL882" s="3">
        <f>(AR882-EmployeeData36[[#This Row],[Probability]])^2</f>
        <v>2.5611306148583856E-3</v>
      </c>
      <c r="AM882" t="str">
        <f>IF(EmployeeData36[[#This Row],[Probability]]&lt;10%,"Low",
IF(EmployeeData36[[#This Row],[Probability]]&lt;20%,"Moderate",
IF(EmployeeData36[[#This Row],[Probability]]&lt;30%,"High","Very High")))</f>
        <v>Low</v>
      </c>
      <c r="AN882">
        <f t="shared" si="13"/>
        <v>0</v>
      </c>
      <c r="AO882" t="str">
        <f>EmployeeData3[[#This Row],[Department]]</f>
        <v>Finance</v>
      </c>
      <c r="AP882" t="str">
        <f>EmployeeData3[[#This Row],[Country]]</f>
        <v>UK</v>
      </c>
      <c r="AQ882" t="str">
        <f>EmployeeData[[#This Row],[Job Level]]</f>
        <v>Senior</v>
      </c>
      <c r="AR882">
        <v>0</v>
      </c>
    </row>
    <row r="883" spans="1:44">
      <c r="A883">
        <v>40</v>
      </c>
      <c r="B883">
        <v>2.8</v>
      </c>
      <c r="C883">
        <v>2.8</v>
      </c>
      <c r="D883" s="3">
        <v>0.77</v>
      </c>
      <c r="E883">
        <v>1</v>
      </c>
      <c r="F883">
        <v>5</v>
      </c>
      <c r="G883">
        <v>56</v>
      </c>
      <c r="H883">
        <v>2</v>
      </c>
      <c r="I883">
        <v>0.7</v>
      </c>
      <c r="J883">
        <v>0</v>
      </c>
      <c r="K883">
        <v>26</v>
      </c>
      <c r="L883">
        <v>1</v>
      </c>
      <c r="M883">
        <v>0</v>
      </c>
      <c r="N883">
        <v>1</v>
      </c>
      <c r="O883">
        <v>0</v>
      </c>
      <c r="P883">
        <v>0</v>
      </c>
      <c r="Q883">
        <v>1</v>
      </c>
      <c r="R883">
        <v>0</v>
      </c>
      <c r="S883">
        <v>0</v>
      </c>
      <c r="T883">
        <v>0</v>
      </c>
      <c r="U883">
        <v>0</v>
      </c>
      <c r="V883">
        <v>0</v>
      </c>
      <c r="W883">
        <v>0</v>
      </c>
      <c r="X883">
        <v>1</v>
      </c>
      <c r="Y883">
        <v>0</v>
      </c>
      <c r="Z883">
        <v>0</v>
      </c>
      <c r="AA883">
        <v>0</v>
      </c>
      <c r="AB883">
        <v>0</v>
      </c>
      <c r="AC883">
        <v>0</v>
      </c>
      <c r="AD883">
        <v>0</v>
      </c>
      <c r="AE883">
        <v>0</v>
      </c>
      <c r="AF883">
        <v>0</v>
      </c>
      <c r="AG883">
        <v>0</v>
      </c>
      <c r="AH883" s="59" cm="1">
        <f t="array" ref="AH883">$B$1005+SUMPRODUCT(A883:AG883,TRANSPOSE($B$1006:$B$1038))</f>
        <v>-2.4297208646210384</v>
      </c>
      <c r="AI883" s="3">
        <f>EXP(EmployeeData36[[#This Row],[Logit]])</f>
        <v>8.806141020708072E-2</v>
      </c>
      <c r="AJ883">
        <f>EmployeeData36[[#This Row],[Odds]]/(1+EmployeeData36[[#This Row],[Odds]])</f>
        <v>8.0934227958990662E-2</v>
      </c>
      <c r="AK883">
        <f>IF(AR883=1,LN(EmployeeData36[[#This Row],[Probability]]),LN(1-EmployeeData36[[#This Row],[Probability]]))</f>
        <v>-8.4397590045930518E-2</v>
      </c>
      <c r="AL883" s="3">
        <f>(AR883-EmployeeData36[[#This Row],[Probability]])^2</f>
        <v>6.5503492553178654E-3</v>
      </c>
      <c r="AM883" t="str">
        <f>IF(EmployeeData36[[#This Row],[Probability]]&lt;10%,"Low",
IF(EmployeeData36[[#This Row],[Probability]]&lt;20%,"Moderate",
IF(EmployeeData36[[#This Row],[Probability]]&lt;30%,"High","Very High")))</f>
        <v>Low</v>
      </c>
      <c r="AN883">
        <f t="shared" si="13"/>
        <v>0</v>
      </c>
      <c r="AO883" t="str">
        <f>EmployeeData3[[#This Row],[Department]]</f>
        <v>Marketing</v>
      </c>
      <c r="AP883" t="str">
        <f>EmployeeData3[[#This Row],[Country]]</f>
        <v>UK</v>
      </c>
      <c r="AQ883" t="str">
        <f>EmployeeData[[#This Row],[Job Level]]</f>
        <v>Manager</v>
      </c>
      <c r="AR883">
        <v>0</v>
      </c>
    </row>
    <row r="884" spans="1:44">
      <c r="A884">
        <v>36</v>
      </c>
      <c r="B884">
        <v>1.2</v>
      </c>
      <c r="C884">
        <v>1.2</v>
      </c>
      <c r="D884" s="3">
        <v>1.03</v>
      </c>
      <c r="E884">
        <v>1</v>
      </c>
      <c r="F884">
        <v>21</v>
      </c>
      <c r="G884">
        <v>64</v>
      </c>
      <c r="H884">
        <v>3</v>
      </c>
      <c r="I884">
        <v>1</v>
      </c>
      <c r="J884">
        <v>1</v>
      </c>
      <c r="K884">
        <v>37</v>
      </c>
      <c r="L884">
        <v>0</v>
      </c>
      <c r="M884">
        <v>0</v>
      </c>
      <c r="N884">
        <v>0</v>
      </c>
      <c r="O884">
        <v>0</v>
      </c>
      <c r="P884">
        <v>0</v>
      </c>
      <c r="Q884">
        <v>0</v>
      </c>
      <c r="R884">
        <v>1</v>
      </c>
      <c r="S884">
        <v>0</v>
      </c>
      <c r="T884">
        <v>0</v>
      </c>
      <c r="U884">
        <v>0</v>
      </c>
      <c r="V884">
        <v>0</v>
      </c>
      <c r="W884">
        <v>1</v>
      </c>
      <c r="X884">
        <v>0</v>
      </c>
      <c r="Y884">
        <v>0</v>
      </c>
      <c r="Z884">
        <v>0</v>
      </c>
      <c r="AA884">
        <v>0</v>
      </c>
      <c r="AB884">
        <v>1</v>
      </c>
      <c r="AC884">
        <v>0</v>
      </c>
      <c r="AD884">
        <v>0</v>
      </c>
      <c r="AE884">
        <v>0</v>
      </c>
      <c r="AF884">
        <v>0</v>
      </c>
      <c r="AG884">
        <v>1</v>
      </c>
      <c r="AH884" s="59" cm="1">
        <f t="array" ref="AH884">$B$1005+SUMPRODUCT(A884:AG884,TRANSPOSE($B$1006:$B$1038))</f>
        <v>-2.2444055081596206</v>
      </c>
      <c r="AI884" s="3">
        <f>EXP(EmployeeData36[[#This Row],[Logit]])</f>
        <v>0.10599053215416349</v>
      </c>
      <c r="AJ884">
        <f>EmployeeData36[[#This Row],[Odds]]/(1+EmployeeData36[[#This Row],[Odds]])</f>
        <v>9.5833127927165224E-2</v>
      </c>
      <c r="AK884">
        <f>IF(AR884=1,LN(EmployeeData36[[#This Row],[Probability]]),LN(1-EmployeeData36[[#This Row],[Probability]]))</f>
        <v>-0.10074134262422881</v>
      </c>
      <c r="AL884" s="3">
        <f>(AR884-EmployeeData36[[#This Row],[Probability]])^2</f>
        <v>9.1839884083044152E-3</v>
      </c>
      <c r="AM884" t="str">
        <f>IF(EmployeeData36[[#This Row],[Probability]]&lt;10%,"Low",
IF(EmployeeData36[[#This Row],[Probability]]&lt;20%,"Moderate",
IF(EmployeeData36[[#This Row],[Probability]]&lt;30%,"High","Very High")))</f>
        <v>Low</v>
      </c>
      <c r="AN884">
        <f t="shared" si="13"/>
        <v>0</v>
      </c>
      <c r="AO884" t="str">
        <f>EmployeeData3[[#This Row],[Department]]</f>
        <v>IT</v>
      </c>
      <c r="AP884" t="str">
        <f>EmployeeData3[[#This Row],[Country]]</f>
        <v>Germany</v>
      </c>
      <c r="AQ884" t="str">
        <f>EmployeeData[[#This Row],[Job Level]]</f>
        <v>Senior</v>
      </c>
      <c r="AR884">
        <v>0</v>
      </c>
    </row>
    <row r="885" spans="1:44">
      <c r="A885">
        <v>37</v>
      </c>
      <c r="B885">
        <v>6.6</v>
      </c>
      <c r="C885">
        <v>6.6</v>
      </c>
      <c r="D885" s="3">
        <v>1.02</v>
      </c>
      <c r="E885">
        <v>1</v>
      </c>
      <c r="F885">
        <v>10</v>
      </c>
      <c r="G885">
        <v>95</v>
      </c>
      <c r="H885">
        <v>9</v>
      </c>
      <c r="I885">
        <v>1.1000000000000001</v>
      </c>
      <c r="J885">
        <v>1</v>
      </c>
      <c r="K885">
        <v>28</v>
      </c>
      <c r="L885">
        <v>0</v>
      </c>
      <c r="M885">
        <v>0</v>
      </c>
      <c r="N885">
        <v>0</v>
      </c>
      <c r="O885">
        <v>0</v>
      </c>
      <c r="P885">
        <v>0</v>
      </c>
      <c r="Q885">
        <v>0</v>
      </c>
      <c r="R885">
        <v>1</v>
      </c>
      <c r="S885">
        <v>0</v>
      </c>
      <c r="T885">
        <v>0</v>
      </c>
      <c r="U885">
        <v>0</v>
      </c>
      <c r="V885">
        <v>0</v>
      </c>
      <c r="W885">
        <v>1</v>
      </c>
      <c r="X885">
        <v>0</v>
      </c>
      <c r="Y885">
        <v>0</v>
      </c>
      <c r="Z885">
        <v>0</v>
      </c>
      <c r="AA885">
        <v>0</v>
      </c>
      <c r="AB885">
        <v>0</v>
      </c>
      <c r="AC885">
        <v>0</v>
      </c>
      <c r="AD885">
        <v>0</v>
      </c>
      <c r="AE885">
        <v>0</v>
      </c>
      <c r="AF885">
        <v>0</v>
      </c>
      <c r="AG885">
        <v>1</v>
      </c>
      <c r="AH885" s="59" cm="1">
        <f t="array" ref="AH885">$B$1005+SUMPRODUCT(A885:AG885,TRANSPOSE($B$1006:$B$1038))</f>
        <v>-2.8189045801624024</v>
      </c>
      <c r="AI885" s="3">
        <f>EXP(EmployeeData36[[#This Row],[Logit]])</f>
        <v>5.967127201599827E-2</v>
      </c>
      <c r="AJ885">
        <f>EmployeeData36[[#This Row],[Odds]]/(1+EmployeeData36[[#This Row],[Odds]])</f>
        <v>5.6311116090252369E-2</v>
      </c>
      <c r="AK885">
        <f>IF(AR885=1,LN(EmployeeData36[[#This Row],[Probability]]),LN(1-EmployeeData36[[#This Row],[Probability]]))</f>
        <v>-5.7958739286970727E-2</v>
      </c>
      <c r="AL885" s="3">
        <f>(AR885-EmployeeData36[[#This Row],[Probability]])^2</f>
        <v>3.1709417953298792E-3</v>
      </c>
      <c r="AM885" t="str">
        <f>IF(EmployeeData36[[#This Row],[Probability]]&lt;10%,"Low",
IF(EmployeeData36[[#This Row],[Probability]]&lt;20%,"Moderate",
IF(EmployeeData36[[#This Row],[Probability]]&lt;30%,"High","Very High")))</f>
        <v>Low</v>
      </c>
      <c r="AN885">
        <f t="shared" si="13"/>
        <v>0</v>
      </c>
      <c r="AO885" t="str">
        <f>EmployeeData3[[#This Row],[Department]]</f>
        <v>IT</v>
      </c>
      <c r="AP885" t="str">
        <f>EmployeeData3[[#This Row],[Country]]</f>
        <v>UK</v>
      </c>
      <c r="AQ885" t="str">
        <f>EmployeeData[[#This Row],[Job Level]]</f>
        <v>Senior</v>
      </c>
      <c r="AR885">
        <v>0</v>
      </c>
    </row>
    <row r="886" spans="1:44">
      <c r="A886">
        <v>33</v>
      </c>
      <c r="B886">
        <v>1.7</v>
      </c>
      <c r="C886">
        <v>1.7</v>
      </c>
      <c r="D886" s="3">
        <v>1.07</v>
      </c>
      <c r="E886">
        <v>1</v>
      </c>
      <c r="F886">
        <v>1</v>
      </c>
      <c r="G886">
        <v>78</v>
      </c>
      <c r="H886">
        <v>3</v>
      </c>
      <c r="I886">
        <v>1.7</v>
      </c>
      <c r="J886">
        <v>0</v>
      </c>
      <c r="K886">
        <v>11</v>
      </c>
      <c r="L886">
        <v>0</v>
      </c>
      <c r="M886">
        <v>1</v>
      </c>
      <c r="N886">
        <v>0</v>
      </c>
      <c r="O886">
        <v>0</v>
      </c>
      <c r="P886">
        <v>0</v>
      </c>
      <c r="Q886">
        <v>0</v>
      </c>
      <c r="R886">
        <v>0</v>
      </c>
      <c r="S886">
        <v>0</v>
      </c>
      <c r="T886">
        <v>0</v>
      </c>
      <c r="U886">
        <v>0</v>
      </c>
      <c r="V886">
        <v>0</v>
      </c>
      <c r="W886">
        <v>0</v>
      </c>
      <c r="X886">
        <v>0</v>
      </c>
      <c r="Y886">
        <v>0</v>
      </c>
      <c r="Z886">
        <v>1</v>
      </c>
      <c r="AA886">
        <v>0</v>
      </c>
      <c r="AB886">
        <v>0</v>
      </c>
      <c r="AC886">
        <v>0</v>
      </c>
      <c r="AD886">
        <v>0</v>
      </c>
      <c r="AE886">
        <v>1</v>
      </c>
      <c r="AF886">
        <v>0</v>
      </c>
      <c r="AG886">
        <v>0</v>
      </c>
      <c r="AH886" s="59" cm="1">
        <f t="array" ref="AH886">$B$1005+SUMPRODUCT(A886:AG886,TRANSPOSE($B$1006:$B$1038))</f>
        <v>-3.8375466755435639</v>
      </c>
      <c r="AI886" s="3">
        <f>EXP(EmployeeData36[[#This Row],[Logit]])</f>
        <v>2.154639685870862E-2</v>
      </c>
      <c r="AJ886">
        <f>EmployeeData36[[#This Row],[Odds]]/(1+EmployeeData36[[#This Row],[Odds]])</f>
        <v>2.1091941516278218E-2</v>
      </c>
      <c r="AK886">
        <f>IF(AR886=1,LN(EmployeeData36[[#This Row],[Probability]]),LN(1-EmployeeData36[[#This Row],[Probability]]))</f>
        <v>-2.1317554565858276E-2</v>
      </c>
      <c r="AL886" s="3">
        <f>(AR886-EmployeeData36[[#This Row],[Probability]])^2</f>
        <v>4.4486999692610067E-4</v>
      </c>
      <c r="AM886" t="str">
        <f>IF(EmployeeData36[[#This Row],[Probability]]&lt;10%,"Low",
IF(EmployeeData36[[#This Row],[Probability]]&lt;20%,"Moderate",
IF(EmployeeData36[[#This Row],[Probability]]&lt;30%,"High","Very High")))</f>
        <v>Low</v>
      </c>
      <c r="AN886">
        <f t="shared" si="13"/>
        <v>0</v>
      </c>
      <c r="AO886" t="str">
        <f>EmployeeData3[[#This Row],[Department]]</f>
        <v>Underwriting</v>
      </c>
      <c r="AP886" t="str">
        <f>EmployeeData3[[#This Row],[Country]]</f>
        <v>US</v>
      </c>
      <c r="AQ886" t="str">
        <f>EmployeeData[[#This Row],[Job Level]]</f>
        <v>Professional</v>
      </c>
      <c r="AR886">
        <v>0</v>
      </c>
    </row>
    <row r="887" spans="1:44">
      <c r="A887">
        <v>41</v>
      </c>
      <c r="B887">
        <v>2.1</v>
      </c>
      <c r="C887">
        <v>2.1</v>
      </c>
      <c r="D887" s="3">
        <v>1.06</v>
      </c>
      <c r="E887">
        <v>1</v>
      </c>
      <c r="F887">
        <v>13</v>
      </c>
      <c r="G887">
        <v>74</v>
      </c>
      <c r="H887">
        <v>11</v>
      </c>
      <c r="I887">
        <v>9.3000000000000007</v>
      </c>
      <c r="J887">
        <v>1</v>
      </c>
      <c r="K887">
        <v>20</v>
      </c>
      <c r="L887">
        <v>0</v>
      </c>
      <c r="M887">
        <v>0</v>
      </c>
      <c r="N887">
        <v>0</v>
      </c>
      <c r="O887">
        <v>0</v>
      </c>
      <c r="P887">
        <v>0</v>
      </c>
      <c r="Q887">
        <v>0</v>
      </c>
      <c r="R887">
        <v>0</v>
      </c>
      <c r="S887">
        <v>0</v>
      </c>
      <c r="T887">
        <v>0</v>
      </c>
      <c r="U887">
        <v>1</v>
      </c>
      <c r="V887">
        <v>0</v>
      </c>
      <c r="W887">
        <v>0</v>
      </c>
      <c r="X887">
        <v>0</v>
      </c>
      <c r="Y887">
        <v>0</v>
      </c>
      <c r="Z887">
        <v>0</v>
      </c>
      <c r="AA887">
        <v>0</v>
      </c>
      <c r="AB887">
        <v>0</v>
      </c>
      <c r="AC887">
        <v>0</v>
      </c>
      <c r="AD887">
        <v>0</v>
      </c>
      <c r="AE887">
        <v>1</v>
      </c>
      <c r="AF887">
        <v>1</v>
      </c>
      <c r="AG887">
        <v>0</v>
      </c>
      <c r="AH887" s="59" cm="1">
        <f t="array" ref="AH887">$B$1005+SUMPRODUCT(A887:AG887,TRANSPOSE($B$1006:$B$1038))</f>
        <v>-2.1026216855049524</v>
      </c>
      <c r="AI887" s="3">
        <f>EXP(EmployeeData36[[#This Row],[Logit]])</f>
        <v>0.12213580647841467</v>
      </c>
      <c r="AJ887">
        <f>EmployeeData36[[#This Row],[Odds]]/(1+EmployeeData36[[#This Row],[Odds]])</f>
        <v>0.10884226826493668</v>
      </c>
      <c r="AK887">
        <f>IF(AR887=1,LN(EmployeeData36[[#This Row],[Probability]]),LN(1-EmployeeData36[[#This Row],[Probability]]))</f>
        <v>-0.11523383941787899</v>
      </c>
      <c r="AL887" s="3">
        <f>(AR887-EmployeeData36[[#This Row],[Probability]])^2</f>
        <v>1.1846639361056441E-2</v>
      </c>
      <c r="AM887" t="str">
        <f>IF(EmployeeData36[[#This Row],[Probability]]&lt;10%,"Low",
IF(EmployeeData36[[#This Row],[Probability]]&lt;20%,"Moderate",
IF(EmployeeData36[[#This Row],[Probability]]&lt;30%,"High","Very High")))</f>
        <v>Moderate</v>
      </c>
      <c r="AN887">
        <f t="shared" si="13"/>
        <v>0</v>
      </c>
      <c r="AO887" t="str">
        <f>EmployeeData3[[#This Row],[Department]]</f>
        <v>Finance</v>
      </c>
      <c r="AP887" t="str">
        <f>EmployeeData3[[#This Row],[Country]]</f>
        <v>US</v>
      </c>
      <c r="AQ887" t="str">
        <f>EmployeeData[[#This Row],[Job Level]]</f>
        <v>Professional</v>
      </c>
      <c r="AR887">
        <v>0</v>
      </c>
    </row>
    <row r="888" spans="1:44">
      <c r="A888">
        <v>36</v>
      </c>
      <c r="B888">
        <v>7.4</v>
      </c>
      <c r="C888">
        <v>3.6</v>
      </c>
      <c r="D888" s="3">
        <v>0.94</v>
      </c>
      <c r="E888">
        <v>1</v>
      </c>
      <c r="F888">
        <v>25</v>
      </c>
      <c r="G888">
        <v>56</v>
      </c>
      <c r="H888">
        <v>18</v>
      </c>
      <c r="I888">
        <v>8.6</v>
      </c>
      <c r="J888">
        <v>1</v>
      </c>
      <c r="K888">
        <v>17</v>
      </c>
      <c r="L888">
        <v>1</v>
      </c>
      <c r="M888">
        <v>0</v>
      </c>
      <c r="N888">
        <v>1</v>
      </c>
      <c r="O888">
        <v>0</v>
      </c>
      <c r="P888">
        <v>1</v>
      </c>
      <c r="Q888">
        <v>0</v>
      </c>
      <c r="R888">
        <v>0</v>
      </c>
      <c r="S888">
        <v>0</v>
      </c>
      <c r="T888">
        <v>0</v>
      </c>
      <c r="U888">
        <v>0</v>
      </c>
      <c r="V888">
        <v>0</v>
      </c>
      <c r="W888">
        <v>0</v>
      </c>
      <c r="X888">
        <v>0</v>
      </c>
      <c r="Y888">
        <v>0</v>
      </c>
      <c r="Z888">
        <v>0</v>
      </c>
      <c r="AA888">
        <v>0</v>
      </c>
      <c r="AB888">
        <v>0</v>
      </c>
      <c r="AC888">
        <v>0</v>
      </c>
      <c r="AD888">
        <v>0</v>
      </c>
      <c r="AE888">
        <v>0</v>
      </c>
      <c r="AF888">
        <v>0</v>
      </c>
      <c r="AG888">
        <v>0</v>
      </c>
      <c r="AH888" s="59" cm="1">
        <f t="array" ref="AH888">$B$1005+SUMPRODUCT(A888:AG888,TRANSPOSE($B$1006:$B$1038))</f>
        <v>-0.55016662302844188</v>
      </c>
      <c r="AI888" s="3">
        <f>EXP(EmployeeData36[[#This Row],[Logit]])</f>
        <v>0.57685368526437353</v>
      </c>
      <c r="AJ888">
        <f>EmployeeData36[[#This Row],[Odds]]/(1+EmployeeData36[[#This Row],[Odds]])</f>
        <v>0.36582575203713902</v>
      </c>
      <c r="AK888">
        <f>IF(AR888=1,LN(EmployeeData36[[#This Row],[Probability]]),LN(1-EmployeeData36[[#This Row],[Probability]]))</f>
        <v>-1.0055981462765478</v>
      </c>
      <c r="AL888" s="3">
        <f>(AR888-EmployeeData36[[#This Row],[Probability]])^2</f>
        <v>0.40217697677926023</v>
      </c>
      <c r="AM888" t="str">
        <f>IF(EmployeeData36[[#This Row],[Probability]]&lt;10%,"Low",
IF(EmployeeData36[[#This Row],[Probability]]&lt;20%,"Moderate",
IF(EmployeeData36[[#This Row],[Probability]]&lt;30%,"High","Very High")))</f>
        <v>Very High</v>
      </c>
      <c r="AN888">
        <f t="shared" si="13"/>
        <v>1</v>
      </c>
      <c r="AO888" t="str">
        <f>EmployeeData3[[#This Row],[Department]]</f>
        <v>Operations</v>
      </c>
      <c r="AP888" t="str">
        <f>EmployeeData3[[#This Row],[Country]]</f>
        <v>UK</v>
      </c>
      <c r="AQ888" t="str">
        <f>EmployeeData[[#This Row],[Job Level]]</f>
        <v>Entry</v>
      </c>
      <c r="AR888">
        <v>1</v>
      </c>
    </row>
    <row r="889" spans="1:44">
      <c r="A889">
        <v>40</v>
      </c>
      <c r="B889">
        <v>5.6</v>
      </c>
      <c r="C889">
        <v>1.4</v>
      </c>
      <c r="D889" s="3">
        <v>0.94</v>
      </c>
      <c r="E889">
        <v>1</v>
      </c>
      <c r="F889">
        <v>13</v>
      </c>
      <c r="G889">
        <v>82</v>
      </c>
      <c r="H889">
        <v>2</v>
      </c>
      <c r="I889">
        <v>2.6</v>
      </c>
      <c r="J889">
        <v>1</v>
      </c>
      <c r="K889">
        <v>25</v>
      </c>
      <c r="L889">
        <v>1</v>
      </c>
      <c r="M889">
        <v>1</v>
      </c>
      <c r="N889">
        <v>0</v>
      </c>
      <c r="O889">
        <v>0</v>
      </c>
      <c r="P889">
        <v>0</v>
      </c>
      <c r="Q889">
        <v>0</v>
      </c>
      <c r="R889">
        <v>0</v>
      </c>
      <c r="S889">
        <v>0</v>
      </c>
      <c r="T889">
        <v>0</v>
      </c>
      <c r="U889">
        <v>1</v>
      </c>
      <c r="V889">
        <v>0</v>
      </c>
      <c r="W889">
        <v>0</v>
      </c>
      <c r="X889">
        <v>0</v>
      </c>
      <c r="Y889">
        <v>0</v>
      </c>
      <c r="Z889">
        <v>0</v>
      </c>
      <c r="AA889">
        <v>0</v>
      </c>
      <c r="AB889">
        <v>0</v>
      </c>
      <c r="AC889">
        <v>0</v>
      </c>
      <c r="AD889">
        <v>0</v>
      </c>
      <c r="AE889">
        <v>1</v>
      </c>
      <c r="AF889">
        <v>0</v>
      </c>
      <c r="AG889">
        <v>0</v>
      </c>
      <c r="AH889" s="59" cm="1">
        <f t="array" ref="AH889">$B$1005+SUMPRODUCT(A889:AG889,TRANSPOSE($B$1006:$B$1038))</f>
        <v>-2.54275566461699</v>
      </c>
      <c r="AI889" s="3">
        <f>EXP(EmployeeData36[[#This Row],[Logit]])</f>
        <v>7.8649369611832984E-2</v>
      </c>
      <c r="AJ889">
        <f>EmployeeData36[[#This Row],[Odds]]/(1+EmployeeData36[[#This Row],[Odds]])</f>
        <v>7.2914676286452623E-2</v>
      </c>
      <c r="AK889">
        <f>IF(AR889=1,LN(EmployeeData36[[#This Row],[Probability]]),LN(1-EmployeeData36[[#This Row],[Probability]]))</f>
        <v>-7.5709674811028624E-2</v>
      </c>
      <c r="AL889" s="3">
        <f>(AR889-EmployeeData36[[#This Row],[Probability]])^2</f>
        <v>5.3165500179581764E-3</v>
      </c>
      <c r="AM889" t="str">
        <f>IF(EmployeeData36[[#This Row],[Probability]]&lt;10%,"Low",
IF(EmployeeData36[[#This Row],[Probability]]&lt;20%,"Moderate",
IF(EmployeeData36[[#This Row],[Probability]]&lt;30%,"High","Very High")))</f>
        <v>Low</v>
      </c>
      <c r="AN889">
        <f t="shared" si="13"/>
        <v>0</v>
      </c>
      <c r="AO889" t="str">
        <f>EmployeeData3[[#This Row],[Department]]</f>
        <v>Finance</v>
      </c>
      <c r="AP889" t="str">
        <f>EmployeeData3[[#This Row],[Country]]</f>
        <v>US</v>
      </c>
      <c r="AQ889" t="str">
        <f>EmployeeData[[#This Row],[Job Level]]</f>
        <v>Professional</v>
      </c>
      <c r="AR889">
        <v>0</v>
      </c>
    </row>
    <row r="890" spans="1:44">
      <c r="A890">
        <v>47</v>
      </c>
      <c r="B890">
        <v>1.5</v>
      </c>
      <c r="C890">
        <v>1.4</v>
      </c>
      <c r="D890" s="3">
        <v>1.03</v>
      </c>
      <c r="E890">
        <v>0</v>
      </c>
      <c r="F890">
        <v>32</v>
      </c>
      <c r="G890">
        <v>75</v>
      </c>
      <c r="H890">
        <v>2</v>
      </c>
      <c r="I890">
        <v>1.8</v>
      </c>
      <c r="J890">
        <v>1</v>
      </c>
      <c r="K890">
        <v>40</v>
      </c>
      <c r="L890">
        <v>0</v>
      </c>
      <c r="M890">
        <v>0</v>
      </c>
      <c r="N890">
        <v>0</v>
      </c>
      <c r="O890">
        <v>0</v>
      </c>
      <c r="P890">
        <v>0</v>
      </c>
      <c r="Q890">
        <v>0</v>
      </c>
      <c r="R890">
        <v>1</v>
      </c>
      <c r="S890">
        <v>0</v>
      </c>
      <c r="T890">
        <v>0</v>
      </c>
      <c r="U890">
        <v>0</v>
      </c>
      <c r="V890">
        <v>0</v>
      </c>
      <c r="W890">
        <v>1</v>
      </c>
      <c r="X890">
        <v>0</v>
      </c>
      <c r="Y890">
        <v>0</v>
      </c>
      <c r="Z890">
        <v>0</v>
      </c>
      <c r="AA890">
        <v>0</v>
      </c>
      <c r="AB890">
        <v>0</v>
      </c>
      <c r="AC890">
        <v>0</v>
      </c>
      <c r="AD890">
        <v>0</v>
      </c>
      <c r="AE890">
        <v>1</v>
      </c>
      <c r="AF890">
        <v>0</v>
      </c>
      <c r="AG890">
        <v>0</v>
      </c>
      <c r="AH890" s="59" cm="1">
        <f t="array" ref="AH890">$B$1005+SUMPRODUCT(A890:AG890,TRANSPOSE($B$1006:$B$1038))</f>
        <v>-1.6729807480981669</v>
      </c>
      <c r="AI890" s="3">
        <f>EXP(EmployeeData36[[#This Row],[Logit]])</f>
        <v>0.18768678399990851</v>
      </c>
      <c r="AJ890">
        <f>EmployeeData36[[#This Row],[Odds]]/(1+EmployeeData36[[#This Row],[Odds]])</f>
        <v>0.15802717225480464</v>
      </c>
      <c r="AK890">
        <f>IF(AR890=1,LN(EmployeeData36[[#This Row],[Probability]]),LN(1-EmployeeData36[[#This Row],[Probability]]))</f>
        <v>-0.17200753634699939</v>
      </c>
      <c r="AL890" s="3">
        <f>(AR890-EmployeeData36[[#This Row],[Probability]])^2</f>
        <v>2.49725871708497E-2</v>
      </c>
      <c r="AM890" t="str">
        <f>IF(EmployeeData36[[#This Row],[Probability]]&lt;10%,"Low",
IF(EmployeeData36[[#This Row],[Probability]]&lt;20%,"Moderate",
IF(EmployeeData36[[#This Row],[Probability]]&lt;30%,"High","Very High")))</f>
        <v>Moderate</v>
      </c>
      <c r="AN890">
        <f t="shared" si="13"/>
        <v>0</v>
      </c>
      <c r="AO890" t="str">
        <f>EmployeeData3[[#This Row],[Department]]</f>
        <v>IT</v>
      </c>
      <c r="AP890" t="str">
        <f>EmployeeData3[[#This Row],[Country]]</f>
        <v>US</v>
      </c>
      <c r="AQ890" t="str">
        <f>EmployeeData[[#This Row],[Job Level]]</f>
        <v>Senior</v>
      </c>
      <c r="AR890">
        <v>0</v>
      </c>
    </row>
    <row r="891" spans="1:44">
      <c r="A891">
        <v>32</v>
      </c>
      <c r="B891">
        <v>3</v>
      </c>
      <c r="C891">
        <v>3</v>
      </c>
      <c r="D891" s="3">
        <v>1.03</v>
      </c>
      <c r="E891">
        <v>1</v>
      </c>
      <c r="F891">
        <v>20</v>
      </c>
      <c r="G891">
        <v>64</v>
      </c>
      <c r="H891">
        <v>12</v>
      </c>
      <c r="I891">
        <v>0.3</v>
      </c>
      <c r="J891">
        <v>1</v>
      </c>
      <c r="K891">
        <v>22</v>
      </c>
      <c r="L891">
        <v>0</v>
      </c>
      <c r="M891">
        <v>0</v>
      </c>
      <c r="N891">
        <v>0</v>
      </c>
      <c r="O891">
        <v>1</v>
      </c>
      <c r="P891">
        <v>0</v>
      </c>
      <c r="Q891">
        <v>0</v>
      </c>
      <c r="R891">
        <v>0</v>
      </c>
      <c r="S891">
        <v>1</v>
      </c>
      <c r="T891">
        <v>0</v>
      </c>
      <c r="U891">
        <v>1</v>
      </c>
      <c r="V891">
        <v>0</v>
      </c>
      <c r="W891">
        <v>0</v>
      </c>
      <c r="X891">
        <v>0</v>
      </c>
      <c r="Y891">
        <v>0</v>
      </c>
      <c r="Z891">
        <v>0</v>
      </c>
      <c r="AA891">
        <v>1</v>
      </c>
      <c r="AB891">
        <v>0</v>
      </c>
      <c r="AC891">
        <v>0</v>
      </c>
      <c r="AD891">
        <v>0</v>
      </c>
      <c r="AE891">
        <v>0</v>
      </c>
      <c r="AF891">
        <v>0</v>
      </c>
      <c r="AG891">
        <v>1</v>
      </c>
      <c r="AH891" s="59" cm="1">
        <f t="array" ref="AH891">$B$1005+SUMPRODUCT(A891:AG891,TRANSPOSE($B$1006:$B$1038))</f>
        <v>-0.88746984060921608</v>
      </c>
      <c r="AI891" s="3">
        <f>EXP(EmployeeData36[[#This Row],[Logit]])</f>
        <v>0.41169609281965081</v>
      </c>
      <c r="AJ891">
        <f>EmployeeData36[[#This Row],[Odds]]/(1+EmployeeData36[[#This Row],[Odds]])</f>
        <v>0.29163223934221549</v>
      </c>
      <c r="AK891">
        <f>IF(AR891=1,LN(EmployeeData36[[#This Row],[Probability]]),LN(1-EmployeeData36[[#This Row],[Probability]]))</f>
        <v>-1.2322617248004686</v>
      </c>
      <c r="AL891" s="3">
        <f>(AR891-EmployeeData36[[#This Row],[Probability]])^2</f>
        <v>0.50178488433932422</v>
      </c>
      <c r="AM891" t="str">
        <f>IF(EmployeeData36[[#This Row],[Probability]]&lt;10%,"Low",
IF(EmployeeData36[[#This Row],[Probability]]&lt;20%,"Moderate",
IF(EmployeeData36[[#This Row],[Probability]]&lt;30%,"High","Very High")))</f>
        <v>High</v>
      </c>
      <c r="AN891">
        <f t="shared" si="13"/>
        <v>1</v>
      </c>
      <c r="AO891" t="str">
        <f>EmployeeData3[[#This Row],[Department]]</f>
        <v>Finance</v>
      </c>
      <c r="AP891" t="str">
        <f>EmployeeData3[[#This Row],[Country]]</f>
        <v>Canada</v>
      </c>
      <c r="AQ891" t="str">
        <f>EmployeeData[[#This Row],[Job Level]]</f>
        <v>Senior Manager</v>
      </c>
      <c r="AR891">
        <v>1</v>
      </c>
    </row>
    <row r="892" spans="1:44">
      <c r="A892">
        <v>43</v>
      </c>
      <c r="B892">
        <v>1.4</v>
      </c>
      <c r="C892">
        <v>0.5</v>
      </c>
      <c r="D892" s="3">
        <v>0.96</v>
      </c>
      <c r="E892">
        <v>0</v>
      </c>
      <c r="F892">
        <v>19</v>
      </c>
      <c r="G892">
        <v>70</v>
      </c>
      <c r="H892">
        <v>3</v>
      </c>
      <c r="I892">
        <v>3.1</v>
      </c>
      <c r="J892">
        <v>0</v>
      </c>
      <c r="K892">
        <v>23</v>
      </c>
      <c r="L892">
        <v>0</v>
      </c>
      <c r="M892">
        <v>0</v>
      </c>
      <c r="N892">
        <v>0</v>
      </c>
      <c r="O892">
        <v>0</v>
      </c>
      <c r="P892">
        <v>1</v>
      </c>
      <c r="Q892">
        <v>0</v>
      </c>
      <c r="R892">
        <v>0</v>
      </c>
      <c r="S892">
        <v>0</v>
      </c>
      <c r="T892">
        <v>0</v>
      </c>
      <c r="U892">
        <v>0</v>
      </c>
      <c r="V892">
        <v>0</v>
      </c>
      <c r="W892">
        <v>0</v>
      </c>
      <c r="X892">
        <v>1</v>
      </c>
      <c r="Y892">
        <v>0</v>
      </c>
      <c r="Z892">
        <v>0</v>
      </c>
      <c r="AA892">
        <v>0</v>
      </c>
      <c r="AB892">
        <v>0</v>
      </c>
      <c r="AC892">
        <v>0</v>
      </c>
      <c r="AD892">
        <v>0</v>
      </c>
      <c r="AE892">
        <v>0</v>
      </c>
      <c r="AF892">
        <v>0</v>
      </c>
      <c r="AG892">
        <v>0</v>
      </c>
      <c r="AH892" s="59" cm="1">
        <f t="array" ref="AH892">$B$1005+SUMPRODUCT(A892:AG892,TRANSPOSE($B$1006:$B$1038))</f>
        <v>-2.2300522326453938</v>
      </c>
      <c r="AI892" s="3">
        <f>EXP(EmployeeData36[[#This Row],[Logit]])</f>
        <v>0.10752281378811354</v>
      </c>
      <c r="AJ892">
        <f>EmployeeData36[[#This Row],[Odds]]/(1+EmployeeData36[[#This Row],[Odds]])</f>
        <v>9.7084062241885649E-2</v>
      </c>
      <c r="AK892">
        <f>IF(AR892=1,LN(EmployeeData36[[#This Row],[Probability]]),LN(1-EmployeeData36[[#This Row],[Probability]]))</f>
        <v>-0.10212582208220287</v>
      </c>
      <c r="AL892" s="3">
        <f>(AR892-EmployeeData36[[#This Row],[Probability]])^2</f>
        <v>9.4253151413863263E-3</v>
      </c>
      <c r="AM892" t="str">
        <f>IF(EmployeeData36[[#This Row],[Probability]]&lt;10%,"Low",
IF(EmployeeData36[[#This Row],[Probability]]&lt;20%,"Moderate",
IF(EmployeeData36[[#This Row],[Probability]]&lt;30%,"High","Very High")))</f>
        <v>Low</v>
      </c>
      <c r="AN892">
        <f t="shared" si="13"/>
        <v>0</v>
      </c>
      <c r="AO892" t="str">
        <f>EmployeeData3[[#This Row],[Department]]</f>
        <v>Marketing</v>
      </c>
      <c r="AP892" t="str">
        <f>EmployeeData3[[#This Row],[Country]]</f>
        <v>UK</v>
      </c>
      <c r="AQ892" t="str">
        <f>EmployeeData[[#This Row],[Job Level]]</f>
        <v>Entry</v>
      </c>
      <c r="AR892">
        <v>0</v>
      </c>
    </row>
    <row r="893" spans="1:44">
      <c r="A893">
        <v>38</v>
      </c>
      <c r="B893">
        <v>7.1</v>
      </c>
      <c r="C893">
        <v>1</v>
      </c>
      <c r="D893" s="3">
        <v>1.01</v>
      </c>
      <c r="E893">
        <v>1</v>
      </c>
      <c r="F893">
        <v>15</v>
      </c>
      <c r="G893">
        <v>73</v>
      </c>
      <c r="H893">
        <v>9</v>
      </c>
      <c r="I893">
        <v>2.8</v>
      </c>
      <c r="J893">
        <v>1</v>
      </c>
      <c r="K893">
        <v>45</v>
      </c>
      <c r="L893">
        <v>0</v>
      </c>
      <c r="M893">
        <v>0</v>
      </c>
      <c r="N893">
        <v>0</v>
      </c>
      <c r="O893">
        <v>0</v>
      </c>
      <c r="P893">
        <v>0</v>
      </c>
      <c r="Q893">
        <v>0</v>
      </c>
      <c r="R893">
        <v>0</v>
      </c>
      <c r="S893">
        <v>0</v>
      </c>
      <c r="T893">
        <v>0</v>
      </c>
      <c r="U893">
        <v>0</v>
      </c>
      <c r="V893">
        <v>0</v>
      </c>
      <c r="W893">
        <v>0</v>
      </c>
      <c r="X893">
        <v>0</v>
      </c>
      <c r="Y893">
        <v>0</v>
      </c>
      <c r="Z893">
        <v>1</v>
      </c>
      <c r="AA893">
        <v>0</v>
      </c>
      <c r="AB893">
        <v>0</v>
      </c>
      <c r="AC893">
        <v>0</v>
      </c>
      <c r="AD893">
        <v>0</v>
      </c>
      <c r="AE893">
        <v>0</v>
      </c>
      <c r="AF893">
        <v>1</v>
      </c>
      <c r="AG893">
        <v>0</v>
      </c>
      <c r="AH893" s="59" cm="1">
        <f t="array" ref="AH893">$B$1005+SUMPRODUCT(A893:AG893,TRANSPOSE($B$1006:$B$1038))</f>
        <v>-3.3057410115188537</v>
      </c>
      <c r="AI893" s="3">
        <f>EXP(EmployeeData36[[#This Row],[Logit]])</f>
        <v>3.6672027370927854E-2</v>
      </c>
      <c r="AJ893">
        <f>EmployeeData36[[#This Row],[Odds]]/(1+EmployeeData36[[#This Row],[Odds]])</f>
        <v>3.5374763090628251E-2</v>
      </c>
      <c r="AK893">
        <f>IF(AR893=1,LN(EmployeeData36[[#This Row],[Probability]]),LN(1-EmployeeData36[[#This Row],[Probability]]))</f>
        <v>-3.601560860702107E-2</v>
      </c>
      <c r="AL893" s="3">
        <f>(AR893-EmployeeData36[[#This Row],[Probability]])^2</f>
        <v>1.2513738637180748E-3</v>
      </c>
      <c r="AM893" t="str">
        <f>IF(EmployeeData36[[#This Row],[Probability]]&lt;10%,"Low",
IF(EmployeeData36[[#This Row],[Probability]]&lt;20%,"Moderate",
IF(EmployeeData36[[#This Row],[Probability]]&lt;30%,"High","Very High")))</f>
        <v>Low</v>
      </c>
      <c r="AN893">
        <f t="shared" si="13"/>
        <v>0</v>
      </c>
      <c r="AO893" t="str">
        <f>EmployeeData3[[#This Row],[Department]]</f>
        <v>Underwriting</v>
      </c>
      <c r="AP893" t="str">
        <f>EmployeeData3[[#This Row],[Country]]</f>
        <v>UK</v>
      </c>
      <c r="AQ893" t="str">
        <f>EmployeeData[[#This Row],[Job Level]]</f>
        <v>Professional</v>
      </c>
      <c r="AR893">
        <v>0</v>
      </c>
    </row>
    <row r="894" spans="1:44">
      <c r="A894">
        <v>56</v>
      </c>
      <c r="B894">
        <v>7.1</v>
      </c>
      <c r="C894">
        <v>1.8</v>
      </c>
      <c r="D894" s="3">
        <v>1</v>
      </c>
      <c r="E894">
        <v>0</v>
      </c>
      <c r="F894">
        <v>15</v>
      </c>
      <c r="G894">
        <v>75</v>
      </c>
      <c r="H894">
        <v>5</v>
      </c>
      <c r="I894">
        <v>0.9</v>
      </c>
      <c r="J894">
        <v>1</v>
      </c>
      <c r="K894">
        <v>35</v>
      </c>
      <c r="L894">
        <v>1</v>
      </c>
      <c r="M894">
        <v>0</v>
      </c>
      <c r="N894">
        <v>0</v>
      </c>
      <c r="O894">
        <v>0</v>
      </c>
      <c r="P894">
        <v>0</v>
      </c>
      <c r="Q894">
        <v>1</v>
      </c>
      <c r="R894">
        <v>0</v>
      </c>
      <c r="S894">
        <v>0</v>
      </c>
      <c r="T894">
        <v>0</v>
      </c>
      <c r="U894">
        <v>0</v>
      </c>
      <c r="V894">
        <v>0</v>
      </c>
      <c r="W894">
        <v>0</v>
      </c>
      <c r="X894">
        <v>0</v>
      </c>
      <c r="Y894">
        <v>0</v>
      </c>
      <c r="Z894">
        <v>1</v>
      </c>
      <c r="AA894">
        <v>0</v>
      </c>
      <c r="AB894">
        <v>0</v>
      </c>
      <c r="AC894">
        <v>0</v>
      </c>
      <c r="AD894">
        <v>0</v>
      </c>
      <c r="AE894">
        <v>1</v>
      </c>
      <c r="AF894">
        <v>0</v>
      </c>
      <c r="AG894">
        <v>1</v>
      </c>
      <c r="AH894" s="59" cm="1">
        <f t="array" ref="AH894">$B$1005+SUMPRODUCT(A894:AG894,TRANSPOSE($B$1006:$B$1038))</f>
        <v>-1.9994845244332666</v>
      </c>
      <c r="AI894" s="3">
        <f>EXP(EmployeeData36[[#This Row],[Logit]])</f>
        <v>0.13540506325183943</v>
      </c>
      <c r="AJ894">
        <f>EmployeeData36[[#This Row],[Odds]]/(1+EmployeeData36[[#This Row],[Odds]])</f>
        <v>0.11925705427456405</v>
      </c>
      <c r="AK894">
        <f>IF(AR894=1,LN(EmployeeData36[[#This Row],[Probability]]),LN(1-EmployeeData36[[#This Row],[Probability]]))</f>
        <v>-0.12698947118777204</v>
      </c>
      <c r="AL894" s="3">
        <f>(AR894-EmployeeData36[[#This Row],[Probability]])^2</f>
        <v>1.4222244994246316E-2</v>
      </c>
      <c r="AM894" t="str">
        <f>IF(EmployeeData36[[#This Row],[Probability]]&lt;10%,"Low",
IF(EmployeeData36[[#This Row],[Probability]]&lt;20%,"Moderate",
IF(EmployeeData36[[#This Row],[Probability]]&lt;30%,"High","Very High")))</f>
        <v>Moderate</v>
      </c>
      <c r="AN894">
        <f t="shared" si="13"/>
        <v>0</v>
      </c>
      <c r="AO894" t="str">
        <f>EmployeeData3[[#This Row],[Department]]</f>
        <v>Underwriting</v>
      </c>
      <c r="AP894" t="str">
        <f>EmployeeData3[[#This Row],[Country]]</f>
        <v>US</v>
      </c>
      <c r="AQ894" t="str">
        <f>EmployeeData[[#This Row],[Job Level]]</f>
        <v>Manager</v>
      </c>
      <c r="AR894">
        <v>0</v>
      </c>
    </row>
    <row r="895" spans="1:44">
      <c r="A895">
        <v>36</v>
      </c>
      <c r="B895">
        <v>11.9</v>
      </c>
      <c r="C895">
        <v>6.3</v>
      </c>
      <c r="D895" s="3">
        <v>0.88</v>
      </c>
      <c r="E895">
        <v>0</v>
      </c>
      <c r="F895">
        <v>14</v>
      </c>
      <c r="G895">
        <v>51</v>
      </c>
      <c r="H895">
        <v>4</v>
      </c>
      <c r="I895">
        <v>3.6</v>
      </c>
      <c r="J895">
        <v>1</v>
      </c>
      <c r="K895">
        <v>31</v>
      </c>
      <c r="L895">
        <v>0</v>
      </c>
      <c r="M895">
        <v>0</v>
      </c>
      <c r="N895">
        <v>0</v>
      </c>
      <c r="O895">
        <v>0</v>
      </c>
      <c r="P895">
        <v>0</v>
      </c>
      <c r="Q895">
        <v>0</v>
      </c>
      <c r="R895">
        <v>0</v>
      </c>
      <c r="S895">
        <v>0</v>
      </c>
      <c r="T895">
        <v>0</v>
      </c>
      <c r="U895">
        <v>0</v>
      </c>
      <c r="V895">
        <v>0</v>
      </c>
      <c r="W895">
        <v>0</v>
      </c>
      <c r="X895">
        <v>0</v>
      </c>
      <c r="Y895">
        <v>1</v>
      </c>
      <c r="Z895">
        <v>0</v>
      </c>
      <c r="AA895">
        <v>0</v>
      </c>
      <c r="AB895">
        <v>0</v>
      </c>
      <c r="AC895">
        <v>0</v>
      </c>
      <c r="AD895">
        <v>1</v>
      </c>
      <c r="AE895">
        <v>0</v>
      </c>
      <c r="AF895">
        <v>1</v>
      </c>
      <c r="AG895">
        <v>0</v>
      </c>
      <c r="AH895" s="59" cm="1">
        <f t="array" ref="AH895">$B$1005+SUMPRODUCT(A895:AG895,TRANSPOSE($B$1006:$B$1038))</f>
        <v>-0.27719188066894174</v>
      </c>
      <c r="AI895" s="3">
        <f>EXP(EmployeeData36[[#This Row],[Logit]])</f>
        <v>0.7579090550607136</v>
      </c>
      <c r="AJ895">
        <f>EmployeeData36[[#This Row],[Odds]]/(1+EmployeeData36[[#This Row],[Odds]])</f>
        <v>0.43114235795010308</v>
      </c>
      <c r="AK895">
        <f>IF(AR895=1,LN(EmployeeData36[[#This Row],[Probability]]),LN(1-EmployeeData36[[#This Row],[Probability]]))</f>
        <v>-0.56412506587746103</v>
      </c>
      <c r="AL895" s="3">
        <f>(AR895-EmployeeData36[[#This Row],[Probability]])^2</f>
        <v>0.18588373281877482</v>
      </c>
      <c r="AM895" t="str">
        <f>IF(EmployeeData36[[#This Row],[Probability]]&lt;10%,"Low",
IF(EmployeeData36[[#This Row],[Probability]]&lt;20%,"Moderate",
IF(EmployeeData36[[#This Row],[Probability]]&lt;30%,"High","Very High")))</f>
        <v>Very High</v>
      </c>
      <c r="AN895">
        <f t="shared" si="13"/>
        <v>0</v>
      </c>
      <c r="AO895" t="str">
        <f>EmployeeData3[[#This Row],[Department]]</f>
        <v>Sales</v>
      </c>
      <c r="AP895" t="str">
        <f>EmployeeData3[[#This Row],[Country]]</f>
        <v>Singapore</v>
      </c>
      <c r="AQ895" t="str">
        <f>EmployeeData[[#This Row],[Job Level]]</f>
        <v>Professional</v>
      </c>
      <c r="AR895">
        <v>0</v>
      </c>
    </row>
    <row r="896" spans="1:44">
      <c r="A896">
        <v>44</v>
      </c>
      <c r="B896">
        <v>14.8</v>
      </c>
      <c r="C896">
        <v>3.6</v>
      </c>
      <c r="D896" s="3">
        <v>0.93</v>
      </c>
      <c r="E896">
        <v>0</v>
      </c>
      <c r="F896">
        <v>13</v>
      </c>
      <c r="G896">
        <v>84</v>
      </c>
      <c r="H896">
        <v>7</v>
      </c>
      <c r="I896">
        <v>5.0999999999999996</v>
      </c>
      <c r="J896">
        <v>0</v>
      </c>
      <c r="K896">
        <v>47</v>
      </c>
      <c r="L896">
        <v>1</v>
      </c>
      <c r="M896">
        <v>0</v>
      </c>
      <c r="N896">
        <v>0</v>
      </c>
      <c r="O896">
        <v>0</v>
      </c>
      <c r="P896">
        <v>0</v>
      </c>
      <c r="Q896">
        <v>0</v>
      </c>
      <c r="R896">
        <v>1</v>
      </c>
      <c r="S896">
        <v>0</v>
      </c>
      <c r="T896">
        <v>0</v>
      </c>
      <c r="U896">
        <v>0</v>
      </c>
      <c r="V896">
        <v>0</v>
      </c>
      <c r="W896">
        <v>0</v>
      </c>
      <c r="X896">
        <v>0</v>
      </c>
      <c r="Y896">
        <v>0</v>
      </c>
      <c r="Z896">
        <v>0</v>
      </c>
      <c r="AA896">
        <v>0</v>
      </c>
      <c r="AB896">
        <v>0</v>
      </c>
      <c r="AC896">
        <v>0</v>
      </c>
      <c r="AD896">
        <v>0</v>
      </c>
      <c r="AE896">
        <v>0</v>
      </c>
      <c r="AF896">
        <v>0</v>
      </c>
      <c r="AG896">
        <v>1</v>
      </c>
      <c r="AH896" s="59" cm="1">
        <f t="array" ref="AH896">$B$1005+SUMPRODUCT(A896:AG896,TRANSPOSE($B$1006:$B$1038))</f>
        <v>-2.8863752602176014</v>
      </c>
      <c r="AI896" s="3">
        <f>EXP(EmployeeData36[[#This Row],[Logit]])</f>
        <v>5.577802746248451E-2</v>
      </c>
      <c r="AJ896">
        <f>EmployeeData36[[#This Row],[Odds]]/(1+EmployeeData36[[#This Row],[Odds]])</f>
        <v>5.2831206950332645E-2</v>
      </c>
      <c r="AK896">
        <f>IF(AR896=1,LN(EmployeeData36[[#This Row],[Probability]]),LN(1-EmployeeData36[[#This Row],[Probability]]))</f>
        <v>-2.9406532221397019</v>
      </c>
      <c r="AL896" s="3">
        <f>(AR896-EmployeeData36[[#This Row],[Probability]])^2</f>
        <v>0.89712872252716369</v>
      </c>
      <c r="AM896" t="str">
        <f>IF(EmployeeData36[[#This Row],[Probability]]&lt;10%,"Low",
IF(EmployeeData36[[#This Row],[Probability]]&lt;20%,"Moderate",
IF(EmployeeData36[[#This Row],[Probability]]&lt;30%,"High","Very High")))</f>
        <v>Low</v>
      </c>
      <c r="AN896">
        <f t="shared" si="13"/>
        <v>1</v>
      </c>
      <c r="AO896" t="str">
        <f>EmployeeData3[[#This Row],[Department]]</f>
        <v>Operations</v>
      </c>
      <c r="AP896" t="str">
        <f>EmployeeData3[[#This Row],[Country]]</f>
        <v>UK</v>
      </c>
      <c r="AQ896" t="str">
        <f>EmployeeData[[#This Row],[Job Level]]</f>
        <v>Senior</v>
      </c>
      <c r="AR896">
        <v>1</v>
      </c>
    </row>
    <row r="897" spans="1:44">
      <c r="A897">
        <v>38</v>
      </c>
      <c r="B897">
        <v>2.4</v>
      </c>
      <c r="C897">
        <v>2.2000000000000002</v>
      </c>
      <c r="D897" s="3">
        <v>1.02</v>
      </c>
      <c r="E897">
        <v>0</v>
      </c>
      <c r="F897">
        <v>21</v>
      </c>
      <c r="G897">
        <v>83</v>
      </c>
      <c r="H897">
        <v>12</v>
      </c>
      <c r="I897">
        <v>0.9</v>
      </c>
      <c r="J897">
        <v>0</v>
      </c>
      <c r="K897">
        <v>30</v>
      </c>
      <c r="L897">
        <v>0</v>
      </c>
      <c r="M897">
        <v>1</v>
      </c>
      <c r="N897">
        <v>0</v>
      </c>
      <c r="O897">
        <v>0</v>
      </c>
      <c r="P897">
        <v>0</v>
      </c>
      <c r="Q897">
        <v>0</v>
      </c>
      <c r="R897">
        <v>1</v>
      </c>
      <c r="S897">
        <v>0</v>
      </c>
      <c r="T897">
        <v>0</v>
      </c>
      <c r="U897">
        <v>1</v>
      </c>
      <c r="V897">
        <v>0</v>
      </c>
      <c r="W897">
        <v>0</v>
      </c>
      <c r="X897">
        <v>0</v>
      </c>
      <c r="Y897">
        <v>0</v>
      </c>
      <c r="Z897">
        <v>0</v>
      </c>
      <c r="AA897">
        <v>0</v>
      </c>
      <c r="AB897">
        <v>0</v>
      </c>
      <c r="AC897">
        <v>0</v>
      </c>
      <c r="AD897">
        <v>1</v>
      </c>
      <c r="AE897">
        <v>0</v>
      </c>
      <c r="AF897">
        <v>0</v>
      </c>
      <c r="AG897">
        <v>0</v>
      </c>
      <c r="AH897" s="59" cm="1">
        <f t="array" ref="AH897">$B$1005+SUMPRODUCT(A897:AG897,TRANSPOSE($B$1006:$B$1038))</f>
        <v>-2.071816296765157</v>
      </c>
      <c r="AI897" s="3">
        <f>EXP(EmployeeData36[[#This Row],[Logit]])</f>
        <v>0.12595679889124101</v>
      </c>
      <c r="AJ897">
        <f>EmployeeData36[[#This Row],[Odds]]/(1+EmployeeData36[[#This Row],[Odds]])</f>
        <v>0.11186645794516623</v>
      </c>
      <c r="AK897">
        <f>IF(AR897=1,LN(EmployeeData36[[#This Row],[Probability]]),LN(1-EmployeeData36[[#This Row],[Probability]]))</f>
        <v>-0.11863316209980229</v>
      </c>
      <c r="AL897" s="3">
        <f>(AR897-EmployeeData36[[#This Row],[Probability]])^2</f>
        <v>1.2514104413197644E-2</v>
      </c>
      <c r="AM897" t="str">
        <f>IF(EmployeeData36[[#This Row],[Probability]]&lt;10%,"Low",
IF(EmployeeData36[[#This Row],[Probability]]&lt;20%,"Moderate",
IF(EmployeeData36[[#This Row],[Probability]]&lt;30%,"High","Very High")))</f>
        <v>Moderate</v>
      </c>
      <c r="AN897">
        <f t="shared" si="13"/>
        <v>0</v>
      </c>
      <c r="AO897" t="str">
        <f>EmployeeData3[[#This Row],[Department]]</f>
        <v>Finance</v>
      </c>
      <c r="AP897" t="str">
        <f>EmployeeData3[[#This Row],[Country]]</f>
        <v>Singapore</v>
      </c>
      <c r="AQ897" t="str">
        <f>EmployeeData[[#This Row],[Job Level]]</f>
        <v>Senior</v>
      </c>
      <c r="AR897">
        <v>0</v>
      </c>
    </row>
    <row r="898" spans="1:44">
      <c r="A898">
        <v>26</v>
      </c>
      <c r="B898">
        <v>6.3</v>
      </c>
      <c r="C898">
        <v>1.3</v>
      </c>
      <c r="D898" s="3">
        <v>0.88</v>
      </c>
      <c r="E898">
        <v>1</v>
      </c>
      <c r="F898">
        <v>8</v>
      </c>
      <c r="G898">
        <v>68</v>
      </c>
      <c r="H898">
        <v>10</v>
      </c>
      <c r="I898">
        <v>1.8</v>
      </c>
      <c r="J898">
        <v>0</v>
      </c>
      <c r="K898">
        <v>0</v>
      </c>
      <c r="L898">
        <v>0</v>
      </c>
      <c r="M898">
        <v>0</v>
      </c>
      <c r="N898">
        <v>0</v>
      </c>
      <c r="O898">
        <v>0</v>
      </c>
      <c r="P898">
        <v>0</v>
      </c>
      <c r="Q898">
        <v>0</v>
      </c>
      <c r="R898">
        <v>1</v>
      </c>
      <c r="S898">
        <v>0</v>
      </c>
      <c r="T898">
        <v>0</v>
      </c>
      <c r="U898">
        <v>0</v>
      </c>
      <c r="V898">
        <v>1</v>
      </c>
      <c r="W898">
        <v>0</v>
      </c>
      <c r="X898">
        <v>0</v>
      </c>
      <c r="Y898">
        <v>0</v>
      </c>
      <c r="Z898">
        <v>0</v>
      </c>
      <c r="AA898">
        <v>0</v>
      </c>
      <c r="AB898">
        <v>0</v>
      </c>
      <c r="AC898">
        <v>0</v>
      </c>
      <c r="AD898">
        <v>0</v>
      </c>
      <c r="AE898">
        <v>1</v>
      </c>
      <c r="AF898">
        <v>0</v>
      </c>
      <c r="AG898">
        <v>1</v>
      </c>
      <c r="AH898" s="59" cm="1">
        <f t="array" ref="AH898">$B$1005+SUMPRODUCT(A898:AG898,TRANSPOSE($B$1006:$B$1038))</f>
        <v>-3.5654797340079378</v>
      </c>
      <c r="AI898" s="3">
        <f>EXP(EmployeeData36[[#This Row],[Logit]])</f>
        <v>2.8283413713608201E-2</v>
      </c>
      <c r="AJ898">
        <f>EmployeeData36[[#This Row],[Odds]]/(1+EmployeeData36[[#This Row],[Odds]])</f>
        <v>2.7505465260266801E-2</v>
      </c>
      <c r="AK898">
        <f>IF(AR898=1,LN(EmployeeData36[[#This Row],[Probability]]),LN(1-EmployeeData36[[#This Row],[Probability]]))</f>
        <v>-2.7890823310228408E-2</v>
      </c>
      <c r="AL898" s="3">
        <f>(AR898-EmployeeData36[[#This Row],[Probability]])^2</f>
        <v>7.5655061918374381E-4</v>
      </c>
      <c r="AM898" t="str">
        <f>IF(EmployeeData36[[#This Row],[Probability]]&lt;10%,"Low",
IF(EmployeeData36[[#This Row],[Probability]]&lt;20%,"Moderate",
IF(EmployeeData36[[#This Row],[Probability]]&lt;30%,"High","Very High")))</f>
        <v>Low</v>
      </c>
      <c r="AN898">
        <f t="shared" ref="AN898:AN961" si="14">AR898</f>
        <v>0</v>
      </c>
      <c r="AO898" t="str">
        <f>EmployeeData3[[#This Row],[Department]]</f>
        <v>HR</v>
      </c>
      <c r="AP898" t="str">
        <f>EmployeeData3[[#This Row],[Country]]</f>
        <v>US</v>
      </c>
      <c r="AQ898" t="str">
        <f>EmployeeData[[#This Row],[Job Level]]</f>
        <v>Senior</v>
      </c>
      <c r="AR898">
        <v>0</v>
      </c>
    </row>
    <row r="899" spans="1:44">
      <c r="A899">
        <v>33</v>
      </c>
      <c r="B899">
        <v>0.6</v>
      </c>
      <c r="C899">
        <v>0.6</v>
      </c>
      <c r="D899" s="3">
        <v>1.03</v>
      </c>
      <c r="E899">
        <v>0</v>
      </c>
      <c r="F899">
        <v>6</v>
      </c>
      <c r="G899">
        <v>69</v>
      </c>
      <c r="H899">
        <v>4</v>
      </c>
      <c r="I899">
        <v>4.9000000000000004</v>
      </c>
      <c r="J899">
        <v>1</v>
      </c>
      <c r="K899">
        <v>34</v>
      </c>
      <c r="L899">
        <v>1</v>
      </c>
      <c r="M899">
        <v>0</v>
      </c>
      <c r="N899">
        <v>0</v>
      </c>
      <c r="O899">
        <v>1</v>
      </c>
      <c r="P899">
        <v>0</v>
      </c>
      <c r="Q899">
        <v>0</v>
      </c>
      <c r="R899">
        <v>0</v>
      </c>
      <c r="S899">
        <v>0</v>
      </c>
      <c r="T899">
        <v>1</v>
      </c>
      <c r="U899">
        <v>0</v>
      </c>
      <c r="V899">
        <v>0</v>
      </c>
      <c r="W899">
        <v>0</v>
      </c>
      <c r="X899">
        <v>0</v>
      </c>
      <c r="Y899">
        <v>0</v>
      </c>
      <c r="Z899">
        <v>0</v>
      </c>
      <c r="AA899">
        <v>0</v>
      </c>
      <c r="AB899">
        <v>1</v>
      </c>
      <c r="AC899">
        <v>0</v>
      </c>
      <c r="AD899">
        <v>0</v>
      </c>
      <c r="AE899">
        <v>0</v>
      </c>
      <c r="AF899">
        <v>1</v>
      </c>
      <c r="AG899">
        <v>0</v>
      </c>
      <c r="AH899" s="59" cm="1">
        <f t="array" ref="AH899">$B$1005+SUMPRODUCT(A899:AG899,TRANSPOSE($B$1006:$B$1038))</f>
        <v>-1.3305064058757334</v>
      </c>
      <c r="AI899" s="3">
        <f>EXP(EmployeeData36[[#This Row],[Logit]])</f>
        <v>0.26434336236716849</v>
      </c>
      <c r="AJ899">
        <f>EmployeeData36[[#This Row],[Odds]]/(1+EmployeeData36[[#This Row],[Odds]])</f>
        <v>0.20907561208076522</v>
      </c>
      <c r="AK899">
        <f>IF(AR899=1,LN(EmployeeData36[[#This Row],[Probability]]),LN(1-EmployeeData36[[#This Row],[Probability]]))</f>
        <v>-0.23455290627755979</v>
      </c>
      <c r="AL899" s="3">
        <f>(AR899-EmployeeData36[[#This Row],[Probability]])^2</f>
        <v>4.371261156694662E-2</v>
      </c>
      <c r="AM899" t="str">
        <f>IF(EmployeeData36[[#This Row],[Probability]]&lt;10%,"Low",
IF(EmployeeData36[[#This Row],[Probability]]&lt;20%,"Moderate",
IF(EmployeeData36[[#This Row],[Probability]]&lt;30%,"High","Very High")))</f>
        <v>High</v>
      </c>
      <c r="AN899">
        <f t="shared" si="14"/>
        <v>0</v>
      </c>
      <c r="AO899" t="str">
        <f>EmployeeData3[[#This Row],[Department]]</f>
        <v>Claims</v>
      </c>
      <c r="AP899" t="str">
        <f>EmployeeData3[[#This Row],[Country]]</f>
        <v>Germany</v>
      </c>
      <c r="AQ899" t="str">
        <f>EmployeeData[[#This Row],[Job Level]]</f>
        <v>Professional</v>
      </c>
      <c r="AR899">
        <v>0</v>
      </c>
    </row>
    <row r="900" spans="1:44">
      <c r="A900">
        <v>46</v>
      </c>
      <c r="B900">
        <v>4.5</v>
      </c>
      <c r="C900">
        <v>2</v>
      </c>
      <c r="D900" s="3">
        <v>0.92</v>
      </c>
      <c r="E900">
        <v>0</v>
      </c>
      <c r="F900">
        <v>6</v>
      </c>
      <c r="G900">
        <v>70</v>
      </c>
      <c r="H900">
        <v>5</v>
      </c>
      <c r="I900">
        <v>1.5</v>
      </c>
      <c r="J900">
        <v>0</v>
      </c>
      <c r="K900">
        <v>5</v>
      </c>
      <c r="L900">
        <v>1</v>
      </c>
      <c r="M900">
        <v>0</v>
      </c>
      <c r="N900">
        <v>0</v>
      </c>
      <c r="O900">
        <v>0</v>
      </c>
      <c r="P900">
        <v>0</v>
      </c>
      <c r="Q900">
        <v>0</v>
      </c>
      <c r="R900">
        <v>0</v>
      </c>
      <c r="S900">
        <v>0</v>
      </c>
      <c r="T900">
        <v>0</v>
      </c>
      <c r="U900">
        <v>0</v>
      </c>
      <c r="V900">
        <v>0</v>
      </c>
      <c r="W900">
        <v>1</v>
      </c>
      <c r="X900">
        <v>0</v>
      </c>
      <c r="Y900">
        <v>0</v>
      </c>
      <c r="Z900">
        <v>0</v>
      </c>
      <c r="AA900">
        <v>0</v>
      </c>
      <c r="AB900">
        <v>0</v>
      </c>
      <c r="AC900">
        <v>0</v>
      </c>
      <c r="AD900">
        <v>0</v>
      </c>
      <c r="AE900">
        <v>0</v>
      </c>
      <c r="AF900">
        <v>1</v>
      </c>
      <c r="AG900">
        <v>0</v>
      </c>
      <c r="AH900" s="59" cm="1">
        <f t="array" ref="AH900">$B$1005+SUMPRODUCT(A900:AG900,TRANSPOSE($B$1006:$B$1038))</f>
        <v>-2.2253865820659779</v>
      </c>
      <c r="AI900" s="3">
        <f>EXP(EmployeeData36[[#This Row],[Logit]])</f>
        <v>0.10802564978293323</v>
      </c>
      <c r="AJ900">
        <f>EmployeeData36[[#This Row],[Odds]]/(1+EmployeeData36[[#This Row],[Odds]])</f>
        <v>9.7493816866149163E-2</v>
      </c>
      <c r="AK900">
        <f>IF(AR900=1,LN(EmployeeData36[[#This Row],[Probability]]),LN(1-EmployeeData36[[#This Row],[Probability]]))</f>
        <v>-0.10257973768072967</v>
      </c>
      <c r="AL900" s="3">
        <f>(AR900-EmployeeData36[[#This Row],[Probability]])^2</f>
        <v>9.5050443271302316E-3</v>
      </c>
      <c r="AM900" t="str">
        <f>IF(EmployeeData36[[#This Row],[Probability]]&lt;10%,"Low",
IF(EmployeeData36[[#This Row],[Probability]]&lt;20%,"Moderate",
IF(EmployeeData36[[#This Row],[Probability]]&lt;30%,"High","Very High")))</f>
        <v>Low</v>
      </c>
      <c r="AN900">
        <f t="shared" si="14"/>
        <v>0</v>
      </c>
      <c r="AO900" t="str">
        <f>EmployeeData3[[#This Row],[Department]]</f>
        <v>IT</v>
      </c>
      <c r="AP900" t="str">
        <f>EmployeeData3[[#This Row],[Country]]</f>
        <v>UK</v>
      </c>
      <c r="AQ900" t="str">
        <f>EmployeeData[[#This Row],[Job Level]]</f>
        <v>Professional</v>
      </c>
      <c r="AR900">
        <v>0</v>
      </c>
    </row>
    <row r="901" spans="1:44">
      <c r="A901">
        <v>34</v>
      </c>
      <c r="B901">
        <v>5.3</v>
      </c>
      <c r="C901">
        <v>1</v>
      </c>
      <c r="D901" s="3">
        <v>1.1000000000000001</v>
      </c>
      <c r="E901">
        <v>0</v>
      </c>
      <c r="F901">
        <v>34</v>
      </c>
      <c r="G901">
        <v>59</v>
      </c>
      <c r="H901">
        <v>9</v>
      </c>
      <c r="I901">
        <v>1.7</v>
      </c>
      <c r="J901">
        <v>0</v>
      </c>
      <c r="K901">
        <v>29</v>
      </c>
      <c r="L901">
        <v>1</v>
      </c>
      <c r="M901">
        <v>0</v>
      </c>
      <c r="N901">
        <v>0</v>
      </c>
      <c r="O901">
        <v>0</v>
      </c>
      <c r="P901">
        <v>0</v>
      </c>
      <c r="Q901">
        <v>0</v>
      </c>
      <c r="R901">
        <v>1</v>
      </c>
      <c r="S901">
        <v>0</v>
      </c>
      <c r="T901">
        <v>0</v>
      </c>
      <c r="U901">
        <v>0</v>
      </c>
      <c r="V901">
        <v>0</v>
      </c>
      <c r="W901">
        <v>1</v>
      </c>
      <c r="X901">
        <v>0</v>
      </c>
      <c r="Y901">
        <v>0</v>
      </c>
      <c r="Z901">
        <v>0</v>
      </c>
      <c r="AA901">
        <v>0</v>
      </c>
      <c r="AB901">
        <v>0</v>
      </c>
      <c r="AC901">
        <v>0</v>
      </c>
      <c r="AD901">
        <v>0</v>
      </c>
      <c r="AE901">
        <v>0</v>
      </c>
      <c r="AF901">
        <v>0</v>
      </c>
      <c r="AG901">
        <v>0</v>
      </c>
      <c r="AH901" s="59" cm="1">
        <f t="array" ref="AH901">$B$1005+SUMPRODUCT(A901:AG901,TRANSPOSE($B$1006:$B$1038))</f>
        <v>-1.4476617818686632</v>
      </c>
      <c r="AI901" s="3">
        <f>EXP(EmployeeData36[[#This Row],[Logit]])</f>
        <v>0.23511940632341066</v>
      </c>
      <c r="AJ901">
        <f>EmployeeData36[[#This Row],[Odds]]/(1+EmployeeData36[[#This Row],[Odds]])</f>
        <v>0.19036168091900718</v>
      </c>
      <c r="AK901">
        <f>IF(AR901=1,LN(EmployeeData36[[#This Row],[Probability]]),LN(1-EmployeeData36[[#This Row],[Probability]]))</f>
        <v>-0.21116765068833379</v>
      </c>
      <c r="AL901" s="3">
        <f>(AR901-EmployeeData36[[#This Row],[Probability]])^2</f>
        <v>3.6237569562309904E-2</v>
      </c>
      <c r="AM901" t="str">
        <f>IF(EmployeeData36[[#This Row],[Probability]]&lt;10%,"Low",
IF(EmployeeData36[[#This Row],[Probability]]&lt;20%,"Moderate",
IF(EmployeeData36[[#This Row],[Probability]]&lt;30%,"High","Very High")))</f>
        <v>Moderate</v>
      </c>
      <c r="AN901">
        <f t="shared" si="14"/>
        <v>0</v>
      </c>
      <c r="AO901" t="str">
        <f>EmployeeData3[[#This Row],[Department]]</f>
        <v>IT</v>
      </c>
      <c r="AP901" t="str">
        <f>EmployeeData3[[#This Row],[Country]]</f>
        <v>UK</v>
      </c>
      <c r="AQ901" t="str">
        <f>EmployeeData[[#This Row],[Job Level]]</f>
        <v>Senior</v>
      </c>
      <c r="AR901">
        <v>0</v>
      </c>
    </row>
    <row r="902" spans="1:44">
      <c r="A902">
        <v>21</v>
      </c>
      <c r="B902">
        <v>1.8</v>
      </c>
      <c r="C902">
        <v>1.8</v>
      </c>
      <c r="D902" s="3">
        <v>1.2</v>
      </c>
      <c r="E902">
        <v>0</v>
      </c>
      <c r="F902">
        <v>21</v>
      </c>
      <c r="G902">
        <v>67</v>
      </c>
      <c r="H902">
        <v>5</v>
      </c>
      <c r="I902">
        <v>1.8</v>
      </c>
      <c r="J902">
        <v>1</v>
      </c>
      <c r="K902">
        <v>3</v>
      </c>
      <c r="L902">
        <v>0</v>
      </c>
      <c r="M902">
        <v>0</v>
      </c>
      <c r="N902">
        <v>0</v>
      </c>
      <c r="O902">
        <v>0</v>
      </c>
      <c r="P902">
        <v>0</v>
      </c>
      <c r="Q902">
        <v>0</v>
      </c>
      <c r="R902">
        <v>1</v>
      </c>
      <c r="S902">
        <v>0</v>
      </c>
      <c r="T902">
        <v>0</v>
      </c>
      <c r="U902">
        <v>1</v>
      </c>
      <c r="V902">
        <v>0</v>
      </c>
      <c r="W902">
        <v>0</v>
      </c>
      <c r="X902">
        <v>0</v>
      </c>
      <c r="Y902">
        <v>0</v>
      </c>
      <c r="Z902">
        <v>0</v>
      </c>
      <c r="AA902">
        <v>0</v>
      </c>
      <c r="AB902">
        <v>0</v>
      </c>
      <c r="AC902">
        <v>0</v>
      </c>
      <c r="AD902">
        <v>0</v>
      </c>
      <c r="AE902">
        <v>0</v>
      </c>
      <c r="AF902">
        <v>0</v>
      </c>
      <c r="AG902">
        <v>0</v>
      </c>
      <c r="AH902" s="59" cm="1">
        <f t="array" ref="AH902">$B$1005+SUMPRODUCT(A902:AG902,TRANSPOSE($B$1006:$B$1038))</f>
        <v>-1.5808872049305729</v>
      </c>
      <c r="AI902" s="3">
        <f>EXP(EmployeeData36[[#This Row],[Logit]])</f>
        <v>0.20579243712306861</v>
      </c>
      <c r="AJ902">
        <f>EmployeeData36[[#This Row],[Odds]]/(1+EmployeeData36[[#This Row],[Odds]])</f>
        <v>0.17066986886571797</v>
      </c>
      <c r="AK902">
        <f>IF(AR902=1,LN(EmployeeData36[[#This Row],[Probability]]),LN(1-EmployeeData36[[#This Row],[Probability]]))</f>
        <v>-0.18713697497112058</v>
      </c>
      <c r="AL902" s="3">
        <f>(AR902-EmployeeData36[[#This Row],[Probability]])^2</f>
        <v>2.9128204138641367E-2</v>
      </c>
      <c r="AM902" t="str">
        <f>IF(EmployeeData36[[#This Row],[Probability]]&lt;10%,"Low",
IF(EmployeeData36[[#This Row],[Probability]]&lt;20%,"Moderate",
IF(EmployeeData36[[#This Row],[Probability]]&lt;30%,"High","Very High")))</f>
        <v>Moderate</v>
      </c>
      <c r="AN902">
        <f t="shared" si="14"/>
        <v>0</v>
      </c>
      <c r="AO902" t="str">
        <f>EmployeeData3[[#This Row],[Department]]</f>
        <v>Finance</v>
      </c>
      <c r="AP902" t="str">
        <f>EmployeeData3[[#This Row],[Country]]</f>
        <v>UK</v>
      </c>
      <c r="AQ902" t="str">
        <f>EmployeeData[[#This Row],[Job Level]]</f>
        <v>Senior</v>
      </c>
      <c r="AR902">
        <v>0</v>
      </c>
    </row>
    <row r="903" spans="1:44">
      <c r="A903">
        <v>38</v>
      </c>
      <c r="B903">
        <v>2.2999999999999998</v>
      </c>
      <c r="C903">
        <v>0.6</v>
      </c>
      <c r="D903" s="3">
        <v>0.9</v>
      </c>
      <c r="E903">
        <v>0</v>
      </c>
      <c r="F903">
        <v>19</v>
      </c>
      <c r="G903">
        <v>69</v>
      </c>
      <c r="H903">
        <v>14</v>
      </c>
      <c r="I903">
        <v>3.7</v>
      </c>
      <c r="J903">
        <v>0</v>
      </c>
      <c r="K903">
        <v>18</v>
      </c>
      <c r="L903">
        <v>1</v>
      </c>
      <c r="M903">
        <v>0</v>
      </c>
      <c r="N903">
        <v>1</v>
      </c>
      <c r="O903">
        <v>0</v>
      </c>
      <c r="P903">
        <v>1</v>
      </c>
      <c r="Q903">
        <v>0</v>
      </c>
      <c r="R903">
        <v>0</v>
      </c>
      <c r="S903">
        <v>0</v>
      </c>
      <c r="T903">
        <v>0</v>
      </c>
      <c r="U903">
        <v>0</v>
      </c>
      <c r="V903">
        <v>0</v>
      </c>
      <c r="W903">
        <v>1</v>
      </c>
      <c r="X903">
        <v>0</v>
      </c>
      <c r="Y903">
        <v>0</v>
      </c>
      <c r="Z903">
        <v>0</v>
      </c>
      <c r="AA903">
        <v>0</v>
      </c>
      <c r="AB903">
        <v>0</v>
      </c>
      <c r="AC903">
        <v>0</v>
      </c>
      <c r="AD903">
        <v>0</v>
      </c>
      <c r="AE903">
        <v>0</v>
      </c>
      <c r="AF903">
        <v>0</v>
      </c>
      <c r="AG903">
        <v>0</v>
      </c>
      <c r="AH903" s="59" cm="1">
        <f t="array" ref="AH903">$B$1005+SUMPRODUCT(A903:AG903,TRANSPOSE($B$1006:$B$1038))</f>
        <v>-1.3507037981008643</v>
      </c>
      <c r="AI903" s="3">
        <f>EXP(EmployeeData36[[#This Row],[Logit]])</f>
        <v>0.25905787203268976</v>
      </c>
      <c r="AJ903">
        <f>EmployeeData36[[#This Row],[Odds]]/(1+EmployeeData36[[#This Row],[Odds]])</f>
        <v>0.20575533324330281</v>
      </c>
      <c r="AK903">
        <f>IF(AR903=1,LN(EmployeeData36[[#This Row],[Probability]]),LN(1-EmployeeData36[[#This Row],[Probability]]))</f>
        <v>-0.23036372067193087</v>
      </c>
      <c r="AL903" s="3">
        <f>(AR903-EmployeeData36[[#This Row],[Probability]])^2</f>
        <v>4.2335257158062592E-2</v>
      </c>
      <c r="AM903" t="str">
        <f>IF(EmployeeData36[[#This Row],[Probability]]&lt;10%,"Low",
IF(EmployeeData36[[#This Row],[Probability]]&lt;20%,"Moderate",
IF(EmployeeData36[[#This Row],[Probability]]&lt;30%,"High","Very High")))</f>
        <v>High</v>
      </c>
      <c r="AN903">
        <f t="shared" si="14"/>
        <v>0</v>
      </c>
      <c r="AO903" t="str">
        <f>EmployeeData3[[#This Row],[Department]]</f>
        <v>IT</v>
      </c>
      <c r="AP903" t="str">
        <f>EmployeeData3[[#This Row],[Country]]</f>
        <v>UK</v>
      </c>
      <c r="AQ903" t="str">
        <f>EmployeeData[[#This Row],[Job Level]]</f>
        <v>Entry</v>
      </c>
      <c r="AR903">
        <v>0</v>
      </c>
    </row>
    <row r="904" spans="1:44">
      <c r="A904">
        <v>28</v>
      </c>
      <c r="B904">
        <v>7.1</v>
      </c>
      <c r="C904">
        <v>5.2</v>
      </c>
      <c r="D904" s="3">
        <v>0.99</v>
      </c>
      <c r="E904">
        <v>0</v>
      </c>
      <c r="F904">
        <v>6</v>
      </c>
      <c r="G904">
        <v>88</v>
      </c>
      <c r="H904">
        <v>0</v>
      </c>
      <c r="I904">
        <v>5.5</v>
      </c>
      <c r="J904">
        <v>0</v>
      </c>
      <c r="K904">
        <v>20</v>
      </c>
      <c r="L904">
        <v>1</v>
      </c>
      <c r="M904">
        <v>0</v>
      </c>
      <c r="N904">
        <v>0</v>
      </c>
      <c r="O904">
        <v>0</v>
      </c>
      <c r="P904">
        <v>0</v>
      </c>
      <c r="Q904">
        <v>0</v>
      </c>
      <c r="R904">
        <v>1</v>
      </c>
      <c r="S904">
        <v>0</v>
      </c>
      <c r="T904">
        <v>0</v>
      </c>
      <c r="U904">
        <v>1</v>
      </c>
      <c r="V904">
        <v>0</v>
      </c>
      <c r="W904">
        <v>0</v>
      </c>
      <c r="X904">
        <v>0</v>
      </c>
      <c r="Y904">
        <v>0</v>
      </c>
      <c r="Z904">
        <v>0</v>
      </c>
      <c r="AA904">
        <v>0</v>
      </c>
      <c r="AB904">
        <v>0</v>
      </c>
      <c r="AC904">
        <v>0</v>
      </c>
      <c r="AD904">
        <v>1</v>
      </c>
      <c r="AE904">
        <v>0</v>
      </c>
      <c r="AF904">
        <v>0</v>
      </c>
      <c r="AG904">
        <v>1</v>
      </c>
      <c r="AH904" s="59" cm="1">
        <f t="array" ref="AH904">$B$1005+SUMPRODUCT(A904:AG904,TRANSPOSE($B$1006:$B$1038))</f>
        <v>-1.9462074814128902</v>
      </c>
      <c r="AI904" s="3">
        <f>EXP(EmployeeData36[[#This Row],[Logit]])</f>
        <v>0.14281467312018684</v>
      </c>
      <c r="AJ904">
        <f>EmployeeData36[[#This Row],[Odds]]/(1+EmployeeData36[[#This Row],[Odds]])</f>
        <v>0.12496748289927441</v>
      </c>
      <c r="AK904">
        <f>IF(AR904=1,LN(EmployeeData36[[#This Row],[Probability]]),LN(1-EmployeeData36[[#This Row],[Probability]]))</f>
        <v>-0.13349423091419826</v>
      </c>
      <c r="AL904" s="3">
        <f>(AR904-EmployeeData36[[#This Row],[Probability]])^2</f>
        <v>1.5616871782180443E-2</v>
      </c>
      <c r="AM904" t="str">
        <f>IF(EmployeeData36[[#This Row],[Probability]]&lt;10%,"Low",
IF(EmployeeData36[[#This Row],[Probability]]&lt;20%,"Moderate",
IF(EmployeeData36[[#This Row],[Probability]]&lt;30%,"High","Very High")))</f>
        <v>Moderate</v>
      </c>
      <c r="AN904">
        <f t="shared" si="14"/>
        <v>0</v>
      </c>
      <c r="AO904" t="str">
        <f>EmployeeData3[[#This Row],[Department]]</f>
        <v>Finance</v>
      </c>
      <c r="AP904" t="str">
        <f>EmployeeData3[[#This Row],[Country]]</f>
        <v>Singapore</v>
      </c>
      <c r="AQ904" t="str">
        <f>EmployeeData[[#This Row],[Job Level]]</f>
        <v>Senior</v>
      </c>
      <c r="AR904">
        <v>0</v>
      </c>
    </row>
    <row r="905" spans="1:44">
      <c r="A905">
        <v>39</v>
      </c>
      <c r="B905">
        <v>5.4</v>
      </c>
      <c r="C905">
        <v>2.1</v>
      </c>
      <c r="D905" s="3">
        <v>0.93</v>
      </c>
      <c r="E905">
        <v>0</v>
      </c>
      <c r="F905">
        <v>22</v>
      </c>
      <c r="G905">
        <v>83</v>
      </c>
      <c r="H905">
        <v>2</v>
      </c>
      <c r="I905">
        <v>7.6</v>
      </c>
      <c r="J905">
        <v>0</v>
      </c>
      <c r="K905">
        <v>15</v>
      </c>
      <c r="L905">
        <v>1</v>
      </c>
      <c r="M905">
        <v>0</v>
      </c>
      <c r="N905">
        <v>1</v>
      </c>
      <c r="O905">
        <v>0</v>
      </c>
      <c r="P905">
        <v>1</v>
      </c>
      <c r="Q905">
        <v>0</v>
      </c>
      <c r="R905">
        <v>0</v>
      </c>
      <c r="S905">
        <v>0</v>
      </c>
      <c r="T905">
        <v>0</v>
      </c>
      <c r="U905">
        <v>0</v>
      </c>
      <c r="V905">
        <v>0</v>
      </c>
      <c r="W905">
        <v>0</v>
      </c>
      <c r="X905">
        <v>0</v>
      </c>
      <c r="Y905">
        <v>0</v>
      </c>
      <c r="Z905">
        <v>0</v>
      </c>
      <c r="AA905">
        <v>0</v>
      </c>
      <c r="AB905">
        <v>0</v>
      </c>
      <c r="AC905">
        <v>0</v>
      </c>
      <c r="AD905">
        <v>0</v>
      </c>
      <c r="AE905">
        <v>0</v>
      </c>
      <c r="AF905">
        <v>0</v>
      </c>
      <c r="AG905">
        <v>1</v>
      </c>
      <c r="AH905" s="59" cm="1">
        <f t="array" ref="AH905">$B$1005+SUMPRODUCT(A905:AG905,TRANSPOSE($B$1006:$B$1038))</f>
        <v>-1.8577168422466415</v>
      </c>
      <c r="AI905" s="3">
        <f>EXP(EmployeeData36[[#This Row],[Logit]])</f>
        <v>0.15602846159584774</v>
      </c>
      <c r="AJ905">
        <f>EmployeeData36[[#This Row],[Odds]]/(1+EmployeeData36[[#This Row],[Odds]])</f>
        <v>0.13496939459471191</v>
      </c>
      <c r="AK905">
        <f>IF(AR905=1,LN(EmployeeData36[[#This Row],[Probability]]),LN(1-EmployeeData36[[#This Row],[Probability]]))</f>
        <v>-0.14499039070475361</v>
      </c>
      <c r="AL905" s="3">
        <f>(AR905-EmployeeData36[[#This Row],[Probability]])^2</f>
        <v>1.8216737477263049E-2</v>
      </c>
      <c r="AM905" t="str">
        <f>IF(EmployeeData36[[#This Row],[Probability]]&lt;10%,"Low",
IF(EmployeeData36[[#This Row],[Probability]]&lt;20%,"Moderate",
IF(EmployeeData36[[#This Row],[Probability]]&lt;30%,"High","Very High")))</f>
        <v>Moderate</v>
      </c>
      <c r="AN905">
        <f t="shared" si="14"/>
        <v>0</v>
      </c>
      <c r="AO905" t="str">
        <f>EmployeeData3[[#This Row],[Department]]</f>
        <v>Operations</v>
      </c>
      <c r="AP905" t="str">
        <f>EmployeeData3[[#This Row],[Country]]</f>
        <v>UK</v>
      </c>
      <c r="AQ905" t="str">
        <f>EmployeeData[[#This Row],[Job Level]]</f>
        <v>Entry</v>
      </c>
      <c r="AR905">
        <v>0</v>
      </c>
    </row>
    <row r="906" spans="1:44">
      <c r="A906">
        <v>52</v>
      </c>
      <c r="B906">
        <v>10.9</v>
      </c>
      <c r="C906">
        <v>3.6</v>
      </c>
      <c r="D906" s="3">
        <v>1.0900000000000001</v>
      </c>
      <c r="E906">
        <v>0</v>
      </c>
      <c r="F906">
        <v>15</v>
      </c>
      <c r="G906">
        <v>80</v>
      </c>
      <c r="H906">
        <v>7</v>
      </c>
      <c r="I906">
        <v>5.3</v>
      </c>
      <c r="J906">
        <v>0</v>
      </c>
      <c r="K906">
        <v>20</v>
      </c>
      <c r="L906">
        <v>0</v>
      </c>
      <c r="M906">
        <v>1</v>
      </c>
      <c r="N906">
        <v>0</v>
      </c>
      <c r="O906">
        <v>0</v>
      </c>
      <c r="P906">
        <v>0</v>
      </c>
      <c r="Q906">
        <v>0</v>
      </c>
      <c r="R906">
        <v>1</v>
      </c>
      <c r="S906">
        <v>0</v>
      </c>
      <c r="T906">
        <v>0</v>
      </c>
      <c r="U906">
        <v>0</v>
      </c>
      <c r="V906">
        <v>0</v>
      </c>
      <c r="W906">
        <v>0</v>
      </c>
      <c r="X906">
        <v>0</v>
      </c>
      <c r="Y906">
        <v>1</v>
      </c>
      <c r="Z906">
        <v>0</v>
      </c>
      <c r="AA906">
        <v>0</v>
      </c>
      <c r="AB906">
        <v>0</v>
      </c>
      <c r="AC906">
        <v>0</v>
      </c>
      <c r="AD906">
        <v>0</v>
      </c>
      <c r="AE906">
        <v>1</v>
      </c>
      <c r="AF906">
        <v>0</v>
      </c>
      <c r="AG906">
        <v>0</v>
      </c>
      <c r="AH906" s="59" cm="1">
        <f t="array" ref="AH906">$B$1005+SUMPRODUCT(A906:AG906,TRANSPOSE($B$1006:$B$1038))</f>
        <v>-2.7675280949448355</v>
      </c>
      <c r="AI906" s="3">
        <f>EXP(EmployeeData36[[#This Row],[Logit]])</f>
        <v>6.28170908685632E-2</v>
      </c>
      <c r="AJ906">
        <f>EmployeeData36[[#This Row],[Odds]]/(1+EmployeeData36[[#This Row],[Odds]])</f>
        <v>5.9104328871139387E-2</v>
      </c>
      <c r="AK906">
        <f>IF(AR906=1,LN(EmployeeData36[[#This Row],[Probability]]),LN(1-EmployeeData36[[#This Row],[Probability]]))</f>
        <v>-6.092301575706454E-2</v>
      </c>
      <c r="AL906" s="3">
        <f>(AR906-EmployeeData36[[#This Row],[Probability]])^2</f>
        <v>3.4933216913078011E-3</v>
      </c>
      <c r="AM906" t="str">
        <f>IF(EmployeeData36[[#This Row],[Probability]]&lt;10%,"Low",
IF(EmployeeData36[[#This Row],[Probability]]&lt;20%,"Moderate",
IF(EmployeeData36[[#This Row],[Probability]]&lt;30%,"High","Very High")))</f>
        <v>Low</v>
      </c>
      <c r="AN906">
        <f t="shared" si="14"/>
        <v>0</v>
      </c>
      <c r="AO906" t="str">
        <f>EmployeeData3[[#This Row],[Department]]</f>
        <v>Sales</v>
      </c>
      <c r="AP906" t="str">
        <f>EmployeeData3[[#This Row],[Country]]</f>
        <v>US</v>
      </c>
      <c r="AQ906" t="str">
        <f>EmployeeData[[#This Row],[Job Level]]</f>
        <v>Senior</v>
      </c>
      <c r="AR906">
        <v>0</v>
      </c>
    </row>
    <row r="907" spans="1:44">
      <c r="A907">
        <v>45</v>
      </c>
      <c r="B907">
        <v>10.1</v>
      </c>
      <c r="C907">
        <v>3.1</v>
      </c>
      <c r="D907" s="3">
        <v>0.87</v>
      </c>
      <c r="E907">
        <v>1</v>
      </c>
      <c r="F907">
        <v>18</v>
      </c>
      <c r="G907">
        <v>73</v>
      </c>
      <c r="H907">
        <v>3</v>
      </c>
      <c r="I907">
        <v>2.6</v>
      </c>
      <c r="J907">
        <v>0</v>
      </c>
      <c r="K907">
        <v>36</v>
      </c>
      <c r="L907">
        <v>1</v>
      </c>
      <c r="M907">
        <v>0</v>
      </c>
      <c r="N907">
        <v>0</v>
      </c>
      <c r="O907">
        <v>1</v>
      </c>
      <c r="P907">
        <v>0</v>
      </c>
      <c r="Q907">
        <v>0</v>
      </c>
      <c r="R907">
        <v>0</v>
      </c>
      <c r="S907">
        <v>0</v>
      </c>
      <c r="T907">
        <v>1</v>
      </c>
      <c r="U907">
        <v>0</v>
      </c>
      <c r="V907">
        <v>0</v>
      </c>
      <c r="W907">
        <v>0</v>
      </c>
      <c r="X907">
        <v>0</v>
      </c>
      <c r="Y907">
        <v>0</v>
      </c>
      <c r="Z907">
        <v>0</v>
      </c>
      <c r="AA907">
        <v>0</v>
      </c>
      <c r="AB907">
        <v>0</v>
      </c>
      <c r="AC907">
        <v>0</v>
      </c>
      <c r="AD907">
        <v>0</v>
      </c>
      <c r="AE907">
        <v>0</v>
      </c>
      <c r="AF907">
        <v>1</v>
      </c>
      <c r="AG907">
        <v>0</v>
      </c>
      <c r="AH907" s="59" cm="1">
        <f t="array" ref="AH907">$B$1005+SUMPRODUCT(A907:AG907,TRANSPOSE($B$1006:$B$1038))</f>
        <v>-3.1228065234627733</v>
      </c>
      <c r="AI907" s="3">
        <f>EXP(EmployeeData36[[#This Row],[Logit]])</f>
        <v>4.4033414031500448E-2</v>
      </c>
      <c r="AJ907">
        <f>EmployeeData36[[#This Row],[Odds]]/(1+EmployeeData36[[#This Row],[Odds]])</f>
        <v>4.2176249763373835E-2</v>
      </c>
      <c r="AK907">
        <f>IF(AR907=1,LN(EmployeeData36[[#This Row],[Probability]]),LN(1-EmployeeData36[[#This Row],[Probability]]))</f>
        <v>-4.3091494725572325E-2</v>
      </c>
      <c r="AL907" s="3">
        <f>(AR907-EmployeeData36[[#This Row],[Probability]])^2</f>
        <v>1.7788360441024914E-3</v>
      </c>
      <c r="AM907" t="str">
        <f>IF(EmployeeData36[[#This Row],[Probability]]&lt;10%,"Low",
IF(EmployeeData36[[#This Row],[Probability]]&lt;20%,"Moderate",
IF(EmployeeData36[[#This Row],[Probability]]&lt;30%,"High","Very High")))</f>
        <v>Low</v>
      </c>
      <c r="AN907">
        <f t="shared" si="14"/>
        <v>0</v>
      </c>
      <c r="AO907" t="str">
        <f>EmployeeData3[[#This Row],[Department]]</f>
        <v>Claims</v>
      </c>
      <c r="AP907" t="str">
        <f>EmployeeData3[[#This Row],[Country]]</f>
        <v>UK</v>
      </c>
      <c r="AQ907" t="str">
        <f>EmployeeData[[#This Row],[Job Level]]</f>
        <v>Professional</v>
      </c>
      <c r="AR907">
        <v>0</v>
      </c>
    </row>
    <row r="908" spans="1:44">
      <c r="A908">
        <v>52</v>
      </c>
      <c r="B908">
        <v>0.8</v>
      </c>
      <c r="C908">
        <v>0.8</v>
      </c>
      <c r="D908" s="3">
        <v>1.0900000000000001</v>
      </c>
      <c r="E908">
        <v>0</v>
      </c>
      <c r="F908">
        <v>7</v>
      </c>
      <c r="G908">
        <v>59</v>
      </c>
      <c r="H908">
        <v>13</v>
      </c>
      <c r="I908">
        <v>4.0999999999999996</v>
      </c>
      <c r="J908">
        <v>1</v>
      </c>
      <c r="K908">
        <v>15</v>
      </c>
      <c r="L908">
        <v>1</v>
      </c>
      <c r="M908">
        <v>0</v>
      </c>
      <c r="N908">
        <v>0</v>
      </c>
      <c r="O908">
        <v>0</v>
      </c>
      <c r="P908">
        <v>0</v>
      </c>
      <c r="Q908">
        <v>0</v>
      </c>
      <c r="R908">
        <v>0</v>
      </c>
      <c r="S908">
        <v>1</v>
      </c>
      <c r="T908">
        <v>0</v>
      </c>
      <c r="U908">
        <v>0</v>
      </c>
      <c r="V908">
        <v>0</v>
      </c>
      <c r="W908">
        <v>0</v>
      </c>
      <c r="X908">
        <v>0</v>
      </c>
      <c r="Y908">
        <v>0</v>
      </c>
      <c r="Z908">
        <v>1</v>
      </c>
      <c r="AA908">
        <v>0</v>
      </c>
      <c r="AB908">
        <v>0</v>
      </c>
      <c r="AC908">
        <v>0</v>
      </c>
      <c r="AD908">
        <v>0</v>
      </c>
      <c r="AE908">
        <v>1</v>
      </c>
      <c r="AF908">
        <v>0</v>
      </c>
      <c r="AG908">
        <v>0</v>
      </c>
      <c r="AH908" s="59" cm="1">
        <f t="array" ref="AH908">$B$1005+SUMPRODUCT(A908:AG908,TRANSPOSE($B$1006:$B$1038))</f>
        <v>-1.2633754208100678</v>
      </c>
      <c r="AI908" s="3">
        <f>EXP(EmployeeData36[[#This Row],[Logit]])</f>
        <v>0.2826981888804842</v>
      </c>
      <c r="AJ908">
        <f>EmployeeData36[[#This Row],[Odds]]/(1+EmployeeData36[[#This Row],[Odds]])</f>
        <v>0.22039337962051544</v>
      </c>
      <c r="AK908">
        <f>IF(AR908=1,LN(EmployeeData36[[#This Row],[Probability]]),LN(1-EmployeeData36[[#This Row],[Probability]]))</f>
        <v>-0.24896581936389994</v>
      </c>
      <c r="AL908" s="3">
        <f>(AR908-EmployeeData36[[#This Row],[Probability]])^2</f>
        <v>4.8573241780552633E-2</v>
      </c>
      <c r="AM908" t="str">
        <f>IF(EmployeeData36[[#This Row],[Probability]]&lt;10%,"Low",
IF(EmployeeData36[[#This Row],[Probability]]&lt;20%,"Moderate",
IF(EmployeeData36[[#This Row],[Probability]]&lt;30%,"High","Very High")))</f>
        <v>High</v>
      </c>
      <c r="AN908">
        <f t="shared" si="14"/>
        <v>0</v>
      </c>
      <c r="AO908" t="str">
        <f>EmployeeData3[[#This Row],[Department]]</f>
        <v>Underwriting</v>
      </c>
      <c r="AP908" t="str">
        <f>EmployeeData3[[#This Row],[Country]]</f>
        <v>US</v>
      </c>
      <c r="AQ908" t="str">
        <f>EmployeeData[[#This Row],[Job Level]]</f>
        <v>Senior Manager</v>
      </c>
      <c r="AR908">
        <v>0</v>
      </c>
    </row>
    <row r="909" spans="1:44">
      <c r="A909">
        <v>33</v>
      </c>
      <c r="B909">
        <v>2.6</v>
      </c>
      <c r="C909">
        <v>2.6</v>
      </c>
      <c r="D909" s="3">
        <v>0.88</v>
      </c>
      <c r="E909">
        <v>1</v>
      </c>
      <c r="F909">
        <v>17</v>
      </c>
      <c r="G909">
        <v>72</v>
      </c>
      <c r="H909">
        <v>2</v>
      </c>
      <c r="I909">
        <v>0.8</v>
      </c>
      <c r="J909">
        <v>0</v>
      </c>
      <c r="K909">
        <v>31</v>
      </c>
      <c r="L909">
        <v>1</v>
      </c>
      <c r="M909">
        <v>0</v>
      </c>
      <c r="N909">
        <v>1</v>
      </c>
      <c r="O909">
        <v>0</v>
      </c>
      <c r="P909">
        <v>0</v>
      </c>
      <c r="Q909">
        <v>0</v>
      </c>
      <c r="R909">
        <v>0</v>
      </c>
      <c r="S909">
        <v>0</v>
      </c>
      <c r="T909">
        <v>0</v>
      </c>
      <c r="U909">
        <v>0</v>
      </c>
      <c r="V909">
        <v>1</v>
      </c>
      <c r="W909">
        <v>0</v>
      </c>
      <c r="X909">
        <v>0</v>
      </c>
      <c r="Y909">
        <v>0</v>
      </c>
      <c r="Z909">
        <v>0</v>
      </c>
      <c r="AA909">
        <v>0</v>
      </c>
      <c r="AB909">
        <v>0</v>
      </c>
      <c r="AC909">
        <v>0</v>
      </c>
      <c r="AD909">
        <v>0</v>
      </c>
      <c r="AE909">
        <v>0</v>
      </c>
      <c r="AF909">
        <v>0</v>
      </c>
      <c r="AG909">
        <v>0</v>
      </c>
      <c r="AH909" s="59" cm="1">
        <f t="array" ref="AH909">$B$1005+SUMPRODUCT(A909:AG909,TRANSPOSE($B$1006:$B$1038))</f>
        <v>-2.475067454559003</v>
      </c>
      <c r="AI909" s="3">
        <f>EXP(EmployeeData36[[#This Row],[Logit]])</f>
        <v>8.415731327138963E-2</v>
      </c>
      <c r="AJ909">
        <f>EmployeeData36[[#This Row],[Odds]]/(1+EmployeeData36[[#This Row],[Odds]])</f>
        <v>7.76246327365991E-2</v>
      </c>
      <c r="AK909">
        <f>IF(AR909=1,LN(EmployeeData36[[#This Row],[Probability]]),LN(1-EmployeeData36[[#This Row],[Probability]]))</f>
        <v>-8.0803015432225123E-2</v>
      </c>
      <c r="AL909" s="3">
        <f>(AR909-EmployeeData36[[#This Row],[Probability]])^2</f>
        <v>6.0255836074918929E-3</v>
      </c>
      <c r="AM909" t="str">
        <f>IF(EmployeeData36[[#This Row],[Probability]]&lt;10%,"Low",
IF(EmployeeData36[[#This Row],[Probability]]&lt;20%,"Moderate",
IF(EmployeeData36[[#This Row],[Probability]]&lt;30%,"High","Very High")))</f>
        <v>Low</v>
      </c>
      <c r="AN909">
        <f t="shared" si="14"/>
        <v>0</v>
      </c>
      <c r="AO909" t="str">
        <f>EmployeeData3[[#This Row],[Department]]</f>
        <v>HR</v>
      </c>
      <c r="AP909" t="str">
        <f>EmployeeData3[[#This Row],[Country]]</f>
        <v>UK</v>
      </c>
      <c r="AQ909" t="str">
        <f>EmployeeData[[#This Row],[Job Level]]</f>
        <v>Professional</v>
      </c>
      <c r="AR909">
        <v>0</v>
      </c>
    </row>
    <row r="910" spans="1:44">
      <c r="A910">
        <v>37</v>
      </c>
      <c r="B910">
        <v>1.6</v>
      </c>
      <c r="C910">
        <v>1.6</v>
      </c>
      <c r="D910" s="3">
        <v>1.01</v>
      </c>
      <c r="E910">
        <v>1</v>
      </c>
      <c r="F910">
        <v>12</v>
      </c>
      <c r="G910">
        <v>89</v>
      </c>
      <c r="H910">
        <v>5</v>
      </c>
      <c r="I910">
        <v>10.1</v>
      </c>
      <c r="J910">
        <v>1</v>
      </c>
      <c r="K910">
        <v>12</v>
      </c>
      <c r="L910">
        <v>1</v>
      </c>
      <c r="M910">
        <v>0</v>
      </c>
      <c r="N910">
        <v>0</v>
      </c>
      <c r="O910">
        <v>0</v>
      </c>
      <c r="P910">
        <v>0</v>
      </c>
      <c r="Q910">
        <v>0</v>
      </c>
      <c r="R910">
        <v>0</v>
      </c>
      <c r="S910">
        <v>0</v>
      </c>
      <c r="T910">
        <v>0</v>
      </c>
      <c r="U910">
        <v>1</v>
      </c>
      <c r="V910">
        <v>0</v>
      </c>
      <c r="W910">
        <v>0</v>
      </c>
      <c r="X910">
        <v>0</v>
      </c>
      <c r="Y910">
        <v>0</v>
      </c>
      <c r="Z910">
        <v>0</v>
      </c>
      <c r="AA910">
        <v>0</v>
      </c>
      <c r="AB910">
        <v>0</v>
      </c>
      <c r="AC910">
        <v>0</v>
      </c>
      <c r="AD910">
        <v>0</v>
      </c>
      <c r="AE910">
        <v>0</v>
      </c>
      <c r="AF910">
        <v>0</v>
      </c>
      <c r="AG910">
        <v>0</v>
      </c>
      <c r="AH910" s="59" cm="1">
        <f t="array" ref="AH910">$B$1005+SUMPRODUCT(A910:AG910,TRANSPOSE($B$1006:$B$1038))</f>
        <v>-2.4552250679898142</v>
      </c>
      <c r="AI910" s="3">
        <f>EXP(EmployeeData36[[#This Row],[Logit]])</f>
        <v>8.5843872558932569E-2</v>
      </c>
      <c r="AJ910">
        <f>EmployeeData36[[#This Row],[Odds]]/(1+EmployeeData36[[#This Row],[Odds]])</f>
        <v>7.905728873952228E-2</v>
      </c>
      <c r="AK910">
        <f>IF(AR910=1,LN(EmployeeData36[[#This Row],[Probability]]),LN(1-EmployeeData36[[#This Row],[Probability]]))</f>
        <v>-8.2357447418855062E-2</v>
      </c>
      <c r="AL910" s="3">
        <f>(AR910-EmployeeData36[[#This Row],[Probability]])^2</f>
        <v>6.2500549028441967E-3</v>
      </c>
      <c r="AM910" t="str">
        <f>IF(EmployeeData36[[#This Row],[Probability]]&lt;10%,"Low",
IF(EmployeeData36[[#This Row],[Probability]]&lt;20%,"Moderate",
IF(EmployeeData36[[#This Row],[Probability]]&lt;30%,"High","Very High")))</f>
        <v>Low</v>
      </c>
      <c r="AN910">
        <f t="shared" si="14"/>
        <v>0</v>
      </c>
      <c r="AO910" t="str">
        <f>EmployeeData3[[#This Row],[Department]]</f>
        <v>Finance</v>
      </c>
      <c r="AP910" t="str">
        <f>EmployeeData3[[#This Row],[Country]]</f>
        <v>UK</v>
      </c>
      <c r="AQ910" t="str">
        <f>EmployeeData[[#This Row],[Job Level]]</f>
        <v>Professional</v>
      </c>
      <c r="AR910">
        <v>0</v>
      </c>
    </row>
    <row r="911" spans="1:44">
      <c r="A911">
        <v>29</v>
      </c>
      <c r="B911">
        <v>6.5</v>
      </c>
      <c r="C911">
        <v>1.1000000000000001</v>
      </c>
      <c r="D911" s="3">
        <v>0.87</v>
      </c>
      <c r="E911">
        <v>0</v>
      </c>
      <c r="F911">
        <v>9</v>
      </c>
      <c r="G911">
        <v>52</v>
      </c>
      <c r="H911">
        <v>2</v>
      </c>
      <c r="I911">
        <v>1.3</v>
      </c>
      <c r="J911">
        <v>0</v>
      </c>
      <c r="K911">
        <v>22</v>
      </c>
      <c r="L911">
        <v>1</v>
      </c>
      <c r="M911">
        <v>0</v>
      </c>
      <c r="N911">
        <v>1</v>
      </c>
      <c r="O911">
        <v>0</v>
      </c>
      <c r="P911">
        <v>0</v>
      </c>
      <c r="Q911">
        <v>0</v>
      </c>
      <c r="R911">
        <v>0</v>
      </c>
      <c r="S911">
        <v>0</v>
      </c>
      <c r="T911">
        <v>0</v>
      </c>
      <c r="U911">
        <v>0</v>
      </c>
      <c r="V911">
        <v>0</v>
      </c>
      <c r="W911">
        <v>0</v>
      </c>
      <c r="X911">
        <v>0</v>
      </c>
      <c r="Y911">
        <v>1</v>
      </c>
      <c r="Z911">
        <v>0</v>
      </c>
      <c r="AA911">
        <v>0</v>
      </c>
      <c r="AB911">
        <v>0</v>
      </c>
      <c r="AC911">
        <v>0</v>
      </c>
      <c r="AD911">
        <v>0</v>
      </c>
      <c r="AE911">
        <v>0</v>
      </c>
      <c r="AF911">
        <v>0</v>
      </c>
      <c r="AG911">
        <v>1</v>
      </c>
      <c r="AH911" s="59" cm="1">
        <f t="array" ref="AH911">$B$1005+SUMPRODUCT(A911:AG911,TRANSPOSE($B$1006:$B$1038))</f>
        <v>-1.8320487892524848</v>
      </c>
      <c r="AI911" s="3">
        <f>EXP(EmployeeData36[[#This Row],[Logit]])</f>
        <v>0.16008525062273252</v>
      </c>
      <c r="AJ911">
        <f>EmployeeData36[[#This Row],[Odds]]/(1+EmployeeData36[[#This Row],[Odds]])</f>
        <v>0.13799438492714128</v>
      </c>
      <c r="AK911">
        <f>IF(AR911=1,LN(EmployeeData36[[#This Row],[Probability]]),LN(1-EmployeeData36[[#This Row],[Probability]]))</f>
        <v>-0.14849349433402337</v>
      </c>
      <c r="AL911" s="3">
        <f>(AR911-EmployeeData36[[#This Row],[Probability]])^2</f>
        <v>1.9042450271420035E-2</v>
      </c>
      <c r="AM911" t="str">
        <f>IF(EmployeeData36[[#This Row],[Probability]]&lt;10%,"Low",
IF(EmployeeData36[[#This Row],[Probability]]&lt;20%,"Moderate",
IF(EmployeeData36[[#This Row],[Probability]]&lt;30%,"High","Very High")))</f>
        <v>Moderate</v>
      </c>
      <c r="AN911">
        <f t="shared" si="14"/>
        <v>0</v>
      </c>
      <c r="AO911" t="str">
        <f>EmployeeData3[[#This Row],[Department]]</f>
        <v>Sales</v>
      </c>
      <c r="AP911" t="str">
        <f>EmployeeData3[[#This Row],[Country]]</f>
        <v>UK</v>
      </c>
      <c r="AQ911" t="str">
        <f>EmployeeData[[#This Row],[Job Level]]</f>
        <v>Professional</v>
      </c>
      <c r="AR911">
        <v>0</v>
      </c>
    </row>
    <row r="912" spans="1:44">
      <c r="A912">
        <v>32</v>
      </c>
      <c r="B912">
        <v>4.8</v>
      </c>
      <c r="C912">
        <v>3.1</v>
      </c>
      <c r="D912" s="3">
        <v>1.1399999999999999</v>
      </c>
      <c r="E912">
        <v>0</v>
      </c>
      <c r="F912">
        <v>23</v>
      </c>
      <c r="G912">
        <v>77</v>
      </c>
      <c r="H912">
        <v>4</v>
      </c>
      <c r="I912">
        <v>3.9</v>
      </c>
      <c r="J912">
        <v>1</v>
      </c>
      <c r="K912">
        <v>28</v>
      </c>
      <c r="L912">
        <v>1</v>
      </c>
      <c r="M912">
        <v>0</v>
      </c>
      <c r="N912">
        <v>0</v>
      </c>
      <c r="O912">
        <v>0</v>
      </c>
      <c r="P912">
        <v>0</v>
      </c>
      <c r="Q912">
        <v>0</v>
      </c>
      <c r="R912">
        <v>0</v>
      </c>
      <c r="S912">
        <v>0</v>
      </c>
      <c r="T912">
        <v>0</v>
      </c>
      <c r="U912">
        <v>0</v>
      </c>
      <c r="V912">
        <v>0</v>
      </c>
      <c r="W912">
        <v>0</v>
      </c>
      <c r="X912">
        <v>0</v>
      </c>
      <c r="Y912">
        <v>0</v>
      </c>
      <c r="Z912">
        <v>0</v>
      </c>
      <c r="AA912">
        <v>1</v>
      </c>
      <c r="AB912">
        <v>0</v>
      </c>
      <c r="AC912">
        <v>0</v>
      </c>
      <c r="AD912">
        <v>0</v>
      </c>
      <c r="AE912">
        <v>0</v>
      </c>
      <c r="AF912">
        <v>1</v>
      </c>
      <c r="AG912">
        <v>0</v>
      </c>
      <c r="AH912" s="59" cm="1">
        <f t="array" ref="AH912">$B$1005+SUMPRODUCT(A912:AG912,TRANSPOSE($B$1006:$B$1038))</f>
        <v>5.0216652990335064E-2</v>
      </c>
      <c r="AI912" s="3">
        <f>EXP(EmployeeData36[[#This Row],[Logit]])</f>
        <v>1.0514988820770423</v>
      </c>
      <c r="AJ912">
        <f>EmployeeData36[[#This Row],[Odds]]/(1+EmployeeData36[[#This Row],[Odds]])</f>
        <v>0.5125515257470924</v>
      </c>
      <c r="AK912">
        <f>IF(AR912=1,LN(EmployeeData36[[#This Row],[Probability]]),LN(1-EmployeeData36[[#This Row],[Probability]]))</f>
        <v>-0.66835403498007706</v>
      </c>
      <c r="AL912" s="3">
        <f>(AR912-EmployeeData36[[#This Row],[Probability]])^2</f>
        <v>0.23760601505148754</v>
      </c>
      <c r="AM912" t="str">
        <f>IF(EmployeeData36[[#This Row],[Probability]]&lt;10%,"Low",
IF(EmployeeData36[[#This Row],[Probability]]&lt;20%,"Moderate",
IF(EmployeeData36[[#This Row],[Probability]]&lt;30%,"High","Very High")))</f>
        <v>Very High</v>
      </c>
      <c r="AN912">
        <f t="shared" si="14"/>
        <v>1</v>
      </c>
      <c r="AO912" t="str">
        <f>EmployeeData3[[#This Row],[Department]]</f>
        <v>Operations</v>
      </c>
      <c r="AP912" t="str">
        <f>EmployeeData3[[#This Row],[Country]]</f>
        <v>Canada</v>
      </c>
      <c r="AQ912" t="str">
        <f>EmployeeData[[#This Row],[Job Level]]</f>
        <v>Professional</v>
      </c>
      <c r="AR912">
        <v>1</v>
      </c>
    </row>
    <row r="913" spans="1:44">
      <c r="A913">
        <v>30</v>
      </c>
      <c r="B913">
        <v>1.7</v>
      </c>
      <c r="C913">
        <v>0.3</v>
      </c>
      <c r="D913" s="3">
        <v>0.9</v>
      </c>
      <c r="E913">
        <v>0</v>
      </c>
      <c r="F913">
        <v>2</v>
      </c>
      <c r="G913">
        <v>100</v>
      </c>
      <c r="H913">
        <v>1</v>
      </c>
      <c r="I913">
        <v>2.9</v>
      </c>
      <c r="J913">
        <v>0</v>
      </c>
      <c r="K913">
        <v>12</v>
      </c>
      <c r="L913">
        <v>1</v>
      </c>
      <c r="M913">
        <v>1</v>
      </c>
      <c r="N913">
        <v>0</v>
      </c>
      <c r="O913">
        <v>0</v>
      </c>
      <c r="P913">
        <v>0</v>
      </c>
      <c r="Q913">
        <v>1</v>
      </c>
      <c r="R913">
        <v>0</v>
      </c>
      <c r="S913">
        <v>0</v>
      </c>
      <c r="T913">
        <v>0</v>
      </c>
      <c r="U913">
        <v>1</v>
      </c>
      <c r="V913">
        <v>0</v>
      </c>
      <c r="W913">
        <v>0</v>
      </c>
      <c r="X913">
        <v>0</v>
      </c>
      <c r="Y913">
        <v>0</v>
      </c>
      <c r="Z913">
        <v>0</v>
      </c>
      <c r="AA913">
        <v>0</v>
      </c>
      <c r="AB913">
        <v>0</v>
      </c>
      <c r="AC913">
        <v>0</v>
      </c>
      <c r="AD913">
        <v>0</v>
      </c>
      <c r="AE913">
        <v>0</v>
      </c>
      <c r="AF913">
        <v>0</v>
      </c>
      <c r="AG913">
        <v>0</v>
      </c>
      <c r="AH913" s="59" cm="1">
        <f t="array" ref="AH913">$B$1005+SUMPRODUCT(A913:AG913,TRANSPOSE($B$1006:$B$1038))</f>
        <v>-3.0798138096396031</v>
      </c>
      <c r="AI913" s="3">
        <f>EXP(EmployeeData36[[#This Row],[Logit]])</f>
        <v>4.5967814616284047E-2</v>
      </c>
      <c r="AJ913">
        <f>EmployeeData36[[#This Row],[Odds]]/(1+EmployeeData36[[#This Row],[Odds]])</f>
        <v>4.3947637751308298E-2</v>
      </c>
      <c r="AK913">
        <f>IF(AR913=1,LN(EmployeeData36[[#This Row],[Probability]]),LN(1-EmployeeData36[[#This Row],[Probability]]))</f>
        <v>-4.4942595204014418E-2</v>
      </c>
      <c r="AL913" s="3">
        <f>(AR913-EmployeeData36[[#This Row],[Probability]])^2</f>
        <v>1.9313948639202183E-3</v>
      </c>
      <c r="AM913" t="str">
        <f>IF(EmployeeData36[[#This Row],[Probability]]&lt;10%,"Low",
IF(EmployeeData36[[#This Row],[Probability]]&lt;20%,"Moderate",
IF(EmployeeData36[[#This Row],[Probability]]&lt;30%,"High","Very High")))</f>
        <v>Low</v>
      </c>
      <c r="AN913">
        <f t="shared" si="14"/>
        <v>0</v>
      </c>
      <c r="AO913" t="str">
        <f>EmployeeData3[[#This Row],[Department]]</f>
        <v>Finance</v>
      </c>
      <c r="AP913" t="str">
        <f>EmployeeData3[[#This Row],[Country]]</f>
        <v>UK</v>
      </c>
      <c r="AQ913" t="str">
        <f>EmployeeData[[#This Row],[Job Level]]</f>
        <v>Manager</v>
      </c>
      <c r="AR913">
        <v>0</v>
      </c>
    </row>
    <row r="914" spans="1:44">
      <c r="A914">
        <v>26</v>
      </c>
      <c r="B914">
        <v>2</v>
      </c>
      <c r="C914">
        <v>2</v>
      </c>
      <c r="D914" s="3">
        <v>1.04</v>
      </c>
      <c r="E914">
        <v>1</v>
      </c>
      <c r="F914">
        <v>21</v>
      </c>
      <c r="G914">
        <v>90</v>
      </c>
      <c r="H914">
        <v>1</v>
      </c>
      <c r="I914">
        <v>0.7</v>
      </c>
      <c r="J914">
        <v>0</v>
      </c>
      <c r="K914">
        <v>8</v>
      </c>
      <c r="L914">
        <v>0</v>
      </c>
      <c r="M914">
        <v>0</v>
      </c>
      <c r="N914">
        <v>0</v>
      </c>
      <c r="O914">
        <v>0</v>
      </c>
      <c r="P914">
        <v>0</v>
      </c>
      <c r="Q914">
        <v>0</v>
      </c>
      <c r="R914">
        <v>0</v>
      </c>
      <c r="S914">
        <v>1</v>
      </c>
      <c r="T914">
        <v>0</v>
      </c>
      <c r="U914">
        <v>0</v>
      </c>
      <c r="V914">
        <v>0</v>
      </c>
      <c r="W914">
        <v>0</v>
      </c>
      <c r="X914">
        <v>0</v>
      </c>
      <c r="Y914">
        <v>0</v>
      </c>
      <c r="Z914">
        <v>0</v>
      </c>
      <c r="AA914">
        <v>0</v>
      </c>
      <c r="AB914">
        <v>0</v>
      </c>
      <c r="AC914">
        <v>0</v>
      </c>
      <c r="AD914">
        <v>0</v>
      </c>
      <c r="AE914">
        <v>0</v>
      </c>
      <c r="AF914">
        <v>1</v>
      </c>
      <c r="AG914">
        <v>0</v>
      </c>
      <c r="AH914" s="59" cm="1">
        <f t="array" ref="AH914">$B$1005+SUMPRODUCT(A914:AG914,TRANSPOSE($B$1006:$B$1038))</f>
        <v>-3.5493619684591184</v>
      </c>
      <c r="AI914" s="3">
        <f>EXP(EmployeeData36[[#This Row],[Logit]])</f>
        <v>2.8742972728257099E-2</v>
      </c>
      <c r="AJ914">
        <f>EmployeeData36[[#This Row],[Odds]]/(1+EmployeeData36[[#This Row],[Odds]])</f>
        <v>2.7939897029896472E-2</v>
      </c>
      <c r="AK914">
        <f>IF(AR914=1,LN(EmployeeData36[[#This Row],[Probability]]),LN(1-EmployeeData36[[#This Row],[Probability]]))</f>
        <v>-2.8337642101979262E-2</v>
      </c>
      <c r="AL914" s="3">
        <f>(AR914-EmployeeData36[[#This Row],[Probability]])^2</f>
        <v>7.806378460412177E-4</v>
      </c>
      <c r="AM914" t="str">
        <f>IF(EmployeeData36[[#This Row],[Probability]]&lt;10%,"Low",
IF(EmployeeData36[[#This Row],[Probability]]&lt;20%,"Moderate",
IF(EmployeeData36[[#This Row],[Probability]]&lt;30%,"High","Very High")))</f>
        <v>Low</v>
      </c>
      <c r="AN914">
        <f t="shared" si="14"/>
        <v>0</v>
      </c>
      <c r="AO914" t="str">
        <f>EmployeeData3[[#This Row],[Department]]</f>
        <v>Operations</v>
      </c>
      <c r="AP914" t="str">
        <f>EmployeeData3[[#This Row],[Country]]</f>
        <v>UK</v>
      </c>
      <c r="AQ914" t="str">
        <f>EmployeeData[[#This Row],[Job Level]]</f>
        <v>Senior Manager</v>
      </c>
      <c r="AR914">
        <v>0</v>
      </c>
    </row>
    <row r="915" spans="1:44">
      <c r="A915">
        <v>50</v>
      </c>
      <c r="B915">
        <v>8.6999999999999993</v>
      </c>
      <c r="C915">
        <v>4.5999999999999996</v>
      </c>
      <c r="D915" s="3">
        <v>0.98</v>
      </c>
      <c r="E915">
        <v>1</v>
      </c>
      <c r="F915">
        <v>22</v>
      </c>
      <c r="G915">
        <v>91</v>
      </c>
      <c r="H915">
        <v>17</v>
      </c>
      <c r="I915">
        <v>1.3</v>
      </c>
      <c r="J915">
        <v>0</v>
      </c>
      <c r="K915">
        <v>30</v>
      </c>
      <c r="L915">
        <v>1</v>
      </c>
      <c r="M915">
        <v>0</v>
      </c>
      <c r="N915">
        <v>1</v>
      </c>
      <c r="O915">
        <v>0</v>
      </c>
      <c r="P915">
        <v>0</v>
      </c>
      <c r="Q915">
        <v>0</v>
      </c>
      <c r="R915">
        <v>0</v>
      </c>
      <c r="S915">
        <v>0</v>
      </c>
      <c r="T915">
        <v>0</v>
      </c>
      <c r="U915">
        <v>0</v>
      </c>
      <c r="V915">
        <v>0</v>
      </c>
      <c r="W915">
        <v>0</v>
      </c>
      <c r="X915">
        <v>0</v>
      </c>
      <c r="Y915">
        <v>1</v>
      </c>
      <c r="Z915">
        <v>0</v>
      </c>
      <c r="AA915">
        <v>0</v>
      </c>
      <c r="AB915">
        <v>0</v>
      </c>
      <c r="AC915">
        <v>0</v>
      </c>
      <c r="AD915">
        <v>0</v>
      </c>
      <c r="AE915">
        <v>0</v>
      </c>
      <c r="AF915">
        <v>0</v>
      </c>
      <c r="AG915">
        <v>0</v>
      </c>
      <c r="AH915" s="59" cm="1">
        <f t="array" ref="AH915">$B$1005+SUMPRODUCT(A915:AG915,TRANSPOSE($B$1006:$B$1038))</f>
        <v>-2.8761298561384416</v>
      </c>
      <c r="AI915" s="3">
        <f>EXP(EmployeeData36[[#This Row],[Logit]])</f>
        <v>5.6352433378407368E-2</v>
      </c>
      <c r="AJ915">
        <f>EmployeeData36[[#This Row],[Odds]]/(1+EmployeeData36[[#This Row],[Odds]])</f>
        <v>5.3346242785830514E-2</v>
      </c>
      <c r="AK915">
        <f>IF(AR915=1,LN(EmployeeData36[[#This Row],[Probability]]),LN(1-EmployeeData36[[#This Row],[Probability]]))</f>
        <v>-5.4821873333571934E-2</v>
      </c>
      <c r="AL915" s="3">
        <f>(AR915-EmployeeData36[[#This Row],[Probability]])^2</f>
        <v>2.845821619364774E-3</v>
      </c>
      <c r="AM915" t="str">
        <f>IF(EmployeeData36[[#This Row],[Probability]]&lt;10%,"Low",
IF(EmployeeData36[[#This Row],[Probability]]&lt;20%,"Moderate",
IF(EmployeeData36[[#This Row],[Probability]]&lt;30%,"High","Very High")))</f>
        <v>Low</v>
      </c>
      <c r="AN915">
        <f t="shared" si="14"/>
        <v>0</v>
      </c>
      <c r="AO915" t="str">
        <f>EmployeeData3[[#This Row],[Department]]</f>
        <v>Sales</v>
      </c>
      <c r="AP915" t="str">
        <f>EmployeeData3[[#This Row],[Country]]</f>
        <v>UK</v>
      </c>
      <c r="AQ915" t="str">
        <f>EmployeeData[[#This Row],[Job Level]]</f>
        <v>Professional</v>
      </c>
      <c r="AR915">
        <v>0</v>
      </c>
    </row>
    <row r="916" spans="1:44">
      <c r="A916">
        <v>21</v>
      </c>
      <c r="B916">
        <v>2.8</v>
      </c>
      <c r="C916">
        <v>0.2</v>
      </c>
      <c r="D916" s="3">
        <v>0.97</v>
      </c>
      <c r="E916">
        <v>0</v>
      </c>
      <c r="F916">
        <v>8</v>
      </c>
      <c r="G916">
        <v>75</v>
      </c>
      <c r="H916">
        <v>4</v>
      </c>
      <c r="I916">
        <v>5.8</v>
      </c>
      <c r="J916">
        <v>1</v>
      </c>
      <c r="K916">
        <v>37</v>
      </c>
      <c r="L916">
        <v>0</v>
      </c>
      <c r="M916">
        <v>0</v>
      </c>
      <c r="N916">
        <v>1</v>
      </c>
      <c r="O916">
        <v>0</v>
      </c>
      <c r="P916">
        <v>0</v>
      </c>
      <c r="Q916">
        <v>0</v>
      </c>
      <c r="R916">
        <v>0</v>
      </c>
      <c r="S916">
        <v>0</v>
      </c>
      <c r="T916">
        <v>0</v>
      </c>
      <c r="U916">
        <v>0</v>
      </c>
      <c r="V916">
        <v>0</v>
      </c>
      <c r="W916">
        <v>0</v>
      </c>
      <c r="X916">
        <v>0</v>
      </c>
      <c r="Y916">
        <v>0</v>
      </c>
      <c r="Z916">
        <v>0</v>
      </c>
      <c r="AA916">
        <v>0</v>
      </c>
      <c r="AB916">
        <v>0</v>
      </c>
      <c r="AC916">
        <v>0</v>
      </c>
      <c r="AD916">
        <v>1</v>
      </c>
      <c r="AE916">
        <v>0</v>
      </c>
      <c r="AF916">
        <v>0</v>
      </c>
      <c r="AG916">
        <v>0</v>
      </c>
      <c r="AH916" s="59" cm="1">
        <f t="array" ref="AH916">$B$1005+SUMPRODUCT(A916:AG916,TRANSPOSE($B$1006:$B$1038))</f>
        <v>-1.7676516378900917</v>
      </c>
      <c r="AI916" s="3">
        <f>EXP(EmployeeData36[[#This Row],[Logit]])</f>
        <v>0.17073346240688239</v>
      </c>
      <c r="AJ916">
        <f>EmployeeData36[[#This Row],[Odds]]/(1+EmployeeData36[[#This Row],[Odds]])</f>
        <v>0.14583461384615728</v>
      </c>
      <c r="AK916">
        <f>IF(AR916=1,LN(EmployeeData36[[#This Row],[Probability]]),LN(1-EmployeeData36[[#This Row],[Probability]]))</f>
        <v>-0.15763044334167142</v>
      </c>
      <c r="AL916" s="3">
        <f>(AR916-EmployeeData36[[#This Row],[Probability]])^2</f>
        <v>2.1267734595657811E-2</v>
      </c>
      <c r="AM916" t="str">
        <f>IF(EmployeeData36[[#This Row],[Probability]]&lt;10%,"Low",
IF(EmployeeData36[[#This Row],[Probability]]&lt;20%,"Moderate",
IF(EmployeeData36[[#This Row],[Probability]]&lt;30%,"High","Very High")))</f>
        <v>Moderate</v>
      </c>
      <c r="AN916">
        <f t="shared" si="14"/>
        <v>0</v>
      </c>
      <c r="AO916" t="str">
        <f>EmployeeData3[[#This Row],[Department]]</f>
        <v>Operations</v>
      </c>
      <c r="AP916" t="str">
        <f>EmployeeData3[[#This Row],[Country]]</f>
        <v>Singapore</v>
      </c>
      <c r="AQ916" t="str">
        <f>EmployeeData[[#This Row],[Job Level]]</f>
        <v>Professional</v>
      </c>
      <c r="AR916">
        <v>0</v>
      </c>
    </row>
    <row r="917" spans="1:44">
      <c r="A917">
        <v>50</v>
      </c>
      <c r="B917">
        <v>0.5</v>
      </c>
      <c r="C917">
        <v>0.5</v>
      </c>
      <c r="D917" s="3">
        <v>0.99</v>
      </c>
      <c r="E917">
        <v>0</v>
      </c>
      <c r="F917">
        <v>9</v>
      </c>
      <c r="G917">
        <v>84</v>
      </c>
      <c r="H917">
        <v>3</v>
      </c>
      <c r="I917">
        <v>2.4</v>
      </c>
      <c r="J917">
        <v>0</v>
      </c>
      <c r="K917">
        <v>23</v>
      </c>
      <c r="L917">
        <v>0</v>
      </c>
      <c r="M917">
        <v>0</v>
      </c>
      <c r="N917">
        <v>0</v>
      </c>
      <c r="O917">
        <v>0</v>
      </c>
      <c r="P917">
        <v>0</v>
      </c>
      <c r="Q917">
        <v>0</v>
      </c>
      <c r="R917">
        <v>1</v>
      </c>
      <c r="S917">
        <v>0</v>
      </c>
      <c r="T917">
        <v>0</v>
      </c>
      <c r="U917">
        <v>0</v>
      </c>
      <c r="V917">
        <v>0</v>
      </c>
      <c r="W917">
        <v>0</v>
      </c>
      <c r="X917">
        <v>0</v>
      </c>
      <c r="Y917">
        <v>1</v>
      </c>
      <c r="Z917">
        <v>0</v>
      </c>
      <c r="AA917">
        <v>0</v>
      </c>
      <c r="AB917">
        <v>0</v>
      </c>
      <c r="AC917">
        <v>0</v>
      </c>
      <c r="AD917">
        <v>0</v>
      </c>
      <c r="AE917">
        <v>1</v>
      </c>
      <c r="AF917">
        <v>0</v>
      </c>
      <c r="AG917">
        <v>0</v>
      </c>
      <c r="AH917" s="59" cm="1">
        <f t="array" ref="AH917">$B$1005+SUMPRODUCT(A917:AG917,TRANSPOSE($B$1006:$B$1038))</f>
        <v>-3.2737173630728567</v>
      </c>
      <c r="AI917" s="3">
        <f>EXP(EmployeeData36[[#This Row],[Logit]])</f>
        <v>3.7865405662924415E-2</v>
      </c>
      <c r="AJ917">
        <f>EmployeeData36[[#This Row],[Odds]]/(1+EmployeeData36[[#This Row],[Odds]])</f>
        <v>3.6483926968100773E-2</v>
      </c>
      <c r="AK917">
        <f>IF(AR917=1,LN(EmployeeData36[[#This Row],[Probability]]),LN(1-EmployeeData36[[#This Row],[Probability]]))</f>
        <v>-3.7166109344803473E-2</v>
      </c>
      <c r="AL917" s="3">
        <f>(AR917-EmployeeData36[[#This Row],[Probability]])^2</f>
        <v>1.3310769270137109E-3</v>
      </c>
      <c r="AM917" t="str">
        <f>IF(EmployeeData36[[#This Row],[Probability]]&lt;10%,"Low",
IF(EmployeeData36[[#This Row],[Probability]]&lt;20%,"Moderate",
IF(EmployeeData36[[#This Row],[Probability]]&lt;30%,"High","Very High")))</f>
        <v>Low</v>
      </c>
      <c r="AN917">
        <f t="shared" si="14"/>
        <v>0</v>
      </c>
      <c r="AO917" t="str">
        <f>EmployeeData3[[#This Row],[Department]]</f>
        <v>Sales</v>
      </c>
      <c r="AP917" t="str">
        <f>EmployeeData3[[#This Row],[Country]]</f>
        <v>US</v>
      </c>
      <c r="AQ917" t="str">
        <f>EmployeeData[[#This Row],[Job Level]]</f>
        <v>Senior</v>
      </c>
      <c r="AR917">
        <v>0</v>
      </c>
    </row>
    <row r="918" spans="1:44">
      <c r="A918">
        <v>49</v>
      </c>
      <c r="B918">
        <v>1.6</v>
      </c>
      <c r="C918">
        <v>1.6</v>
      </c>
      <c r="D918" s="3">
        <v>0.9</v>
      </c>
      <c r="E918">
        <v>0</v>
      </c>
      <c r="F918">
        <v>14</v>
      </c>
      <c r="G918">
        <v>63</v>
      </c>
      <c r="H918">
        <v>1</v>
      </c>
      <c r="I918">
        <v>1.2</v>
      </c>
      <c r="J918">
        <v>0</v>
      </c>
      <c r="K918">
        <v>19</v>
      </c>
      <c r="L918">
        <v>0</v>
      </c>
      <c r="M918">
        <v>0</v>
      </c>
      <c r="N918">
        <v>0</v>
      </c>
      <c r="O918">
        <v>0</v>
      </c>
      <c r="P918">
        <v>0</v>
      </c>
      <c r="Q918">
        <v>1</v>
      </c>
      <c r="R918">
        <v>0</v>
      </c>
      <c r="S918">
        <v>0</v>
      </c>
      <c r="T918">
        <v>0</v>
      </c>
      <c r="U918">
        <v>0</v>
      </c>
      <c r="V918">
        <v>1</v>
      </c>
      <c r="W918">
        <v>0</v>
      </c>
      <c r="X918">
        <v>0</v>
      </c>
      <c r="Y918">
        <v>0</v>
      </c>
      <c r="Z918">
        <v>0</v>
      </c>
      <c r="AA918">
        <v>0</v>
      </c>
      <c r="AB918">
        <v>0</v>
      </c>
      <c r="AC918">
        <v>0</v>
      </c>
      <c r="AD918">
        <v>0</v>
      </c>
      <c r="AE918">
        <v>1</v>
      </c>
      <c r="AF918">
        <v>1</v>
      </c>
      <c r="AG918">
        <v>0</v>
      </c>
      <c r="AH918" s="59" cm="1">
        <f t="array" ref="AH918">$B$1005+SUMPRODUCT(A918:AG918,TRANSPOSE($B$1006:$B$1038))</f>
        <v>-1.9175392264080897</v>
      </c>
      <c r="AI918" s="3">
        <f>EXP(EmployeeData36[[#This Row],[Logit]])</f>
        <v>0.14696817291786105</v>
      </c>
      <c r="AJ918">
        <f>EmployeeData36[[#This Row],[Odds]]/(1+EmployeeData36[[#This Row],[Odds]])</f>
        <v>0.12813622591111429</v>
      </c>
      <c r="AK918">
        <f>IF(AR918=1,LN(EmployeeData36[[#This Row],[Probability]]),LN(1-EmployeeData36[[#This Row],[Probability]]))</f>
        <v>-0.13712208965227476</v>
      </c>
      <c r="AL918" s="3">
        <f>(AR918-EmployeeData36[[#This Row],[Probability]])^2</f>
        <v>1.6418892390744115E-2</v>
      </c>
      <c r="AM918" t="str">
        <f>IF(EmployeeData36[[#This Row],[Probability]]&lt;10%,"Low",
IF(EmployeeData36[[#This Row],[Probability]]&lt;20%,"Moderate",
IF(EmployeeData36[[#This Row],[Probability]]&lt;30%,"High","Very High")))</f>
        <v>Moderate</v>
      </c>
      <c r="AN918">
        <f t="shared" si="14"/>
        <v>0</v>
      </c>
      <c r="AO918" t="str">
        <f>EmployeeData3[[#This Row],[Department]]</f>
        <v>HR</v>
      </c>
      <c r="AP918" t="str">
        <f>EmployeeData3[[#This Row],[Country]]</f>
        <v>US</v>
      </c>
      <c r="AQ918" t="str">
        <f>EmployeeData[[#This Row],[Job Level]]</f>
        <v>Manager</v>
      </c>
      <c r="AR918">
        <v>0</v>
      </c>
    </row>
    <row r="919" spans="1:44">
      <c r="A919">
        <v>42</v>
      </c>
      <c r="B919">
        <v>12.4</v>
      </c>
      <c r="C919">
        <v>2.7</v>
      </c>
      <c r="D919" s="3">
        <v>1.02</v>
      </c>
      <c r="E919">
        <v>0</v>
      </c>
      <c r="F919">
        <v>19</v>
      </c>
      <c r="G919">
        <v>82</v>
      </c>
      <c r="H919">
        <v>2</v>
      </c>
      <c r="I919">
        <v>2.1</v>
      </c>
      <c r="J919">
        <v>1</v>
      </c>
      <c r="K919">
        <v>26</v>
      </c>
      <c r="L919">
        <v>0</v>
      </c>
      <c r="M919">
        <v>0</v>
      </c>
      <c r="N919">
        <v>0</v>
      </c>
      <c r="O919">
        <v>0</v>
      </c>
      <c r="P919">
        <v>0</v>
      </c>
      <c r="Q919">
        <v>0</v>
      </c>
      <c r="R919">
        <v>1</v>
      </c>
      <c r="S919">
        <v>0</v>
      </c>
      <c r="T919">
        <v>1</v>
      </c>
      <c r="U919">
        <v>0</v>
      </c>
      <c r="V919">
        <v>0</v>
      </c>
      <c r="W919">
        <v>0</v>
      </c>
      <c r="X919">
        <v>0</v>
      </c>
      <c r="Y919">
        <v>0</v>
      </c>
      <c r="Z919">
        <v>0</v>
      </c>
      <c r="AA919">
        <v>0</v>
      </c>
      <c r="AB919">
        <v>0</v>
      </c>
      <c r="AC919">
        <v>0</v>
      </c>
      <c r="AD919">
        <v>0</v>
      </c>
      <c r="AE919">
        <v>1</v>
      </c>
      <c r="AF919">
        <v>1</v>
      </c>
      <c r="AG919">
        <v>0</v>
      </c>
      <c r="AH919" s="59" cm="1">
        <f t="array" ref="AH919">$B$1005+SUMPRODUCT(A919:AG919,TRANSPOSE($B$1006:$B$1038))</f>
        <v>-2.707528212454128</v>
      </c>
      <c r="AI919" s="3">
        <f>EXP(EmployeeData36[[#This Row],[Logit]])</f>
        <v>6.6701474993857604E-2</v>
      </c>
      <c r="AJ919">
        <f>EmployeeData36[[#This Row],[Odds]]/(1+EmployeeData36[[#This Row],[Odds]])</f>
        <v>6.2530592258008916E-2</v>
      </c>
      <c r="AK919">
        <f>IF(AR919=1,LN(EmployeeData36[[#This Row],[Probability]]),LN(1-EmployeeData36[[#This Row],[Probability]]))</f>
        <v>-6.4571153411874249E-2</v>
      </c>
      <c r="AL919" s="3">
        <f>(AR919-EmployeeData36[[#This Row],[Probability]])^2</f>
        <v>3.9100749681373649E-3</v>
      </c>
      <c r="AM919" t="str">
        <f>IF(EmployeeData36[[#This Row],[Probability]]&lt;10%,"Low",
IF(EmployeeData36[[#This Row],[Probability]]&lt;20%,"Moderate",
IF(EmployeeData36[[#This Row],[Probability]]&lt;30%,"High","Very High")))</f>
        <v>Low</v>
      </c>
      <c r="AN919">
        <f t="shared" si="14"/>
        <v>0</v>
      </c>
      <c r="AO919" t="str">
        <f>EmployeeData3[[#This Row],[Department]]</f>
        <v>Claims</v>
      </c>
      <c r="AP919" t="str">
        <f>EmployeeData3[[#This Row],[Country]]</f>
        <v>US</v>
      </c>
      <c r="AQ919" t="str">
        <f>EmployeeData[[#This Row],[Job Level]]</f>
        <v>Senior</v>
      </c>
      <c r="AR919">
        <v>0</v>
      </c>
    </row>
    <row r="920" spans="1:44">
      <c r="A920">
        <v>28</v>
      </c>
      <c r="B920">
        <v>7.6</v>
      </c>
      <c r="C920">
        <v>0.6</v>
      </c>
      <c r="D920" s="3">
        <v>1.21</v>
      </c>
      <c r="E920">
        <v>0</v>
      </c>
      <c r="F920">
        <v>15</v>
      </c>
      <c r="G920">
        <v>80</v>
      </c>
      <c r="H920">
        <v>16</v>
      </c>
      <c r="I920">
        <v>1.2</v>
      </c>
      <c r="J920">
        <v>0</v>
      </c>
      <c r="K920">
        <v>25</v>
      </c>
      <c r="L920">
        <v>1</v>
      </c>
      <c r="M920">
        <v>0</v>
      </c>
      <c r="N920">
        <v>1</v>
      </c>
      <c r="O920">
        <v>0</v>
      </c>
      <c r="P920">
        <v>0</v>
      </c>
      <c r="Q920">
        <v>0</v>
      </c>
      <c r="R920">
        <v>0</v>
      </c>
      <c r="S920">
        <v>0</v>
      </c>
      <c r="T920">
        <v>0</v>
      </c>
      <c r="U920">
        <v>0</v>
      </c>
      <c r="V920">
        <v>0</v>
      </c>
      <c r="W920">
        <v>0</v>
      </c>
      <c r="X920">
        <v>0</v>
      </c>
      <c r="Y920">
        <v>0</v>
      </c>
      <c r="Z920">
        <v>1</v>
      </c>
      <c r="AA920">
        <v>0</v>
      </c>
      <c r="AB920">
        <v>0</v>
      </c>
      <c r="AC920">
        <v>0</v>
      </c>
      <c r="AD920">
        <v>0</v>
      </c>
      <c r="AE920">
        <v>0</v>
      </c>
      <c r="AF920">
        <v>1</v>
      </c>
      <c r="AG920">
        <v>0</v>
      </c>
      <c r="AH920" s="59" cm="1">
        <f t="array" ref="AH920">$B$1005+SUMPRODUCT(A920:AG920,TRANSPOSE($B$1006:$B$1038))</f>
        <v>-2.8967843966517224</v>
      </c>
      <c r="AI920" s="3">
        <f>EXP(EmployeeData36[[#This Row],[Logit]])</f>
        <v>5.5200437685149761E-2</v>
      </c>
      <c r="AJ920">
        <f>EmployeeData36[[#This Row],[Odds]]/(1+EmployeeData36[[#This Row],[Odds]])</f>
        <v>5.2312750936917674E-2</v>
      </c>
      <c r="AK920">
        <f>IF(AR920=1,LN(EmployeeData36[[#This Row],[Probability]]),LN(1-EmployeeData36[[#This Row],[Probability]]))</f>
        <v>-5.3730737209689343E-2</v>
      </c>
      <c r="AL920" s="3">
        <f>(AR920-EmployeeData36[[#This Row],[Probability]])^2</f>
        <v>2.736623910587981E-3</v>
      </c>
      <c r="AM920" t="str">
        <f>IF(EmployeeData36[[#This Row],[Probability]]&lt;10%,"Low",
IF(EmployeeData36[[#This Row],[Probability]]&lt;20%,"Moderate",
IF(EmployeeData36[[#This Row],[Probability]]&lt;30%,"High","Very High")))</f>
        <v>Low</v>
      </c>
      <c r="AN920">
        <f t="shared" si="14"/>
        <v>0</v>
      </c>
      <c r="AO920" t="str">
        <f>EmployeeData3[[#This Row],[Department]]</f>
        <v>Underwriting</v>
      </c>
      <c r="AP920" t="str">
        <f>EmployeeData3[[#This Row],[Country]]</f>
        <v>UK</v>
      </c>
      <c r="AQ920" t="str">
        <f>EmployeeData[[#This Row],[Job Level]]</f>
        <v>Professional</v>
      </c>
      <c r="AR920">
        <v>0</v>
      </c>
    </row>
    <row r="921" spans="1:44">
      <c r="A921">
        <v>24</v>
      </c>
      <c r="B921">
        <v>1.3</v>
      </c>
      <c r="C921">
        <v>0.6</v>
      </c>
      <c r="D921" s="3">
        <v>0.86</v>
      </c>
      <c r="E921">
        <v>0</v>
      </c>
      <c r="F921">
        <v>20</v>
      </c>
      <c r="G921">
        <v>70</v>
      </c>
      <c r="H921">
        <v>5</v>
      </c>
      <c r="I921">
        <v>1.7</v>
      </c>
      <c r="J921">
        <v>1</v>
      </c>
      <c r="K921">
        <v>27</v>
      </c>
      <c r="L921">
        <v>1</v>
      </c>
      <c r="M921">
        <v>0</v>
      </c>
      <c r="N921">
        <v>1</v>
      </c>
      <c r="O921">
        <v>0</v>
      </c>
      <c r="P921">
        <v>0</v>
      </c>
      <c r="Q921">
        <v>0</v>
      </c>
      <c r="R921">
        <v>0</v>
      </c>
      <c r="S921">
        <v>0</v>
      </c>
      <c r="T921">
        <v>0</v>
      </c>
      <c r="U921">
        <v>1</v>
      </c>
      <c r="V921">
        <v>0</v>
      </c>
      <c r="W921">
        <v>0</v>
      </c>
      <c r="X921">
        <v>0</v>
      </c>
      <c r="Y921">
        <v>0</v>
      </c>
      <c r="Z921">
        <v>0</v>
      </c>
      <c r="AA921">
        <v>0</v>
      </c>
      <c r="AB921">
        <v>0</v>
      </c>
      <c r="AC921">
        <v>0</v>
      </c>
      <c r="AD921">
        <v>0</v>
      </c>
      <c r="AE921">
        <v>1</v>
      </c>
      <c r="AF921">
        <v>0</v>
      </c>
      <c r="AG921">
        <v>0</v>
      </c>
      <c r="AH921" s="59" cm="1">
        <f t="array" ref="AH921">$B$1005+SUMPRODUCT(A921:AG921,TRANSPOSE($B$1006:$B$1038))</f>
        <v>-1.119644875296165</v>
      </c>
      <c r="AI921" s="3">
        <f>EXP(EmployeeData36[[#This Row],[Logit]])</f>
        <v>0.32639568521506046</v>
      </c>
      <c r="AJ921">
        <f>EmployeeData36[[#This Row],[Odds]]/(1+EmployeeData36[[#This Row],[Odds]])</f>
        <v>0.24607716147850631</v>
      </c>
      <c r="AK921">
        <f>IF(AR921=1,LN(EmployeeData36[[#This Row],[Probability]]),LN(1-EmployeeData36[[#This Row],[Probability]]))</f>
        <v>-0.28246525238927533</v>
      </c>
      <c r="AL921" s="3">
        <f>(AR921-EmployeeData36[[#This Row],[Probability]])^2</f>
        <v>6.0553969401318866E-2</v>
      </c>
      <c r="AM921" t="str">
        <f>IF(EmployeeData36[[#This Row],[Probability]]&lt;10%,"Low",
IF(EmployeeData36[[#This Row],[Probability]]&lt;20%,"Moderate",
IF(EmployeeData36[[#This Row],[Probability]]&lt;30%,"High","Very High")))</f>
        <v>High</v>
      </c>
      <c r="AN921">
        <f t="shared" si="14"/>
        <v>0</v>
      </c>
      <c r="AO921" t="str">
        <f>EmployeeData3[[#This Row],[Department]]</f>
        <v>Finance</v>
      </c>
      <c r="AP921" t="str">
        <f>EmployeeData3[[#This Row],[Country]]</f>
        <v>US</v>
      </c>
      <c r="AQ921" t="str">
        <f>EmployeeData[[#This Row],[Job Level]]</f>
        <v>Professional</v>
      </c>
      <c r="AR921">
        <v>0</v>
      </c>
    </row>
    <row r="922" spans="1:44">
      <c r="A922">
        <v>33</v>
      </c>
      <c r="B922">
        <v>4.5</v>
      </c>
      <c r="C922">
        <v>1.8</v>
      </c>
      <c r="D922" s="3">
        <v>1.1299999999999999</v>
      </c>
      <c r="E922">
        <v>0</v>
      </c>
      <c r="F922">
        <v>32</v>
      </c>
      <c r="G922">
        <v>84</v>
      </c>
      <c r="H922">
        <v>10</v>
      </c>
      <c r="I922">
        <v>0.6</v>
      </c>
      <c r="J922">
        <v>0</v>
      </c>
      <c r="K922">
        <v>0</v>
      </c>
      <c r="L922">
        <v>0</v>
      </c>
      <c r="M922">
        <v>0</v>
      </c>
      <c r="N922">
        <v>1</v>
      </c>
      <c r="O922">
        <v>0</v>
      </c>
      <c r="P922">
        <v>0</v>
      </c>
      <c r="Q922">
        <v>0</v>
      </c>
      <c r="R922">
        <v>1</v>
      </c>
      <c r="S922">
        <v>0</v>
      </c>
      <c r="T922">
        <v>0</v>
      </c>
      <c r="U922">
        <v>0</v>
      </c>
      <c r="V922">
        <v>0</v>
      </c>
      <c r="W922">
        <v>0</v>
      </c>
      <c r="X922">
        <v>0</v>
      </c>
      <c r="Y922">
        <v>0</v>
      </c>
      <c r="Z922">
        <v>1</v>
      </c>
      <c r="AA922">
        <v>0</v>
      </c>
      <c r="AB922">
        <v>0</v>
      </c>
      <c r="AC922">
        <v>0</v>
      </c>
      <c r="AD922">
        <v>0</v>
      </c>
      <c r="AE922">
        <v>0</v>
      </c>
      <c r="AF922">
        <v>0</v>
      </c>
      <c r="AG922">
        <v>0</v>
      </c>
      <c r="AH922" s="59" cm="1">
        <f t="array" ref="AH922">$B$1005+SUMPRODUCT(A922:AG922,TRANSPOSE($B$1006:$B$1038))</f>
        <v>-3.3269953944378239</v>
      </c>
      <c r="AI922" s="3">
        <f>EXP(EmployeeData36[[#This Row],[Logit]])</f>
        <v>3.5900810956057197E-2</v>
      </c>
      <c r="AJ922">
        <f>EmployeeData36[[#This Row],[Odds]]/(1+EmployeeData36[[#This Row],[Odds]])</f>
        <v>3.465661053293654E-2</v>
      </c>
      <c r="AK922">
        <f>IF(AR922=1,LN(EmployeeData36[[#This Row],[Probability]]),LN(1-EmployeeData36[[#This Row],[Probability]]))</f>
        <v>-3.5271396933294702E-2</v>
      </c>
      <c r="AL922" s="3">
        <f>(AR922-EmployeeData36[[#This Row],[Probability]])^2</f>
        <v>1.2010806536316479E-3</v>
      </c>
      <c r="AM922" t="str">
        <f>IF(EmployeeData36[[#This Row],[Probability]]&lt;10%,"Low",
IF(EmployeeData36[[#This Row],[Probability]]&lt;20%,"Moderate",
IF(EmployeeData36[[#This Row],[Probability]]&lt;30%,"High","Very High")))</f>
        <v>Low</v>
      </c>
      <c r="AN922">
        <f t="shared" si="14"/>
        <v>0</v>
      </c>
      <c r="AO922" t="str">
        <f>EmployeeData3[[#This Row],[Department]]</f>
        <v>Underwriting</v>
      </c>
      <c r="AP922" t="str">
        <f>EmployeeData3[[#This Row],[Country]]</f>
        <v>UK</v>
      </c>
      <c r="AQ922" t="str">
        <f>EmployeeData[[#This Row],[Job Level]]</f>
        <v>Senior</v>
      </c>
      <c r="AR922">
        <v>0</v>
      </c>
    </row>
    <row r="923" spans="1:44">
      <c r="A923">
        <v>44</v>
      </c>
      <c r="B923">
        <v>7.3</v>
      </c>
      <c r="C923">
        <v>1.4</v>
      </c>
      <c r="D923" s="3">
        <v>1.18</v>
      </c>
      <c r="E923">
        <v>0</v>
      </c>
      <c r="F923">
        <v>11</v>
      </c>
      <c r="G923">
        <v>66</v>
      </c>
      <c r="H923">
        <v>3</v>
      </c>
      <c r="I923">
        <v>2.6</v>
      </c>
      <c r="J923">
        <v>1</v>
      </c>
      <c r="K923">
        <v>11</v>
      </c>
      <c r="L923">
        <v>1</v>
      </c>
      <c r="M923">
        <v>0</v>
      </c>
      <c r="N923">
        <v>0</v>
      </c>
      <c r="O923">
        <v>0</v>
      </c>
      <c r="P923">
        <v>1</v>
      </c>
      <c r="Q923">
        <v>0</v>
      </c>
      <c r="R923">
        <v>0</v>
      </c>
      <c r="S923">
        <v>0</v>
      </c>
      <c r="T923">
        <v>0</v>
      </c>
      <c r="U923">
        <v>0</v>
      </c>
      <c r="V923">
        <v>0</v>
      </c>
      <c r="W923">
        <v>0</v>
      </c>
      <c r="X923">
        <v>0</v>
      </c>
      <c r="Y923">
        <v>1</v>
      </c>
      <c r="Z923">
        <v>0</v>
      </c>
      <c r="AA923">
        <v>0</v>
      </c>
      <c r="AB923">
        <v>0</v>
      </c>
      <c r="AC923">
        <v>0</v>
      </c>
      <c r="AD923">
        <v>0</v>
      </c>
      <c r="AE923">
        <v>0</v>
      </c>
      <c r="AF923">
        <v>0</v>
      </c>
      <c r="AG923">
        <v>0</v>
      </c>
      <c r="AH923" s="59" cm="1">
        <f t="array" ref="AH923">$B$1005+SUMPRODUCT(A923:AG923,TRANSPOSE($B$1006:$B$1038))</f>
        <v>-1.2117940272601175</v>
      </c>
      <c r="AI923" s="3">
        <f>EXP(EmployeeData36[[#This Row],[Logit]])</f>
        <v>0.29766278497386689</v>
      </c>
      <c r="AJ923">
        <f>EmployeeData36[[#This Row],[Odds]]/(1+EmployeeData36[[#This Row],[Odds]])</f>
        <v>0.22938377244120584</v>
      </c>
      <c r="AK923">
        <f>IF(AR923=1,LN(EmployeeData36[[#This Row],[Probability]]),LN(1-EmployeeData36[[#This Row],[Probability]]))</f>
        <v>-0.26056478866922095</v>
      </c>
      <c r="AL923" s="3">
        <f>(AR923-EmployeeData36[[#This Row],[Probability]])^2</f>
        <v>5.26169150593589E-2</v>
      </c>
      <c r="AM923" t="str">
        <f>IF(EmployeeData36[[#This Row],[Probability]]&lt;10%,"Low",
IF(EmployeeData36[[#This Row],[Probability]]&lt;20%,"Moderate",
IF(EmployeeData36[[#This Row],[Probability]]&lt;30%,"High","Very High")))</f>
        <v>High</v>
      </c>
      <c r="AN923">
        <f t="shared" si="14"/>
        <v>0</v>
      </c>
      <c r="AO923" t="str">
        <f>EmployeeData3[[#This Row],[Department]]</f>
        <v>Sales</v>
      </c>
      <c r="AP923" t="str">
        <f>EmployeeData3[[#This Row],[Country]]</f>
        <v>UK</v>
      </c>
      <c r="AQ923" t="str">
        <f>EmployeeData[[#This Row],[Job Level]]</f>
        <v>Entry</v>
      </c>
      <c r="AR923">
        <v>0</v>
      </c>
    </row>
    <row r="924" spans="1:44">
      <c r="A924">
        <v>38</v>
      </c>
      <c r="B924">
        <v>0.8</v>
      </c>
      <c r="C924">
        <v>0.8</v>
      </c>
      <c r="D924" s="3">
        <v>0.92</v>
      </c>
      <c r="E924">
        <v>0</v>
      </c>
      <c r="F924">
        <v>1</v>
      </c>
      <c r="G924">
        <v>70</v>
      </c>
      <c r="H924">
        <v>14</v>
      </c>
      <c r="I924">
        <v>2.9</v>
      </c>
      <c r="J924">
        <v>1</v>
      </c>
      <c r="K924">
        <v>14</v>
      </c>
      <c r="L924">
        <v>0</v>
      </c>
      <c r="M924">
        <v>0</v>
      </c>
      <c r="N924">
        <v>0</v>
      </c>
      <c r="O924">
        <v>1</v>
      </c>
      <c r="P924">
        <v>0</v>
      </c>
      <c r="Q924">
        <v>0</v>
      </c>
      <c r="R924">
        <v>1</v>
      </c>
      <c r="S924">
        <v>0</v>
      </c>
      <c r="T924">
        <v>1</v>
      </c>
      <c r="U924">
        <v>0</v>
      </c>
      <c r="V924">
        <v>0</v>
      </c>
      <c r="W924">
        <v>0</v>
      </c>
      <c r="X924">
        <v>0</v>
      </c>
      <c r="Y924">
        <v>0</v>
      </c>
      <c r="Z924">
        <v>0</v>
      </c>
      <c r="AA924">
        <v>0</v>
      </c>
      <c r="AB924">
        <v>0</v>
      </c>
      <c r="AC924">
        <v>0</v>
      </c>
      <c r="AD924">
        <v>0</v>
      </c>
      <c r="AE924">
        <v>1</v>
      </c>
      <c r="AF924">
        <v>0</v>
      </c>
      <c r="AG924">
        <v>1</v>
      </c>
      <c r="AH924" s="59" cm="1">
        <f t="array" ref="AH924">$B$1005+SUMPRODUCT(A924:AG924,TRANSPOSE($B$1006:$B$1038))</f>
        <v>-2.3197568682429126</v>
      </c>
      <c r="AI924" s="3">
        <f>EXP(EmployeeData36[[#This Row],[Logit]])</f>
        <v>9.8297481938765974E-2</v>
      </c>
      <c r="AJ924">
        <f>EmployeeData36[[#This Row],[Odds]]/(1+EmployeeData36[[#This Row],[Odds]])</f>
        <v>8.9499870076408333E-2</v>
      </c>
      <c r="AK924">
        <f>IF(AR924=1,LN(EmployeeData36[[#This Row],[Probability]]),LN(1-EmployeeData36[[#This Row],[Probability]]))</f>
        <v>-9.3761237119710683E-2</v>
      </c>
      <c r="AL924" s="3">
        <f>(AR924-EmployeeData36[[#This Row],[Probability]])^2</f>
        <v>8.0102267436939715E-3</v>
      </c>
      <c r="AM924" t="str">
        <f>IF(EmployeeData36[[#This Row],[Probability]]&lt;10%,"Low",
IF(EmployeeData36[[#This Row],[Probability]]&lt;20%,"Moderate",
IF(EmployeeData36[[#This Row],[Probability]]&lt;30%,"High","Very High")))</f>
        <v>Low</v>
      </c>
      <c r="AN924">
        <f t="shared" si="14"/>
        <v>0</v>
      </c>
      <c r="AO924" t="str">
        <f>EmployeeData3[[#This Row],[Department]]</f>
        <v>Claims</v>
      </c>
      <c r="AP924" t="str">
        <f>EmployeeData3[[#This Row],[Country]]</f>
        <v>US</v>
      </c>
      <c r="AQ924" t="str">
        <f>EmployeeData[[#This Row],[Job Level]]</f>
        <v>Senior</v>
      </c>
      <c r="AR924">
        <v>0</v>
      </c>
    </row>
    <row r="925" spans="1:44">
      <c r="A925">
        <v>29</v>
      </c>
      <c r="B925">
        <v>7.8</v>
      </c>
      <c r="C925">
        <v>0.5</v>
      </c>
      <c r="D925" s="3">
        <v>0.88</v>
      </c>
      <c r="E925">
        <v>0</v>
      </c>
      <c r="F925">
        <v>23</v>
      </c>
      <c r="G925">
        <v>68</v>
      </c>
      <c r="H925">
        <v>3</v>
      </c>
      <c r="I925">
        <v>1.7</v>
      </c>
      <c r="J925">
        <v>0</v>
      </c>
      <c r="K925">
        <v>26</v>
      </c>
      <c r="L925">
        <v>0</v>
      </c>
      <c r="M925">
        <v>0</v>
      </c>
      <c r="N925">
        <v>1</v>
      </c>
      <c r="O925">
        <v>0</v>
      </c>
      <c r="P925">
        <v>0</v>
      </c>
      <c r="Q925">
        <v>0</v>
      </c>
      <c r="R925">
        <v>0</v>
      </c>
      <c r="S925">
        <v>0</v>
      </c>
      <c r="T925">
        <v>0</v>
      </c>
      <c r="U925">
        <v>0</v>
      </c>
      <c r="V925">
        <v>0</v>
      </c>
      <c r="W925">
        <v>0</v>
      </c>
      <c r="X925">
        <v>0</v>
      </c>
      <c r="Y925">
        <v>0</v>
      </c>
      <c r="Z925">
        <v>1</v>
      </c>
      <c r="AA925">
        <v>0</v>
      </c>
      <c r="AB925">
        <v>0</v>
      </c>
      <c r="AC925">
        <v>0</v>
      </c>
      <c r="AD925">
        <v>0</v>
      </c>
      <c r="AE925">
        <v>1</v>
      </c>
      <c r="AF925">
        <v>0</v>
      </c>
      <c r="AG925">
        <v>0</v>
      </c>
      <c r="AH925" s="59" cm="1">
        <f t="array" ref="AH925">$B$1005+SUMPRODUCT(A925:AG925,TRANSPOSE($B$1006:$B$1038))</f>
        <v>-3.0888608292174347</v>
      </c>
      <c r="AI925" s="3">
        <f>EXP(EmployeeData36[[#This Row],[Logit]])</f>
        <v>4.5553818437015406E-2</v>
      </c>
      <c r="AJ925">
        <f>EmployeeData36[[#This Row],[Odds]]/(1+EmployeeData36[[#This Row],[Odds]])</f>
        <v>4.356908045643524E-2</v>
      </c>
      <c r="AK925">
        <f>IF(AR925=1,LN(EmployeeData36[[#This Row],[Probability]]),LN(1-EmployeeData36[[#This Row],[Probability]]))</f>
        <v>-4.4546714828566376E-2</v>
      </c>
      <c r="AL925" s="3">
        <f>(AR925-EmployeeData36[[#This Row],[Probability]])^2</f>
        <v>1.8982647718193272E-3</v>
      </c>
      <c r="AM925" t="str">
        <f>IF(EmployeeData36[[#This Row],[Probability]]&lt;10%,"Low",
IF(EmployeeData36[[#This Row],[Probability]]&lt;20%,"Moderate",
IF(EmployeeData36[[#This Row],[Probability]]&lt;30%,"High","Very High")))</f>
        <v>Low</v>
      </c>
      <c r="AN925">
        <f t="shared" si="14"/>
        <v>0</v>
      </c>
      <c r="AO925" t="str">
        <f>EmployeeData3[[#This Row],[Department]]</f>
        <v>Underwriting</v>
      </c>
      <c r="AP925" t="str">
        <f>EmployeeData3[[#This Row],[Country]]</f>
        <v>US</v>
      </c>
      <c r="AQ925" t="str">
        <f>EmployeeData[[#This Row],[Job Level]]</f>
        <v>Professional</v>
      </c>
      <c r="AR925">
        <v>0</v>
      </c>
    </row>
    <row r="926" spans="1:44">
      <c r="A926">
        <v>48</v>
      </c>
      <c r="B926">
        <v>5.3</v>
      </c>
      <c r="C926">
        <v>2.1</v>
      </c>
      <c r="D926" s="3">
        <v>1.03</v>
      </c>
      <c r="E926">
        <v>0</v>
      </c>
      <c r="F926">
        <v>31</v>
      </c>
      <c r="G926">
        <v>56</v>
      </c>
      <c r="H926">
        <v>2</v>
      </c>
      <c r="I926">
        <v>5.8</v>
      </c>
      <c r="J926">
        <v>0</v>
      </c>
      <c r="K926">
        <v>26</v>
      </c>
      <c r="L926">
        <v>0</v>
      </c>
      <c r="M926">
        <v>0</v>
      </c>
      <c r="N926">
        <v>1</v>
      </c>
      <c r="O926">
        <v>0</v>
      </c>
      <c r="P926">
        <v>0</v>
      </c>
      <c r="Q926">
        <v>1</v>
      </c>
      <c r="R926">
        <v>0</v>
      </c>
      <c r="S926">
        <v>0</v>
      </c>
      <c r="T926">
        <v>0</v>
      </c>
      <c r="U926">
        <v>0</v>
      </c>
      <c r="V926">
        <v>0</v>
      </c>
      <c r="W926">
        <v>0</v>
      </c>
      <c r="X926">
        <v>0</v>
      </c>
      <c r="Y926">
        <v>1</v>
      </c>
      <c r="Z926">
        <v>0</v>
      </c>
      <c r="AA926">
        <v>0</v>
      </c>
      <c r="AB926">
        <v>0</v>
      </c>
      <c r="AC926">
        <v>0</v>
      </c>
      <c r="AD926">
        <v>0</v>
      </c>
      <c r="AE926">
        <v>0</v>
      </c>
      <c r="AF926">
        <v>0</v>
      </c>
      <c r="AG926">
        <v>0</v>
      </c>
      <c r="AH926" s="59" cm="1">
        <f t="array" ref="AH926">$B$1005+SUMPRODUCT(A926:AG926,TRANSPOSE($B$1006:$B$1038))</f>
        <v>-1.4893195435640216</v>
      </c>
      <c r="AI926" s="3">
        <f>EXP(EmployeeData36[[#This Row],[Logit]])</f>
        <v>0.22552606400136241</v>
      </c>
      <c r="AJ926">
        <f>EmployeeData36[[#This Row],[Odds]]/(1+EmployeeData36[[#This Row],[Odds]])</f>
        <v>0.18402388217270238</v>
      </c>
      <c r="AK926">
        <f>IF(AR926=1,LN(EmployeeData36[[#This Row],[Probability]]),LN(1-EmployeeData36[[#This Row],[Probability]]))</f>
        <v>-0.20337019181483565</v>
      </c>
      <c r="AL926" s="3">
        <f>(AR926-EmployeeData36[[#This Row],[Probability]])^2</f>
        <v>3.3864789209912649E-2</v>
      </c>
      <c r="AM926" t="str">
        <f>IF(EmployeeData36[[#This Row],[Probability]]&lt;10%,"Low",
IF(EmployeeData36[[#This Row],[Probability]]&lt;20%,"Moderate",
IF(EmployeeData36[[#This Row],[Probability]]&lt;30%,"High","Very High")))</f>
        <v>Moderate</v>
      </c>
      <c r="AN926">
        <f t="shared" si="14"/>
        <v>0</v>
      </c>
      <c r="AO926" t="str">
        <f>EmployeeData3[[#This Row],[Department]]</f>
        <v>Sales</v>
      </c>
      <c r="AP926" t="str">
        <f>EmployeeData3[[#This Row],[Country]]</f>
        <v>UK</v>
      </c>
      <c r="AQ926" t="str">
        <f>EmployeeData[[#This Row],[Job Level]]</f>
        <v>Manager</v>
      </c>
      <c r="AR926">
        <v>0</v>
      </c>
    </row>
    <row r="927" spans="1:44">
      <c r="A927">
        <v>53</v>
      </c>
      <c r="B927">
        <v>2.2000000000000002</v>
      </c>
      <c r="C927">
        <v>2.2000000000000002</v>
      </c>
      <c r="D927" s="3">
        <v>0.93</v>
      </c>
      <c r="E927">
        <v>0</v>
      </c>
      <c r="F927">
        <v>20</v>
      </c>
      <c r="G927">
        <v>75</v>
      </c>
      <c r="H927">
        <v>6</v>
      </c>
      <c r="I927">
        <v>1.8</v>
      </c>
      <c r="J927">
        <v>1</v>
      </c>
      <c r="K927">
        <v>32</v>
      </c>
      <c r="L927">
        <v>0</v>
      </c>
      <c r="M927">
        <v>0</v>
      </c>
      <c r="N927">
        <v>0</v>
      </c>
      <c r="O927">
        <v>0</v>
      </c>
      <c r="P927">
        <v>1</v>
      </c>
      <c r="Q927">
        <v>0</v>
      </c>
      <c r="R927">
        <v>0</v>
      </c>
      <c r="S927">
        <v>0</v>
      </c>
      <c r="T927">
        <v>0</v>
      </c>
      <c r="U927">
        <v>0</v>
      </c>
      <c r="V927">
        <v>0</v>
      </c>
      <c r="W927">
        <v>1</v>
      </c>
      <c r="X927">
        <v>0</v>
      </c>
      <c r="Y927">
        <v>0</v>
      </c>
      <c r="Z927">
        <v>0</v>
      </c>
      <c r="AA927">
        <v>0</v>
      </c>
      <c r="AB927">
        <v>0</v>
      </c>
      <c r="AC927">
        <v>0</v>
      </c>
      <c r="AD927">
        <v>0</v>
      </c>
      <c r="AE927">
        <v>0</v>
      </c>
      <c r="AF927">
        <v>1</v>
      </c>
      <c r="AG927">
        <v>0</v>
      </c>
      <c r="AH927" s="59" cm="1">
        <f t="array" ref="AH927">$B$1005+SUMPRODUCT(A927:AG927,TRANSPOSE($B$1006:$B$1038))</f>
        <v>-1.2653510591435337</v>
      </c>
      <c r="AI927" s="3">
        <f>EXP(EmployeeData36[[#This Row],[Logit]])</f>
        <v>0.28214023084485501</v>
      </c>
      <c r="AJ927">
        <f>EmployeeData36[[#This Row],[Odds]]/(1+EmployeeData36[[#This Row],[Odds]])</f>
        <v>0.22005411269166805</v>
      </c>
      <c r="AK927">
        <f>IF(AR927=1,LN(EmployeeData36[[#This Row],[Probability]]),LN(1-EmployeeData36[[#This Row],[Probability]]))</f>
        <v>-0.24853073695080161</v>
      </c>
      <c r="AL927" s="3">
        <f>(AR927-EmployeeData36[[#This Row],[Probability]])^2</f>
        <v>4.8423812512517345E-2</v>
      </c>
      <c r="AM927" t="str">
        <f>IF(EmployeeData36[[#This Row],[Probability]]&lt;10%,"Low",
IF(EmployeeData36[[#This Row],[Probability]]&lt;20%,"Moderate",
IF(EmployeeData36[[#This Row],[Probability]]&lt;30%,"High","Very High")))</f>
        <v>High</v>
      </c>
      <c r="AN927">
        <f t="shared" si="14"/>
        <v>0</v>
      </c>
      <c r="AO927" t="str">
        <f>EmployeeData3[[#This Row],[Department]]</f>
        <v>IT</v>
      </c>
      <c r="AP927" t="str">
        <f>EmployeeData3[[#This Row],[Country]]</f>
        <v>UK</v>
      </c>
      <c r="AQ927" t="str">
        <f>EmployeeData[[#This Row],[Job Level]]</f>
        <v>Entry</v>
      </c>
      <c r="AR927">
        <v>0</v>
      </c>
    </row>
    <row r="928" spans="1:44">
      <c r="A928">
        <v>36</v>
      </c>
      <c r="B928">
        <v>5.9</v>
      </c>
      <c r="C928">
        <v>0.6</v>
      </c>
      <c r="D928" s="3">
        <v>1.22</v>
      </c>
      <c r="E928">
        <v>1</v>
      </c>
      <c r="F928">
        <v>6</v>
      </c>
      <c r="G928">
        <v>56</v>
      </c>
      <c r="H928">
        <v>1</v>
      </c>
      <c r="I928">
        <v>2.4</v>
      </c>
      <c r="J928">
        <v>0</v>
      </c>
      <c r="K928">
        <v>27</v>
      </c>
      <c r="L928">
        <v>1</v>
      </c>
      <c r="M928">
        <v>0</v>
      </c>
      <c r="N928">
        <v>0</v>
      </c>
      <c r="O928">
        <v>0</v>
      </c>
      <c r="P928">
        <v>0</v>
      </c>
      <c r="Q928">
        <v>0</v>
      </c>
      <c r="R928">
        <v>1</v>
      </c>
      <c r="S928">
        <v>0</v>
      </c>
      <c r="T928">
        <v>0</v>
      </c>
      <c r="U928">
        <v>1</v>
      </c>
      <c r="V928">
        <v>0</v>
      </c>
      <c r="W928">
        <v>0</v>
      </c>
      <c r="X928">
        <v>0</v>
      </c>
      <c r="Y928">
        <v>0</v>
      </c>
      <c r="Z928">
        <v>0</v>
      </c>
      <c r="AA928">
        <v>1</v>
      </c>
      <c r="AB928">
        <v>0</v>
      </c>
      <c r="AC928">
        <v>0</v>
      </c>
      <c r="AD928">
        <v>0</v>
      </c>
      <c r="AE928">
        <v>0</v>
      </c>
      <c r="AF928">
        <v>0</v>
      </c>
      <c r="AG928">
        <v>0</v>
      </c>
      <c r="AH928" s="59" cm="1">
        <f t="array" ref="AH928">$B$1005+SUMPRODUCT(A928:AG928,TRANSPOSE($B$1006:$B$1038))</f>
        <v>-1.9724420171353338</v>
      </c>
      <c r="AI928" s="3">
        <f>EXP(EmployeeData36[[#This Row],[Logit]])</f>
        <v>0.13911671566609266</v>
      </c>
      <c r="AJ928">
        <f>EmployeeData36[[#This Row],[Odds]]/(1+EmployeeData36[[#This Row],[Odds]])</f>
        <v>0.12212683191532737</v>
      </c>
      <c r="AK928">
        <f>IF(AR928=1,LN(EmployeeData36[[#This Row],[Probability]]),LN(1-EmployeeData36[[#This Row],[Probability]]))</f>
        <v>-0.13025315126614631</v>
      </c>
      <c r="AL928" s="3">
        <f>(AR928-EmployeeData36[[#This Row],[Probability]])^2</f>
        <v>1.4914963073674625E-2</v>
      </c>
      <c r="AM928" t="str">
        <f>IF(EmployeeData36[[#This Row],[Probability]]&lt;10%,"Low",
IF(EmployeeData36[[#This Row],[Probability]]&lt;20%,"Moderate",
IF(EmployeeData36[[#This Row],[Probability]]&lt;30%,"High","Very High")))</f>
        <v>Moderate</v>
      </c>
      <c r="AN928">
        <f t="shared" si="14"/>
        <v>0</v>
      </c>
      <c r="AO928" t="str">
        <f>EmployeeData3[[#This Row],[Department]]</f>
        <v>Finance</v>
      </c>
      <c r="AP928" t="str">
        <f>EmployeeData3[[#This Row],[Country]]</f>
        <v>Canada</v>
      </c>
      <c r="AQ928" t="str">
        <f>EmployeeData[[#This Row],[Job Level]]</f>
        <v>Senior</v>
      </c>
      <c r="AR928">
        <v>0</v>
      </c>
    </row>
    <row r="929" spans="1:44">
      <c r="A929">
        <v>39</v>
      </c>
      <c r="B929">
        <v>4.8</v>
      </c>
      <c r="C929">
        <v>1.7</v>
      </c>
      <c r="D929" s="3">
        <v>1.01</v>
      </c>
      <c r="E929">
        <v>1</v>
      </c>
      <c r="F929">
        <v>15</v>
      </c>
      <c r="G929">
        <v>90</v>
      </c>
      <c r="H929">
        <v>1</v>
      </c>
      <c r="I929">
        <v>1.6</v>
      </c>
      <c r="J929">
        <v>1</v>
      </c>
      <c r="K929">
        <v>8</v>
      </c>
      <c r="L929">
        <v>0</v>
      </c>
      <c r="M929">
        <v>0</v>
      </c>
      <c r="N929">
        <v>0</v>
      </c>
      <c r="O929">
        <v>0</v>
      </c>
      <c r="P929">
        <v>0</v>
      </c>
      <c r="Q929">
        <v>0</v>
      </c>
      <c r="R929">
        <v>0</v>
      </c>
      <c r="S929">
        <v>0</v>
      </c>
      <c r="T929">
        <v>0</v>
      </c>
      <c r="U929">
        <v>0</v>
      </c>
      <c r="V929">
        <v>0</v>
      </c>
      <c r="W929">
        <v>0</v>
      </c>
      <c r="X929">
        <v>0</v>
      </c>
      <c r="Y929">
        <v>0</v>
      </c>
      <c r="Z929">
        <v>0</v>
      </c>
      <c r="AA929">
        <v>1</v>
      </c>
      <c r="AB929">
        <v>0</v>
      </c>
      <c r="AC929">
        <v>0</v>
      </c>
      <c r="AD929">
        <v>0</v>
      </c>
      <c r="AE929">
        <v>0</v>
      </c>
      <c r="AF929">
        <v>0</v>
      </c>
      <c r="AG929">
        <v>0</v>
      </c>
      <c r="AH929" s="59" cm="1">
        <f t="array" ref="AH929">$B$1005+SUMPRODUCT(A929:AG929,TRANSPOSE($B$1006:$B$1038))</f>
        <v>-2.50434942542448</v>
      </c>
      <c r="AI929" s="3">
        <f>EXP(EmployeeData36[[#This Row],[Logit]])</f>
        <v>8.1728751341019243E-2</v>
      </c>
      <c r="AJ929">
        <f>EmployeeData36[[#This Row],[Odds]]/(1+EmployeeData36[[#This Row],[Odds]])</f>
        <v>7.5553831068740765E-2</v>
      </c>
      <c r="AK929">
        <f>IF(AR929=1,LN(EmployeeData36[[#This Row],[Probability]]),LN(1-EmployeeData36[[#This Row],[Probability]]))</f>
        <v>-7.8560457074393422E-2</v>
      </c>
      <c r="AL929" s="3">
        <f>(AR929-EmployeeData36[[#This Row],[Probability]])^2</f>
        <v>5.7083813891638177E-3</v>
      </c>
      <c r="AM929" t="str">
        <f>IF(EmployeeData36[[#This Row],[Probability]]&lt;10%,"Low",
IF(EmployeeData36[[#This Row],[Probability]]&lt;20%,"Moderate",
IF(EmployeeData36[[#This Row],[Probability]]&lt;30%,"High","Very High")))</f>
        <v>Low</v>
      </c>
      <c r="AN929">
        <f t="shared" si="14"/>
        <v>0</v>
      </c>
      <c r="AO929" t="str">
        <f>EmployeeData3[[#This Row],[Department]]</f>
        <v>Operations</v>
      </c>
      <c r="AP929" t="str">
        <f>EmployeeData3[[#This Row],[Country]]</f>
        <v>Canada</v>
      </c>
      <c r="AQ929" t="str">
        <f>EmployeeData[[#This Row],[Job Level]]</f>
        <v>Professional</v>
      </c>
      <c r="AR929">
        <v>0</v>
      </c>
    </row>
    <row r="930" spans="1:44">
      <c r="A930">
        <v>24</v>
      </c>
      <c r="B930">
        <v>5.0999999999999996</v>
      </c>
      <c r="C930">
        <v>3.3</v>
      </c>
      <c r="D930" s="3">
        <v>0.9</v>
      </c>
      <c r="E930">
        <v>0</v>
      </c>
      <c r="F930">
        <v>6</v>
      </c>
      <c r="G930">
        <v>70</v>
      </c>
      <c r="H930">
        <v>13</v>
      </c>
      <c r="I930">
        <v>1.9</v>
      </c>
      <c r="J930">
        <v>1</v>
      </c>
      <c r="K930">
        <v>41</v>
      </c>
      <c r="L930">
        <v>1</v>
      </c>
      <c r="M930">
        <v>0</v>
      </c>
      <c r="N930">
        <v>0</v>
      </c>
      <c r="O930">
        <v>0</v>
      </c>
      <c r="P930">
        <v>0</v>
      </c>
      <c r="Q930">
        <v>0</v>
      </c>
      <c r="R930">
        <v>1</v>
      </c>
      <c r="S930">
        <v>0</v>
      </c>
      <c r="T930">
        <v>0</v>
      </c>
      <c r="U930">
        <v>0</v>
      </c>
      <c r="V930">
        <v>0</v>
      </c>
      <c r="W930">
        <v>0</v>
      </c>
      <c r="X930">
        <v>0</v>
      </c>
      <c r="Y930">
        <v>0</v>
      </c>
      <c r="Z930">
        <v>0</v>
      </c>
      <c r="AA930">
        <v>0</v>
      </c>
      <c r="AB930">
        <v>0</v>
      </c>
      <c r="AC930">
        <v>0</v>
      </c>
      <c r="AD930">
        <v>0</v>
      </c>
      <c r="AE930">
        <v>0</v>
      </c>
      <c r="AF930">
        <v>1</v>
      </c>
      <c r="AG930">
        <v>0</v>
      </c>
      <c r="AH930" s="59" cm="1">
        <f t="array" ref="AH930">$B$1005+SUMPRODUCT(A930:AG930,TRANSPOSE($B$1006:$B$1038))</f>
        <v>-1.2122929495727288</v>
      </c>
      <c r="AI930" s="3">
        <f>EXP(EmployeeData36[[#This Row],[Logit]])</f>
        <v>0.29751431141027612</v>
      </c>
      <c r="AJ930">
        <f>EmployeeData36[[#This Row],[Odds]]/(1+EmployeeData36[[#This Row],[Odds]])</f>
        <v>0.22929559141964764</v>
      </c>
      <c r="AK930">
        <f>IF(AR930=1,LN(EmployeeData36[[#This Row],[Probability]]),LN(1-EmployeeData36[[#This Row],[Probability]]))</f>
        <v>-1.4727433155584577</v>
      </c>
      <c r="AL930" s="3">
        <f>(AR930-EmployeeData36[[#This Row],[Probability]])^2</f>
        <v>0.5939852854051908</v>
      </c>
      <c r="AM930" t="str">
        <f>IF(EmployeeData36[[#This Row],[Probability]]&lt;10%,"Low",
IF(EmployeeData36[[#This Row],[Probability]]&lt;20%,"Moderate",
IF(EmployeeData36[[#This Row],[Probability]]&lt;30%,"High","Very High")))</f>
        <v>High</v>
      </c>
      <c r="AN930">
        <f t="shared" si="14"/>
        <v>1</v>
      </c>
      <c r="AO930" t="str">
        <f>EmployeeData3[[#This Row],[Department]]</f>
        <v>Operations</v>
      </c>
      <c r="AP930" t="str">
        <f>EmployeeData3[[#This Row],[Country]]</f>
        <v>UK</v>
      </c>
      <c r="AQ930" t="str">
        <f>EmployeeData[[#This Row],[Job Level]]</f>
        <v>Senior</v>
      </c>
      <c r="AR930">
        <v>1</v>
      </c>
    </row>
    <row r="931" spans="1:44">
      <c r="A931">
        <v>34</v>
      </c>
      <c r="B931">
        <v>4.4000000000000004</v>
      </c>
      <c r="C931">
        <v>2.1</v>
      </c>
      <c r="D931" s="3">
        <v>0.89</v>
      </c>
      <c r="E931">
        <v>1</v>
      </c>
      <c r="F931">
        <v>22</v>
      </c>
      <c r="G931">
        <v>66</v>
      </c>
      <c r="H931">
        <v>2</v>
      </c>
      <c r="I931">
        <v>4.3</v>
      </c>
      <c r="J931">
        <v>0</v>
      </c>
      <c r="K931">
        <v>39</v>
      </c>
      <c r="L931">
        <v>1</v>
      </c>
      <c r="M931">
        <v>0</v>
      </c>
      <c r="N931">
        <v>0</v>
      </c>
      <c r="O931">
        <v>0</v>
      </c>
      <c r="P931">
        <v>1</v>
      </c>
      <c r="Q931">
        <v>0</v>
      </c>
      <c r="R931">
        <v>0</v>
      </c>
      <c r="S931">
        <v>0</v>
      </c>
      <c r="T931">
        <v>0</v>
      </c>
      <c r="U931">
        <v>1</v>
      </c>
      <c r="V931">
        <v>0</v>
      </c>
      <c r="W931">
        <v>0</v>
      </c>
      <c r="X931">
        <v>0</v>
      </c>
      <c r="Y931">
        <v>0</v>
      </c>
      <c r="Z931">
        <v>0</v>
      </c>
      <c r="AA931">
        <v>0</v>
      </c>
      <c r="AB931">
        <v>0</v>
      </c>
      <c r="AC931">
        <v>0</v>
      </c>
      <c r="AD931">
        <v>0</v>
      </c>
      <c r="AE931">
        <v>0</v>
      </c>
      <c r="AF931">
        <v>1</v>
      </c>
      <c r="AG931">
        <v>0</v>
      </c>
      <c r="AH931" s="59" cm="1">
        <f t="array" ref="AH931">$B$1005+SUMPRODUCT(A931:AG931,TRANSPOSE($B$1006:$B$1038))</f>
        <v>-1.8238195638970787</v>
      </c>
      <c r="AI931" s="3">
        <f>EXP(EmployeeData36[[#This Row],[Logit]])</f>
        <v>0.16140806362424712</v>
      </c>
      <c r="AJ931">
        <f>EmployeeData36[[#This Row],[Odds]]/(1+EmployeeData36[[#This Row],[Odds]])</f>
        <v>0.1389761864753746</v>
      </c>
      <c r="AK931">
        <f>IF(AR931=1,LN(EmployeeData36[[#This Row],[Probability]]),LN(1-EmployeeData36[[#This Row],[Probability]]))</f>
        <v>-1.9734526808494939</v>
      </c>
      <c r="AL931" s="3">
        <f>(AR931-EmployeeData36[[#This Row],[Probability]])^2</f>
        <v>0.74136200745648895</v>
      </c>
      <c r="AM931" t="str">
        <f>IF(EmployeeData36[[#This Row],[Probability]]&lt;10%,"Low",
IF(EmployeeData36[[#This Row],[Probability]]&lt;20%,"Moderate",
IF(EmployeeData36[[#This Row],[Probability]]&lt;30%,"High","Very High")))</f>
        <v>Moderate</v>
      </c>
      <c r="AN931">
        <f t="shared" si="14"/>
        <v>1</v>
      </c>
      <c r="AO931" t="str">
        <f>EmployeeData3[[#This Row],[Department]]</f>
        <v>Finance</v>
      </c>
      <c r="AP931" t="str">
        <f>EmployeeData3[[#This Row],[Country]]</f>
        <v>UK</v>
      </c>
      <c r="AQ931" t="str">
        <f>EmployeeData[[#This Row],[Job Level]]</f>
        <v>Entry</v>
      </c>
      <c r="AR931">
        <v>1</v>
      </c>
    </row>
    <row r="932" spans="1:44">
      <c r="A932">
        <v>43</v>
      </c>
      <c r="B932">
        <v>1.9</v>
      </c>
      <c r="C932">
        <v>1.9</v>
      </c>
      <c r="D932" s="3">
        <v>1.1000000000000001</v>
      </c>
      <c r="E932">
        <v>1</v>
      </c>
      <c r="F932">
        <v>4</v>
      </c>
      <c r="G932">
        <v>67</v>
      </c>
      <c r="H932">
        <v>7</v>
      </c>
      <c r="I932">
        <v>0.8</v>
      </c>
      <c r="J932">
        <v>1</v>
      </c>
      <c r="K932">
        <v>9</v>
      </c>
      <c r="L932">
        <v>0</v>
      </c>
      <c r="M932">
        <v>0</v>
      </c>
      <c r="N932">
        <v>0</v>
      </c>
      <c r="O932">
        <v>0</v>
      </c>
      <c r="P932">
        <v>0</v>
      </c>
      <c r="Q932">
        <v>0</v>
      </c>
      <c r="R932">
        <v>1</v>
      </c>
      <c r="S932">
        <v>0</v>
      </c>
      <c r="T932">
        <v>0</v>
      </c>
      <c r="U932">
        <v>0</v>
      </c>
      <c r="V932">
        <v>0</v>
      </c>
      <c r="W932">
        <v>1</v>
      </c>
      <c r="X932">
        <v>0</v>
      </c>
      <c r="Y932">
        <v>0</v>
      </c>
      <c r="Z932">
        <v>0</v>
      </c>
      <c r="AA932">
        <v>0</v>
      </c>
      <c r="AB932">
        <v>0</v>
      </c>
      <c r="AC932">
        <v>1</v>
      </c>
      <c r="AD932">
        <v>0</v>
      </c>
      <c r="AE932">
        <v>0</v>
      </c>
      <c r="AF932">
        <v>0</v>
      </c>
      <c r="AG932">
        <v>1</v>
      </c>
      <c r="AH932" s="59" cm="1">
        <f t="array" ref="AH932">$B$1005+SUMPRODUCT(A932:AG932,TRANSPOSE($B$1006:$B$1038))</f>
        <v>-2.0336328222994986</v>
      </c>
      <c r="AI932" s="3">
        <f>EXP(EmployeeData36[[#This Row],[Logit]])</f>
        <v>0.13085926813360982</v>
      </c>
      <c r="AJ932">
        <f>EmployeeData36[[#This Row],[Odds]]/(1+EmployeeData36[[#This Row],[Odds]])</f>
        <v>0.11571666945753761</v>
      </c>
      <c r="AK932">
        <f>IF(AR932=1,LN(EmployeeData36[[#This Row],[Probability]]),LN(1-EmployeeData36[[#This Row],[Probability]]))</f>
        <v>-0.12297775803332443</v>
      </c>
      <c r="AL932" s="3">
        <f>(AR932-EmployeeData36[[#This Row],[Probability]])^2</f>
        <v>1.3390347590345018E-2</v>
      </c>
      <c r="AM932" t="str">
        <f>IF(EmployeeData36[[#This Row],[Probability]]&lt;10%,"Low",
IF(EmployeeData36[[#This Row],[Probability]]&lt;20%,"Moderate",
IF(EmployeeData36[[#This Row],[Probability]]&lt;30%,"High","Very High")))</f>
        <v>Moderate</v>
      </c>
      <c r="AN932">
        <f t="shared" si="14"/>
        <v>0</v>
      </c>
      <c r="AO932" t="str">
        <f>EmployeeData3[[#This Row],[Department]]</f>
        <v>IT</v>
      </c>
      <c r="AP932" t="str">
        <f>EmployeeData3[[#This Row],[Country]]</f>
        <v>Ireland</v>
      </c>
      <c r="AQ932" t="str">
        <f>EmployeeData[[#This Row],[Job Level]]</f>
        <v>Senior</v>
      </c>
      <c r="AR932">
        <v>0</v>
      </c>
    </row>
    <row r="933" spans="1:44">
      <c r="A933">
        <v>41</v>
      </c>
      <c r="B933">
        <v>2.2000000000000002</v>
      </c>
      <c r="C933">
        <v>0.8</v>
      </c>
      <c r="D933" s="3">
        <v>0.92</v>
      </c>
      <c r="E933">
        <v>0</v>
      </c>
      <c r="F933">
        <v>13</v>
      </c>
      <c r="G933">
        <v>69</v>
      </c>
      <c r="H933">
        <v>16</v>
      </c>
      <c r="I933">
        <v>3.5</v>
      </c>
      <c r="J933">
        <v>0</v>
      </c>
      <c r="K933">
        <v>28</v>
      </c>
      <c r="L933">
        <v>0</v>
      </c>
      <c r="M933">
        <v>0</v>
      </c>
      <c r="N933">
        <v>0</v>
      </c>
      <c r="O933">
        <v>0</v>
      </c>
      <c r="P933">
        <v>0</v>
      </c>
      <c r="Q933">
        <v>0</v>
      </c>
      <c r="R933">
        <v>1</v>
      </c>
      <c r="S933">
        <v>0</v>
      </c>
      <c r="T933">
        <v>0</v>
      </c>
      <c r="U933">
        <v>0</v>
      </c>
      <c r="V933">
        <v>0</v>
      </c>
      <c r="W933">
        <v>0</v>
      </c>
      <c r="X933">
        <v>0</v>
      </c>
      <c r="Y933">
        <v>0</v>
      </c>
      <c r="Z933">
        <v>1</v>
      </c>
      <c r="AA933">
        <v>1</v>
      </c>
      <c r="AB933">
        <v>0</v>
      </c>
      <c r="AC933">
        <v>0</v>
      </c>
      <c r="AD933">
        <v>0</v>
      </c>
      <c r="AE933">
        <v>0</v>
      </c>
      <c r="AF933">
        <v>0</v>
      </c>
      <c r="AG933">
        <v>1</v>
      </c>
      <c r="AH933" s="59" cm="1">
        <f t="array" ref="AH933">$B$1005+SUMPRODUCT(A933:AG933,TRANSPOSE($B$1006:$B$1038))</f>
        <v>-1.9175531269358237</v>
      </c>
      <c r="AI933" s="3">
        <f>EXP(EmployeeData36[[#This Row],[Logit]])</f>
        <v>0.14696612999689626</v>
      </c>
      <c r="AJ933">
        <f>EmployeeData36[[#This Row],[Odds]]/(1+EmployeeData36[[#This Row],[Odds]])</f>
        <v>0.12813467298924855</v>
      </c>
      <c r="AK933">
        <f>IF(AR933=1,LN(EmployeeData36[[#This Row],[Probability]]),LN(1-EmployeeData36[[#This Row],[Probability]]))</f>
        <v>-0.13712030850190596</v>
      </c>
      <c r="AL933" s="3">
        <f>(AR933-EmployeeData36[[#This Row],[Probability]])^2</f>
        <v>1.6418494422061662E-2</v>
      </c>
      <c r="AM933" t="str">
        <f>IF(EmployeeData36[[#This Row],[Probability]]&lt;10%,"Low",
IF(EmployeeData36[[#This Row],[Probability]]&lt;20%,"Moderate",
IF(EmployeeData36[[#This Row],[Probability]]&lt;30%,"High","Very High")))</f>
        <v>Moderate</v>
      </c>
      <c r="AN933">
        <f t="shared" si="14"/>
        <v>0</v>
      </c>
      <c r="AO933" t="str">
        <f>EmployeeData3[[#This Row],[Department]]</f>
        <v>Underwriting</v>
      </c>
      <c r="AP933" t="str">
        <f>EmployeeData3[[#This Row],[Country]]</f>
        <v>Canada</v>
      </c>
      <c r="AQ933" t="str">
        <f>EmployeeData[[#This Row],[Job Level]]</f>
        <v>Senior</v>
      </c>
      <c r="AR933">
        <v>0</v>
      </c>
    </row>
    <row r="934" spans="1:44">
      <c r="A934">
        <v>33</v>
      </c>
      <c r="B934">
        <v>3.3</v>
      </c>
      <c r="C934">
        <v>2.2999999999999998</v>
      </c>
      <c r="D934" s="3">
        <v>0.99</v>
      </c>
      <c r="E934">
        <v>0</v>
      </c>
      <c r="F934">
        <v>7</v>
      </c>
      <c r="G934">
        <v>80</v>
      </c>
      <c r="H934">
        <v>5</v>
      </c>
      <c r="I934">
        <v>1.4</v>
      </c>
      <c r="J934">
        <v>0</v>
      </c>
      <c r="K934">
        <v>17</v>
      </c>
      <c r="L934">
        <v>0</v>
      </c>
      <c r="M934">
        <v>0</v>
      </c>
      <c r="N934">
        <v>0</v>
      </c>
      <c r="O934">
        <v>0</v>
      </c>
      <c r="P934">
        <v>0</v>
      </c>
      <c r="Q934">
        <v>0</v>
      </c>
      <c r="R934">
        <v>1</v>
      </c>
      <c r="S934">
        <v>0</v>
      </c>
      <c r="T934">
        <v>1</v>
      </c>
      <c r="U934">
        <v>0</v>
      </c>
      <c r="V934">
        <v>0</v>
      </c>
      <c r="W934">
        <v>0</v>
      </c>
      <c r="X934">
        <v>0</v>
      </c>
      <c r="Y934">
        <v>0</v>
      </c>
      <c r="Z934">
        <v>0</v>
      </c>
      <c r="AA934">
        <v>0</v>
      </c>
      <c r="AB934">
        <v>0</v>
      </c>
      <c r="AC934">
        <v>0</v>
      </c>
      <c r="AD934">
        <v>1</v>
      </c>
      <c r="AE934">
        <v>0</v>
      </c>
      <c r="AF934">
        <v>1</v>
      </c>
      <c r="AG934">
        <v>0</v>
      </c>
      <c r="AH934" s="59" cm="1">
        <f t="array" ref="AH934">$B$1005+SUMPRODUCT(A934:AG934,TRANSPOSE($B$1006:$B$1038))</f>
        <v>-2.5870565090882804</v>
      </c>
      <c r="AI934" s="3">
        <f>EXP(EmployeeData36[[#This Row],[Logit]])</f>
        <v>7.5241186202638158E-2</v>
      </c>
      <c r="AJ934">
        <f>EmployeeData36[[#This Row],[Odds]]/(1+EmployeeData36[[#This Row],[Odds]])</f>
        <v>6.9976101332541715E-2</v>
      </c>
      <c r="AK934">
        <f>IF(AR934=1,LN(EmployeeData36[[#This Row],[Probability]]),LN(1-EmployeeData36[[#This Row],[Probability]]))</f>
        <v>-7.25449956731197E-2</v>
      </c>
      <c r="AL934" s="3">
        <f>(AR934-EmployeeData36[[#This Row],[Probability]])^2</f>
        <v>4.8966547577021461E-3</v>
      </c>
      <c r="AM934" t="str">
        <f>IF(EmployeeData36[[#This Row],[Probability]]&lt;10%,"Low",
IF(EmployeeData36[[#This Row],[Probability]]&lt;20%,"Moderate",
IF(EmployeeData36[[#This Row],[Probability]]&lt;30%,"High","Very High")))</f>
        <v>Low</v>
      </c>
      <c r="AN934">
        <f t="shared" si="14"/>
        <v>0</v>
      </c>
      <c r="AO934" t="str">
        <f>EmployeeData3[[#This Row],[Department]]</f>
        <v>Claims</v>
      </c>
      <c r="AP934" t="str">
        <f>EmployeeData3[[#This Row],[Country]]</f>
        <v>Singapore</v>
      </c>
      <c r="AQ934" t="str">
        <f>EmployeeData[[#This Row],[Job Level]]</f>
        <v>Senior</v>
      </c>
      <c r="AR934">
        <v>0</v>
      </c>
    </row>
    <row r="935" spans="1:44">
      <c r="A935">
        <v>36</v>
      </c>
      <c r="B935">
        <v>4.0999999999999996</v>
      </c>
      <c r="C935">
        <v>4.0999999999999996</v>
      </c>
      <c r="D935" s="3">
        <v>1.1499999999999999</v>
      </c>
      <c r="E935">
        <v>0</v>
      </c>
      <c r="F935">
        <v>17</v>
      </c>
      <c r="G935">
        <v>76</v>
      </c>
      <c r="H935">
        <v>7</v>
      </c>
      <c r="I935">
        <v>0.9</v>
      </c>
      <c r="J935">
        <v>0</v>
      </c>
      <c r="K935">
        <v>26</v>
      </c>
      <c r="L935">
        <v>1</v>
      </c>
      <c r="M935">
        <v>0</v>
      </c>
      <c r="N935">
        <v>0</v>
      </c>
      <c r="O935">
        <v>0</v>
      </c>
      <c r="P935">
        <v>0</v>
      </c>
      <c r="Q935">
        <v>0</v>
      </c>
      <c r="R935">
        <v>1</v>
      </c>
      <c r="S935">
        <v>0</v>
      </c>
      <c r="T935">
        <v>0</v>
      </c>
      <c r="U935">
        <v>0</v>
      </c>
      <c r="V935">
        <v>0</v>
      </c>
      <c r="W935">
        <v>0</v>
      </c>
      <c r="X935">
        <v>0</v>
      </c>
      <c r="Y935">
        <v>0</v>
      </c>
      <c r="Z935">
        <v>0</v>
      </c>
      <c r="AA935">
        <v>0</v>
      </c>
      <c r="AB935">
        <v>0</v>
      </c>
      <c r="AC935">
        <v>0</v>
      </c>
      <c r="AD935">
        <v>0</v>
      </c>
      <c r="AE935">
        <v>0</v>
      </c>
      <c r="AF935">
        <v>0</v>
      </c>
      <c r="AG935">
        <v>0</v>
      </c>
      <c r="AH935" s="59" cm="1">
        <f t="array" ref="AH935">$B$1005+SUMPRODUCT(A935:AG935,TRANSPOSE($B$1006:$B$1038))</f>
        <v>-1.7821642672792239</v>
      </c>
      <c r="AI935" s="3">
        <f>EXP(EmployeeData36[[#This Row],[Logit]])</f>
        <v>0.16827356391465551</v>
      </c>
      <c r="AJ935">
        <f>EmployeeData36[[#This Row],[Odds]]/(1+EmployeeData36[[#This Row],[Odds]])</f>
        <v>0.14403609660634947</v>
      </c>
      <c r="AK935">
        <f>IF(AR935=1,LN(EmployeeData36[[#This Row],[Probability]]),LN(1-EmployeeData36[[#This Row],[Probability]]))</f>
        <v>-0.15552707266218058</v>
      </c>
      <c r="AL935" s="3">
        <f>(AR935-EmployeeData36[[#This Row],[Probability]])^2</f>
        <v>2.0746397125593639E-2</v>
      </c>
      <c r="AM935" t="str">
        <f>IF(EmployeeData36[[#This Row],[Probability]]&lt;10%,"Low",
IF(EmployeeData36[[#This Row],[Probability]]&lt;20%,"Moderate",
IF(EmployeeData36[[#This Row],[Probability]]&lt;30%,"High","Very High")))</f>
        <v>Moderate</v>
      </c>
      <c r="AN935">
        <f t="shared" si="14"/>
        <v>0</v>
      </c>
      <c r="AO935" t="str">
        <f>EmployeeData3[[#This Row],[Department]]</f>
        <v>Operations</v>
      </c>
      <c r="AP935" t="str">
        <f>EmployeeData3[[#This Row],[Country]]</f>
        <v>UK</v>
      </c>
      <c r="AQ935" t="str">
        <f>EmployeeData[[#This Row],[Job Level]]</f>
        <v>Senior</v>
      </c>
      <c r="AR935">
        <v>0</v>
      </c>
    </row>
    <row r="936" spans="1:44">
      <c r="A936">
        <v>34</v>
      </c>
      <c r="B936">
        <v>6.2</v>
      </c>
      <c r="C936">
        <v>6.2</v>
      </c>
      <c r="D936" s="3">
        <v>0.85</v>
      </c>
      <c r="E936">
        <v>0</v>
      </c>
      <c r="F936">
        <v>13</v>
      </c>
      <c r="G936">
        <v>56</v>
      </c>
      <c r="H936">
        <v>1</v>
      </c>
      <c r="I936">
        <v>2</v>
      </c>
      <c r="J936">
        <v>0</v>
      </c>
      <c r="K936">
        <v>37</v>
      </c>
      <c r="L936">
        <v>0</v>
      </c>
      <c r="M936">
        <v>0</v>
      </c>
      <c r="N936">
        <v>1</v>
      </c>
      <c r="O936">
        <v>0</v>
      </c>
      <c r="P936">
        <v>0</v>
      </c>
      <c r="Q936">
        <v>0</v>
      </c>
      <c r="R936">
        <v>1</v>
      </c>
      <c r="S936">
        <v>0</v>
      </c>
      <c r="T936">
        <v>0</v>
      </c>
      <c r="U936">
        <v>1</v>
      </c>
      <c r="V936">
        <v>0</v>
      </c>
      <c r="W936">
        <v>0</v>
      </c>
      <c r="X936">
        <v>0</v>
      </c>
      <c r="Y936">
        <v>0</v>
      </c>
      <c r="Z936">
        <v>0</v>
      </c>
      <c r="AA936">
        <v>0</v>
      </c>
      <c r="AB936">
        <v>0</v>
      </c>
      <c r="AC936">
        <v>0</v>
      </c>
      <c r="AD936">
        <v>0</v>
      </c>
      <c r="AE936">
        <v>1</v>
      </c>
      <c r="AF936">
        <v>0</v>
      </c>
      <c r="AG936">
        <v>1</v>
      </c>
      <c r="AH936" s="59" cm="1">
        <f t="array" ref="AH936">$B$1005+SUMPRODUCT(A936:AG936,TRANSPOSE($B$1006:$B$1038))</f>
        <v>-1.3869531857001278</v>
      </c>
      <c r="AI936" s="3">
        <f>EXP(EmployeeData36[[#This Row],[Logit]])</f>
        <v>0.24983534809925598</v>
      </c>
      <c r="AJ936">
        <f>EmployeeData36[[#This Row],[Odds]]/(1+EmployeeData36[[#This Row],[Odds]])</f>
        <v>0.19989460890124805</v>
      </c>
      <c r="AK936">
        <f>IF(AR936=1,LN(EmployeeData36[[#This Row],[Probability]]),LN(1-EmployeeData36[[#This Row],[Probability]]))</f>
        <v>-0.22301182111757323</v>
      </c>
      <c r="AL936" s="3">
        <f>(AR936-EmployeeData36[[#This Row],[Probability]])^2</f>
        <v>3.9957854667782913E-2</v>
      </c>
      <c r="AM936" t="str">
        <f>IF(EmployeeData36[[#This Row],[Probability]]&lt;10%,"Low",
IF(EmployeeData36[[#This Row],[Probability]]&lt;20%,"Moderate",
IF(EmployeeData36[[#This Row],[Probability]]&lt;30%,"High","Very High")))</f>
        <v>Moderate</v>
      </c>
      <c r="AN936">
        <f t="shared" si="14"/>
        <v>0</v>
      </c>
      <c r="AO936" t="str">
        <f>EmployeeData3[[#This Row],[Department]]</f>
        <v>Finance</v>
      </c>
      <c r="AP936" t="str">
        <f>EmployeeData3[[#This Row],[Country]]</f>
        <v>US</v>
      </c>
      <c r="AQ936" t="str">
        <f>EmployeeData[[#This Row],[Job Level]]</f>
        <v>Senior</v>
      </c>
      <c r="AR936">
        <v>0</v>
      </c>
    </row>
    <row r="937" spans="1:44">
      <c r="A937">
        <v>35</v>
      </c>
      <c r="B937">
        <v>12.5</v>
      </c>
      <c r="C937">
        <v>2.2000000000000002</v>
      </c>
      <c r="D937" s="3">
        <v>1.01</v>
      </c>
      <c r="E937">
        <v>0</v>
      </c>
      <c r="F937">
        <v>18</v>
      </c>
      <c r="G937">
        <v>62</v>
      </c>
      <c r="H937">
        <v>2</v>
      </c>
      <c r="I937">
        <v>7.2</v>
      </c>
      <c r="J937">
        <v>1</v>
      </c>
      <c r="K937">
        <v>50</v>
      </c>
      <c r="L937">
        <v>1</v>
      </c>
      <c r="M937">
        <v>0</v>
      </c>
      <c r="N937">
        <v>0</v>
      </c>
      <c r="O937">
        <v>0</v>
      </c>
      <c r="P937">
        <v>0</v>
      </c>
      <c r="Q937">
        <v>1</v>
      </c>
      <c r="R937">
        <v>0</v>
      </c>
      <c r="S937">
        <v>0</v>
      </c>
      <c r="T937">
        <v>0</v>
      </c>
      <c r="U937">
        <v>0</v>
      </c>
      <c r="V937">
        <v>1</v>
      </c>
      <c r="W937">
        <v>0</v>
      </c>
      <c r="X937">
        <v>0</v>
      </c>
      <c r="Y937">
        <v>0</v>
      </c>
      <c r="Z937">
        <v>0</v>
      </c>
      <c r="AA937">
        <v>0</v>
      </c>
      <c r="AB937">
        <v>0</v>
      </c>
      <c r="AC937">
        <v>0</v>
      </c>
      <c r="AD937">
        <v>0</v>
      </c>
      <c r="AE937">
        <v>0</v>
      </c>
      <c r="AF937">
        <v>1</v>
      </c>
      <c r="AG937">
        <v>0</v>
      </c>
      <c r="AH937" s="59" cm="1">
        <f t="array" ref="AH937">$B$1005+SUMPRODUCT(A937:AG937,TRANSPOSE($B$1006:$B$1038))</f>
        <v>-0.94408437365806619</v>
      </c>
      <c r="AI937" s="3">
        <f>EXP(EmployeeData36[[#This Row],[Logit]])</f>
        <v>0.38903561913413742</v>
      </c>
      <c r="AJ937">
        <f>EmployeeData36[[#This Row],[Odds]]/(1+EmployeeData36[[#This Row],[Odds]])</f>
        <v>0.28007605692404403</v>
      </c>
      <c r="AK937">
        <f>IF(AR937=1,LN(EmployeeData36[[#This Row],[Probability]]),LN(1-EmployeeData36[[#This Row],[Probability]]))</f>
        <v>-0.32860970716849291</v>
      </c>
      <c r="AL937" s="3">
        <f>(AR937-EmployeeData36[[#This Row],[Probability]])^2</f>
        <v>7.8442597662120347E-2</v>
      </c>
      <c r="AM937" t="str">
        <f>IF(EmployeeData36[[#This Row],[Probability]]&lt;10%,"Low",
IF(EmployeeData36[[#This Row],[Probability]]&lt;20%,"Moderate",
IF(EmployeeData36[[#This Row],[Probability]]&lt;30%,"High","Very High")))</f>
        <v>High</v>
      </c>
      <c r="AN937">
        <f t="shared" si="14"/>
        <v>0</v>
      </c>
      <c r="AO937" t="str">
        <f>EmployeeData3[[#This Row],[Department]]</f>
        <v>HR</v>
      </c>
      <c r="AP937" t="str">
        <f>EmployeeData3[[#This Row],[Country]]</f>
        <v>UK</v>
      </c>
      <c r="AQ937" t="str">
        <f>EmployeeData[[#This Row],[Job Level]]</f>
        <v>Manager</v>
      </c>
      <c r="AR937">
        <v>0</v>
      </c>
    </row>
    <row r="938" spans="1:44">
      <c r="A938">
        <v>42</v>
      </c>
      <c r="B938">
        <v>4.5999999999999996</v>
      </c>
      <c r="C938">
        <v>1</v>
      </c>
      <c r="D938" s="3">
        <v>1</v>
      </c>
      <c r="E938">
        <v>0</v>
      </c>
      <c r="F938">
        <v>16</v>
      </c>
      <c r="G938">
        <v>80</v>
      </c>
      <c r="H938">
        <v>14</v>
      </c>
      <c r="I938">
        <v>3.9</v>
      </c>
      <c r="J938">
        <v>0</v>
      </c>
      <c r="K938">
        <v>33</v>
      </c>
      <c r="L938">
        <v>0</v>
      </c>
      <c r="M938">
        <v>1</v>
      </c>
      <c r="N938">
        <v>0</v>
      </c>
      <c r="O938">
        <v>0</v>
      </c>
      <c r="P938">
        <v>0</v>
      </c>
      <c r="Q938">
        <v>0</v>
      </c>
      <c r="R938">
        <v>0</v>
      </c>
      <c r="S938">
        <v>0</v>
      </c>
      <c r="T938">
        <v>0</v>
      </c>
      <c r="U938">
        <v>0</v>
      </c>
      <c r="V938">
        <v>0</v>
      </c>
      <c r="W938">
        <v>1</v>
      </c>
      <c r="X938">
        <v>0</v>
      </c>
      <c r="Y938">
        <v>0</v>
      </c>
      <c r="Z938">
        <v>0</v>
      </c>
      <c r="AA938">
        <v>0</v>
      </c>
      <c r="AB938">
        <v>0</v>
      </c>
      <c r="AC938">
        <v>0</v>
      </c>
      <c r="AD938">
        <v>0</v>
      </c>
      <c r="AE938">
        <v>1</v>
      </c>
      <c r="AF938">
        <v>0</v>
      </c>
      <c r="AG938">
        <v>0</v>
      </c>
      <c r="AH938" s="59" cm="1">
        <f t="array" ref="AH938">$B$1005+SUMPRODUCT(A938:AG938,TRANSPOSE($B$1006:$B$1038))</f>
        <v>-2.331257018062463</v>
      </c>
      <c r="AI938" s="3">
        <f>EXP(EmployeeData36[[#This Row],[Logit]])</f>
        <v>9.7173521414075273E-2</v>
      </c>
      <c r="AJ938">
        <f>EmployeeData36[[#This Row],[Odds]]/(1+EmployeeData36[[#This Row],[Odds]])</f>
        <v>8.8567140490990598E-2</v>
      </c>
      <c r="AK938">
        <f>IF(AR938=1,LN(EmployeeData36[[#This Row],[Probability]]),LN(1-EmployeeData36[[#This Row],[Probability]]))</f>
        <v>-9.2737346919233063E-2</v>
      </c>
      <c r="AL938" s="3">
        <f>(AR938-EmployeeData36[[#This Row],[Probability]])^2</f>
        <v>7.8441383747508663E-3</v>
      </c>
      <c r="AM938" t="str">
        <f>IF(EmployeeData36[[#This Row],[Probability]]&lt;10%,"Low",
IF(EmployeeData36[[#This Row],[Probability]]&lt;20%,"Moderate",
IF(EmployeeData36[[#This Row],[Probability]]&lt;30%,"High","Very High")))</f>
        <v>Low</v>
      </c>
      <c r="AN938">
        <f t="shared" si="14"/>
        <v>0</v>
      </c>
      <c r="AO938" t="str">
        <f>EmployeeData3[[#This Row],[Department]]</f>
        <v>IT</v>
      </c>
      <c r="AP938" t="str">
        <f>EmployeeData3[[#This Row],[Country]]</f>
        <v>US</v>
      </c>
      <c r="AQ938" t="str">
        <f>EmployeeData[[#This Row],[Job Level]]</f>
        <v>Professional</v>
      </c>
      <c r="AR938">
        <v>0</v>
      </c>
    </row>
    <row r="939" spans="1:44">
      <c r="A939">
        <v>21</v>
      </c>
      <c r="B939">
        <v>6.1</v>
      </c>
      <c r="C939">
        <v>1</v>
      </c>
      <c r="D939" s="3">
        <v>1.03</v>
      </c>
      <c r="E939">
        <v>0</v>
      </c>
      <c r="F939">
        <v>7</v>
      </c>
      <c r="G939">
        <v>63</v>
      </c>
      <c r="H939">
        <v>3</v>
      </c>
      <c r="I939">
        <v>1.9</v>
      </c>
      <c r="J939">
        <v>0</v>
      </c>
      <c r="K939">
        <v>28</v>
      </c>
      <c r="L939">
        <v>1</v>
      </c>
      <c r="M939">
        <v>0</v>
      </c>
      <c r="N939">
        <v>0</v>
      </c>
      <c r="O939">
        <v>0</v>
      </c>
      <c r="P939">
        <v>0</v>
      </c>
      <c r="Q939">
        <v>1</v>
      </c>
      <c r="R939">
        <v>0</v>
      </c>
      <c r="S939">
        <v>0</v>
      </c>
      <c r="T939">
        <v>1</v>
      </c>
      <c r="U939">
        <v>0</v>
      </c>
      <c r="V939">
        <v>0</v>
      </c>
      <c r="W939">
        <v>0</v>
      </c>
      <c r="X939">
        <v>0</v>
      </c>
      <c r="Y939">
        <v>0</v>
      </c>
      <c r="Z939">
        <v>0</v>
      </c>
      <c r="AA939">
        <v>0</v>
      </c>
      <c r="AB939">
        <v>0</v>
      </c>
      <c r="AC939">
        <v>0</v>
      </c>
      <c r="AD939">
        <v>0</v>
      </c>
      <c r="AE939">
        <v>0</v>
      </c>
      <c r="AF939">
        <v>0</v>
      </c>
      <c r="AG939">
        <v>1</v>
      </c>
      <c r="AH939" s="59" cm="1">
        <f t="array" ref="AH939">$B$1005+SUMPRODUCT(A939:AG939,TRANSPOSE($B$1006:$B$1038))</f>
        <v>-1.799908400541617</v>
      </c>
      <c r="AI939" s="3">
        <f>EXP(EmployeeData36[[#This Row],[Logit]])</f>
        <v>0.16531403020370702</v>
      </c>
      <c r="AJ939">
        <f>EmployeeData36[[#This Row],[Odds]]/(1+EmployeeData36[[#This Row],[Odds]])</f>
        <v>0.14186221560793247</v>
      </c>
      <c r="AK939">
        <f>IF(AR939=1,LN(EmployeeData36[[#This Row],[Probability]]),LN(1-EmployeeData36[[#This Row],[Probability]]))</f>
        <v>-0.15299060451748381</v>
      </c>
      <c r="AL939" s="3">
        <f>(AR939-EmployeeData36[[#This Row],[Probability]])^2</f>
        <v>2.0124888217191519E-2</v>
      </c>
      <c r="AM939" t="str">
        <f>IF(EmployeeData36[[#This Row],[Probability]]&lt;10%,"Low",
IF(EmployeeData36[[#This Row],[Probability]]&lt;20%,"Moderate",
IF(EmployeeData36[[#This Row],[Probability]]&lt;30%,"High","Very High")))</f>
        <v>Moderate</v>
      </c>
      <c r="AN939">
        <f t="shared" si="14"/>
        <v>0</v>
      </c>
      <c r="AO939" t="str">
        <f>EmployeeData3[[#This Row],[Department]]</f>
        <v>Claims</v>
      </c>
      <c r="AP939" t="str">
        <f>EmployeeData3[[#This Row],[Country]]</f>
        <v>UK</v>
      </c>
      <c r="AQ939" t="str">
        <f>EmployeeData[[#This Row],[Job Level]]</f>
        <v>Manager</v>
      </c>
      <c r="AR939">
        <v>0</v>
      </c>
    </row>
    <row r="940" spans="1:44">
      <c r="A940">
        <v>37</v>
      </c>
      <c r="B940">
        <v>7</v>
      </c>
      <c r="C940">
        <v>0.4</v>
      </c>
      <c r="D940" s="3">
        <v>1.07</v>
      </c>
      <c r="E940">
        <v>0</v>
      </c>
      <c r="F940">
        <v>22</v>
      </c>
      <c r="G940">
        <v>73</v>
      </c>
      <c r="H940">
        <v>1</v>
      </c>
      <c r="I940">
        <v>1.2</v>
      </c>
      <c r="J940">
        <v>1</v>
      </c>
      <c r="K940">
        <v>20</v>
      </c>
      <c r="L940">
        <v>0</v>
      </c>
      <c r="M940">
        <v>0</v>
      </c>
      <c r="N940">
        <v>1</v>
      </c>
      <c r="O940">
        <v>0</v>
      </c>
      <c r="P940">
        <v>0</v>
      </c>
      <c r="Q940">
        <v>0</v>
      </c>
      <c r="R940">
        <v>0</v>
      </c>
      <c r="S940">
        <v>0</v>
      </c>
      <c r="T940">
        <v>0</v>
      </c>
      <c r="U940">
        <v>0</v>
      </c>
      <c r="V940">
        <v>0</v>
      </c>
      <c r="W940">
        <v>1</v>
      </c>
      <c r="X940">
        <v>0</v>
      </c>
      <c r="Y940">
        <v>0</v>
      </c>
      <c r="Z940">
        <v>0</v>
      </c>
      <c r="AA940">
        <v>0</v>
      </c>
      <c r="AB940">
        <v>0</v>
      </c>
      <c r="AC940">
        <v>0</v>
      </c>
      <c r="AD940">
        <v>0</v>
      </c>
      <c r="AE940">
        <v>0</v>
      </c>
      <c r="AF940">
        <v>0</v>
      </c>
      <c r="AG940">
        <v>1</v>
      </c>
      <c r="AH940" s="59" cm="1">
        <f t="array" ref="AH940">$B$1005+SUMPRODUCT(A940:AG940,TRANSPOSE($B$1006:$B$1038))</f>
        <v>-2.3798561254412145</v>
      </c>
      <c r="AI940" s="3">
        <f>EXP(EmployeeData36[[#This Row],[Logit]])</f>
        <v>9.2563894141787187E-2</v>
      </c>
      <c r="AJ940">
        <f>EmployeeData36[[#This Row],[Odds]]/(1+EmployeeData36[[#This Row],[Odds]])</f>
        <v>8.4721721665986821E-2</v>
      </c>
      <c r="AK940">
        <f>IF(AR940=1,LN(EmployeeData36[[#This Row],[Probability]]),LN(1-EmployeeData36[[#This Row],[Probability]]))</f>
        <v>-2.4683832560589889</v>
      </c>
      <c r="AL940" s="3">
        <f>(AR940-EmployeeData36[[#This Row],[Probability]])^2</f>
        <v>0.83773432679007531</v>
      </c>
      <c r="AM940" t="str">
        <f>IF(EmployeeData36[[#This Row],[Probability]]&lt;10%,"Low",
IF(EmployeeData36[[#This Row],[Probability]]&lt;20%,"Moderate",
IF(EmployeeData36[[#This Row],[Probability]]&lt;30%,"High","Very High")))</f>
        <v>Low</v>
      </c>
      <c r="AN940">
        <f t="shared" si="14"/>
        <v>1</v>
      </c>
      <c r="AO940" t="str">
        <f>EmployeeData3[[#This Row],[Department]]</f>
        <v>IT</v>
      </c>
      <c r="AP940" t="str">
        <f>EmployeeData3[[#This Row],[Country]]</f>
        <v>UK</v>
      </c>
      <c r="AQ940" t="str">
        <f>EmployeeData[[#This Row],[Job Level]]</f>
        <v>Professional</v>
      </c>
      <c r="AR940">
        <v>1</v>
      </c>
    </row>
    <row r="941" spans="1:44">
      <c r="A941">
        <v>41</v>
      </c>
      <c r="B941">
        <v>6.4</v>
      </c>
      <c r="C941">
        <v>6.4</v>
      </c>
      <c r="D941" s="3">
        <v>0.99</v>
      </c>
      <c r="E941">
        <v>0</v>
      </c>
      <c r="F941">
        <v>16</v>
      </c>
      <c r="G941">
        <v>70</v>
      </c>
      <c r="H941">
        <v>7</v>
      </c>
      <c r="I941">
        <v>8.4</v>
      </c>
      <c r="J941">
        <v>0</v>
      </c>
      <c r="K941">
        <v>26</v>
      </c>
      <c r="L941">
        <v>1</v>
      </c>
      <c r="M941">
        <v>0</v>
      </c>
      <c r="N941">
        <v>1</v>
      </c>
      <c r="O941">
        <v>0</v>
      </c>
      <c r="P941">
        <v>1</v>
      </c>
      <c r="Q941">
        <v>0</v>
      </c>
      <c r="R941">
        <v>0</v>
      </c>
      <c r="S941">
        <v>0</v>
      </c>
      <c r="T941">
        <v>0</v>
      </c>
      <c r="U941">
        <v>0</v>
      </c>
      <c r="V941">
        <v>0</v>
      </c>
      <c r="W941">
        <v>0</v>
      </c>
      <c r="X941">
        <v>0</v>
      </c>
      <c r="Y941">
        <v>0</v>
      </c>
      <c r="Z941">
        <v>0</v>
      </c>
      <c r="AA941">
        <v>0</v>
      </c>
      <c r="AB941">
        <v>0</v>
      </c>
      <c r="AC941">
        <v>0</v>
      </c>
      <c r="AD941">
        <v>0</v>
      </c>
      <c r="AE941">
        <v>0</v>
      </c>
      <c r="AF941">
        <v>0</v>
      </c>
      <c r="AG941">
        <v>0</v>
      </c>
      <c r="AH941" s="59" cm="1">
        <f t="array" ref="AH941">$B$1005+SUMPRODUCT(A941:AG941,TRANSPOSE($B$1006:$B$1038))</f>
        <v>-0.50181528181525836</v>
      </c>
      <c r="AI941" s="3">
        <f>EXP(EmployeeData36[[#This Row],[Logit]])</f>
        <v>0.60543063436573608</v>
      </c>
      <c r="AJ941">
        <f>EmployeeData36[[#This Row],[Odds]]/(1+EmployeeData36[[#This Row],[Odds]])</f>
        <v>0.37711416576084333</v>
      </c>
      <c r="AK941">
        <f>IF(AR941=1,LN(EmployeeData36[[#This Row],[Probability]]),LN(1-EmployeeData36[[#This Row],[Probability]]))</f>
        <v>-0.47339202860985552</v>
      </c>
      <c r="AL941" s="3">
        <f>(AR941-EmployeeData36[[#This Row],[Probability]])^2</f>
        <v>0.14221509401749682</v>
      </c>
      <c r="AM941" t="str">
        <f>IF(EmployeeData36[[#This Row],[Probability]]&lt;10%,"Low",
IF(EmployeeData36[[#This Row],[Probability]]&lt;20%,"Moderate",
IF(EmployeeData36[[#This Row],[Probability]]&lt;30%,"High","Very High")))</f>
        <v>Very High</v>
      </c>
      <c r="AN941">
        <f t="shared" si="14"/>
        <v>0</v>
      </c>
      <c r="AO941" t="str">
        <f>EmployeeData3[[#This Row],[Department]]</f>
        <v>Operations</v>
      </c>
      <c r="AP941" t="str">
        <f>EmployeeData3[[#This Row],[Country]]</f>
        <v>UK</v>
      </c>
      <c r="AQ941" t="str">
        <f>EmployeeData[[#This Row],[Job Level]]</f>
        <v>Entry</v>
      </c>
      <c r="AR941">
        <v>0</v>
      </c>
    </row>
    <row r="942" spans="1:44">
      <c r="A942">
        <v>33</v>
      </c>
      <c r="B942">
        <v>1.8</v>
      </c>
      <c r="C942">
        <v>1.8</v>
      </c>
      <c r="D942" s="3">
        <v>1.03</v>
      </c>
      <c r="E942">
        <v>0</v>
      </c>
      <c r="F942">
        <v>7</v>
      </c>
      <c r="G942">
        <v>76</v>
      </c>
      <c r="H942">
        <v>11</v>
      </c>
      <c r="I942">
        <v>3.2</v>
      </c>
      <c r="J942">
        <v>0</v>
      </c>
      <c r="K942">
        <v>40</v>
      </c>
      <c r="L942">
        <v>1</v>
      </c>
      <c r="M942">
        <v>0</v>
      </c>
      <c r="N942">
        <v>0</v>
      </c>
      <c r="O942">
        <v>0</v>
      </c>
      <c r="P942">
        <v>1</v>
      </c>
      <c r="Q942">
        <v>0</v>
      </c>
      <c r="R942">
        <v>0</v>
      </c>
      <c r="S942">
        <v>0</v>
      </c>
      <c r="T942">
        <v>0</v>
      </c>
      <c r="U942">
        <v>0</v>
      </c>
      <c r="V942">
        <v>1</v>
      </c>
      <c r="W942">
        <v>0</v>
      </c>
      <c r="X942">
        <v>0</v>
      </c>
      <c r="Y942">
        <v>0</v>
      </c>
      <c r="Z942">
        <v>0</v>
      </c>
      <c r="AA942">
        <v>0</v>
      </c>
      <c r="AB942">
        <v>0</v>
      </c>
      <c r="AC942">
        <v>0</v>
      </c>
      <c r="AD942">
        <v>0</v>
      </c>
      <c r="AE942">
        <v>1</v>
      </c>
      <c r="AF942">
        <v>1</v>
      </c>
      <c r="AG942">
        <v>0</v>
      </c>
      <c r="AH942" s="59" cm="1">
        <f t="array" ref="AH942">$B$1005+SUMPRODUCT(A942:AG942,TRANSPOSE($B$1006:$B$1038))</f>
        <v>-1.1519463108163968</v>
      </c>
      <c r="AI942" s="3">
        <f>EXP(EmployeeData36[[#This Row],[Logit]])</f>
        <v>0.31602109515100085</v>
      </c>
      <c r="AJ942">
        <f>EmployeeData36[[#This Row],[Odds]]/(1+EmployeeData36[[#This Row],[Odds]])</f>
        <v>0.24013376101295733</v>
      </c>
      <c r="AK942">
        <f>IF(AR942=1,LN(EmployeeData36[[#This Row],[Probability]]),LN(1-EmployeeData36[[#This Row],[Probability]]))</f>
        <v>-0.27461286252465106</v>
      </c>
      <c r="AL942" s="3">
        <f>(AR942-EmployeeData36[[#This Row],[Probability]])^2</f>
        <v>5.7664223178228106E-2</v>
      </c>
      <c r="AM942" t="str">
        <f>IF(EmployeeData36[[#This Row],[Probability]]&lt;10%,"Low",
IF(EmployeeData36[[#This Row],[Probability]]&lt;20%,"Moderate",
IF(EmployeeData36[[#This Row],[Probability]]&lt;30%,"High","Very High")))</f>
        <v>High</v>
      </c>
      <c r="AN942">
        <f t="shared" si="14"/>
        <v>0</v>
      </c>
      <c r="AO942" t="str">
        <f>EmployeeData3[[#This Row],[Department]]</f>
        <v>HR</v>
      </c>
      <c r="AP942" t="str">
        <f>EmployeeData3[[#This Row],[Country]]</f>
        <v>US</v>
      </c>
      <c r="AQ942" t="str">
        <f>EmployeeData[[#This Row],[Job Level]]</f>
        <v>Entry</v>
      </c>
      <c r="AR942">
        <v>0</v>
      </c>
    </row>
    <row r="943" spans="1:44">
      <c r="A943">
        <v>34</v>
      </c>
      <c r="B943">
        <v>9.1999999999999993</v>
      </c>
      <c r="C943">
        <v>0.6</v>
      </c>
      <c r="D943" s="3">
        <v>0.88</v>
      </c>
      <c r="E943">
        <v>1</v>
      </c>
      <c r="F943">
        <v>36</v>
      </c>
      <c r="G943">
        <v>78</v>
      </c>
      <c r="H943">
        <v>3</v>
      </c>
      <c r="I943">
        <v>2.7</v>
      </c>
      <c r="J943">
        <v>0</v>
      </c>
      <c r="K943">
        <v>23</v>
      </c>
      <c r="L943">
        <v>0</v>
      </c>
      <c r="M943">
        <v>0</v>
      </c>
      <c r="N943">
        <v>0</v>
      </c>
      <c r="O943">
        <v>1</v>
      </c>
      <c r="P943">
        <v>0</v>
      </c>
      <c r="Q943">
        <v>0</v>
      </c>
      <c r="R943">
        <v>0</v>
      </c>
      <c r="S943">
        <v>0</v>
      </c>
      <c r="T943">
        <v>0</v>
      </c>
      <c r="U943">
        <v>0</v>
      </c>
      <c r="V943">
        <v>0</v>
      </c>
      <c r="W943">
        <v>0</v>
      </c>
      <c r="X943">
        <v>0</v>
      </c>
      <c r="Y943">
        <v>0</v>
      </c>
      <c r="Z943">
        <v>0</v>
      </c>
      <c r="AA943">
        <v>0</v>
      </c>
      <c r="AB943">
        <v>0</v>
      </c>
      <c r="AC943">
        <v>0</v>
      </c>
      <c r="AD943">
        <v>0</v>
      </c>
      <c r="AE943">
        <v>1</v>
      </c>
      <c r="AF943">
        <v>1</v>
      </c>
      <c r="AG943">
        <v>0</v>
      </c>
      <c r="AH943" s="59" cm="1">
        <f t="array" ref="AH943">$B$1005+SUMPRODUCT(A943:AG943,TRANSPOSE($B$1006:$B$1038))</f>
        <v>-3.7845185572876279</v>
      </c>
      <c r="AI943" s="3">
        <f>EXP(EmployeeData36[[#This Row],[Logit]])</f>
        <v>2.2719798425454414E-2</v>
      </c>
      <c r="AJ943">
        <f>EmployeeData36[[#This Row],[Odds]]/(1+EmployeeData36[[#This Row],[Odds]])</f>
        <v>2.2215076368359218E-2</v>
      </c>
      <c r="AK943">
        <f>IF(AR943=1,LN(EmployeeData36[[#This Row],[Probability]]),LN(1-EmployeeData36[[#This Row],[Probability]]))</f>
        <v>-2.2465547619131134E-2</v>
      </c>
      <c r="AL943" s="3">
        <f>(AR943-EmployeeData36[[#This Row],[Probability]])^2</f>
        <v>4.9350961805203224E-4</v>
      </c>
      <c r="AM943" t="str">
        <f>IF(EmployeeData36[[#This Row],[Probability]]&lt;10%,"Low",
IF(EmployeeData36[[#This Row],[Probability]]&lt;20%,"Moderate",
IF(EmployeeData36[[#This Row],[Probability]]&lt;30%,"High","Very High")))</f>
        <v>Low</v>
      </c>
      <c r="AN943">
        <f t="shared" si="14"/>
        <v>0</v>
      </c>
      <c r="AO943" t="str">
        <f>EmployeeData3[[#This Row],[Department]]</f>
        <v>Operations</v>
      </c>
      <c r="AP943" t="str">
        <f>EmployeeData3[[#This Row],[Country]]</f>
        <v>US</v>
      </c>
      <c r="AQ943" t="str">
        <f>EmployeeData[[#This Row],[Job Level]]</f>
        <v>Professional</v>
      </c>
      <c r="AR943">
        <v>0</v>
      </c>
    </row>
    <row r="944" spans="1:44">
      <c r="A944">
        <v>34</v>
      </c>
      <c r="B944">
        <v>8.3000000000000007</v>
      </c>
      <c r="C944">
        <v>1</v>
      </c>
      <c r="D944" s="3">
        <v>0.88</v>
      </c>
      <c r="E944">
        <v>1</v>
      </c>
      <c r="F944">
        <v>20</v>
      </c>
      <c r="G944">
        <v>57</v>
      </c>
      <c r="H944">
        <v>7</v>
      </c>
      <c r="I944">
        <v>3.8</v>
      </c>
      <c r="J944">
        <v>0</v>
      </c>
      <c r="K944">
        <v>13</v>
      </c>
      <c r="L944">
        <v>1</v>
      </c>
      <c r="M944">
        <v>1</v>
      </c>
      <c r="N944">
        <v>0</v>
      </c>
      <c r="O944">
        <v>0</v>
      </c>
      <c r="P944">
        <v>0</v>
      </c>
      <c r="Q944">
        <v>0</v>
      </c>
      <c r="R944">
        <v>1</v>
      </c>
      <c r="S944">
        <v>0</v>
      </c>
      <c r="T944">
        <v>0</v>
      </c>
      <c r="U944">
        <v>0</v>
      </c>
      <c r="V944">
        <v>0</v>
      </c>
      <c r="W944">
        <v>0</v>
      </c>
      <c r="X944">
        <v>0</v>
      </c>
      <c r="Y944">
        <v>0</v>
      </c>
      <c r="Z944">
        <v>0</v>
      </c>
      <c r="AA944">
        <v>0</v>
      </c>
      <c r="AB944">
        <v>0</v>
      </c>
      <c r="AC944">
        <v>0</v>
      </c>
      <c r="AD944">
        <v>0</v>
      </c>
      <c r="AE944">
        <v>1</v>
      </c>
      <c r="AF944">
        <v>0</v>
      </c>
      <c r="AG944">
        <v>1</v>
      </c>
      <c r="AH944" s="59" cm="1">
        <f t="array" ref="AH944">$B$1005+SUMPRODUCT(A944:AG944,TRANSPOSE($B$1006:$B$1038))</f>
        <v>-2.6492419201193913</v>
      </c>
      <c r="AI944" s="3">
        <f>EXP(EmployeeData36[[#This Row],[Logit]])</f>
        <v>7.0704792629822127E-2</v>
      </c>
      <c r="AJ944">
        <f>EmployeeData36[[#This Row],[Odds]]/(1+EmployeeData36[[#This Row],[Odds]])</f>
        <v>6.6035748711052139E-2</v>
      </c>
      <c r="AK944">
        <f>IF(AR944=1,LN(EmployeeData36[[#This Row],[Probability]]),LN(1-EmployeeData36[[#This Row],[Probability]]))</f>
        <v>-6.8317116337028763E-2</v>
      </c>
      <c r="AL944" s="3">
        <f>(AR944-EmployeeData36[[#This Row],[Probability]])^2</f>
        <v>4.3607201078292241E-3</v>
      </c>
      <c r="AM944" t="str">
        <f>IF(EmployeeData36[[#This Row],[Probability]]&lt;10%,"Low",
IF(EmployeeData36[[#This Row],[Probability]]&lt;20%,"Moderate",
IF(EmployeeData36[[#This Row],[Probability]]&lt;30%,"High","Very High")))</f>
        <v>Low</v>
      </c>
      <c r="AN944">
        <f t="shared" si="14"/>
        <v>0</v>
      </c>
      <c r="AO944" t="str">
        <f>EmployeeData3[[#This Row],[Department]]</f>
        <v>Operations</v>
      </c>
      <c r="AP944" t="str">
        <f>EmployeeData3[[#This Row],[Country]]</f>
        <v>US</v>
      </c>
      <c r="AQ944" t="str">
        <f>EmployeeData[[#This Row],[Job Level]]</f>
        <v>Senior</v>
      </c>
      <c r="AR944">
        <v>0</v>
      </c>
    </row>
    <row r="945" spans="1:44">
      <c r="A945">
        <v>34</v>
      </c>
      <c r="B945">
        <v>4.3</v>
      </c>
      <c r="C945">
        <v>2.2000000000000002</v>
      </c>
      <c r="D945" s="3">
        <v>1.01</v>
      </c>
      <c r="E945">
        <v>0</v>
      </c>
      <c r="F945">
        <v>15</v>
      </c>
      <c r="G945">
        <v>49</v>
      </c>
      <c r="H945">
        <v>9</v>
      </c>
      <c r="I945">
        <v>4.0999999999999996</v>
      </c>
      <c r="J945">
        <v>1</v>
      </c>
      <c r="K945">
        <v>5</v>
      </c>
      <c r="L945">
        <v>0</v>
      </c>
      <c r="M945">
        <v>0</v>
      </c>
      <c r="N945">
        <v>0</v>
      </c>
      <c r="O945">
        <v>1</v>
      </c>
      <c r="P945">
        <v>0</v>
      </c>
      <c r="Q945">
        <v>0</v>
      </c>
      <c r="R945">
        <v>1</v>
      </c>
      <c r="S945">
        <v>0</v>
      </c>
      <c r="T945">
        <v>0</v>
      </c>
      <c r="U945">
        <v>0</v>
      </c>
      <c r="V945">
        <v>0</v>
      </c>
      <c r="W945">
        <v>0</v>
      </c>
      <c r="X945">
        <v>0</v>
      </c>
      <c r="Y945">
        <v>0</v>
      </c>
      <c r="Z945">
        <v>1</v>
      </c>
      <c r="AA945">
        <v>0</v>
      </c>
      <c r="AB945">
        <v>0</v>
      </c>
      <c r="AC945">
        <v>1</v>
      </c>
      <c r="AD945">
        <v>0</v>
      </c>
      <c r="AE945">
        <v>0</v>
      </c>
      <c r="AF945">
        <v>0</v>
      </c>
      <c r="AG945">
        <v>1</v>
      </c>
      <c r="AH945" s="59" cm="1">
        <f t="array" ref="AH945">$B$1005+SUMPRODUCT(A945:AG945,TRANSPOSE($B$1006:$B$1038))</f>
        <v>-1.0654420354998992</v>
      </c>
      <c r="AI945" s="3">
        <f>EXP(EmployeeData36[[#This Row],[Logit]])</f>
        <v>0.34457550649176266</v>
      </c>
      <c r="AJ945">
        <f>EmployeeData36[[#This Row],[Odds]]/(1+EmployeeData36[[#This Row],[Odds]])</f>
        <v>0.25627084892452162</v>
      </c>
      <c r="AK945">
        <f>IF(AR945=1,LN(EmployeeData36[[#This Row],[Probability]]),LN(1-EmployeeData36[[#This Row],[Probability]]))</f>
        <v>-0.29607835468263005</v>
      </c>
      <c r="AL945" s="3">
        <f>(AR945-EmployeeData36[[#This Row],[Probability]])^2</f>
        <v>6.5674748008494988E-2</v>
      </c>
      <c r="AM945" t="str">
        <f>IF(EmployeeData36[[#This Row],[Probability]]&lt;10%,"Low",
IF(EmployeeData36[[#This Row],[Probability]]&lt;20%,"Moderate",
IF(EmployeeData36[[#This Row],[Probability]]&lt;30%,"High","Very High")))</f>
        <v>High</v>
      </c>
      <c r="AN945">
        <f t="shared" si="14"/>
        <v>0</v>
      </c>
      <c r="AO945" t="str">
        <f>EmployeeData3[[#This Row],[Department]]</f>
        <v>Underwriting</v>
      </c>
      <c r="AP945" t="str">
        <f>EmployeeData3[[#This Row],[Country]]</f>
        <v>Ireland</v>
      </c>
      <c r="AQ945" t="str">
        <f>EmployeeData[[#This Row],[Job Level]]</f>
        <v>Senior</v>
      </c>
      <c r="AR945">
        <v>0</v>
      </c>
    </row>
    <row r="946" spans="1:44">
      <c r="A946">
        <v>38</v>
      </c>
      <c r="B946">
        <v>1.9</v>
      </c>
      <c r="C946">
        <v>1.9</v>
      </c>
      <c r="D946" s="3">
        <v>1.23</v>
      </c>
      <c r="E946">
        <v>1</v>
      </c>
      <c r="F946">
        <v>29</v>
      </c>
      <c r="G946">
        <v>66</v>
      </c>
      <c r="H946">
        <v>4</v>
      </c>
      <c r="I946">
        <v>1.8</v>
      </c>
      <c r="J946">
        <v>0</v>
      </c>
      <c r="K946">
        <v>30</v>
      </c>
      <c r="L946">
        <v>1</v>
      </c>
      <c r="M946">
        <v>0</v>
      </c>
      <c r="N946">
        <v>0</v>
      </c>
      <c r="O946">
        <v>0</v>
      </c>
      <c r="P946">
        <v>0</v>
      </c>
      <c r="Q946">
        <v>0</v>
      </c>
      <c r="R946">
        <v>1</v>
      </c>
      <c r="S946">
        <v>0</v>
      </c>
      <c r="T946">
        <v>0</v>
      </c>
      <c r="U946">
        <v>1</v>
      </c>
      <c r="V946">
        <v>0</v>
      </c>
      <c r="W946">
        <v>0</v>
      </c>
      <c r="X946">
        <v>0</v>
      </c>
      <c r="Y946">
        <v>0</v>
      </c>
      <c r="Z946">
        <v>0</v>
      </c>
      <c r="AA946">
        <v>1</v>
      </c>
      <c r="AB946">
        <v>0</v>
      </c>
      <c r="AC946">
        <v>0</v>
      </c>
      <c r="AD946">
        <v>0</v>
      </c>
      <c r="AE946">
        <v>0</v>
      </c>
      <c r="AF946">
        <v>0</v>
      </c>
      <c r="AG946">
        <v>0</v>
      </c>
      <c r="AH946" s="59" cm="1">
        <f t="array" ref="AH946">$B$1005+SUMPRODUCT(A946:AG946,TRANSPOSE($B$1006:$B$1038))</f>
        <v>-1.217294472664608</v>
      </c>
      <c r="AI946" s="3">
        <f>EXP(EmployeeData36[[#This Row],[Logit]])</f>
        <v>0.29603000171040761</v>
      </c>
      <c r="AJ946">
        <f>EmployeeData36[[#This Row],[Odds]]/(1+EmployeeData36[[#This Row],[Odds]])</f>
        <v>0.22841292355865866</v>
      </c>
      <c r="AK946">
        <f>IF(AR946=1,LN(EmployeeData36[[#This Row],[Probability]]),LN(1-EmployeeData36[[#This Row],[Probability]]))</f>
        <v>-0.25930574713004534</v>
      </c>
      <c r="AL946" s="3">
        <f>(AR946-EmployeeData36[[#This Row],[Probability]])^2</f>
        <v>5.2172463648613644E-2</v>
      </c>
      <c r="AM946" t="str">
        <f>IF(EmployeeData36[[#This Row],[Probability]]&lt;10%,"Low",
IF(EmployeeData36[[#This Row],[Probability]]&lt;20%,"Moderate",
IF(EmployeeData36[[#This Row],[Probability]]&lt;30%,"High","Very High")))</f>
        <v>High</v>
      </c>
      <c r="AN946">
        <f t="shared" si="14"/>
        <v>0</v>
      </c>
      <c r="AO946" t="str">
        <f>EmployeeData3[[#This Row],[Department]]</f>
        <v>Finance</v>
      </c>
      <c r="AP946" t="str">
        <f>EmployeeData3[[#This Row],[Country]]</f>
        <v>Canada</v>
      </c>
      <c r="AQ946" t="str">
        <f>EmployeeData[[#This Row],[Job Level]]</f>
        <v>Senior</v>
      </c>
      <c r="AR946">
        <v>0</v>
      </c>
    </row>
    <row r="947" spans="1:44">
      <c r="A947">
        <v>39</v>
      </c>
      <c r="B947">
        <v>4</v>
      </c>
      <c r="C947">
        <v>3.1</v>
      </c>
      <c r="D947" s="3">
        <v>0.93</v>
      </c>
      <c r="E947">
        <v>0</v>
      </c>
      <c r="F947">
        <v>33</v>
      </c>
      <c r="G947">
        <v>87</v>
      </c>
      <c r="H947">
        <v>3</v>
      </c>
      <c r="I947">
        <v>4.7</v>
      </c>
      <c r="J947">
        <v>0</v>
      </c>
      <c r="K947">
        <v>27</v>
      </c>
      <c r="L947">
        <v>1</v>
      </c>
      <c r="M947">
        <v>1</v>
      </c>
      <c r="N947">
        <v>0</v>
      </c>
      <c r="O947">
        <v>0</v>
      </c>
      <c r="P947">
        <v>0</v>
      </c>
      <c r="Q947">
        <v>0</v>
      </c>
      <c r="R947">
        <v>1</v>
      </c>
      <c r="S947">
        <v>0</v>
      </c>
      <c r="T947">
        <v>0</v>
      </c>
      <c r="U947">
        <v>0</v>
      </c>
      <c r="V947">
        <v>0</v>
      </c>
      <c r="W947">
        <v>1</v>
      </c>
      <c r="X947">
        <v>0</v>
      </c>
      <c r="Y947">
        <v>0</v>
      </c>
      <c r="Z947">
        <v>0</v>
      </c>
      <c r="AA947">
        <v>0</v>
      </c>
      <c r="AB947">
        <v>0</v>
      </c>
      <c r="AC947">
        <v>0</v>
      </c>
      <c r="AD947">
        <v>0</v>
      </c>
      <c r="AE947">
        <v>0</v>
      </c>
      <c r="AF947">
        <v>0</v>
      </c>
      <c r="AG947">
        <v>0</v>
      </c>
      <c r="AH947" s="59" cm="1">
        <f t="array" ref="AH947">$B$1005+SUMPRODUCT(A947:AG947,TRANSPOSE($B$1006:$B$1038))</f>
        <v>-1.8532762853022724</v>
      </c>
      <c r="AI947" s="3">
        <f>EXP(EmployeeData36[[#This Row],[Logit]])</f>
        <v>0.15672285547124309</v>
      </c>
      <c r="AJ947">
        <f>EmployeeData36[[#This Row],[Odds]]/(1+EmployeeData36[[#This Row],[Odds]])</f>
        <v>0.13548868229753705</v>
      </c>
      <c r="AK947">
        <f>IF(AR947=1,LN(EmployeeData36[[#This Row],[Probability]]),LN(1-EmployeeData36[[#This Row],[Probability]]))</f>
        <v>-0.14559088232798786</v>
      </c>
      <c r="AL947" s="3">
        <f>(AR947-EmployeeData36[[#This Row],[Probability]])^2</f>
        <v>1.835718303072293E-2</v>
      </c>
      <c r="AM947" t="str">
        <f>IF(EmployeeData36[[#This Row],[Probability]]&lt;10%,"Low",
IF(EmployeeData36[[#This Row],[Probability]]&lt;20%,"Moderate",
IF(EmployeeData36[[#This Row],[Probability]]&lt;30%,"High","Very High")))</f>
        <v>Moderate</v>
      </c>
      <c r="AN947">
        <f t="shared" si="14"/>
        <v>0</v>
      </c>
      <c r="AO947" t="str">
        <f>EmployeeData3[[#This Row],[Department]]</f>
        <v>IT</v>
      </c>
      <c r="AP947" t="str">
        <f>EmployeeData3[[#This Row],[Country]]</f>
        <v>UK</v>
      </c>
      <c r="AQ947" t="str">
        <f>EmployeeData[[#This Row],[Job Level]]</f>
        <v>Senior</v>
      </c>
      <c r="AR947">
        <v>0</v>
      </c>
    </row>
    <row r="948" spans="1:44">
      <c r="A948">
        <v>21</v>
      </c>
      <c r="B948">
        <v>0.9</v>
      </c>
      <c r="C948">
        <v>0.9</v>
      </c>
      <c r="D948" s="3">
        <v>0.89</v>
      </c>
      <c r="E948">
        <v>0</v>
      </c>
      <c r="F948">
        <v>15</v>
      </c>
      <c r="G948">
        <v>91</v>
      </c>
      <c r="H948">
        <v>16</v>
      </c>
      <c r="I948">
        <v>0.7</v>
      </c>
      <c r="J948">
        <v>0</v>
      </c>
      <c r="K948">
        <v>16</v>
      </c>
      <c r="L948">
        <v>1</v>
      </c>
      <c r="M948">
        <v>0</v>
      </c>
      <c r="N948">
        <v>0</v>
      </c>
      <c r="O948">
        <v>0</v>
      </c>
      <c r="P948">
        <v>0</v>
      </c>
      <c r="Q948">
        <v>0</v>
      </c>
      <c r="R948">
        <v>0</v>
      </c>
      <c r="S948">
        <v>0</v>
      </c>
      <c r="T948">
        <v>0</v>
      </c>
      <c r="U948">
        <v>0</v>
      </c>
      <c r="V948">
        <v>0</v>
      </c>
      <c r="W948">
        <v>1</v>
      </c>
      <c r="X948">
        <v>0</v>
      </c>
      <c r="Y948">
        <v>0</v>
      </c>
      <c r="Z948">
        <v>0</v>
      </c>
      <c r="AA948">
        <v>0</v>
      </c>
      <c r="AB948">
        <v>0</v>
      </c>
      <c r="AC948">
        <v>0</v>
      </c>
      <c r="AD948">
        <v>1</v>
      </c>
      <c r="AE948">
        <v>0</v>
      </c>
      <c r="AF948">
        <v>0</v>
      </c>
      <c r="AG948">
        <v>0</v>
      </c>
      <c r="AH948" s="59" cm="1">
        <f t="array" ref="AH948">$B$1005+SUMPRODUCT(A948:AG948,TRANSPOSE($B$1006:$B$1038))</f>
        <v>-1.8637576652205945</v>
      </c>
      <c r="AI948" s="3">
        <f>EXP(EmployeeData36[[#This Row],[Logit]])</f>
        <v>0.15508876241623304</v>
      </c>
      <c r="AJ948">
        <f>EmployeeData36[[#This Row],[Odds]]/(1+EmployeeData36[[#This Row],[Odds]])</f>
        <v>0.13426566638205009</v>
      </c>
      <c r="AK948">
        <f>IF(AR948=1,LN(EmployeeData36[[#This Row],[Probability]]),LN(1-EmployeeData36[[#This Row],[Probability]]))</f>
        <v>-0.14417719159772771</v>
      </c>
      <c r="AL948" s="3">
        <f>(AR948-EmployeeData36[[#This Row],[Probability]])^2</f>
        <v>1.8027269169015977E-2</v>
      </c>
      <c r="AM948" t="str">
        <f>IF(EmployeeData36[[#This Row],[Probability]]&lt;10%,"Low",
IF(EmployeeData36[[#This Row],[Probability]]&lt;20%,"Moderate",
IF(EmployeeData36[[#This Row],[Probability]]&lt;30%,"High","Very High")))</f>
        <v>Moderate</v>
      </c>
      <c r="AN948">
        <f t="shared" si="14"/>
        <v>0</v>
      </c>
      <c r="AO948" t="str">
        <f>EmployeeData3[[#This Row],[Department]]</f>
        <v>IT</v>
      </c>
      <c r="AP948" t="str">
        <f>EmployeeData3[[#This Row],[Country]]</f>
        <v>Singapore</v>
      </c>
      <c r="AQ948" t="str">
        <f>EmployeeData[[#This Row],[Job Level]]</f>
        <v>Professional</v>
      </c>
      <c r="AR948">
        <v>0</v>
      </c>
    </row>
    <row r="949" spans="1:44">
      <c r="A949">
        <v>44</v>
      </c>
      <c r="B949">
        <v>10</v>
      </c>
      <c r="C949">
        <v>2.4</v>
      </c>
      <c r="D949" s="3">
        <v>0.92</v>
      </c>
      <c r="E949">
        <v>0</v>
      </c>
      <c r="F949">
        <v>19</v>
      </c>
      <c r="G949">
        <v>94</v>
      </c>
      <c r="H949">
        <v>1</v>
      </c>
      <c r="I949">
        <v>4</v>
      </c>
      <c r="J949">
        <v>1</v>
      </c>
      <c r="K949">
        <v>36</v>
      </c>
      <c r="L949">
        <v>0</v>
      </c>
      <c r="M949">
        <v>0</v>
      </c>
      <c r="N949">
        <v>0</v>
      </c>
      <c r="O949">
        <v>0</v>
      </c>
      <c r="P949">
        <v>0</v>
      </c>
      <c r="Q949">
        <v>0</v>
      </c>
      <c r="R949">
        <v>0</v>
      </c>
      <c r="S949">
        <v>0</v>
      </c>
      <c r="T949">
        <v>1</v>
      </c>
      <c r="U949">
        <v>0</v>
      </c>
      <c r="V949">
        <v>0</v>
      </c>
      <c r="W949">
        <v>0</v>
      </c>
      <c r="X949">
        <v>0</v>
      </c>
      <c r="Y949">
        <v>0</v>
      </c>
      <c r="Z949">
        <v>0</v>
      </c>
      <c r="AA949">
        <v>0</v>
      </c>
      <c r="AB949">
        <v>0</v>
      </c>
      <c r="AC949">
        <v>0</v>
      </c>
      <c r="AD949">
        <v>0</v>
      </c>
      <c r="AE949">
        <v>0</v>
      </c>
      <c r="AF949">
        <v>0</v>
      </c>
      <c r="AG949">
        <v>0</v>
      </c>
      <c r="AH949" s="59" cm="1">
        <f t="array" ref="AH949">$B$1005+SUMPRODUCT(A949:AG949,TRANSPOSE($B$1006:$B$1038))</f>
        <v>-2.796530589855398</v>
      </c>
      <c r="AI949" s="3">
        <f>EXP(EmployeeData36[[#This Row],[Logit]])</f>
        <v>6.1021404076481628E-2</v>
      </c>
      <c r="AJ949">
        <f>EmployeeData36[[#This Row],[Odds]]/(1+EmployeeData36[[#This Row],[Odds]])</f>
        <v>5.7511944473537711E-2</v>
      </c>
      <c r="AK949">
        <f>IF(AR949=1,LN(EmployeeData36[[#This Row],[Probability]]),LN(1-EmployeeData36[[#This Row],[Probability]]))</f>
        <v>-2.8557626227771471</v>
      </c>
      <c r="AL949" s="3">
        <f>(AR949-EmployeeData36[[#This Row],[Probability]])^2</f>
        <v>0.88828373481005185</v>
      </c>
      <c r="AM949" t="str">
        <f>IF(EmployeeData36[[#This Row],[Probability]]&lt;10%,"Low",
IF(EmployeeData36[[#This Row],[Probability]]&lt;20%,"Moderate",
IF(EmployeeData36[[#This Row],[Probability]]&lt;30%,"High","Very High")))</f>
        <v>Low</v>
      </c>
      <c r="AN949">
        <f t="shared" si="14"/>
        <v>1</v>
      </c>
      <c r="AO949" t="str">
        <f>EmployeeData3[[#This Row],[Department]]</f>
        <v>Claims</v>
      </c>
      <c r="AP949" t="str">
        <f>EmployeeData3[[#This Row],[Country]]</f>
        <v>UK</v>
      </c>
      <c r="AQ949" t="str">
        <f>EmployeeData[[#This Row],[Job Level]]</f>
        <v>Professional</v>
      </c>
      <c r="AR949">
        <v>1</v>
      </c>
    </row>
    <row r="950" spans="1:44">
      <c r="A950">
        <v>35</v>
      </c>
      <c r="B950">
        <v>2.4</v>
      </c>
      <c r="C950">
        <v>0.7</v>
      </c>
      <c r="D950" s="3">
        <v>1.07</v>
      </c>
      <c r="E950">
        <v>0</v>
      </c>
      <c r="F950">
        <v>7</v>
      </c>
      <c r="G950">
        <v>70</v>
      </c>
      <c r="H950">
        <v>5</v>
      </c>
      <c r="I950">
        <v>1.9</v>
      </c>
      <c r="J950">
        <v>0</v>
      </c>
      <c r="K950">
        <v>19</v>
      </c>
      <c r="L950">
        <v>1</v>
      </c>
      <c r="M950">
        <v>0</v>
      </c>
      <c r="N950">
        <v>0</v>
      </c>
      <c r="O950">
        <v>0</v>
      </c>
      <c r="P950">
        <v>0</v>
      </c>
      <c r="Q950">
        <v>0</v>
      </c>
      <c r="R950">
        <v>0</v>
      </c>
      <c r="S950">
        <v>0</v>
      </c>
      <c r="T950">
        <v>0</v>
      </c>
      <c r="U950">
        <v>0</v>
      </c>
      <c r="V950">
        <v>0</v>
      </c>
      <c r="W950">
        <v>0</v>
      </c>
      <c r="X950">
        <v>0</v>
      </c>
      <c r="Y950">
        <v>0</v>
      </c>
      <c r="Z950">
        <v>1</v>
      </c>
      <c r="AA950">
        <v>0</v>
      </c>
      <c r="AB950">
        <v>0</v>
      </c>
      <c r="AC950">
        <v>0</v>
      </c>
      <c r="AD950">
        <v>0</v>
      </c>
      <c r="AE950">
        <v>0</v>
      </c>
      <c r="AF950">
        <v>0</v>
      </c>
      <c r="AG950">
        <v>1</v>
      </c>
      <c r="AH950" s="59" cm="1">
        <f t="array" ref="AH950">$B$1005+SUMPRODUCT(A950:AG950,TRANSPOSE($B$1006:$B$1038))</f>
        <v>-2.6051564393183027</v>
      </c>
      <c r="AI950" s="3">
        <f>EXP(EmployeeData36[[#This Row],[Logit]])</f>
        <v>7.3891576745430537E-2</v>
      </c>
      <c r="AJ950">
        <f>EmployeeData36[[#This Row],[Odds]]/(1+EmployeeData36[[#This Row],[Odds]])</f>
        <v>6.8807297073107385E-2</v>
      </c>
      <c r="AK950">
        <f>IF(AR950=1,LN(EmployeeData36[[#This Row],[Probability]]),LN(1-EmployeeData36[[#This Row],[Probability]]))</f>
        <v>-7.1289038239605237E-2</v>
      </c>
      <c r="AL950" s="3">
        <f>(AR950-EmployeeData36[[#This Row],[Probability]])^2</f>
        <v>4.7344441305068518E-3</v>
      </c>
      <c r="AM950" t="str">
        <f>IF(EmployeeData36[[#This Row],[Probability]]&lt;10%,"Low",
IF(EmployeeData36[[#This Row],[Probability]]&lt;20%,"Moderate",
IF(EmployeeData36[[#This Row],[Probability]]&lt;30%,"High","Very High")))</f>
        <v>Low</v>
      </c>
      <c r="AN950">
        <f t="shared" si="14"/>
        <v>0</v>
      </c>
      <c r="AO950" t="str">
        <f>EmployeeData3[[#This Row],[Department]]</f>
        <v>Underwriting</v>
      </c>
      <c r="AP950" t="str">
        <f>EmployeeData3[[#This Row],[Country]]</f>
        <v>UK</v>
      </c>
      <c r="AQ950" t="str">
        <f>EmployeeData[[#This Row],[Job Level]]</f>
        <v>Professional</v>
      </c>
      <c r="AR950">
        <v>0</v>
      </c>
    </row>
    <row r="951" spans="1:44">
      <c r="A951">
        <v>55</v>
      </c>
      <c r="B951">
        <v>3.2</v>
      </c>
      <c r="C951">
        <v>2.2000000000000002</v>
      </c>
      <c r="D951" s="3">
        <v>0.99</v>
      </c>
      <c r="E951">
        <v>0</v>
      </c>
      <c r="F951">
        <v>15</v>
      </c>
      <c r="G951">
        <v>51</v>
      </c>
      <c r="H951">
        <v>4</v>
      </c>
      <c r="I951">
        <v>5.9</v>
      </c>
      <c r="J951">
        <v>0</v>
      </c>
      <c r="K951">
        <v>22</v>
      </c>
      <c r="L951">
        <v>1</v>
      </c>
      <c r="M951">
        <v>0</v>
      </c>
      <c r="N951">
        <v>1</v>
      </c>
      <c r="O951">
        <v>0</v>
      </c>
      <c r="P951">
        <v>0</v>
      </c>
      <c r="Q951">
        <v>0</v>
      </c>
      <c r="R951">
        <v>0</v>
      </c>
      <c r="S951">
        <v>0</v>
      </c>
      <c r="T951">
        <v>0</v>
      </c>
      <c r="U951">
        <v>0</v>
      </c>
      <c r="V951">
        <v>0</v>
      </c>
      <c r="W951">
        <v>0</v>
      </c>
      <c r="X951">
        <v>0</v>
      </c>
      <c r="Y951">
        <v>0</v>
      </c>
      <c r="Z951">
        <v>0</v>
      </c>
      <c r="AA951">
        <v>0</v>
      </c>
      <c r="AB951">
        <v>0</v>
      </c>
      <c r="AC951">
        <v>0</v>
      </c>
      <c r="AD951">
        <v>1</v>
      </c>
      <c r="AE951">
        <v>0</v>
      </c>
      <c r="AF951">
        <v>0</v>
      </c>
      <c r="AG951">
        <v>0</v>
      </c>
      <c r="AH951" s="59" cm="1">
        <f t="array" ref="AH951">$B$1005+SUMPRODUCT(A951:AG951,TRANSPOSE($B$1006:$B$1038))</f>
        <v>-0.89220019298137232</v>
      </c>
      <c r="AI951" s="3">
        <f>EXP(EmployeeData36[[#This Row],[Logit]])</f>
        <v>0.40975322408008846</v>
      </c>
      <c r="AJ951">
        <f>EmployeeData36[[#This Row],[Odds]]/(1+EmployeeData36[[#This Row],[Odds]])</f>
        <v>0.2906559936030409</v>
      </c>
      <c r="AK951">
        <f>IF(AR951=1,LN(EmployeeData36[[#This Row],[Probability]]),LN(1-EmployeeData36[[#This Row],[Probability]]))</f>
        <v>-0.34341467068965642</v>
      </c>
      <c r="AL951" s="3">
        <f>(AR951-EmployeeData36[[#This Row],[Probability]])^2</f>
        <v>8.4480906617370954E-2</v>
      </c>
      <c r="AM951" t="str">
        <f>IF(EmployeeData36[[#This Row],[Probability]]&lt;10%,"Low",
IF(EmployeeData36[[#This Row],[Probability]]&lt;20%,"Moderate",
IF(EmployeeData36[[#This Row],[Probability]]&lt;30%,"High","Very High")))</f>
        <v>High</v>
      </c>
      <c r="AN951">
        <f t="shared" si="14"/>
        <v>0</v>
      </c>
      <c r="AO951" t="str">
        <f>EmployeeData3[[#This Row],[Department]]</f>
        <v>Operations</v>
      </c>
      <c r="AP951" t="str">
        <f>EmployeeData3[[#This Row],[Country]]</f>
        <v>Singapore</v>
      </c>
      <c r="AQ951" t="str">
        <f>EmployeeData[[#This Row],[Job Level]]</f>
        <v>Professional</v>
      </c>
      <c r="AR951">
        <v>0</v>
      </c>
    </row>
    <row r="952" spans="1:44">
      <c r="A952">
        <v>27</v>
      </c>
      <c r="B952">
        <v>9.6</v>
      </c>
      <c r="C952">
        <v>2</v>
      </c>
      <c r="D952" s="3">
        <v>1.02</v>
      </c>
      <c r="E952">
        <v>1</v>
      </c>
      <c r="F952">
        <v>14</v>
      </c>
      <c r="G952">
        <v>49</v>
      </c>
      <c r="H952">
        <v>4</v>
      </c>
      <c r="I952">
        <v>1.8</v>
      </c>
      <c r="J952">
        <v>0</v>
      </c>
      <c r="K952">
        <v>24</v>
      </c>
      <c r="L952">
        <v>0</v>
      </c>
      <c r="M952">
        <v>0</v>
      </c>
      <c r="N952">
        <v>1</v>
      </c>
      <c r="O952">
        <v>0</v>
      </c>
      <c r="P952">
        <v>1</v>
      </c>
      <c r="Q952">
        <v>0</v>
      </c>
      <c r="R952">
        <v>0</v>
      </c>
      <c r="S952">
        <v>0</v>
      </c>
      <c r="T952">
        <v>0</v>
      </c>
      <c r="U952">
        <v>0</v>
      </c>
      <c r="V952">
        <v>0</v>
      </c>
      <c r="W952">
        <v>0</v>
      </c>
      <c r="X952">
        <v>0</v>
      </c>
      <c r="Y952">
        <v>0</v>
      </c>
      <c r="Z952">
        <v>0</v>
      </c>
      <c r="AA952">
        <v>0</v>
      </c>
      <c r="AB952">
        <v>0</v>
      </c>
      <c r="AC952">
        <v>0</v>
      </c>
      <c r="AD952">
        <v>0</v>
      </c>
      <c r="AE952">
        <v>0</v>
      </c>
      <c r="AF952">
        <v>0</v>
      </c>
      <c r="AG952">
        <v>0</v>
      </c>
      <c r="AH952" s="59" cm="1">
        <f t="array" ref="AH952">$B$1005+SUMPRODUCT(A952:AG952,TRANSPOSE($B$1006:$B$1038))</f>
        <v>-2.4564676599480197</v>
      </c>
      <c r="AI952" s="3">
        <f>EXP(EmployeeData36[[#This Row],[Logit]])</f>
        <v>8.573726989875026E-2</v>
      </c>
      <c r="AJ952">
        <f>EmployeeData36[[#This Row],[Odds]]/(1+EmployeeData36[[#This Row],[Odds]])</f>
        <v>7.8966866364222385E-2</v>
      </c>
      <c r="AK952">
        <f>IF(AR952=1,LN(EmployeeData36[[#This Row],[Probability]]),LN(1-EmployeeData36[[#This Row],[Probability]]))</f>
        <v>-8.2259267656484072E-2</v>
      </c>
      <c r="AL952" s="3">
        <f>(AR952-EmployeeData36[[#This Row],[Probability]])^2</f>
        <v>6.2357659833849567E-3</v>
      </c>
      <c r="AM952" t="str">
        <f>IF(EmployeeData36[[#This Row],[Probability]]&lt;10%,"Low",
IF(EmployeeData36[[#This Row],[Probability]]&lt;20%,"Moderate",
IF(EmployeeData36[[#This Row],[Probability]]&lt;30%,"High","Very High")))</f>
        <v>Low</v>
      </c>
      <c r="AN952">
        <f t="shared" si="14"/>
        <v>0</v>
      </c>
      <c r="AO952" t="str">
        <f>EmployeeData3[[#This Row],[Department]]</f>
        <v>Operations</v>
      </c>
      <c r="AP952" t="str">
        <f>EmployeeData3[[#This Row],[Country]]</f>
        <v>UK</v>
      </c>
      <c r="AQ952" t="str">
        <f>EmployeeData[[#This Row],[Job Level]]</f>
        <v>Entry</v>
      </c>
      <c r="AR952">
        <v>0</v>
      </c>
    </row>
    <row r="953" spans="1:44">
      <c r="A953">
        <v>30</v>
      </c>
      <c r="B953">
        <v>8.8000000000000007</v>
      </c>
      <c r="C953">
        <v>0.4</v>
      </c>
      <c r="D953" s="3">
        <v>0.88</v>
      </c>
      <c r="E953">
        <v>0</v>
      </c>
      <c r="F953">
        <v>18</v>
      </c>
      <c r="G953">
        <v>60</v>
      </c>
      <c r="H953">
        <v>8</v>
      </c>
      <c r="I953">
        <v>5.2</v>
      </c>
      <c r="J953">
        <v>0</v>
      </c>
      <c r="K953">
        <v>20</v>
      </c>
      <c r="L953">
        <v>1</v>
      </c>
      <c r="M953">
        <v>0</v>
      </c>
      <c r="N953">
        <v>0</v>
      </c>
      <c r="O953">
        <v>0</v>
      </c>
      <c r="P953">
        <v>0</v>
      </c>
      <c r="Q953">
        <v>0</v>
      </c>
      <c r="R953">
        <v>0</v>
      </c>
      <c r="S953">
        <v>0</v>
      </c>
      <c r="T953">
        <v>0</v>
      </c>
      <c r="U953">
        <v>0</v>
      </c>
      <c r="V953">
        <v>0</v>
      </c>
      <c r="W953">
        <v>0</v>
      </c>
      <c r="X953">
        <v>0</v>
      </c>
      <c r="Y953">
        <v>0</v>
      </c>
      <c r="Z953">
        <v>0</v>
      </c>
      <c r="AA953">
        <v>0</v>
      </c>
      <c r="AB953">
        <v>0</v>
      </c>
      <c r="AC953">
        <v>0</v>
      </c>
      <c r="AD953">
        <v>0</v>
      </c>
      <c r="AE953">
        <v>1</v>
      </c>
      <c r="AF953">
        <v>0</v>
      </c>
      <c r="AG953">
        <v>0</v>
      </c>
      <c r="AH953" s="59" cm="1">
        <f t="array" ref="AH953">$B$1005+SUMPRODUCT(A953:AG953,TRANSPOSE($B$1006:$B$1038))</f>
        <v>-1.8632822777527702</v>
      </c>
      <c r="AI953" s="3">
        <f>EXP(EmployeeData36[[#This Row],[Logit]])</f>
        <v>0.15516250719756969</v>
      </c>
      <c r="AJ953">
        <f>EmployeeData36[[#This Row],[Odds]]/(1+EmployeeData36[[#This Row],[Odds]])</f>
        <v>0.13432093426750383</v>
      </c>
      <c r="AK953">
        <f>IF(AR953=1,LN(EmployeeData36[[#This Row],[Probability]]),LN(1-EmployeeData36[[#This Row],[Probability]]))</f>
        <v>-0.14424103294895352</v>
      </c>
      <c r="AL953" s="3">
        <f>(AR953-EmployeeData36[[#This Row],[Probability]])^2</f>
        <v>1.8042113382495083E-2</v>
      </c>
      <c r="AM953" t="str">
        <f>IF(EmployeeData36[[#This Row],[Probability]]&lt;10%,"Low",
IF(EmployeeData36[[#This Row],[Probability]]&lt;20%,"Moderate",
IF(EmployeeData36[[#This Row],[Probability]]&lt;30%,"High","Very High")))</f>
        <v>Moderate</v>
      </c>
      <c r="AN953">
        <f t="shared" si="14"/>
        <v>0</v>
      </c>
      <c r="AO953" t="str">
        <f>EmployeeData3[[#This Row],[Department]]</f>
        <v>Operations</v>
      </c>
      <c r="AP953" t="str">
        <f>EmployeeData3[[#This Row],[Country]]</f>
        <v>US</v>
      </c>
      <c r="AQ953" t="str">
        <f>EmployeeData[[#This Row],[Job Level]]</f>
        <v>Professional</v>
      </c>
      <c r="AR953">
        <v>0</v>
      </c>
    </row>
    <row r="954" spans="1:44">
      <c r="A954">
        <v>36</v>
      </c>
      <c r="B954">
        <v>5</v>
      </c>
      <c r="C954">
        <v>5</v>
      </c>
      <c r="D954" s="3">
        <v>0.98</v>
      </c>
      <c r="E954">
        <v>0</v>
      </c>
      <c r="F954">
        <v>19</v>
      </c>
      <c r="G954">
        <v>67</v>
      </c>
      <c r="H954">
        <v>7</v>
      </c>
      <c r="I954">
        <v>3.3</v>
      </c>
      <c r="J954">
        <v>0</v>
      </c>
      <c r="K954">
        <v>27</v>
      </c>
      <c r="L954">
        <v>0</v>
      </c>
      <c r="M954">
        <v>0</v>
      </c>
      <c r="N954">
        <v>0</v>
      </c>
      <c r="O954">
        <v>0</v>
      </c>
      <c r="P954">
        <v>0</v>
      </c>
      <c r="Q954">
        <v>0</v>
      </c>
      <c r="R954">
        <v>1</v>
      </c>
      <c r="S954">
        <v>0</v>
      </c>
      <c r="T954">
        <v>0</v>
      </c>
      <c r="U954">
        <v>1</v>
      </c>
      <c r="V954">
        <v>0</v>
      </c>
      <c r="W954">
        <v>0</v>
      </c>
      <c r="X954">
        <v>0</v>
      </c>
      <c r="Y954">
        <v>0</v>
      </c>
      <c r="Z954">
        <v>0</v>
      </c>
      <c r="AA954">
        <v>0</v>
      </c>
      <c r="AB954">
        <v>0</v>
      </c>
      <c r="AC954">
        <v>0</v>
      </c>
      <c r="AD954">
        <v>0</v>
      </c>
      <c r="AE954">
        <v>0</v>
      </c>
      <c r="AF954">
        <v>0</v>
      </c>
      <c r="AG954">
        <v>0</v>
      </c>
      <c r="AH954" s="59" cm="1">
        <f t="array" ref="AH954">$B$1005+SUMPRODUCT(A954:AG954,TRANSPOSE($B$1006:$B$1038))</f>
        <v>-1.717642552790037</v>
      </c>
      <c r="AI954" s="3">
        <f>EXP(EmployeeData36[[#This Row],[Logit]])</f>
        <v>0.17948878487871986</v>
      </c>
      <c r="AJ954">
        <f>EmployeeData36[[#This Row],[Odds]]/(1+EmployeeData36[[#This Row],[Odds]])</f>
        <v>0.15217506701191369</v>
      </c>
      <c r="AK954">
        <f>IF(AR954=1,LN(EmployeeData36[[#This Row],[Probability]]),LN(1-EmployeeData36[[#This Row],[Probability]]))</f>
        <v>-0.16508111145135004</v>
      </c>
      <c r="AL954" s="3">
        <f>(AR954-EmployeeData36[[#This Row],[Probability]])^2</f>
        <v>2.3157251020080424E-2</v>
      </c>
      <c r="AM954" t="str">
        <f>IF(EmployeeData36[[#This Row],[Probability]]&lt;10%,"Low",
IF(EmployeeData36[[#This Row],[Probability]]&lt;20%,"Moderate",
IF(EmployeeData36[[#This Row],[Probability]]&lt;30%,"High","Very High")))</f>
        <v>Moderate</v>
      </c>
      <c r="AN954">
        <f t="shared" si="14"/>
        <v>0</v>
      </c>
      <c r="AO954" t="str">
        <f>EmployeeData3[[#This Row],[Department]]</f>
        <v>Finance</v>
      </c>
      <c r="AP954" t="str">
        <f>EmployeeData3[[#This Row],[Country]]</f>
        <v>UK</v>
      </c>
      <c r="AQ954" t="str">
        <f>EmployeeData[[#This Row],[Job Level]]</f>
        <v>Senior</v>
      </c>
      <c r="AR954">
        <v>0</v>
      </c>
    </row>
    <row r="955" spans="1:44">
      <c r="A955">
        <v>42</v>
      </c>
      <c r="B955">
        <v>11</v>
      </c>
      <c r="C955">
        <v>1.2</v>
      </c>
      <c r="D955" s="3">
        <v>0.82</v>
      </c>
      <c r="E955">
        <v>0</v>
      </c>
      <c r="F955">
        <v>21</v>
      </c>
      <c r="G955">
        <v>83</v>
      </c>
      <c r="H955">
        <v>6</v>
      </c>
      <c r="I955">
        <v>4.5999999999999996</v>
      </c>
      <c r="J955">
        <v>0</v>
      </c>
      <c r="K955">
        <v>38</v>
      </c>
      <c r="L955">
        <v>1</v>
      </c>
      <c r="M955">
        <v>0</v>
      </c>
      <c r="N955">
        <v>0</v>
      </c>
      <c r="O955">
        <v>0</v>
      </c>
      <c r="P955">
        <v>0</v>
      </c>
      <c r="Q955">
        <v>0</v>
      </c>
      <c r="R955">
        <v>1</v>
      </c>
      <c r="S955">
        <v>0</v>
      </c>
      <c r="T955">
        <v>1</v>
      </c>
      <c r="U955">
        <v>0</v>
      </c>
      <c r="V955">
        <v>0</v>
      </c>
      <c r="W955">
        <v>0</v>
      </c>
      <c r="X955">
        <v>0</v>
      </c>
      <c r="Y955">
        <v>0</v>
      </c>
      <c r="Z955">
        <v>0</v>
      </c>
      <c r="AA955">
        <v>0</v>
      </c>
      <c r="AB955">
        <v>0</v>
      </c>
      <c r="AC955">
        <v>0</v>
      </c>
      <c r="AD955">
        <v>0</v>
      </c>
      <c r="AE955">
        <v>1</v>
      </c>
      <c r="AF955">
        <v>0</v>
      </c>
      <c r="AG955">
        <v>0</v>
      </c>
      <c r="AH955" s="59" cm="1">
        <f t="array" ref="AH955">$B$1005+SUMPRODUCT(A955:AG955,TRANSPOSE($B$1006:$B$1038))</f>
        <v>-2.8610816154690184</v>
      </c>
      <c r="AI955" s="3">
        <f>EXP(EmployeeData36[[#This Row],[Logit]])</f>
        <v>5.7206850975531152E-2</v>
      </c>
      <c r="AJ955">
        <f>EmployeeData36[[#This Row],[Odds]]/(1+EmployeeData36[[#This Row],[Odds]])</f>
        <v>5.4111313148173301E-2</v>
      </c>
      <c r="AK955">
        <f>IF(AR955=1,LN(EmployeeData36[[#This Row],[Probability]]),LN(1-EmployeeData36[[#This Row],[Probability]]))</f>
        <v>-5.5630384029242877E-2</v>
      </c>
      <c r="AL955" s="3">
        <f>(AR955-EmployeeData36[[#This Row],[Probability]])^2</f>
        <v>2.9280342106196727E-3</v>
      </c>
      <c r="AM955" t="str">
        <f>IF(EmployeeData36[[#This Row],[Probability]]&lt;10%,"Low",
IF(EmployeeData36[[#This Row],[Probability]]&lt;20%,"Moderate",
IF(EmployeeData36[[#This Row],[Probability]]&lt;30%,"High","Very High")))</f>
        <v>Low</v>
      </c>
      <c r="AN955">
        <f t="shared" si="14"/>
        <v>0</v>
      </c>
      <c r="AO955" t="str">
        <f>EmployeeData3[[#This Row],[Department]]</f>
        <v>Claims</v>
      </c>
      <c r="AP955" t="str">
        <f>EmployeeData3[[#This Row],[Country]]</f>
        <v>US</v>
      </c>
      <c r="AQ955" t="str">
        <f>EmployeeData[[#This Row],[Job Level]]</f>
        <v>Senior</v>
      </c>
      <c r="AR955">
        <v>0</v>
      </c>
    </row>
    <row r="956" spans="1:44">
      <c r="A956">
        <v>21</v>
      </c>
      <c r="B956">
        <v>1.8</v>
      </c>
      <c r="C956">
        <v>1.4</v>
      </c>
      <c r="D956" s="3">
        <v>1.02</v>
      </c>
      <c r="E956">
        <v>0</v>
      </c>
      <c r="F956">
        <v>18</v>
      </c>
      <c r="G956">
        <v>82</v>
      </c>
      <c r="H956">
        <v>1</v>
      </c>
      <c r="I956">
        <v>2.7</v>
      </c>
      <c r="J956">
        <v>0</v>
      </c>
      <c r="K956">
        <v>10</v>
      </c>
      <c r="L956">
        <v>0</v>
      </c>
      <c r="M956">
        <v>1</v>
      </c>
      <c r="N956">
        <v>0</v>
      </c>
      <c r="O956">
        <v>0</v>
      </c>
      <c r="P956">
        <v>0</v>
      </c>
      <c r="Q956">
        <v>0</v>
      </c>
      <c r="R956">
        <v>0</v>
      </c>
      <c r="S956">
        <v>1</v>
      </c>
      <c r="T956">
        <v>0</v>
      </c>
      <c r="U956">
        <v>0</v>
      </c>
      <c r="V956">
        <v>0</v>
      </c>
      <c r="W956">
        <v>0</v>
      </c>
      <c r="X956">
        <v>0</v>
      </c>
      <c r="Y956">
        <v>1</v>
      </c>
      <c r="Z956">
        <v>0</v>
      </c>
      <c r="AA956">
        <v>0</v>
      </c>
      <c r="AB956">
        <v>0</v>
      </c>
      <c r="AC956">
        <v>0</v>
      </c>
      <c r="AD956">
        <v>0</v>
      </c>
      <c r="AE956">
        <v>1</v>
      </c>
      <c r="AF956">
        <v>0</v>
      </c>
      <c r="AG956">
        <v>0</v>
      </c>
      <c r="AH956" s="59" cm="1">
        <f t="array" ref="AH956">$B$1005+SUMPRODUCT(A956:AG956,TRANSPOSE($B$1006:$B$1038))</f>
        <v>-2.2251770783663964</v>
      </c>
      <c r="AI956" s="3">
        <f>EXP(EmployeeData36[[#This Row],[Logit]])</f>
        <v>0.10804828392709813</v>
      </c>
      <c r="AJ956">
        <f>EmployeeData36[[#This Row],[Odds]]/(1+EmployeeData36[[#This Row],[Odds]])</f>
        <v>9.7512252394054477E-2</v>
      </c>
      <c r="AK956">
        <f>IF(AR956=1,LN(EmployeeData36[[#This Row],[Probability]]),LN(1-EmployeeData36[[#This Row],[Probability]]))</f>
        <v>-0.10260016492715077</v>
      </c>
      <c r="AL956" s="3">
        <f>(AR956-EmployeeData36[[#This Row],[Probability]])^2</f>
        <v>9.5086393669617832E-3</v>
      </c>
      <c r="AM956" t="str">
        <f>IF(EmployeeData36[[#This Row],[Probability]]&lt;10%,"Low",
IF(EmployeeData36[[#This Row],[Probability]]&lt;20%,"Moderate",
IF(EmployeeData36[[#This Row],[Probability]]&lt;30%,"High","Very High")))</f>
        <v>Low</v>
      </c>
      <c r="AN956">
        <f t="shared" si="14"/>
        <v>0</v>
      </c>
      <c r="AO956" t="str">
        <f>EmployeeData3[[#This Row],[Department]]</f>
        <v>Sales</v>
      </c>
      <c r="AP956" t="str">
        <f>EmployeeData3[[#This Row],[Country]]</f>
        <v>US</v>
      </c>
      <c r="AQ956" t="str">
        <f>EmployeeData[[#This Row],[Job Level]]</f>
        <v>Senior Manager</v>
      </c>
      <c r="AR956">
        <v>0</v>
      </c>
    </row>
    <row r="957" spans="1:44">
      <c r="A957">
        <v>31</v>
      </c>
      <c r="B957">
        <v>5</v>
      </c>
      <c r="C957">
        <v>1.6</v>
      </c>
      <c r="D957" s="3">
        <v>1.0900000000000001</v>
      </c>
      <c r="E957">
        <v>1</v>
      </c>
      <c r="F957">
        <v>5</v>
      </c>
      <c r="G957">
        <v>80</v>
      </c>
      <c r="H957">
        <v>2</v>
      </c>
      <c r="I957">
        <v>0.5</v>
      </c>
      <c r="J957">
        <v>1</v>
      </c>
      <c r="K957">
        <v>30</v>
      </c>
      <c r="L957">
        <v>1</v>
      </c>
      <c r="M957">
        <v>0</v>
      </c>
      <c r="N957">
        <v>1</v>
      </c>
      <c r="O957">
        <v>0</v>
      </c>
      <c r="P957">
        <v>0</v>
      </c>
      <c r="Q957">
        <v>1</v>
      </c>
      <c r="R957">
        <v>0</v>
      </c>
      <c r="S957">
        <v>0</v>
      </c>
      <c r="T957">
        <v>0</v>
      </c>
      <c r="U957">
        <v>0</v>
      </c>
      <c r="V957">
        <v>0</v>
      </c>
      <c r="W957">
        <v>0</v>
      </c>
      <c r="X957">
        <v>0</v>
      </c>
      <c r="Y957">
        <v>1</v>
      </c>
      <c r="Z957">
        <v>0</v>
      </c>
      <c r="AA957">
        <v>0</v>
      </c>
      <c r="AB957">
        <v>0</v>
      </c>
      <c r="AC957">
        <v>0</v>
      </c>
      <c r="AD957">
        <v>0</v>
      </c>
      <c r="AE957">
        <v>0</v>
      </c>
      <c r="AF957">
        <v>0</v>
      </c>
      <c r="AG957">
        <v>0</v>
      </c>
      <c r="AH957" s="59" cm="1">
        <f t="array" ref="AH957">$B$1005+SUMPRODUCT(A957:AG957,TRANSPOSE($B$1006:$B$1038))</f>
        <v>-2.633464104410101</v>
      </c>
      <c r="AI957" s="3">
        <f>EXP(EmployeeData36[[#This Row],[Logit]])</f>
        <v>7.182920689237951E-2</v>
      </c>
      <c r="AJ957">
        <f>EmployeeData36[[#This Row],[Odds]]/(1+EmployeeData36[[#This Row],[Odds]])</f>
        <v>6.7015534219895312E-2</v>
      </c>
      <c r="AK957">
        <f>IF(AR957=1,LN(EmployeeData36[[#This Row],[Probability]]),LN(1-EmployeeData36[[#This Row],[Probability]]))</f>
        <v>-6.9366728026773031E-2</v>
      </c>
      <c r="AL957" s="3">
        <f>(AR957-EmployeeData36[[#This Row],[Probability]])^2</f>
        <v>4.4910818267779595E-3</v>
      </c>
      <c r="AM957" t="str">
        <f>IF(EmployeeData36[[#This Row],[Probability]]&lt;10%,"Low",
IF(EmployeeData36[[#This Row],[Probability]]&lt;20%,"Moderate",
IF(EmployeeData36[[#This Row],[Probability]]&lt;30%,"High","Very High")))</f>
        <v>Low</v>
      </c>
      <c r="AN957">
        <f t="shared" si="14"/>
        <v>0</v>
      </c>
      <c r="AO957" t="str">
        <f>EmployeeData3[[#This Row],[Department]]</f>
        <v>Sales</v>
      </c>
      <c r="AP957" t="str">
        <f>EmployeeData3[[#This Row],[Country]]</f>
        <v>UK</v>
      </c>
      <c r="AQ957" t="str">
        <f>EmployeeData[[#This Row],[Job Level]]</f>
        <v>Manager</v>
      </c>
      <c r="AR957">
        <v>0</v>
      </c>
    </row>
    <row r="958" spans="1:44">
      <c r="A958">
        <v>43</v>
      </c>
      <c r="B958">
        <v>1.8</v>
      </c>
      <c r="C958">
        <v>1.8</v>
      </c>
      <c r="D958" s="3">
        <v>0.88</v>
      </c>
      <c r="E958">
        <v>1</v>
      </c>
      <c r="F958">
        <v>8</v>
      </c>
      <c r="G958">
        <v>61</v>
      </c>
      <c r="H958">
        <v>4</v>
      </c>
      <c r="I958">
        <v>5.6</v>
      </c>
      <c r="J958">
        <v>0</v>
      </c>
      <c r="K958">
        <v>26</v>
      </c>
      <c r="L958">
        <v>0</v>
      </c>
      <c r="M958">
        <v>1</v>
      </c>
      <c r="N958">
        <v>0</v>
      </c>
      <c r="O958">
        <v>0</v>
      </c>
      <c r="P958">
        <v>0</v>
      </c>
      <c r="Q958">
        <v>0</v>
      </c>
      <c r="R958">
        <v>1</v>
      </c>
      <c r="S958">
        <v>0</v>
      </c>
      <c r="T958">
        <v>0</v>
      </c>
      <c r="U958">
        <v>0</v>
      </c>
      <c r="V958">
        <v>0</v>
      </c>
      <c r="W958">
        <v>0</v>
      </c>
      <c r="X958">
        <v>0</v>
      </c>
      <c r="Y958">
        <v>1</v>
      </c>
      <c r="Z958">
        <v>0</v>
      </c>
      <c r="AA958">
        <v>0</v>
      </c>
      <c r="AB958">
        <v>0</v>
      </c>
      <c r="AC958">
        <v>0</v>
      </c>
      <c r="AD958">
        <v>0</v>
      </c>
      <c r="AE958">
        <v>1</v>
      </c>
      <c r="AF958">
        <v>0</v>
      </c>
      <c r="AG958">
        <v>0</v>
      </c>
      <c r="AH958" s="59" cm="1">
        <f t="array" ref="AH958">$B$1005+SUMPRODUCT(A958:AG958,TRANSPOSE($B$1006:$B$1038))</f>
        <v>-2.8367575014826043</v>
      </c>
      <c r="AI958" s="3">
        <f>EXP(EmployeeData36[[#This Row],[Logit]])</f>
        <v>5.8615418569787567E-2</v>
      </c>
      <c r="AJ958">
        <f>EmployeeData36[[#This Row],[Odds]]/(1+EmployeeData36[[#This Row],[Odds]])</f>
        <v>5.5369889330516522E-2</v>
      </c>
      <c r="AK958">
        <f>IF(AR958=1,LN(EmployeeData36[[#This Row],[Probability]]),LN(1-EmployeeData36[[#This Row],[Probability]]))</f>
        <v>-2.8937193468757076</v>
      </c>
      <c r="AL958" s="3">
        <f>(AR958-EmployeeData36[[#This Row],[Probability]])^2</f>
        <v>0.89232604598344056</v>
      </c>
      <c r="AM958" t="str">
        <f>IF(EmployeeData36[[#This Row],[Probability]]&lt;10%,"Low",
IF(EmployeeData36[[#This Row],[Probability]]&lt;20%,"Moderate",
IF(EmployeeData36[[#This Row],[Probability]]&lt;30%,"High","Very High")))</f>
        <v>Low</v>
      </c>
      <c r="AN958">
        <f t="shared" si="14"/>
        <v>1</v>
      </c>
      <c r="AO958" t="str">
        <f>EmployeeData3[[#This Row],[Department]]</f>
        <v>Sales</v>
      </c>
      <c r="AP958" t="str">
        <f>EmployeeData3[[#This Row],[Country]]</f>
        <v>US</v>
      </c>
      <c r="AQ958" t="str">
        <f>EmployeeData[[#This Row],[Job Level]]</f>
        <v>Senior</v>
      </c>
      <c r="AR958">
        <v>1</v>
      </c>
    </row>
    <row r="959" spans="1:44">
      <c r="A959">
        <v>29</v>
      </c>
      <c r="B959">
        <v>8</v>
      </c>
      <c r="C959">
        <v>1.6</v>
      </c>
      <c r="D959" s="3">
        <v>0.79</v>
      </c>
      <c r="E959">
        <v>1</v>
      </c>
      <c r="F959">
        <v>11</v>
      </c>
      <c r="G959">
        <v>60</v>
      </c>
      <c r="H959">
        <v>5</v>
      </c>
      <c r="I959">
        <v>5.9</v>
      </c>
      <c r="J959">
        <v>0</v>
      </c>
      <c r="K959">
        <v>26</v>
      </c>
      <c r="L959">
        <v>0</v>
      </c>
      <c r="M959">
        <v>0</v>
      </c>
      <c r="N959">
        <v>1</v>
      </c>
      <c r="O959">
        <v>0</v>
      </c>
      <c r="P959">
        <v>0</v>
      </c>
      <c r="Q959">
        <v>0</v>
      </c>
      <c r="R959">
        <v>0</v>
      </c>
      <c r="S959">
        <v>0</v>
      </c>
      <c r="T959">
        <v>0</v>
      </c>
      <c r="U959">
        <v>0</v>
      </c>
      <c r="V959">
        <v>0</v>
      </c>
      <c r="W959">
        <v>1</v>
      </c>
      <c r="X959">
        <v>0</v>
      </c>
      <c r="Y959">
        <v>0</v>
      </c>
      <c r="Z959">
        <v>0</v>
      </c>
      <c r="AA959">
        <v>1</v>
      </c>
      <c r="AB959">
        <v>0</v>
      </c>
      <c r="AC959">
        <v>0</v>
      </c>
      <c r="AD959">
        <v>0</v>
      </c>
      <c r="AE959">
        <v>0</v>
      </c>
      <c r="AF959">
        <v>0</v>
      </c>
      <c r="AG959">
        <v>1</v>
      </c>
      <c r="AH959" s="59" cm="1">
        <f t="array" ref="AH959">$B$1005+SUMPRODUCT(A959:AG959,TRANSPOSE($B$1006:$B$1038))</f>
        <v>-2.0696472230158678</v>
      </c>
      <c r="AI959" s="3">
        <f>EXP(EmployeeData36[[#This Row],[Logit]])</f>
        <v>0.12623030499748369</v>
      </c>
      <c r="AJ959">
        <f>EmployeeData36[[#This Row],[Odds]]/(1+EmployeeData36[[#This Row],[Odds]])</f>
        <v>0.11208214202490824</v>
      </c>
      <c r="AK959">
        <f>IF(AR959=1,LN(EmployeeData36[[#This Row],[Probability]]),LN(1-EmployeeData36[[#This Row],[Probability]]))</f>
        <v>-0.11887604254886891</v>
      </c>
      <c r="AL959" s="3">
        <f>(AR959-EmployeeData36[[#This Row],[Probability]])^2</f>
        <v>1.2562406560891701E-2</v>
      </c>
      <c r="AM959" t="str">
        <f>IF(EmployeeData36[[#This Row],[Probability]]&lt;10%,"Low",
IF(EmployeeData36[[#This Row],[Probability]]&lt;20%,"Moderate",
IF(EmployeeData36[[#This Row],[Probability]]&lt;30%,"High","Very High")))</f>
        <v>Moderate</v>
      </c>
      <c r="AN959">
        <f t="shared" si="14"/>
        <v>0</v>
      </c>
      <c r="AO959" t="str">
        <f>EmployeeData3[[#This Row],[Department]]</f>
        <v>IT</v>
      </c>
      <c r="AP959" t="str">
        <f>EmployeeData3[[#This Row],[Country]]</f>
        <v>Canada</v>
      </c>
      <c r="AQ959" t="str">
        <f>EmployeeData[[#This Row],[Job Level]]</f>
        <v>Professional</v>
      </c>
      <c r="AR959">
        <v>0</v>
      </c>
    </row>
    <row r="960" spans="1:44">
      <c r="A960">
        <v>50</v>
      </c>
      <c r="B960">
        <v>7.8</v>
      </c>
      <c r="C960">
        <v>2</v>
      </c>
      <c r="D960" s="3">
        <v>1.1499999999999999</v>
      </c>
      <c r="E960">
        <v>0</v>
      </c>
      <c r="F960">
        <v>13</v>
      </c>
      <c r="G960">
        <v>75</v>
      </c>
      <c r="H960">
        <v>14</v>
      </c>
      <c r="I960">
        <v>2</v>
      </c>
      <c r="J960">
        <v>0</v>
      </c>
      <c r="K960">
        <v>34</v>
      </c>
      <c r="L960">
        <v>0</v>
      </c>
      <c r="M960">
        <v>0</v>
      </c>
      <c r="N960">
        <v>0</v>
      </c>
      <c r="O960">
        <v>0</v>
      </c>
      <c r="P960">
        <v>0</v>
      </c>
      <c r="Q960">
        <v>0</v>
      </c>
      <c r="R960">
        <v>1</v>
      </c>
      <c r="S960">
        <v>0</v>
      </c>
      <c r="T960">
        <v>0</v>
      </c>
      <c r="U960">
        <v>1</v>
      </c>
      <c r="V960">
        <v>0</v>
      </c>
      <c r="W960">
        <v>0</v>
      </c>
      <c r="X960">
        <v>0</v>
      </c>
      <c r="Y960">
        <v>0</v>
      </c>
      <c r="Z960">
        <v>0</v>
      </c>
      <c r="AA960">
        <v>0</v>
      </c>
      <c r="AB960">
        <v>0</v>
      </c>
      <c r="AC960">
        <v>0</v>
      </c>
      <c r="AD960">
        <v>0</v>
      </c>
      <c r="AE960">
        <v>0</v>
      </c>
      <c r="AF960">
        <v>1</v>
      </c>
      <c r="AG960">
        <v>0</v>
      </c>
      <c r="AH960" s="59" cm="1">
        <f t="array" ref="AH960">$B$1005+SUMPRODUCT(A960:AG960,TRANSPOSE($B$1006:$B$1038))</f>
        <v>-2.8889704977349169</v>
      </c>
      <c r="AI960" s="3">
        <f>EXP(EmployeeData36[[#This Row],[Logit]])</f>
        <v>5.5633457910277649E-2</v>
      </c>
      <c r="AJ960">
        <f>EmployeeData36[[#This Row],[Odds]]/(1+EmployeeData36[[#This Row],[Odds]])</f>
        <v>5.270149169050508E-2</v>
      </c>
      <c r="AK960">
        <f>IF(AR960=1,LN(EmployeeData36[[#This Row],[Probability]]),LN(1-EmployeeData36[[#This Row],[Probability]]))</f>
        <v>-2.9431115185127315</v>
      </c>
      <c r="AL960" s="3">
        <f>(AR960-EmployeeData36[[#This Row],[Probability]])^2</f>
        <v>0.89737446384539421</v>
      </c>
      <c r="AM960" t="str">
        <f>IF(EmployeeData36[[#This Row],[Probability]]&lt;10%,"Low",
IF(EmployeeData36[[#This Row],[Probability]]&lt;20%,"Moderate",
IF(EmployeeData36[[#This Row],[Probability]]&lt;30%,"High","Very High")))</f>
        <v>Low</v>
      </c>
      <c r="AN960">
        <f t="shared" si="14"/>
        <v>1</v>
      </c>
      <c r="AO960" t="str">
        <f>EmployeeData3[[#This Row],[Department]]</f>
        <v>Finance</v>
      </c>
      <c r="AP960" t="str">
        <f>EmployeeData3[[#This Row],[Country]]</f>
        <v>UK</v>
      </c>
      <c r="AQ960" t="str">
        <f>EmployeeData[[#This Row],[Job Level]]</f>
        <v>Senior</v>
      </c>
      <c r="AR960">
        <v>1</v>
      </c>
    </row>
    <row r="961" spans="1:44">
      <c r="A961">
        <v>34</v>
      </c>
      <c r="B961">
        <v>11.5</v>
      </c>
      <c r="C961">
        <v>2.2999999999999998</v>
      </c>
      <c r="D961" s="3">
        <v>0.93</v>
      </c>
      <c r="E961">
        <v>0</v>
      </c>
      <c r="F961">
        <v>25</v>
      </c>
      <c r="G961">
        <v>76</v>
      </c>
      <c r="H961">
        <v>5</v>
      </c>
      <c r="I961">
        <v>1.5</v>
      </c>
      <c r="J961">
        <v>0</v>
      </c>
      <c r="K961">
        <v>25</v>
      </c>
      <c r="L961">
        <v>0</v>
      </c>
      <c r="M961">
        <v>0</v>
      </c>
      <c r="N961">
        <v>0</v>
      </c>
      <c r="O961">
        <v>0</v>
      </c>
      <c r="P961">
        <v>0</v>
      </c>
      <c r="Q961">
        <v>0</v>
      </c>
      <c r="R961">
        <v>1</v>
      </c>
      <c r="S961">
        <v>0</v>
      </c>
      <c r="T961">
        <v>0</v>
      </c>
      <c r="U961">
        <v>0</v>
      </c>
      <c r="V961">
        <v>0</v>
      </c>
      <c r="W961">
        <v>0</v>
      </c>
      <c r="X961">
        <v>1</v>
      </c>
      <c r="Y961">
        <v>0</v>
      </c>
      <c r="Z961">
        <v>0</v>
      </c>
      <c r="AA961">
        <v>0</v>
      </c>
      <c r="AB961">
        <v>0</v>
      </c>
      <c r="AC961">
        <v>0</v>
      </c>
      <c r="AD961">
        <v>0</v>
      </c>
      <c r="AE961">
        <v>0</v>
      </c>
      <c r="AF961">
        <v>0</v>
      </c>
      <c r="AG961">
        <v>0</v>
      </c>
      <c r="AH961" s="59" cm="1">
        <f t="array" ref="AH961">$B$1005+SUMPRODUCT(A961:AG961,TRANSPOSE($B$1006:$B$1038))</f>
        <v>-3.2574705477493611</v>
      </c>
      <c r="AI961" s="3">
        <f>EXP(EmployeeData36[[#This Row],[Logit]])</f>
        <v>3.8485622547881598E-2</v>
      </c>
      <c r="AJ961">
        <f>EmployeeData36[[#This Row],[Odds]]/(1+EmployeeData36[[#This Row],[Odds]])</f>
        <v>3.7059369636200365E-2</v>
      </c>
      <c r="AK961">
        <f>IF(AR961=1,LN(EmployeeData36[[#This Row],[Probability]]),LN(1-EmployeeData36[[#This Row],[Probability]]))</f>
        <v>-3.776351979706008E-2</v>
      </c>
      <c r="AL961" s="3">
        <f>(AR961-EmployeeData36[[#This Row],[Probability]])^2</f>
        <v>1.3733968778325296E-3</v>
      </c>
      <c r="AM961" t="str">
        <f>IF(EmployeeData36[[#This Row],[Probability]]&lt;10%,"Low",
IF(EmployeeData36[[#This Row],[Probability]]&lt;20%,"Moderate",
IF(EmployeeData36[[#This Row],[Probability]]&lt;30%,"High","Very High")))</f>
        <v>Low</v>
      </c>
      <c r="AN961">
        <f t="shared" si="14"/>
        <v>0</v>
      </c>
      <c r="AO961" t="str">
        <f>EmployeeData3[[#This Row],[Department]]</f>
        <v>Marketing</v>
      </c>
      <c r="AP961" t="str">
        <f>EmployeeData3[[#This Row],[Country]]</f>
        <v>UK</v>
      </c>
      <c r="AQ961" t="str">
        <f>EmployeeData[[#This Row],[Job Level]]</f>
        <v>Senior</v>
      </c>
      <c r="AR961">
        <v>0</v>
      </c>
    </row>
    <row r="962" spans="1:44">
      <c r="A962">
        <v>30</v>
      </c>
      <c r="B962">
        <v>3.9</v>
      </c>
      <c r="C962">
        <v>2.2000000000000002</v>
      </c>
      <c r="D962" s="3">
        <v>1.18</v>
      </c>
      <c r="E962">
        <v>0</v>
      </c>
      <c r="F962">
        <v>6</v>
      </c>
      <c r="G962">
        <v>77</v>
      </c>
      <c r="H962">
        <v>8</v>
      </c>
      <c r="I962">
        <v>4.8</v>
      </c>
      <c r="J962">
        <v>0</v>
      </c>
      <c r="K962">
        <v>30</v>
      </c>
      <c r="L962">
        <v>0</v>
      </c>
      <c r="M962">
        <v>0</v>
      </c>
      <c r="N962">
        <v>0</v>
      </c>
      <c r="O962">
        <v>0</v>
      </c>
      <c r="P962">
        <v>1</v>
      </c>
      <c r="Q962">
        <v>0</v>
      </c>
      <c r="R962">
        <v>0</v>
      </c>
      <c r="S962">
        <v>0</v>
      </c>
      <c r="T962">
        <v>0</v>
      </c>
      <c r="U962">
        <v>0</v>
      </c>
      <c r="V962">
        <v>0</v>
      </c>
      <c r="W962">
        <v>1</v>
      </c>
      <c r="X962">
        <v>0</v>
      </c>
      <c r="Y962">
        <v>0</v>
      </c>
      <c r="Z962">
        <v>0</v>
      </c>
      <c r="AA962">
        <v>0</v>
      </c>
      <c r="AB962">
        <v>0</v>
      </c>
      <c r="AC962">
        <v>0</v>
      </c>
      <c r="AD962">
        <v>0</v>
      </c>
      <c r="AE962">
        <v>0</v>
      </c>
      <c r="AF962">
        <v>0</v>
      </c>
      <c r="AG962">
        <v>0</v>
      </c>
      <c r="AH962" s="59" cm="1">
        <f t="array" ref="AH962">$B$1005+SUMPRODUCT(A962:AG962,TRANSPOSE($B$1006:$B$1038))</f>
        <v>-1.9097511014270534</v>
      </c>
      <c r="AI962" s="3">
        <f>EXP(EmployeeData36[[#This Row],[Logit]])</f>
        <v>0.148117248179575</v>
      </c>
      <c r="AJ962">
        <f>EmployeeData36[[#This Row],[Odds]]/(1+EmployeeData36[[#This Row],[Odds]])</f>
        <v>0.12900881718694313</v>
      </c>
      <c r="AK962">
        <f>IF(AR962=1,LN(EmployeeData36[[#This Row],[Probability]]),LN(1-EmployeeData36[[#This Row],[Probability]]))</f>
        <v>-2.0478745266698586</v>
      </c>
      <c r="AL962" s="3">
        <f>(AR962-EmployeeData36[[#This Row],[Probability]])^2</f>
        <v>0.7586256405380879</v>
      </c>
      <c r="AM962" t="str">
        <f>IF(EmployeeData36[[#This Row],[Probability]]&lt;10%,"Low",
IF(EmployeeData36[[#This Row],[Probability]]&lt;20%,"Moderate",
IF(EmployeeData36[[#This Row],[Probability]]&lt;30%,"High","Very High")))</f>
        <v>Moderate</v>
      </c>
      <c r="AN962">
        <f t="shared" ref="AN962:AN1001" si="15">AR962</f>
        <v>1</v>
      </c>
      <c r="AO962" t="str">
        <f>EmployeeData3[[#This Row],[Department]]</f>
        <v>IT</v>
      </c>
      <c r="AP962" t="str">
        <f>EmployeeData3[[#This Row],[Country]]</f>
        <v>UK</v>
      </c>
      <c r="AQ962" t="str">
        <f>EmployeeData[[#This Row],[Job Level]]</f>
        <v>Entry</v>
      </c>
      <c r="AR962">
        <v>1</v>
      </c>
    </row>
    <row r="963" spans="1:44">
      <c r="A963">
        <v>43</v>
      </c>
      <c r="B963">
        <v>13.5</v>
      </c>
      <c r="C963">
        <v>2.8</v>
      </c>
      <c r="D963" s="3">
        <v>0.98</v>
      </c>
      <c r="E963">
        <v>0</v>
      </c>
      <c r="F963">
        <v>13</v>
      </c>
      <c r="G963">
        <v>60</v>
      </c>
      <c r="H963">
        <v>4</v>
      </c>
      <c r="I963">
        <v>3.2</v>
      </c>
      <c r="J963">
        <v>0</v>
      </c>
      <c r="K963">
        <v>33</v>
      </c>
      <c r="L963">
        <v>0</v>
      </c>
      <c r="M963">
        <v>0</v>
      </c>
      <c r="N963">
        <v>0</v>
      </c>
      <c r="O963">
        <v>0</v>
      </c>
      <c r="P963">
        <v>0</v>
      </c>
      <c r="Q963">
        <v>0</v>
      </c>
      <c r="R963">
        <v>0</v>
      </c>
      <c r="S963">
        <v>0</v>
      </c>
      <c r="T963">
        <v>0</v>
      </c>
      <c r="U963">
        <v>0</v>
      </c>
      <c r="V963">
        <v>0</v>
      </c>
      <c r="W963">
        <v>0</v>
      </c>
      <c r="X963">
        <v>0</v>
      </c>
      <c r="Y963">
        <v>0</v>
      </c>
      <c r="Z963">
        <v>0</v>
      </c>
      <c r="AA963">
        <v>0</v>
      </c>
      <c r="AB963">
        <v>1</v>
      </c>
      <c r="AC963">
        <v>0</v>
      </c>
      <c r="AD963">
        <v>0</v>
      </c>
      <c r="AE963">
        <v>0</v>
      </c>
      <c r="AF963">
        <v>0</v>
      </c>
      <c r="AG963">
        <v>1</v>
      </c>
      <c r="AH963" s="59" cm="1">
        <f t="array" ref="AH963">$B$1005+SUMPRODUCT(A963:AG963,TRANSPOSE($B$1006:$B$1038))</f>
        <v>-2.3802642761765451</v>
      </c>
      <c r="AI963" s="3">
        <f>EXP(EmployeeData36[[#This Row],[Logit]])</f>
        <v>9.2526121829251087E-2</v>
      </c>
      <c r="AJ963">
        <f>EmployeeData36[[#This Row],[Odds]]/(1+EmployeeData36[[#This Row],[Odds]])</f>
        <v>8.4690077409162248E-2</v>
      </c>
      <c r="AK963">
        <f>IF(AR963=1,LN(EmployeeData36[[#This Row],[Probability]]),LN(1-EmployeeData36[[#This Row],[Probability]]))</f>
        <v>-8.8492557842956218E-2</v>
      </c>
      <c r="AL963" s="3">
        <f>(AR963-EmployeeData36[[#This Row],[Probability]])^2</f>
        <v>7.1724092115698938E-3</v>
      </c>
      <c r="AM963" t="str">
        <f>IF(EmployeeData36[[#This Row],[Probability]]&lt;10%,"Low",
IF(EmployeeData36[[#This Row],[Probability]]&lt;20%,"Moderate",
IF(EmployeeData36[[#This Row],[Probability]]&lt;30%,"High","Very High")))</f>
        <v>Low</v>
      </c>
      <c r="AN963">
        <f t="shared" si="15"/>
        <v>0</v>
      </c>
      <c r="AO963" t="str">
        <f>EmployeeData3[[#This Row],[Department]]</f>
        <v>Operations</v>
      </c>
      <c r="AP963" t="str">
        <f>EmployeeData3[[#This Row],[Country]]</f>
        <v>Germany</v>
      </c>
      <c r="AQ963" t="str">
        <f>EmployeeData[[#This Row],[Job Level]]</f>
        <v>Professional</v>
      </c>
      <c r="AR963">
        <v>0</v>
      </c>
    </row>
    <row r="964" spans="1:44">
      <c r="A964">
        <v>52</v>
      </c>
      <c r="B964">
        <v>1.7</v>
      </c>
      <c r="C964">
        <v>1.7</v>
      </c>
      <c r="D964" s="3">
        <v>1.01</v>
      </c>
      <c r="E964">
        <v>0</v>
      </c>
      <c r="F964">
        <v>25</v>
      </c>
      <c r="G964">
        <v>76</v>
      </c>
      <c r="H964">
        <v>8</v>
      </c>
      <c r="I964">
        <v>2.2999999999999998</v>
      </c>
      <c r="J964">
        <v>1</v>
      </c>
      <c r="K964">
        <v>18</v>
      </c>
      <c r="L964">
        <v>0</v>
      </c>
      <c r="M964">
        <v>0</v>
      </c>
      <c r="N964">
        <v>0</v>
      </c>
      <c r="O964">
        <v>0</v>
      </c>
      <c r="P964">
        <v>0</v>
      </c>
      <c r="Q964">
        <v>1</v>
      </c>
      <c r="R964">
        <v>0</v>
      </c>
      <c r="S964">
        <v>0</v>
      </c>
      <c r="T964">
        <v>0</v>
      </c>
      <c r="U964">
        <v>1</v>
      </c>
      <c r="V964">
        <v>0</v>
      </c>
      <c r="W964">
        <v>0</v>
      </c>
      <c r="X964">
        <v>0</v>
      </c>
      <c r="Y964">
        <v>0</v>
      </c>
      <c r="Z964">
        <v>0</v>
      </c>
      <c r="AA964">
        <v>1</v>
      </c>
      <c r="AB964">
        <v>0</v>
      </c>
      <c r="AC964">
        <v>0</v>
      </c>
      <c r="AD964">
        <v>0</v>
      </c>
      <c r="AE964">
        <v>0</v>
      </c>
      <c r="AF964">
        <v>1</v>
      </c>
      <c r="AG964">
        <v>0</v>
      </c>
      <c r="AH964" s="59" cm="1">
        <f t="array" ref="AH964">$B$1005+SUMPRODUCT(A964:AG964,TRANSPOSE($B$1006:$B$1038))</f>
        <v>-0.49445998603304098</v>
      </c>
      <c r="AI964" s="3">
        <f>EXP(EmployeeData36[[#This Row],[Logit]])</f>
        <v>0.60990017299613797</v>
      </c>
      <c r="AJ964">
        <f>EmployeeData36[[#This Row],[Odds]]/(1+EmployeeData36[[#This Row],[Odds]])</f>
        <v>0.3788434731708058</v>
      </c>
      <c r="AK964">
        <f>IF(AR964=1,LN(EmployeeData36[[#This Row],[Probability]]),LN(1-EmployeeData36[[#This Row],[Probability]]))</f>
        <v>-0.47617217272379764</v>
      </c>
      <c r="AL964" s="3">
        <f>(AR964-EmployeeData36[[#This Row],[Probability]])^2</f>
        <v>0.14352237716411906</v>
      </c>
      <c r="AM964" t="str">
        <f>IF(EmployeeData36[[#This Row],[Probability]]&lt;10%,"Low",
IF(EmployeeData36[[#This Row],[Probability]]&lt;20%,"Moderate",
IF(EmployeeData36[[#This Row],[Probability]]&lt;30%,"High","Very High")))</f>
        <v>Very High</v>
      </c>
      <c r="AN964">
        <f t="shared" si="15"/>
        <v>0</v>
      </c>
      <c r="AO964" t="str">
        <f>EmployeeData3[[#This Row],[Department]]</f>
        <v>Finance</v>
      </c>
      <c r="AP964" t="str">
        <f>EmployeeData3[[#This Row],[Country]]</f>
        <v>Canada</v>
      </c>
      <c r="AQ964" t="str">
        <f>EmployeeData[[#This Row],[Job Level]]</f>
        <v>Manager</v>
      </c>
      <c r="AR964">
        <v>0</v>
      </c>
    </row>
    <row r="965" spans="1:44">
      <c r="A965">
        <v>42</v>
      </c>
      <c r="B965">
        <v>3.8</v>
      </c>
      <c r="C965">
        <v>3</v>
      </c>
      <c r="D965" s="3">
        <v>1.05</v>
      </c>
      <c r="E965">
        <v>0</v>
      </c>
      <c r="F965">
        <v>13</v>
      </c>
      <c r="G965">
        <v>77</v>
      </c>
      <c r="H965">
        <v>4</v>
      </c>
      <c r="I965">
        <v>3.7</v>
      </c>
      <c r="J965">
        <v>1</v>
      </c>
      <c r="K965">
        <v>28</v>
      </c>
      <c r="L965">
        <v>0</v>
      </c>
      <c r="M965">
        <v>0</v>
      </c>
      <c r="N965">
        <v>1</v>
      </c>
      <c r="O965">
        <v>0</v>
      </c>
      <c r="P965">
        <v>0</v>
      </c>
      <c r="Q965">
        <v>0</v>
      </c>
      <c r="R965">
        <v>0</v>
      </c>
      <c r="S965">
        <v>0</v>
      </c>
      <c r="T965">
        <v>0</v>
      </c>
      <c r="U965">
        <v>0</v>
      </c>
      <c r="V965">
        <v>0</v>
      </c>
      <c r="W965">
        <v>0</v>
      </c>
      <c r="X965">
        <v>0</v>
      </c>
      <c r="Y965">
        <v>1</v>
      </c>
      <c r="Z965">
        <v>0</v>
      </c>
      <c r="AA965">
        <v>0</v>
      </c>
      <c r="AB965">
        <v>0</v>
      </c>
      <c r="AC965">
        <v>1</v>
      </c>
      <c r="AD965">
        <v>0</v>
      </c>
      <c r="AE965">
        <v>0</v>
      </c>
      <c r="AF965">
        <v>0</v>
      </c>
      <c r="AG965">
        <v>0</v>
      </c>
      <c r="AH965" s="59" cm="1">
        <f t="array" ref="AH965">$B$1005+SUMPRODUCT(A965:AG965,TRANSPOSE($B$1006:$B$1038))</f>
        <v>-0.94936700297573728</v>
      </c>
      <c r="AI965" s="3">
        <f>EXP(EmployeeData36[[#This Row],[Logit]])</f>
        <v>0.38698590686856765</v>
      </c>
      <c r="AJ965">
        <f>EmployeeData36[[#This Row],[Odds]]/(1+EmployeeData36[[#This Row],[Odds]])</f>
        <v>0.27901214060802915</v>
      </c>
      <c r="AK965">
        <f>IF(AR965=1,LN(EmployeeData36[[#This Row],[Probability]]),LN(1-EmployeeData36[[#This Row],[Probability]]))</f>
        <v>-0.32713298040765332</v>
      </c>
      <c r="AL965" s="3">
        <f>(AR965-EmployeeData36[[#This Row],[Probability]])^2</f>
        <v>7.7847774606674622E-2</v>
      </c>
      <c r="AM965" t="str">
        <f>IF(EmployeeData36[[#This Row],[Probability]]&lt;10%,"Low",
IF(EmployeeData36[[#This Row],[Probability]]&lt;20%,"Moderate",
IF(EmployeeData36[[#This Row],[Probability]]&lt;30%,"High","Very High")))</f>
        <v>High</v>
      </c>
      <c r="AN965">
        <f t="shared" si="15"/>
        <v>0</v>
      </c>
      <c r="AO965" t="str">
        <f>EmployeeData3[[#This Row],[Department]]</f>
        <v>Sales</v>
      </c>
      <c r="AP965" t="str">
        <f>EmployeeData3[[#This Row],[Country]]</f>
        <v>Ireland</v>
      </c>
      <c r="AQ965" t="str">
        <f>EmployeeData[[#This Row],[Job Level]]</f>
        <v>Professional</v>
      </c>
      <c r="AR965">
        <v>0</v>
      </c>
    </row>
    <row r="966" spans="1:44">
      <c r="A966">
        <v>49</v>
      </c>
      <c r="B966">
        <v>1.7</v>
      </c>
      <c r="C966">
        <v>1.7</v>
      </c>
      <c r="D966" s="3">
        <v>0.89</v>
      </c>
      <c r="E966">
        <v>1</v>
      </c>
      <c r="F966">
        <v>20</v>
      </c>
      <c r="G966">
        <v>59</v>
      </c>
      <c r="H966">
        <v>2</v>
      </c>
      <c r="I966">
        <v>2</v>
      </c>
      <c r="J966">
        <v>0</v>
      </c>
      <c r="K966">
        <v>21</v>
      </c>
      <c r="L966">
        <v>0</v>
      </c>
      <c r="M966">
        <v>0</v>
      </c>
      <c r="N966">
        <v>0</v>
      </c>
      <c r="O966">
        <v>0</v>
      </c>
      <c r="P966">
        <v>0</v>
      </c>
      <c r="Q966">
        <v>0</v>
      </c>
      <c r="R966">
        <v>1</v>
      </c>
      <c r="S966">
        <v>0</v>
      </c>
      <c r="T966">
        <v>0</v>
      </c>
      <c r="U966">
        <v>0</v>
      </c>
      <c r="V966">
        <v>1</v>
      </c>
      <c r="W966">
        <v>0</v>
      </c>
      <c r="X966">
        <v>0</v>
      </c>
      <c r="Y966">
        <v>0</v>
      </c>
      <c r="Z966">
        <v>0</v>
      </c>
      <c r="AA966">
        <v>0</v>
      </c>
      <c r="AB966">
        <v>0</v>
      </c>
      <c r="AC966">
        <v>0</v>
      </c>
      <c r="AD966">
        <v>0</v>
      </c>
      <c r="AE966">
        <v>0</v>
      </c>
      <c r="AF966">
        <v>0</v>
      </c>
      <c r="AG966">
        <v>0</v>
      </c>
      <c r="AH966" s="59" cm="1">
        <f t="array" ref="AH966">$B$1005+SUMPRODUCT(A966:AG966,TRANSPOSE($B$1006:$B$1038))</f>
        <v>-2.9665191172501633</v>
      </c>
      <c r="AI966" s="3">
        <f>EXP(EmployeeData36[[#This Row],[Logit]])</f>
        <v>5.1482202310234371E-2</v>
      </c>
      <c r="AJ966">
        <f>EmployeeData36[[#This Row],[Odds]]/(1+EmployeeData36[[#This Row],[Odds]])</f>
        <v>4.8961553697363311E-2</v>
      </c>
      <c r="AK966">
        <f>IF(AR966=1,LN(EmployeeData36[[#This Row],[Probability]]),LN(1-EmployeeData36[[#This Row],[Probability]]))</f>
        <v>-5.0200790016642939E-2</v>
      </c>
      <c r="AL966" s="3">
        <f>(AR966-EmployeeData36[[#This Row],[Probability]])^2</f>
        <v>2.3972337404597911E-3</v>
      </c>
      <c r="AM966" t="str">
        <f>IF(EmployeeData36[[#This Row],[Probability]]&lt;10%,"Low",
IF(EmployeeData36[[#This Row],[Probability]]&lt;20%,"Moderate",
IF(EmployeeData36[[#This Row],[Probability]]&lt;30%,"High","Very High")))</f>
        <v>Low</v>
      </c>
      <c r="AN966">
        <f t="shared" si="15"/>
        <v>0</v>
      </c>
      <c r="AO966" t="str">
        <f>EmployeeData3[[#This Row],[Department]]</f>
        <v>HR</v>
      </c>
      <c r="AP966" t="str">
        <f>EmployeeData3[[#This Row],[Country]]</f>
        <v>UK</v>
      </c>
      <c r="AQ966" t="str">
        <f>EmployeeData[[#This Row],[Job Level]]</f>
        <v>Senior</v>
      </c>
      <c r="AR966">
        <v>0</v>
      </c>
    </row>
    <row r="967" spans="1:44">
      <c r="A967">
        <v>53</v>
      </c>
      <c r="B967">
        <v>4.5</v>
      </c>
      <c r="C967">
        <v>1.1000000000000001</v>
      </c>
      <c r="D967" s="3">
        <v>1.01</v>
      </c>
      <c r="E967">
        <v>1</v>
      </c>
      <c r="F967">
        <v>15</v>
      </c>
      <c r="G967">
        <v>68</v>
      </c>
      <c r="H967">
        <v>7</v>
      </c>
      <c r="I967">
        <v>5.8</v>
      </c>
      <c r="J967">
        <v>0</v>
      </c>
      <c r="K967">
        <v>22</v>
      </c>
      <c r="L967">
        <v>0</v>
      </c>
      <c r="M967">
        <v>0</v>
      </c>
      <c r="N967">
        <v>0</v>
      </c>
      <c r="O967">
        <v>0</v>
      </c>
      <c r="P967">
        <v>0</v>
      </c>
      <c r="Q967">
        <v>0</v>
      </c>
      <c r="R967">
        <v>1</v>
      </c>
      <c r="S967">
        <v>0</v>
      </c>
      <c r="T967">
        <v>0</v>
      </c>
      <c r="U967">
        <v>0</v>
      </c>
      <c r="V967">
        <v>0</v>
      </c>
      <c r="W967">
        <v>0</v>
      </c>
      <c r="X967">
        <v>0</v>
      </c>
      <c r="Y967">
        <v>1</v>
      </c>
      <c r="Z967">
        <v>0</v>
      </c>
      <c r="AA967">
        <v>0</v>
      </c>
      <c r="AB967">
        <v>0</v>
      </c>
      <c r="AC967">
        <v>0</v>
      </c>
      <c r="AD967">
        <v>0</v>
      </c>
      <c r="AE967">
        <v>0</v>
      </c>
      <c r="AF967">
        <v>0</v>
      </c>
      <c r="AG967">
        <v>0</v>
      </c>
      <c r="AH967" s="59" cm="1">
        <f t="array" ref="AH967">$B$1005+SUMPRODUCT(A967:AG967,TRANSPOSE($B$1006:$B$1038))</f>
        <v>-3.5300804872308653</v>
      </c>
      <c r="AI967" s="3">
        <f>EXP(EmployeeData36[[#This Row],[Logit]])</f>
        <v>2.9302557290430797E-2</v>
      </c>
      <c r="AJ967">
        <f>EmployeeData36[[#This Row],[Odds]]/(1+EmployeeData36[[#This Row],[Odds]])</f>
        <v>2.8468361496708793E-2</v>
      </c>
      <c r="AK967">
        <f>IF(AR967=1,LN(EmployeeData36[[#This Row],[Probability]]),LN(1-EmployeeData36[[#This Row],[Probability]]))</f>
        <v>-2.8881444042025424E-2</v>
      </c>
      <c r="AL967" s="3">
        <f>(AR967-EmployeeData36[[#This Row],[Probability]])^2</f>
        <v>8.1044760630729175E-4</v>
      </c>
      <c r="AM967" t="str">
        <f>IF(EmployeeData36[[#This Row],[Probability]]&lt;10%,"Low",
IF(EmployeeData36[[#This Row],[Probability]]&lt;20%,"Moderate",
IF(EmployeeData36[[#This Row],[Probability]]&lt;30%,"High","Very High")))</f>
        <v>Low</v>
      </c>
      <c r="AN967">
        <f t="shared" si="15"/>
        <v>0</v>
      </c>
      <c r="AO967" t="str">
        <f>EmployeeData3[[#This Row],[Department]]</f>
        <v>Sales</v>
      </c>
      <c r="AP967" t="str">
        <f>EmployeeData3[[#This Row],[Country]]</f>
        <v>UK</v>
      </c>
      <c r="AQ967" t="str">
        <f>EmployeeData[[#This Row],[Job Level]]</f>
        <v>Senior</v>
      </c>
      <c r="AR967">
        <v>0</v>
      </c>
    </row>
    <row r="968" spans="1:44">
      <c r="A968">
        <v>30</v>
      </c>
      <c r="B968">
        <v>1.9</v>
      </c>
      <c r="C968">
        <v>1.1000000000000001</v>
      </c>
      <c r="D968" s="3">
        <v>0.95</v>
      </c>
      <c r="E968">
        <v>0</v>
      </c>
      <c r="F968">
        <v>18</v>
      </c>
      <c r="G968">
        <v>80</v>
      </c>
      <c r="H968">
        <v>6</v>
      </c>
      <c r="I968">
        <v>2.1</v>
      </c>
      <c r="J968">
        <v>0</v>
      </c>
      <c r="K968">
        <v>20</v>
      </c>
      <c r="L968">
        <v>0</v>
      </c>
      <c r="M968">
        <v>0</v>
      </c>
      <c r="N968">
        <v>1</v>
      </c>
      <c r="O968">
        <v>0</v>
      </c>
      <c r="P968">
        <v>0</v>
      </c>
      <c r="Q968">
        <v>0</v>
      </c>
      <c r="R968">
        <v>0</v>
      </c>
      <c r="S968">
        <v>0</v>
      </c>
      <c r="T968">
        <v>0</v>
      </c>
      <c r="U968">
        <v>0</v>
      </c>
      <c r="V968">
        <v>0</v>
      </c>
      <c r="W968">
        <v>0</v>
      </c>
      <c r="X968">
        <v>1</v>
      </c>
      <c r="Y968">
        <v>0</v>
      </c>
      <c r="Z968">
        <v>0</v>
      </c>
      <c r="AA968">
        <v>0</v>
      </c>
      <c r="AB968">
        <v>0</v>
      </c>
      <c r="AC968">
        <v>0</v>
      </c>
      <c r="AD968">
        <v>0</v>
      </c>
      <c r="AE968">
        <v>0</v>
      </c>
      <c r="AF968">
        <v>0</v>
      </c>
      <c r="AG968">
        <v>1</v>
      </c>
      <c r="AH968" s="59" cm="1">
        <f t="array" ref="AH968">$B$1005+SUMPRODUCT(A968:AG968,TRANSPOSE($B$1006:$B$1038))</f>
        <v>-2.8594226719229132</v>
      </c>
      <c r="AI968" s="3">
        <f>EXP(EmployeeData36[[#This Row],[Logit]])</f>
        <v>5.730183267460514E-2</v>
      </c>
      <c r="AJ968">
        <f>EmployeeData36[[#This Row],[Odds]]/(1+EmployeeData36[[#This Row],[Odds]])</f>
        <v>5.4196286153833172E-2</v>
      </c>
      <c r="AK968">
        <f>IF(AR968=1,LN(EmployeeData36[[#This Row],[Probability]]),LN(1-EmployeeData36[[#This Row],[Probability]]))</f>
        <v>-5.5720222108293888E-2</v>
      </c>
      <c r="AL968" s="3">
        <f>(AR968-EmployeeData36[[#This Row],[Probability]])^2</f>
        <v>2.9372374328681694E-3</v>
      </c>
      <c r="AM968" t="str">
        <f>IF(EmployeeData36[[#This Row],[Probability]]&lt;10%,"Low",
IF(EmployeeData36[[#This Row],[Probability]]&lt;20%,"Moderate",
IF(EmployeeData36[[#This Row],[Probability]]&lt;30%,"High","Very High")))</f>
        <v>Low</v>
      </c>
      <c r="AN968">
        <f t="shared" si="15"/>
        <v>0</v>
      </c>
      <c r="AO968" t="str">
        <f>EmployeeData3[[#This Row],[Department]]</f>
        <v>Marketing</v>
      </c>
      <c r="AP968" t="str">
        <f>EmployeeData3[[#This Row],[Country]]</f>
        <v>UK</v>
      </c>
      <c r="AQ968" t="str">
        <f>EmployeeData[[#This Row],[Job Level]]</f>
        <v>Professional</v>
      </c>
      <c r="AR968">
        <v>0</v>
      </c>
    </row>
    <row r="969" spans="1:44">
      <c r="A969">
        <v>46</v>
      </c>
      <c r="B969">
        <v>8</v>
      </c>
      <c r="C969">
        <v>4.4000000000000004</v>
      </c>
      <c r="D969" s="3">
        <v>0.87</v>
      </c>
      <c r="E969">
        <v>0</v>
      </c>
      <c r="F969">
        <v>14</v>
      </c>
      <c r="G969">
        <v>61</v>
      </c>
      <c r="H969">
        <v>1</v>
      </c>
      <c r="I969">
        <v>4.8</v>
      </c>
      <c r="J969">
        <v>0</v>
      </c>
      <c r="K969">
        <v>30</v>
      </c>
      <c r="L969">
        <v>0</v>
      </c>
      <c r="M969">
        <v>0</v>
      </c>
      <c r="N969">
        <v>0</v>
      </c>
      <c r="O969">
        <v>0</v>
      </c>
      <c r="P969">
        <v>0</v>
      </c>
      <c r="Q969">
        <v>0</v>
      </c>
      <c r="R969">
        <v>0</v>
      </c>
      <c r="S969">
        <v>0</v>
      </c>
      <c r="T969">
        <v>0</v>
      </c>
      <c r="U969">
        <v>0</v>
      </c>
      <c r="V969">
        <v>1</v>
      </c>
      <c r="W969">
        <v>0</v>
      </c>
      <c r="X969">
        <v>0</v>
      </c>
      <c r="Y969">
        <v>0</v>
      </c>
      <c r="Z969">
        <v>0</v>
      </c>
      <c r="AA969">
        <v>0</v>
      </c>
      <c r="AB969">
        <v>0</v>
      </c>
      <c r="AC969">
        <v>0</v>
      </c>
      <c r="AD969">
        <v>0</v>
      </c>
      <c r="AE969">
        <v>0</v>
      </c>
      <c r="AF969">
        <v>0</v>
      </c>
      <c r="AG969">
        <v>1</v>
      </c>
      <c r="AH969" s="59" cm="1">
        <f t="array" ref="AH969">$B$1005+SUMPRODUCT(A969:AG969,TRANSPOSE($B$1006:$B$1038))</f>
        <v>-1.7813931313286644</v>
      </c>
      <c r="AI969" s="3">
        <f>EXP(EmployeeData36[[#This Row],[Logit]])</f>
        <v>0.1684033757541743</v>
      </c>
      <c r="AJ969">
        <f>EmployeeData36[[#This Row],[Odds]]/(1+EmployeeData36[[#This Row],[Odds]])</f>
        <v>0.14413119582564904</v>
      </c>
      <c r="AK969">
        <f>IF(AR969=1,LN(EmployeeData36[[#This Row],[Probability]]),LN(1-EmployeeData36[[#This Row],[Probability]]))</f>
        <v>-0.15563818073831093</v>
      </c>
      <c r="AL969" s="3">
        <f>(AR969-EmployeeData36[[#This Row],[Probability]])^2</f>
        <v>2.0773801610131593E-2</v>
      </c>
      <c r="AM969" t="str">
        <f>IF(EmployeeData36[[#This Row],[Probability]]&lt;10%,"Low",
IF(EmployeeData36[[#This Row],[Probability]]&lt;20%,"Moderate",
IF(EmployeeData36[[#This Row],[Probability]]&lt;30%,"High","Very High")))</f>
        <v>Moderate</v>
      </c>
      <c r="AN969">
        <f t="shared" si="15"/>
        <v>0</v>
      </c>
      <c r="AO969" t="str">
        <f>EmployeeData3[[#This Row],[Department]]</f>
        <v>HR</v>
      </c>
      <c r="AP969" t="str">
        <f>EmployeeData3[[#This Row],[Country]]</f>
        <v>UK</v>
      </c>
      <c r="AQ969" t="str">
        <f>EmployeeData[[#This Row],[Job Level]]</f>
        <v>Professional</v>
      </c>
      <c r="AR969">
        <v>0</v>
      </c>
    </row>
    <row r="970" spans="1:44">
      <c r="A970">
        <v>24</v>
      </c>
      <c r="B970">
        <v>5.4</v>
      </c>
      <c r="C970">
        <v>1.4</v>
      </c>
      <c r="D970" s="3">
        <v>1.08</v>
      </c>
      <c r="E970">
        <v>0</v>
      </c>
      <c r="F970">
        <v>22</v>
      </c>
      <c r="G970">
        <v>91</v>
      </c>
      <c r="H970">
        <v>4</v>
      </c>
      <c r="I970">
        <v>2.7</v>
      </c>
      <c r="J970">
        <v>0</v>
      </c>
      <c r="K970">
        <v>25</v>
      </c>
      <c r="L970">
        <v>1</v>
      </c>
      <c r="M970">
        <v>0</v>
      </c>
      <c r="N970">
        <v>1</v>
      </c>
      <c r="O970">
        <v>0</v>
      </c>
      <c r="P970">
        <v>0</v>
      </c>
      <c r="Q970">
        <v>0</v>
      </c>
      <c r="R970">
        <v>0</v>
      </c>
      <c r="S970">
        <v>0</v>
      </c>
      <c r="T970">
        <v>0</v>
      </c>
      <c r="U970">
        <v>0</v>
      </c>
      <c r="V970">
        <v>0</v>
      </c>
      <c r="W970">
        <v>0</v>
      </c>
      <c r="X970">
        <v>0</v>
      </c>
      <c r="Y970">
        <v>0</v>
      </c>
      <c r="Z970">
        <v>0</v>
      </c>
      <c r="AA970">
        <v>0</v>
      </c>
      <c r="AB970">
        <v>0</v>
      </c>
      <c r="AC970">
        <v>0</v>
      </c>
      <c r="AD970">
        <v>0</v>
      </c>
      <c r="AE970">
        <v>1</v>
      </c>
      <c r="AF970">
        <v>0</v>
      </c>
      <c r="AG970">
        <v>0</v>
      </c>
      <c r="AH970" s="59" cm="1">
        <f t="array" ref="AH970">$B$1005+SUMPRODUCT(A970:AG970,TRANSPOSE($B$1006:$B$1038))</f>
        <v>-2.4465254059637891</v>
      </c>
      <c r="AI970" s="3">
        <f>EXP(EmployeeData36[[#This Row],[Logit]])</f>
        <v>8.6593943186983352E-2</v>
      </c>
      <c r="AJ970">
        <f>EmployeeData36[[#This Row],[Odds]]/(1+EmployeeData36[[#This Row],[Odds]])</f>
        <v>7.9693011110482589E-2</v>
      </c>
      <c r="AK970">
        <f>IF(AR970=1,LN(EmployeeData36[[#This Row],[Probability]]),LN(1-EmployeeData36[[#This Row],[Probability]]))</f>
        <v>-8.3047981023471371E-2</v>
      </c>
      <c r="AL970" s="3">
        <f>(AR970-EmployeeData36[[#This Row],[Probability]])^2</f>
        <v>6.3509760198555013E-3</v>
      </c>
      <c r="AM970" t="str">
        <f>IF(EmployeeData36[[#This Row],[Probability]]&lt;10%,"Low",
IF(EmployeeData36[[#This Row],[Probability]]&lt;20%,"Moderate",
IF(EmployeeData36[[#This Row],[Probability]]&lt;30%,"High","Very High")))</f>
        <v>Low</v>
      </c>
      <c r="AN970">
        <f t="shared" si="15"/>
        <v>0</v>
      </c>
      <c r="AO970" t="str">
        <f>EmployeeData3[[#This Row],[Department]]</f>
        <v>Operations</v>
      </c>
      <c r="AP970" t="str">
        <f>EmployeeData3[[#This Row],[Country]]</f>
        <v>US</v>
      </c>
      <c r="AQ970" t="str">
        <f>EmployeeData[[#This Row],[Job Level]]</f>
        <v>Professional</v>
      </c>
      <c r="AR970">
        <v>0</v>
      </c>
    </row>
    <row r="971" spans="1:44">
      <c r="A971">
        <v>42</v>
      </c>
      <c r="B971">
        <v>1.5</v>
      </c>
      <c r="C971">
        <v>1.5</v>
      </c>
      <c r="D971" s="3">
        <v>0.98</v>
      </c>
      <c r="E971">
        <v>0</v>
      </c>
      <c r="F971">
        <v>2</v>
      </c>
      <c r="G971">
        <v>78</v>
      </c>
      <c r="H971">
        <v>4</v>
      </c>
      <c r="I971">
        <v>3.4</v>
      </c>
      <c r="J971">
        <v>0</v>
      </c>
      <c r="K971">
        <v>29</v>
      </c>
      <c r="L971">
        <v>1</v>
      </c>
      <c r="M971">
        <v>0</v>
      </c>
      <c r="N971">
        <v>0</v>
      </c>
      <c r="O971">
        <v>0</v>
      </c>
      <c r="P971">
        <v>1</v>
      </c>
      <c r="Q971">
        <v>0</v>
      </c>
      <c r="R971">
        <v>0</v>
      </c>
      <c r="S971">
        <v>0</v>
      </c>
      <c r="T971">
        <v>0</v>
      </c>
      <c r="U971">
        <v>0</v>
      </c>
      <c r="V971">
        <v>0</v>
      </c>
      <c r="W971">
        <v>0</v>
      </c>
      <c r="X971">
        <v>0</v>
      </c>
      <c r="Y971">
        <v>1</v>
      </c>
      <c r="Z971">
        <v>0</v>
      </c>
      <c r="AA971">
        <v>0</v>
      </c>
      <c r="AB971">
        <v>0</v>
      </c>
      <c r="AC971">
        <v>0</v>
      </c>
      <c r="AD971">
        <v>1</v>
      </c>
      <c r="AE971">
        <v>0</v>
      </c>
      <c r="AF971">
        <v>1</v>
      </c>
      <c r="AG971">
        <v>0</v>
      </c>
      <c r="AH971" s="59" cm="1">
        <f t="array" ref="AH971">$B$1005+SUMPRODUCT(A971:AG971,TRANSPOSE($B$1006:$B$1038))</f>
        <v>-1.4508343703359921</v>
      </c>
      <c r="AI971" s="3">
        <f>EXP(EmployeeData36[[#This Row],[Logit]])</f>
        <v>0.23437465123185397</v>
      </c>
      <c r="AJ971">
        <f>EmployeeData36[[#This Row],[Odds]]/(1+EmployeeData36[[#This Row],[Odds]])</f>
        <v>0.18987318882314855</v>
      </c>
      <c r="AK971">
        <f>IF(AR971=1,LN(EmployeeData36[[#This Row],[Probability]]),LN(1-EmployeeData36[[#This Row],[Probability]]))</f>
        <v>-1.6613988568969558</v>
      </c>
      <c r="AL971" s="3">
        <f>(AR971-EmployeeData36[[#This Row],[Probability]])^2</f>
        <v>0.65630545018757402</v>
      </c>
      <c r="AM971" t="str">
        <f>IF(EmployeeData36[[#This Row],[Probability]]&lt;10%,"Low",
IF(EmployeeData36[[#This Row],[Probability]]&lt;20%,"Moderate",
IF(EmployeeData36[[#This Row],[Probability]]&lt;30%,"High","Very High")))</f>
        <v>Moderate</v>
      </c>
      <c r="AN971">
        <f t="shared" si="15"/>
        <v>1</v>
      </c>
      <c r="AO971" t="str">
        <f>EmployeeData3[[#This Row],[Department]]</f>
        <v>Sales</v>
      </c>
      <c r="AP971" t="str">
        <f>EmployeeData3[[#This Row],[Country]]</f>
        <v>Singapore</v>
      </c>
      <c r="AQ971" t="str">
        <f>EmployeeData[[#This Row],[Job Level]]</f>
        <v>Entry</v>
      </c>
      <c r="AR971">
        <v>1</v>
      </c>
    </row>
    <row r="972" spans="1:44">
      <c r="A972">
        <v>37</v>
      </c>
      <c r="B972">
        <v>6.8</v>
      </c>
      <c r="C972">
        <v>1.7</v>
      </c>
      <c r="D972" s="3">
        <v>1.02</v>
      </c>
      <c r="E972">
        <v>0</v>
      </c>
      <c r="F972">
        <v>13</v>
      </c>
      <c r="G972">
        <v>66</v>
      </c>
      <c r="H972">
        <v>3</v>
      </c>
      <c r="I972">
        <v>8.1999999999999993</v>
      </c>
      <c r="J972">
        <v>0</v>
      </c>
      <c r="K972">
        <v>24</v>
      </c>
      <c r="L972">
        <v>0</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s="59" cm="1">
        <f t="array" ref="AH972">$B$1005+SUMPRODUCT(A972:AG972,TRANSPOSE($B$1006:$B$1038))</f>
        <v>-1.9345152409065707</v>
      </c>
      <c r="AI972" s="3">
        <f>EXP(EmployeeData36[[#This Row],[Logit]])</f>
        <v>0.14449429677313741</v>
      </c>
      <c r="AJ972">
        <f>EmployeeData36[[#This Row],[Odds]]/(1+EmployeeData36[[#This Row],[Odds]])</f>
        <v>0.1262516529619537</v>
      </c>
      <c r="AK972">
        <f>IF(AR972=1,LN(EmployeeData36[[#This Row],[Probability]]),LN(1-EmployeeData36[[#This Row],[Probability]]))</f>
        <v>-2.0694781181444273</v>
      </c>
      <c r="AL972" s="3">
        <f>(AR972-EmployeeData36[[#This Row],[Probability]])^2</f>
        <v>0.76343617395171814</v>
      </c>
      <c r="AM972" t="str">
        <f>IF(EmployeeData36[[#This Row],[Probability]]&lt;10%,"Low",
IF(EmployeeData36[[#This Row],[Probability]]&lt;20%,"Moderate",
IF(EmployeeData36[[#This Row],[Probability]]&lt;30%,"High","Very High")))</f>
        <v>Moderate</v>
      </c>
      <c r="AN972">
        <f t="shared" si="15"/>
        <v>1</v>
      </c>
      <c r="AO972" t="str">
        <f>EmployeeData3[[#This Row],[Department]]</f>
        <v>Operations</v>
      </c>
      <c r="AP972" t="str">
        <f>EmployeeData3[[#This Row],[Country]]</f>
        <v>UK</v>
      </c>
      <c r="AQ972" t="str">
        <f>EmployeeData[[#This Row],[Job Level]]</f>
        <v>Entry</v>
      </c>
      <c r="AR972">
        <v>1</v>
      </c>
    </row>
    <row r="973" spans="1:44">
      <c r="A973">
        <v>49</v>
      </c>
      <c r="B973">
        <v>10.5</v>
      </c>
      <c r="C973">
        <v>9.1999999999999993</v>
      </c>
      <c r="D973" s="3">
        <v>0.84</v>
      </c>
      <c r="E973">
        <v>1</v>
      </c>
      <c r="F973">
        <v>19</v>
      </c>
      <c r="G973">
        <v>69</v>
      </c>
      <c r="H973">
        <v>1</v>
      </c>
      <c r="I973">
        <v>1.8</v>
      </c>
      <c r="J973">
        <v>0</v>
      </c>
      <c r="K973">
        <v>5</v>
      </c>
      <c r="L973">
        <v>0</v>
      </c>
      <c r="M973">
        <v>0</v>
      </c>
      <c r="N973">
        <v>1</v>
      </c>
      <c r="O973">
        <v>0</v>
      </c>
      <c r="P973">
        <v>0</v>
      </c>
      <c r="Q973">
        <v>1</v>
      </c>
      <c r="R973">
        <v>0</v>
      </c>
      <c r="S973">
        <v>0</v>
      </c>
      <c r="T973">
        <v>1</v>
      </c>
      <c r="U973">
        <v>0</v>
      </c>
      <c r="V973">
        <v>0</v>
      </c>
      <c r="W973">
        <v>0</v>
      </c>
      <c r="X973">
        <v>0</v>
      </c>
      <c r="Y973">
        <v>0</v>
      </c>
      <c r="Z973">
        <v>0</v>
      </c>
      <c r="AA973">
        <v>0</v>
      </c>
      <c r="AB973">
        <v>0</v>
      </c>
      <c r="AC973">
        <v>0</v>
      </c>
      <c r="AD973">
        <v>1</v>
      </c>
      <c r="AE973">
        <v>0</v>
      </c>
      <c r="AF973">
        <v>0</v>
      </c>
      <c r="AG973">
        <v>0</v>
      </c>
      <c r="AH973" s="59" cm="1">
        <f t="array" ref="AH973">$B$1005+SUMPRODUCT(A973:AG973,TRANSPOSE($B$1006:$B$1038))</f>
        <v>-1.754674287988061</v>
      </c>
      <c r="AI973" s="3">
        <f>EXP(EmployeeData36[[#This Row],[Logit]])</f>
        <v>0.17296356943019686</v>
      </c>
      <c r="AJ973">
        <f>EmployeeData36[[#This Row],[Odds]]/(1+EmployeeData36[[#This Row],[Odds]])</f>
        <v>0.1474586030955925</v>
      </c>
      <c r="AK973">
        <f>IF(AR973=1,LN(EmployeeData36[[#This Row],[Probability]]),LN(1-EmployeeData36[[#This Row],[Probability]]))</f>
        <v>-0.15953351158477572</v>
      </c>
      <c r="AL973" s="3">
        <f>(AR973-EmployeeData36[[#This Row],[Probability]])^2</f>
        <v>2.174403962690348E-2</v>
      </c>
      <c r="AM973" t="str">
        <f>IF(EmployeeData36[[#This Row],[Probability]]&lt;10%,"Low",
IF(EmployeeData36[[#This Row],[Probability]]&lt;20%,"Moderate",
IF(EmployeeData36[[#This Row],[Probability]]&lt;30%,"High","Very High")))</f>
        <v>Moderate</v>
      </c>
      <c r="AN973">
        <f t="shared" si="15"/>
        <v>0</v>
      </c>
      <c r="AO973" t="str">
        <f>EmployeeData3[[#This Row],[Department]]</f>
        <v>Claims</v>
      </c>
      <c r="AP973" t="str">
        <f>EmployeeData3[[#This Row],[Country]]</f>
        <v>Singapore</v>
      </c>
      <c r="AQ973" t="str">
        <f>EmployeeData[[#This Row],[Job Level]]</f>
        <v>Manager</v>
      </c>
      <c r="AR973">
        <v>0</v>
      </c>
    </row>
    <row r="974" spans="1:44">
      <c r="A974">
        <v>49</v>
      </c>
      <c r="B974">
        <v>5.8</v>
      </c>
      <c r="C974">
        <v>0.9</v>
      </c>
      <c r="D974" s="3">
        <v>1.1599999999999999</v>
      </c>
      <c r="E974">
        <v>1</v>
      </c>
      <c r="F974">
        <v>21</v>
      </c>
      <c r="G974">
        <v>78</v>
      </c>
      <c r="H974">
        <v>5</v>
      </c>
      <c r="I974">
        <v>4.5999999999999996</v>
      </c>
      <c r="J974">
        <v>0</v>
      </c>
      <c r="K974">
        <v>24</v>
      </c>
      <c r="L974">
        <v>1</v>
      </c>
      <c r="M974">
        <v>0</v>
      </c>
      <c r="N974">
        <v>1</v>
      </c>
      <c r="O974">
        <v>0</v>
      </c>
      <c r="P974">
        <v>0</v>
      </c>
      <c r="Q974">
        <v>0</v>
      </c>
      <c r="R974">
        <v>0</v>
      </c>
      <c r="S974">
        <v>0</v>
      </c>
      <c r="T974">
        <v>0</v>
      </c>
      <c r="U974">
        <v>0</v>
      </c>
      <c r="V974">
        <v>0</v>
      </c>
      <c r="W974">
        <v>0</v>
      </c>
      <c r="X974">
        <v>1</v>
      </c>
      <c r="Y974">
        <v>0</v>
      </c>
      <c r="Z974">
        <v>0</v>
      </c>
      <c r="AA974">
        <v>0</v>
      </c>
      <c r="AB974">
        <v>0</v>
      </c>
      <c r="AC974">
        <v>0</v>
      </c>
      <c r="AD974">
        <v>0</v>
      </c>
      <c r="AE974">
        <v>0</v>
      </c>
      <c r="AF974">
        <v>0</v>
      </c>
      <c r="AG974">
        <v>1</v>
      </c>
      <c r="AH974" s="59" cm="1">
        <f t="array" ref="AH974">$B$1005+SUMPRODUCT(A974:AG974,TRANSPOSE($B$1006:$B$1038))</f>
        <v>-3.3871737076298114</v>
      </c>
      <c r="AI974" s="3">
        <f>EXP(EmployeeData36[[#This Row],[Logit]])</f>
        <v>3.3804082234079741E-2</v>
      </c>
      <c r="AJ974">
        <f>EmployeeData36[[#This Row],[Odds]]/(1+EmployeeData36[[#This Row],[Odds]])</f>
        <v>3.2698731621399836E-2</v>
      </c>
      <c r="AK974">
        <f>IF(AR974=1,LN(EmployeeData36[[#This Row],[Probability]]),LN(1-EmployeeData36[[#This Row],[Probability]]))</f>
        <v>-3.3245282537801332E-2</v>
      </c>
      <c r="AL974" s="3">
        <f>(AR974-EmployeeData36[[#This Row],[Probability]])^2</f>
        <v>1.0692070496483336E-3</v>
      </c>
      <c r="AM974" t="str">
        <f>IF(EmployeeData36[[#This Row],[Probability]]&lt;10%,"Low",
IF(EmployeeData36[[#This Row],[Probability]]&lt;20%,"Moderate",
IF(EmployeeData36[[#This Row],[Probability]]&lt;30%,"High","Very High")))</f>
        <v>Low</v>
      </c>
      <c r="AN974">
        <f t="shared" si="15"/>
        <v>0</v>
      </c>
      <c r="AO974" t="str">
        <f>EmployeeData3[[#This Row],[Department]]</f>
        <v>Marketing</v>
      </c>
      <c r="AP974" t="str">
        <f>EmployeeData3[[#This Row],[Country]]</f>
        <v>UK</v>
      </c>
      <c r="AQ974" t="str">
        <f>EmployeeData[[#This Row],[Job Level]]</f>
        <v>Professional</v>
      </c>
      <c r="AR974">
        <v>0</v>
      </c>
    </row>
    <row r="975" spans="1:44">
      <c r="A975">
        <v>43</v>
      </c>
      <c r="B975">
        <v>1.2</v>
      </c>
      <c r="C975">
        <v>0.9</v>
      </c>
      <c r="D975" s="3">
        <v>1.08</v>
      </c>
      <c r="E975">
        <v>0</v>
      </c>
      <c r="F975">
        <v>29</v>
      </c>
      <c r="G975">
        <v>59</v>
      </c>
      <c r="H975">
        <v>13</v>
      </c>
      <c r="I975">
        <v>7</v>
      </c>
      <c r="J975">
        <v>0</v>
      </c>
      <c r="K975">
        <v>25</v>
      </c>
      <c r="L975">
        <v>0</v>
      </c>
      <c r="M975">
        <v>1</v>
      </c>
      <c r="N975">
        <v>0</v>
      </c>
      <c r="O975">
        <v>0</v>
      </c>
      <c r="P975">
        <v>0</v>
      </c>
      <c r="Q975">
        <v>0</v>
      </c>
      <c r="R975">
        <v>1</v>
      </c>
      <c r="S975">
        <v>0</v>
      </c>
      <c r="T975">
        <v>0</v>
      </c>
      <c r="U975">
        <v>1</v>
      </c>
      <c r="V975">
        <v>0</v>
      </c>
      <c r="W975">
        <v>0</v>
      </c>
      <c r="X975">
        <v>0</v>
      </c>
      <c r="Y975">
        <v>0</v>
      </c>
      <c r="Z975">
        <v>0</v>
      </c>
      <c r="AA975">
        <v>0</v>
      </c>
      <c r="AB975">
        <v>0</v>
      </c>
      <c r="AC975">
        <v>1</v>
      </c>
      <c r="AD975">
        <v>0</v>
      </c>
      <c r="AE975">
        <v>0</v>
      </c>
      <c r="AF975">
        <v>0</v>
      </c>
      <c r="AG975">
        <v>1</v>
      </c>
      <c r="AH975" s="59" cm="1">
        <f t="array" ref="AH975">$B$1005+SUMPRODUCT(A975:AG975,TRANSPOSE($B$1006:$B$1038))</f>
        <v>-0.6780989950614833</v>
      </c>
      <c r="AI975" s="3">
        <f>EXP(EmployeeData36[[#This Row],[Logit]])</f>
        <v>0.50758098976160893</v>
      </c>
      <c r="AJ975">
        <f>EmployeeData36[[#This Row],[Odds]]/(1+EmployeeData36[[#This Row],[Odds]])</f>
        <v>0.33668571918107815</v>
      </c>
      <c r="AK975">
        <f>IF(AR975=1,LN(EmployeeData36[[#This Row],[Probability]]),LN(1-EmployeeData36[[#This Row],[Probability]]))</f>
        <v>-0.4105063727277391</v>
      </c>
      <c r="AL975" s="3">
        <f>(AR975-EmployeeData36[[#This Row],[Probability]])^2</f>
        <v>0.11335727350047982</v>
      </c>
      <c r="AM975" t="str">
        <f>IF(EmployeeData36[[#This Row],[Probability]]&lt;10%,"Low",
IF(EmployeeData36[[#This Row],[Probability]]&lt;20%,"Moderate",
IF(EmployeeData36[[#This Row],[Probability]]&lt;30%,"High","Very High")))</f>
        <v>Very High</v>
      </c>
      <c r="AN975">
        <f t="shared" si="15"/>
        <v>0</v>
      </c>
      <c r="AO975" t="str">
        <f>EmployeeData3[[#This Row],[Department]]</f>
        <v>Finance</v>
      </c>
      <c r="AP975" t="str">
        <f>EmployeeData3[[#This Row],[Country]]</f>
        <v>Ireland</v>
      </c>
      <c r="AQ975" t="str">
        <f>EmployeeData[[#This Row],[Job Level]]</f>
        <v>Senior</v>
      </c>
      <c r="AR975">
        <v>0</v>
      </c>
    </row>
    <row r="976" spans="1:44">
      <c r="A976">
        <v>41</v>
      </c>
      <c r="B976">
        <v>3.5</v>
      </c>
      <c r="C976">
        <v>2</v>
      </c>
      <c r="D976" s="3">
        <v>1.1200000000000001</v>
      </c>
      <c r="E976">
        <v>0</v>
      </c>
      <c r="F976">
        <v>12</v>
      </c>
      <c r="G976">
        <v>61</v>
      </c>
      <c r="H976">
        <v>7</v>
      </c>
      <c r="I976">
        <v>4.5</v>
      </c>
      <c r="J976">
        <v>0</v>
      </c>
      <c r="K976">
        <v>27</v>
      </c>
      <c r="L976">
        <v>0</v>
      </c>
      <c r="M976">
        <v>0</v>
      </c>
      <c r="N976">
        <v>0</v>
      </c>
      <c r="O976">
        <v>0</v>
      </c>
      <c r="P976">
        <v>0</v>
      </c>
      <c r="Q976">
        <v>0</v>
      </c>
      <c r="R976">
        <v>0</v>
      </c>
      <c r="S976">
        <v>0</v>
      </c>
      <c r="T976">
        <v>0</v>
      </c>
      <c r="U976">
        <v>0</v>
      </c>
      <c r="V976">
        <v>0</v>
      </c>
      <c r="W976">
        <v>1</v>
      </c>
      <c r="X976">
        <v>0</v>
      </c>
      <c r="Y976">
        <v>0</v>
      </c>
      <c r="Z976">
        <v>0</v>
      </c>
      <c r="AA976">
        <v>0</v>
      </c>
      <c r="AB976">
        <v>0</v>
      </c>
      <c r="AC976">
        <v>0</v>
      </c>
      <c r="AD976">
        <v>0</v>
      </c>
      <c r="AE976">
        <v>0</v>
      </c>
      <c r="AF976">
        <v>1</v>
      </c>
      <c r="AG976">
        <v>0</v>
      </c>
      <c r="AH976" s="59" cm="1">
        <f t="array" ref="AH976">$B$1005+SUMPRODUCT(A976:AG976,TRANSPOSE($B$1006:$B$1038))</f>
        <v>-1.8438175668152268</v>
      </c>
      <c r="AI976" s="3">
        <f>EXP(EmployeeData36[[#This Row],[Logit]])</f>
        <v>0.15821228578806856</v>
      </c>
      <c r="AJ976">
        <f>EmployeeData36[[#This Row],[Odds]]/(1+EmployeeData36[[#This Row],[Odds]])</f>
        <v>0.13660042094996261</v>
      </c>
      <c r="AK976">
        <f>IF(AR976=1,LN(EmployeeData36[[#This Row],[Probability]]),LN(1-EmployeeData36[[#This Row],[Probability]]))</f>
        <v>-0.14687768341005947</v>
      </c>
      <c r="AL976" s="3">
        <f>(AR976-EmployeeData36[[#This Row],[Probability]])^2</f>
        <v>1.8659675003706983E-2</v>
      </c>
      <c r="AM976" t="str">
        <f>IF(EmployeeData36[[#This Row],[Probability]]&lt;10%,"Low",
IF(EmployeeData36[[#This Row],[Probability]]&lt;20%,"Moderate",
IF(EmployeeData36[[#This Row],[Probability]]&lt;30%,"High","Very High")))</f>
        <v>Moderate</v>
      </c>
      <c r="AN976">
        <f t="shared" si="15"/>
        <v>0</v>
      </c>
      <c r="AO976" t="str">
        <f>EmployeeData3[[#This Row],[Department]]</f>
        <v>IT</v>
      </c>
      <c r="AP976" t="str">
        <f>EmployeeData3[[#This Row],[Country]]</f>
        <v>UK</v>
      </c>
      <c r="AQ976" t="str">
        <f>EmployeeData[[#This Row],[Job Level]]</f>
        <v>Professional</v>
      </c>
      <c r="AR976">
        <v>0</v>
      </c>
    </row>
    <row r="977" spans="1:44">
      <c r="A977">
        <v>43</v>
      </c>
      <c r="B977">
        <v>6.3</v>
      </c>
      <c r="C977">
        <v>1.7</v>
      </c>
      <c r="D977" s="3">
        <v>0.96</v>
      </c>
      <c r="E977">
        <v>1</v>
      </c>
      <c r="F977">
        <v>29</v>
      </c>
      <c r="G977">
        <v>81</v>
      </c>
      <c r="H977">
        <v>1</v>
      </c>
      <c r="I977">
        <v>6</v>
      </c>
      <c r="J977">
        <v>0</v>
      </c>
      <c r="K977">
        <v>17</v>
      </c>
      <c r="L977">
        <v>0</v>
      </c>
      <c r="M977">
        <v>0</v>
      </c>
      <c r="N977">
        <v>1</v>
      </c>
      <c r="O977">
        <v>0</v>
      </c>
      <c r="P977">
        <v>0</v>
      </c>
      <c r="Q977">
        <v>0</v>
      </c>
      <c r="R977">
        <v>0</v>
      </c>
      <c r="S977">
        <v>1</v>
      </c>
      <c r="T977">
        <v>0</v>
      </c>
      <c r="U977">
        <v>1</v>
      </c>
      <c r="V977">
        <v>0</v>
      </c>
      <c r="W977">
        <v>0</v>
      </c>
      <c r="X977">
        <v>0</v>
      </c>
      <c r="Y977">
        <v>0</v>
      </c>
      <c r="Z977">
        <v>0</v>
      </c>
      <c r="AA977">
        <v>0</v>
      </c>
      <c r="AB977">
        <v>0</v>
      </c>
      <c r="AC977">
        <v>1</v>
      </c>
      <c r="AD977">
        <v>0</v>
      </c>
      <c r="AE977">
        <v>0</v>
      </c>
      <c r="AF977">
        <v>0</v>
      </c>
      <c r="AG977">
        <v>0</v>
      </c>
      <c r="AH977" s="59" cm="1">
        <f t="array" ref="AH977">$B$1005+SUMPRODUCT(A977:AG977,TRANSPOSE($B$1006:$B$1038))</f>
        <v>-2.5962033212440163</v>
      </c>
      <c r="AI977" s="3">
        <f>EXP(EmployeeData36[[#This Row],[Logit]])</f>
        <v>7.4556107127249596E-2</v>
      </c>
      <c r="AJ977">
        <f>EmployeeData36[[#This Row],[Odds]]/(1+EmployeeData36[[#This Row],[Odds]])</f>
        <v>6.9383168205679011E-2</v>
      </c>
      <c r="AK977">
        <f>IF(AR977=1,LN(EmployeeData36[[#This Row],[Probability]]),LN(1-EmployeeData36[[#This Row],[Probability]]))</f>
        <v>-7.1907652700640937E-2</v>
      </c>
      <c r="AL977" s="3">
        <f>(AR977-EmployeeData36[[#This Row],[Probability]])^2</f>
        <v>4.8140240302575465E-3</v>
      </c>
      <c r="AM977" t="str">
        <f>IF(EmployeeData36[[#This Row],[Probability]]&lt;10%,"Low",
IF(EmployeeData36[[#This Row],[Probability]]&lt;20%,"Moderate",
IF(EmployeeData36[[#This Row],[Probability]]&lt;30%,"High","Very High")))</f>
        <v>Low</v>
      </c>
      <c r="AN977">
        <f t="shared" si="15"/>
        <v>0</v>
      </c>
      <c r="AO977" t="str">
        <f>EmployeeData3[[#This Row],[Department]]</f>
        <v>Finance</v>
      </c>
      <c r="AP977" t="str">
        <f>EmployeeData3[[#This Row],[Country]]</f>
        <v>Ireland</v>
      </c>
      <c r="AQ977" t="str">
        <f>EmployeeData[[#This Row],[Job Level]]</f>
        <v>Senior Manager</v>
      </c>
      <c r="AR977">
        <v>0</v>
      </c>
    </row>
    <row r="978" spans="1:44">
      <c r="A978">
        <v>39</v>
      </c>
      <c r="B978">
        <v>3.3</v>
      </c>
      <c r="C978">
        <v>0.6</v>
      </c>
      <c r="D978" s="3">
        <v>0.83</v>
      </c>
      <c r="E978">
        <v>1</v>
      </c>
      <c r="F978">
        <v>10</v>
      </c>
      <c r="G978">
        <v>82</v>
      </c>
      <c r="H978">
        <v>12</v>
      </c>
      <c r="I978">
        <v>2.9</v>
      </c>
      <c r="J978">
        <v>0</v>
      </c>
      <c r="K978">
        <v>10</v>
      </c>
      <c r="L978">
        <v>1</v>
      </c>
      <c r="M978">
        <v>1</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s="59" cm="1">
        <f t="array" ref="AH978">$B$1005+SUMPRODUCT(A978:AG978,TRANSPOSE($B$1006:$B$1038))</f>
        <v>-3.2718701254326463</v>
      </c>
      <c r="AI978" s="3">
        <f>EXP(EmployeeData36[[#This Row],[Logit]])</f>
        <v>3.7935416709138553E-2</v>
      </c>
      <c r="AJ978">
        <f>EmployeeData36[[#This Row],[Odds]]/(1+EmployeeData36[[#This Row],[Odds]])</f>
        <v>3.6548918264506264E-2</v>
      </c>
      <c r="AK978">
        <f>IF(AR978=1,LN(EmployeeData36[[#This Row],[Probability]]),LN(1-EmployeeData36[[#This Row],[Probability]]))</f>
        <v>-3.7233563838015071E-2</v>
      </c>
      <c r="AL978" s="3">
        <f>(AR978-EmployeeData36[[#This Row],[Probability]])^2</f>
        <v>1.3358234263055595E-3</v>
      </c>
      <c r="AM978" t="str">
        <f>IF(EmployeeData36[[#This Row],[Probability]]&lt;10%,"Low",
IF(EmployeeData36[[#This Row],[Probability]]&lt;20%,"Moderate",
IF(EmployeeData36[[#This Row],[Probability]]&lt;30%,"High","Very High")))</f>
        <v>Low</v>
      </c>
      <c r="AN978">
        <f t="shared" si="15"/>
        <v>0</v>
      </c>
      <c r="AO978" t="str">
        <f>EmployeeData3[[#This Row],[Department]]</f>
        <v>Operations</v>
      </c>
      <c r="AP978" t="str">
        <f>EmployeeData3[[#This Row],[Country]]</f>
        <v>UK</v>
      </c>
      <c r="AQ978" t="str">
        <f>EmployeeData[[#This Row],[Job Level]]</f>
        <v>Professional</v>
      </c>
      <c r="AR978">
        <v>0</v>
      </c>
    </row>
    <row r="979" spans="1:44">
      <c r="A979">
        <v>37</v>
      </c>
      <c r="B979">
        <v>1.7</v>
      </c>
      <c r="C979">
        <v>1.7</v>
      </c>
      <c r="D979" s="3">
        <v>1.19</v>
      </c>
      <c r="E979">
        <v>1</v>
      </c>
      <c r="F979">
        <v>28</v>
      </c>
      <c r="G979">
        <v>80</v>
      </c>
      <c r="H979">
        <v>11</v>
      </c>
      <c r="I979">
        <v>4.3</v>
      </c>
      <c r="J979">
        <v>0</v>
      </c>
      <c r="K979">
        <v>31</v>
      </c>
      <c r="L979">
        <v>1</v>
      </c>
      <c r="M979">
        <v>0</v>
      </c>
      <c r="N979">
        <v>0</v>
      </c>
      <c r="O979">
        <v>0</v>
      </c>
      <c r="P979">
        <v>0</v>
      </c>
      <c r="Q979">
        <v>0</v>
      </c>
      <c r="R979">
        <v>0</v>
      </c>
      <c r="S979">
        <v>0</v>
      </c>
      <c r="T979">
        <v>0</v>
      </c>
      <c r="U979">
        <v>0</v>
      </c>
      <c r="V979">
        <v>0</v>
      </c>
      <c r="W979">
        <v>1</v>
      </c>
      <c r="X979">
        <v>0</v>
      </c>
      <c r="Y979">
        <v>0</v>
      </c>
      <c r="Z979">
        <v>0</v>
      </c>
      <c r="AA979">
        <v>0</v>
      </c>
      <c r="AB979">
        <v>0</v>
      </c>
      <c r="AC979">
        <v>0</v>
      </c>
      <c r="AD979">
        <v>1</v>
      </c>
      <c r="AE979">
        <v>0</v>
      </c>
      <c r="AF979">
        <v>1</v>
      </c>
      <c r="AG979">
        <v>0</v>
      </c>
      <c r="AH979" s="59" cm="1">
        <f t="array" ref="AH979">$B$1005+SUMPRODUCT(A979:AG979,TRANSPOSE($B$1006:$B$1038))</f>
        <v>-1.8508508414577476</v>
      </c>
      <c r="AI979" s="3">
        <f>EXP(EmployeeData36[[#This Row],[Logit]])</f>
        <v>0.15710343931213511</v>
      </c>
      <c r="AJ979">
        <f>EmployeeData36[[#This Row],[Odds]]/(1+EmployeeData36[[#This Row],[Odds]])</f>
        <v>0.13577302942382455</v>
      </c>
      <c r="AK979">
        <f>IF(AR979=1,LN(EmployeeData36[[#This Row],[Probability]]),LN(1-EmployeeData36[[#This Row],[Probability]]))</f>
        <v>-0.14591984725087953</v>
      </c>
      <c r="AL979" s="3">
        <f>(AR979-EmployeeData36[[#This Row],[Probability]])^2</f>
        <v>1.8434315518922727E-2</v>
      </c>
      <c r="AM979" t="str">
        <f>IF(EmployeeData36[[#This Row],[Probability]]&lt;10%,"Low",
IF(EmployeeData36[[#This Row],[Probability]]&lt;20%,"Moderate",
IF(EmployeeData36[[#This Row],[Probability]]&lt;30%,"High","Very High")))</f>
        <v>Moderate</v>
      </c>
      <c r="AN979">
        <f t="shared" si="15"/>
        <v>0</v>
      </c>
      <c r="AO979" t="str">
        <f>EmployeeData3[[#This Row],[Department]]</f>
        <v>IT</v>
      </c>
      <c r="AP979" t="str">
        <f>EmployeeData3[[#This Row],[Country]]</f>
        <v>Singapore</v>
      </c>
      <c r="AQ979" t="str">
        <f>EmployeeData[[#This Row],[Job Level]]</f>
        <v>Professional</v>
      </c>
      <c r="AR979">
        <v>0</v>
      </c>
    </row>
    <row r="980" spans="1:44">
      <c r="A980">
        <v>51</v>
      </c>
      <c r="B980">
        <v>8.6</v>
      </c>
      <c r="C980">
        <v>2.1</v>
      </c>
      <c r="D980" s="3">
        <v>0.99</v>
      </c>
      <c r="E980">
        <v>0</v>
      </c>
      <c r="F980">
        <v>23</v>
      </c>
      <c r="G980">
        <v>90</v>
      </c>
      <c r="H980">
        <v>3</v>
      </c>
      <c r="I980">
        <v>5.2</v>
      </c>
      <c r="J980">
        <v>0</v>
      </c>
      <c r="K980">
        <v>21</v>
      </c>
      <c r="L980">
        <v>0</v>
      </c>
      <c r="M980">
        <v>0</v>
      </c>
      <c r="N980">
        <v>1</v>
      </c>
      <c r="O980">
        <v>0</v>
      </c>
      <c r="P980">
        <v>0</v>
      </c>
      <c r="Q980">
        <v>1</v>
      </c>
      <c r="R980">
        <v>0</v>
      </c>
      <c r="S980">
        <v>0</v>
      </c>
      <c r="T980">
        <v>0</v>
      </c>
      <c r="U980">
        <v>0</v>
      </c>
      <c r="V980">
        <v>0</v>
      </c>
      <c r="W980">
        <v>0</v>
      </c>
      <c r="X980">
        <v>0</v>
      </c>
      <c r="Y980">
        <v>1</v>
      </c>
      <c r="Z980">
        <v>0</v>
      </c>
      <c r="AA980">
        <v>0</v>
      </c>
      <c r="AB980">
        <v>0</v>
      </c>
      <c r="AC980">
        <v>0</v>
      </c>
      <c r="AD980">
        <v>0</v>
      </c>
      <c r="AE980">
        <v>0</v>
      </c>
      <c r="AF980">
        <v>0</v>
      </c>
      <c r="AG980">
        <v>0</v>
      </c>
      <c r="AH980" s="59" cm="1">
        <f t="array" ref="AH980">$B$1005+SUMPRODUCT(A980:AG980,TRANSPOSE($B$1006:$B$1038))</f>
        <v>-3.0916189189512195</v>
      </c>
      <c r="AI980" s="3">
        <f>EXP(EmployeeData36[[#This Row],[Logit]])</f>
        <v>4.5428350024157411E-2</v>
      </c>
      <c r="AJ980">
        <f>EmployeeData36[[#This Row],[Odds]]/(1+EmployeeData36[[#This Row],[Odds]])</f>
        <v>4.3454293183370879E-2</v>
      </c>
      <c r="AK980">
        <f>IF(AR980=1,LN(EmployeeData36[[#This Row],[Probability]]),LN(1-EmployeeData36[[#This Row],[Probability]]))</f>
        <v>-4.4426705758282517E-2</v>
      </c>
      <c r="AL980" s="3">
        <f>(AR980-EmployeeData36[[#This Row],[Probability]])^2</f>
        <v>1.8882755960663528E-3</v>
      </c>
      <c r="AM980" t="str">
        <f>IF(EmployeeData36[[#This Row],[Probability]]&lt;10%,"Low",
IF(EmployeeData36[[#This Row],[Probability]]&lt;20%,"Moderate",
IF(EmployeeData36[[#This Row],[Probability]]&lt;30%,"High","Very High")))</f>
        <v>Low</v>
      </c>
      <c r="AN980">
        <f t="shared" si="15"/>
        <v>0</v>
      </c>
      <c r="AO980" t="str">
        <f>EmployeeData3[[#This Row],[Department]]</f>
        <v>Sales</v>
      </c>
      <c r="AP980" t="str">
        <f>EmployeeData3[[#This Row],[Country]]</f>
        <v>UK</v>
      </c>
      <c r="AQ980" t="str">
        <f>EmployeeData[[#This Row],[Job Level]]</f>
        <v>Manager</v>
      </c>
      <c r="AR980">
        <v>0</v>
      </c>
    </row>
    <row r="981" spans="1:44">
      <c r="A981">
        <v>52</v>
      </c>
      <c r="B981">
        <v>3.2</v>
      </c>
      <c r="C981">
        <v>1.3</v>
      </c>
      <c r="D981" s="3">
        <v>0.94</v>
      </c>
      <c r="E981">
        <v>0</v>
      </c>
      <c r="F981">
        <v>8</v>
      </c>
      <c r="G981">
        <v>65</v>
      </c>
      <c r="H981">
        <v>1</v>
      </c>
      <c r="I981">
        <v>2.7</v>
      </c>
      <c r="J981">
        <v>1</v>
      </c>
      <c r="K981">
        <v>26</v>
      </c>
      <c r="L981">
        <v>1</v>
      </c>
      <c r="M981">
        <v>0</v>
      </c>
      <c r="N981">
        <v>0</v>
      </c>
      <c r="O981">
        <v>0</v>
      </c>
      <c r="P981">
        <v>0</v>
      </c>
      <c r="Q981">
        <v>1</v>
      </c>
      <c r="R981">
        <v>0</v>
      </c>
      <c r="S981">
        <v>0</v>
      </c>
      <c r="T981">
        <v>0</v>
      </c>
      <c r="U981">
        <v>0</v>
      </c>
      <c r="V981">
        <v>0</v>
      </c>
      <c r="W981">
        <v>0</v>
      </c>
      <c r="X981">
        <v>0</v>
      </c>
      <c r="Y981">
        <v>0</v>
      </c>
      <c r="Z981">
        <v>0</v>
      </c>
      <c r="AA981">
        <v>0</v>
      </c>
      <c r="AB981">
        <v>0</v>
      </c>
      <c r="AC981">
        <v>0</v>
      </c>
      <c r="AD981">
        <v>0</v>
      </c>
      <c r="AE981">
        <v>0</v>
      </c>
      <c r="AF981">
        <v>0</v>
      </c>
      <c r="AG981">
        <v>0</v>
      </c>
      <c r="AH981" s="59" cm="1">
        <f t="array" ref="AH981">$B$1005+SUMPRODUCT(A981:AG981,TRANSPOSE($B$1006:$B$1038))</f>
        <v>-1.404677007704811</v>
      </c>
      <c r="AI981" s="3">
        <f>EXP(EmployeeData36[[#This Row],[Logit]])</f>
        <v>0.24544632092187113</v>
      </c>
      <c r="AJ981">
        <f>EmployeeData36[[#This Row],[Odds]]/(1+EmployeeData36[[#This Row],[Odds]])</f>
        <v>0.19707498974359119</v>
      </c>
      <c r="AK981">
        <f>IF(AR981=1,LN(EmployeeData36[[#This Row],[Probability]]),LN(1-EmployeeData36[[#This Row],[Probability]]))</f>
        <v>-0.21949395637453101</v>
      </c>
      <c r="AL981" s="3">
        <f>(AR981-EmployeeData36[[#This Row],[Probability]])^2</f>
        <v>3.8838551582436577E-2</v>
      </c>
      <c r="AM981" t="str">
        <f>IF(EmployeeData36[[#This Row],[Probability]]&lt;10%,"Low",
IF(EmployeeData36[[#This Row],[Probability]]&lt;20%,"Moderate",
IF(EmployeeData36[[#This Row],[Probability]]&lt;30%,"High","Very High")))</f>
        <v>Moderate</v>
      </c>
      <c r="AN981">
        <f t="shared" si="15"/>
        <v>0</v>
      </c>
      <c r="AO981" t="str">
        <f>EmployeeData3[[#This Row],[Department]]</f>
        <v>Operations</v>
      </c>
      <c r="AP981" t="str">
        <f>EmployeeData3[[#This Row],[Country]]</f>
        <v>UK</v>
      </c>
      <c r="AQ981" t="str">
        <f>EmployeeData[[#This Row],[Job Level]]</f>
        <v>Manager</v>
      </c>
      <c r="AR981">
        <v>0</v>
      </c>
    </row>
    <row r="982" spans="1:44">
      <c r="A982">
        <v>37</v>
      </c>
      <c r="B982">
        <v>10.5</v>
      </c>
      <c r="C982">
        <v>1.8</v>
      </c>
      <c r="D982" s="3">
        <v>0.98</v>
      </c>
      <c r="E982">
        <v>1</v>
      </c>
      <c r="F982">
        <v>19</v>
      </c>
      <c r="G982">
        <v>97</v>
      </c>
      <c r="H982">
        <v>3</v>
      </c>
      <c r="I982">
        <v>1.3</v>
      </c>
      <c r="J982">
        <v>0</v>
      </c>
      <c r="K982">
        <v>21</v>
      </c>
      <c r="L982">
        <v>1</v>
      </c>
      <c r="M982">
        <v>0</v>
      </c>
      <c r="N982">
        <v>1</v>
      </c>
      <c r="O982">
        <v>0</v>
      </c>
      <c r="P982">
        <v>0</v>
      </c>
      <c r="Q982">
        <v>0</v>
      </c>
      <c r="R982">
        <v>0</v>
      </c>
      <c r="S982">
        <v>0</v>
      </c>
      <c r="T982">
        <v>0</v>
      </c>
      <c r="U982">
        <v>0</v>
      </c>
      <c r="V982">
        <v>1</v>
      </c>
      <c r="W982">
        <v>0</v>
      </c>
      <c r="X982">
        <v>0</v>
      </c>
      <c r="Y982">
        <v>0</v>
      </c>
      <c r="Z982">
        <v>0</v>
      </c>
      <c r="AA982">
        <v>0</v>
      </c>
      <c r="AB982">
        <v>0</v>
      </c>
      <c r="AC982">
        <v>0</v>
      </c>
      <c r="AD982">
        <v>0</v>
      </c>
      <c r="AE982">
        <v>1</v>
      </c>
      <c r="AF982">
        <v>0</v>
      </c>
      <c r="AG982">
        <v>0</v>
      </c>
      <c r="AH982" s="59" cm="1">
        <f t="array" ref="AH982">$B$1005+SUMPRODUCT(A982:AG982,TRANSPOSE($B$1006:$B$1038))</f>
        <v>-3.89970809010478</v>
      </c>
      <c r="AI982" s="3">
        <f>EXP(EmployeeData36[[#This Row],[Logit]])</f>
        <v>2.0247821122558182E-2</v>
      </c>
      <c r="AJ982">
        <f>EmployeeData36[[#This Row],[Odds]]/(1+EmployeeData36[[#This Row],[Odds]])</f>
        <v>1.984598320462955E-2</v>
      </c>
      <c r="AK982">
        <f>IF(AR982=1,LN(EmployeeData36[[#This Row],[Probability]]),LN(1-EmployeeData36[[#This Row],[Probability]]))</f>
        <v>-2.0045559670581831E-2</v>
      </c>
      <c r="AL982" s="3">
        <f>(AR982-EmployeeData36[[#This Row],[Probability]])^2</f>
        <v>3.9386304935843823E-4</v>
      </c>
      <c r="AM982" t="str">
        <f>IF(EmployeeData36[[#This Row],[Probability]]&lt;10%,"Low",
IF(EmployeeData36[[#This Row],[Probability]]&lt;20%,"Moderate",
IF(EmployeeData36[[#This Row],[Probability]]&lt;30%,"High","Very High")))</f>
        <v>Low</v>
      </c>
      <c r="AN982">
        <f t="shared" si="15"/>
        <v>0</v>
      </c>
      <c r="AO982" t="str">
        <f>EmployeeData3[[#This Row],[Department]]</f>
        <v>HR</v>
      </c>
      <c r="AP982" t="str">
        <f>EmployeeData3[[#This Row],[Country]]</f>
        <v>US</v>
      </c>
      <c r="AQ982" t="str">
        <f>EmployeeData[[#This Row],[Job Level]]</f>
        <v>Professional</v>
      </c>
      <c r="AR982">
        <v>0</v>
      </c>
    </row>
    <row r="983" spans="1:44">
      <c r="A983">
        <v>40</v>
      </c>
      <c r="B983">
        <v>2.6</v>
      </c>
      <c r="C983">
        <v>1</v>
      </c>
      <c r="D983" s="3">
        <v>1.19</v>
      </c>
      <c r="E983">
        <v>1</v>
      </c>
      <c r="F983">
        <v>16</v>
      </c>
      <c r="G983">
        <v>66</v>
      </c>
      <c r="H983">
        <v>3</v>
      </c>
      <c r="I983">
        <v>1.1000000000000001</v>
      </c>
      <c r="J983">
        <v>0</v>
      </c>
      <c r="K983">
        <v>24</v>
      </c>
      <c r="L983">
        <v>1</v>
      </c>
      <c r="M983">
        <v>0</v>
      </c>
      <c r="N983">
        <v>1</v>
      </c>
      <c r="O983">
        <v>0</v>
      </c>
      <c r="P983">
        <v>0</v>
      </c>
      <c r="Q983">
        <v>1</v>
      </c>
      <c r="R983">
        <v>0</v>
      </c>
      <c r="S983">
        <v>0</v>
      </c>
      <c r="T983">
        <v>0</v>
      </c>
      <c r="U983">
        <v>0</v>
      </c>
      <c r="V983">
        <v>0</v>
      </c>
      <c r="W983">
        <v>0</v>
      </c>
      <c r="X983">
        <v>0</v>
      </c>
      <c r="Y983">
        <v>0</v>
      </c>
      <c r="Z983">
        <v>1</v>
      </c>
      <c r="AA983">
        <v>0</v>
      </c>
      <c r="AB983">
        <v>0</v>
      </c>
      <c r="AC983">
        <v>0</v>
      </c>
      <c r="AD983">
        <v>0</v>
      </c>
      <c r="AE983">
        <v>0</v>
      </c>
      <c r="AF983">
        <v>0</v>
      </c>
      <c r="AG983">
        <v>0</v>
      </c>
      <c r="AH983" s="59" cm="1">
        <f t="array" ref="AH983">$B$1005+SUMPRODUCT(A983:AG983,TRANSPOSE($B$1006:$B$1038))</f>
        <v>-3.0047865228262323</v>
      </c>
      <c r="AI983" s="3">
        <f>EXP(EmployeeData36[[#This Row],[Logit]])</f>
        <v>4.9549330850592745E-2</v>
      </c>
      <c r="AJ983">
        <f>EmployeeData36[[#This Row],[Odds]]/(1+EmployeeData36[[#This Row],[Odds]])</f>
        <v>4.7210101892434318E-2</v>
      </c>
      <c r="AK983">
        <f>IF(AR983=1,LN(EmployeeData36[[#This Row],[Probability]]),LN(1-EmployeeData36[[#This Row],[Probability]]))</f>
        <v>-4.8360863319286095E-2</v>
      </c>
      <c r="AL983" s="3">
        <f>(AR983-EmployeeData36[[#This Row],[Probability]])^2</f>
        <v>2.2287937206940302E-3</v>
      </c>
      <c r="AM983" t="str">
        <f>IF(EmployeeData36[[#This Row],[Probability]]&lt;10%,"Low",
IF(EmployeeData36[[#This Row],[Probability]]&lt;20%,"Moderate",
IF(EmployeeData36[[#This Row],[Probability]]&lt;30%,"High","Very High")))</f>
        <v>Low</v>
      </c>
      <c r="AN983">
        <f t="shared" si="15"/>
        <v>0</v>
      </c>
      <c r="AO983" t="str">
        <f>EmployeeData3[[#This Row],[Department]]</f>
        <v>Underwriting</v>
      </c>
      <c r="AP983" t="str">
        <f>EmployeeData3[[#This Row],[Country]]</f>
        <v>UK</v>
      </c>
      <c r="AQ983" t="str">
        <f>EmployeeData[[#This Row],[Job Level]]</f>
        <v>Manager</v>
      </c>
      <c r="AR983">
        <v>0</v>
      </c>
    </row>
    <row r="984" spans="1:44">
      <c r="A984">
        <v>39</v>
      </c>
      <c r="B984">
        <v>3</v>
      </c>
      <c r="C984">
        <v>0.6</v>
      </c>
      <c r="D984" s="3">
        <v>0.99</v>
      </c>
      <c r="E984">
        <v>1</v>
      </c>
      <c r="F984">
        <v>22</v>
      </c>
      <c r="G984">
        <v>65</v>
      </c>
      <c r="H984">
        <v>1</v>
      </c>
      <c r="I984">
        <v>7.6</v>
      </c>
      <c r="J984">
        <v>0</v>
      </c>
      <c r="K984">
        <v>19</v>
      </c>
      <c r="L984">
        <v>0</v>
      </c>
      <c r="M984">
        <v>0</v>
      </c>
      <c r="N984">
        <v>1</v>
      </c>
      <c r="O984">
        <v>0</v>
      </c>
      <c r="P984">
        <v>0</v>
      </c>
      <c r="Q984">
        <v>0</v>
      </c>
      <c r="R984">
        <v>0</v>
      </c>
      <c r="S984">
        <v>0</v>
      </c>
      <c r="T984">
        <v>0</v>
      </c>
      <c r="U984">
        <v>0</v>
      </c>
      <c r="V984">
        <v>0</v>
      </c>
      <c r="W984">
        <v>1</v>
      </c>
      <c r="X984">
        <v>0</v>
      </c>
      <c r="Y984">
        <v>0</v>
      </c>
      <c r="Z984">
        <v>0</v>
      </c>
      <c r="AA984">
        <v>0</v>
      </c>
      <c r="AB984">
        <v>0</v>
      </c>
      <c r="AC984">
        <v>0</v>
      </c>
      <c r="AD984">
        <v>0</v>
      </c>
      <c r="AE984">
        <v>1</v>
      </c>
      <c r="AF984">
        <v>0</v>
      </c>
      <c r="AG984">
        <v>0</v>
      </c>
      <c r="AH984" s="59" cm="1">
        <f t="array" ref="AH984">$B$1005+SUMPRODUCT(A984:AG984,TRANSPOSE($B$1006:$B$1038))</f>
        <v>-2.8947687510704627</v>
      </c>
      <c r="AI984" s="3">
        <f>EXP(EmployeeData36[[#This Row],[Logit]])</f>
        <v>5.5311814413750167E-2</v>
      </c>
      <c r="AJ984">
        <f>EmployeeData36[[#This Row],[Odds]]/(1+EmployeeData36[[#This Row],[Odds]])</f>
        <v>5.2412769058666465E-2</v>
      </c>
      <c r="AK984">
        <f>IF(AR984=1,LN(EmployeeData36[[#This Row],[Probability]]),LN(1-EmployeeData36[[#This Row],[Probability]]))</f>
        <v>-5.3836281945184722E-2</v>
      </c>
      <c r="AL984" s="3">
        <f>(AR984-EmployeeData36[[#This Row],[Probability]])^2</f>
        <v>2.7470983603971049E-3</v>
      </c>
      <c r="AM984" t="str">
        <f>IF(EmployeeData36[[#This Row],[Probability]]&lt;10%,"Low",
IF(EmployeeData36[[#This Row],[Probability]]&lt;20%,"Moderate",
IF(EmployeeData36[[#This Row],[Probability]]&lt;30%,"High","Very High")))</f>
        <v>Low</v>
      </c>
      <c r="AN984">
        <f t="shared" si="15"/>
        <v>0</v>
      </c>
      <c r="AO984" t="str">
        <f>EmployeeData3[[#This Row],[Department]]</f>
        <v>IT</v>
      </c>
      <c r="AP984" t="str">
        <f>EmployeeData3[[#This Row],[Country]]</f>
        <v>US</v>
      </c>
      <c r="AQ984" t="str">
        <f>EmployeeData[[#This Row],[Job Level]]</f>
        <v>Professional</v>
      </c>
      <c r="AR984">
        <v>0</v>
      </c>
    </row>
    <row r="985" spans="1:44">
      <c r="A985">
        <v>23</v>
      </c>
      <c r="B985">
        <v>2.5</v>
      </c>
      <c r="C985">
        <v>1.4</v>
      </c>
      <c r="D985" s="3">
        <v>1.08</v>
      </c>
      <c r="E985">
        <v>0</v>
      </c>
      <c r="F985">
        <v>14</v>
      </c>
      <c r="G985">
        <v>51</v>
      </c>
      <c r="H985">
        <v>5</v>
      </c>
      <c r="I985">
        <v>6.8</v>
      </c>
      <c r="J985">
        <v>0</v>
      </c>
      <c r="K985">
        <v>12</v>
      </c>
      <c r="L985">
        <v>1</v>
      </c>
      <c r="M985">
        <v>0</v>
      </c>
      <c r="N985">
        <v>1</v>
      </c>
      <c r="O985">
        <v>0</v>
      </c>
      <c r="P985">
        <v>0</v>
      </c>
      <c r="Q985">
        <v>0</v>
      </c>
      <c r="R985">
        <v>0</v>
      </c>
      <c r="S985">
        <v>0</v>
      </c>
      <c r="T985">
        <v>0</v>
      </c>
      <c r="U985">
        <v>0</v>
      </c>
      <c r="V985">
        <v>0</v>
      </c>
      <c r="W985">
        <v>1</v>
      </c>
      <c r="X985">
        <v>0</v>
      </c>
      <c r="Y985">
        <v>0</v>
      </c>
      <c r="Z985">
        <v>0</v>
      </c>
      <c r="AA985">
        <v>0</v>
      </c>
      <c r="AB985">
        <v>0</v>
      </c>
      <c r="AC985">
        <v>0</v>
      </c>
      <c r="AD985">
        <v>1</v>
      </c>
      <c r="AE985">
        <v>0</v>
      </c>
      <c r="AF985">
        <v>1</v>
      </c>
      <c r="AG985">
        <v>0</v>
      </c>
      <c r="AH985" s="59" cm="1">
        <f t="array" ref="AH985">$B$1005+SUMPRODUCT(A985:AG985,TRANSPOSE($B$1006:$B$1038))</f>
        <v>-0.6310483727041043</v>
      </c>
      <c r="AI985" s="3">
        <f>EXP(EmployeeData36[[#This Row],[Logit]])</f>
        <v>0.53203373887995553</v>
      </c>
      <c r="AJ985">
        <f>EmployeeData36[[#This Row],[Odds]]/(1+EmployeeData36[[#This Row],[Odds]])</f>
        <v>0.34727286049778289</v>
      </c>
      <c r="AK985">
        <f>IF(AR985=1,LN(EmployeeData36[[#This Row],[Probability]]),LN(1-EmployeeData36[[#This Row],[Probability]]))</f>
        <v>-0.42659609384349689</v>
      </c>
      <c r="AL985" s="3">
        <f>(AR985-EmployeeData36[[#This Row],[Probability]])^2</f>
        <v>0.12059843963831257</v>
      </c>
      <c r="AM985" t="str">
        <f>IF(EmployeeData36[[#This Row],[Probability]]&lt;10%,"Low",
IF(EmployeeData36[[#This Row],[Probability]]&lt;20%,"Moderate",
IF(EmployeeData36[[#This Row],[Probability]]&lt;30%,"High","Very High")))</f>
        <v>Very High</v>
      </c>
      <c r="AN985">
        <f t="shared" si="15"/>
        <v>0</v>
      </c>
      <c r="AO985" t="str">
        <f>EmployeeData3[[#This Row],[Department]]</f>
        <v>IT</v>
      </c>
      <c r="AP985" t="str">
        <f>EmployeeData3[[#This Row],[Country]]</f>
        <v>Singapore</v>
      </c>
      <c r="AQ985" t="str">
        <f>EmployeeData[[#This Row],[Job Level]]</f>
        <v>Professional</v>
      </c>
      <c r="AR985">
        <v>0</v>
      </c>
    </row>
    <row r="986" spans="1:44">
      <c r="A986">
        <v>35</v>
      </c>
      <c r="B986">
        <v>3.5</v>
      </c>
      <c r="C986">
        <v>0.8</v>
      </c>
      <c r="D986" s="3">
        <v>1.1200000000000001</v>
      </c>
      <c r="E986">
        <v>1</v>
      </c>
      <c r="F986">
        <v>13</v>
      </c>
      <c r="G986">
        <v>72</v>
      </c>
      <c r="H986">
        <v>2</v>
      </c>
      <c r="I986">
        <v>1.5</v>
      </c>
      <c r="J986">
        <v>1</v>
      </c>
      <c r="K986">
        <v>30</v>
      </c>
      <c r="L986">
        <v>1</v>
      </c>
      <c r="M986">
        <v>0</v>
      </c>
      <c r="N986">
        <v>1</v>
      </c>
      <c r="O986">
        <v>0</v>
      </c>
      <c r="P986">
        <v>0</v>
      </c>
      <c r="Q986">
        <v>0</v>
      </c>
      <c r="R986">
        <v>0</v>
      </c>
      <c r="S986">
        <v>0</v>
      </c>
      <c r="T986">
        <v>0</v>
      </c>
      <c r="U986">
        <v>0</v>
      </c>
      <c r="V986">
        <v>0</v>
      </c>
      <c r="W986">
        <v>0</v>
      </c>
      <c r="X986">
        <v>1</v>
      </c>
      <c r="Y986">
        <v>0</v>
      </c>
      <c r="Z986">
        <v>0</v>
      </c>
      <c r="AA986">
        <v>0</v>
      </c>
      <c r="AB986">
        <v>0</v>
      </c>
      <c r="AC986">
        <v>0</v>
      </c>
      <c r="AD986">
        <v>0</v>
      </c>
      <c r="AE986">
        <v>1</v>
      </c>
      <c r="AF986">
        <v>0</v>
      </c>
      <c r="AG986">
        <v>0</v>
      </c>
      <c r="AH986" s="59" cm="1">
        <f t="array" ref="AH986">$B$1005+SUMPRODUCT(A986:AG986,TRANSPOSE($B$1006:$B$1038))</f>
        <v>-2.5277870124325039</v>
      </c>
      <c r="AI986" s="3">
        <f>EXP(EmployeeData36[[#This Row],[Logit]])</f>
        <v>7.9835499909012564E-2</v>
      </c>
      <c r="AJ986">
        <f>EmployeeData36[[#This Row],[Odds]]/(1+EmployeeData36[[#This Row],[Odds]])</f>
        <v>7.393302027553228E-2</v>
      </c>
      <c r="AK986">
        <f>IF(AR986=1,LN(EmployeeData36[[#This Row],[Probability]]),LN(1-EmployeeData36[[#This Row],[Probability]]))</f>
        <v>-7.6808714635973621E-2</v>
      </c>
      <c r="AL986" s="3">
        <f>(AR986-EmployeeData36[[#This Row],[Probability]])^2</f>
        <v>5.4660914870622674E-3</v>
      </c>
      <c r="AM986" t="str">
        <f>IF(EmployeeData36[[#This Row],[Probability]]&lt;10%,"Low",
IF(EmployeeData36[[#This Row],[Probability]]&lt;20%,"Moderate",
IF(EmployeeData36[[#This Row],[Probability]]&lt;30%,"High","Very High")))</f>
        <v>Low</v>
      </c>
      <c r="AN986">
        <f t="shared" si="15"/>
        <v>0</v>
      </c>
      <c r="AO986" t="str">
        <f>EmployeeData3[[#This Row],[Department]]</f>
        <v>Marketing</v>
      </c>
      <c r="AP986" t="str">
        <f>EmployeeData3[[#This Row],[Country]]</f>
        <v>US</v>
      </c>
      <c r="AQ986" t="str">
        <f>EmployeeData[[#This Row],[Job Level]]</f>
        <v>Professional</v>
      </c>
      <c r="AR986">
        <v>0</v>
      </c>
    </row>
    <row r="987" spans="1:44">
      <c r="A987">
        <v>52</v>
      </c>
      <c r="B987">
        <v>5.4</v>
      </c>
      <c r="C987">
        <v>0.5</v>
      </c>
      <c r="D987" s="3">
        <v>0.88</v>
      </c>
      <c r="E987">
        <v>0</v>
      </c>
      <c r="F987">
        <v>28</v>
      </c>
      <c r="G987">
        <v>57</v>
      </c>
      <c r="H987">
        <v>1</v>
      </c>
      <c r="I987">
        <v>6</v>
      </c>
      <c r="J987">
        <v>1</v>
      </c>
      <c r="K987">
        <v>17</v>
      </c>
      <c r="L987">
        <v>1</v>
      </c>
      <c r="M987">
        <v>0</v>
      </c>
      <c r="N987">
        <v>0</v>
      </c>
      <c r="O987">
        <v>0</v>
      </c>
      <c r="P987">
        <v>1</v>
      </c>
      <c r="Q987">
        <v>0</v>
      </c>
      <c r="R987">
        <v>0</v>
      </c>
      <c r="S987">
        <v>0</v>
      </c>
      <c r="T987">
        <v>0</v>
      </c>
      <c r="U987">
        <v>0</v>
      </c>
      <c r="V987">
        <v>0</v>
      </c>
      <c r="W987">
        <v>0</v>
      </c>
      <c r="X987">
        <v>0</v>
      </c>
      <c r="Y987">
        <v>1</v>
      </c>
      <c r="Z987">
        <v>0</v>
      </c>
      <c r="AA987">
        <v>1</v>
      </c>
      <c r="AB987">
        <v>0</v>
      </c>
      <c r="AC987">
        <v>0</v>
      </c>
      <c r="AD987">
        <v>0</v>
      </c>
      <c r="AE987">
        <v>0</v>
      </c>
      <c r="AF987">
        <v>0</v>
      </c>
      <c r="AG987">
        <v>0</v>
      </c>
      <c r="AH987" s="59" cm="1">
        <f t="array" ref="AH987">$B$1005+SUMPRODUCT(A987:AG987,TRANSPOSE($B$1006:$B$1038))</f>
        <v>0.36769752074605488</v>
      </c>
      <c r="AI987" s="3">
        <f>EXP(EmployeeData36[[#This Row],[Logit]])</f>
        <v>1.4444050703221694</v>
      </c>
      <c r="AJ987">
        <f>EmployeeData36[[#This Row],[Odds]]/(1+EmployeeData36[[#This Row],[Odds]])</f>
        <v>0.59090250133207212</v>
      </c>
      <c r="AK987">
        <f>IF(AR987=1,LN(EmployeeData36[[#This Row],[Probability]]),LN(1-EmployeeData36[[#This Row],[Probability]]))</f>
        <v>-0.89380176829689173</v>
      </c>
      <c r="AL987" s="3">
        <f>(AR987-EmployeeData36[[#This Row],[Probability]])^2</f>
        <v>0.34916576608049948</v>
      </c>
      <c r="AM987" t="str">
        <f>IF(EmployeeData36[[#This Row],[Probability]]&lt;10%,"Low",
IF(EmployeeData36[[#This Row],[Probability]]&lt;20%,"Moderate",
IF(EmployeeData36[[#This Row],[Probability]]&lt;30%,"High","Very High")))</f>
        <v>Very High</v>
      </c>
      <c r="AN987">
        <f t="shared" si="15"/>
        <v>0</v>
      </c>
      <c r="AO987" t="str">
        <f>EmployeeData3[[#This Row],[Department]]</f>
        <v>Sales</v>
      </c>
      <c r="AP987" t="str">
        <f>EmployeeData3[[#This Row],[Country]]</f>
        <v>Canada</v>
      </c>
      <c r="AQ987" t="str">
        <f>EmployeeData[[#This Row],[Job Level]]</f>
        <v>Entry</v>
      </c>
      <c r="AR987">
        <v>0</v>
      </c>
    </row>
    <row r="988" spans="1:44">
      <c r="A988">
        <v>31</v>
      </c>
      <c r="B988">
        <v>1.7</v>
      </c>
      <c r="C988">
        <v>0.2</v>
      </c>
      <c r="D988" s="3">
        <v>0.92</v>
      </c>
      <c r="E988">
        <v>1</v>
      </c>
      <c r="F988">
        <v>15</v>
      </c>
      <c r="G988">
        <v>83</v>
      </c>
      <c r="H988">
        <v>3</v>
      </c>
      <c r="I988">
        <v>3.7</v>
      </c>
      <c r="J988">
        <v>0</v>
      </c>
      <c r="K988">
        <v>26</v>
      </c>
      <c r="L988">
        <v>1</v>
      </c>
      <c r="M988">
        <v>0</v>
      </c>
      <c r="N988">
        <v>0</v>
      </c>
      <c r="O988">
        <v>0</v>
      </c>
      <c r="P988">
        <v>0</v>
      </c>
      <c r="Q988">
        <v>0</v>
      </c>
      <c r="R988">
        <v>1</v>
      </c>
      <c r="S988">
        <v>0</v>
      </c>
      <c r="T988">
        <v>0</v>
      </c>
      <c r="U988">
        <v>0</v>
      </c>
      <c r="V988">
        <v>0</v>
      </c>
      <c r="W988">
        <v>0</v>
      </c>
      <c r="X988">
        <v>1</v>
      </c>
      <c r="Y988">
        <v>0</v>
      </c>
      <c r="Z988">
        <v>0</v>
      </c>
      <c r="AA988">
        <v>0</v>
      </c>
      <c r="AB988">
        <v>0</v>
      </c>
      <c r="AC988">
        <v>0</v>
      </c>
      <c r="AD988">
        <v>0</v>
      </c>
      <c r="AE988">
        <v>0</v>
      </c>
      <c r="AF988">
        <v>0</v>
      </c>
      <c r="AG988">
        <v>1</v>
      </c>
      <c r="AH988" s="59" cm="1">
        <f t="array" ref="AH988">$B$1005+SUMPRODUCT(A988:AG988,TRANSPOSE($B$1006:$B$1038))</f>
        <v>-3.720550588308476</v>
      </c>
      <c r="AI988" s="3">
        <f>EXP(EmployeeData36[[#This Row],[Logit]])</f>
        <v>2.422062857888645E-2</v>
      </c>
      <c r="AJ988">
        <f>EmployeeData36[[#This Row],[Odds]]/(1+EmployeeData36[[#This Row],[Odds]])</f>
        <v>2.3647862484953801E-2</v>
      </c>
      <c r="AK988">
        <f>IF(AR988=1,LN(EmployeeData36[[#This Row],[Probability]]),LN(1-EmployeeData36[[#This Row],[Probability]]))</f>
        <v>-2.3931961006230292E-2</v>
      </c>
      <c r="AL988" s="3">
        <f>(AR988-EmployeeData36[[#This Row],[Probability]])^2</f>
        <v>5.5922140010728535E-4</v>
      </c>
      <c r="AM988" t="str">
        <f>IF(EmployeeData36[[#This Row],[Probability]]&lt;10%,"Low",
IF(EmployeeData36[[#This Row],[Probability]]&lt;20%,"Moderate",
IF(EmployeeData36[[#This Row],[Probability]]&lt;30%,"High","Very High")))</f>
        <v>Low</v>
      </c>
      <c r="AN988">
        <f t="shared" si="15"/>
        <v>0</v>
      </c>
      <c r="AO988" t="str">
        <f>EmployeeData3[[#This Row],[Department]]</f>
        <v>Marketing</v>
      </c>
      <c r="AP988" t="str">
        <f>EmployeeData3[[#This Row],[Country]]</f>
        <v>UK</v>
      </c>
      <c r="AQ988" t="str">
        <f>EmployeeData[[#This Row],[Job Level]]</f>
        <v>Senior</v>
      </c>
      <c r="AR988">
        <v>0</v>
      </c>
    </row>
    <row r="989" spans="1:44">
      <c r="A989">
        <v>57</v>
      </c>
      <c r="B989">
        <v>1.5</v>
      </c>
      <c r="C989">
        <v>1.5</v>
      </c>
      <c r="D989" s="3">
        <v>1.1399999999999999</v>
      </c>
      <c r="E989">
        <v>1</v>
      </c>
      <c r="F989">
        <v>23</v>
      </c>
      <c r="G989">
        <v>80</v>
      </c>
      <c r="H989">
        <v>13</v>
      </c>
      <c r="I989">
        <v>2.8</v>
      </c>
      <c r="J989">
        <v>1</v>
      </c>
      <c r="K989">
        <v>29</v>
      </c>
      <c r="L989">
        <v>0</v>
      </c>
      <c r="M989">
        <v>0</v>
      </c>
      <c r="N989">
        <v>1</v>
      </c>
      <c r="O989">
        <v>0</v>
      </c>
      <c r="P989">
        <v>0</v>
      </c>
      <c r="Q989">
        <v>0</v>
      </c>
      <c r="R989">
        <v>0</v>
      </c>
      <c r="S989">
        <v>0</v>
      </c>
      <c r="T989">
        <v>0</v>
      </c>
      <c r="U989">
        <v>0</v>
      </c>
      <c r="V989">
        <v>0</v>
      </c>
      <c r="W989">
        <v>0</v>
      </c>
      <c r="X989">
        <v>0</v>
      </c>
      <c r="Y989">
        <v>1</v>
      </c>
      <c r="Z989">
        <v>0</v>
      </c>
      <c r="AA989">
        <v>0</v>
      </c>
      <c r="AB989">
        <v>0</v>
      </c>
      <c r="AC989">
        <v>0</v>
      </c>
      <c r="AD989">
        <v>0</v>
      </c>
      <c r="AE989">
        <v>1</v>
      </c>
      <c r="AF989">
        <v>0</v>
      </c>
      <c r="AG989">
        <v>0</v>
      </c>
      <c r="AH989" s="59" cm="1">
        <f t="array" ref="AH989">$B$1005+SUMPRODUCT(A989:AG989,TRANSPOSE($B$1006:$B$1038))</f>
        <v>-2.4914388663328335</v>
      </c>
      <c r="AI989" s="3">
        <f>EXP(EmployeeData36[[#This Row],[Logit]])</f>
        <v>8.2790756000219887E-2</v>
      </c>
      <c r="AJ989">
        <f>EmployeeData36[[#This Row],[Odds]]/(1+EmployeeData36[[#This Row],[Odds]])</f>
        <v>7.6460530847201905E-2</v>
      </c>
      <c r="AK989">
        <f>IF(AR989=1,LN(EmployeeData36[[#This Row],[Probability]]),LN(1-EmployeeData36[[#This Row],[Probability]]))</f>
        <v>-7.9541741595801005E-2</v>
      </c>
      <c r="AL989" s="3">
        <f>(AR989-EmployeeData36[[#This Row],[Probability]])^2</f>
        <v>5.8462127774359142E-3</v>
      </c>
      <c r="AM989" t="str">
        <f>IF(EmployeeData36[[#This Row],[Probability]]&lt;10%,"Low",
IF(EmployeeData36[[#This Row],[Probability]]&lt;20%,"Moderate",
IF(EmployeeData36[[#This Row],[Probability]]&lt;30%,"High","Very High")))</f>
        <v>Low</v>
      </c>
      <c r="AN989">
        <f t="shared" si="15"/>
        <v>0</v>
      </c>
      <c r="AO989" t="str">
        <f>EmployeeData3[[#This Row],[Department]]</f>
        <v>Sales</v>
      </c>
      <c r="AP989" t="str">
        <f>EmployeeData3[[#This Row],[Country]]</f>
        <v>US</v>
      </c>
      <c r="AQ989" t="str">
        <f>EmployeeData[[#This Row],[Job Level]]</f>
        <v>Professional</v>
      </c>
      <c r="AR989">
        <v>0</v>
      </c>
    </row>
    <row r="990" spans="1:44">
      <c r="A990">
        <v>49</v>
      </c>
      <c r="B990">
        <v>0.8</v>
      </c>
      <c r="C990">
        <v>0.8</v>
      </c>
      <c r="D990" s="3">
        <v>0.72</v>
      </c>
      <c r="E990">
        <v>0</v>
      </c>
      <c r="F990">
        <v>14</v>
      </c>
      <c r="G990">
        <v>53</v>
      </c>
      <c r="H990">
        <v>8</v>
      </c>
      <c r="I990">
        <v>1.5</v>
      </c>
      <c r="J990">
        <v>0</v>
      </c>
      <c r="K990">
        <v>17</v>
      </c>
      <c r="L990">
        <v>1</v>
      </c>
      <c r="M990">
        <v>0</v>
      </c>
      <c r="N990">
        <v>1</v>
      </c>
      <c r="O990">
        <v>0</v>
      </c>
      <c r="P990">
        <v>0</v>
      </c>
      <c r="Q990">
        <v>0</v>
      </c>
      <c r="R990">
        <v>0</v>
      </c>
      <c r="S990">
        <v>0</v>
      </c>
      <c r="T990">
        <v>0</v>
      </c>
      <c r="U990">
        <v>1</v>
      </c>
      <c r="V990">
        <v>0</v>
      </c>
      <c r="W990">
        <v>0</v>
      </c>
      <c r="X990">
        <v>0</v>
      </c>
      <c r="Y990">
        <v>0</v>
      </c>
      <c r="Z990">
        <v>0</v>
      </c>
      <c r="AA990">
        <v>0</v>
      </c>
      <c r="AB990">
        <v>0</v>
      </c>
      <c r="AC990">
        <v>0</v>
      </c>
      <c r="AD990">
        <v>0</v>
      </c>
      <c r="AE990">
        <v>0</v>
      </c>
      <c r="AF990">
        <v>0</v>
      </c>
      <c r="AG990">
        <v>1</v>
      </c>
      <c r="AH990" s="59" cm="1">
        <f t="array" ref="AH990">$B$1005+SUMPRODUCT(A990:AG990,TRANSPOSE($B$1006:$B$1038))</f>
        <v>-1.5761622855813169</v>
      </c>
      <c r="AI990" s="3">
        <f>EXP(EmployeeData36[[#This Row],[Logit]])</f>
        <v>0.20676709055734749</v>
      </c>
      <c r="AJ990">
        <f>EmployeeData36[[#This Row],[Odds]]/(1+EmployeeData36[[#This Row],[Odds]])</f>
        <v>0.17133968283958734</v>
      </c>
      <c r="AK990">
        <f>IF(AR990=1,LN(EmployeeData36[[#This Row],[Probability]]),LN(1-EmployeeData36[[#This Row],[Probability]]))</f>
        <v>-0.1879449579254231</v>
      </c>
      <c r="AL990" s="3">
        <f>(AR990-EmployeeData36[[#This Row],[Probability]])^2</f>
        <v>2.935728691557038E-2</v>
      </c>
      <c r="AM990" t="str">
        <f>IF(EmployeeData36[[#This Row],[Probability]]&lt;10%,"Low",
IF(EmployeeData36[[#This Row],[Probability]]&lt;20%,"Moderate",
IF(EmployeeData36[[#This Row],[Probability]]&lt;30%,"High","Very High")))</f>
        <v>Moderate</v>
      </c>
      <c r="AN990">
        <f t="shared" si="15"/>
        <v>0</v>
      </c>
      <c r="AO990" t="str">
        <f>EmployeeData3[[#This Row],[Department]]</f>
        <v>Finance</v>
      </c>
      <c r="AP990" t="str">
        <f>EmployeeData3[[#This Row],[Country]]</f>
        <v>UK</v>
      </c>
      <c r="AQ990" t="str">
        <f>EmployeeData[[#This Row],[Job Level]]</f>
        <v>Professional</v>
      </c>
      <c r="AR990">
        <v>0</v>
      </c>
    </row>
    <row r="991" spans="1:44">
      <c r="A991">
        <v>42</v>
      </c>
      <c r="B991">
        <v>0.7</v>
      </c>
      <c r="C991">
        <v>0.7</v>
      </c>
      <c r="D991" s="3">
        <v>0.99</v>
      </c>
      <c r="E991">
        <v>0</v>
      </c>
      <c r="F991">
        <v>31</v>
      </c>
      <c r="G991">
        <v>63</v>
      </c>
      <c r="H991">
        <v>6</v>
      </c>
      <c r="I991">
        <v>2.5</v>
      </c>
      <c r="J991">
        <v>1</v>
      </c>
      <c r="K991">
        <v>10</v>
      </c>
      <c r="L991">
        <v>1</v>
      </c>
      <c r="M991">
        <v>0</v>
      </c>
      <c r="N991">
        <v>0</v>
      </c>
      <c r="O991">
        <v>0</v>
      </c>
      <c r="P991">
        <v>0</v>
      </c>
      <c r="Q991">
        <v>0</v>
      </c>
      <c r="R991">
        <v>1</v>
      </c>
      <c r="S991">
        <v>0</v>
      </c>
      <c r="T991">
        <v>0</v>
      </c>
      <c r="U991">
        <v>0</v>
      </c>
      <c r="V991">
        <v>0</v>
      </c>
      <c r="W991">
        <v>0</v>
      </c>
      <c r="X991">
        <v>0</v>
      </c>
      <c r="Y991">
        <v>0</v>
      </c>
      <c r="Z991">
        <v>1</v>
      </c>
      <c r="AA991">
        <v>0</v>
      </c>
      <c r="AB991">
        <v>0</v>
      </c>
      <c r="AC991">
        <v>1</v>
      </c>
      <c r="AD991">
        <v>0</v>
      </c>
      <c r="AE991">
        <v>0</v>
      </c>
      <c r="AF991">
        <v>0</v>
      </c>
      <c r="AG991">
        <v>1</v>
      </c>
      <c r="AH991" s="59" cm="1">
        <f t="array" ref="AH991">$B$1005+SUMPRODUCT(A991:AG991,TRANSPOSE($B$1006:$B$1038))</f>
        <v>-0.71134712236135933</v>
      </c>
      <c r="AI991" s="3">
        <f>EXP(EmployeeData36[[#This Row],[Logit]])</f>
        <v>0.49098233847134715</v>
      </c>
      <c r="AJ991">
        <f>EmployeeData36[[#This Row],[Odds]]/(1+EmployeeData36[[#This Row],[Odds]])</f>
        <v>0.32930124375231329</v>
      </c>
      <c r="AK991">
        <f>IF(AR991=1,LN(EmployeeData36[[#This Row],[Probability]]),LN(1-EmployeeData36[[#This Row],[Probability]]))</f>
        <v>-1.1107823126488179</v>
      </c>
      <c r="AL991" s="3">
        <f>(AR991-EmployeeData36[[#This Row],[Probability]])^2</f>
        <v>0.44983682163219385</v>
      </c>
      <c r="AM991" t="str">
        <f>IF(EmployeeData36[[#This Row],[Probability]]&lt;10%,"Low",
IF(EmployeeData36[[#This Row],[Probability]]&lt;20%,"Moderate",
IF(EmployeeData36[[#This Row],[Probability]]&lt;30%,"High","Very High")))</f>
        <v>Very High</v>
      </c>
      <c r="AN991">
        <f t="shared" si="15"/>
        <v>1</v>
      </c>
      <c r="AO991" t="str">
        <f>EmployeeData3[[#This Row],[Department]]</f>
        <v>Underwriting</v>
      </c>
      <c r="AP991" t="str">
        <f>EmployeeData3[[#This Row],[Country]]</f>
        <v>Ireland</v>
      </c>
      <c r="AQ991" t="str">
        <f>EmployeeData[[#This Row],[Job Level]]</f>
        <v>Senior</v>
      </c>
      <c r="AR991">
        <v>1</v>
      </c>
    </row>
    <row r="992" spans="1:44">
      <c r="A992">
        <v>43</v>
      </c>
      <c r="B992">
        <v>1.2</v>
      </c>
      <c r="C992">
        <v>1.2</v>
      </c>
      <c r="D992" s="3">
        <v>0.86</v>
      </c>
      <c r="E992">
        <v>1</v>
      </c>
      <c r="F992">
        <v>10</v>
      </c>
      <c r="G992">
        <v>68</v>
      </c>
      <c r="H992">
        <v>3</v>
      </c>
      <c r="I992">
        <v>1.2</v>
      </c>
      <c r="J992">
        <v>0</v>
      </c>
      <c r="K992">
        <v>53</v>
      </c>
      <c r="L992">
        <v>1</v>
      </c>
      <c r="M992">
        <v>0</v>
      </c>
      <c r="N992">
        <v>0</v>
      </c>
      <c r="O992">
        <v>0</v>
      </c>
      <c r="P992">
        <v>0</v>
      </c>
      <c r="Q992">
        <v>0</v>
      </c>
      <c r="R992">
        <v>1</v>
      </c>
      <c r="S992">
        <v>0</v>
      </c>
      <c r="T992">
        <v>0</v>
      </c>
      <c r="U992">
        <v>0</v>
      </c>
      <c r="V992">
        <v>0</v>
      </c>
      <c r="W992">
        <v>0</v>
      </c>
      <c r="X992">
        <v>0</v>
      </c>
      <c r="Y992">
        <v>0</v>
      </c>
      <c r="Z992">
        <v>1</v>
      </c>
      <c r="AA992">
        <v>0</v>
      </c>
      <c r="AB992">
        <v>0</v>
      </c>
      <c r="AC992">
        <v>0</v>
      </c>
      <c r="AD992">
        <v>0</v>
      </c>
      <c r="AE992">
        <v>0</v>
      </c>
      <c r="AF992">
        <v>0</v>
      </c>
      <c r="AG992">
        <v>0</v>
      </c>
      <c r="AH992" s="59" cm="1">
        <f t="array" ref="AH992">$B$1005+SUMPRODUCT(A992:AG992,TRANSPOSE($B$1006:$B$1038))</f>
        <v>-3.3886817996100405</v>
      </c>
      <c r="AI992" s="3">
        <f>EXP(EmployeeData36[[#This Row],[Logit]])</f>
        <v>3.375314099045882E-2</v>
      </c>
      <c r="AJ992">
        <f>EmployeeData36[[#This Row],[Odds]]/(1+EmployeeData36[[#This Row],[Odds]])</f>
        <v>3.2651064990350871E-2</v>
      </c>
      <c r="AK992">
        <f>IF(AR992=1,LN(EmployeeData36[[#This Row],[Probability]]),LN(1-EmployeeData36[[#This Row],[Probability]]))</f>
        <v>-3.319600579415527E-2</v>
      </c>
      <c r="AL992" s="3">
        <f>(AR992-EmployeeData36[[#This Row],[Probability]])^2</f>
        <v>1.0660920450041164E-3</v>
      </c>
      <c r="AM992" t="str">
        <f>IF(EmployeeData36[[#This Row],[Probability]]&lt;10%,"Low",
IF(EmployeeData36[[#This Row],[Probability]]&lt;20%,"Moderate",
IF(EmployeeData36[[#This Row],[Probability]]&lt;30%,"High","Very High")))</f>
        <v>Low</v>
      </c>
      <c r="AN992">
        <f t="shared" si="15"/>
        <v>0</v>
      </c>
      <c r="AO992" t="str">
        <f>EmployeeData3[[#This Row],[Department]]</f>
        <v>Underwriting</v>
      </c>
      <c r="AP992" t="str">
        <f>EmployeeData3[[#This Row],[Country]]</f>
        <v>UK</v>
      </c>
      <c r="AQ992" t="str">
        <f>EmployeeData[[#This Row],[Job Level]]</f>
        <v>Senior</v>
      </c>
      <c r="AR992">
        <v>0</v>
      </c>
    </row>
    <row r="993" spans="1:44">
      <c r="A993">
        <v>30</v>
      </c>
      <c r="B993">
        <v>2.6</v>
      </c>
      <c r="C993">
        <v>2.4</v>
      </c>
      <c r="D993" s="3">
        <v>0.94</v>
      </c>
      <c r="E993">
        <v>0</v>
      </c>
      <c r="F993">
        <v>10</v>
      </c>
      <c r="G993">
        <v>51</v>
      </c>
      <c r="H993">
        <v>1</v>
      </c>
      <c r="I993">
        <v>2.2000000000000002</v>
      </c>
      <c r="J993">
        <v>1</v>
      </c>
      <c r="K993">
        <v>18</v>
      </c>
      <c r="L993">
        <v>0</v>
      </c>
      <c r="M993">
        <v>0</v>
      </c>
      <c r="N993">
        <v>0</v>
      </c>
      <c r="O993">
        <v>1</v>
      </c>
      <c r="P993">
        <v>0</v>
      </c>
      <c r="Q993">
        <v>0</v>
      </c>
      <c r="R993">
        <v>0</v>
      </c>
      <c r="S993">
        <v>0</v>
      </c>
      <c r="T993">
        <v>0</v>
      </c>
      <c r="U993">
        <v>0</v>
      </c>
      <c r="V993">
        <v>0</v>
      </c>
      <c r="W993">
        <v>0</v>
      </c>
      <c r="X993">
        <v>1</v>
      </c>
      <c r="Y993">
        <v>0</v>
      </c>
      <c r="Z993">
        <v>0</v>
      </c>
      <c r="AA993">
        <v>0</v>
      </c>
      <c r="AB993">
        <v>0</v>
      </c>
      <c r="AC993">
        <v>0</v>
      </c>
      <c r="AD993">
        <v>0</v>
      </c>
      <c r="AE993">
        <v>1</v>
      </c>
      <c r="AF993">
        <v>0</v>
      </c>
      <c r="AG993">
        <v>0</v>
      </c>
      <c r="AH993" s="59" cm="1">
        <f t="array" ref="AH993">$B$1005+SUMPRODUCT(A993:AG993,TRANSPOSE($B$1006:$B$1038))</f>
        <v>-1.3929121061562841</v>
      </c>
      <c r="AI993" s="3">
        <f>EXP(EmployeeData36[[#This Row],[Logit]])</f>
        <v>0.24835102600364309</v>
      </c>
      <c r="AJ993">
        <f>EmployeeData36[[#This Row],[Odds]]/(1+EmployeeData36[[#This Row],[Odds]])</f>
        <v>0.19894326261635831</v>
      </c>
      <c r="AK993">
        <f>IF(AR993=1,LN(EmployeeData36[[#This Row],[Probability]]),LN(1-EmployeeData36[[#This Row],[Probability]]))</f>
        <v>-0.22182350123426262</v>
      </c>
      <c r="AL993" s="3">
        <f>(AR993-EmployeeData36[[#This Row],[Probability]])^2</f>
        <v>3.9578421740441308E-2</v>
      </c>
      <c r="AM993" t="str">
        <f>IF(EmployeeData36[[#This Row],[Probability]]&lt;10%,"Low",
IF(EmployeeData36[[#This Row],[Probability]]&lt;20%,"Moderate",
IF(EmployeeData36[[#This Row],[Probability]]&lt;30%,"High","Very High")))</f>
        <v>Moderate</v>
      </c>
      <c r="AN993">
        <f t="shared" si="15"/>
        <v>0</v>
      </c>
      <c r="AO993" t="str">
        <f>EmployeeData3[[#This Row],[Department]]</f>
        <v>Marketing</v>
      </c>
      <c r="AP993" t="str">
        <f>EmployeeData3[[#This Row],[Country]]</f>
        <v>US</v>
      </c>
      <c r="AQ993" t="str">
        <f>EmployeeData[[#This Row],[Job Level]]</f>
        <v>Professional</v>
      </c>
      <c r="AR993">
        <v>0</v>
      </c>
    </row>
    <row r="994" spans="1:44">
      <c r="A994">
        <v>36</v>
      </c>
      <c r="B994">
        <v>4.5</v>
      </c>
      <c r="C994">
        <v>1.1000000000000001</v>
      </c>
      <c r="D994" s="3">
        <v>1.02</v>
      </c>
      <c r="E994">
        <v>0</v>
      </c>
      <c r="F994">
        <v>30</v>
      </c>
      <c r="G994">
        <v>56</v>
      </c>
      <c r="H994">
        <v>1</v>
      </c>
      <c r="I994">
        <v>1.2</v>
      </c>
      <c r="J994">
        <v>0</v>
      </c>
      <c r="K994">
        <v>31</v>
      </c>
      <c r="L994">
        <v>1</v>
      </c>
      <c r="M994">
        <v>0</v>
      </c>
      <c r="N994">
        <v>0</v>
      </c>
      <c r="O994">
        <v>0</v>
      </c>
      <c r="P994">
        <v>0</v>
      </c>
      <c r="Q994">
        <v>0</v>
      </c>
      <c r="R994">
        <v>1</v>
      </c>
      <c r="S994">
        <v>0</v>
      </c>
      <c r="T994">
        <v>0</v>
      </c>
      <c r="U994">
        <v>0</v>
      </c>
      <c r="V994">
        <v>1</v>
      </c>
      <c r="W994">
        <v>0</v>
      </c>
      <c r="X994">
        <v>0</v>
      </c>
      <c r="Y994">
        <v>0</v>
      </c>
      <c r="Z994">
        <v>0</v>
      </c>
      <c r="AA994">
        <v>0</v>
      </c>
      <c r="AB994">
        <v>0</v>
      </c>
      <c r="AC994">
        <v>0</v>
      </c>
      <c r="AD994">
        <v>0</v>
      </c>
      <c r="AE994">
        <v>0</v>
      </c>
      <c r="AF994">
        <v>0</v>
      </c>
      <c r="AG994">
        <v>1</v>
      </c>
      <c r="AH994" s="59" cm="1">
        <f t="array" ref="AH994">$B$1005+SUMPRODUCT(A994:AG994,TRANSPOSE($B$1006:$B$1038))</f>
        <v>-1.5177403305649684</v>
      </c>
      <c r="AI994" s="3">
        <f>EXP(EmployeeData36[[#This Row],[Logit]])</f>
        <v>0.21920666232209776</v>
      </c>
      <c r="AJ994">
        <f>EmployeeData36[[#This Row],[Odds]]/(1+EmployeeData36[[#This Row],[Odds]])</f>
        <v>0.17979450826211638</v>
      </c>
      <c r="AK994">
        <f>IF(AR994=1,LN(EmployeeData36[[#This Row],[Probability]]),LN(1-EmployeeData36[[#This Row],[Probability]]))</f>
        <v>-0.19820037043834737</v>
      </c>
      <c r="AL994" s="3">
        <f>(AR994-EmployeeData36[[#This Row],[Probability]])^2</f>
        <v>3.2326065201216232E-2</v>
      </c>
      <c r="AM994" t="str">
        <f>IF(EmployeeData36[[#This Row],[Probability]]&lt;10%,"Low",
IF(EmployeeData36[[#This Row],[Probability]]&lt;20%,"Moderate",
IF(EmployeeData36[[#This Row],[Probability]]&lt;30%,"High","Very High")))</f>
        <v>Moderate</v>
      </c>
      <c r="AN994">
        <f t="shared" si="15"/>
        <v>0</v>
      </c>
      <c r="AO994" t="str">
        <f>EmployeeData3[[#This Row],[Department]]</f>
        <v>HR</v>
      </c>
      <c r="AP994" t="str">
        <f>EmployeeData3[[#This Row],[Country]]</f>
        <v>UK</v>
      </c>
      <c r="AQ994" t="str">
        <f>EmployeeData[[#This Row],[Job Level]]</f>
        <v>Senior</v>
      </c>
      <c r="AR994">
        <v>0</v>
      </c>
    </row>
    <row r="995" spans="1:44">
      <c r="A995">
        <v>51</v>
      </c>
      <c r="B995">
        <v>5.2</v>
      </c>
      <c r="C995">
        <v>2</v>
      </c>
      <c r="D995" s="3">
        <v>0.92</v>
      </c>
      <c r="E995">
        <v>0</v>
      </c>
      <c r="F995">
        <v>12</v>
      </c>
      <c r="G995">
        <v>63</v>
      </c>
      <c r="H995">
        <v>8</v>
      </c>
      <c r="I995">
        <v>0.8</v>
      </c>
      <c r="J995">
        <v>0</v>
      </c>
      <c r="K995">
        <v>47</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s="59" cm="1">
        <f t="array" ref="AH995">$B$1005+SUMPRODUCT(A995:AG995,TRANSPOSE($B$1006:$B$1038))</f>
        <v>-2.2640182500633168</v>
      </c>
      <c r="AI995" s="3">
        <f>EXP(EmployeeData36[[#This Row],[Logit]])</f>
        <v>0.10393201972441557</v>
      </c>
      <c r="AJ995">
        <f>EmployeeData36[[#This Row],[Odds]]/(1+EmployeeData36[[#This Row],[Odds]])</f>
        <v>9.414711944885977E-2</v>
      </c>
      <c r="AK995">
        <f>IF(AR995=1,LN(EmployeeData36[[#This Row],[Probability]]),LN(1-EmployeeData36[[#This Row],[Probability]]))</f>
        <v>-2.3628966196857397</v>
      </c>
      <c r="AL995" s="3">
        <f>(AR995-EmployeeData36[[#This Row],[Probability]])^2</f>
        <v>0.82056944120279829</v>
      </c>
      <c r="AM995" t="str">
        <f>IF(EmployeeData36[[#This Row],[Probability]]&lt;10%,"Low",
IF(EmployeeData36[[#This Row],[Probability]]&lt;20%,"Moderate",
IF(EmployeeData36[[#This Row],[Probability]]&lt;30%,"High","Very High")))</f>
        <v>Low</v>
      </c>
      <c r="AN995">
        <f t="shared" si="15"/>
        <v>1</v>
      </c>
      <c r="AO995" t="str">
        <f>EmployeeData3[[#This Row],[Department]]</f>
        <v>Operations</v>
      </c>
      <c r="AP995" t="str">
        <f>EmployeeData3[[#This Row],[Country]]</f>
        <v>UK</v>
      </c>
      <c r="AQ995" t="str">
        <f>EmployeeData[[#This Row],[Job Level]]</f>
        <v>Professional</v>
      </c>
      <c r="AR995">
        <v>1</v>
      </c>
    </row>
    <row r="996" spans="1:44">
      <c r="A996">
        <v>32</v>
      </c>
      <c r="B996">
        <v>4.3</v>
      </c>
      <c r="C996">
        <v>0.2</v>
      </c>
      <c r="D996" s="3">
        <v>0.94</v>
      </c>
      <c r="E996">
        <v>0</v>
      </c>
      <c r="F996">
        <v>30</v>
      </c>
      <c r="G996">
        <v>85</v>
      </c>
      <c r="H996">
        <v>2</v>
      </c>
      <c r="I996">
        <v>6.1</v>
      </c>
      <c r="J996">
        <v>1</v>
      </c>
      <c r="K996">
        <v>33</v>
      </c>
      <c r="L996">
        <v>1</v>
      </c>
      <c r="M996">
        <v>0</v>
      </c>
      <c r="N996">
        <v>1</v>
      </c>
      <c r="O996">
        <v>0</v>
      </c>
      <c r="P996">
        <v>0</v>
      </c>
      <c r="Q996">
        <v>0</v>
      </c>
      <c r="R996">
        <v>1</v>
      </c>
      <c r="S996">
        <v>0</v>
      </c>
      <c r="T996">
        <v>0</v>
      </c>
      <c r="U996">
        <v>0</v>
      </c>
      <c r="V996">
        <v>0</v>
      </c>
      <c r="W996">
        <v>0</v>
      </c>
      <c r="X996">
        <v>0</v>
      </c>
      <c r="Y996">
        <v>1</v>
      </c>
      <c r="Z996">
        <v>0</v>
      </c>
      <c r="AA996">
        <v>0</v>
      </c>
      <c r="AB996">
        <v>0</v>
      </c>
      <c r="AC996">
        <v>0</v>
      </c>
      <c r="AD996">
        <v>0</v>
      </c>
      <c r="AE996">
        <v>0</v>
      </c>
      <c r="AF996">
        <v>0</v>
      </c>
      <c r="AG996">
        <v>1</v>
      </c>
      <c r="AH996" s="59" cm="1">
        <f t="array" ref="AH996">$B$1005+SUMPRODUCT(A996:AG996,TRANSPOSE($B$1006:$B$1038))</f>
        <v>-2.0327905821448882</v>
      </c>
      <c r="AI996" s="3">
        <f>EXP(EmployeeData36[[#This Row],[Logit]])</f>
        <v>0.13096952949058807</v>
      </c>
      <c r="AJ996">
        <f>EmployeeData36[[#This Row],[Odds]]/(1+EmployeeData36[[#This Row],[Odds]])</f>
        <v>0.1158028806926208</v>
      </c>
      <c r="AK996">
        <f>IF(AR996=1,LN(EmployeeData36[[#This Row],[Probability]]),LN(1-EmployeeData36[[#This Row],[Probability]]))</f>
        <v>-0.12307525556026497</v>
      </c>
      <c r="AL996" s="3">
        <f>(AR996-EmployeeData36[[#This Row],[Probability]])^2</f>
        <v>1.3410307176709369E-2</v>
      </c>
      <c r="AM996" t="str">
        <f>IF(EmployeeData36[[#This Row],[Probability]]&lt;10%,"Low",
IF(EmployeeData36[[#This Row],[Probability]]&lt;20%,"Moderate",
IF(EmployeeData36[[#This Row],[Probability]]&lt;30%,"High","Very High")))</f>
        <v>Moderate</v>
      </c>
      <c r="AN996">
        <f t="shared" si="15"/>
        <v>0</v>
      </c>
      <c r="AO996" t="str">
        <f>EmployeeData3[[#This Row],[Department]]</f>
        <v>Sales</v>
      </c>
      <c r="AP996" t="str">
        <f>EmployeeData3[[#This Row],[Country]]</f>
        <v>UK</v>
      </c>
      <c r="AQ996" t="str">
        <f>EmployeeData[[#This Row],[Job Level]]</f>
        <v>Senior</v>
      </c>
      <c r="AR996">
        <v>0</v>
      </c>
    </row>
    <row r="997" spans="1:44">
      <c r="A997">
        <v>48</v>
      </c>
      <c r="B997">
        <v>9.6999999999999993</v>
      </c>
      <c r="C997">
        <v>1.4</v>
      </c>
      <c r="D997" s="3">
        <v>0.88</v>
      </c>
      <c r="E997">
        <v>0</v>
      </c>
      <c r="F997">
        <v>24</v>
      </c>
      <c r="G997">
        <v>69</v>
      </c>
      <c r="H997">
        <v>5</v>
      </c>
      <c r="I997">
        <v>2.4</v>
      </c>
      <c r="J997">
        <v>0</v>
      </c>
      <c r="K997">
        <v>20</v>
      </c>
      <c r="L997">
        <v>1</v>
      </c>
      <c r="M997">
        <v>0</v>
      </c>
      <c r="N997">
        <v>0</v>
      </c>
      <c r="O997">
        <v>1</v>
      </c>
      <c r="P997">
        <v>0</v>
      </c>
      <c r="Q997">
        <v>0</v>
      </c>
      <c r="R997">
        <v>1</v>
      </c>
      <c r="S997">
        <v>0</v>
      </c>
      <c r="T997">
        <v>0</v>
      </c>
      <c r="U997">
        <v>0</v>
      </c>
      <c r="V997">
        <v>0</v>
      </c>
      <c r="W997">
        <v>1</v>
      </c>
      <c r="X997">
        <v>0</v>
      </c>
      <c r="Y997">
        <v>0</v>
      </c>
      <c r="Z997">
        <v>0</v>
      </c>
      <c r="AA997">
        <v>0</v>
      </c>
      <c r="AB997">
        <v>0</v>
      </c>
      <c r="AC997">
        <v>0</v>
      </c>
      <c r="AD997">
        <v>0</v>
      </c>
      <c r="AE997">
        <v>0</v>
      </c>
      <c r="AF997">
        <v>0</v>
      </c>
      <c r="AG997">
        <v>0</v>
      </c>
      <c r="AH997" s="59" cm="1">
        <f t="array" ref="AH997">$B$1005+SUMPRODUCT(A997:AG997,TRANSPOSE($B$1006:$B$1038))</f>
        <v>-2.7551767172523882</v>
      </c>
      <c r="AI997" s="3">
        <f>EXP(EmployeeData36[[#This Row],[Logit]])</f>
        <v>6.3597779850752961E-2</v>
      </c>
      <c r="AJ997">
        <f>EmployeeData36[[#This Row],[Odds]]/(1+EmployeeData36[[#This Row],[Odds]])</f>
        <v>5.9794953558174199E-2</v>
      </c>
      <c r="AK997">
        <f>IF(AR997=1,LN(EmployeeData36[[#This Row],[Probability]]),LN(1-EmployeeData36[[#This Row],[Probability]]))</f>
        <v>-6.1657292993380394E-2</v>
      </c>
      <c r="AL997" s="3">
        <f>(AR997-EmployeeData36[[#This Row],[Probability]])^2</f>
        <v>3.5754364710242092E-3</v>
      </c>
      <c r="AM997" t="str">
        <f>IF(EmployeeData36[[#This Row],[Probability]]&lt;10%,"Low",
IF(EmployeeData36[[#This Row],[Probability]]&lt;20%,"Moderate",
IF(EmployeeData36[[#This Row],[Probability]]&lt;30%,"High","Very High")))</f>
        <v>Low</v>
      </c>
      <c r="AN997">
        <f t="shared" si="15"/>
        <v>0</v>
      </c>
      <c r="AO997" t="str">
        <f>EmployeeData3[[#This Row],[Department]]</f>
        <v>IT</v>
      </c>
      <c r="AP997" t="str">
        <f>EmployeeData3[[#This Row],[Country]]</f>
        <v>UK</v>
      </c>
      <c r="AQ997" t="str">
        <f>EmployeeData[[#This Row],[Job Level]]</f>
        <v>Senior</v>
      </c>
      <c r="AR997">
        <v>0</v>
      </c>
    </row>
    <row r="998" spans="1:44">
      <c r="A998">
        <v>26</v>
      </c>
      <c r="B998">
        <v>11.7</v>
      </c>
      <c r="C998">
        <v>0.9</v>
      </c>
      <c r="D998" s="3">
        <v>1.28</v>
      </c>
      <c r="E998">
        <v>0</v>
      </c>
      <c r="F998">
        <v>15</v>
      </c>
      <c r="G998">
        <v>80</v>
      </c>
      <c r="H998">
        <v>6</v>
      </c>
      <c r="I998">
        <v>3.5</v>
      </c>
      <c r="J998">
        <v>0</v>
      </c>
      <c r="K998">
        <v>23</v>
      </c>
      <c r="L998">
        <v>1</v>
      </c>
      <c r="M998">
        <v>0</v>
      </c>
      <c r="N998">
        <v>1</v>
      </c>
      <c r="O998">
        <v>0</v>
      </c>
      <c r="P998">
        <v>0</v>
      </c>
      <c r="Q998">
        <v>0</v>
      </c>
      <c r="R998">
        <v>0</v>
      </c>
      <c r="S998">
        <v>1</v>
      </c>
      <c r="T998">
        <v>1</v>
      </c>
      <c r="U998">
        <v>0</v>
      </c>
      <c r="V998">
        <v>0</v>
      </c>
      <c r="W998">
        <v>0</v>
      </c>
      <c r="X998">
        <v>0</v>
      </c>
      <c r="Y998">
        <v>0</v>
      </c>
      <c r="Z998">
        <v>0</v>
      </c>
      <c r="AA998">
        <v>0</v>
      </c>
      <c r="AB998">
        <v>0</v>
      </c>
      <c r="AC998">
        <v>0</v>
      </c>
      <c r="AD998">
        <v>0</v>
      </c>
      <c r="AE998">
        <v>0</v>
      </c>
      <c r="AF998">
        <v>0</v>
      </c>
      <c r="AG998">
        <v>0</v>
      </c>
      <c r="AH998" s="59" cm="1">
        <f t="array" ref="AH998">$B$1005+SUMPRODUCT(A998:AG998,TRANSPOSE($B$1006:$B$1038))</f>
        <v>-2.6464267494240321</v>
      </c>
      <c r="AI998" s="3">
        <f>EXP(EmployeeData36[[#This Row],[Logit]])</f>
        <v>7.0904119127470938E-2</v>
      </c>
      <c r="AJ998">
        <f>EmployeeData36[[#This Row],[Odds]]/(1+EmployeeData36[[#This Row],[Odds]])</f>
        <v>6.6209586704401441E-2</v>
      </c>
      <c r="AK998">
        <f>IF(AR998=1,LN(EmployeeData36[[#This Row],[Probability]]),LN(1-EmployeeData36[[#This Row],[Probability]]))</f>
        <v>-6.8503262833833248E-2</v>
      </c>
      <c r="AL998" s="3">
        <f>(AR998-EmployeeData36[[#This Row],[Probability]])^2</f>
        <v>4.383709371567652E-3</v>
      </c>
      <c r="AM998" t="str">
        <f>IF(EmployeeData36[[#This Row],[Probability]]&lt;10%,"Low",
IF(EmployeeData36[[#This Row],[Probability]]&lt;20%,"Moderate",
IF(EmployeeData36[[#This Row],[Probability]]&lt;30%,"High","Very High")))</f>
        <v>Low</v>
      </c>
      <c r="AN998">
        <f t="shared" si="15"/>
        <v>0</v>
      </c>
      <c r="AO998" t="str">
        <f>EmployeeData3[[#This Row],[Department]]</f>
        <v>Claims</v>
      </c>
      <c r="AP998" t="str">
        <f>EmployeeData3[[#This Row],[Country]]</f>
        <v>UK</v>
      </c>
      <c r="AQ998" t="str">
        <f>EmployeeData[[#This Row],[Job Level]]</f>
        <v>Senior Manager</v>
      </c>
      <c r="AR998">
        <v>0</v>
      </c>
    </row>
    <row r="999" spans="1:44">
      <c r="A999">
        <v>27</v>
      </c>
      <c r="B999">
        <v>3.2</v>
      </c>
      <c r="C999">
        <v>3.2</v>
      </c>
      <c r="D999" s="3">
        <v>1.18</v>
      </c>
      <c r="E999">
        <v>1</v>
      </c>
      <c r="F999">
        <v>1</v>
      </c>
      <c r="G999">
        <v>56</v>
      </c>
      <c r="H999">
        <v>1</v>
      </c>
      <c r="I999">
        <v>1.7</v>
      </c>
      <c r="J999">
        <v>0</v>
      </c>
      <c r="K999">
        <v>14</v>
      </c>
      <c r="L999">
        <v>0</v>
      </c>
      <c r="M999">
        <v>0</v>
      </c>
      <c r="N999">
        <v>1</v>
      </c>
      <c r="O999">
        <v>0</v>
      </c>
      <c r="P999">
        <v>1</v>
      </c>
      <c r="Q999">
        <v>0</v>
      </c>
      <c r="R999">
        <v>0</v>
      </c>
      <c r="S999">
        <v>0</v>
      </c>
      <c r="T999">
        <v>0</v>
      </c>
      <c r="U999">
        <v>0</v>
      </c>
      <c r="V999">
        <v>0</v>
      </c>
      <c r="W999">
        <v>1</v>
      </c>
      <c r="X999">
        <v>0</v>
      </c>
      <c r="Y999">
        <v>0</v>
      </c>
      <c r="Z999">
        <v>0</v>
      </c>
      <c r="AA999">
        <v>0</v>
      </c>
      <c r="AB999">
        <v>0</v>
      </c>
      <c r="AC999">
        <v>0</v>
      </c>
      <c r="AD999">
        <v>0</v>
      </c>
      <c r="AE999">
        <v>0</v>
      </c>
      <c r="AF999">
        <v>1</v>
      </c>
      <c r="AG999">
        <v>0</v>
      </c>
      <c r="AH999" s="59" cm="1">
        <f t="array" ref="AH999">$B$1005+SUMPRODUCT(A999:AG999,TRANSPOSE($B$1006:$B$1038))</f>
        <v>-2.2270969262873774</v>
      </c>
      <c r="AI999" s="3">
        <f>EXP(EmployeeData36[[#This Row],[Logit]])</f>
        <v>0.10784104664951659</v>
      </c>
      <c r="AJ999">
        <f>EmployeeData36[[#This Row],[Odds]]/(1+EmployeeData36[[#This Row],[Odds]])</f>
        <v>9.7343429344547344E-2</v>
      </c>
      <c r="AK999">
        <f>IF(AR999=1,LN(EmployeeData36[[#This Row],[Probability]]),LN(1-EmployeeData36[[#This Row],[Probability]]))</f>
        <v>-0.10241311833116228</v>
      </c>
      <c r="AL999" s="3">
        <f>(AR999-EmployeeData36[[#This Row],[Probability]])^2</f>
        <v>9.4757432365568817E-3</v>
      </c>
      <c r="AM999" t="str">
        <f>IF(EmployeeData36[[#This Row],[Probability]]&lt;10%,"Low",
IF(EmployeeData36[[#This Row],[Probability]]&lt;20%,"Moderate",
IF(EmployeeData36[[#This Row],[Probability]]&lt;30%,"High","Very High")))</f>
        <v>Low</v>
      </c>
      <c r="AN999">
        <f t="shared" si="15"/>
        <v>0</v>
      </c>
      <c r="AO999" t="str">
        <f>EmployeeData3[[#This Row],[Department]]</f>
        <v>IT</v>
      </c>
      <c r="AP999" t="str">
        <f>EmployeeData3[[#This Row],[Country]]</f>
        <v>UK</v>
      </c>
      <c r="AQ999" t="str">
        <f>EmployeeData[[#This Row],[Job Level]]</f>
        <v>Entry</v>
      </c>
      <c r="AR999">
        <v>0</v>
      </c>
    </row>
    <row r="1000" spans="1:44">
      <c r="A1000">
        <v>55</v>
      </c>
      <c r="B1000">
        <v>1.8</v>
      </c>
      <c r="C1000">
        <v>1.8</v>
      </c>
      <c r="D1000" s="3">
        <v>0.82</v>
      </c>
      <c r="E1000">
        <v>0</v>
      </c>
      <c r="F1000">
        <v>16</v>
      </c>
      <c r="G1000">
        <v>81</v>
      </c>
      <c r="H1000">
        <v>4</v>
      </c>
      <c r="I1000">
        <v>2.2999999999999998</v>
      </c>
      <c r="J1000">
        <v>1</v>
      </c>
      <c r="K1000">
        <v>35</v>
      </c>
      <c r="L1000">
        <v>1</v>
      </c>
      <c r="M1000">
        <v>0</v>
      </c>
      <c r="N1000">
        <v>0</v>
      </c>
      <c r="O1000">
        <v>0</v>
      </c>
      <c r="P1000">
        <v>1</v>
      </c>
      <c r="Q1000">
        <v>0</v>
      </c>
      <c r="R1000">
        <v>0</v>
      </c>
      <c r="S1000">
        <v>0</v>
      </c>
      <c r="T1000">
        <v>1</v>
      </c>
      <c r="U1000">
        <v>0</v>
      </c>
      <c r="V1000">
        <v>0</v>
      </c>
      <c r="W1000">
        <v>0</v>
      </c>
      <c r="X1000">
        <v>0</v>
      </c>
      <c r="Y1000">
        <v>0</v>
      </c>
      <c r="Z1000">
        <v>0</v>
      </c>
      <c r="AA1000">
        <v>0</v>
      </c>
      <c r="AB1000">
        <v>1</v>
      </c>
      <c r="AC1000">
        <v>0</v>
      </c>
      <c r="AD1000">
        <v>0</v>
      </c>
      <c r="AE1000">
        <v>0</v>
      </c>
      <c r="AF1000">
        <v>0</v>
      </c>
      <c r="AG1000">
        <v>0</v>
      </c>
      <c r="AH1000" s="59" cm="1">
        <f t="array" ref="AH1000">$B$1005+SUMPRODUCT(A1000:AG1000,TRANSPOSE($B$1006:$B$1038))</f>
        <v>-1.050851622947317</v>
      </c>
      <c r="AI1000" s="3">
        <f>EXP(EmployeeData36[[#This Row],[Logit]])</f>
        <v>0.34963986095607802</v>
      </c>
      <c r="AJ1000">
        <f>EmployeeData36[[#This Row],[Odds]]/(1+EmployeeData36[[#This Row],[Odds]])</f>
        <v>0.25906159937243917</v>
      </c>
      <c r="AK1000">
        <f>IF(AR1000=1,LN(EmployeeData36[[#This Row],[Probability]]),LN(1-EmployeeData36[[#This Row],[Probability]]))</f>
        <v>-0.29983778719881776</v>
      </c>
      <c r="AL1000" s="3">
        <f>(AR1000-EmployeeData36[[#This Row],[Probability]])^2</f>
        <v>6.7112912269406175E-2</v>
      </c>
      <c r="AM1000" t="str">
        <f>IF(EmployeeData36[[#This Row],[Probability]]&lt;10%,"Low",
IF(EmployeeData36[[#This Row],[Probability]]&lt;20%,"Moderate",
IF(EmployeeData36[[#This Row],[Probability]]&lt;30%,"High","Very High")))</f>
        <v>High</v>
      </c>
      <c r="AN1000">
        <f t="shared" si="15"/>
        <v>0</v>
      </c>
      <c r="AO1000" t="str">
        <f>EmployeeData3[[#This Row],[Department]]</f>
        <v>Claims</v>
      </c>
      <c r="AP1000" t="str">
        <f>EmployeeData3[[#This Row],[Country]]</f>
        <v>Germany</v>
      </c>
      <c r="AQ1000" t="str">
        <f>EmployeeData[[#This Row],[Job Level]]</f>
        <v>Entry</v>
      </c>
      <c r="AR1000">
        <v>0</v>
      </c>
    </row>
    <row r="1001" spans="1:44">
      <c r="A1001">
        <v>38</v>
      </c>
      <c r="B1001">
        <v>14</v>
      </c>
      <c r="C1001">
        <v>3.7</v>
      </c>
      <c r="D1001" s="3">
        <v>1.18</v>
      </c>
      <c r="E1001">
        <v>0</v>
      </c>
      <c r="F1001">
        <v>17</v>
      </c>
      <c r="G1001">
        <v>85</v>
      </c>
      <c r="H1001">
        <v>6</v>
      </c>
      <c r="I1001">
        <v>1.2</v>
      </c>
      <c r="J1001">
        <v>0</v>
      </c>
      <c r="K1001">
        <v>31</v>
      </c>
      <c r="L1001">
        <v>0</v>
      </c>
      <c r="M1001">
        <v>0</v>
      </c>
      <c r="N1001">
        <v>1</v>
      </c>
      <c r="O1001">
        <v>0</v>
      </c>
      <c r="P1001">
        <v>0</v>
      </c>
      <c r="Q1001">
        <v>0</v>
      </c>
      <c r="R1001">
        <v>0</v>
      </c>
      <c r="S1001">
        <v>0</v>
      </c>
      <c r="T1001">
        <v>0</v>
      </c>
      <c r="U1001">
        <v>0</v>
      </c>
      <c r="V1001">
        <v>0</v>
      </c>
      <c r="W1001">
        <v>0</v>
      </c>
      <c r="X1001">
        <v>0</v>
      </c>
      <c r="Y1001">
        <v>1</v>
      </c>
      <c r="Z1001">
        <v>0</v>
      </c>
      <c r="AA1001">
        <v>0</v>
      </c>
      <c r="AB1001">
        <v>0</v>
      </c>
      <c r="AC1001">
        <v>0</v>
      </c>
      <c r="AD1001">
        <v>0</v>
      </c>
      <c r="AE1001">
        <v>0</v>
      </c>
      <c r="AF1001">
        <v>0</v>
      </c>
      <c r="AG1001">
        <v>1</v>
      </c>
      <c r="AH1001" s="59" cm="1">
        <f t="array" ref="AH1001">$B$1005+SUMPRODUCT(A1001:AG1001,TRANSPOSE($B$1006:$B$1038))</f>
        <v>-3.0683565994856208</v>
      </c>
      <c r="AI1001" s="3">
        <f>EXP(EmployeeData36[[#This Row],[Logit]])</f>
        <v>4.6497506127876703E-2</v>
      </c>
      <c r="AJ1001">
        <f>EmployeeData36[[#This Row],[Odds]]/(1+EmployeeData36[[#This Row],[Odds]])</f>
        <v>4.4431549865724132E-2</v>
      </c>
      <c r="AK1001">
        <f>IF(AR1001=1,LN(EmployeeData36[[#This Row],[Probability]]),LN(1-EmployeeData36[[#This Row],[Probability]]))</f>
        <v>-4.5448879841237216E-2</v>
      </c>
      <c r="AL1001" s="3">
        <f>(AR1001-EmployeeData36[[#This Row],[Probability]])^2</f>
        <v>1.9741626234703303E-3</v>
      </c>
      <c r="AM1001" t="str">
        <f>IF(EmployeeData36[[#This Row],[Probability]]&lt;10%,"Low",
IF(EmployeeData36[[#This Row],[Probability]]&lt;20%,"Moderate",
IF(EmployeeData36[[#This Row],[Probability]]&lt;30%,"High","Very High")))</f>
        <v>Low</v>
      </c>
      <c r="AN1001">
        <f t="shared" si="15"/>
        <v>0</v>
      </c>
      <c r="AO1001" t="str">
        <f>EmployeeData3[[#This Row],[Department]]</f>
        <v>Sales</v>
      </c>
      <c r="AP1001" t="str">
        <f>EmployeeData3[[#This Row],[Country]]</f>
        <v>UK</v>
      </c>
      <c r="AQ1001" t="str">
        <f>EmployeeData[[#This Row],[Job Level]]</f>
        <v>Professional</v>
      </c>
      <c r="AR1001">
        <v>0</v>
      </c>
    </row>
    <row r="1002" spans="1:44">
      <c r="D1002" s="3"/>
      <c r="AI1002" s="3"/>
      <c r="AK1002" s="61">
        <f>SUM(EmployeeData36[Log-Liklihood])</f>
        <v>-374.36071932758722</v>
      </c>
      <c r="AL1002" s="85">
        <f>AVERAGE(EmployeeData36[Squared Error])</f>
        <v>0.11272436699810381</v>
      </c>
    </row>
    <row r="1003" spans="1:44">
      <c r="D1003" s="3"/>
    </row>
    <row r="1005" spans="1:44">
      <c r="A1005" s="60" t="s">
        <v>1359</v>
      </c>
      <c r="B1005" s="3">
        <v>-0.76828812956018555</v>
      </c>
    </row>
    <row r="1006" spans="1:44">
      <c r="A1006" s="58" t="s">
        <v>5</v>
      </c>
      <c r="B1006" s="3">
        <v>-9.2002472586855608E-3</v>
      </c>
    </row>
    <row r="1007" spans="1:44">
      <c r="A1007" s="58" t="s">
        <v>6</v>
      </c>
      <c r="B1007" s="3">
        <v>-7.0416045040885056E-2</v>
      </c>
    </row>
    <row r="1008" spans="1:44">
      <c r="A1008" s="58" t="s">
        <v>7</v>
      </c>
      <c r="B1008" s="3">
        <v>0.21701152664998152</v>
      </c>
    </row>
    <row r="1009" spans="1:2">
      <c r="A1009" s="58" t="s">
        <v>9</v>
      </c>
      <c r="B1009" s="3">
        <v>0.33105279991287828</v>
      </c>
    </row>
    <row r="1010" spans="1:2">
      <c r="A1010" s="58" t="s">
        <v>11</v>
      </c>
      <c r="B1010" s="3">
        <v>-0.80353438962904178</v>
      </c>
    </row>
    <row r="1011" spans="1:2">
      <c r="A1011" s="58" t="s">
        <v>12</v>
      </c>
      <c r="B1011" s="3">
        <v>2.0995385330022081E-2</v>
      </c>
    </row>
    <row r="1012" spans="1:2">
      <c r="A1012" s="58" t="s">
        <v>13</v>
      </c>
      <c r="B1012" s="3">
        <v>-3.3333889721251023E-2</v>
      </c>
    </row>
    <row r="1013" spans="1:2">
      <c r="A1013" s="58" t="s">
        <v>14</v>
      </c>
      <c r="B1013" s="3">
        <v>1.968757851271094E-2</v>
      </c>
    </row>
    <row r="1014" spans="1:2">
      <c r="A1014" s="58" t="s">
        <v>15</v>
      </c>
      <c r="B1014" s="3">
        <v>3.1909214305731182E-2</v>
      </c>
    </row>
    <row r="1015" spans="1:2">
      <c r="A1015" s="58" t="s">
        <v>17</v>
      </c>
      <c r="B1015" s="3">
        <v>0.5761631627535071</v>
      </c>
    </row>
    <row r="1016" spans="1:2">
      <c r="A1016" s="58" t="s">
        <v>18</v>
      </c>
      <c r="B1016" s="3">
        <v>5.6620579492531985E-3</v>
      </c>
    </row>
    <row r="1017" spans="1:2">
      <c r="A1017" s="60" t="s">
        <v>1337</v>
      </c>
      <c r="B1017" s="3">
        <v>0.48670422036371458</v>
      </c>
    </row>
    <row r="1018" spans="1:2">
      <c r="A1018" s="60" t="s">
        <v>1338</v>
      </c>
      <c r="B1018" s="3">
        <v>0.13746688590952563</v>
      </c>
    </row>
    <row r="1019" spans="1:2">
      <c r="A1019" s="60" t="s">
        <v>1339</v>
      </c>
      <c r="B1019" s="3">
        <v>-8.1499151427099278E-2</v>
      </c>
    </row>
    <row r="1020" spans="1:2">
      <c r="A1020" s="60" t="s">
        <v>1340</v>
      </c>
      <c r="B1020" s="3">
        <v>-0.2321887341685509</v>
      </c>
    </row>
    <row r="1021" spans="1:2">
      <c r="A1021" s="60" t="s">
        <v>1341</v>
      </c>
      <c r="B1021" s="3">
        <v>0.41690672097196935</v>
      </c>
    </row>
    <row r="1022" spans="1:2">
      <c r="A1022" s="60" t="s">
        <v>1342</v>
      </c>
      <c r="B1022" s="3">
        <v>0.15686710917992439</v>
      </c>
    </row>
    <row r="1023" spans="1:2">
      <c r="A1023" s="60" t="s">
        <v>1343</v>
      </c>
      <c r="B1023" s="3">
        <v>-0.28841443220719376</v>
      </c>
    </row>
    <row r="1024" spans="1:2">
      <c r="A1024" s="60" t="s">
        <v>1344</v>
      </c>
      <c r="B1024" s="3">
        <v>8.9933595319934626E-2</v>
      </c>
    </row>
    <row r="1025" spans="1:2">
      <c r="A1025" s="60" t="s">
        <v>1345</v>
      </c>
      <c r="B1025" s="3">
        <v>6.2484257480917405E-2</v>
      </c>
    </row>
    <row r="1026" spans="1:2">
      <c r="A1026" s="60" t="s">
        <v>1346</v>
      </c>
      <c r="B1026" s="3">
        <v>5.1329026955592987E-2</v>
      </c>
    </row>
    <row r="1027" spans="1:2">
      <c r="A1027" s="60" t="s">
        <v>1347</v>
      </c>
      <c r="B1027" s="3">
        <v>0.1253756235460915</v>
      </c>
    </row>
    <row r="1028" spans="1:2">
      <c r="A1028" s="60" t="s">
        <v>1348</v>
      </c>
      <c r="B1028" s="3">
        <v>8.4403239363428903E-2</v>
      </c>
    </row>
    <row r="1029" spans="1:2">
      <c r="A1029" s="60" t="s">
        <v>1349</v>
      </c>
      <c r="B1029" s="3">
        <v>-0.16454285361938423</v>
      </c>
    </row>
    <row r="1030" spans="1:2">
      <c r="A1030" s="60" t="s">
        <v>1350</v>
      </c>
      <c r="B1030" s="3">
        <v>6.5887717981837596E-2</v>
      </c>
    </row>
    <row r="1031" spans="1:2">
      <c r="A1031" s="60" t="s">
        <v>1351</v>
      </c>
      <c r="B1031" s="3">
        <v>-0.42085063858042709</v>
      </c>
    </row>
    <row r="1032" spans="1:2">
      <c r="A1032" s="60" t="s">
        <v>1352</v>
      </c>
      <c r="B1032" s="3">
        <v>1.0539141770456042</v>
      </c>
    </row>
    <row r="1033" spans="1:2">
      <c r="A1033" s="60" t="s">
        <v>1353</v>
      </c>
      <c r="B1033" s="3">
        <v>0.15966194840862422</v>
      </c>
    </row>
    <row r="1034" spans="1:2">
      <c r="A1034" s="60" t="s">
        <v>1354</v>
      </c>
      <c r="B1034" s="3">
        <v>0.8521382031227962</v>
      </c>
    </row>
    <row r="1035" spans="1:2">
      <c r="A1035" s="60" t="s">
        <v>1355</v>
      </c>
      <c r="B1035" s="3">
        <v>0.39057782295226978</v>
      </c>
    </row>
    <row r="1036" spans="1:2">
      <c r="A1036" s="60" t="s">
        <v>1356</v>
      </c>
      <c r="B1036" s="3">
        <v>0.12128591683884067</v>
      </c>
    </row>
    <row r="1037" spans="1:2">
      <c r="A1037" s="60" t="s">
        <v>1357</v>
      </c>
      <c r="B1037" s="3">
        <v>6.0739998697930649E-3</v>
      </c>
    </row>
    <row r="1038" spans="1:2">
      <c r="A1038" s="60" t="s">
        <v>1358</v>
      </c>
      <c r="B1038" s="3">
        <v>1.9107884461097777E-3</v>
      </c>
    </row>
  </sheetData>
  <phoneticPr fontId="20" type="noConversion"/>
  <pageMargins left="0.7" right="0.7" top="0.75" bottom="0.75" header="0.3" footer="0.3"/>
  <pageSetup paperSize="9" orientation="portrait" r:id="rId1"/>
  <legacy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4CF5-4C94-4795-BF99-CB841F01F2C7}">
  <dimension ref="A1:B68"/>
  <sheetViews>
    <sheetView workbookViewId="0">
      <selection activeCell="P4" sqref="P4"/>
    </sheetView>
  </sheetViews>
  <sheetFormatPr defaultRowHeight="14.5"/>
  <cols>
    <col min="1" max="1" width="29.453125" customWidth="1"/>
    <col min="2" max="2" width="37.36328125" customWidth="1"/>
  </cols>
  <sheetData>
    <row r="1" spans="1:1" ht="14" customHeight="1">
      <c r="A1" s="28" t="s">
        <v>1330</v>
      </c>
    </row>
    <row r="2" spans="1:1" ht="14" customHeight="1"/>
    <row r="3" spans="1:1" ht="14" customHeight="1">
      <c r="A3" t="s">
        <v>1281</v>
      </c>
    </row>
    <row r="4" spans="1:1" ht="14" customHeight="1"/>
    <row r="5" spans="1:1" ht="14" customHeight="1">
      <c r="A5" s="48" t="s">
        <v>1106</v>
      </c>
    </row>
    <row r="6" spans="1:1" ht="14" customHeight="1">
      <c r="A6" s="29"/>
    </row>
    <row r="7" spans="1:1" ht="14" customHeight="1">
      <c r="A7" s="49" t="s">
        <v>1282</v>
      </c>
    </row>
    <row r="8" spans="1:1" ht="14" customHeight="1">
      <c r="A8" s="49" t="s">
        <v>1283</v>
      </c>
    </row>
    <row r="9" spans="1:1" ht="14" customHeight="1"/>
    <row r="10" spans="1:1" ht="14" customHeight="1">
      <c r="A10" t="s">
        <v>1284</v>
      </c>
    </row>
    <row r="11" spans="1:1" ht="14" customHeight="1">
      <c r="A11" s="29"/>
    </row>
    <row r="12" spans="1:1" ht="14" customHeight="1">
      <c r="A12" s="31" t="s">
        <v>1285</v>
      </c>
    </row>
    <row r="13" spans="1:1" ht="14" customHeight="1"/>
    <row r="14" spans="1:1" ht="14" customHeight="1">
      <c r="A14" s="28" t="s">
        <v>1286</v>
      </c>
    </row>
    <row r="15" spans="1:1" ht="14" customHeight="1"/>
    <row r="16" spans="1:1" ht="14" customHeight="1">
      <c r="A16" t="s">
        <v>1287</v>
      </c>
    </row>
    <row r="17" spans="1:2" ht="14" customHeight="1"/>
    <row r="18" spans="1:2" ht="14" customHeight="1">
      <c r="A18" s="32" t="s">
        <v>1288</v>
      </c>
      <c r="B18" s="32" t="s">
        <v>1289</v>
      </c>
    </row>
    <row r="19" spans="1:2" ht="14" customHeight="1">
      <c r="A19" s="37" t="s">
        <v>1290</v>
      </c>
      <c r="B19" s="37" t="s">
        <v>1291</v>
      </c>
    </row>
    <row r="20" spans="1:2" ht="14" customHeight="1">
      <c r="A20" s="37" t="s">
        <v>1292</v>
      </c>
      <c r="B20" s="37" t="s">
        <v>1293</v>
      </c>
    </row>
    <row r="21" spans="1:2" ht="14" customHeight="1">
      <c r="A21" s="37" t="s">
        <v>12</v>
      </c>
      <c r="B21" s="37" t="s">
        <v>1294</v>
      </c>
    </row>
    <row r="22" spans="1:2" ht="14" customHeight="1">
      <c r="A22" s="37" t="s">
        <v>11</v>
      </c>
      <c r="B22" s="37" t="s">
        <v>1295</v>
      </c>
    </row>
    <row r="23" spans="1:2" ht="14" customHeight="1">
      <c r="A23" s="37" t="s">
        <v>17</v>
      </c>
      <c r="B23" s="37" t="s">
        <v>1296</v>
      </c>
    </row>
    <row r="24" spans="1:2" ht="14" customHeight="1">
      <c r="A24" s="37" t="s">
        <v>1297</v>
      </c>
      <c r="B24" s="37" t="s">
        <v>1298</v>
      </c>
    </row>
    <row r="25" spans="1:2" ht="14" customHeight="1">
      <c r="A25" s="37" t="s">
        <v>1299</v>
      </c>
      <c r="B25" s="37" t="s">
        <v>1300</v>
      </c>
    </row>
    <row r="26" spans="1:2" ht="14" customHeight="1">
      <c r="A26" s="37" t="s">
        <v>4</v>
      </c>
      <c r="B26" s="37" t="s">
        <v>1301</v>
      </c>
    </row>
    <row r="27" spans="1:2" ht="14" customHeight="1">
      <c r="A27" s="37" t="s">
        <v>1</v>
      </c>
      <c r="B27" s="37" t="s">
        <v>1302</v>
      </c>
    </row>
    <row r="28" spans="1:2" ht="14" customHeight="1">
      <c r="A28" s="37" t="s">
        <v>1091</v>
      </c>
      <c r="B28" s="37" t="s">
        <v>1303</v>
      </c>
    </row>
    <row r="29" spans="1:2" ht="14" customHeight="1">
      <c r="A29" s="37" t="s">
        <v>3</v>
      </c>
      <c r="B29" s="37" t="s">
        <v>1304</v>
      </c>
    </row>
    <row r="30" spans="1:2" ht="14" customHeight="1">
      <c r="A30" s="37" t="s">
        <v>5</v>
      </c>
      <c r="B30" s="37" t="s">
        <v>1305</v>
      </c>
    </row>
    <row r="31" spans="1:2" ht="14" customHeight="1">
      <c r="A31" s="37" t="s">
        <v>10</v>
      </c>
      <c r="B31" s="37" t="s">
        <v>1306</v>
      </c>
    </row>
    <row r="32" spans="1:2" ht="14" customHeight="1">
      <c r="A32" s="37" t="s">
        <v>14</v>
      </c>
      <c r="B32" s="37" t="s">
        <v>1307</v>
      </c>
    </row>
    <row r="33" spans="1:2" ht="14" customHeight="1">
      <c r="A33" s="37" t="s">
        <v>1308</v>
      </c>
      <c r="B33" s="37" t="s">
        <v>1309</v>
      </c>
    </row>
    <row r="34" spans="1:2" ht="14" customHeight="1">
      <c r="A34" s="37" t="s">
        <v>16</v>
      </c>
      <c r="B34" s="37" t="s">
        <v>1310</v>
      </c>
    </row>
    <row r="35" spans="1:2" ht="14" customHeight="1">
      <c r="A35" s="37" t="s">
        <v>18</v>
      </c>
      <c r="B35" s="37" t="s">
        <v>1311</v>
      </c>
    </row>
    <row r="36" spans="1:2" ht="14" customHeight="1"/>
    <row r="37" spans="1:2" ht="14" customHeight="1">
      <c r="A37" t="s">
        <v>1312</v>
      </c>
    </row>
    <row r="38" spans="1:2" ht="14" customHeight="1"/>
    <row r="39" spans="1:2" ht="14" customHeight="1">
      <c r="A39" s="28" t="s">
        <v>1313</v>
      </c>
    </row>
    <row r="40" spans="1:2" ht="14" customHeight="1"/>
    <row r="41" spans="1:2" ht="14" customHeight="1">
      <c r="A41" t="s">
        <v>1314</v>
      </c>
    </row>
    <row r="42" spans="1:2" ht="14" customHeight="1"/>
    <row r="43" spans="1:2" ht="14" customHeight="1">
      <c r="A43" t="s">
        <v>1315</v>
      </c>
    </row>
    <row r="44" spans="1:2" ht="14" customHeight="1"/>
    <row r="45" spans="1:2" ht="14" customHeight="1"/>
    <row r="46" spans="1:2" ht="14" customHeight="1"/>
    <row r="47" spans="1:2" ht="14" customHeight="1">
      <c r="A47" s="28" t="s">
        <v>1316</v>
      </c>
    </row>
    <row r="48" spans="1:2" ht="14" customHeight="1"/>
    <row r="49" spans="1:1" ht="14" customHeight="1">
      <c r="A49" t="s">
        <v>1317</v>
      </c>
    </row>
    <row r="50" spans="1:1" ht="14" customHeight="1"/>
    <row r="51" spans="1:1" ht="14" customHeight="1">
      <c r="A51" s="5" t="s">
        <v>1318</v>
      </c>
    </row>
    <row r="52" spans="1:1" ht="14" customHeight="1"/>
    <row r="53" spans="1:1" ht="14" customHeight="1">
      <c r="A53" t="s">
        <v>1319</v>
      </c>
    </row>
    <row r="54" spans="1:1" ht="14" customHeight="1"/>
    <row r="55" spans="1:1" ht="14" customHeight="1">
      <c r="A55" t="s">
        <v>1320</v>
      </c>
    </row>
    <row r="56" spans="1:1" ht="14" customHeight="1">
      <c r="A56" s="29"/>
    </row>
    <row r="57" spans="1:1" ht="14" customHeight="1">
      <c r="A57" s="31" t="s">
        <v>1321</v>
      </c>
    </row>
    <row r="58" spans="1:1" ht="14" customHeight="1">
      <c r="A58" s="31" t="s">
        <v>1322</v>
      </c>
    </row>
    <row r="59" spans="1:1" ht="14" customHeight="1">
      <c r="A59" s="31" t="s">
        <v>1323</v>
      </c>
    </row>
    <row r="60" spans="1:1" ht="14" customHeight="1">
      <c r="A60" s="31" t="s">
        <v>1324</v>
      </c>
    </row>
    <row r="61" spans="1:1" ht="14" customHeight="1">
      <c r="A61" s="31" t="s">
        <v>1325</v>
      </c>
    </row>
    <row r="62" spans="1:1" ht="14" customHeight="1">
      <c r="A62" s="31" t="s">
        <v>1326</v>
      </c>
    </row>
    <row r="63" spans="1:1" ht="14" customHeight="1"/>
    <row r="64" spans="1:1" ht="14" customHeight="1">
      <c r="A64" t="s">
        <v>1327</v>
      </c>
    </row>
    <row r="65" spans="1:1" ht="14" customHeight="1"/>
    <row r="66" spans="1:1" ht="14" customHeight="1">
      <c r="A66" s="28" t="s">
        <v>1328</v>
      </c>
    </row>
    <row r="67" spans="1:1" ht="14" customHeight="1"/>
    <row r="68" spans="1:1" ht="14" customHeight="1">
      <c r="A68" t="s">
        <v>1329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DF943-F9A3-4AEB-AC3E-8712FDFA93E7}">
  <dimension ref="A1:B1001"/>
  <sheetViews>
    <sheetView topLeftCell="A986" workbookViewId="0">
      <selection activeCell="C6" sqref="C6"/>
    </sheetView>
  </sheetViews>
  <sheetFormatPr defaultRowHeight="14.5"/>
  <cols>
    <col min="1" max="1" width="13.26953125" customWidth="1"/>
    <col min="2" max="2" width="9" customWidth="1"/>
  </cols>
  <sheetData>
    <row r="1" spans="1:2">
      <c r="A1" t="s">
        <v>0</v>
      </c>
      <c r="B1" t="s">
        <v>1091</v>
      </c>
    </row>
    <row r="2" spans="1:2">
      <c r="A2" t="s">
        <v>20</v>
      </c>
      <c r="B2" t="s">
        <v>1092</v>
      </c>
    </row>
    <row r="3" spans="1:2">
      <c r="A3" t="s">
        <v>28</v>
      </c>
      <c r="B3" t="s">
        <v>1093</v>
      </c>
    </row>
    <row r="4" spans="1:2">
      <c r="A4" t="s">
        <v>34</v>
      </c>
      <c r="B4" t="s">
        <v>1093</v>
      </c>
    </row>
    <row r="5" spans="1:2">
      <c r="A5" t="s">
        <v>39</v>
      </c>
      <c r="B5" t="s">
        <v>1092</v>
      </c>
    </row>
    <row r="6" spans="1:2">
      <c r="A6" t="s">
        <v>42</v>
      </c>
      <c r="B6" t="s">
        <v>1093</v>
      </c>
    </row>
    <row r="7" spans="1:2">
      <c r="A7" t="s">
        <v>46</v>
      </c>
      <c r="B7" t="s">
        <v>1092</v>
      </c>
    </row>
    <row r="8" spans="1:2">
      <c r="A8" t="s">
        <v>47</v>
      </c>
      <c r="B8" t="s">
        <v>1092</v>
      </c>
    </row>
    <row r="9" spans="1:2">
      <c r="A9" t="s">
        <v>51</v>
      </c>
      <c r="B9" t="s">
        <v>1093</v>
      </c>
    </row>
    <row r="10" spans="1:2">
      <c r="A10" t="s">
        <v>54</v>
      </c>
      <c r="B10" t="s">
        <v>1093</v>
      </c>
    </row>
    <row r="11" spans="1:2">
      <c r="A11" t="s">
        <v>56</v>
      </c>
      <c r="B11" t="s">
        <v>1093</v>
      </c>
    </row>
    <row r="12" spans="1:2">
      <c r="A12" t="s">
        <v>57</v>
      </c>
      <c r="B12" t="s">
        <v>1092</v>
      </c>
    </row>
    <row r="13" spans="1:2">
      <c r="A13" t="s">
        <v>58</v>
      </c>
      <c r="B13" t="s">
        <v>1092</v>
      </c>
    </row>
    <row r="14" spans="1:2">
      <c r="A14" t="s">
        <v>60</v>
      </c>
      <c r="B14" t="s">
        <v>1092</v>
      </c>
    </row>
    <row r="15" spans="1:2">
      <c r="A15" t="s">
        <v>61</v>
      </c>
      <c r="B15" t="s">
        <v>1092</v>
      </c>
    </row>
    <row r="16" spans="1:2">
      <c r="A16" t="s">
        <v>63</v>
      </c>
      <c r="B16" t="s">
        <v>1092</v>
      </c>
    </row>
    <row r="17" spans="1:2">
      <c r="A17" t="s">
        <v>64</v>
      </c>
      <c r="B17" t="s">
        <v>1092</v>
      </c>
    </row>
    <row r="18" spans="1:2">
      <c r="A18" t="s">
        <v>65</v>
      </c>
      <c r="B18" t="s">
        <v>1093</v>
      </c>
    </row>
    <row r="19" spans="1:2">
      <c r="A19" t="s">
        <v>68</v>
      </c>
      <c r="B19" t="s">
        <v>1093</v>
      </c>
    </row>
    <row r="20" spans="1:2">
      <c r="A20" t="s">
        <v>69</v>
      </c>
      <c r="B20" t="s">
        <v>1092</v>
      </c>
    </row>
    <row r="21" spans="1:2">
      <c r="A21" t="s">
        <v>70</v>
      </c>
      <c r="B21" t="s">
        <v>1092</v>
      </c>
    </row>
    <row r="22" spans="1:2">
      <c r="A22" t="s">
        <v>71</v>
      </c>
      <c r="B22" t="s">
        <v>1093</v>
      </c>
    </row>
    <row r="23" spans="1:2">
      <c r="A23" t="s">
        <v>72</v>
      </c>
      <c r="B23" t="s">
        <v>1093</v>
      </c>
    </row>
    <row r="24" spans="1:2">
      <c r="A24" t="s">
        <v>74</v>
      </c>
      <c r="B24" t="s">
        <v>1092</v>
      </c>
    </row>
    <row r="25" spans="1:2">
      <c r="A25" t="s">
        <v>76</v>
      </c>
      <c r="B25" t="s">
        <v>1092</v>
      </c>
    </row>
    <row r="26" spans="1:2">
      <c r="A26" t="s">
        <v>77</v>
      </c>
      <c r="B26" t="s">
        <v>1092</v>
      </c>
    </row>
    <row r="27" spans="1:2">
      <c r="A27" t="s">
        <v>78</v>
      </c>
      <c r="B27" t="s">
        <v>1093</v>
      </c>
    </row>
    <row r="28" spans="1:2">
      <c r="A28" t="s">
        <v>79</v>
      </c>
      <c r="B28" t="s">
        <v>1092</v>
      </c>
    </row>
    <row r="29" spans="1:2">
      <c r="A29" t="s">
        <v>80</v>
      </c>
      <c r="B29" t="s">
        <v>1093</v>
      </c>
    </row>
    <row r="30" spans="1:2">
      <c r="A30" t="s">
        <v>81</v>
      </c>
      <c r="B30" t="s">
        <v>1093</v>
      </c>
    </row>
    <row r="31" spans="1:2">
      <c r="A31" t="s">
        <v>82</v>
      </c>
      <c r="B31" t="s">
        <v>1092</v>
      </c>
    </row>
    <row r="32" spans="1:2">
      <c r="A32" t="s">
        <v>83</v>
      </c>
      <c r="B32" t="s">
        <v>1093</v>
      </c>
    </row>
    <row r="33" spans="1:2">
      <c r="A33" t="s">
        <v>84</v>
      </c>
      <c r="B33" t="s">
        <v>1093</v>
      </c>
    </row>
    <row r="34" spans="1:2">
      <c r="A34" t="s">
        <v>85</v>
      </c>
      <c r="B34" t="s">
        <v>1092</v>
      </c>
    </row>
    <row r="35" spans="1:2">
      <c r="A35" t="s">
        <v>86</v>
      </c>
      <c r="B35" t="s">
        <v>1092</v>
      </c>
    </row>
    <row r="36" spans="1:2">
      <c r="A36" t="s">
        <v>87</v>
      </c>
      <c r="B36" t="s">
        <v>1092</v>
      </c>
    </row>
    <row r="37" spans="1:2">
      <c r="A37" t="s">
        <v>88</v>
      </c>
      <c r="B37" t="s">
        <v>1092</v>
      </c>
    </row>
    <row r="38" spans="1:2">
      <c r="A38" t="s">
        <v>89</v>
      </c>
      <c r="B38" t="s">
        <v>1093</v>
      </c>
    </row>
    <row r="39" spans="1:2">
      <c r="A39" t="s">
        <v>90</v>
      </c>
      <c r="B39" t="s">
        <v>1093</v>
      </c>
    </row>
    <row r="40" spans="1:2">
      <c r="A40" t="s">
        <v>91</v>
      </c>
      <c r="B40" t="s">
        <v>1092</v>
      </c>
    </row>
    <row r="41" spans="1:2">
      <c r="A41" t="s">
        <v>92</v>
      </c>
      <c r="B41" t="s">
        <v>1092</v>
      </c>
    </row>
    <row r="42" spans="1:2">
      <c r="A42" t="s">
        <v>93</v>
      </c>
      <c r="B42" t="s">
        <v>1092</v>
      </c>
    </row>
    <row r="43" spans="1:2">
      <c r="A43" t="s">
        <v>94</v>
      </c>
      <c r="B43" t="s">
        <v>1093</v>
      </c>
    </row>
    <row r="44" spans="1:2">
      <c r="A44" t="s">
        <v>95</v>
      </c>
      <c r="B44" t="s">
        <v>1092</v>
      </c>
    </row>
    <row r="45" spans="1:2">
      <c r="A45" t="s">
        <v>96</v>
      </c>
      <c r="B45" t="s">
        <v>1093</v>
      </c>
    </row>
    <row r="46" spans="1:2">
      <c r="A46" t="s">
        <v>97</v>
      </c>
      <c r="B46" t="s">
        <v>1093</v>
      </c>
    </row>
    <row r="47" spans="1:2">
      <c r="A47" t="s">
        <v>98</v>
      </c>
      <c r="B47" t="s">
        <v>1093</v>
      </c>
    </row>
    <row r="48" spans="1:2">
      <c r="A48" t="s">
        <v>99</v>
      </c>
      <c r="B48" t="s">
        <v>1093</v>
      </c>
    </row>
    <row r="49" spans="1:2">
      <c r="A49" t="s">
        <v>100</v>
      </c>
      <c r="B49" t="s">
        <v>1093</v>
      </c>
    </row>
    <row r="50" spans="1:2">
      <c r="A50" t="s">
        <v>101</v>
      </c>
      <c r="B50" t="s">
        <v>1092</v>
      </c>
    </row>
    <row r="51" spans="1:2">
      <c r="A51" t="s">
        <v>102</v>
      </c>
      <c r="B51" t="s">
        <v>1092</v>
      </c>
    </row>
    <row r="52" spans="1:2">
      <c r="A52" t="s">
        <v>103</v>
      </c>
      <c r="B52" t="s">
        <v>1092</v>
      </c>
    </row>
    <row r="53" spans="1:2">
      <c r="A53" t="s">
        <v>104</v>
      </c>
      <c r="B53" t="s">
        <v>1092</v>
      </c>
    </row>
    <row r="54" spans="1:2">
      <c r="A54" t="s">
        <v>105</v>
      </c>
      <c r="B54" t="s">
        <v>1093</v>
      </c>
    </row>
    <row r="55" spans="1:2">
      <c r="A55" t="s">
        <v>106</v>
      </c>
      <c r="B55" t="s">
        <v>1093</v>
      </c>
    </row>
    <row r="56" spans="1:2">
      <c r="A56" t="s">
        <v>107</v>
      </c>
      <c r="B56" t="s">
        <v>1092</v>
      </c>
    </row>
    <row r="57" spans="1:2">
      <c r="A57" t="s">
        <v>108</v>
      </c>
      <c r="B57" t="s">
        <v>1092</v>
      </c>
    </row>
    <row r="58" spans="1:2">
      <c r="A58" t="s">
        <v>109</v>
      </c>
      <c r="B58" t="s">
        <v>1093</v>
      </c>
    </row>
    <row r="59" spans="1:2">
      <c r="A59" t="s">
        <v>110</v>
      </c>
      <c r="B59" t="s">
        <v>1093</v>
      </c>
    </row>
    <row r="60" spans="1:2">
      <c r="A60" t="s">
        <v>111</v>
      </c>
      <c r="B60" t="s">
        <v>1093</v>
      </c>
    </row>
    <row r="61" spans="1:2">
      <c r="A61" t="s">
        <v>112</v>
      </c>
      <c r="B61" t="s">
        <v>1093</v>
      </c>
    </row>
    <row r="62" spans="1:2">
      <c r="A62" t="s">
        <v>113</v>
      </c>
      <c r="B62" t="s">
        <v>1093</v>
      </c>
    </row>
    <row r="63" spans="1:2">
      <c r="A63" t="s">
        <v>114</v>
      </c>
      <c r="B63" t="s">
        <v>1092</v>
      </c>
    </row>
    <row r="64" spans="1:2">
      <c r="A64" t="s">
        <v>115</v>
      </c>
      <c r="B64" t="s">
        <v>1092</v>
      </c>
    </row>
    <row r="65" spans="1:2">
      <c r="A65" t="s">
        <v>116</v>
      </c>
      <c r="B65" t="s">
        <v>1093</v>
      </c>
    </row>
    <row r="66" spans="1:2">
      <c r="A66" t="s">
        <v>117</v>
      </c>
      <c r="B66" t="s">
        <v>1093</v>
      </c>
    </row>
    <row r="67" spans="1:2">
      <c r="A67" t="s">
        <v>118</v>
      </c>
      <c r="B67" t="s">
        <v>1093</v>
      </c>
    </row>
    <row r="68" spans="1:2">
      <c r="A68" t="s">
        <v>119</v>
      </c>
      <c r="B68" t="s">
        <v>1093</v>
      </c>
    </row>
    <row r="69" spans="1:2">
      <c r="A69" t="s">
        <v>120</v>
      </c>
      <c r="B69" t="s">
        <v>1093</v>
      </c>
    </row>
    <row r="70" spans="1:2">
      <c r="A70" t="s">
        <v>121</v>
      </c>
      <c r="B70" t="s">
        <v>1093</v>
      </c>
    </row>
    <row r="71" spans="1:2">
      <c r="A71" t="s">
        <v>122</v>
      </c>
      <c r="B71" t="s">
        <v>1092</v>
      </c>
    </row>
    <row r="72" spans="1:2">
      <c r="A72" t="s">
        <v>123</v>
      </c>
      <c r="B72" t="s">
        <v>1093</v>
      </c>
    </row>
    <row r="73" spans="1:2">
      <c r="A73" t="s">
        <v>124</v>
      </c>
      <c r="B73" t="s">
        <v>1092</v>
      </c>
    </row>
    <row r="74" spans="1:2">
      <c r="A74" t="s">
        <v>125</v>
      </c>
      <c r="B74" t="s">
        <v>1093</v>
      </c>
    </row>
    <row r="75" spans="1:2">
      <c r="A75" t="s">
        <v>126</v>
      </c>
      <c r="B75" t="s">
        <v>1092</v>
      </c>
    </row>
    <row r="76" spans="1:2">
      <c r="A76" t="s">
        <v>127</v>
      </c>
      <c r="B76" t="s">
        <v>1093</v>
      </c>
    </row>
    <row r="77" spans="1:2">
      <c r="A77" t="s">
        <v>128</v>
      </c>
      <c r="B77" t="s">
        <v>1093</v>
      </c>
    </row>
    <row r="78" spans="1:2">
      <c r="A78" t="s">
        <v>129</v>
      </c>
      <c r="B78" t="s">
        <v>1093</v>
      </c>
    </row>
    <row r="79" spans="1:2">
      <c r="A79" t="s">
        <v>130</v>
      </c>
      <c r="B79" t="s">
        <v>1092</v>
      </c>
    </row>
    <row r="80" spans="1:2">
      <c r="A80" t="s">
        <v>131</v>
      </c>
      <c r="B80" t="s">
        <v>1093</v>
      </c>
    </row>
    <row r="81" spans="1:2">
      <c r="A81" t="s">
        <v>132</v>
      </c>
      <c r="B81" t="s">
        <v>1092</v>
      </c>
    </row>
    <row r="82" spans="1:2">
      <c r="A82" t="s">
        <v>133</v>
      </c>
      <c r="B82" t="s">
        <v>1093</v>
      </c>
    </row>
    <row r="83" spans="1:2">
      <c r="A83" t="s">
        <v>134</v>
      </c>
      <c r="B83" t="s">
        <v>1092</v>
      </c>
    </row>
    <row r="84" spans="1:2">
      <c r="A84" t="s">
        <v>135</v>
      </c>
      <c r="B84" t="s">
        <v>1093</v>
      </c>
    </row>
    <row r="85" spans="1:2">
      <c r="A85" t="s">
        <v>136</v>
      </c>
      <c r="B85" t="s">
        <v>1092</v>
      </c>
    </row>
    <row r="86" spans="1:2">
      <c r="A86" t="s">
        <v>137</v>
      </c>
      <c r="B86" t="s">
        <v>1092</v>
      </c>
    </row>
    <row r="87" spans="1:2">
      <c r="A87" t="s">
        <v>138</v>
      </c>
      <c r="B87" t="s">
        <v>1093</v>
      </c>
    </row>
    <row r="88" spans="1:2">
      <c r="A88" t="s">
        <v>139</v>
      </c>
      <c r="B88" t="s">
        <v>1093</v>
      </c>
    </row>
    <row r="89" spans="1:2">
      <c r="A89" t="s">
        <v>140</v>
      </c>
      <c r="B89" t="s">
        <v>1092</v>
      </c>
    </row>
    <row r="90" spans="1:2">
      <c r="A90" t="s">
        <v>141</v>
      </c>
      <c r="B90" t="s">
        <v>1092</v>
      </c>
    </row>
    <row r="91" spans="1:2">
      <c r="A91" t="s">
        <v>142</v>
      </c>
      <c r="B91" t="s">
        <v>1093</v>
      </c>
    </row>
    <row r="92" spans="1:2">
      <c r="A92" t="s">
        <v>143</v>
      </c>
      <c r="B92" t="s">
        <v>1092</v>
      </c>
    </row>
    <row r="93" spans="1:2">
      <c r="A93" t="s">
        <v>144</v>
      </c>
      <c r="B93" t="s">
        <v>1092</v>
      </c>
    </row>
    <row r="94" spans="1:2">
      <c r="A94" t="s">
        <v>145</v>
      </c>
      <c r="B94" t="s">
        <v>1092</v>
      </c>
    </row>
    <row r="95" spans="1:2">
      <c r="A95" t="s">
        <v>146</v>
      </c>
      <c r="B95" t="s">
        <v>1093</v>
      </c>
    </row>
    <row r="96" spans="1:2">
      <c r="A96" t="s">
        <v>147</v>
      </c>
      <c r="B96" t="s">
        <v>1093</v>
      </c>
    </row>
    <row r="97" spans="1:2">
      <c r="A97" t="s">
        <v>148</v>
      </c>
      <c r="B97" t="s">
        <v>1093</v>
      </c>
    </row>
    <row r="98" spans="1:2">
      <c r="A98" t="s">
        <v>149</v>
      </c>
      <c r="B98" t="s">
        <v>1092</v>
      </c>
    </row>
    <row r="99" spans="1:2">
      <c r="A99" t="s">
        <v>150</v>
      </c>
      <c r="B99" t="s">
        <v>1092</v>
      </c>
    </row>
    <row r="100" spans="1:2">
      <c r="A100" t="s">
        <v>151</v>
      </c>
      <c r="B100" t="s">
        <v>1093</v>
      </c>
    </row>
    <row r="101" spans="1:2">
      <c r="A101" t="s">
        <v>152</v>
      </c>
      <c r="B101" t="s">
        <v>1093</v>
      </c>
    </row>
    <row r="102" spans="1:2">
      <c r="A102" t="s">
        <v>153</v>
      </c>
      <c r="B102" t="s">
        <v>1092</v>
      </c>
    </row>
    <row r="103" spans="1:2">
      <c r="A103" t="s">
        <v>154</v>
      </c>
      <c r="B103" t="s">
        <v>1092</v>
      </c>
    </row>
    <row r="104" spans="1:2">
      <c r="A104" t="s">
        <v>155</v>
      </c>
      <c r="B104" t="s">
        <v>1092</v>
      </c>
    </row>
    <row r="105" spans="1:2">
      <c r="A105" t="s">
        <v>156</v>
      </c>
      <c r="B105" t="s">
        <v>1093</v>
      </c>
    </row>
    <row r="106" spans="1:2">
      <c r="A106" t="s">
        <v>157</v>
      </c>
      <c r="B106" t="s">
        <v>1093</v>
      </c>
    </row>
    <row r="107" spans="1:2">
      <c r="A107" t="s">
        <v>158</v>
      </c>
      <c r="B107" t="s">
        <v>1093</v>
      </c>
    </row>
    <row r="108" spans="1:2">
      <c r="A108" t="s">
        <v>159</v>
      </c>
      <c r="B108" t="s">
        <v>1093</v>
      </c>
    </row>
    <row r="109" spans="1:2">
      <c r="A109" t="s">
        <v>160</v>
      </c>
      <c r="B109" t="s">
        <v>1093</v>
      </c>
    </row>
    <row r="110" spans="1:2">
      <c r="A110" t="s">
        <v>161</v>
      </c>
      <c r="B110" t="s">
        <v>1092</v>
      </c>
    </row>
    <row r="111" spans="1:2">
      <c r="A111" t="s">
        <v>162</v>
      </c>
      <c r="B111" t="s">
        <v>1093</v>
      </c>
    </row>
    <row r="112" spans="1:2">
      <c r="A112" t="s">
        <v>163</v>
      </c>
      <c r="B112" t="s">
        <v>1092</v>
      </c>
    </row>
    <row r="113" spans="1:2">
      <c r="A113" t="s">
        <v>164</v>
      </c>
      <c r="B113" t="s">
        <v>1092</v>
      </c>
    </row>
    <row r="114" spans="1:2">
      <c r="A114" t="s">
        <v>165</v>
      </c>
      <c r="B114" t="s">
        <v>1093</v>
      </c>
    </row>
    <row r="115" spans="1:2">
      <c r="A115" t="s">
        <v>166</v>
      </c>
      <c r="B115" t="s">
        <v>1093</v>
      </c>
    </row>
    <row r="116" spans="1:2">
      <c r="A116" t="s">
        <v>167</v>
      </c>
      <c r="B116" t="s">
        <v>1092</v>
      </c>
    </row>
    <row r="117" spans="1:2">
      <c r="A117" t="s">
        <v>168</v>
      </c>
      <c r="B117" t="s">
        <v>1093</v>
      </c>
    </row>
    <row r="118" spans="1:2">
      <c r="A118" t="s">
        <v>169</v>
      </c>
      <c r="B118" t="s">
        <v>1092</v>
      </c>
    </row>
    <row r="119" spans="1:2">
      <c r="A119" t="s">
        <v>170</v>
      </c>
      <c r="B119" t="s">
        <v>1092</v>
      </c>
    </row>
    <row r="120" spans="1:2">
      <c r="A120" t="s">
        <v>171</v>
      </c>
      <c r="B120" t="s">
        <v>1092</v>
      </c>
    </row>
    <row r="121" spans="1:2">
      <c r="A121" t="s">
        <v>172</v>
      </c>
      <c r="B121" t="s">
        <v>1092</v>
      </c>
    </row>
    <row r="122" spans="1:2">
      <c r="A122" t="s">
        <v>173</v>
      </c>
      <c r="B122" t="s">
        <v>1092</v>
      </c>
    </row>
    <row r="123" spans="1:2">
      <c r="A123" t="s">
        <v>174</v>
      </c>
      <c r="B123" t="s">
        <v>1093</v>
      </c>
    </row>
    <row r="124" spans="1:2">
      <c r="A124" t="s">
        <v>175</v>
      </c>
      <c r="B124" t="s">
        <v>1092</v>
      </c>
    </row>
    <row r="125" spans="1:2">
      <c r="A125" t="s">
        <v>176</v>
      </c>
      <c r="B125" t="s">
        <v>1092</v>
      </c>
    </row>
    <row r="126" spans="1:2">
      <c r="A126" t="s">
        <v>177</v>
      </c>
      <c r="B126" t="s">
        <v>1092</v>
      </c>
    </row>
    <row r="127" spans="1:2">
      <c r="A127" t="s">
        <v>178</v>
      </c>
      <c r="B127" t="s">
        <v>1092</v>
      </c>
    </row>
    <row r="128" spans="1:2">
      <c r="A128" t="s">
        <v>179</v>
      </c>
      <c r="B128" t="s">
        <v>1093</v>
      </c>
    </row>
    <row r="129" spans="1:2">
      <c r="A129" t="s">
        <v>180</v>
      </c>
      <c r="B129" t="s">
        <v>1092</v>
      </c>
    </row>
    <row r="130" spans="1:2">
      <c r="A130" t="s">
        <v>181</v>
      </c>
      <c r="B130" t="s">
        <v>1092</v>
      </c>
    </row>
    <row r="131" spans="1:2">
      <c r="A131" t="s">
        <v>182</v>
      </c>
      <c r="B131" t="s">
        <v>1093</v>
      </c>
    </row>
    <row r="132" spans="1:2">
      <c r="A132" t="s">
        <v>183</v>
      </c>
      <c r="B132" t="s">
        <v>1092</v>
      </c>
    </row>
    <row r="133" spans="1:2">
      <c r="A133" t="s">
        <v>184</v>
      </c>
      <c r="B133" t="s">
        <v>1092</v>
      </c>
    </row>
    <row r="134" spans="1:2">
      <c r="A134" t="s">
        <v>185</v>
      </c>
      <c r="B134" t="s">
        <v>1093</v>
      </c>
    </row>
    <row r="135" spans="1:2">
      <c r="A135" t="s">
        <v>186</v>
      </c>
      <c r="B135" t="s">
        <v>1093</v>
      </c>
    </row>
    <row r="136" spans="1:2">
      <c r="A136" t="s">
        <v>187</v>
      </c>
      <c r="B136" t="s">
        <v>1093</v>
      </c>
    </row>
    <row r="137" spans="1:2">
      <c r="A137" t="s">
        <v>188</v>
      </c>
      <c r="B137" t="s">
        <v>1092</v>
      </c>
    </row>
    <row r="138" spans="1:2">
      <c r="A138" t="s">
        <v>189</v>
      </c>
      <c r="B138" t="s">
        <v>1092</v>
      </c>
    </row>
    <row r="139" spans="1:2">
      <c r="A139" t="s">
        <v>190</v>
      </c>
      <c r="B139" t="s">
        <v>1092</v>
      </c>
    </row>
    <row r="140" spans="1:2">
      <c r="A140" t="s">
        <v>191</v>
      </c>
      <c r="B140" t="s">
        <v>1092</v>
      </c>
    </row>
    <row r="141" spans="1:2">
      <c r="A141" t="s">
        <v>192</v>
      </c>
      <c r="B141" t="s">
        <v>1092</v>
      </c>
    </row>
    <row r="142" spans="1:2">
      <c r="A142" t="s">
        <v>193</v>
      </c>
      <c r="B142" t="s">
        <v>1092</v>
      </c>
    </row>
    <row r="143" spans="1:2">
      <c r="A143" t="s">
        <v>194</v>
      </c>
      <c r="B143" t="s">
        <v>1092</v>
      </c>
    </row>
    <row r="144" spans="1:2">
      <c r="A144" t="s">
        <v>195</v>
      </c>
      <c r="B144" t="s">
        <v>1093</v>
      </c>
    </row>
    <row r="145" spans="1:2">
      <c r="A145" t="s">
        <v>196</v>
      </c>
      <c r="B145" t="s">
        <v>1092</v>
      </c>
    </row>
    <row r="146" spans="1:2">
      <c r="A146" t="s">
        <v>197</v>
      </c>
      <c r="B146" t="s">
        <v>1093</v>
      </c>
    </row>
    <row r="147" spans="1:2">
      <c r="A147" t="s">
        <v>198</v>
      </c>
      <c r="B147" t="s">
        <v>1092</v>
      </c>
    </row>
    <row r="148" spans="1:2">
      <c r="A148" t="s">
        <v>199</v>
      </c>
      <c r="B148" t="s">
        <v>1093</v>
      </c>
    </row>
    <row r="149" spans="1:2">
      <c r="A149" t="s">
        <v>200</v>
      </c>
      <c r="B149" t="s">
        <v>1093</v>
      </c>
    </row>
    <row r="150" spans="1:2">
      <c r="A150" t="s">
        <v>201</v>
      </c>
      <c r="B150" t="s">
        <v>1092</v>
      </c>
    </row>
    <row r="151" spans="1:2">
      <c r="A151" t="s">
        <v>202</v>
      </c>
      <c r="B151" t="s">
        <v>1093</v>
      </c>
    </row>
    <row r="152" spans="1:2">
      <c r="A152" t="s">
        <v>203</v>
      </c>
      <c r="B152" t="s">
        <v>1092</v>
      </c>
    </row>
    <row r="153" spans="1:2">
      <c r="A153" t="s">
        <v>204</v>
      </c>
      <c r="B153" t="s">
        <v>1092</v>
      </c>
    </row>
    <row r="154" spans="1:2">
      <c r="A154" t="s">
        <v>205</v>
      </c>
      <c r="B154" t="s">
        <v>1092</v>
      </c>
    </row>
    <row r="155" spans="1:2">
      <c r="A155" t="s">
        <v>206</v>
      </c>
      <c r="B155" t="s">
        <v>1093</v>
      </c>
    </row>
    <row r="156" spans="1:2">
      <c r="A156" t="s">
        <v>207</v>
      </c>
      <c r="B156" t="s">
        <v>1092</v>
      </c>
    </row>
    <row r="157" spans="1:2">
      <c r="A157" t="s">
        <v>208</v>
      </c>
      <c r="B157" t="s">
        <v>1093</v>
      </c>
    </row>
    <row r="158" spans="1:2">
      <c r="A158" t="s">
        <v>209</v>
      </c>
      <c r="B158" t="s">
        <v>1093</v>
      </c>
    </row>
    <row r="159" spans="1:2">
      <c r="A159" t="s">
        <v>210</v>
      </c>
      <c r="B159" t="s">
        <v>1092</v>
      </c>
    </row>
    <row r="160" spans="1:2">
      <c r="A160" t="s">
        <v>211</v>
      </c>
      <c r="B160" t="s">
        <v>1092</v>
      </c>
    </row>
    <row r="161" spans="1:2">
      <c r="A161" t="s">
        <v>212</v>
      </c>
      <c r="B161" t="s">
        <v>1093</v>
      </c>
    </row>
    <row r="162" spans="1:2">
      <c r="A162" t="s">
        <v>213</v>
      </c>
      <c r="B162" t="s">
        <v>1093</v>
      </c>
    </row>
    <row r="163" spans="1:2">
      <c r="A163" t="s">
        <v>214</v>
      </c>
      <c r="B163" t="s">
        <v>1093</v>
      </c>
    </row>
    <row r="164" spans="1:2">
      <c r="A164" t="s">
        <v>215</v>
      </c>
      <c r="B164" t="s">
        <v>1092</v>
      </c>
    </row>
    <row r="165" spans="1:2">
      <c r="A165" t="s">
        <v>216</v>
      </c>
      <c r="B165" t="s">
        <v>1093</v>
      </c>
    </row>
    <row r="166" spans="1:2">
      <c r="A166" t="s">
        <v>217</v>
      </c>
      <c r="B166" t="s">
        <v>1093</v>
      </c>
    </row>
    <row r="167" spans="1:2">
      <c r="A167" t="s">
        <v>218</v>
      </c>
      <c r="B167" t="s">
        <v>1093</v>
      </c>
    </row>
    <row r="168" spans="1:2">
      <c r="A168" t="s">
        <v>219</v>
      </c>
      <c r="B168" t="s">
        <v>1092</v>
      </c>
    </row>
    <row r="169" spans="1:2">
      <c r="A169" t="s">
        <v>220</v>
      </c>
      <c r="B169" t="s">
        <v>1093</v>
      </c>
    </row>
    <row r="170" spans="1:2">
      <c r="A170" t="s">
        <v>221</v>
      </c>
      <c r="B170" t="s">
        <v>1093</v>
      </c>
    </row>
    <row r="171" spans="1:2">
      <c r="A171" t="s">
        <v>222</v>
      </c>
      <c r="B171" t="s">
        <v>1092</v>
      </c>
    </row>
    <row r="172" spans="1:2">
      <c r="A172" t="s">
        <v>223</v>
      </c>
      <c r="B172" t="s">
        <v>1093</v>
      </c>
    </row>
    <row r="173" spans="1:2">
      <c r="A173" t="s">
        <v>224</v>
      </c>
      <c r="B173" t="s">
        <v>1092</v>
      </c>
    </row>
    <row r="174" spans="1:2">
      <c r="A174" t="s">
        <v>225</v>
      </c>
      <c r="B174" t="s">
        <v>1093</v>
      </c>
    </row>
    <row r="175" spans="1:2">
      <c r="A175" t="s">
        <v>226</v>
      </c>
      <c r="B175" t="s">
        <v>1092</v>
      </c>
    </row>
    <row r="176" spans="1:2">
      <c r="A176" t="s">
        <v>227</v>
      </c>
      <c r="B176" t="s">
        <v>1093</v>
      </c>
    </row>
    <row r="177" spans="1:2">
      <c r="A177" t="s">
        <v>228</v>
      </c>
      <c r="B177" t="s">
        <v>1093</v>
      </c>
    </row>
    <row r="178" spans="1:2">
      <c r="A178" t="s">
        <v>229</v>
      </c>
      <c r="B178" t="s">
        <v>1093</v>
      </c>
    </row>
    <row r="179" spans="1:2">
      <c r="A179" t="s">
        <v>230</v>
      </c>
      <c r="B179" t="s">
        <v>1092</v>
      </c>
    </row>
    <row r="180" spans="1:2">
      <c r="A180" t="s">
        <v>231</v>
      </c>
      <c r="B180" t="s">
        <v>1093</v>
      </c>
    </row>
    <row r="181" spans="1:2">
      <c r="A181" t="s">
        <v>232</v>
      </c>
      <c r="B181" t="s">
        <v>1092</v>
      </c>
    </row>
    <row r="182" spans="1:2">
      <c r="A182" t="s">
        <v>233</v>
      </c>
      <c r="B182" t="s">
        <v>1093</v>
      </c>
    </row>
    <row r="183" spans="1:2">
      <c r="A183" t="s">
        <v>234</v>
      </c>
      <c r="B183" t="s">
        <v>1093</v>
      </c>
    </row>
    <row r="184" spans="1:2">
      <c r="A184" t="s">
        <v>235</v>
      </c>
      <c r="B184" t="s">
        <v>1093</v>
      </c>
    </row>
    <row r="185" spans="1:2">
      <c r="A185" t="s">
        <v>236</v>
      </c>
      <c r="B185" t="s">
        <v>1092</v>
      </c>
    </row>
    <row r="186" spans="1:2">
      <c r="A186" t="s">
        <v>237</v>
      </c>
      <c r="B186" t="s">
        <v>1093</v>
      </c>
    </row>
    <row r="187" spans="1:2">
      <c r="A187" t="s">
        <v>238</v>
      </c>
      <c r="B187" t="s">
        <v>1092</v>
      </c>
    </row>
    <row r="188" spans="1:2">
      <c r="A188" t="s">
        <v>239</v>
      </c>
      <c r="B188" t="s">
        <v>1092</v>
      </c>
    </row>
    <row r="189" spans="1:2">
      <c r="A189" t="s">
        <v>240</v>
      </c>
      <c r="B189" t="s">
        <v>1092</v>
      </c>
    </row>
    <row r="190" spans="1:2">
      <c r="A190" t="s">
        <v>241</v>
      </c>
      <c r="B190" t="s">
        <v>1093</v>
      </c>
    </row>
    <row r="191" spans="1:2">
      <c r="A191" t="s">
        <v>242</v>
      </c>
      <c r="B191" t="s">
        <v>1092</v>
      </c>
    </row>
    <row r="192" spans="1:2">
      <c r="A192" t="s">
        <v>243</v>
      </c>
      <c r="B192" t="s">
        <v>1093</v>
      </c>
    </row>
    <row r="193" spans="1:2">
      <c r="A193" t="s">
        <v>244</v>
      </c>
      <c r="B193" t="s">
        <v>1093</v>
      </c>
    </row>
    <row r="194" spans="1:2">
      <c r="A194" t="s">
        <v>245</v>
      </c>
      <c r="B194" t="s">
        <v>1093</v>
      </c>
    </row>
    <row r="195" spans="1:2">
      <c r="A195" t="s">
        <v>246</v>
      </c>
      <c r="B195" t="s">
        <v>1092</v>
      </c>
    </row>
    <row r="196" spans="1:2">
      <c r="A196" t="s">
        <v>247</v>
      </c>
      <c r="B196" t="s">
        <v>1092</v>
      </c>
    </row>
    <row r="197" spans="1:2">
      <c r="A197" t="s">
        <v>248</v>
      </c>
      <c r="B197" t="s">
        <v>1092</v>
      </c>
    </row>
    <row r="198" spans="1:2">
      <c r="A198" t="s">
        <v>249</v>
      </c>
      <c r="B198" t="s">
        <v>1093</v>
      </c>
    </row>
    <row r="199" spans="1:2">
      <c r="A199" t="s">
        <v>250</v>
      </c>
      <c r="B199" t="s">
        <v>1092</v>
      </c>
    </row>
    <row r="200" spans="1:2">
      <c r="A200" t="s">
        <v>251</v>
      </c>
      <c r="B200" t="s">
        <v>1093</v>
      </c>
    </row>
    <row r="201" spans="1:2">
      <c r="A201" t="s">
        <v>252</v>
      </c>
      <c r="B201" t="s">
        <v>1093</v>
      </c>
    </row>
    <row r="202" spans="1:2">
      <c r="A202" t="s">
        <v>253</v>
      </c>
      <c r="B202" t="s">
        <v>1093</v>
      </c>
    </row>
    <row r="203" spans="1:2">
      <c r="A203" t="s">
        <v>254</v>
      </c>
      <c r="B203" t="s">
        <v>1093</v>
      </c>
    </row>
    <row r="204" spans="1:2">
      <c r="A204" t="s">
        <v>255</v>
      </c>
      <c r="B204" t="s">
        <v>1093</v>
      </c>
    </row>
    <row r="205" spans="1:2">
      <c r="A205" t="s">
        <v>256</v>
      </c>
      <c r="B205" t="s">
        <v>1092</v>
      </c>
    </row>
    <row r="206" spans="1:2">
      <c r="A206" t="s">
        <v>257</v>
      </c>
      <c r="B206" t="s">
        <v>1092</v>
      </c>
    </row>
    <row r="207" spans="1:2">
      <c r="A207" t="s">
        <v>258</v>
      </c>
      <c r="B207" t="s">
        <v>1092</v>
      </c>
    </row>
    <row r="208" spans="1:2">
      <c r="A208" t="s">
        <v>259</v>
      </c>
      <c r="B208" t="s">
        <v>1093</v>
      </c>
    </row>
    <row r="209" spans="1:2">
      <c r="A209" t="s">
        <v>260</v>
      </c>
      <c r="B209" t="s">
        <v>1093</v>
      </c>
    </row>
    <row r="210" spans="1:2">
      <c r="A210" t="s">
        <v>261</v>
      </c>
      <c r="B210" t="s">
        <v>1092</v>
      </c>
    </row>
    <row r="211" spans="1:2">
      <c r="A211" t="s">
        <v>262</v>
      </c>
      <c r="B211" t="s">
        <v>1092</v>
      </c>
    </row>
    <row r="212" spans="1:2">
      <c r="A212" t="s">
        <v>263</v>
      </c>
      <c r="B212" t="s">
        <v>1092</v>
      </c>
    </row>
    <row r="213" spans="1:2">
      <c r="A213" t="s">
        <v>264</v>
      </c>
      <c r="B213" t="s">
        <v>1093</v>
      </c>
    </row>
    <row r="214" spans="1:2">
      <c r="A214" t="s">
        <v>265</v>
      </c>
      <c r="B214" t="s">
        <v>1092</v>
      </c>
    </row>
    <row r="215" spans="1:2">
      <c r="A215" t="s">
        <v>266</v>
      </c>
      <c r="B215" t="s">
        <v>1092</v>
      </c>
    </row>
    <row r="216" spans="1:2">
      <c r="A216" t="s">
        <v>267</v>
      </c>
      <c r="B216" t="s">
        <v>1092</v>
      </c>
    </row>
    <row r="217" spans="1:2">
      <c r="A217" t="s">
        <v>268</v>
      </c>
      <c r="B217" t="s">
        <v>1092</v>
      </c>
    </row>
    <row r="218" spans="1:2">
      <c r="A218" t="s">
        <v>269</v>
      </c>
      <c r="B218" t="s">
        <v>1092</v>
      </c>
    </row>
    <row r="219" spans="1:2">
      <c r="A219" t="s">
        <v>270</v>
      </c>
      <c r="B219" t="s">
        <v>1093</v>
      </c>
    </row>
    <row r="220" spans="1:2">
      <c r="A220" t="s">
        <v>271</v>
      </c>
      <c r="B220" t="s">
        <v>1093</v>
      </c>
    </row>
    <row r="221" spans="1:2">
      <c r="A221" t="s">
        <v>272</v>
      </c>
      <c r="B221" t="s">
        <v>1092</v>
      </c>
    </row>
    <row r="222" spans="1:2">
      <c r="A222" t="s">
        <v>273</v>
      </c>
      <c r="B222" t="s">
        <v>1093</v>
      </c>
    </row>
    <row r="223" spans="1:2">
      <c r="A223" t="s">
        <v>274</v>
      </c>
      <c r="B223" t="s">
        <v>1092</v>
      </c>
    </row>
    <row r="224" spans="1:2">
      <c r="A224" t="s">
        <v>275</v>
      </c>
      <c r="B224" t="s">
        <v>1093</v>
      </c>
    </row>
    <row r="225" spans="1:2">
      <c r="A225" t="s">
        <v>276</v>
      </c>
      <c r="B225" t="s">
        <v>1093</v>
      </c>
    </row>
    <row r="226" spans="1:2">
      <c r="A226" t="s">
        <v>277</v>
      </c>
      <c r="B226" t="s">
        <v>1093</v>
      </c>
    </row>
    <row r="227" spans="1:2">
      <c r="A227" t="s">
        <v>278</v>
      </c>
      <c r="B227" t="s">
        <v>1093</v>
      </c>
    </row>
    <row r="228" spans="1:2">
      <c r="A228" t="s">
        <v>279</v>
      </c>
      <c r="B228" t="s">
        <v>1093</v>
      </c>
    </row>
    <row r="229" spans="1:2">
      <c r="A229" t="s">
        <v>280</v>
      </c>
      <c r="B229" t="s">
        <v>1092</v>
      </c>
    </row>
    <row r="230" spans="1:2">
      <c r="A230" t="s">
        <v>281</v>
      </c>
      <c r="B230" t="s">
        <v>1093</v>
      </c>
    </row>
    <row r="231" spans="1:2">
      <c r="A231" t="s">
        <v>282</v>
      </c>
      <c r="B231" t="s">
        <v>1092</v>
      </c>
    </row>
    <row r="232" spans="1:2">
      <c r="A232" t="s">
        <v>283</v>
      </c>
      <c r="B232" t="s">
        <v>1093</v>
      </c>
    </row>
    <row r="233" spans="1:2">
      <c r="A233" t="s">
        <v>284</v>
      </c>
      <c r="B233" t="s">
        <v>1092</v>
      </c>
    </row>
    <row r="234" spans="1:2">
      <c r="A234" t="s">
        <v>285</v>
      </c>
      <c r="B234" t="s">
        <v>1093</v>
      </c>
    </row>
    <row r="235" spans="1:2">
      <c r="A235" t="s">
        <v>286</v>
      </c>
      <c r="B235" t="s">
        <v>1093</v>
      </c>
    </row>
    <row r="236" spans="1:2">
      <c r="A236" t="s">
        <v>287</v>
      </c>
      <c r="B236" t="s">
        <v>1092</v>
      </c>
    </row>
    <row r="237" spans="1:2">
      <c r="A237" t="s">
        <v>288</v>
      </c>
      <c r="B237" t="s">
        <v>1093</v>
      </c>
    </row>
    <row r="238" spans="1:2">
      <c r="A238" t="s">
        <v>289</v>
      </c>
      <c r="B238" t="s">
        <v>1092</v>
      </c>
    </row>
    <row r="239" spans="1:2">
      <c r="A239" t="s">
        <v>290</v>
      </c>
      <c r="B239" t="s">
        <v>1092</v>
      </c>
    </row>
    <row r="240" spans="1:2">
      <c r="A240" t="s">
        <v>291</v>
      </c>
      <c r="B240" t="s">
        <v>1092</v>
      </c>
    </row>
    <row r="241" spans="1:2">
      <c r="A241" t="s">
        <v>292</v>
      </c>
      <c r="B241" t="s">
        <v>1093</v>
      </c>
    </row>
    <row r="242" spans="1:2">
      <c r="A242" t="s">
        <v>293</v>
      </c>
      <c r="B242" t="s">
        <v>1093</v>
      </c>
    </row>
    <row r="243" spans="1:2">
      <c r="A243" t="s">
        <v>294</v>
      </c>
      <c r="B243" t="s">
        <v>1093</v>
      </c>
    </row>
    <row r="244" spans="1:2">
      <c r="A244" t="s">
        <v>295</v>
      </c>
      <c r="B244" t="s">
        <v>1092</v>
      </c>
    </row>
    <row r="245" spans="1:2">
      <c r="A245" t="s">
        <v>296</v>
      </c>
      <c r="B245" t="s">
        <v>1093</v>
      </c>
    </row>
    <row r="246" spans="1:2">
      <c r="A246" t="s">
        <v>297</v>
      </c>
      <c r="B246" t="s">
        <v>1093</v>
      </c>
    </row>
    <row r="247" spans="1:2">
      <c r="A247" t="s">
        <v>298</v>
      </c>
      <c r="B247" t="s">
        <v>1093</v>
      </c>
    </row>
    <row r="248" spans="1:2">
      <c r="A248" t="s">
        <v>299</v>
      </c>
      <c r="B248" t="s">
        <v>1093</v>
      </c>
    </row>
    <row r="249" spans="1:2">
      <c r="A249" t="s">
        <v>300</v>
      </c>
      <c r="B249" t="s">
        <v>1093</v>
      </c>
    </row>
    <row r="250" spans="1:2">
      <c r="A250" t="s">
        <v>301</v>
      </c>
      <c r="B250" t="s">
        <v>1093</v>
      </c>
    </row>
    <row r="251" spans="1:2">
      <c r="A251" t="s">
        <v>302</v>
      </c>
      <c r="B251" t="s">
        <v>1092</v>
      </c>
    </row>
    <row r="252" spans="1:2">
      <c r="A252" t="s">
        <v>303</v>
      </c>
      <c r="B252" t="s">
        <v>1092</v>
      </c>
    </row>
    <row r="253" spans="1:2">
      <c r="A253" t="s">
        <v>304</v>
      </c>
      <c r="B253" t="s">
        <v>1093</v>
      </c>
    </row>
    <row r="254" spans="1:2">
      <c r="A254" t="s">
        <v>305</v>
      </c>
      <c r="B254" t="s">
        <v>1093</v>
      </c>
    </row>
    <row r="255" spans="1:2">
      <c r="A255" t="s">
        <v>306</v>
      </c>
      <c r="B255" t="s">
        <v>1093</v>
      </c>
    </row>
    <row r="256" spans="1:2">
      <c r="A256" t="s">
        <v>307</v>
      </c>
      <c r="B256" t="s">
        <v>1092</v>
      </c>
    </row>
    <row r="257" spans="1:2">
      <c r="A257" t="s">
        <v>308</v>
      </c>
      <c r="B257" t="s">
        <v>1093</v>
      </c>
    </row>
    <row r="258" spans="1:2">
      <c r="A258" t="s">
        <v>309</v>
      </c>
      <c r="B258" t="s">
        <v>1092</v>
      </c>
    </row>
    <row r="259" spans="1:2">
      <c r="A259" t="s">
        <v>310</v>
      </c>
      <c r="B259" t="s">
        <v>1092</v>
      </c>
    </row>
    <row r="260" spans="1:2">
      <c r="A260" t="s">
        <v>311</v>
      </c>
      <c r="B260" t="s">
        <v>1093</v>
      </c>
    </row>
    <row r="261" spans="1:2">
      <c r="A261" t="s">
        <v>312</v>
      </c>
      <c r="B261" t="s">
        <v>1092</v>
      </c>
    </row>
    <row r="262" spans="1:2">
      <c r="A262" t="s">
        <v>313</v>
      </c>
      <c r="B262" t="s">
        <v>1093</v>
      </c>
    </row>
    <row r="263" spans="1:2">
      <c r="A263" t="s">
        <v>314</v>
      </c>
      <c r="B263" t="s">
        <v>1092</v>
      </c>
    </row>
    <row r="264" spans="1:2">
      <c r="A264" t="s">
        <v>315</v>
      </c>
      <c r="B264" t="s">
        <v>1093</v>
      </c>
    </row>
    <row r="265" spans="1:2">
      <c r="A265" t="s">
        <v>316</v>
      </c>
      <c r="B265" t="s">
        <v>1093</v>
      </c>
    </row>
    <row r="266" spans="1:2">
      <c r="A266" t="s">
        <v>317</v>
      </c>
      <c r="B266" t="s">
        <v>1093</v>
      </c>
    </row>
    <row r="267" spans="1:2">
      <c r="A267" t="s">
        <v>318</v>
      </c>
      <c r="B267" t="s">
        <v>1093</v>
      </c>
    </row>
    <row r="268" spans="1:2">
      <c r="A268" t="s">
        <v>319</v>
      </c>
      <c r="B268" t="s">
        <v>1093</v>
      </c>
    </row>
    <row r="269" spans="1:2">
      <c r="A269" t="s">
        <v>320</v>
      </c>
      <c r="B269" t="s">
        <v>1092</v>
      </c>
    </row>
    <row r="270" spans="1:2">
      <c r="A270" t="s">
        <v>321</v>
      </c>
      <c r="B270" t="s">
        <v>1092</v>
      </c>
    </row>
    <row r="271" spans="1:2">
      <c r="A271" t="s">
        <v>322</v>
      </c>
      <c r="B271" t="s">
        <v>1093</v>
      </c>
    </row>
    <row r="272" spans="1:2">
      <c r="A272" t="s">
        <v>323</v>
      </c>
      <c r="B272" t="s">
        <v>1092</v>
      </c>
    </row>
    <row r="273" spans="1:2">
      <c r="A273" t="s">
        <v>324</v>
      </c>
      <c r="B273" t="s">
        <v>1093</v>
      </c>
    </row>
    <row r="274" spans="1:2">
      <c r="A274" t="s">
        <v>325</v>
      </c>
      <c r="B274" t="s">
        <v>1093</v>
      </c>
    </row>
    <row r="275" spans="1:2">
      <c r="A275" t="s">
        <v>326</v>
      </c>
      <c r="B275" t="s">
        <v>1092</v>
      </c>
    </row>
    <row r="276" spans="1:2">
      <c r="A276" t="s">
        <v>327</v>
      </c>
      <c r="B276" t="s">
        <v>1093</v>
      </c>
    </row>
    <row r="277" spans="1:2">
      <c r="A277" t="s">
        <v>328</v>
      </c>
      <c r="B277" t="s">
        <v>1093</v>
      </c>
    </row>
    <row r="278" spans="1:2">
      <c r="A278" t="s">
        <v>329</v>
      </c>
      <c r="B278" t="s">
        <v>1092</v>
      </c>
    </row>
    <row r="279" spans="1:2">
      <c r="A279" t="s">
        <v>330</v>
      </c>
      <c r="B279" t="s">
        <v>1092</v>
      </c>
    </row>
    <row r="280" spans="1:2">
      <c r="A280" t="s">
        <v>331</v>
      </c>
      <c r="B280" t="s">
        <v>1092</v>
      </c>
    </row>
    <row r="281" spans="1:2">
      <c r="A281" t="s">
        <v>332</v>
      </c>
      <c r="B281" t="s">
        <v>1093</v>
      </c>
    </row>
    <row r="282" spans="1:2">
      <c r="A282" t="s">
        <v>333</v>
      </c>
      <c r="B282" t="s">
        <v>1092</v>
      </c>
    </row>
    <row r="283" spans="1:2">
      <c r="A283" t="s">
        <v>334</v>
      </c>
      <c r="B283" t="s">
        <v>1093</v>
      </c>
    </row>
    <row r="284" spans="1:2">
      <c r="A284" t="s">
        <v>335</v>
      </c>
      <c r="B284" t="s">
        <v>1093</v>
      </c>
    </row>
    <row r="285" spans="1:2">
      <c r="A285" t="s">
        <v>336</v>
      </c>
      <c r="B285" t="s">
        <v>1092</v>
      </c>
    </row>
    <row r="286" spans="1:2">
      <c r="A286" t="s">
        <v>337</v>
      </c>
      <c r="B286" t="s">
        <v>1092</v>
      </c>
    </row>
    <row r="287" spans="1:2">
      <c r="A287" t="s">
        <v>338</v>
      </c>
      <c r="B287" t="s">
        <v>1093</v>
      </c>
    </row>
    <row r="288" spans="1:2">
      <c r="A288" t="s">
        <v>339</v>
      </c>
      <c r="B288" t="s">
        <v>1093</v>
      </c>
    </row>
    <row r="289" spans="1:2">
      <c r="A289" t="s">
        <v>340</v>
      </c>
      <c r="B289" t="s">
        <v>1093</v>
      </c>
    </row>
    <row r="290" spans="1:2">
      <c r="A290" t="s">
        <v>341</v>
      </c>
      <c r="B290" t="s">
        <v>1092</v>
      </c>
    </row>
    <row r="291" spans="1:2">
      <c r="A291" t="s">
        <v>342</v>
      </c>
      <c r="B291" t="s">
        <v>1093</v>
      </c>
    </row>
    <row r="292" spans="1:2">
      <c r="A292" t="s">
        <v>343</v>
      </c>
      <c r="B292" t="s">
        <v>1092</v>
      </c>
    </row>
    <row r="293" spans="1:2">
      <c r="A293" t="s">
        <v>344</v>
      </c>
      <c r="B293" t="s">
        <v>1093</v>
      </c>
    </row>
    <row r="294" spans="1:2">
      <c r="A294" t="s">
        <v>345</v>
      </c>
      <c r="B294" t="s">
        <v>1093</v>
      </c>
    </row>
    <row r="295" spans="1:2">
      <c r="A295" t="s">
        <v>346</v>
      </c>
      <c r="B295" t="s">
        <v>1093</v>
      </c>
    </row>
    <row r="296" spans="1:2">
      <c r="A296" t="s">
        <v>347</v>
      </c>
      <c r="B296" t="s">
        <v>1092</v>
      </c>
    </row>
    <row r="297" spans="1:2">
      <c r="A297" t="s">
        <v>348</v>
      </c>
      <c r="B297" t="s">
        <v>1093</v>
      </c>
    </row>
    <row r="298" spans="1:2">
      <c r="A298" t="s">
        <v>349</v>
      </c>
      <c r="B298" t="s">
        <v>1093</v>
      </c>
    </row>
    <row r="299" spans="1:2">
      <c r="A299" t="s">
        <v>350</v>
      </c>
      <c r="B299" t="s">
        <v>1092</v>
      </c>
    </row>
    <row r="300" spans="1:2">
      <c r="A300" t="s">
        <v>351</v>
      </c>
      <c r="B300" t="s">
        <v>1092</v>
      </c>
    </row>
    <row r="301" spans="1:2">
      <c r="A301" t="s">
        <v>352</v>
      </c>
      <c r="B301" t="s">
        <v>1093</v>
      </c>
    </row>
    <row r="302" spans="1:2">
      <c r="A302" t="s">
        <v>353</v>
      </c>
      <c r="B302" t="s">
        <v>1093</v>
      </c>
    </row>
    <row r="303" spans="1:2">
      <c r="A303" t="s">
        <v>354</v>
      </c>
      <c r="B303" t="s">
        <v>1093</v>
      </c>
    </row>
    <row r="304" spans="1:2">
      <c r="A304" t="s">
        <v>355</v>
      </c>
      <c r="B304" t="s">
        <v>1093</v>
      </c>
    </row>
    <row r="305" spans="1:2">
      <c r="A305" t="s">
        <v>356</v>
      </c>
      <c r="B305" t="s">
        <v>1092</v>
      </c>
    </row>
    <row r="306" spans="1:2">
      <c r="A306" t="s">
        <v>357</v>
      </c>
      <c r="B306" t="s">
        <v>1093</v>
      </c>
    </row>
    <row r="307" spans="1:2">
      <c r="A307" t="s">
        <v>358</v>
      </c>
      <c r="B307" t="s">
        <v>1092</v>
      </c>
    </row>
    <row r="308" spans="1:2">
      <c r="A308" t="s">
        <v>359</v>
      </c>
      <c r="B308" t="s">
        <v>1093</v>
      </c>
    </row>
    <row r="309" spans="1:2">
      <c r="A309" t="s">
        <v>360</v>
      </c>
      <c r="B309" t="s">
        <v>1092</v>
      </c>
    </row>
    <row r="310" spans="1:2">
      <c r="A310" t="s">
        <v>361</v>
      </c>
      <c r="B310" t="s">
        <v>1093</v>
      </c>
    </row>
    <row r="311" spans="1:2">
      <c r="A311" t="s">
        <v>362</v>
      </c>
      <c r="B311" t="s">
        <v>1093</v>
      </c>
    </row>
    <row r="312" spans="1:2">
      <c r="A312" t="s">
        <v>363</v>
      </c>
      <c r="B312" t="s">
        <v>1093</v>
      </c>
    </row>
    <row r="313" spans="1:2">
      <c r="A313" t="s">
        <v>364</v>
      </c>
      <c r="B313" t="s">
        <v>1093</v>
      </c>
    </row>
    <row r="314" spans="1:2">
      <c r="A314" t="s">
        <v>365</v>
      </c>
      <c r="B314" t="s">
        <v>1092</v>
      </c>
    </row>
    <row r="315" spans="1:2">
      <c r="A315" t="s">
        <v>366</v>
      </c>
      <c r="B315" t="s">
        <v>1093</v>
      </c>
    </row>
    <row r="316" spans="1:2">
      <c r="A316" t="s">
        <v>367</v>
      </c>
      <c r="B316" t="s">
        <v>1092</v>
      </c>
    </row>
    <row r="317" spans="1:2">
      <c r="A317" t="s">
        <v>368</v>
      </c>
      <c r="B317" t="s">
        <v>1093</v>
      </c>
    </row>
    <row r="318" spans="1:2">
      <c r="A318" t="s">
        <v>369</v>
      </c>
      <c r="B318" t="s">
        <v>1092</v>
      </c>
    </row>
    <row r="319" spans="1:2">
      <c r="A319" t="s">
        <v>370</v>
      </c>
      <c r="B319" t="s">
        <v>1092</v>
      </c>
    </row>
    <row r="320" spans="1:2">
      <c r="A320" t="s">
        <v>371</v>
      </c>
      <c r="B320" t="s">
        <v>1092</v>
      </c>
    </row>
    <row r="321" spans="1:2">
      <c r="A321" t="s">
        <v>372</v>
      </c>
      <c r="B321" t="s">
        <v>1093</v>
      </c>
    </row>
    <row r="322" spans="1:2">
      <c r="A322" t="s">
        <v>373</v>
      </c>
      <c r="B322" t="s">
        <v>1092</v>
      </c>
    </row>
    <row r="323" spans="1:2">
      <c r="A323" t="s">
        <v>374</v>
      </c>
      <c r="B323" t="s">
        <v>1092</v>
      </c>
    </row>
    <row r="324" spans="1:2">
      <c r="A324" t="s">
        <v>375</v>
      </c>
      <c r="B324" t="s">
        <v>1093</v>
      </c>
    </row>
    <row r="325" spans="1:2">
      <c r="A325" t="s">
        <v>376</v>
      </c>
      <c r="B325" t="s">
        <v>1092</v>
      </c>
    </row>
    <row r="326" spans="1:2">
      <c r="A326" t="s">
        <v>377</v>
      </c>
      <c r="B326" t="s">
        <v>1092</v>
      </c>
    </row>
    <row r="327" spans="1:2">
      <c r="A327" t="s">
        <v>378</v>
      </c>
      <c r="B327" t="s">
        <v>1093</v>
      </c>
    </row>
    <row r="328" spans="1:2">
      <c r="A328" t="s">
        <v>379</v>
      </c>
      <c r="B328" t="s">
        <v>1093</v>
      </c>
    </row>
    <row r="329" spans="1:2">
      <c r="A329" t="s">
        <v>380</v>
      </c>
      <c r="B329" t="s">
        <v>1093</v>
      </c>
    </row>
    <row r="330" spans="1:2">
      <c r="A330" t="s">
        <v>381</v>
      </c>
      <c r="B330" t="s">
        <v>1093</v>
      </c>
    </row>
    <row r="331" spans="1:2">
      <c r="A331" t="s">
        <v>382</v>
      </c>
      <c r="B331" t="s">
        <v>1092</v>
      </c>
    </row>
    <row r="332" spans="1:2">
      <c r="A332" t="s">
        <v>383</v>
      </c>
      <c r="B332" t="s">
        <v>1092</v>
      </c>
    </row>
    <row r="333" spans="1:2">
      <c r="A333" t="s">
        <v>384</v>
      </c>
      <c r="B333" t="s">
        <v>1092</v>
      </c>
    </row>
    <row r="334" spans="1:2">
      <c r="A334" t="s">
        <v>385</v>
      </c>
      <c r="B334" t="s">
        <v>1092</v>
      </c>
    </row>
    <row r="335" spans="1:2">
      <c r="A335" t="s">
        <v>386</v>
      </c>
      <c r="B335" t="s">
        <v>1093</v>
      </c>
    </row>
    <row r="336" spans="1:2">
      <c r="A336" t="s">
        <v>387</v>
      </c>
      <c r="B336" t="s">
        <v>1093</v>
      </c>
    </row>
    <row r="337" spans="1:2">
      <c r="A337" t="s">
        <v>388</v>
      </c>
      <c r="B337" t="s">
        <v>1092</v>
      </c>
    </row>
    <row r="338" spans="1:2">
      <c r="A338" t="s">
        <v>389</v>
      </c>
      <c r="B338" t="s">
        <v>1092</v>
      </c>
    </row>
    <row r="339" spans="1:2">
      <c r="A339" t="s">
        <v>390</v>
      </c>
      <c r="B339" t="s">
        <v>1093</v>
      </c>
    </row>
    <row r="340" spans="1:2">
      <c r="A340" t="s">
        <v>391</v>
      </c>
      <c r="B340" t="s">
        <v>1093</v>
      </c>
    </row>
    <row r="341" spans="1:2">
      <c r="A341" t="s">
        <v>392</v>
      </c>
      <c r="B341" t="s">
        <v>1092</v>
      </c>
    </row>
    <row r="342" spans="1:2">
      <c r="A342" t="s">
        <v>393</v>
      </c>
      <c r="B342" t="s">
        <v>1093</v>
      </c>
    </row>
    <row r="343" spans="1:2">
      <c r="A343" t="s">
        <v>394</v>
      </c>
      <c r="B343" t="s">
        <v>1092</v>
      </c>
    </row>
    <row r="344" spans="1:2">
      <c r="A344" t="s">
        <v>395</v>
      </c>
      <c r="B344" t="s">
        <v>1093</v>
      </c>
    </row>
    <row r="345" spans="1:2">
      <c r="A345" t="s">
        <v>396</v>
      </c>
      <c r="B345" t="s">
        <v>1092</v>
      </c>
    </row>
    <row r="346" spans="1:2">
      <c r="A346" t="s">
        <v>397</v>
      </c>
      <c r="B346" t="s">
        <v>1092</v>
      </c>
    </row>
    <row r="347" spans="1:2">
      <c r="A347" t="s">
        <v>398</v>
      </c>
      <c r="B347" t="s">
        <v>1093</v>
      </c>
    </row>
    <row r="348" spans="1:2">
      <c r="A348" t="s">
        <v>399</v>
      </c>
      <c r="B348" t="s">
        <v>1092</v>
      </c>
    </row>
    <row r="349" spans="1:2">
      <c r="A349" t="s">
        <v>400</v>
      </c>
      <c r="B349" t="s">
        <v>1092</v>
      </c>
    </row>
    <row r="350" spans="1:2">
      <c r="A350" t="s">
        <v>401</v>
      </c>
      <c r="B350" t="s">
        <v>1093</v>
      </c>
    </row>
    <row r="351" spans="1:2">
      <c r="A351" t="s">
        <v>402</v>
      </c>
      <c r="B351" t="s">
        <v>1093</v>
      </c>
    </row>
    <row r="352" spans="1:2">
      <c r="A352" t="s">
        <v>403</v>
      </c>
      <c r="B352" t="s">
        <v>1093</v>
      </c>
    </row>
    <row r="353" spans="1:2">
      <c r="A353" t="s">
        <v>404</v>
      </c>
      <c r="B353" t="s">
        <v>1092</v>
      </c>
    </row>
    <row r="354" spans="1:2">
      <c r="A354" t="s">
        <v>405</v>
      </c>
      <c r="B354" t="s">
        <v>1093</v>
      </c>
    </row>
    <row r="355" spans="1:2">
      <c r="A355" t="s">
        <v>406</v>
      </c>
      <c r="B355" t="s">
        <v>1093</v>
      </c>
    </row>
    <row r="356" spans="1:2">
      <c r="A356" t="s">
        <v>407</v>
      </c>
      <c r="B356" t="s">
        <v>1093</v>
      </c>
    </row>
    <row r="357" spans="1:2">
      <c r="A357" t="s">
        <v>408</v>
      </c>
      <c r="B357" t="s">
        <v>1092</v>
      </c>
    </row>
    <row r="358" spans="1:2">
      <c r="A358" t="s">
        <v>409</v>
      </c>
      <c r="B358" t="s">
        <v>1093</v>
      </c>
    </row>
    <row r="359" spans="1:2">
      <c r="A359" t="s">
        <v>410</v>
      </c>
      <c r="B359" t="s">
        <v>1092</v>
      </c>
    </row>
    <row r="360" spans="1:2">
      <c r="A360" t="s">
        <v>411</v>
      </c>
      <c r="B360" t="s">
        <v>1092</v>
      </c>
    </row>
    <row r="361" spans="1:2">
      <c r="A361" t="s">
        <v>412</v>
      </c>
      <c r="B361" t="s">
        <v>1092</v>
      </c>
    </row>
    <row r="362" spans="1:2">
      <c r="A362" t="s">
        <v>413</v>
      </c>
      <c r="B362" t="s">
        <v>1092</v>
      </c>
    </row>
    <row r="363" spans="1:2">
      <c r="A363" t="s">
        <v>414</v>
      </c>
      <c r="B363" t="s">
        <v>1093</v>
      </c>
    </row>
    <row r="364" spans="1:2">
      <c r="A364" t="s">
        <v>415</v>
      </c>
      <c r="B364" t="s">
        <v>1093</v>
      </c>
    </row>
    <row r="365" spans="1:2">
      <c r="A365" t="s">
        <v>416</v>
      </c>
      <c r="B365" t="s">
        <v>1093</v>
      </c>
    </row>
    <row r="366" spans="1:2">
      <c r="A366" t="s">
        <v>417</v>
      </c>
      <c r="B366" t="s">
        <v>1093</v>
      </c>
    </row>
    <row r="367" spans="1:2">
      <c r="A367" t="s">
        <v>418</v>
      </c>
      <c r="B367" t="s">
        <v>1092</v>
      </c>
    </row>
    <row r="368" spans="1:2">
      <c r="A368" t="s">
        <v>419</v>
      </c>
      <c r="B368" t="s">
        <v>1092</v>
      </c>
    </row>
    <row r="369" spans="1:2">
      <c r="A369" t="s">
        <v>420</v>
      </c>
      <c r="B369" t="s">
        <v>1092</v>
      </c>
    </row>
    <row r="370" spans="1:2">
      <c r="A370" t="s">
        <v>421</v>
      </c>
      <c r="B370" t="s">
        <v>1093</v>
      </c>
    </row>
    <row r="371" spans="1:2">
      <c r="A371" t="s">
        <v>422</v>
      </c>
      <c r="B371" t="s">
        <v>1092</v>
      </c>
    </row>
    <row r="372" spans="1:2">
      <c r="A372" t="s">
        <v>423</v>
      </c>
      <c r="B372" t="s">
        <v>1093</v>
      </c>
    </row>
    <row r="373" spans="1:2">
      <c r="A373" t="s">
        <v>424</v>
      </c>
      <c r="B373" t="s">
        <v>1092</v>
      </c>
    </row>
    <row r="374" spans="1:2">
      <c r="A374" t="s">
        <v>425</v>
      </c>
      <c r="B374" t="s">
        <v>1093</v>
      </c>
    </row>
    <row r="375" spans="1:2">
      <c r="A375" t="s">
        <v>426</v>
      </c>
      <c r="B375" t="s">
        <v>1093</v>
      </c>
    </row>
    <row r="376" spans="1:2">
      <c r="A376" t="s">
        <v>427</v>
      </c>
      <c r="B376" t="s">
        <v>1092</v>
      </c>
    </row>
    <row r="377" spans="1:2">
      <c r="A377" t="s">
        <v>428</v>
      </c>
      <c r="B377" t="s">
        <v>1092</v>
      </c>
    </row>
    <row r="378" spans="1:2">
      <c r="A378" t="s">
        <v>429</v>
      </c>
      <c r="B378" t="s">
        <v>1093</v>
      </c>
    </row>
    <row r="379" spans="1:2">
      <c r="A379" t="s">
        <v>430</v>
      </c>
      <c r="B379" t="s">
        <v>1093</v>
      </c>
    </row>
    <row r="380" spans="1:2">
      <c r="A380" t="s">
        <v>431</v>
      </c>
      <c r="B380" t="s">
        <v>1092</v>
      </c>
    </row>
    <row r="381" spans="1:2">
      <c r="A381" t="s">
        <v>432</v>
      </c>
      <c r="B381" t="s">
        <v>1093</v>
      </c>
    </row>
    <row r="382" spans="1:2">
      <c r="A382" t="s">
        <v>433</v>
      </c>
      <c r="B382" t="s">
        <v>1093</v>
      </c>
    </row>
    <row r="383" spans="1:2">
      <c r="A383" t="s">
        <v>434</v>
      </c>
      <c r="B383" t="s">
        <v>1092</v>
      </c>
    </row>
    <row r="384" spans="1:2">
      <c r="A384" t="s">
        <v>435</v>
      </c>
      <c r="B384" t="s">
        <v>1093</v>
      </c>
    </row>
    <row r="385" spans="1:2">
      <c r="A385" t="s">
        <v>436</v>
      </c>
      <c r="B385" t="s">
        <v>1092</v>
      </c>
    </row>
    <row r="386" spans="1:2">
      <c r="A386" t="s">
        <v>437</v>
      </c>
      <c r="B386" t="s">
        <v>1093</v>
      </c>
    </row>
    <row r="387" spans="1:2">
      <c r="A387" t="s">
        <v>438</v>
      </c>
      <c r="B387" t="s">
        <v>1093</v>
      </c>
    </row>
    <row r="388" spans="1:2">
      <c r="A388" t="s">
        <v>439</v>
      </c>
      <c r="B388" t="s">
        <v>1093</v>
      </c>
    </row>
    <row r="389" spans="1:2">
      <c r="A389" t="s">
        <v>440</v>
      </c>
      <c r="B389" t="s">
        <v>1092</v>
      </c>
    </row>
    <row r="390" spans="1:2">
      <c r="A390" t="s">
        <v>441</v>
      </c>
      <c r="B390" t="s">
        <v>1092</v>
      </c>
    </row>
    <row r="391" spans="1:2">
      <c r="A391" t="s">
        <v>442</v>
      </c>
      <c r="B391" t="s">
        <v>1093</v>
      </c>
    </row>
    <row r="392" spans="1:2">
      <c r="A392" t="s">
        <v>443</v>
      </c>
      <c r="B392" t="s">
        <v>1092</v>
      </c>
    </row>
    <row r="393" spans="1:2">
      <c r="A393" t="s">
        <v>444</v>
      </c>
      <c r="B393" t="s">
        <v>1092</v>
      </c>
    </row>
    <row r="394" spans="1:2">
      <c r="A394" t="s">
        <v>445</v>
      </c>
      <c r="B394" t="s">
        <v>1092</v>
      </c>
    </row>
    <row r="395" spans="1:2">
      <c r="A395" t="s">
        <v>446</v>
      </c>
      <c r="B395" t="s">
        <v>1092</v>
      </c>
    </row>
    <row r="396" spans="1:2">
      <c r="A396" t="s">
        <v>447</v>
      </c>
      <c r="B396" t="s">
        <v>1092</v>
      </c>
    </row>
    <row r="397" spans="1:2">
      <c r="A397" t="s">
        <v>448</v>
      </c>
      <c r="B397" t="s">
        <v>1093</v>
      </c>
    </row>
    <row r="398" spans="1:2">
      <c r="A398" t="s">
        <v>449</v>
      </c>
      <c r="B398" t="s">
        <v>1092</v>
      </c>
    </row>
    <row r="399" spans="1:2">
      <c r="A399" t="s">
        <v>450</v>
      </c>
      <c r="B399" t="s">
        <v>1092</v>
      </c>
    </row>
    <row r="400" spans="1:2">
      <c r="A400" t="s">
        <v>451</v>
      </c>
      <c r="B400" t="s">
        <v>1093</v>
      </c>
    </row>
    <row r="401" spans="1:2">
      <c r="A401" t="s">
        <v>452</v>
      </c>
      <c r="B401" t="s">
        <v>1092</v>
      </c>
    </row>
    <row r="402" spans="1:2">
      <c r="A402" t="s">
        <v>453</v>
      </c>
      <c r="B402" t="s">
        <v>1092</v>
      </c>
    </row>
    <row r="403" spans="1:2">
      <c r="A403" t="s">
        <v>454</v>
      </c>
      <c r="B403" t="s">
        <v>1093</v>
      </c>
    </row>
    <row r="404" spans="1:2">
      <c r="A404" t="s">
        <v>455</v>
      </c>
      <c r="B404" t="s">
        <v>1092</v>
      </c>
    </row>
    <row r="405" spans="1:2">
      <c r="A405" t="s">
        <v>456</v>
      </c>
      <c r="B405" t="s">
        <v>1093</v>
      </c>
    </row>
    <row r="406" spans="1:2">
      <c r="A406" t="s">
        <v>457</v>
      </c>
      <c r="B406" t="s">
        <v>1093</v>
      </c>
    </row>
    <row r="407" spans="1:2">
      <c r="A407" t="s">
        <v>458</v>
      </c>
      <c r="B407" t="s">
        <v>1093</v>
      </c>
    </row>
    <row r="408" spans="1:2">
      <c r="A408" t="s">
        <v>459</v>
      </c>
      <c r="B408" t="s">
        <v>1093</v>
      </c>
    </row>
    <row r="409" spans="1:2">
      <c r="A409" t="s">
        <v>460</v>
      </c>
      <c r="B409" t="s">
        <v>1093</v>
      </c>
    </row>
    <row r="410" spans="1:2">
      <c r="A410" t="s">
        <v>461</v>
      </c>
      <c r="B410" t="s">
        <v>1092</v>
      </c>
    </row>
    <row r="411" spans="1:2">
      <c r="A411" t="s">
        <v>462</v>
      </c>
      <c r="B411" t="s">
        <v>1093</v>
      </c>
    </row>
    <row r="412" spans="1:2">
      <c r="A412" t="s">
        <v>463</v>
      </c>
      <c r="B412" t="s">
        <v>1093</v>
      </c>
    </row>
    <row r="413" spans="1:2">
      <c r="A413" t="s">
        <v>464</v>
      </c>
      <c r="B413" t="s">
        <v>1092</v>
      </c>
    </row>
    <row r="414" spans="1:2">
      <c r="A414" t="s">
        <v>465</v>
      </c>
      <c r="B414" t="s">
        <v>1093</v>
      </c>
    </row>
    <row r="415" spans="1:2">
      <c r="A415" t="s">
        <v>466</v>
      </c>
      <c r="B415" t="s">
        <v>1092</v>
      </c>
    </row>
    <row r="416" spans="1:2">
      <c r="A416" t="s">
        <v>467</v>
      </c>
      <c r="B416" t="s">
        <v>1092</v>
      </c>
    </row>
    <row r="417" spans="1:2">
      <c r="A417" t="s">
        <v>468</v>
      </c>
      <c r="B417" t="s">
        <v>1092</v>
      </c>
    </row>
    <row r="418" spans="1:2">
      <c r="A418" t="s">
        <v>469</v>
      </c>
      <c r="B418" t="s">
        <v>1092</v>
      </c>
    </row>
    <row r="419" spans="1:2">
      <c r="A419" t="s">
        <v>470</v>
      </c>
      <c r="B419" t="s">
        <v>1092</v>
      </c>
    </row>
    <row r="420" spans="1:2">
      <c r="A420" t="s">
        <v>471</v>
      </c>
      <c r="B420" t="s">
        <v>1093</v>
      </c>
    </row>
    <row r="421" spans="1:2">
      <c r="A421" t="s">
        <v>472</v>
      </c>
      <c r="B421" t="s">
        <v>1092</v>
      </c>
    </row>
    <row r="422" spans="1:2">
      <c r="A422" t="s">
        <v>473</v>
      </c>
      <c r="B422" t="s">
        <v>1093</v>
      </c>
    </row>
    <row r="423" spans="1:2">
      <c r="A423" t="s">
        <v>474</v>
      </c>
      <c r="B423" t="s">
        <v>1093</v>
      </c>
    </row>
    <row r="424" spans="1:2">
      <c r="A424" t="s">
        <v>475</v>
      </c>
      <c r="B424" t="s">
        <v>1093</v>
      </c>
    </row>
    <row r="425" spans="1:2">
      <c r="A425" t="s">
        <v>476</v>
      </c>
      <c r="B425" t="s">
        <v>1093</v>
      </c>
    </row>
    <row r="426" spans="1:2">
      <c r="A426" t="s">
        <v>477</v>
      </c>
      <c r="B426" t="s">
        <v>1092</v>
      </c>
    </row>
    <row r="427" spans="1:2">
      <c r="A427" t="s">
        <v>478</v>
      </c>
      <c r="B427" t="s">
        <v>1093</v>
      </c>
    </row>
    <row r="428" spans="1:2">
      <c r="A428" t="s">
        <v>479</v>
      </c>
      <c r="B428" t="s">
        <v>1092</v>
      </c>
    </row>
    <row r="429" spans="1:2">
      <c r="A429" t="s">
        <v>480</v>
      </c>
      <c r="B429" t="s">
        <v>1093</v>
      </c>
    </row>
    <row r="430" spans="1:2">
      <c r="A430" t="s">
        <v>481</v>
      </c>
      <c r="B430" t="s">
        <v>1092</v>
      </c>
    </row>
    <row r="431" spans="1:2">
      <c r="A431" t="s">
        <v>482</v>
      </c>
      <c r="B431" t="s">
        <v>1092</v>
      </c>
    </row>
    <row r="432" spans="1:2">
      <c r="A432" t="s">
        <v>483</v>
      </c>
      <c r="B432" t="s">
        <v>1093</v>
      </c>
    </row>
    <row r="433" spans="1:2">
      <c r="A433" t="s">
        <v>484</v>
      </c>
      <c r="B433" t="s">
        <v>1092</v>
      </c>
    </row>
    <row r="434" spans="1:2">
      <c r="A434" t="s">
        <v>485</v>
      </c>
      <c r="B434" t="s">
        <v>1093</v>
      </c>
    </row>
    <row r="435" spans="1:2">
      <c r="A435" t="s">
        <v>486</v>
      </c>
      <c r="B435" t="s">
        <v>1092</v>
      </c>
    </row>
    <row r="436" spans="1:2">
      <c r="A436" t="s">
        <v>487</v>
      </c>
      <c r="B436" t="s">
        <v>1092</v>
      </c>
    </row>
    <row r="437" spans="1:2">
      <c r="A437" t="s">
        <v>488</v>
      </c>
      <c r="B437" t="s">
        <v>1093</v>
      </c>
    </row>
    <row r="438" spans="1:2">
      <c r="A438" t="s">
        <v>489</v>
      </c>
      <c r="B438" t="s">
        <v>1092</v>
      </c>
    </row>
    <row r="439" spans="1:2">
      <c r="A439" t="s">
        <v>490</v>
      </c>
      <c r="B439" t="s">
        <v>1093</v>
      </c>
    </row>
    <row r="440" spans="1:2">
      <c r="A440" t="s">
        <v>491</v>
      </c>
      <c r="B440" t="s">
        <v>1093</v>
      </c>
    </row>
    <row r="441" spans="1:2">
      <c r="A441" t="s">
        <v>492</v>
      </c>
      <c r="B441" t="s">
        <v>1092</v>
      </c>
    </row>
    <row r="442" spans="1:2">
      <c r="A442" t="s">
        <v>493</v>
      </c>
      <c r="B442" t="s">
        <v>1093</v>
      </c>
    </row>
    <row r="443" spans="1:2">
      <c r="A443" t="s">
        <v>494</v>
      </c>
      <c r="B443" t="s">
        <v>1093</v>
      </c>
    </row>
    <row r="444" spans="1:2">
      <c r="A444" t="s">
        <v>495</v>
      </c>
      <c r="B444" t="s">
        <v>1092</v>
      </c>
    </row>
    <row r="445" spans="1:2">
      <c r="A445" t="s">
        <v>496</v>
      </c>
      <c r="B445" t="s">
        <v>1092</v>
      </c>
    </row>
    <row r="446" spans="1:2">
      <c r="A446" t="s">
        <v>497</v>
      </c>
      <c r="B446" t="s">
        <v>1092</v>
      </c>
    </row>
    <row r="447" spans="1:2">
      <c r="A447" t="s">
        <v>498</v>
      </c>
      <c r="B447" t="s">
        <v>1092</v>
      </c>
    </row>
    <row r="448" spans="1:2">
      <c r="A448" t="s">
        <v>499</v>
      </c>
      <c r="B448" t="s">
        <v>1093</v>
      </c>
    </row>
    <row r="449" spans="1:2">
      <c r="A449" t="s">
        <v>500</v>
      </c>
      <c r="B449" t="s">
        <v>1093</v>
      </c>
    </row>
    <row r="450" spans="1:2">
      <c r="A450" t="s">
        <v>501</v>
      </c>
      <c r="B450" t="s">
        <v>1092</v>
      </c>
    </row>
    <row r="451" spans="1:2">
      <c r="A451" t="s">
        <v>502</v>
      </c>
      <c r="B451" t="s">
        <v>1092</v>
      </c>
    </row>
    <row r="452" spans="1:2">
      <c r="A452" t="s">
        <v>503</v>
      </c>
      <c r="B452" t="s">
        <v>1092</v>
      </c>
    </row>
    <row r="453" spans="1:2">
      <c r="A453" t="s">
        <v>504</v>
      </c>
      <c r="B453" t="s">
        <v>1092</v>
      </c>
    </row>
    <row r="454" spans="1:2">
      <c r="A454" t="s">
        <v>505</v>
      </c>
      <c r="B454" t="s">
        <v>1092</v>
      </c>
    </row>
    <row r="455" spans="1:2">
      <c r="A455" t="s">
        <v>506</v>
      </c>
      <c r="B455" t="s">
        <v>1093</v>
      </c>
    </row>
    <row r="456" spans="1:2">
      <c r="A456" t="s">
        <v>507</v>
      </c>
      <c r="B456" t="s">
        <v>1092</v>
      </c>
    </row>
    <row r="457" spans="1:2">
      <c r="A457" t="s">
        <v>508</v>
      </c>
      <c r="B457" t="s">
        <v>1093</v>
      </c>
    </row>
    <row r="458" spans="1:2">
      <c r="A458" t="s">
        <v>509</v>
      </c>
      <c r="B458" t="s">
        <v>1092</v>
      </c>
    </row>
    <row r="459" spans="1:2">
      <c r="A459" t="s">
        <v>510</v>
      </c>
      <c r="B459" t="s">
        <v>1093</v>
      </c>
    </row>
    <row r="460" spans="1:2">
      <c r="A460" t="s">
        <v>511</v>
      </c>
      <c r="B460" t="s">
        <v>1093</v>
      </c>
    </row>
    <row r="461" spans="1:2">
      <c r="A461" t="s">
        <v>512</v>
      </c>
      <c r="B461" t="s">
        <v>1092</v>
      </c>
    </row>
    <row r="462" spans="1:2">
      <c r="A462" t="s">
        <v>513</v>
      </c>
      <c r="B462" t="s">
        <v>1092</v>
      </c>
    </row>
    <row r="463" spans="1:2">
      <c r="A463" t="s">
        <v>514</v>
      </c>
      <c r="B463" t="s">
        <v>1092</v>
      </c>
    </row>
    <row r="464" spans="1:2">
      <c r="A464" t="s">
        <v>515</v>
      </c>
      <c r="B464" t="s">
        <v>1092</v>
      </c>
    </row>
    <row r="465" spans="1:2">
      <c r="A465" t="s">
        <v>516</v>
      </c>
      <c r="B465" t="s">
        <v>1092</v>
      </c>
    </row>
    <row r="466" spans="1:2">
      <c r="A466" t="s">
        <v>517</v>
      </c>
      <c r="B466" t="s">
        <v>1092</v>
      </c>
    </row>
    <row r="467" spans="1:2">
      <c r="A467" t="s">
        <v>518</v>
      </c>
      <c r="B467" t="s">
        <v>1092</v>
      </c>
    </row>
    <row r="468" spans="1:2">
      <c r="A468" t="s">
        <v>519</v>
      </c>
      <c r="B468" t="s">
        <v>1092</v>
      </c>
    </row>
    <row r="469" spans="1:2">
      <c r="A469" t="s">
        <v>520</v>
      </c>
      <c r="B469" t="s">
        <v>1092</v>
      </c>
    </row>
    <row r="470" spans="1:2">
      <c r="A470" t="s">
        <v>521</v>
      </c>
      <c r="B470" t="s">
        <v>1093</v>
      </c>
    </row>
    <row r="471" spans="1:2">
      <c r="A471" t="s">
        <v>522</v>
      </c>
      <c r="B471" t="s">
        <v>1092</v>
      </c>
    </row>
    <row r="472" spans="1:2">
      <c r="A472" t="s">
        <v>523</v>
      </c>
      <c r="B472" t="s">
        <v>1092</v>
      </c>
    </row>
    <row r="473" spans="1:2">
      <c r="A473" t="s">
        <v>524</v>
      </c>
      <c r="B473" t="s">
        <v>1092</v>
      </c>
    </row>
    <row r="474" spans="1:2">
      <c r="A474" t="s">
        <v>525</v>
      </c>
      <c r="B474" t="s">
        <v>1093</v>
      </c>
    </row>
    <row r="475" spans="1:2">
      <c r="A475" t="s">
        <v>526</v>
      </c>
      <c r="B475" t="s">
        <v>1093</v>
      </c>
    </row>
    <row r="476" spans="1:2">
      <c r="A476" t="s">
        <v>527</v>
      </c>
      <c r="B476" t="s">
        <v>1093</v>
      </c>
    </row>
    <row r="477" spans="1:2">
      <c r="A477" t="s">
        <v>528</v>
      </c>
      <c r="B477" t="s">
        <v>1092</v>
      </c>
    </row>
    <row r="478" spans="1:2">
      <c r="A478" t="s">
        <v>529</v>
      </c>
      <c r="B478" t="s">
        <v>1093</v>
      </c>
    </row>
    <row r="479" spans="1:2">
      <c r="A479" t="s">
        <v>530</v>
      </c>
      <c r="B479" t="s">
        <v>1092</v>
      </c>
    </row>
    <row r="480" spans="1:2">
      <c r="A480" t="s">
        <v>531</v>
      </c>
      <c r="B480" t="s">
        <v>1092</v>
      </c>
    </row>
    <row r="481" spans="1:2">
      <c r="A481" t="s">
        <v>532</v>
      </c>
      <c r="B481" t="s">
        <v>1093</v>
      </c>
    </row>
    <row r="482" spans="1:2">
      <c r="A482" t="s">
        <v>533</v>
      </c>
      <c r="B482" t="s">
        <v>1093</v>
      </c>
    </row>
    <row r="483" spans="1:2">
      <c r="A483" t="s">
        <v>534</v>
      </c>
      <c r="B483" t="s">
        <v>1093</v>
      </c>
    </row>
    <row r="484" spans="1:2">
      <c r="A484" t="s">
        <v>535</v>
      </c>
      <c r="B484" t="s">
        <v>1093</v>
      </c>
    </row>
    <row r="485" spans="1:2">
      <c r="A485" t="s">
        <v>536</v>
      </c>
      <c r="B485" t="s">
        <v>1092</v>
      </c>
    </row>
    <row r="486" spans="1:2">
      <c r="A486" t="s">
        <v>537</v>
      </c>
      <c r="B486" t="s">
        <v>1093</v>
      </c>
    </row>
    <row r="487" spans="1:2">
      <c r="A487" t="s">
        <v>538</v>
      </c>
      <c r="B487" t="s">
        <v>1093</v>
      </c>
    </row>
    <row r="488" spans="1:2">
      <c r="A488" t="s">
        <v>539</v>
      </c>
      <c r="B488" t="s">
        <v>1093</v>
      </c>
    </row>
    <row r="489" spans="1:2">
      <c r="A489" t="s">
        <v>540</v>
      </c>
      <c r="B489" t="s">
        <v>1093</v>
      </c>
    </row>
    <row r="490" spans="1:2">
      <c r="A490" t="s">
        <v>541</v>
      </c>
      <c r="B490" t="s">
        <v>1093</v>
      </c>
    </row>
    <row r="491" spans="1:2">
      <c r="A491" t="s">
        <v>542</v>
      </c>
      <c r="B491" t="s">
        <v>1093</v>
      </c>
    </row>
    <row r="492" spans="1:2">
      <c r="A492" t="s">
        <v>543</v>
      </c>
      <c r="B492" t="s">
        <v>1092</v>
      </c>
    </row>
    <row r="493" spans="1:2">
      <c r="A493" t="s">
        <v>544</v>
      </c>
      <c r="B493" t="s">
        <v>1092</v>
      </c>
    </row>
    <row r="494" spans="1:2">
      <c r="A494" t="s">
        <v>545</v>
      </c>
      <c r="B494" t="s">
        <v>1092</v>
      </c>
    </row>
    <row r="495" spans="1:2">
      <c r="A495" t="s">
        <v>546</v>
      </c>
      <c r="B495" t="s">
        <v>1093</v>
      </c>
    </row>
    <row r="496" spans="1:2">
      <c r="A496" t="s">
        <v>547</v>
      </c>
      <c r="B496" t="s">
        <v>1093</v>
      </c>
    </row>
    <row r="497" spans="1:2">
      <c r="A497" t="s">
        <v>548</v>
      </c>
      <c r="B497" t="s">
        <v>1092</v>
      </c>
    </row>
    <row r="498" spans="1:2">
      <c r="A498" t="s">
        <v>549</v>
      </c>
      <c r="B498" t="s">
        <v>1093</v>
      </c>
    </row>
    <row r="499" spans="1:2">
      <c r="A499" t="s">
        <v>550</v>
      </c>
      <c r="B499" t="s">
        <v>1093</v>
      </c>
    </row>
    <row r="500" spans="1:2">
      <c r="A500" t="s">
        <v>551</v>
      </c>
      <c r="B500" t="s">
        <v>1093</v>
      </c>
    </row>
    <row r="501" spans="1:2">
      <c r="A501" t="s">
        <v>552</v>
      </c>
      <c r="B501" t="s">
        <v>1093</v>
      </c>
    </row>
    <row r="502" spans="1:2">
      <c r="A502" t="s">
        <v>553</v>
      </c>
      <c r="B502" t="s">
        <v>1092</v>
      </c>
    </row>
    <row r="503" spans="1:2">
      <c r="A503" t="s">
        <v>554</v>
      </c>
      <c r="B503" t="s">
        <v>1093</v>
      </c>
    </row>
    <row r="504" spans="1:2">
      <c r="A504" t="s">
        <v>555</v>
      </c>
      <c r="B504" t="s">
        <v>1093</v>
      </c>
    </row>
    <row r="505" spans="1:2">
      <c r="A505" t="s">
        <v>556</v>
      </c>
      <c r="B505" t="s">
        <v>1092</v>
      </c>
    </row>
    <row r="506" spans="1:2">
      <c r="A506" t="s">
        <v>557</v>
      </c>
      <c r="B506" t="s">
        <v>1093</v>
      </c>
    </row>
    <row r="507" spans="1:2">
      <c r="A507" t="s">
        <v>558</v>
      </c>
      <c r="B507" t="s">
        <v>1092</v>
      </c>
    </row>
    <row r="508" spans="1:2">
      <c r="A508" t="s">
        <v>559</v>
      </c>
      <c r="B508" t="s">
        <v>1093</v>
      </c>
    </row>
    <row r="509" spans="1:2">
      <c r="A509" t="s">
        <v>560</v>
      </c>
      <c r="B509" t="s">
        <v>1093</v>
      </c>
    </row>
    <row r="510" spans="1:2">
      <c r="A510" t="s">
        <v>561</v>
      </c>
      <c r="B510" t="s">
        <v>1092</v>
      </c>
    </row>
    <row r="511" spans="1:2">
      <c r="A511" t="s">
        <v>562</v>
      </c>
      <c r="B511" t="s">
        <v>1092</v>
      </c>
    </row>
    <row r="512" spans="1:2">
      <c r="A512" t="s">
        <v>563</v>
      </c>
      <c r="B512" t="s">
        <v>1093</v>
      </c>
    </row>
    <row r="513" spans="1:2">
      <c r="A513" t="s">
        <v>564</v>
      </c>
      <c r="B513" t="s">
        <v>1093</v>
      </c>
    </row>
    <row r="514" spans="1:2">
      <c r="A514" t="s">
        <v>565</v>
      </c>
      <c r="B514" t="s">
        <v>1093</v>
      </c>
    </row>
    <row r="515" spans="1:2">
      <c r="A515" t="s">
        <v>566</v>
      </c>
      <c r="B515" t="s">
        <v>1092</v>
      </c>
    </row>
    <row r="516" spans="1:2">
      <c r="A516" t="s">
        <v>567</v>
      </c>
      <c r="B516" t="s">
        <v>1092</v>
      </c>
    </row>
    <row r="517" spans="1:2">
      <c r="A517" t="s">
        <v>568</v>
      </c>
      <c r="B517" t="s">
        <v>1092</v>
      </c>
    </row>
    <row r="518" spans="1:2">
      <c r="A518" t="s">
        <v>569</v>
      </c>
      <c r="B518" t="s">
        <v>1093</v>
      </c>
    </row>
    <row r="519" spans="1:2">
      <c r="A519" t="s">
        <v>570</v>
      </c>
      <c r="B519" t="s">
        <v>1093</v>
      </c>
    </row>
    <row r="520" spans="1:2">
      <c r="A520" t="s">
        <v>571</v>
      </c>
      <c r="B520" t="s">
        <v>1093</v>
      </c>
    </row>
    <row r="521" spans="1:2">
      <c r="A521" t="s">
        <v>572</v>
      </c>
      <c r="B521" t="s">
        <v>1093</v>
      </c>
    </row>
    <row r="522" spans="1:2">
      <c r="A522" t="s">
        <v>573</v>
      </c>
      <c r="B522" t="s">
        <v>1092</v>
      </c>
    </row>
    <row r="523" spans="1:2">
      <c r="A523" t="s">
        <v>574</v>
      </c>
      <c r="B523" t="s">
        <v>1092</v>
      </c>
    </row>
    <row r="524" spans="1:2">
      <c r="A524" t="s">
        <v>575</v>
      </c>
      <c r="B524" t="s">
        <v>1092</v>
      </c>
    </row>
    <row r="525" spans="1:2">
      <c r="A525" t="s">
        <v>576</v>
      </c>
      <c r="B525" t="s">
        <v>1092</v>
      </c>
    </row>
    <row r="526" spans="1:2">
      <c r="A526" t="s">
        <v>577</v>
      </c>
      <c r="B526" t="s">
        <v>1092</v>
      </c>
    </row>
    <row r="527" spans="1:2">
      <c r="A527" t="s">
        <v>578</v>
      </c>
      <c r="B527" t="s">
        <v>1092</v>
      </c>
    </row>
    <row r="528" spans="1:2">
      <c r="A528" t="s">
        <v>579</v>
      </c>
      <c r="B528" t="s">
        <v>1092</v>
      </c>
    </row>
    <row r="529" spans="1:2">
      <c r="A529" t="s">
        <v>580</v>
      </c>
      <c r="B529" t="s">
        <v>1092</v>
      </c>
    </row>
    <row r="530" spans="1:2">
      <c r="A530" t="s">
        <v>581</v>
      </c>
      <c r="B530" t="s">
        <v>1093</v>
      </c>
    </row>
    <row r="531" spans="1:2">
      <c r="A531" t="s">
        <v>582</v>
      </c>
      <c r="B531" t="s">
        <v>1092</v>
      </c>
    </row>
    <row r="532" spans="1:2">
      <c r="A532" t="s">
        <v>583</v>
      </c>
      <c r="B532" t="s">
        <v>1092</v>
      </c>
    </row>
    <row r="533" spans="1:2">
      <c r="A533" t="s">
        <v>584</v>
      </c>
      <c r="B533" t="s">
        <v>1093</v>
      </c>
    </row>
    <row r="534" spans="1:2">
      <c r="A534" t="s">
        <v>585</v>
      </c>
      <c r="B534" t="s">
        <v>1092</v>
      </c>
    </row>
    <row r="535" spans="1:2">
      <c r="A535" t="s">
        <v>586</v>
      </c>
      <c r="B535" t="s">
        <v>1092</v>
      </c>
    </row>
    <row r="536" spans="1:2">
      <c r="A536" t="s">
        <v>587</v>
      </c>
      <c r="B536" t="s">
        <v>1092</v>
      </c>
    </row>
    <row r="537" spans="1:2">
      <c r="A537" t="s">
        <v>588</v>
      </c>
      <c r="B537" t="s">
        <v>1092</v>
      </c>
    </row>
    <row r="538" spans="1:2">
      <c r="A538" t="s">
        <v>589</v>
      </c>
      <c r="B538" t="s">
        <v>1092</v>
      </c>
    </row>
    <row r="539" spans="1:2">
      <c r="A539" t="s">
        <v>590</v>
      </c>
      <c r="B539" t="s">
        <v>1092</v>
      </c>
    </row>
    <row r="540" spans="1:2">
      <c r="A540" t="s">
        <v>591</v>
      </c>
      <c r="B540" t="s">
        <v>1092</v>
      </c>
    </row>
    <row r="541" spans="1:2">
      <c r="A541" t="s">
        <v>592</v>
      </c>
      <c r="B541" t="s">
        <v>1092</v>
      </c>
    </row>
    <row r="542" spans="1:2">
      <c r="A542" t="s">
        <v>593</v>
      </c>
      <c r="B542" t="s">
        <v>1093</v>
      </c>
    </row>
    <row r="543" spans="1:2">
      <c r="A543" t="s">
        <v>594</v>
      </c>
      <c r="B543" t="s">
        <v>1093</v>
      </c>
    </row>
    <row r="544" spans="1:2">
      <c r="A544" t="s">
        <v>595</v>
      </c>
      <c r="B544" t="s">
        <v>1092</v>
      </c>
    </row>
    <row r="545" spans="1:2">
      <c r="A545" t="s">
        <v>596</v>
      </c>
      <c r="B545" t="s">
        <v>1093</v>
      </c>
    </row>
    <row r="546" spans="1:2">
      <c r="A546" t="s">
        <v>597</v>
      </c>
      <c r="B546" t="s">
        <v>1093</v>
      </c>
    </row>
    <row r="547" spans="1:2">
      <c r="A547" t="s">
        <v>598</v>
      </c>
      <c r="B547" t="s">
        <v>1093</v>
      </c>
    </row>
    <row r="548" spans="1:2">
      <c r="A548" t="s">
        <v>599</v>
      </c>
      <c r="B548" t="s">
        <v>1092</v>
      </c>
    </row>
    <row r="549" spans="1:2">
      <c r="A549" t="s">
        <v>600</v>
      </c>
      <c r="B549" t="s">
        <v>1093</v>
      </c>
    </row>
    <row r="550" spans="1:2">
      <c r="A550" t="s">
        <v>601</v>
      </c>
      <c r="B550" t="s">
        <v>1092</v>
      </c>
    </row>
    <row r="551" spans="1:2">
      <c r="A551" t="s">
        <v>602</v>
      </c>
      <c r="B551" t="s">
        <v>1092</v>
      </c>
    </row>
    <row r="552" spans="1:2">
      <c r="A552" t="s">
        <v>603</v>
      </c>
      <c r="B552" t="s">
        <v>1093</v>
      </c>
    </row>
    <row r="553" spans="1:2">
      <c r="A553" t="s">
        <v>604</v>
      </c>
      <c r="B553" t="s">
        <v>1092</v>
      </c>
    </row>
    <row r="554" spans="1:2">
      <c r="A554" t="s">
        <v>605</v>
      </c>
      <c r="B554" t="s">
        <v>1093</v>
      </c>
    </row>
    <row r="555" spans="1:2">
      <c r="A555" t="s">
        <v>606</v>
      </c>
      <c r="B555" t="s">
        <v>1092</v>
      </c>
    </row>
    <row r="556" spans="1:2">
      <c r="A556" t="s">
        <v>607</v>
      </c>
      <c r="B556" t="s">
        <v>1093</v>
      </c>
    </row>
    <row r="557" spans="1:2">
      <c r="A557" t="s">
        <v>608</v>
      </c>
      <c r="B557" t="s">
        <v>1093</v>
      </c>
    </row>
    <row r="558" spans="1:2">
      <c r="A558" t="s">
        <v>609</v>
      </c>
      <c r="B558" t="s">
        <v>1092</v>
      </c>
    </row>
    <row r="559" spans="1:2">
      <c r="A559" t="s">
        <v>610</v>
      </c>
      <c r="B559" t="s">
        <v>1093</v>
      </c>
    </row>
    <row r="560" spans="1:2">
      <c r="A560" t="s">
        <v>611</v>
      </c>
      <c r="B560" t="s">
        <v>1092</v>
      </c>
    </row>
    <row r="561" spans="1:2">
      <c r="A561" t="s">
        <v>612</v>
      </c>
      <c r="B561" t="s">
        <v>1093</v>
      </c>
    </row>
    <row r="562" spans="1:2">
      <c r="A562" t="s">
        <v>613</v>
      </c>
      <c r="B562" t="s">
        <v>1093</v>
      </c>
    </row>
    <row r="563" spans="1:2">
      <c r="A563" t="s">
        <v>614</v>
      </c>
      <c r="B563" t="s">
        <v>1093</v>
      </c>
    </row>
    <row r="564" spans="1:2">
      <c r="A564" t="s">
        <v>615</v>
      </c>
      <c r="B564" t="s">
        <v>1092</v>
      </c>
    </row>
    <row r="565" spans="1:2">
      <c r="A565" t="s">
        <v>616</v>
      </c>
      <c r="B565" t="s">
        <v>1093</v>
      </c>
    </row>
    <row r="566" spans="1:2">
      <c r="A566" t="s">
        <v>617</v>
      </c>
      <c r="B566" t="s">
        <v>1093</v>
      </c>
    </row>
    <row r="567" spans="1:2">
      <c r="A567" t="s">
        <v>618</v>
      </c>
      <c r="B567" t="s">
        <v>1092</v>
      </c>
    </row>
    <row r="568" spans="1:2">
      <c r="A568" t="s">
        <v>619</v>
      </c>
      <c r="B568" t="s">
        <v>1093</v>
      </c>
    </row>
    <row r="569" spans="1:2">
      <c r="A569" t="s">
        <v>620</v>
      </c>
      <c r="B569" t="s">
        <v>1093</v>
      </c>
    </row>
    <row r="570" spans="1:2">
      <c r="A570" t="s">
        <v>621</v>
      </c>
      <c r="B570" t="s">
        <v>1093</v>
      </c>
    </row>
    <row r="571" spans="1:2">
      <c r="A571" t="s">
        <v>622</v>
      </c>
      <c r="B571" t="s">
        <v>1092</v>
      </c>
    </row>
    <row r="572" spans="1:2">
      <c r="A572" t="s">
        <v>623</v>
      </c>
      <c r="B572" t="s">
        <v>1093</v>
      </c>
    </row>
    <row r="573" spans="1:2">
      <c r="A573" t="s">
        <v>624</v>
      </c>
      <c r="B573" t="s">
        <v>1092</v>
      </c>
    </row>
    <row r="574" spans="1:2">
      <c r="A574" t="s">
        <v>625</v>
      </c>
      <c r="B574" t="s">
        <v>1092</v>
      </c>
    </row>
    <row r="575" spans="1:2">
      <c r="A575" t="s">
        <v>626</v>
      </c>
      <c r="B575" t="s">
        <v>1093</v>
      </c>
    </row>
    <row r="576" spans="1:2">
      <c r="A576" t="s">
        <v>627</v>
      </c>
      <c r="B576" t="s">
        <v>1093</v>
      </c>
    </row>
    <row r="577" spans="1:2">
      <c r="A577" t="s">
        <v>628</v>
      </c>
      <c r="B577" t="s">
        <v>1093</v>
      </c>
    </row>
    <row r="578" spans="1:2">
      <c r="A578" t="s">
        <v>629</v>
      </c>
      <c r="B578" t="s">
        <v>1092</v>
      </c>
    </row>
    <row r="579" spans="1:2">
      <c r="A579" t="s">
        <v>630</v>
      </c>
      <c r="B579" t="s">
        <v>1093</v>
      </c>
    </row>
    <row r="580" spans="1:2">
      <c r="A580" t="s">
        <v>631</v>
      </c>
      <c r="B580" t="s">
        <v>1092</v>
      </c>
    </row>
    <row r="581" spans="1:2">
      <c r="A581" t="s">
        <v>632</v>
      </c>
      <c r="B581" t="s">
        <v>1092</v>
      </c>
    </row>
    <row r="582" spans="1:2">
      <c r="A582" t="s">
        <v>633</v>
      </c>
      <c r="B582" t="s">
        <v>1092</v>
      </c>
    </row>
    <row r="583" spans="1:2">
      <c r="A583" t="s">
        <v>634</v>
      </c>
      <c r="B583" t="s">
        <v>1092</v>
      </c>
    </row>
    <row r="584" spans="1:2">
      <c r="A584" t="s">
        <v>635</v>
      </c>
      <c r="B584" t="s">
        <v>1093</v>
      </c>
    </row>
    <row r="585" spans="1:2">
      <c r="A585" t="s">
        <v>636</v>
      </c>
      <c r="B585" t="s">
        <v>1092</v>
      </c>
    </row>
    <row r="586" spans="1:2">
      <c r="A586" t="s">
        <v>637</v>
      </c>
      <c r="B586" t="s">
        <v>1092</v>
      </c>
    </row>
    <row r="587" spans="1:2">
      <c r="A587" t="s">
        <v>638</v>
      </c>
      <c r="B587" t="s">
        <v>1093</v>
      </c>
    </row>
    <row r="588" spans="1:2">
      <c r="A588" t="s">
        <v>639</v>
      </c>
      <c r="B588" t="s">
        <v>1092</v>
      </c>
    </row>
    <row r="589" spans="1:2">
      <c r="A589" t="s">
        <v>640</v>
      </c>
      <c r="B589" t="s">
        <v>1092</v>
      </c>
    </row>
    <row r="590" spans="1:2">
      <c r="A590" t="s">
        <v>641</v>
      </c>
      <c r="B590" t="s">
        <v>1093</v>
      </c>
    </row>
    <row r="591" spans="1:2">
      <c r="A591" t="s">
        <v>642</v>
      </c>
      <c r="B591" t="s">
        <v>1092</v>
      </c>
    </row>
    <row r="592" spans="1:2">
      <c r="A592" t="s">
        <v>643</v>
      </c>
      <c r="B592" t="s">
        <v>1093</v>
      </c>
    </row>
    <row r="593" spans="1:2">
      <c r="A593" t="s">
        <v>644</v>
      </c>
      <c r="B593" t="s">
        <v>1093</v>
      </c>
    </row>
    <row r="594" spans="1:2">
      <c r="A594" t="s">
        <v>645</v>
      </c>
      <c r="B594" t="s">
        <v>1092</v>
      </c>
    </row>
    <row r="595" spans="1:2">
      <c r="A595" t="s">
        <v>646</v>
      </c>
      <c r="B595" t="s">
        <v>1092</v>
      </c>
    </row>
    <row r="596" spans="1:2">
      <c r="A596" t="s">
        <v>647</v>
      </c>
      <c r="B596" t="s">
        <v>1092</v>
      </c>
    </row>
    <row r="597" spans="1:2">
      <c r="A597" t="s">
        <v>648</v>
      </c>
      <c r="B597" t="s">
        <v>1092</v>
      </c>
    </row>
    <row r="598" spans="1:2">
      <c r="A598" t="s">
        <v>649</v>
      </c>
      <c r="B598" t="s">
        <v>1092</v>
      </c>
    </row>
    <row r="599" spans="1:2">
      <c r="A599" t="s">
        <v>650</v>
      </c>
      <c r="B599" t="s">
        <v>1092</v>
      </c>
    </row>
    <row r="600" spans="1:2">
      <c r="A600" t="s">
        <v>651</v>
      </c>
      <c r="B600" t="s">
        <v>1092</v>
      </c>
    </row>
    <row r="601" spans="1:2">
      <c r="A601" t="s">
        <v>652</v>
      </c>
      <c r="B601" t="s">
        <v>1093</v>
      </c>
    </row>
    <row r="602" spans="1:2">
      <c r="A602" t="s">
        <v>653</v>
      </c>
      <c r="B602" t="s">
        <v>1092</v>
      </c>
    </row>
    <row r="603" spans="1:2">
      <c r="A603" t="s">
        <v>654</v>
      </c>
      <c r="B603" t="s">
        <v>1093</v>
      </c>
    </row>
    <row r="604" spans="1:2">
      <c r="A604" t="s">
        <v>655</v>
      </c>
      <c r="B604" t="s">
        <v>1093</v>
      </c>
    </row>
    <row r="605" spans="1:2">
      <c r="A605" t="s">
        <v>656</v>
      </c>
      <c r="B605" t="s">
        <v>1092</v>
      </c>
    </row>
    <row r="606" spans="1:2">
      <c r="A606" t="s">
        <v>657</v>
      </c>
      <c r="B606" t="s">
        <v>1092</v>
      </c>
    </row>
    <row r="607" spans="1:2">
      <c r="A607" t="s">
        <v>658</v>
      </c>
      <c r="B607" t="s">
        <v>1092</v>
      </c>
    </row>
    <row r="608" spans="1:2">
      <c r="A608" t="s">
        <v>659</v>
      </c>
      <c r="B608" t="s">
        <v>1092</v>
      </c>
    </row>
    <row r="609" spans="1:2">
      <c r="A609" t="s">
        <v>660</v>
      </c>
      <c r="B609" t="s">
        <v>1093</v>
      </c>
    </row>
    <row r="610" spans="1:2">
      <c r="A610" t="s">
        <v>661</v>
      </c>
      <c r="B610" t="s">
        <v>1093</v>
      </c>
    </row>
    <row r="611" spans="1:2">
      <c r="A611" t="s">
        <v>662</v>
      </c>
      <c r="B611" t="s">
        <v>1092</v>
      </c>
    </row>
    <row r="612" spans="1:2">
      <c r="A612" t="s">
        <v>663</v>
      </c>
      <c r="B612" t="s">
        <v>1093</v>
      </c>
    </row>
    <row r="613" spans="1:2">
      <c r="A613" t="s">
        <v>664</v>
      </c>
      <c r="B613" t="s">
        <v>1092</v>
      </c>
    </row>
    <row r="614" spans="1:2">
      <c r="A614" t="s">
        <v>665</v>
      </c>
      <c r="B614" t="s">
        <v>1092</v>
      </c>
    </row>
    <row r="615" spans="1:2">
      <c r="A615" t="s">
        <v>666</v>
      </c>
      <c r="B615" t="s">
        <v>1092</v>
      </c>
    </row>
    <row r="616" spans="1:2">
      <c r="A616" t="s">
        <v>667</v>
      </c>
      <c r="B616" t="s">
        <v>1093</v>
      </c>
    </row>
    <row r="617" spans="1:2">
      <c r="A617" t="s">
        <v>668</v>
      </c>
      <c r="B617" t="s">
        <v>1092</v>
      </c>
    </row>
    <row r="618" spans="1:2">
      <c r="A618" t="s">
        <v>669</v>
      </c>
      <c r="B618" t="s">
        <v>1093</v>
      </c>
    </row>
    <row r="619" spans="1:2">
      <c r="A619" t="s">
        <v>670</v>
      </c>
      <c r="B619" t="s">
        <v>1092</v>
      </c>
    </row>
    <row r="620" spans="1:2">
      <c r="A620" t="s">
        <v>671</v>
      </c>
      <c r="B620" t="s">
        <v>1092</v>
      </c>
    </row>
    <row r="621" spans="1:2">
      <c r="A621" t="s">
        <v>672</v>
      </c>
      <c r="B621" t="s">
        <v>1093</v>
      </c>
    </row>
    <row r="622" spans="1:2">
      <c r="A622" t="s">
        <v>673</v>
      </c>
      <c r="B622" t="s">
        <v>1093</v>
      </c>
    </row>
    <row r="623" spans="1:2">
      <c r="A623" t="s">
        <v>674</v>
      </c>
      <c r="B623" t="s">
        <v>1093</v>
      </c>
    </row>
    <row r="624" spans="1:2">
      <c r="A624" t="s">
        <v>675</v>
      </c>
      <c r="B624" t="s">
        <v>1092</v>
      </c>
    </row>
    <row r="625" spans="1:2">
      <c r="A625" t="s">
        <v>676</v>
      </c>
      <c r="B625" t="s">
        <v>1092</v>
      </c>
    </row>
    <row r="626" spans="1:2">
      <c r="A626" t="s">
        <v>677</v>
      </c>
      <c r="B626" t="s">
        <v>1092</v>
      </c>
    </row>
    <row r="627" spans="1:2">
      <c r="A627" t="s">
        <v>678</v>
      </c>
      <c r="B627" t="s">
        <v>1093</v>
      </c>
    </row>
    <row r="628" spans="1:2">
      <c r="A628" t="s">
        <v>679</v>
      </c>
      <c r="B628" t="s">
        <v>1092</v>
      </c>
    </row>
    <row r="629" spans="1:2">
      <c r="A629" t="s">
        <v>680</v>
      </c>
      <c r="B629" t="s">
        <v>1092</v>
      </c>
    </row>
    <row r="630" spans="1:2">
      <c r="A630" t="s">
        <v>681</v>
      </c>
      <c r="B630" t="s">
        <v>1092</v>
      </c>
    </row>
    <row r="631" spans="1:2">
      <c r="A631" t="s">
        <v>682</v>
      </c>
      <c r="B631" t="s">
        <v>1092</v>
      </c>
    </row>
    <row r="632" spans="1:2">
      <c r="A632" t="s">
        <v>683</v>
      </c>
      <c r="B632" t="s">
        <v>1092</v>
      </c>
    </row>
    <row r="633" spans="1:2">
      <c r="A633" t="s">
        <v>684</v>
      </c>
      <c r="B633" t="s">
        <v>1092</v>
      </c>
    </row>
    <row r="634" spans="1:2">
      <c r="A634" t="s">
        <v>685</v>
      </c>
      <c r="B634" t="s">
        <v>1093</v>
      </c>
    </row>
    <row r="635" spans="1:2">
      <c r="A635" t="s">
        <v>686</v>
      </c>
      <c r="B635" t="s">
        <v>1092</v>
      </c>
    </row>
    <row r="636" spans="1:2">
      <c r="A636" t="s">
        <v>687</v>
      </c>
      <c r="B636" t="s">
        <v>1092</v>
      </c>
    </row>
    <row r="637" spans="1:2">
      <c r="A637" t="s">
        <v>688</v>
      </c>
      <c r="B637" t="s">
        <v>1092</v>
      </c>
    </row>
    <row r="638" spans="1:2">
      <c r="A638" t="s">
        <v>689</v>
      </c>
      <c r="B638" t="s">
        <v>1092</v>
      </c>
    </row>
    <row r="639" spans="1:2">
      <c r="A639" t="s">
        <v>690</v>
      </c>
      <c r="B639" t="s">
        <v>1092</v>
      </c>
    </row>
    <row r="640" spans="1:2">
      <c r="A640" t="s">
        <v>691</v>
      </c>
      <c r="B640" t="s">
        <v>1093</v>
      </c>
    </row>
    <row r="641" spans="1:2">
      <c r="A641" t="s">
        <v>692</v>
      </c>
      <c r="B641" t="s">
        <v>1093</v>
      </c>
    </row>
    <row r="642" spans="1:2">
      <c r="A642" t="s">
        <v>693</v>
      </c>
      <c r="B642" t="s">
        <v>1092</v>
      </c>
    </row>
    <row r="643" spans="1:2">
      <c r="A643" t="s">
        <v>694</v>
      </c>
      <c r="B643" t="s">
        <v>1092</v>
      </c>
    </row>
    <row r="644" spans="1:2">
      <c r="A644" t="s">
        <v>695</v>
      </c>
      <c r="B644" t="s">
        <v>1092</v>
      </c>
    </row>
    <row r="645" spans="1:2">
      <c r="A645" t="s">
        <v>696</v>
      </c>
      <c r="B645" t="s">
        <v>1093</v>
      </c>
    </row>
    <row r="646" spans="1:2">
      <c r="A646" t="s">
        <v>697</v>
      </c>
      <c r="B646" t="s">
        <v>1093</v>
      </c>
    </row>
    <row r="647" spans="1:2">
      <c r="A647" t="s">
        <v>698</v>
      </c>
      <c r="B647" t="s">
        <v>1093</v>
      </c>
    </row>
    <row r="648" spans="1:2">
      <c r="A648" t="s">
        <v>699</v>
      </c>
      <c r="B648" t="s">
        <v>1092</v>
      </c>
    </row>
    <row r="649" spans="1:2">
      <c r="A649" t="s">
        <v>700</v>
      </c>
      <c r="B649" t="s">
        <v>1092</v>
      </c>
    </row>
    <row r="650" spans="1:2">
      <c r="A650" t="s">
        <v>701</v>
      </c>
      <c r="B650" t="s">
        <v>1093</v>
      </c>
    </row>
    <row r="651" spans="1:2">
      <c r="A651" t="s">
        <v>702</v>
      </c>
      <c r="B651" t="s">
        <v>1092</v>
      </c>
    </row>
    <row r="652" spans="1:2">
      <c r="A652" t="s">
        <v>703</v>
      </c>
      <c r="B652" t="s">
        <v>1092</v>
      </c>
    </row>
    <row r="653" spans="1:2">
      <c r="A653" t="s">
        <v>704</v>
      </c>
      <c r="B653" t="s">
        <v>1093</v>
      </c>
    </row>
    <row r="654" spans="1:2">
      <c r="A654" t="s">
        <v>705</v>
      </c>
      <c r="B654" t="s">
        <v>1093</v>
      </c>
    </row>
    <row r="655" spans="1:2">
      <c r="A655" t="s">
        <v>706</v>
      </c>
      <c r="B655" t="s">
        <v>1092</v>
      </c>
    </row>
    <row r="656" spans="1:2">
      <c r="A656" t="s">
        <v>707</v>
      </c>
      <c r="B656" t="s">
        <v>1092</v>
      </c>
    </row>
    <row r="657" spans="1:2">
      <c r="A657" t="s">
        <v>708</v>
      </c>
      <c r="B657" t="s">
        <v>1092</v>
      </c>
    </row>
    <row r="658" spans="1:2">
      <c r="A658" t="s">
        <v>709</v>
      </c>
      <c r="B658" t="s">
        <v>1093</v>
      </c>
    </row>
    <row r="659" spans="1:2">
      <c r="A659" t="s">
        <v>710</v>
      </c>
      <c r="B659" t="s">
        <v>1093</v>
      </c>
    </row>
    <row r="660" spans="1:2">
      <c r="A660" t="s">
        <v>711</v>
      </c>
      <c r="B660" t="s">
        <v>1092</v>
      </c>
    </row>
    <row r="661" spans="1:2">
      <c r="A661" t="s">
        <v>712</v>
      </c>
      <c r="B661" t="s">
        <v>1093</v>
      </c>
    </row>
    <row r="662" spans="1:2">
      <c r="A662" t="s">
        <v>713</v>
      </c>
      <c r="B662" t="s">
        <v>1093</v>
      </c>
    </row>
    <row r="663" spans="1:2">
      <c r="A663" t="s">
        <v>714</v>
      </c>
      <c r="B663" t="s">
        <v>1092</v>
      </c>
    </row>
    <row r="664" spans="1:2">
      <c r="A664" t="s">
        <v>715</v>
      </c>
      <c r="B664" t="s">
        <v>1093</v>
      </c>
    </row>
    <row r="665" spans="1:2">
      <c r="A665" t="s">
        <v>716</v>
      </c>
      <c r="B665" t="s">
        <v>1092</v>
      </c>
    </row>
    <row r="666" spans="1:2">
      <c r="A666" t="s">
        <v>717</v>
      </c>
      <c r="B666" t="s">
        <v>1093</v>
      </c>
    </row>
    <row r="667" spans="1:2">
      <c r="A667" t="s">
        <v>718</v>
      </c>
      <c r="B667" t="s">
        <v>1093</v>
      </c>
    </row>
    <row r="668" spans="1:2">
      <c r="A668" t="s">
        <v>719</v>
      </c>
      <c r="B668" t="s">
        <v>1092</v>
      </c>
    </row>
    <row r="669" spans="1:2">
      <c r="A669" t="s">
        <v>720</v>
      </c>
      <c r="B669" t="s">
        <v>1093</v>
      </c>
    </row>
    <row r="670" spans="1:2">
      <c r="A670" t="s">
        <v>721</v>
      </c>
      <c r="B670" t="s">
        <v>1093</v>
      </c>
    </row>
    <row r="671" spans="1:2">
      <c r="A671" t="s">
        <v>722</v>
      </c>
      <c r="B671" t="s">
        <v>1093</v>
      </c>
    </row>
    <row r="672" spans="1:2">
      <c r="A672" t="s">
        <v>723</v>
      </c>
      <c r="B672" t="s">
        <v>1092</v>
      </c>
    </row>
    <row r="673" spans="1:2">
      <c r="A673" t="s">
        <v>724</v>
      </c>
      <c r="B673" t="s">
        <v>1093</v>
      </c>
    </row>
    <row r="674" spans="1:2">
      <c r="A674" t="s">
        <v>725</v>
      </c>
      <c r="B674" t="s">
        <v>1093</v>
      </c>
    </row>
    <row r="675" spans="1:2">
      <c r="A675" t="s">
        <v>726</v>
      </c>
      <c r="B675" t="s">
        <v>1092</v>
      </c>
    </row>
    <row r="676" spans="1:2">
      <c r="A676" t="s">
        <v>727</v>
      </c>
      <c r="B676" t="s">
        <v>1093</v>
      </c>
    </row>
    <row r="677" spans="1:2">
      <c r="A677" t="s">
        <v>728</v>
      </c>
      <c r="B677" t="s">
        <v>1093</v>
      </c>
    </row>
    <row r="678" spans="1:2">
      <c r="A678" t="s">
        <v>729</v>
      </c>
      <c r="B678" t="s">
        <v>1092</v>
      </c>
    </row>
    <row r="679" spans="1:2">
      <c r="A679" t="s">
        <v>730</v>
      </c>
      <c r="B679" t="s">
        <v>1092</v>
      </c>
    </row>
    <row r="680" spans="1:2">
      <c r="A680" t="s">
        <v>731</v>
      </c>
      <c r="B680" t="s">
        <v>1092</v>
      </c>
    </row>
    <row r="681" spans="1:2">
      <c r="A681" t="s">
        <v>732</v>
      </c>
      <c r="B681" t="s">
        <v>1093</v>
      </c>
    </row>
    <row r="682" spans="1:2">
      <c r="A682" t="s">
        <v>733</v>
      </c>
      <c r="B682" t="s">
        <v>1093</v>
      </c>
    </row>
    <row r="683" spans="1:2">
      <c r="A683" t="s">
        <v>734</v>
      </c>
      <c r="B683" t="s">
        <v>1092</v>
      </c>
    </row>
    <row r="684" spans="1:2">
      <c r="A684" t="s">
        <v>735</v>
      </c>
      <c r="B684" t="s">
        <v>1093</v>
      </c>
    </row>
    <row r="685" spans="1:2">
      <c r="A685" t="s">
        <v>736</v>
      </c>
      <c r="B685" t="s">
        <v>1093</v>
      </c>
    </row>
    <row r="686" spans="1:2">
      <c r="A686" t="s">
        <v>737</v>
      </c>
      <c r="B686" t="s">
        <v>1092</v>
      </c>
    </row>
    <row r="687" spans="1:2">
      <c r="A687" t="s">
        <v>738</v>
      </c>
      <c r="B687" t="s">
        <v>1093</v>
      </c>
    </row>
    <row r="688" spans="1:2">
      <c r="A688" t="s">
        <v>739</v>
      </c>
      <c r="B688" t="s">
        <v>1093</v>
      </c>
    </row>
    <row r="689" spans="1:2">
      <c r="A689" t="s">
        <v>740</v>
      </c>
      <c r="B689" t="s">
        <v>1092</v>
      </c>
    </row>
    <row r="690" spans="1:2">
      <c r="A690" t="s">
        <v>741</v>
      </c>
      <c r="B690" t="s">
        <v>1093</v>
      </c>
    </row>
    <row r="691" spans="1:2">
      <c r="A691" t="s">
        <v>742</v>
      </c>
      <c r="B691" t="s">
        <v>1093</v>
      </c>
    </row>
    <row r="692" spans="1:2">
      <c r="A692" t="s">
        <v>743</v>
      </c>
      <c r="B692" t="s">
        <v>1092</v>
      </c>
    </row>
    <row r="693" spans="1:2">
      <c r="A693" t="s">
        <v>744</v>
      </c>
      <c r="B693" t="s">
        <v>1093</v>
      </c>
    </row>
    <row r="694" spans="1:2">
      <c r="A694" t="s">
        <v>745</v>
      </c>
      <c r="B694" t="s">
        <v>1092</v>
      </c>
    </row>
    <row r="695" spans="1:2">
      <c r="A695" t="s">
        <v>746</v>
      </c>
      <c r="B695" t="s">
        <v>1092</v>
      </c>
    </row>
    <row r="696" spans="1:2">
      <c r="A696" t="s">
        <v>747</v>
      </c>
      <c r="B696" t="s">
        <v>1093</v>
      </c>
    </row>
    <row r="697" spans="1:2">
      <c r="A697" t="s">
        <v>748</v>
      </c>
      <c r="B697" t="s">
        <v>1092</v>
      </c>
    </row>
    <row r="698" spans="1:2">
      <c r="A698" t="s">
        <v>749</v>
      </c>
      <c r="B698" t="s">
        <v>1093</v>
      </c>
    </row>
    <row r="699" spans="1:2">
      <c r="A699" t="s">
        <v>750</v>
      </c>
      <c r="B699" t="s">
        <v>1093</v>
      </c>
    </row>
    <row r="700" spans="1:2">
      <c r="A700" t="s">
        <v>751</v>
      </c>
      <c r="B700" t="s">
        <v>1092</v>
      </c>
    </row>
    <row r="701" spans="1:2">
      <c r="A701" t="s">
        <v>752</v>
      </c>
      <c r="B701" t="s">
        <v>1092</v>
      </c>
    </row>
    <row r="702" spans="1:2">
      <c r="A702" t="s">
        <v>753</v>
      </c>
      <c r="B702" t="s">
        <v>1092</v>
      </c>
    </row>
    <row r="703" spans="1:2">
      <c r="A703" t="s">
        <v>754</v>
      </c>
      <c r="B703" t="s">
        <v>1093</v>
      </c>
    </row>
    <row r="704" spans="1:2">
      <c r="A704" t="s">
        <v>755</v>
      </c>
      <c r="B704" t="s">
        <v>1092</v>
      </c>
    </row>
    <row r="705" spans="1:2">
      <c r="A705" t="s">
        <v>756</v>
      </c>
      <c r="B705" t="s">
        <v>1092</v>
      </c>
    </row>
    <row r="706" spans="1:2">
      <c r="A706" t="s">
        <v>757</v>
      </c>
      <c r="B706" t="s">
        <v>1093</v>
      </c>
    </row>
    <row r="707" spans="1:2">
      <c r="A707" t="s">
        <v>758</v>
      </c>
      <c r="B707" t="s">
        <v>1092</v>
      </c>
    </row>
    <row r="708" spans="1:2">
      <c r="A708" t="s">
        <v>759</v>
      </c>
      <c r="B708" t="s">
        <v>1093</v>
      </c>
    </row>
    <row r="709" spans="1:2">
      <c r="A709" t="s">
        <v>760</v>
      </c>
      <c r="B709" t="s">
        <v>1093</v>
      </c>
    </row>
    <row r="710" spans="1:2">
      <c r="A710" t="s">
        <v>761</v>
      </c>
      <c r="B710" t="s">
        <v>1092</v>
      </c>
    </row>
    <row r="711" spans="1:2">
      <c r="A711" t="s">
        <v>762</v>
      </c>
      <c r="B711" t="s">
        <v>1092</v>
      </c>
    </row>
    <row r="712" spans="1:2">
      <c r="A712" t="s">
        <v>763</v>
      </c>
      <c r="B712" t="s">
        <v>1093</v>
      </c>
    </row>
    <row r="713" spans="1:2">
      <c r="A713" t="s">
        <v>764</v>
      </c>
      <c r="B713" t="s">
        <v>1093</v>
      </c>
    </row>
    <row r="714" spans="1:2">
      <c r="A714" t="s">
        <v>765</v>
      </c>
      <c r="B714" t="s">
        <v>1093</v>
      </c>
    </row>
    <row r="715" spans="1:2">
      <c r="A715" t="s">
        <v>766</v>
      </c>
      <c r="B715" t="s">
        <v>1092</v>
      </c>
    </row>
    <row r="716" spans="1:2">
      <c r="A716" t="s">
        <v>767</v>
      </c>
      <c r="B716" t="s">
        <v>1092</v>
      </c>
    </row>
    <row r="717" spans="1:2">
      <c r="A717" t="s">
        <v>768</v>
      </c>
      <c r="B717" t="s">
        <v>1092</v>
      </c>
    </row>
    <row r="718" spans="1:2">
      <c r="A718" t="s">
        <v>769</v>
      </c>
      <c r="B718" t="s">
        <v>1093</v>
      </c>
    </row>
    <row r="719" spans="1:2">
      <c r="A719" t="s">
        <v>770</v>
      </c>
      <c r="B719" t="s">
        <v>1092</v>
      </c>
    </row>
    <row r="720" spans="1:2">
      <c r="A720" t="s">
        <v>771</v>
      </c>
      <c r="B720" t="s">
        <v>1092</v>
      </c>
    </row>
    <row r="721" spans="1:2">
      <c r="A721" t="s">
        <v>772</v>
      </c>
      <c r="B721" t="s">
        <v>1092</v>
      </c>
    </row>
    <row r="722" spans="1:2">
      <c r="A722" t="s">
        <v>773</v>
      </c>
      <c r="B722" t="s">
        <v>1093</v>
      </c>
    </row>
    <row r="723" spans="1:2">
      <c r="A723" t="s">
        <v>774</v>
      </c>
      <c r="B723" t="s">
        <v>1092</v>
      </c>
    </row>
    <row r="724" spans="1:2">
      <c r="A724" t="s">
        <v>775</v>
      </c>
      <c r="B724" t="s">
        <v>1092</v>
      </c>
    </row>
    <row r="725" spans="1:2">
      <c r="A725" t="s">
        <v>776</v>
      </c>
      <c r="B725" t="s">
        <v>1093</v>
      </c>
    </row>
    <row r="726" spans="1:2">
      <c r="A726" t="s">
        <v>777</v>
      </c>
      <c r="B726" t="s">
        <v>1093</v>
      </c>
    </row>
    <row r="727" spans="1:2">
      <c r="A727" t="s">
        <v>778</v>
      </c>
      <c r="B727" t="s">
        <v>1093</v>
      </c>
    </row>
    <row r="728" spans="1:2">
      <c r="A728" t="s">
        <v>779</v>
      </c>
      <c r="B728" t="s">
        <v>1093</v>
      </c>
    </row>
    <row r="729" spans="1:2">
      <c r="A729" t="s">
        <v>780</v>
      </c>
      <c r="B729" t="s">
        <v>1092</v>
      </c>
    </row>
    <row r="730" spans="1:2">
      <c r="A730" t="s">
        <v>781</v>
      </c>
      <c r="B730" t="s">
        <v>1093</v>
      </c>
    </row>
    <row r="731" spans="1:2">
      <c r="A731" t="s">
        <v>782</v>
      </c>
      <c r="B731" t="s">
        <v>1092</v>
      </c>
    </row>
    <row r="732" spans="1:2">
      <c r="A732" t="s">
        <v>783</v>
      </c>
      <c r="B732" t="s">
        <v>1093</v>
      </c>
    </row>
    <row r="733" spans="1:2">
      <c r="A733" t="s">
        <v>784</v>
      </c>
      <c r="B733" t="s">
        <v>1093</v>
      </c>
    </row>
    <row r="734" spans="1:2">
      <c r="A734" t="s">
        <v>785</v>
      </c>
      <c r="B734" t="s">
        <v>1092</v>
      </c>
    </row>
    <row r="735" spans="1:2">
      <c r="A735" t="s">
        <v>786</v>
      </c>
      <c r="B735" t="s">
        <v>1093</v>
      </c>
    </row>
    <row r="736" spans="1:2">
      <c r="A736" t="s">
        <v>787</v>
      </c>
      <c r="B736" t="s">
        <v>1092</v>
      </c>
    </row>
    <row r="737" spans="1:2">
      <c r="A737" t="s">
        <v>788</v>
      </c>
      <c r="B737" t="s">
        <v>1093</v>
      </c>
    </row>
    <row r="738" spans="1:2">
      <c r="A738" t="s">
        <v>789</v>
      </c>
      <c r="B738" t="s">
        <v>1093</v>
      </c>
    </row>
    <row r="739" spans="1:2">
      <c r="A739" t="s">
        <v>790</v>
      </c>
      <c r="B739" t="s">
        <v>1092</v>
      </c>
    </row>
    <row r="740" spans="1:2">
      <c r="A740" t="s">
        <v>791</v>
      </c>
      <c r="B740" t="s">
        <v>1092</v>
      </c>
    </row>
    <row r="741" spans="1:2">
      <c r="A741" t="s">
        <v>792</v>
      </c>
      <c r="B741" t="s">
        <v>1092</v>
      </c>
    </row>
    <row r="742" spans="1:2">
      <c r="A742" t="s">
        <v>793</v>
      </c>
      <c r="B742" t="s">
        <v>1092</v>
      </c>
    </row>
    <row r="743" spans="1:2">
      <c r="A743" t="s">
        <v>794</v>
      </c>
      <c r="B743" t="s">
        <v>1093</v>
      </c>
    </row>
    <row r="744" spans="1:2">
      <c r="A744" t="s">
        <v>795</v>
      </c>
      <c r="B744" t="s">
        <v>1092</v>
      </c>
    </row>
    <row r="745" spans="1:2">
      <c r="A745" t="s">
        <v>796</v>
      </c>
      <c r="B745" t="s">
        <v>1092</v>
      </c>
    </row>
    <row r="746" spans="1:2">
      <c r="A746" t="s">
        <v>797</v>
      </c>
      <c r="B746" t="s">
        <v>1092</v>
      </c>
    </row>
    <row r="747" spans="1:2">
      <c r="A747" t="s">
        <v>798</v>
      </c>
      <c r="B747" t="s">
        <v>1093</v>
      </c>
    </row>
    <row r="748" spans="1:2">
      <c r="A748" t="s">
        <v>799</v>
      </c>
      <c r="B748" t="s">
        <v>1092</v>
      </c>
    </row>
    <row r="749" spans="1:2">
      <c r="A749" t="s">
        <v>800</v>
      </c>
      <c r="B749" t="s">
        <v>1092</v>
      </c>
    </row>
    <row r="750" spans="1:2">
      <c r="A750" t="s">
        <v>801</v>
      </c>
      <c r="B750" t="s">
        <v>1093</v>
      </c>
    </row>
    <row r="751" spans="1:2">
      <c r="A751" t="s">
        <v>802</v>
      </c>
      <c r="B751" t="s">
        <v>1092</v>
      </c>
    </row>
    <row r="752" spans="1:2">
      <c r="A752" t="s">
        <v>803</v>
      </c>
      <c r="B752" t="s">
        <v>1093</v>
      </c>
    </row>
    <row r="753" spans="1:2">
      <c r="A753" t="s">
        <v>804</v>
      </c>
      <c r="B753" t="s">
        <v>1093</v>
      </c>
    </row>
    <row r="754" spans="1:2">
      <c r="A754" t="s">
        <v>805</v>
      </c>
      <c r="B754" t="s">
        <v>1093</v>
      </c>
    </row>
    <row r="755" spans="1:2">
      <c r="A755" t="s">
        <v>806</v>
      </c>
      <c r="B755" t="s">
        <v>1092</v>
      </c>
    </row>
    <row r="756" spans="1:2">
      <c r="A756" t="s">
        <v>807</v>
      </c>
      <c r="B756" t="s">
        <v>1093</v>
      </c>
    </row>
    <row r="757" spans="1:2">
      <c r="A757" t="s">
        <v>808</v>
      </c>
      <c r="B757" t="s">
        <v>1092</v>
      </c>
    </row>
    <row r="758" spans="1:2">
      <c r="A758" t="s">
        <v>809</v>
      </c>
      <c r="B758" t="s">
        <v>1092</v>
      </c>
    </row>
    <row r="759" spans="1:2">
      <c r="A759" t="s">
        <v>810</v>
      </c>
      <c r="B759" t="s">
        <v>1092</v>
      </c>
    </row>
    <row r="760" spans="1:2">
      <c r="A760" t="s">
        <v>811</v>
      </c>
      <c r="B760" t="s">
        <v>1093</v>
      </c>
    </row>
    <row r="761" spans="1:2">
      <c r="A761" t="s">
        <v>812</v>
      </c>
      <c r="B761" t="s">
        <v>1092</v>
      </c>
    </row>
    <row r="762" spans="1:2">
      <c r="A762" t="s">
        <v>813</v>
      </c>
      <c r="B762" t="s">
        <v>1092</v>
      </c>
    </row>
    <row r="763" spans="1:2">
      <c r="A763" t="s">
        <v>814</v>
      </c>
      <c r="B763" t="s">
        <v>1092</v>
      </c>
    </row>
    <row r="764" spans="1:2">
      <c r="A764" t="s">
        <v>815</v>
      </c>
      <c r="B764" t="s">
        <v>1093</v>
      </c>
    </row>
    <row r="765" spans="1:2">
      <c r="A765" t="s">
        <v>816</v>
      </c>
      <c r="B765" t="s">
        <v>1093</v>
      </c>
    </row>
    <row r="766" spans="1:2">
      <c r="A766" t="s">
        <v>817</v>
      </c>
      <c r="B766" t="s">
        <v>1093</v>
      </c>
    </row>
    <row r="767" spans="1:2">
      <c r="A767" t="s">
        <v>818</v>
      </c>
      <c r="B767" t="s">
        <v>1092</v>
      </c>
    </row>
    <row r="768" spans="1:2">
      <c r="A768" t="s">
        <v>819</v>
      </c>
      <c r="B768" t="s">
        <v>1093</v>
      </c>
    </row>
    <row r="769" spans="1:2">
      <c r="A769" t="s">
        <v>820</v>
      </c>
      <c r="B769" t="s">
        <v>1092</v>
      </c>
    </row>
    <row r="770" spans="1:2">
      <c r="A770" t="s">
        <v>821</v>
      </c>
      <c r="B770" t="s">
        <v>1093</v>
      </c>
    </row>
    <row r="771" spans="1:2">
      <c r="A771" t="s">
        <v>822</v>
      </c>
      <c r="B771" t="s">
        <v>1093</v>
      </c>
    </row>
    <row r="772" spans="1:2">
      <c r="A772" t="s">
        <v>823</v>
      </c>
      <c r="B772" t="s">
        <v>1092</v>
      </c>
    </row>
    <row r="773" spans="1:2">
      <c r="A773" t="s">
        <v>824</v>
      </c>
      <c r="B773" t="s">
        <v>1093</v>
      </c>
    </row>
    <row r="774" spans="1:2">
      <c r="A774" t="s">
        <v>825</v>
      </c>
      <c r="B774" t="s">
        <v>1093</v>
      </c>
    </row>
    <row r="775" spans="1:2">
      <c r="A775" t="s">
        <v>826</v>
      </c>
      <c r="B775" t="s">
        <v>1093</v>
      </c>
    </row>
    <row r="776" spans="1:2">
      <c r="A776" t="s">
        <v>827</v>
      </c>
      <c r="B776" t="s">
        <v>1093</v>
      </c>
    </row>
    <row r="777" spans="1:2">
      <c r="A777" t="s">
        <v>828</v>
      </c>
      <c r="B777" t="s">
        <v>1093</v>
      </c>
    </row>
    <row r="778" spans="1:2">
      <c r="A778" t="s">
        <v>829</v>
      </c>
      <c r="B778" t="s">
        <v>1093</v>
      </c>
    </row>
    <row r="779" spans="1:2">
      <c r="A779" t="s">
        <v>830</v>
      </c>
      <c r="B779" t="s">
        <v>1093</v>
      </c>
    </row>
    <row r="780" spans="1:2">
      <c r="A780" t="s">
        <v>831</v>
      </c>
      <c r="B780" t="s">
        <v>1092</v>
      </c>
    </row>
    <row r="781" spans="1:2">
      <c r="A781" t="s">
        <v>832</v>
      </c>
      <c r="B781" t="s">
        <v>1092</v>
      </c>
    </row>
    <row r="782" spans="1:2">
      <c r="A782" t="s">
        <v>833</v>
      </c>
      <c r="B782" t="s">
        <v>1092</v>
      </c>
    </row>
    <row r="783" spans="1:2">
      <c r="A783" t="s">
        <v>834</v>
      </c>
      <c r="B783" t="s">
        <v>1093</v>
      </c>
    </row>
    <row r="784" spans="1:2">
      <c r="A784" t="s">
        <v>835</v>
      </c>
      <c r="B784" t="s">
        <v>1092</v>
      </c>
    </row>
    <row r="785" spans="1:2">
      <c r="A785" t="s">
        <v>836</v>
      </c>
      <c r="B785" t="s">
        <v>1092</v>
      </c>
    </row>
    <row r="786" spans="1:2">
      <c r="A786" t="s">
        <v>837</v>
      </c>
      <c r="B786" t="s">
        <v>1092</v>
      </c>
    </row>
    <row r="787" spans="1:2">
      <c r="A787" t="s">
        <v>838</v>
      </c>
      <c r="B787" t="s">
        <v>1093</v>
      </c>
    </row>
    <row r="788" spans="1:2">
      <c r="A788" t="s">
        <v>839</v>
      </c>
      <c r="B788" t="s">
        <v>1093</v>
      </c>
    </row>
    <row r="789" spans="1:2">
      <c r="A789" t="s">
        <v>840</v>
      </c>
      <c r="B789" t="s">
        <v>1092</v>
      </c>
    </row>
    <row r="790" spans="1:2">
      <c r="A790" t="s">
        <v>841</v>
      </c>
      <c r="B790" t="s">
        <v>1092</v>
      </c>
    </row>
    <row r="791" spans="1:2">
      <c r="A791" t="s">
        <v>842</v>
      </c>
      <c r="B791" t="s">
        <v>1093</v>
      </c>
    </row>
    <row r="792" spans="1:2">
      <c r="A792" t="s">
        <v>843</v>
      </c>
      <c r="B792" t="s">
        <v>1092</v>
      </c>
    </row>
    <row r="793" spans="1:2">
      <c r="A793" t="s">
        <v>844</v>
      </c>
      <c r="B793" t="s">
        <v>1092</v>
      </c>
    </row>
    <row r="794" spans="1:2">
      <c r="A794" t="s">
        <v>845</v>
      </c>
      <c r="B794" t="s">
        <v>1093</v>
      </c>
    </row>
    <row r="795" spans="1:2">
      <c r="A795" t="s">
        <v>846</v>
      </c>
      <c r="B795" t="s">
        <v>1093</v>
      </c>
    </row>
    <row r="796" spans="1:2">
      <c r="A796" t="s">
        <v>847</v>
      </c>
      <c r="B796" t="s">
        <v>1093</v>
      </c>
    </row>
    <row r="797" spans="1:2">
      <c r="A797" t="s">
        <v>848</v>
      </c>
      <c r="B797" t="s">
        <v>1092</v>
      </c>
    </row>
    <row r="798" spans="1:2">
      <c r="A798" t="s">
        <v>849</v>
      </c>
      <c r="B798" t="s">
        <v>1092</v>
      </c>
    </row>
    <row r="799" spans="1:2">
      <c r="A799" t="s">
        <v>850</v>
      </c>
      <c r="B799" t="s">
        <v>1093</v>
      </c>
    </row>
    <row r="800" spans="1:2">
      <c r="A800" t="s">
        <v>851</v>
      </c>
      <c r="B800" t="s">
        <v>1093</v>
      </c>
    </row>
    <row r="801" spans="1:2">
      <c r="A801" t="s">
        <v>852</v>
      </c>
      <c r="B801" t="s">
        <v>1093</v>
      </c>
    </row>
    <row r="802" spans="1:2">
      <c r="A802" t="s">
        <v>853</v>
      </c>
      <c r="B802" t="s">
        <v>1092</v>
      </c>
    </row>
    <row r="803" spans="1:2">
      <c r="A803" t="s">
        <v>854</v>
      </c>
      <c r="B803" t="s">
        <v>1092</v>
      </c>
    </row>
    <row r="804" spans="1:2">
      <c r="A804" t="s">
        <v>855</v>
      </c>
      <c r="B804" t="s">
        <v>1092</v>
      </c>
    </row>
    <row r="805" spans="1:2">
      <c r="A805" t="s">
        <v>856</v>
      </c>
      <c r="B805" t="s">
        <v>1093</v>
      </c>
    </row>
    <row r="806" spans="1:2">
      <c r="A806" t="s">
        <v>857</v>
      </c>
      <c r="B806" t="s">
        <v>1092</v>
      </c>
    </row>
    <row r="807" spans="1:2">
      <c r="A807" t="s">
        <v>858</v>
      </c>
      <c r="B807" t="s">
        <v>1092</v>
      </c>
    </row>
    <row r="808" spans="1:2">
      <c r="A808" t="s">
        <v>859</v>
      </c>
      <c r="B808" t="s">
        <v>1092</v>
      </c>
    </row>
    <row r="809" spans="1:2">
      <c r="A809" t="s">
        <v>860</v>
      </c>
      <c r="B809" t="s">
        <v>1093</v>
      </c>
    </row>
    <row r="810" spans="1:2">
      <c r="A810" t="s">
        <v>861</v>
      </c>
      <c r="B810" t="s">
        <v>1093</v>
      </c>
    </row>
    <row r="811" spans="1:2">
      <c r="A811" t="s">
        <v>862</v>
      </c>
      <c r="B811" t="s">
        <v>1092</v>
      </c>
    </row>
    <row r="812" spans="1:2">
      <c r="A812" t="s">
        <v>863</v>
      </c>
      <c r="B812" t="s">
        <v>1093</v>
      </c>
    </row>
    <row r="813" spans="1:2">
      <c r="A813" t="s">
        <v>864</v>
      </c>
      <c r="B813" t="s">
        <v>1092</v>
      </c>
    </row>
    <row r="814" spans="1:2">
      <c r="A814" t="s">
        <v>865</v>
      </c>
      <c r="B814" t="s">
        <v>1092</v>
      </c>
    </row>
    <row r="815" spans="1:2">
      <c r="A815" t="s">
        <v>866</v>
      </c>
      <c r="B815" t="s">
        <v>1093</v>
      </c>
    </row>
    <row r="816" spans="1:2">
      <c r="A816" t="s">
        <v>867</v>
      </c>
      <c r="B816" t="s">
        <v>1093</v>
      </c>
    </row>
    <row r="817" spans="1:2">
      <c r="A817" t="s">
        <v>868</v>
      </c>
      <c r="B817" t="s">
        <v>1092</v>
      </c>
    </row>
    <row r="818" spans="1:2">
      <c r="A818" t="s">
        <v>869</v>
      </c>
      <c r="B818" t="s">
        <v>1093</v>
      </c>
    </row>
    <row r="819" spans="1:2">
      <c r="A819" t="s">
        <v>870</v>
      </c>
      <c r="B819" t="s">
        <v>1092</v>
      </c>
    </row>
    <row r="820" spans="1:2">
      <c r="A820" t="s">
        <v>871</v>
      </c>
      <c r="B820" t="s">
        <v>1093</v>
      </c>
    </row>
    <row r="821" spans="1:2">
      <c r="A821" t="s">
        <v>872</v>
      </c>
      <c r="B821" t="s">
        <v>1093</v>
      </c>
    </row>
    <row r="822" spans="1:2">
      <c r="A822" t="s">
        <v>873</v>
      </c>
      <c r="B822" t="s">
        <v>1093</v>
      </c>
    </row>
    <row r="823" spans="1:2">
      <c r="A823" t="s">
        <v>874</v>
      </c>
      <c r="B823" t="s">
        <v>1093</v>
      </c>
    </row>
    <row r="824" spans="1:2">
      <c r="A824" t="s">
        <v>875</v>
      </c>
      <c r="B824" t="s">
        <v>1092</v>
      </c>
    </row>
    <row r="825" spans="1:2">
      <c r="A825" t="s">
        <v>876</v>
      </c>
      <c r="B825" t="s">
        <v>1092</v>
      </c>
    </row>
    <row r="826" spans="1:2">
      <c r="A826" t="s">
        <v>877</v>
      </c>
      <c r="B826" t="s">
        <v>1093</v>
      </c>
    </row>
    <row r="827" spans="1:2">
      <c r="A827" t="s">
        <v>878</v>
      </c>
      <c r="B827" t="s">
        <v>1092</v>
      </c>
    </row>
    <row r="828" spans="1:2">
      <c r="A828" t="s">
        <v>879</v>
      </c>
      <c r="B828" t="s">
        <v>1092</v>
      </c>
    </row>
    <row r="829" spans="1:2">
      <c r="A829" t="s">
        <v>880</v>
      </c>
      <c r="B829" t="s">
        <v>1093</v>
      </c>
    </row>
    <row r="830" spans="1:2">
      <c r="A830" t="s">
        <v>881</v>
      </c>
      <c r="B830" t="s">
        <v>1093</v>
      </c>
    </row>
    <row r="831" spans="1:2">
      <c r="A831" t="s">
        <v>882</v>
      </c>
      <c r="B831" t="s">
        <v>1093</v>
      </c>
    </row>
    <row r="832" spans="1:2">
      <c r="A832" t="s">
        <v>883</v>
      </c>
      <c r="B832" t="s">
        <v>1092</v>
      </c>
    </row>
    <row r="833" spans="1:2">
      <c r="A833" t="s">
        <v>884</v>
      </c>
      <c r="B833" t="s">
        <v>1093</v>
      </c>
    </row>
    <row r="834" spans="1:2">
      <c r="A834" t="s">
        <v>885</v>
      </c>
      <c r="B834" t="s">
        <v>1093</v>
      </c>
    </row>
    <row r="835" spans="1:2">
      <c r="A835" t="s">
        <v>886</v>
      </c>
      <c r="B835" t="s">
        <v>1092</v>
      </c>
    </row>
    <row r="836" spans="1:2">
      <c r="A836" t="s">
        <v>887</v>
      </c>
      <c r="B836" t="s">
        <v>1093</v>
      </c>
    </row>
    <row r="837" spans="1:2">
      <c r="A837" t="s">
        <v>888</v>
      </c>
      <c r="B837" t="s">
        <v>1092</v>
      </c>
    </row>
    <row r="838" spans="1:2">
      <c r="A838" t="s">
        <v>889</v>
      </c>
      <c r="B838" t="s">
        <v>1093</v>
      </c>
    </row>
    <row r="839" spans="1:2">
      <c r="A839" t="s">
        <v>890</v>
      </c>
      <c r="B839" t="s">
        <v>1092</v>
      </c>
    </row>
    <row r="840" spans="1:2">
      <c r="A840" t="s">
        <v>891</v>
      </c>
      <c r="B840" t="s">
        <v>1093</v>
      </c>
    </row>
    <row r="841" spans="1:2">
      <c r="A841" t="s">
        <v>892</v>
      </c>
      <c r="B841" t="s">
        <v>1093</v>
      </c>
    </row>
    <row r="842" spans="1:2">
      <c r="A842" t="s">
        <v>893</v>
      </c>
      <c r="B842" t="s">
        <v>1092</v>
      </c>
    </row>
    <row r="843" spans="1:2">
      <c r="A843" t="s">
        <v>894</v>
      </c>
      <c r="B843" t="s">
        <v>1093</v>
      </c>
    </row>
    <row r="844" spans="1:2">
      <c r="A844" t="s">
        <v>895</v>
      </c>
      <c r="B844" t="s">
        <v>1092</v>
      </c>
    </row>
    <row r="845" spans="1:2">
      <c r="A845" t="s">
        <v>896</v>
      </c>
      <c r="B845" t="s">
        <v>1093</v>
      </c>
    </row>
    <row r="846" spans="1:2">
      <c r="A846" t="s">
        <v>897</v>
      </c>
      <c r="B846" t="s">
        <v>1092</v>
      </c>
    </row>
    <row r="847" spans="1:2">
      <c r="A847" t="s">
        <v>898</v>
      </c>
      <c r="B847" t="s">
        <v>1092</v>
      </c>
    </row>
    <row r="848" spans="1:2">
      <c r="A848" t="s">
        <v>899</v>
      </c>
      <c r="B848" t="s">
        <v>1093</v>
      </c>
    </row>
    <row r="849" spans="1:2">
      <c r="A849" t="s">
        <v>900</v>
      </c>
      <c r="B849" t="s">
        <v>1093</v>
      </c>
    </row>
    <row r="850" spans="1:2">
      <c r="A850" t="s">
        <v>901</v>
      </c>
      <c r="B850" t="s">
        <v>1092</v>
      </c>
    </row>
    <row r="851" spans="1:2">
      <c r="A851" t="s">
        <v>902</v>
      </c>
      <c r="B851" t="s">
        <v>1092</v>
      </c>
    </row>
    <row r="852" spans="1:2">
      <c r="A852" t="s">
        <v>903</v>
      </c>
      <c r="B852" t="s">
        <v>1092</v>
      </c>
    </row>
    <row r="853" spans="1:2">
      <c r="A853" t="s">
        <v>904</v>
      </c>
      <c r="B853" t="s">
        <v>1093</v>
      </c>
    </row>
    <row r="854" spans="1:2">
      <c r="A854" t="s">
        <v>905</v>
      </c>
      <c r="B854" t="s">
        <v>1092</v>
      </c>
    </row>
    <row r="855" spans="1:2">
      <c r="A855" t="s">
        <v>906</v>
      </c>
      <c r="B855" t="s">
        <v>1092</v>
      </c>
    </row>
    <row r="856" spans="1:2">
      <c r="A856" t="s">
        <v>907</v>
      </c>
      <c r="B856" t="s">
        <v>1093</v>
      </c>
    </row>
    <row r="857" spans="1:2">
      <c r="A857" t="s">
        <v>908</v>
      </c>
      <c r="B857" t="s">
        <v>1092</v>
      </c>
    </row>
    <row r="858" spans="1:2">
      <c r="A858" t="s">
        <v>909</v>
      </c>
      <c r="B858" t="s">
        <v>1093</v>
      </c>
    </row>
    <row r="859" spans="1:2">
      <c r="A859" t="s">
        <v>910</v>
      </c>
      <c r="B859" t="s">
        <v>1093</v>
      </c>
    </row>
    <row r="860" spans="1:2">
      <c r="A860" t="s">
        <v>911</v>
      </c>
      <c r="B860" t="s">
        <v>1093</v>
      </c>
    </row>
    <row r="861" spans="1:2">
      <c r="A861" t="s">
        <v>912</v>
      </c>
      <c r="B861" t="s">
        <v>1092</v>
      </c>
    </row>
    <row r="862" spans="1:2">
      <c r="A862" t="s">
        <v>913</v>
      </c>
      <c r="B862" t="s">
        <v>1092</v>
      </c>
    </row>
    <row r="863" spans="1:2">
      <c r="A863" t="s">
        <v>914</v>
      </c>
      <c r="B863" t="s">
        <v>1092</v>
      </c>
    </row>
    <row r="864" spans="1:2">
      <c r="A864" t="s">
        <v>915</v>
      </c>
      <c r="B864" t="s">
        <v>1092</v>
      </c>
    </row>
    <row r="865" spans="1:2">
      <c r="A865" t="s">
        <v>916</v>
      </c>
      <c r="B865" t="s">
        <v>1092</v>
      </c>
    </row>
    <row r="866" spans="1:2">
      <c r="A866" t="s">
        <v>917</v>
      </c>
      <c r="B866" t="s">
        <v>1093</v>
      </c>
    </row>
    <row r="867" spans="1:2">
      <c r="A867" t="s">
        <v>918</v>
      </c>
      <c r="B867" t="s">
        <v>1092</v>
      </c>
    </row>
    <row r="868" spans="1:2">
      <c r="A868" t="s">
        <v>919</v>
      </c>
      <c r="B868" t="s">
        <v>1092</v>
      </c>
    </row>
    <row r="869" spans="1:2">
      <c r="A869" t="s">
        <v>920</v>
      </c>
      <c r="B869" t="s">
        <v>1092</v>
      </c>
    </row>
    <row r="870" spans="1:2">
      <c r="A870" t="s">
        <v>921</v>
      </c>
      <c r="B870" t="s">
        <v>1092</v>
      </c>
    </row>
    <row r="871" spans="1:2">
      <c r="A871" t="s">
        <v>922</v>
      </c>
      <c r="B871" t="s">
        <v>1093</v>
      </c>
    </row>
    <row r="872" spans="1:2">
      <c r="A872" t="s">
        <v>923</v>
      </c>
      <c r="B872" t="s">
        <v>1092</v>
      </c>
    </row>
    <row r="873" spans="1:2">
      <c r="A873" t="s">
        <v>924</v>
      </c>
      <c r="B873" t="s">
        <v>1093</v>
      </c>
    </row>
    <row r="874" spans="1:2">
      <c r="A874" t="s">
        <v>925</v>
      </c>
      <c r="B874" t="s">
        <v>1093</v>
      </c>
    </row>
    <row r="875" spans="1:2">
      <c r="A875" t="s">
        <v>926</v>
      </c>
      <c r="B875" t="s">
        <v>1093</v>
      </c>
    </row>
    <row r="876" spans="1:2">
      <c r="A876" t="s">
        <v>927</v>
      </c>
      <c r="B876" t="s">
        <v>1092</v>
      </c>
    </row>
    <row r="877" spans="1:2">
      <c r="A877" t="s">
        <v>928</v>
      </c>
      <c r="B877" t="s">
        <v>1092</v>
      </c>
    </row>
    <row r="878" spans="1:2">
      <c r="A878" t="s">
        <v>929</v>
      </c>
      <c r="B878" t="s">
        <v>1093</v>
      </c>
    </row>
    <row r="879" spans="1:2">
      <c r="A879" t="s">
        <v>930</v>
      </c>
      <c r="B879" t="s">
        <v>1093</v>
      </c>
    </row>
    <row r="880" spans="1:2">
      <c r="A880" t="s">
        <v>931</v>
      </c>
      <c r="B880" t="s">
        <v>1093</v>
      </c>
    </row>
    <row r="881" spans="1:2">
      <c r="A881" t="s">
        <v>932</v>
      </c>
      <c r="B881" t="s">
        <v>1092</v>
      </c>
    </row>
    <row r="882" spans="1:2">
      <c r="A882" t="s">
        <v>933</v>
      </c>
      <c r="B882" t="s">
        <v>1093</v>
      </c>
    </row>
    <row r="883" spans="1:2">
      <c r="A883" t="s">
        <v>934</v>
      </c>
      <c r="B883" t="s">
        <v>1092</v>
      </c>
    </row>
    <row r="884" spans="1:2">
      <c r="A884" t="s">
        <v>935</v>
      </c>
      <c r="B884" t="s">
        <v>1093</v>
      </c>
    </row>
    <row r="885" spans="1:2">
      <c r="A885" t="s">
        <v>936</v>
      </c>
      <c r="B885" t="s">
        <v>1093</v>
      </c>
    </row>
    <row r="886" spans="1:2">
      <c r="A886" t="s">
        <v>937</v>
      </c>
      <c r="B886" t="s">
        <v>1093</v>
      </c>
    </row>
    <row r="887" spans="1:2">
      <c r="A887" t="s">
        <v>938</v>
      </c>
      <c r="B887" t="s">
        <v>1093</v>
      </c>
    </row>
    <row r="888" spans="1:2">
      <c r="A888" t="s">
        <v>939</v>
      </c>
      <c r="B888" t="s">
        <v>1092</v>
      </c>
    </row>
    <row r="889" spans="1:2">
      <c r="A889" t="s">
        <v>940</v>
      </c>
      <c r="B889" t="s">
        <v>1092</v>
      </c>
    </row>
    <row r="890" spans="1:2">
      <c r="A890" t="s">
        <v>941</v>
      </c>
      <c r="B890" t="s">
        <v>1093</v>
      </c>
    </row>
    <row r="891" spans="1:2">
      <c r="A891" t="s">
        <v>942</v>
      </c>
      <c r="B891" t="s">
        <v>1093</v>
      </c>
    </row>
    <row r="892" spans="1:2">
      <c r="A892" t="s">
        <v>943</v>
      </c>
      <c r="B892" t="s">
        <v>1093</v>
      </c>
    </row>
    <row r="893" spans="1:2">
      <c r="A893" t="s">
        <v>944</v>
      </c>
      <c r="B893" t="s">
        <v>1093</v>
      </c>
    </row>
    <row r="894" spans="1:2">
      <c r="A894" t="s">
        <v>945</v>
      </c>
      <c r="B894" t="s">
        <v>1092</v>
      </c>
    </row>
    <row r="895" spans="1:2">
      <c r="A895" t="s">
        <v>946</v>
      </c>
      <c r="B895" t="s">
        <v>1093</v>
      </c>
    </row>
    <row r="896" spans="1:2">
      <c r="A896" t="s">
        <v>947</v>
      </c>
      <c r="B896" t="s">
        <v>1092</v>
      </c>
    </row>
    <row r="897" spans="1:2">
      <c r="A897" t="s">
        <v>948</v>
      </c>
      <c r="B897" t="s">
        <v>1093</v>
      </c>
    </row>
    <row r="898" spans="1:2">
      <c r="A898" t="s">
        <v>949</v>
      </c>
      <c r="B898" t="s">
        <v>1093</v>
      </c>
    </row>
    <row r="899" spans="1:2">
      <c r="A899" t="s">
        <v>950</v>
      </c>
      <c r="B899" t="s">
        <v>1092</v>
      </c>
    </row>
    <row r="900" spans="1:2">
      <c r="A900" t="s">
        <v>951</v>
      </c>
      <c r="B900" t="s">
        <v>1092</v>
      </c>
    </row>
    <row r="901" spans="1:2">
      <c r="A901" t="s">
        <v>952</v>
      </c>
      <c r="B901" t="s">
        <v>1092</v>
      </c>
    </row>
    <row r="902" spans="1:2">
      <c r="A902" t="s">
        <v>953</v>
      </c>
      <c r="B902" t="s">
        <v>1093</v>
      </c>
    </row>
    <row r="903" spans="1:2">
      <c r="A903" t="s">
        <v>954</v>
      </c>
      <c r="B903" t="s">
        <v>1092</v>
      </c>
    </row>
    <row r="904" spans="1:2">
      <c r="A904" t="s">
        <v>955</v>
      </c>
      <c r="B904" t="s">
        <v>1092</v>
      </c>
    </row>
    <row r="905" spans="1:2">
      <c r="A905" t="s">
        <v>956</v>
      </c>
      <c r="B905" t="s">
        <v>1092</v>
      </c>
    </row>
    <row r="906" spans="1:2">
      <c r="A906" t="s">
        <v>957</v>
      </c>
      <c r="B906" t="s">
        <v>1093</v>
      </c>
    </row>
    <row r="907" spans="1:2">
      <c r="A907" t="s">
        <v>958</v>
      </c>
      <c r="B907" t="s">
        <v>1092</v>
      </c>
    </row>
    <row r="908" spans="1:2">
      <c r="A908" t="s">
        <v>959</v>
      </c>
      <c r="B908" t="s">
        <v>1092</v>
      </c>
    </row>
    <row r="909" spans="1:2">
      <c r="A909" t="s">
        <v>960</v>
      </c>
      <c r="B909" t="s">
        <v>1092</v>
      </c>
    </row>
    <row r="910" spans="1:2">
      <c r="A910" t="s">
        <v>961</v>
      </c>
      <c r="B910" t="s">
        <v>1092</v>
      </c>
    </row>
    <row r="911" spans="1:2">
      <c r="A911" t="s">
        <v>962</v>
      </c>
      <c r="B911" t="s">
        <v>1092</v>
      </c>
    </row>
    <row r="912" spans="1:2">
      <c r="A912" t="s">
        <v>963</v>
      </c>
      <c r="B912" t="s">
        <v>1092</v>
      </c>
    </row>
    <row r="913" spans="1:2">
      <c r="A913" t="s">
        <v>964</v>
      </c>
      <c r="B913" t="s">
        <v>1092</v>
      </c>
    </row>
    <row r="914" spans="1:2">
      <c r="A914" t="s">
        <v>965</v>
      </c>
      <c r="B914" t="s">
        <v>1093</v>
      </c>
    </row>
    <row r="915" spans="1:2">
      <c r="A915" t="s">
        <v>966</v>
      </c>
      <c r="B915" t="s">
        <v>1092</v>
      </c>
    </row>
    <row r="916" spans="1:2">
      <c r="A916" t="s">
        <v>967</v>
      </c>
      <c r="B916" t="s">
        <v>1093</v>
      </c>
    </row>
    <row r="917" spans="1:2">
      <c r="A917" t="s">
        <v>968</v>
      </c>
      <c r="B917" t="s">
        <v>1093</v>
      </c>
    </row>
    <row r="918" spans="1:2">
      <c r="A918" t="s">
        <v>969</v>
      </c>
      <c r="B918" t="s">
        <v>1093</v>
      </c>
    </row>
    <row r="919" spans="1:2">
      <c r="A919" t="s">
        <v>970</v>
      </c>
      <c r="B919" t="s">
        <v>1093</v>
      </c>
    </row>
    <row r="920" spans="1:2">
      <c r="A920" t="s">
        <v>971</v>
      </c>
      <c r="B920" t="s">
        <v>1092</v>
      </c>
    </row>
    <row r="921" spans="1:2">
      <c r="A921" t="s">
        <v>972</v>
      </c>
      <c r="B921" t="s">
        <v>1092</v>
      </c>
    </row>
    <row r="922" spans="1:2">
      <c r="A922" t="s">
        <v>973</v>
      </c>
      <c r="B922" t="s">
        <v>1093</v>
      </c>
    </row>
    <row r="923" spans="1:2">
      <c r="A923" t="s">
        <v>974</v>
      </c>
      <c r="B923" t="s">
        <v>1092</v>
      </c>
    </row>
    <row r="924" spans="1:2">
      <c r="A924" t="s">
        <v>975</v>
      </c>
      <c r="B924" t="s">
        <v>1093</v>
      </c>
    </row>
    <row r="925" spans="1:2">
      <c r="A925" t="s">
        <v>976</v>
      </c>
      <c r="B925" t="s">
        <v>1093</v>
      </c>
    </row>
    <row r="926" spans="1:2">
      <c r="A926" t="s">
        <v>977</v>
      </c>
      <c r="B926" t="s">
        <v>1093</v>
      </c>
    </row>
    <row r="927" spans="1:2">
      <c r="A927" t="s">
        <v>978</v>
      </c>
      <c r="B927" t="s">
        <v>1093</v>
      </c>
    </row>
    <row r="928" spans="1:2">
      <c r="A928" t="s">
        <v>979</v>
      </c>
      <c r="B928" t="s">
        <v>1092</v>
      </c>
    </row>
    <row r="929" spans="1:2">
      <c r="A929" t="s">
        <v>980</v>
      </c>
      <c r="B929" t="s">
        <v>1093</v>
      </c>
    </row>
    <row r="930" spans="1:2">
      <c r="A930" t="s">
        <v>981</v>
      </c>
      <c r="B930" t="s">
        <v>1092</v>
      </c>
    </row>
    <row r="931" spans="1:2">
      <c r="A931" t="s">
        <v>982</v>
      </c>
      <c r="B931" t="s">
        <v>1092</v>
      </c>
    </row>
    <row r="932" spans="1:2">
      <c r="A932" t="s">
        <v>983</v>
      </c>
      <c r="B932" t="s">
        <v>1093</v>
      </c>
    </row>
    <row r="933" spans="1:2">
      <c r="A933" t="s">
        <v>984</v>
      </c>
      <c r="B933" t="s">
        <v>1093</v>
      </c>
    </row>
    <row r="934" spans="1:2">
      <c r="A934" t="s">
        <v>985</v>
      </c>
      <c r="B934" t="s">
        <v>1093</v>
      </c>
    </row>
    <row r="935" spans="1:2">
      <c r="A935" t="s">
        <v>986</v>
      </c>
      <c r="B935" t="s">
        <v>1092</v>
      </c>
    </row>
    <row r="936" spans="1:2">
      <c r="A936" t="s">
        <v>987</v>
      </c>
      <c r="B936" t="s">
        <v>1093</v>
      </c>
    </row>
    <row r="937" spans="1:2">
      <c r="A937" t="s">
        <v>988</v>
      </c>
      <c r="B937" t="s">
        <v>1092</v>
      </c>
    </row>
    <row r="938" spans="1:2">
      <c r="A938" t="s">
        <v>989</v>
      </c>
      <c r="B938" t="s">
        <v>1093</v>
      </c>
    </row>
    <row r="939" spans="1:2">
      <c r="A939" t="s">
        <v>990</v>
      </c>
      <c r="B939" t="s">
        <v>1092</v>
      </c>
    </row>
    <row r="940" spans="1:2">
      <c r="A940" t="s">
        <v>991</v>
      </c>
      <c r="B940" t="s">
        <v>1093</v>
      </c>
    </row>
    <row r="941" spans="1:2">
      <c r="A941" t="s">
        <v>992</v>
      </c>
      <c r="B941" t="s">
        <v>1092</v>
      </c>
    </row>
    <row r="942" spans="1:2">
      <c r="A942" t="s">
        <v>993</v>
      </c>
      <c r="B942" t="s">
        <v>1092</v>
      </c>
    </row>
    <row r="943" spans="1:2">
      <c r="A943" t="s">
        <v>994</v>
      </c>
      <c r="B943" t="s">
        <v>1093</v>
      </c>
    </row>
    <row r="944" spans="1:2">
      <c r="A944" t="s">
        <v>995</v>
      </c>
      <c r="B944" t="s">
        <v>1092</v>
      </c>
    </row>
    <row r="945" spans="1:2">
      <c r="A945" t="s">
        <v>996</v>
      </c>
      <c r="B945" t="s">
        <v>1093</v>
      </c>
    </row>
    <row r="946" spans="1:2">
      <c r="A946" t="s">
        <v>997</v>
      </c>
      <c r="B946" t="s">
        <v>1092</v>
      </c>
    </row>
    <row r="947" spans="1:2">
      <c r="A947" t="s">
        <v>998</v>
      </c>
      <c r="B947" t="s">
        <v>1092</v>
      </c>
    </row>
    <row r="948" spans="1:2">
      <c r="A948" t="s">
        <v>999</v>
      </c>
      <c r="B948" t="s">
        <v>1092</v>
      </c>
    </row>
    <row r="949" spans="1:2">
      <c r="A949" t="s">
        <v>1000</v>
      </c>
      <c r="B949" t="s">
        <v>1093</v>
      </c>
    </row>
    <row r="950" spans="1:2">
      <c r="A950" t="s">
        <v>1001</v>
      </c>
      <c r="B950" t="s">
        <v>1092</v>
      </c>
    </row>
    <row r="951" spans="1:2">
      <c r="A951" t="s">
        <v>1002</v>
      </c>
      <c r="B951" t="s">
        <v>1092</v>
      </c>
    </row>
    <row r="952" spans="1:2">
      <c r="A952" t="s">
        <v>1003</v>
      </c>
      <c r="B952" t="s">
        <v>1093</v>
      </c>
    </row>
    <row r="953" spans="1:2">
      <c r="A953" t="s">
        <v>1004</v>
      </c>
      <c r="B953" t="s">
        <v>1092</v>
      </c>
    </row>
    <row r="954" spans="1:2">
      <c r="A954" t="s">
        <v>1005</v>
      </c>
      <c r="B954" t="s">
        <v>1093</v>
      </c>
    </row>
    <row r="955" spans="1:2">
      <c r="A955" t="s">
        <v>1006</v>
      </c>
      <c r="B955" t="s">
        <v>1092</v>
      </c>
    </row>
    <row r="956" spans="1:2">
      <c r="A956" t="s">
        <v>1007</v>
      </c>
      <c r="B956" t="s">
        <v>1093</v>
      </c>
    </row>
    <row r="957" spans="1:2">
      <c r="A957" t="s">
        <v>1008</v>
      </c>
      <c r="B957" t="s">
        <v>1092</v>
      </c>
    </row>
    <row r="958" spans="1:2">
      <c r="A958" t="s">
        <v>1009</v>
      </c>
      <c r="B958" t="s">
        <v>1093</v>
      </c>
    </row>
    <row r="959" spans="1:2">
      <c r="A959" t="s">
        <v>1010</v>
      </c>
      <c r="B959" t="s">
        <v>1093</v>
      </c>
    </row>
    <row r="960" spans="1:2">
      <c r="A960" t="s">
        <v>1011</v>
      </c>
      <c r="B960" t="s">
        <v>1093</v>
      </c>
    </row>
    <row r="961" spans="1:2">
      <c r="A961" t="s">
        <v>1012</v>
      </c>
      <c r="B961" t="s">
        <v>1093</v>
      </c>
    </row>
    <row r="962" spans="1:2">
      <c r="A962" t="s">
        <v>1013</v>
      </c>
      <c r="B962" t="s">
        <v>1093</v>
      </c>
    </row>
    <row r="963" spans="1:2">
      <c r="A963" t="s">
        <v>1014</v>
      </c>
      <c r="B963" t="s">
        <v>1093</v>
      </c>
    </row>
    <row r="964" spans="1:2">
      <c r="A964" t="s">
        <v>1015</v>
      </c>
      <c r="B964" t="s">
        <v>1093</v>
      </c>
    </row>
    <row r="965" spans="1:2">
      <c r="A965" t="s">
        <v>1016</v>
      </c>
      <c r="B965" t="s">
        <v>1093</v>
      </c>
    </row>
    <row r="966" spans="1:2">
      <c r="A966" t="s">
        <v>1017</v>
      </c>
      <c r="B966" t="s">
        <v>1093</v>
      </c>
    </row>
    <row r="967" spans="1:2">
      <c r="A967" t="s">
        <v>1018</v>
      </c>
      <c r="B967" t="s">
        <v>1093</v>
      </c>
    </row>
    <row r="968" spans="1:2">
      <c r="A968" t="s">
        <v>1019</v>
      </c>
      <c r="B968" t="s">
        <v>1093</v>
      </c>
    </row>
    <row r="969" spans="1:2">
      <c r="A969" t="s">
        <v>1020</v>
      </c>
      <c r="B969" t="s">
        <v>1093</v>
      </c>
    </row>
    <row r="970" spans="1:2">
      <c r="A970" t="s">
        <v>1021</v>
      </c>
      <c r="B970" t="s">
        <v>1092</v>
      </c>
    </row>
    <row r="971" spans="1:2">
      <c r="A971" t="s">
        <v>1022</v>
      </c>
      <c r="B971" t="s">
        <v>1092</v>
      </c>
    </row>
    <row r="972" spans="1:2">
      <c r="A972" t="s">
        <v>1023</v>
      </c>
      <c r="B972" t="s">
        <v>1093</v>
      </c>
    </row>
    <row r="973" spans="1:2">
      <c r="A973" t="s">
        <v>1024</v>
      </c>
      <c r="B973" t="s">
        <v>1093</v>
      </c>
    </row>
    <row r="974" spans="1:2">
      <c r="A974" t="s">
        <v>1025</v>
      </c>
      <c r="B974" t="s">
        <v>1092</v>
      </c>
    </row>
    <row r="975" spans="1:2">
      <c r="A975" t="s">
        <v>1026</v>
      </c>
      <c r="B975" t="s">
        <v>1093</v>
      </c>
    </row>
    <row r="976" spans="1:2">
      <c r="A976" t="s">
        <v>1027</v>
      </c>
      <c r="B976" t="s">
        <v>1093</v>
      </c>
    </row>
    <row r="977" spans="1:2">
      <c r="A977" t="s">
        <v>1028</v>
      </c>
      <c r="B977" t="s">
        <v>1093</v>
      </c>
    </row>
    <row r="978" spans="1:2">
      <c r="A978" t="s">
        <v>1029</v>
      </c>
      <c r="B978" t="s">
        <v>1092</v>
      </c>
    </row>
    <row r="979" spans="1:2">
      <c r="A979" t="s">
        <v>1030</v>
      </c>
      <c r="B979" t="s">
        <v>1092</v>
      </c>
    </row>
    <row r="980" spans="1:2">
      <c r="A980" t="s">
        <v>1031</v>
      </c>
      <c r="B980" t="s">
        <v>1093</v>
      </c>
    </row>
    <row r="981" spans="1:2">
      <c r="A981" t="s">
        <v>1032</v>
      </c>
      <c r="B981" t="s">
        <v>1092</v>
      </c>
    </row>
    <row r="982" spans="1:2">
      <c r="A982" t="s">
        <v>1033</v>
      </c>
      <c r="B982" t="s">
        <v>1092</v>
      </c>
    </row>
    <row r="983" spans="1:2">
      <c r="A983" t="s">
        <v>1034</v>
      </c>
      <c r="B983" t="s">
        <v>1092</v>
      </c>
    </row>
    <row r="984" spans="1:2">
      <c r="A984" t="s">
        <v>1035</v>
      </c>
      <c r="B984" t="s">
        <v>1093</v>
      </c>
    </row>
    <row r="985" spans="1:2">
      <c r="A985" t="s">
        <v>1036</v>
      </c>
      <c r="B985" t="s">
        <v>1092</v>
      </c>
    </row>
    <row r="986" spans="1:2">
      <c r="A986" t="s">
        <v>1037</v>
      </c>
      <c r="B986" t="s">
        <v>1092</v>
      </c>
    </row>
    <row r="987" spans="1:2">
      <c r="A987" t="s">
        <v>1038</v>
      </c>
      <c r="B987" t="s">
        <v>1092</v>
      </c>
    </row>
    <row r="988" spans="1:2">
      <c r="A988" t="s">
        <v>1039</v>
      </c>
      <c r="B988" t="s">
        <v>1092</v>
      </c>
    </row>
    <row r="989" spans="1:2">
      <c r="A989" t="s">
        <v>1040</v>
      </c>
      <c r="B989" t="s">
        <v>1093</v>
      </c>
    </row>
    <row r="990" spans="1:2">
      <c r="A990" t="s">
        <v>1041</v>
      </c>
      <c r="B990" t="s">
        <v>1092</v>
      </c>
    </row>
    <row r="991" spans="1:2">
      <c r="A991" t="s">
        <v>1042</v>
      </c>
      <c r="B991" t="s">
        <v>1092</v>
      </c>
    </row>
    <row r="992" spans="1:2">
      <c r="A992" t="s">
        <v>1043</v>
      </c>
      <c r="B992" t="s">
        <v>1092</v>
      </c>
    </row>
    <row r="993" spans="1:2">
      <c r="A993" t="s">
        <v>1044</v>
      </c>
      <c r="B993" t="s">
        <v>1093</v>
      </c>
    </row>
    <row r="994" spans="1:2">
      <c r="A994" t="s">
        <v>1045</v>
      </c>
      <c r="B994" t="s">
        <v>1092</v>
      </c>
    </row>
    <row r="995" spans="1:2">
      <c r="A995" t="s">
        <v>1046</v>
      </c>
      <c r="B995" t="s">
        <v>1093</v>
      </c>
    </row>
    <row r="996" spans="1:2">
      <c r="A996" t="s">
        <v>1047</v>
      </c>
      <c r="B996" t="s">
        <v>1092</v>
      </c>
    </row>
    <row r="997" spans="1:2">
      <c r="A997" t="s">
        <v>1048</v>
      </c>
      <c r="B997" t="s">
        <v>1092</v>
      </c>
    </row>
    <row r="998" spans="1:2">
      <c r="A998" t="s">
        <v>1049</v>
      </c>
      <c r="B998" t="s">
        <v>1092</v>
      </c>
    </row>
    <row r="999" spans="1:2">
      <c r="A999" t="s">
        <v>1050</v>
      </c>
      <c r="B999" t="s">
        <v>1093</v>
      </c>
    </row>
    <row r="1000" spans="1:2">
      <c r="A1000" t="s">
        <v>1051</v>
      </c>
      <c r="B1000" t="s">
        <v>1092</v>
      </c>
    </row>
    <row r="1001" spans="1:2">
      <c r="A1001" t="s">
        <v>1052</v>
      </c>
      <c r="B1001" t="s">
        <v>1093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opLeftCell="B1" zoomScale="90" zoomScaleNormal="90" workbookViewId="0">
      <pane ySplit="1" topLeftCell="A2" activePane="bottomLeft" state="frozen"/>
      <selection pane="bottomLeft" activeCell="O1" sqref="O1"/>
    </sheetView>
  </sheetViews>
  <sheetFormatPr defaultRowHeight="14.5"/>
  <cols>
    <col min="1" max="2" width="13" customWidth="1"/>
    <col min="3" max="3" width="14" customWidth="1"/>
    <col min="4" max="4" width="15" customWidth="1"/>
    <col min="5" max="5" width="11" customWidth="1"/>
    <col min="6" max="6" width="16" customWidth="1"/>
    <col min="7" max="7" width="9.08984375" customWidth="1"/>
    <col min="8" max="8" width="11.81640625" customWidth="1"/>
    <col min="9" max="10" width="16" customWidth="1"/>
    <col min="11" max="11" width="22" customWidth="1"/>
    <col min="12" max="12" width="15" customWidth="1"/>
    <col min="13" max="14" width="13" customWidth="1"/>
    <col min="15" max="15" width="22" customWidth="1"/>
    <col min="16" max="16" width="27" customWidth="1"/>
    <col min="17" max="18" width="30" customWidth="1"/>
    <col min="19" max="20" width="18" customWidth="1"/>
    <col min="21" max="21" width="14" customWidth="1"/>
    <col min="22" max="22" width="24" customWidth="1"/>
    <col min="23" max="23" width="21" customWidth="1"/>
    <col min="24" max="24" width="10" customWidth="1"/>
    <col min="25" max="25" width="16" customWidth="1"/>
    <col min="26" max="26" width="11" customWidth="1"/>
  </cols>
  <sheetData>
    <row r="1" spans="1:27">
      <c r="A1" s="1" t="s">
        <v>0</v>
      </c>
      <c r="B1" s="1" t="s">
        <v>1091</v>
      </c>
      <c r="C1" s="1" t="s">
        <v>1</v>
      </c>
      <c r="D1" s="1" t="s">
        <v>2</v>
      </c>
      <c r="E1" s="1" t="s">
        <v>3</v>
      </c>
      <c r="F1" s="1" t="s">
        <v>4</v>
      </c>
      <c r="G1" s="1" t="s">
        <v>5</v>
      </c>
      <c r="H1" s="1" t="s">
        <v>1082</v>
      </c>
      <c r="I1" s="1" t="s">
        <v>6</v>
      </c>
      <c r="J1" s="1" t="s">
        <v>1083</v>
      </c>
      <c r="K1" s="1" t="s">
        <v>7</v>
      </c>
      <c r="L1" s="1" t="s">
        <v>8</v>
      </c>
      <c r="M1" s="1" t="s">
        <v>9</v>
      </c>
      <c r="N1" t="s">
        <v>1144</v>
      </c>
      <c r="O1" s="1" t="s">
        <v>10</v>
      </c>
      <c r="P1" s="1" t="s">
        <v>11</v>
      </c>
      <c r="Q1" s="1" t="s">
        <v>12</v>
      </c>
      <c r="R1" s="1" t="s">
        <v>1151</v>
      </c>
      <c r="S1" s="1" t="s">
        <v>13</v>
      </c>
      <c r="T1" s="1" t="s">
        <v>1137</v>
      </c>
      <c r="U1" s="1" t="s">
        <v>14</v>
      </c>
      <c r="V1" s="1" t="s">
        <v>15</v>
      </c>
      <c r="W1" s="1" t="s">
        <v>16</v>
      </c>
      <c r="X1" s="1" t="s">
        <v>17</v>
      </c>
      <c r="Y1" s="1" t="s">
        <v>18</v>
      </c>
      <c r="Z1" s="1" t="s">
        <v>19</v>
      </c>
      <c r="AA1" t="s">
        <v>1106</v>
      </c>
    </row>
    <row r="2" spans="1:27">
      <c r="A2" t="s">
        <v>20</v>
      </c>
      <c r="B2" t="str">
        <f>VLOOKUP(EmployeeData[[#This Row],[Employee ID]],GenderData[#All],2,FALSE)</f>
        <v>Female</v>
      </c>
      <c r="C2" t="s">
        <v>21</v>
      </c>
      <c r="D2" t="s">
        <v>22</v>
      </c>
      <c r="E2" t="s">
        <v>23</v>
      </c>
      <c r="F2" t="s">
        <v>24</v>
      </c>
      <c r="G2">
        <v>39</v>
      </c>
      <c r="H2" t="str">
        <f>IF(EmployeeData[[#This Row],[Age]]&lt;=31,"18-31",IF(EmployeeData[[#This Row],[Age]]&lt;=45,"32-45",IF(EmployeeData[[#This Row],[Age]]&lt;=59,"46-59",IF(EmployeeData[[#This Row],[Age]]&lt;=73,"60-73"))))</f>
        <v>32-45</v>
      </c>
      <c r="I2">
        <v>1.9</v>
      </c>
      <c r="J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
        <v>1.9</v>
      </c>
      <c r="L2" s="2">
        <v>54100</v>
      </c>
      <c r="M2" s="3">
        <v>1.1200000000000001</v>
      </c>
      <c r="N2" s="3" t="str">
        <f>IF(EmployeeData[[#This Row],[Compa-Ratio]]&lt;0.85,"less than 0.85",IF(EmployeeData[[#This Row],[Compa-Ratio]]&lt;1,"0.85-&lt;1.00",IF(EmployeeData[[#This Row],[Compa-Ratio]]&lt;1.15,"1.00-&lt;1.15",IF(EmployeeData[[#This Row],[Compa-Ratio]]&gt;=1.15,"1.15+"))))</f>
        <v>1.00-&lt;1.15</v>
      </c>
      <c r="O2" t="s">
        <v>25</v>
      </c>
      <c r="P2" t="s">
        <v>26</v>
      </c>
      <c r="Q2">
        <v>19</v>
      </c>
      <c r="R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
        <v>86</v>
      </c>
      <c r="T2" t="str" cm="1">
        <f t="array" ref="T2">_xlfn.IFS(EmployeeData[[#This Row],[Engagement Score]]&lt;50,"Low",EmployeeData[[#This Row],[Engagement Score]]
&lt;70,"Moderate",
EmployeeData[[#This Row],[Engagement Score]]&lt;85,"High",TRUE,"Very high")</f>
        <v>Very high</v>
      </c>
      <c r="U2">
        <v>2</v>
      </c>
      <c r="V2">
        <v>5.2</v>
      </c>
      <c r="W2" t="s">
        <v>27</v>
      </c>
      <c r="X2" t="s">
        <v>26</v>
      </c>
      <c r="Y2">
        <v>44</v>
      </c>
      <c r="Z2" t="s">
        <v>26</v>
      </c>
      <c r="AA2">
        <f>IF(EmployeeData[[#This Row],[Attrition]]="Yes",1,0)</f>
        <v>0</v>
      </c>
    </row>
    <row r="3" spans="1:27">
      <c r="A3" t="s">
        <v>28</v>
      </c>
      <c r="B3" t="str">
        <f>VLOOKUP(EmployeeData[[#This Row],[Employee ID]],GenderData[#All],2,FALSE)</f>
        <v>Male</v>
      </c>
      <c r="C3" t="s">
        <v>29</v>
      </c>
      <c r="D3" t="s">
        <v>30</v>
      </c>
      <c r="E3" t="s">
        <v>31</v>
      </c>
      <c r="F3" t="s">
        <v>32</v>
      </c>
      <c r="G3">
        <v>32</v>
      </c>
      <c r="H3" t="str">
        <f>IF(EmployeeData[[#This Row],[Age]]&lt;=31,"18-31",IF(EmployeeData[[#This Row],[Age]]&lt;=45,"32-45",IF(EmployeeData[[#This Row],[Age]]&lt;=59,"46-59",IF(EmployeeData[[#This Row],[Age]]&lt;=73,"60-73"))))</f>
        <v>32-45</v>
      </c>
      <c r="I3">
        <v>2</v>
      </c>
      <c r="J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
        <v>2</v>
      </c>
      <c r="L3" s="2">
        <v>58500</v>
      </c>
      <c r="M3" s="3">
        <v>0.95</v>
      </c>
      <c r="N3" s="3" t="str">
        <f>IF(EmployeeData[[#This Row],[Compa-Ratio]]&lt;0.85,"less than 0.85",IF(EmployeeData[[#This Row],[Compa-Ratio]]&lt;1,"0.85-&lt;1.00",IF(EmployeeData[[#This Row],[Compa-Ratio]]&lt;1.15,"1.00-&lt;1.15",IF(EmployeeData[[#This Row],[Compa-Ratio]]&gt;=1.15,"1.15+"))))</f>
        <v>0.85-&lt;1.00</v>
      </c>
      <c r="O3" t="s">
        <v>25</v>
      </c>
      <c r="P3" t="s">
        <v>26</v>
      </c>
      <c r="Q3">
        <v>8</v>
      </c>
      <c r="R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
        <v>91</v>
      </c>
      <c r="T3" t="str" cm="1">
        <f t="array" ref="T3">_xlfn.IFS(EmployeeData[[#This Row],[Engagement Score]]&lt;50,"Low",EmployeeData[[#This Row],[Engagement Score]]
&lt;70,"Moderate",
EmployeeData[[#This Row],[Engagement Score]]&lt;85,"High",TRUE,"Very high")</f>
        <v>Very high</v>
      </c>
      <c r="U3">
        <v>2</v>
      </c>
      <c r="V3">
        <v>2.8</v>
      </c>
      <c r="W3" t="s">
        <v>33</v>
      </c>
      <c r="X3" t="s">
        <v>26</v>
      </c>
      <c r="Y3">
        <v>0</v>
      </c>
      <c r="Z3" t="s">
        <v>26</v>
      </c>
      <c r="AA3">
        <f>IF(EmployeeData[[#This Row],[Attrition]]="Yes",1,0)</f>
        <v>0</v>
      </c>
    </row>
    <row r="4" spans="1:27">
      <c r="A4" t="s">
        <v>34</v>
      </c>
      <c r="B4" t="str">
        <f>VLOOKUP(EmployeeData[[#This Row],[Employee ID]],GenderData[#All],2,FALSE)</f>
        <v>Male</v>
      </c>
      <c r="C4" t="s">
        <v>35</v>
      </c>
      <c r="D4" t="s">
        <v>22</v>
      </c>
      <c r="E4" t="s">
        <v>23</v>
      </c>
      <c r="F4" t="s">
        <v>36</v>
      </c>
      <c r="G4">
        <v>21</v>
      </c>
      <c r="H4" t="str">
        <f>IF(EmployeeData[[#This Row],[Age]]&lt;=31,"18-31",IF(EmployeeData[[#This Row],[Age]]&lt;=45,"32-45",IF(EmployeeData[[#This Row],[Age]]&lt;=59,"46-59",IF(EmployeeData[[#This Row],[Age]]&lt;=73,"60-73"))))</f>
        <v>18-31</v>
      </c>
      <c r="I4">
        <v>7.2</v>
      </c>
      <c r="J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
        <v>1.2</v>
      </c>
      <c r="L4" s="2">
        <v>69200</v>
      </c>
      <c r="M4" s="3">
        <v>0.89</v>
      </c>
      <c r="N4" s="3" t="str">
        <f>IF(EmployeeData[[#This Row],[Compa-Ratio]]&lt;0.85,"less than 0.85",IF(EmployeeData[[#This Row],[Compa-Ratio]]&lt;1,"0.85-&lt;1.00",IF(EmployeeData[[#This Row],[Compa-Ratio]]&lt;1.15,"1.00-&lt;1.15",IF(EmployeeData[[#This Row],[Compa-Ratio]]&gt;=1.15,"1.15+"))))</f>
        <v>0.85-&lt;1.00</v>
      </c>
      <c r="O4" t="s">
        <v>37</v>
      </c>
      <c r="P4" t="s">
        <v>26</v>
      </c>
      <c r="Q4">
        <v>31</v>
      </c>
      <c r="R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
        <v>55</v>
      </c>
      <c r="T4" t="str" cm="1">
        <f t="array" ref="T4">_xlfn.IFS(EmployeeData[[#This Row],[Engagement Score]]&lt;50,"Low",EmployeeData[[#This Row],[Engagement Score]]
&lt;70,"Moderate",
EmployeeData[[#This Row],[Engagement Score]]&lt;85,"High",TRUE,"Very high")</f>
        <v>Moderate</v>
      </c>
      <c r="U4">
        <v>3</v>
      </c>
      <c r="V4">
        <v>0.5</v>
      </c>
      <c r="W4" t="s">
        <v>27</v>
      </c>
      <c r="X4" t="s">
        <v>38</v>
      </c>
      <c r="Y4">
        <v>37</v>
      </c>
      <c r="Z4" t="s">
        <v>26</v>
      </c>
      <c r="AA4">
        <f>IF(EmployeeData[[#This Row],[Attrition]]="Yes",1,0)</f>
        <v>0</v>
      </c>
    </row>
    <row r="5" spans="1:27">
      <c r="A5" t="s">
        <v>39</v>
      </c>
      <c r="B5" t="str">
        <f>VLOOKUP(EmployeeData[[#This Row],[Employee ID]],GenderData[#All],2,FALSE)</f>
        <v>Female</v>
      </c>
      <c r="C5" t="s">
        <v>40</v>
      </c>
      <c r="D5" t="s">
        <v>40</v>
      </c>
      <c r="E5" t="s">
        <v>41</v>
      </c>
      <c r="F5" t="s">
        <v>32</v>
      </c>
      <c r="G5">
        <v>48</v>
      </c>
      <c r="H5" t="str">
        <f>IF(EmployeeData[[#This Row],[Age]]&lt;=31,"18-31",IF(EmployeeData[[#This Row],[Age]]&lt;=45,"32-45",IF(EmployeeData[[#This Row],[Age]]&lt;=59,"46-59",IF(EmployeeData[[#This Row],[Age]]&lt;=73,"60-73"))))</f>
        <v>46-59</v>
      </c>
      <c r="I5">
        <v>2</v>
      </c>
      <c r="J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
        <v>2</v>
      </c>
      <c r="L5" s="2">
        <v>62400</v>
      </c>
      <c r="M5" s="3">
        <v>0.99</v>
      </c>
      <c r="N5" s="3" t="str">
        <f>IF(EmployeeData[[#This Row],[Compa-Ratio]]&lt;0.85,"less than 0.85",IF(EmployeeData[[#This Row],[Compa-Ratio]]&lt;1,"0.85-&lt;1.00",IF(EmployeeData[[#This Row],[Compa-Ratio]]&lt;1.15,"1.00-&lt;1.15",IF(EmployeeData[[#This Row],[Compa-Ratio]]&gt;=1.15,"1.15+"))))</f>
        <v>0.85-&lt;1.00</v>
      </c>
      <c r="O5" t="s">
        <v>37</v>
      </c>
      <c r="P5" t="s">
        <v>26</v>
      </c>
      <c r="Q5">
        <v>35</v>
      </c>
      <c r="R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
        <v>78</v>
      </c>
      <c r="T5" t="str" cm="1">
        <f t="array" ref="T5">_xlfn.IFS(EmployeeData[[#This Row],[Engagement Score]]&lt;50,"Low",EmployeeData[[#This Row],[Engagement Score]]
&lt;70,"Moderate",
EmployeeData[[#This Row],[Engagement Score]]&lt;85,"High",TRUE,"Very high")</f>
        <v>High</v>
      </c>
      <c r="U5">
        <v>3</v>
      </c>
      <c r="V5">
        <v>2.2999999999999998</v>
      </c>
      <c r="W5" t="s">
        <v>27</v>
      </c>
      <c r="X5" t="s">
        <v>26</v>
      </c>
      <c r="Y5">
        <v>27</v>
      </c>
      <c r="Z5" t="s">
        <v>26</v>
      </c>
      <c r="AA5">
        <f>IF(EmployeeData[[#This Row],[Attrition]]="Yes",1,0)</f>
        <v>0</v>
      </c>
    </row>
    <row r="6" spans="1:27">
      <c r="A6" t="s">
        <v>42</v>
      </c>
      <c r="B6" t="str">
        <f>VLOOKUP(EmployeeData[[#This Row],[Employee ID]],GenderData[#All],2,FALSE)</f>
        <v>Male</v>
      </c>
      <c r="C6" t="s">
        <v>43</v>
      </c>
      <c r="D6" t="s">
        <v>44</v>
      </c>
      <c r="E6" t="s">
        <v>45</v>
      </c>
      <c r="F6" t="s">
        <v>36</v>
      </c>
      <c r="G6">
        <v>23</v>
      </c>
      <c r="H6" t="str">
        <f>IF(EmployeeData[[#This Row],[Age]]&lt;=31,"18-31",IF(EmployeeData[[#This Row],[Age]]&lt;=45,"32-45",IF(EmployeeData[[#This Row],[Age]]&lt;=59,"46-59",IF(EmployeeData[[#This Row],[Age]]&lt;=73,"60-73"))))</f>
        <v>18-31</v>
      </c>
      <c r="I6">
        <v>3.9</v>
      </c>
      <c r="J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
        <v>2.2999999999999998</v>
      </c>
      <c r="L6" s="2">
        <v>78900</v>
      </c>
      <c r="M6" s="3">
        <v>1.04</v>
      </c>
      <c r="N6" s="3" t="str">
        <f>IF(EmployeeData[[#This Row],[Compa-Ratio]]&lt;0.85,"less than 0.85",IF(EmployeeData[[#This Row],[Compa-Ratio]]&lt;1,"0.85-&lt;1.00",IF(EmployeeData[[#This Row],[Compa-Ratio]]&lt;1.15,"1.00-&lt;1.15",IF(EmployeeData[[#This Row],[Compa-Ratio]]&gt;=1.15,"1.15+"))))</f>
        <v>1.00-&lt;1.15</v>
      </c>
      <c r="O6" t="s">
        <v>25</v>
      </c>
      <c r="P6" t="s">
        <v>26</v>
      </c>
      <c r="Q6">
        <v>16</v>
      </c>
      <c r="R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
        <v>81</v>
      </c>
      <c r="T6" t="str" cm="1">
        <f t="array" ref="T6">_xlfn.IFS(EmployeeData[[#This Row],[Engagement Score]]&lt;50,"Low",EmployeeData[[#This Row],[Engagement Score]]
&lt;70,"Moderate",
EmployeeData[[#This Row],[Engagement Score]]&lt;85,"High",TRUE,"Very high")</f>
        <v>High</v>
      </c>
      <c r="U6">
        <v>5</v>
      </c>
      <c r="V6">
        <v>4.3</v>
      </c>
      <c r="W6" t="s">
        <v>33</v>
      </c>
      <c r="X6" t="s">
        <v>38</v>
      </c>
      <c r="Y6">
        <v>35</v>
      </c>
      <c r="Z6" t="s">
        <v>26</v>
      </c>
      <c r="AA6">
        <f>IF(EmployeeData[[#This Row],[Attrition]]="Yes",1,0)</f>
        <v>0</v>
      </c>
    </row>
    <row r="7" spans="1:27">
      <c r="A7" t="s">
        <v>46</v>
      </c>
      <c r="B7" t="str">
        <f>VLOOKUP(EmployeeData[[#This Row],[Employee ID]],GenderData[#All],2,FALSE)</f>
        <v>Female</v>
      </c>
      <c r="C7" t="s">
        <v>43</v>
      </c>
      <c r="D7" t="s">
        <v>44</v>
      </c>
      <c r="E7" t="s">
        <v>31</v>
      </c>
      <c r="F7" t="s">
        <v>32</v>
      </c>
      <c r="G7">
        <v>43</v>
      </c>
      <c r="H7" t="str">
        <f>IF(EmployeeData[[#This Row],[Age]]&lt;=31,"18-31",IF(EmployeeData[[#This Row],[Age]]&lt;=45,"32-45",IF(EmployeeData[[#This Row],[Age]]&lt;=59,"46-59",IF(EmployeeData[[#This Row],[Age]]&lt;=73,"60-73"))))</f>
        <v>32-45</v>
      </c>
      <c r="I7">
        <v>2.1</v>
      </c>
      <c r="J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
        <v>1.9</v>
      </c>
      <c r="L7" s="2">
        <v>54600</v>
      </c>
      <c r="M7" s="3">
        <v>0.88</v>
      </c>
      <c r="N7" s="3" t="str">
        <f>IF(EmployeeData[[#This Row],[Compa-Ratio]]&lt;0.85,"less than 0.85",IF(EmployeeData[[#This Row],[Compa-Ratio]]&lt;1,"0.85-&lt;1.00",IF(EmployeeData[[#This Row],[Compa-Ratio]]&lt;1.15,"1.00-&lt;1.15",IF(EmployeeData[[#This Row],[Compa-Ratio]]&gt;=1.15,"1.15+"))))</f>
        <v>0.85-&lt;1.00</v>
      </c>
      <c r="O7" t="s">
        <v>25</v>
      </c>
      <c r="P7" t="s">
        <v>26</v>
      </c>
      <c r="Q7">
        <v>11</v>
      </c>
      <c r="R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
        <v>80</v>
      </c>
      <c r="T7" t="str" cm="1">
        <f t="array" ref="T7">_xlfn.IFS(EmployeeData[[#This Row],[Engagement Score]]&lt;50,"Low",EmployeeData[[#This Row],[Engagement Score]]
&lt;70,"Moderate",
EmployeeData[[#This Row],[Engagement Score]]&lt;85,"High",TRUE,"Very high")</f>
        <v>High</v>
      </c>
      <c r="U7">
        <v>9</v>
      </c>
      <c r="V7">
        <v>3.4</v>
      </c>
      <c r="W7" t="s">
        <v>33</v>
      </c>
      <c r="X7" t="s">
        <v>26</v>
      </c>
      <c r="Y7">
        <v>17</v>
      </c>
      <c r="Z7" t="s">
        <v>26</v>
      </c>
      <c r="AA7">
        <f>IF(EmployeeData[[#This Row],[Attrition]]="Yes",1,0)</f>
        <v>0</v>
      </c>
    </row>
    <row r="8" spans="1:27">
      <c r="A8" t="s">
        <v>47</v>
      </c>
      <c r="B8" t="str">
        <f>VLOOKUP(EmployeeData[[#This Row],[Employee ID]],GenderData[#All],2,FALSE)</f>
        <v>Female</v>
      </c>
      <c r="C8" t="s">
        <v>48</v>
      </c>
      <c r="D8" t="s">
        <v>49</v>
      </c>
      <c r="E8" t="s">
        <v>23</v>
      </c>
      <c r="F8" t="s">
        <v>32</v>
      </c>
      <c r="G8">
        <v>38</v>
      </c>
      <c r="H8" t="str">
        <f>IF(EmployeeData[[#This Row],[Age]]&lt;=31,"18-31",IF(EmployeeData[[#This Row],[Age]]&lt;=45,"32-45",IF(EmployeeData[[#This Row],[Age]]&lt;=59,"46-59",IF(EmployeeData[[#This Row],[Age]]&lt;=73,"60-73"))))</f>
        <v>32-45</v>
      </c>
      <c r="I8">
        <v>0.3</v>
      </c>
      <c r="J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
        <v>0.3</v>
      </c>
      <c r="L8" s="2">
        <v>60800</v>
      </c>
      <c r="M8" s="3">
        <v>0.97</v>
      </c>
      <c r="N8" s="3" t="str">
        <f>IF(EmployeeData[[#This Row],[Compa-Ratio]]&lt;0.85,"less than 0.85",IF(EmployeeData[[#This Row],[Compa-Ratio]]&lt;1,"0.85-&lt;1.00",IF(EmployeeData[[#This Row],[Compa-Ratio]]&lt;1.15,"1.00-&lt;1.15",IF(EmployeeData[[#This Row],[Compa-Ratio]]&gt;=1.15,"1.15+"))))</f>
        <v>0.85-&lt;1.00</v>
      </c>
      <c r="O8" t="s">
        <v>25</v>
      </c>
      <c r="P8" t="s">
        <v>26</v>
      </c>
      <c r="Q8">
        <v>14</v>
      </c>
      <c r="R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
        <v>78</v>
      </c>
      <c r="T8" t="str" cm="1">
        <f t="array" ref="T8">_xlfn.IFS(EmployeeData[[#This Row],[Engagement Score]]&lt;50,"Low",EmployeeData[[#This Row],[Engagement Score]]
&lt;70,"Moderate",
EmployeeData[[#This Row],[Engagement Score]]&lt;85,"High",TRUE,"Very high")</f>
        <v>High</v>
      </c>
      <c r="U8">
        <v>2</v>
      </c>
      <c r="V8">
        <v>3.7</v>
      </c>
      <c r="W8" t="s">
        <v>50</v>
      </c>
      <c r="X8" t="s">
        <v>38</v>
      </c>
      <c r="Y8">
        <v>3</v>
      </c>
      <c r="Z8" t="s">
        <v>26</v>
      </c>
      <c r="AA8">
        <f>IF(EmployeeData[[#This Row],[Attrition]]="Yes",1,0)</f>
        <v>0</v>
      </c>
    </row>
    <row r="9" spans="1:27">
      <c r="A9" t="s">
        <v>51</v>
      </c>
      <c r="B9" t="str">
        <f>VLOOKUP(EmployeeData[[#This Row],[Employee ID]],GenderData[#All],2,FALSE)</f>
        <v>Male</v>
      </c>
      <c r="C9" t="s">
        <v>52</v>
      </c>
      <c r="D9" t="s">
        <v>30</v>
      </c>
      <c r="E9" t="s">
        <v>23</v>
      </c>
      <c r="F9" t="s">
        <v>36</v>
      </c>
      <c r="G9">
        <v>57</v>
      </c>
      <c r="H9" t="str">
        <f>IF(EmployeeData[[#This Row],[Age]]&lt;=31,"18-31",IF(EmployeeData[[#This Row],[Age]]&lt;=45,"32-45",IF(EmployeeData[[#This Row],[Age]]&lt;=59,"46-59",IF(EmployeeData[[#This Row],[Age]]&lt;=73,"60-73"))))</f>
        <v>46-59</v>
      </c>
      <c r="I9">
        <v>7</v>
      </c>
      <c r="J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
        <v>3.1</v>
      </c>
      <c r="L9" s="2">
        <v>81400</v>
      </c>
      <c r="M9" s="3">
        <v>1</v>
      </c>
      <c r="N9" s="3" t="str">
        <f>IF(EmployeeData[[#This Row],[Compa-Ratio]]&lt;0.85,"less than 0.85",IF(EmployeeData[[#This Row],[Compa-Ratio]]&lt;1,"0.85-&lt;1.00",IF(EmployeeData[[#This Row],[Compa-Ratio]]&lt;1.15,"1.00-&lt;1.15",IF(EmployeeData[[#This Row],[Compa-Ratio]]&gt;=1.15,"1.15+"))))</f>
        <v>1.00-&lt;1.15</v>
      </c>
      <c r="O9" t="s">
        <v>53</v>
      </c>
      <c r="P9" t="s">
        <v>38</v>
      </c>
      <c r="Q9">
        <v>22</v>
      </c>
      <c r="R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
        <v>51</v>
      </c>
      <c r="T9" t="str" cm="1">
        <f t="array" ref="T9">_xlfn.IFS(EmployeeData[[#This Row],[Engagement Score]]&lt;50,"Low",EmployeeData[[#This Row],[Engagement Score]]
&lt;70,"Moderate",
EmployeeData[[#This Row],[Engagement Score]]&lt;85,"High",TRUE,"Very high")</f>
        <v>Moderate</v>
      </c>
      <c r="U9">
        <v>9</v>
      </c>
      <c r="V9">
        <v>4.5999999999999996</v>
      </c>
      <c r="W9" t="s">
        <v>33</v>
      </c>
      <c r="X9" t="s">
        <v>26</v>
      </c>
      <c r="Y9">
        <v>31</v>
      </c>
      <c r="Z9" t="s">
        <v>26</v>
      </c>
      <c r="AA9">
        <f>IF(EmployeeData[[#This Row],[Attrition]]="Yes",1,0)</f>
        <v>0</v>
      </c>
    </row>
    <row r="10" spans="1:27">
      <c r="A10" t="s">
        <v>54</v>
      </c>
      <c r="B10" t="str">
        <f>VLOOKUP(EmployeeData[[#This Row],[Employee ID]],GenderData[#All],2,FALSE)</f>
        <v>Male</v>
      </c>
      <c r="C10" t="s">
        <v>40</v>
      </c>
      <c r="D10" t="s">
        <v>40</v>
      </c>
      <c r="E10" t="s">
        <v>55</v>
      </c>
      <c r="F10" t="s">
        <v>24</v>
      </c>
      <c r="G10">
        <v>47</v>
      </c>
      <c r="H10" t="str">
        <f>IF(EmployeeData[[#This Row],[Age]]&lt;=31,"18-31",IF(EmployeeData[[#This Row],[Age]]&lt;=45,"32-45",IF(EmployeeData[[#This Row],[Age]]&lt;=59,"46-59",IF(EmployeeData[[#This Row],[Age]]&lt;=73,"60-73"))))</f>
        <v>46-59</v>
      </c>
      <c r="I10">
        <v>4.0999999999999996</v>
      </c>
      <c r="J1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
        <v>4.0999999999999996</v>
      </c>
      <c r="L10" s="2">
        <v>49900</v>
      </c>
      <c r="M10" s="3">
        <v>1.01</v>
      </c>
      <c r="N10" s="3" t="str">
        <f>IF(EmployeeData[[#This Row],[Compa-Ratio]]&lt;0.85,"less than 0.85",IF(EmployeeData[[#This Row],[Compa-Ratio]]&lt;1,"0.85-&lt;1.00",IF(EmployeeData[[#This Row],[Compa-Ratio]]&lt;1.15,"1.00-&lt;1.15",IF(EmployeeData[[#This Row],[Compa-Ratio]]&gt;=1.15,"1.15+"))))</f>
        <v>1.00-&lt;1.15</v>
      </c>
      <c r="O10" t="s">
        <v>37</v>
      </c>
      <c r="P10" t="s">
        <v>26</v>
      </c>
      <c r="Q10">
        <v>28</v>
      </c>
      <c r="R1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0">
        <v>63</v>
      </c>
      <c r="T10" t="str" cm="1">
        <f t="array" ref="T10">_xlfn.IFS(EmployeeData[[#This Row],[Engagement Score]]&lt;50,"Low",EmployeeData[[#This Row],[Engagement Score]]
&lt;70,"Moderate",
EmployeeData[[#This Row],[Engagement Score]]&lt;85,"High",TRUE,"Very high")</f>
        <v>Moderate</v>
      </c>
      <c r="U10">
        <v>8</v>
      </c>
      <c r="V10">
        <v>1.1000000000000001</v>
      </c>
      <c r="W10" t="s">
        <v>33</v>
      </c>
      <c r="X10" t="s">
        <v>38</v>
      </c>
      <c r="Y10">
        <v>13</v>
      </c>
      <c r="Z10" t="s">
        <v>26</v>
      </c>
      <c r="AA10">
        <f>IF(EmployeeData[[#This Row],[Attrition]]="Yes",1,0)</f>
        <v>0</v>
      </c>
    </row>
    <row r="11" spans="1:27">
      <c r="A11" t="s">
        <v>56</v>
      </c>
      <c r="B11" t="str">
        <f>VLOOKUP(EmployeeData[[#This Row],[Employee ID]],GenderData[#All],2,FALSE)</f>
        <v>Male</v>
      </c>
      <c r="C11" t="s">
        <v>35</v>
      </c>
      <c r="D11" t="s">
        <v>22</v>
      </c>
      <c r="E11" t="s">
        <v>45</v>
      </c>
      <c r="F11" t="s">
        <v>24</v>
      </c>
      <c r="G11">
        <v>33</v>
      </c>
      <c r="H11" t="str">
        <f>IF(EmployeeData[[#This Row],[Age]]&lt;=31,"18-31",IF(EmployeeData[[#This Row],[Age]]&lt;=45,"32-45",IF(EmployeeData[[#This Row],[Age]]&lt;=59,"46-59",IF(EmployeeData[[#This Row],[Age]]&lt;=73,"60-73"))))</f>
        <v>32-45</v>
      </c>
      <c r="I11">
        <v>5.6</v>
      </c>
      <c r="J1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
        <v>5.6</v>
      </c>
      <c r="L11" s="2">
        <v>50700</v>
      </c>
      <c r="M11" s="3">
        <v>1.01</v>
      </c>
      <c r="N11" s="3" t="str">
        <f>IF(EmployeeData[[#This Row],[Compa-Ratio]]&lt;0.85,"less than 0.85",IF(EmployeeData[[#This Row],[Compa-Ratio]]&lt;1,"0.85-&lt;1.00",IF(EmployeeData[[#This Row],[Compa-Ratio]]&lt;1.15,"1.00-&lt;1.15",IF(EmployeeData[[#This Row],[Compa-Ratio]]&gt;=1.15,"1.15+"))))</f>
        <v>1.00-&lt;1.15</v>
      </c>
      <c r="O11" t="s">
        <v>25</v>
      </c>
      <c r="P11" t="s">
        <v>26</v>
      </c>
      <c r="Q11">
        <v>21</v>
      </c>
      <c r="R1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1">
        <v>55</v>
      </c>
      <c r="T11" t="str" cm="1">
        <f t="array" ref="T11">_xlfn.IFS(EmployeeData[[#This Row],[Engagement Score]]&lt;50,"Low",EmployeeData[[#This Row],[Engagement Score]]
&lt;70,"Moderate",
EmployeeData[[#This Row],[Engagement Score]]&lt;85,"High",TRUE,"Very high")</f>
        <v>Moderate</v>
      </c>
      <c r="U11">
        <v>8</v>
      </c>
      <c r="V11">
        <v>4.7</v>
      </c>
      <c r="W11" t="s">
        <v>33</v>
      </c>
      <c r="X11" t="s">
        <v>26</v>
      </c>
      <c r="Y11">
        <v>7</v>
      </c>
      <c r="Z11" t="s">
        <v>38</v>
      </c>
      <c r="AA11">
        <f>IF(EmployeeData[[#This Row],[Attrition]]="Yes",1,0)</f>
        <v>1</v>
      </c>
    </row>
    <row r="12" spans="1:27">
      <c r="A12" t="s">
        <v>57</v>
      </c>
      <c r="B12" t="str">
        <f>VLOOKUP(EmployeeData[[#This Row],[Employee ID]],GenderData[#All],2,FALSE)</f>
        <v>Female</v>
      </c>
      <c r="C12" t="s">
        <v>48</v>
      </c>
      <c r="D12" t="s">
        <v>49</v>
      </c>
      <c r="E12" t="s">
        <v>23</v>
      </c>
      <c r="F12" t="s">
        <v>24</v>
      </c>
      <c r="G12">
        <v>32</v>
      </c>
      <c r="H12" t="str">
        <f>IF(EmployeeData[[#This Row],[Age]]&lt;=31,"18-31",IF(EmployeeData[[#This Row],[Age]]&lt;=45,"32-45",IF(EmployeeData[[#This Row],[Age]]&lt;=59,"46-59",IF(EmployeeData[[#This Row],[Age]]&lt;=73,"60-73"))))</f>
        <v>32-45</v>
      </c>
      <c r="I12">
        <v>0.9</v>
      </c>
      <c r="J12"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2">
        <v>0.9</v>
      </c>
      <c r="L12" s="2">
        <v>49500</v>
      </c>
      <c r="M12" s="3">
        <v>1.03</v>
      </c>
      <c r="N12" s="3" t="str">
        <f>IF(EmployeeData[[#This Row],[Compa-Ratio]]&lt;0.85,"less than 0.85",IF(EmployeeData[[#This Row],[Compa-Ratio]]&lt;1,"0.85-&lt;1.00",IF(EmployeeData[[#This Row],[Compa-Ratio]]&lt;1.15,"1.00-&lt;1.15",IF(EmployeeData[[#This Row],[Compa-Ratio]]&gt;=1.15,"1.15+"))))</f>
        <v>1.00-&lt;1.15</v>
      </c>
      <c r="O12" t="s">
        <v>37</v>
      </c>
      <c r="P12" t="s">
        <v>26</v>
      </c>
      <c r="Q12">
        <v>17</v>
      </c>
      <c r="R1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
        <v>70</v>
      </c>
      <c r="T12" t="str" cm="1">
        <f t="array" ref="T12">_xlfn.IFS(EmployeeData[[#This Row],[Engagement Score]]&lt;50,"Low",EmployeeData[[#This Row],[Engagement Score]]
&lt;70,"Moderate",
EmployeeData[[#This Row],[Engagement Score]]&lt;85,"High",TRUE,"Very high")</f>
        <v>High</v>
      </c>
      <c r="U12">
        <v>5</v>
      </c>
      <c r="V12">
        <v>8.4</v>
      </c>
      <c r="W12" t="s">
        <v>33</v>
      </c>
      <c r="X12" t="s">
        <v>26</v>
      </c>
      <c r="Y12">
        <v>8</v>
      </c>
      <c r="Z12" t="s">
        <v>38</v>
      </c>
      <c r="AA12">
        <f>IF(EmployeeData[[#This Row],[Attrition]]="Yes",1,0)</f>
        <v>1</v>
      </c>
    </row>
    <row r="13" spans="1:27">
      <c r="A13" t="s">
        <v>58</v>
      </c>
      <c r="B13" t="str">
        <f>VLOOKUP(EmployeeData[[#This Row],[Employee ID]],GenderData[#All],2,FALSE)</f>
        <v>Female</v>
      </c>
      <c r="C13" t="s">
        <v>29</v>
      </c>
      <c r="D13" t="s">
        <v>30</v>
      </c>
      <c r="E13" t="s">
        <v>23</v>
      </c>
      <c r="F13" t="s">
        <v>59</v>
      </c>
      <c r="G13">
        <v>52</v>
      </c>
      <c r="H13" t="str">
        <f>IF(EmployeeData[[#This Row],[Age]]&lt;=31,"18-31",IF(EmployeeData[[#This Row],[Age]]&lt;=45,"32-45",IF(EmployeeData[[#This Row],[Age]]&lt;=59,"46-59",IF(EmployeeData[[#This Row],[Age]]&lt;=73,"60-73"))))</f>
        <v>46-59</v>
      </c>
      <c r="I13">
        <v>2.6</v>
      </c>
      <c r="J1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
        <v>2.4</v>
      </c>
      <c r="L13" s="2">
        <v>92500</v>
      </c>
      <c r="M13" s="3">
        <v>0.91</v>
      </c>
      <c r="N13" s="3" t="str">
        <f>IF(EmployeeData[[#This Row],[Compa-Ratio]]&lt;0.85,"less than 0.85",IF(EmployeeData[[#This Row],[Compa-Ratio]]&lt;1,"0.85-&lt;1.00",IF(EmployeeData[[#This Row],[Compa-Ratio]]&lt;1.15,"1.00-&lt;1.15",IF(EmployeeData[[#This Row],[Compa-Ratio]]&gt;=1.15,"1.15+"))))</f>
        <v>0.85-&lt;1.00</v>
      </c>
      <c r="O13" t="s">
        <v>37</v>
      </c>
      <c r="P13" t="s">
        <v>26</v>
      </c>
      <c r="Q13">
        <v>29</v>
      </c>
      <c r="R1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3">
        <v>80</v>
      </c>
      <c r="T13" t="str" cm="1">
        <f t="array" ref="T13">_xlfn.IFS(EmployeeData[[#This Row],[Engagement Score]]&lt;50,"Low",EmployeeData[[#This Row],[Engagement Score]]
&lt;70,"Moderate",
EmployeeData[[#This Row],[Engagement Score]]&lt;85,"High",TRUE,"Very high")</f>
        <v>High</v>
      </c>
      <c r="U13">
        <v>2</v>
      </c>
      <c r="V13">
        <v>2.1</v>
      </c>
      <c r="W13" t="s">
        <v>33</v>
      </c>
      <c r="X13" t="s">
        <v>26</v>
      </c>
      <c r="Y13">
        <v>31</v>
      </c>
      <c r="Z13" t="s">
        <v>26</v>
      </c>
      <c r="AA13">
        <f>IF(EmployeeData[[#This Row],[Attrition]]="Yes",1,0)</f>
        <v>0</v>
      </c>
    </row>
    <row r="14" spans="1:27">
      <c r="A14" t="s">
        <v>60</v>
      </c>
      <c r="B14" t="str">
        <f>VLOOKUP(EmployeeData[[#This Row],[Employee ID]],GenderData[#All],2,FALSE)</f>
        <v>Female</v>
      </c>
      <c r="C14" t="s">
        <v>52</v>
      </c>
      <c r="D14" t="s">
        <v>30</v>
      </c>
      <c r="E14" t="s">
        <v>23</v>
      </c>
      <c r="F14" t="s">
        <v>59</v>
      </c>
      <c r="G14">
        <v>25</v>
      </c>
      <c r="H14" t="str">
        <f>IF(EmployeeData[[#This Row],[Age]]&lt;=31,"18-31",IF(EmployeeData[[#This Row],[Age]]&lt;=45,"32-45",IF(EmployeeData[[#This Row],[Age]]&lt;=59,"46-59",IF(EmployeeData[[#This Row],[Age]]&lt;=73,"60-73"))))</f>
        <v>18-31</v>
      </c>
      <c r="I14">
        <v>6.7</v>
      </c>
      <c r="J1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4">
        <v>1.9</v>
      </c>
      <c r="L14" s="2">
        <v>92500</v>
      </c>
      <c r="M14" s="3">
        <v>0.94</v>
      </c>
      <c r="N14" s="3" t="str">
        <f>IF(EmployeeData[[#This Row],[Compa-Ratio]]&lt;0.85,"less than 0.85",IF(EmployeeData[[#This Row],[Compa-Ratio]]&lt;1,"0.85-&lt;1.00",IF(EmployeeData[[#This Row],[Compa-Ratio]]&lt;1.15,"1.00-&lt;1.15",IF(EmployeeData[[#This Row],[Compa-Ratio]]&gt;=1.15,"1.15+"))))</f>
        <v>0.85-&lt;1.00</v>
      </c>
      <c r="O14" t="s">
        <v>37</v>
      </c>
      <c r="P14" t="s">
        <v>26</v>
      </c>
      <c r="Q14">
        <v>13</v>
      </c>
      <c r="R1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4">
        <v>76</v>
      </c>
      <c r="T14" t="str" cm="1">
        <f t="array" ref="T14">_xlfn.IFS(EmployeeData[[#This Row],[Engagement Score]]&lt;50,"Low",EmployeeData[[#This Row],[Engagement Score]]
&lt;70,"Moderate",
EmployeeData[[#This Row],[Engagement Score]]&lt;85,"High",TRUE,"Very high")</f>
        <v>High</v>
      </c>
      <c r="U14">
        <v>15</v>
      </c>
      <c r="V14">
        <v>5.2</v>
      </c>
      <c r="W14" t="s">
        <v>33</v>
      </c>
      <c r="X14" t="s">
        <v>26</v>
      </c>
      <c r="Y14">
        <v>26</v>
      </c>
      <c r="Z14" t="s">
        <v>26</v>
      </c>
      <c r="AA14">
        <f>IF(EmployeeData[[#This Row],[Attrition]]="Yes",1,0)</f>
        <v>0</v>
      </c>
    </row>
    <row r="15" spans="1:27">
      <c r="A15" t="s">
        <v>61</v>
      </c>
      <c r="B15" t="str">
        <f>VLOOKUP(EmployeeData[[#This Row],[Employee ID]],GenderData[#All],2,FALSE)</f>
        <v>Female</v>
      </c>
      <c r="C15" t="s">
        <v>43</v>
      </c>
      <c r="D15" t="s">
        <v>44</v>
      </c>
      <c r="E15" t="s">
        <v>45</v>
      </c>
      <c r="F15" t="s">
        <v>62</v>
      </c>
      <c r="G15">
        <v>40</v>
      </c>
      <c r="H15" t="str">
        <f>IF(EmployeeData[[#This Row],[Age]]&lt;=31,"18-31",IF(EmployeeData[[#This Row],[Age]]&lt;=45,"32-45",IF(EmployeeData[[#This Row],[Age]]&lt;=59,"46-59",IF(EmployeeData[[#This Row],[Age]]&lt;=73,"60-73"))))</f>
        <v>32-45</v>
      </c>
      <c r="I15">
        <v>1.3</v>
      </c>
      <c r="J1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5">
        <v>1.3</v>
      </c>
      <c r="L15" s="2">
        <v>31300</v>
      </c>
      <c r="M15" s="3">
        <v>0.91</v>
      </c>
      <c r="N15" s="3" t="str">
        <f>IF(EmployeeData[[#This Row],[Compa-Ratio]]&lt;0.85,"less than 0.85",IF(EmployeeData[[#This Row],[Compa-Ratio]]&lt;1,"0.85-&lt;1.00",IF(EmployeeData[[#This Row],[Compa-Ratio]]&lt;1.15,"1.00-&lt;1.15",IF(EmployeeData[[#This Row],[Compa-Ratio]]&gt;=1.15,"1.15+"))))</f>
        <v>0.85-&lt;1.00</v>
      </c>
      <c r="O15" t="s">
        <v>25</v>
      </c>
      <c r="P15" t="s">
        <v>26</v>
      </c>
      <c r="Q15">
        <v>25</v>
      </c>
      <c r="R1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5">
        <v>82</v>
      </c>
      <c r="T15" t="str" cm="1">
        <f t="array" ref="T15">_xlfn.IFS(EmployeeData[[#This Row],[Engagement Score]]&lt;50,"Low",EmployeeData[[#This Row],[Engagement Score]]
&lt;70,"Moderate",
EmployeeData[[#This Row],[Engagement Score]]&lt;85,"High",TRUE,"Very high")</f>
        <v>High</v>
      </c>
      <c r="U15">
        <v>11</v>
      </c>
      <c r="V15">
        <v>2.9</v>
      </c>
      <c r="W15" t="s">
        <v>27</v>
      </c>
      <c r="X15" t="s">
        <v>26</v>
      </c>
      <c r="Y15">
        <v>33</v>
      </c>
      <c r="Z15" t="s">
        <v>38</v>
      </c>
      <c r="AA15">
        <f>IF(EmployeeData[[#This Row],[Attrition]]="Yes",1,0)</f>
        <v>1</v>
      </c>
    </row>
    <row r="16" spans="1:27">
      <c r="A16" t="s">
        <v>63</v>
      </c>
      <c r="B16" t="str">
        <f>VLOOKUP(EmployeeData[[#This Row],[Employee ID]],GenderData[#All],2,FALSE)</f>
        <v>Female</v>
      </c>
      <c r="C16" t="s">
        <v>43</v>
      </c>
      <c r="D16" t="s">
        <v>44</v>
      </c>
      <c r="E16" t="s">
        <v>23</v>
      </c>
      <c r="F16" t="s">
        <v>32</v>
      </c>
      <c r="G16">
        <v>37</v>
      </c>
      <c r="H16" t="str">
        <f>IF(EmployeeData[[#This Row],[Age]]&lt;=31,"18-31",IF(EmployeeData[[#This Row],[Age]]&lt;=45,"32-45",IF(EmployeeData[[#This Row],[Age]]&lt;=59,"46-59",IF(EmployeeData[[#This Row],[Age]]&lt;=73,"60-73"))))</f>
        <v>32-45</v>
      </c>
      <c r="I16">
        <v>5.4</v>
      </c>
      <c r="J1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6">
        <v>1.7</v>
      </c>
      <c r="L16" s="2">
        <v>74200</v>
      </c>
      <c r="M16" s="3">
        <v>1.23</v>
      </c>
      <c r="N16" s="3" t="str">
        <f>IF(EmployeeData[[#This Row],[Compa-Ratio]]&lt;0.85,"less than 0.85",IF(EmployeeData[[#This Row],[Compa-Ratio]]&lt;1,"0.85-&lt;1.00",IF(EmployeeData[[#This Row],[Compa-Ratio]]&lt;1.15,"1.00-&lt;1.15",IF(EmployeeData[[#This Row],[Compa-Ratio]]&gt;=1.15,"1.15+"))))</f>
        <v>1.15+</v>
      </c>
      <c r="O16" t="s">
        <v>25</v>
      </c>
      <c r="P16" t="s">
        <v>26</v>
      </c>
      <c r="Q16">
        <v>13</v>
      </c>
      <c r="R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
        <v>76</v>
      </c>
      <c r="T16" t="str" cm="1">
        <f t="array" ref="T16">_xlfn.IFS(EmployeeData[[#This Row],[Engagement Score]]&lt;50,"Low",EmployeeData[[#This Row],[Engagement Score]]
&lt;70,"Moderate",
EmployeeData[[#This Row],[Engagement Score]]&lt;85,"High",TRUE,"Very high")</f>
        <v>High</v>
      </c>
      <c r="U16">
        <v>5</v>
      </c>
      <c r="V16">
        <v>3.7</v>
      </c>
      <c r="W16" t="s">
        <v>33</v>
      </c>
      <c r="X16" t="s">
        <v>26</v>
      </c>
      <c r="Y16">
        <v>32</v>
      </c>
      <c r="Z16" t="s">
        <v>26</v>
      </c>
      <c r="AA16">
        <f>IF(EmployeeData[[#This Row],[Attrition]]="Yes",1,0)</f>
        <v>0</v>
      </c>
    </row>
    <row r="17" spans="1:27">
      <c r="A17" t="s">
        <v>64</v>
      </c>
      <c r="B17" t="str">
        <f>VLOOKUP(EmployeeData[[#This Row],[Employee ID]],GenderData[#All],2,FALSE)</f>
        <v>Female</v>
      </c>
      <c r="C17" t="s">
        <v>43</v>
      </c>
      <c r="D17" t="s">
        <v>44</v>
      </c>
      <c r="E17" t="s">
        <v>23</v>
      </c>
      <c r="F17" t="s">
        <v>36</v>
      </c>
      <c r="G17">
        <v>35</v>
      </c>
      <c r="H17" t="str">
        <f>IF(EmployeeData[[#This Row],[Age]]&lt;=31,"18-31",IF(EmployeeData[[#This Row],[Age]]&lt;=45,"32-45",IF(EmployeeData[[#This Row],[Age]]&lt;=59,"46-59",IF(EmployeeData[[#This Row],[Age]]&lt;=73,"60-73"))))</f>
        <v>32-45</v>
      </c>
      <c r="I17">
        <v>3.8</v>
      </c>
      <c r="J1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7">
        <v>1.1000000000000001</v>
      </c>
      <c r="L17" s="2">
        <v>78100</v>
      </c>
      <c r="M17" s="3">
        <v>1</v>
      </c>
      <c r="N17" s="3" t="str">
        <f>IF(EmployeeData[[#This Row],[Compa-Ratio]]&lt;0.85,"less than 0.85",IF(EmployeeData[[#This Row],[Compa-Ratio]]&lt;1,"0.85-&lt;1.00",IF(EmployeeData[[#This Row],[Compa-Ratio]]&lt;1.15,"1.00-&lt;1.15",IF(EmployeeData[[#This Row],[Compa-Ratio]]&gt;=1.15,"1.15+"))))</f>
        <v>1.00-&lt;1.15</v>
      </c>
      <c r="O17" t="s">
        <v>25</v>
      </c>
      <c r="P17" t="s">
        <v>26</v>
      </c>
      <c r="Q17">
        <v>20</v>
      </c>
      <c r="R1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7">
        <v>56</v>
      </c>
      <c r="T17" t="str" cm="1">
        <f t="array" ref="T17">_xlfn.IFS(EmployeeData[[#This Row],[Engagement Score]]&lt;50,"Low",EmployeeData[[#This Row],[Engagement Score]]
&lt;70,"Moderate",
EmployeeData[[#This Row],[Engagement Score]]&lt;85,"High",TRUE,"Very high")</f>
        <v>Moderate</v>
      </c>
      <c r="U17">
        <v>5</v>
      </c>
      <c r="V17">
        <v>4.9000000000000004</v>
      </c>
      <c r="W17" t="s">
        <v>50</v>
      </c>
      <c r="X17" t="s">
        <v>26</v>
      </c>
      <c r="Y17">
        <v>19</v>
      </c>
      <c r="Z17" t="s">
        <v>26</v>
      </c>
      <c r="AA17">
        <f>IF(EmployeeData[[#This Row],[Attrition]]="Yes",1,0)</f>
        <v>0</v>
      </c>
    </row>
    <row r="18" spans="1:27">
      <c r="A18" t="s">
        <v>65</v>
      </c>
      <c r="B18" t="str">
        <f>VLOOKUP(EmployeeData[[#This Row],[Employee ID]],GenderData[#All],2,FALSE)</f>
        <v>Male</v>
      </c>
      <c r="C18" t="s">
        <v>66</v>
      </c>
      <c r="D18" t="s">
        <v>67</v>
      </c>
      <c r="E18" t="s">
        <v>23</v>
      </c>
      <c r="F18" t="s">
        <v>24</v>
      </c>
      <c r="G18">
        <v>41</v>
      </c>
      <c r="H18" t="str">
        <f>IF(EmployeeData[[#This Row],[Age]]&lt;=31,"18-31",IF(EmployeeData[[#This Row],[Age]]&lt;=45,"32-45",IF(EmployeeData[[#This Row],[Age]]&lt;=59,"46-59",IF(EmployeeData[[#This Row],[Age]]&lt;=73,"60-73"))))</f>
        <v>32-45</v>
      </c>
      <c r="I18">
        <v>2.2000000000000002</v>
      </c>
      <c r="J1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
        <v>1.4</v>
      </c>
      <c r="L18" s="2">
        <v>46800</v>
      </c>
      <c r="M18" s="3">
        <v>0.97</v>
      </c>
      <c r="N18" s="3" t="str">
        <f>IF(EmployeeData[[#This Row],[Compa-Ratio]]&lt;0.85,"less than 0.85",IF(EmployeeData[[#This Row],[Compa-Ratio]]&lt;1,"0.85-&lt;1.00",IF(EmployeeData[[#This Row],[Compa-Ratio]]&lt;1.15,"1.00-&lt;1.15",IF(EmployeeData[[#This Row],[Compa-Ratio]]&gt;=1.15,"1.15+"))))</f>
        <v>0.85-&lt;1.00</v>
      </c>
      <c r="O18" t="s">
        <v>25</v>
      </c>
      <c r="P18" t="s">
        <v>26</v>
      </c>
      <c r="Q18">
        <v>15</v>
      </c>
      <c r="R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
        <v>42</v>
      </c>
      <c r="T18" t="str" cm="1">
        <f t="array" ref="T18">_xlfn.IFS(EmployeeData[[#This Row],[Engagement Score]]&lt;50,"Low",EmployeeData[[#This Row],[Engagement Score]]
&lt;70,"Moderate",
EmployeeData[[#This Row],[Engagement Score]]&lt;85,"High",TRUE,"Very high")</f>
        <v>Low</v>
      </c>
      <c r="U18">
        <v>4</v>
      </c>
      <c r="V18">
        <v>3.4</v>
      </c>
      <c r="W18" t="s">
        <v>27</v>
      </c>
      <c r="X18" t="s">
        <v>38</v>
      </c>
      <c r="Y18">
        <v>23</v>
      </c>
      <c r="Z18" t="s">
        <v>38</v>
      </c>
      <c r="AA18">
        <f>IF(EmployeeData[[#This Row],[Attrition]]="Yes",1,0)</f>
        <v>1</v>
      </c>
    </row>
    <row r="19" spans="1:27">
      <c r="A19" t="s">
        <v>68</v>
      </c>
      <c r="B19" t="str">
        <f>VLOOKUP(EmployeeData[[#This Row],[Employee ID]],GenderData[#All],2,FALSE)</f>
        <v>Male</v>
      </c>
      <c r="C19" t="s">
        <v>40</v>
      </c>
      <c r="D19" t="s">
        <v>40</v>
      </c>
      <c r="E19" t="s">
        <v>23</v>
      </c>
      <c r="F19" t="s">
        <v>32</v>
      </c>
      <c r="G19">
        <v>40</v>
      </c>
      <c r="H19" t="str">
        <f>IF(EmployeeData[[#This Row],[Age]]&lt;=31,"18-31",IF(EmployeeData[[#This Row],[Age]]&lt;=45,"32-45",IF(EmployeeData[[#This Row],[Age]]&lt;=59,"46-59",IF(EmployeeData[[#This Row],[Age]]&lt;=73,"60-73"))))</f>
        <v>32-45</v>
      </c>
      <c r="I19">
        <v>2</v>
      </c>
      <c r="J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9">
        <v>1.2</v>
      </c>
      <c r="L19" s="2">
        <v>55700</v>
      </c>
      <c r="M19" s="3">
        <v>0.95</v>
      </c>
      <c r="N19" s="3" t="str">
        <f>IF(EmployeeData[[#This Row],[Compa-Ratio]]&lt;0.85,"less than 0.85",IF(EmployeeData[[#This Row],[Compa-Ratio]]&lt;1,"0.85-&lt;1.00",IF(EmployeeData[[#This Row],[Compa-Ratio]]&lt;1.15,"1.00-&lt;1.15",IF(EmployeeData[[#This Row],[Compa-Ratio]]&gt;=1.15,"1.15+"))))</f>
        <v>0.85-&lt;1.00</v>
      </c>
      <c r="O19" t="s">
        <v>37</v>
      </c>
      <c r="P19" t="s">
        <v>26</v>
      </c>
      <c r="Q19">
        <v>15</v>
      </c>
      <c r="R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
        <v>74</v>
      </c>
      <c r="T19" t="str" cm="1">
        <f t="array" ref="T19">_xlfn.IFS(EmployeeData[[#This Row],[Engagement Score]]&lt;50,"Low",EmployeeData[[#This Row],[Engagement Score]]
&lt;70,"Moderate",
EmployeeData[[#This Row],[Engagement Score]]&lt;85,"High",TRUE,"Very high")</f>
        <v>High</v>
      </c>
      <c r="U19">
        <v>1</v>
      </c>
      <c r="V19">
        <v>2</v>
      </c>
      <c r="W19" t="s">
        <v>33</v>
      </c>
      <c r="X19" t="s">
        <v>26</v>
      </c>
      <c r="Y19">
        <v>18</v>
      </c>
      <c r="Z19" t="s">
        <v>26</v>
      </c>
      <c r="AA19">
        <f>IF(EmployeeData[[#This Row],[Attrition]]="Yes",1,0)</f>
        <v>0</v>
      </c>
    </row>
    <row r="20" spans="1:27">
      <c r="A20" t="s">
        <v>69</v>
      </c>
      <c r="B20" t="str">
        <f>VLOOKUP(EmployeeData[[#This Row],[Employee ID]],GenderData[#All],2,FALSE)</f>
        <v>Female</v>
      </c>
      <c r="C20" t="s">
        <v>21</v>
      </c>
      <c r="D20" t="s">
        <v>22</v>
      </c>
      <c r="E20" t="s">
        <v>23</v>
      </c>
      <c r="F20" t="s">
        <v>36</v>
      </c>
      <c r="G20">
        <v>42</v>
      </c>
      <c r="H20" t="str">
        <f>IF(EmployeeData[[#This Row],[Age]]&lt;=31,"18-31",IF(EmployeeData[[#This Row],[Age]]&lt;=45,"32-45",IF(EmployeeData[[#This Row],[Age]]&lt;=59,"46-59",IF(EmployeeData[[#This Row],[Age]]&lt;=73,"60-73"))))</f>
        <v>32-45</v>
      </c>
      <c r="I20">
        <v>1.7</v>
      </c>
      <c r="J2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0">
        <v>1.7</v>
      </c>
      <c r="L20" s="2">
        <v>103200</v>
      </c>
      <c r="M20" s="3">
        <v>1.34</v>
      </c>
      <c r="N20" s="3" t="str">
        <f>IF(EmployeeData[[#This Row],[Compa-Ratio]]&lt;0.85,"less than 0.85",IF(EmployeeData[[#This Row],[Compa-Ratio]]&lt;1,"0.85-&lt;1.00",IF(EmployeeData[[#This Row],[Compa-Ratio]]&lt;1.15,"1.00-&lt;1.15",IF(EmployeeData[[#This Row],[Compa-Ratio]]&gt;=1.15,"1.15+"))))</f>
        <v>1.15+</v>
      </c>
      <c r="O20" t="s">
        <v>25</v>
      </c>
      <c r="P20" t="s">
        <v>38</v>
      </c>
      <c r="Q20">
        <v>13</v>
      </c>
      <c r="R2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0">
        <v>74</v>
      </c>
      <c r="T20" t="str" cm="1">
        <f t="array" ref="T20">_xlfn.IFS(EmployeeData[[#This Row],[Engagement Score]]&lt;50,"Low",EmployeeData[[#This Row],[Engagement Score]]
&lt;70,"Moderate",
EmployeeData[[#This Row],[Engagement Score]]&lt;85,"High",TRUE,"Very high")</f>
        <v>High</v>
      </c>
      <c r="U20">
        <v>4</v>
      </c>
      <c r="V20">
        <v>3.5</v>
      </c>
      <c r="W20" t="s">
        <v>33</v>
      </c>
      <c r="X20" t="s">
        <v>26</v>
      </c>
      <c r="Y20">
        <v>21</v>
      </c>
      <c r="Z20" t="s">
        <v>38</v>
      </c>
      <c r="AA20">
        <f>IF(EmployeeData[[#This Row],[Attrition]]="Yes",1,0)</f>
        <v>1</v>
      </c>
    </row>
    <row r="21" spans="1:27">
      <c r="A21" t="s">
        <v>70</v>
      </c>
      <c r="B21" t="str">
        <f>VLOOKUP(EmployeeData[[#This Row],[Employee ID]],GenderData[#All],2,FALSE)</f>
        <v>Female</v>
      </c>
      <c r="C21" t="s">
        <v>66</v>
      </c>
      <c r="D21" t="s">
        <v>67</v>
      </c>
      <c r="E21" t="s">
        <v>41</v>
      </c>
      <c r="F21" t="s">
        <v>62</v>
      </c>
      <c r="G21">
        <v>39</v>
      </c>
      <c r="H21" t="str">
        <f>IF(EmployeeData[[#This Row],[Age]]&lt;=31,"18-31",IF(EmployeeData[[#This Row],[Age]]&lt;=45,"32-45",IF(EmployeeData[[#This Row],[Age]]&lt;=59,"46-59",IF(EmployeeData[[#This Row],[Age]]&lt;=73,"60-73"))))</f>
        <v>32-45</v>
      </c>
      <c r="I21">
        <v>4.0999999999999996</v>
      </c>
      <c r="J2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
        <v>0.5</v>
      </c>
      <c r="L21" s="2">
        <v>31700</v>
      </c>
      <c r="M21" s="3">
        <v>0.87</v>
      </c>
      <c r="N21" s="3" t="str">
        <f>IF(EmployeeData[[#This Row],[Compa-Ratio]]&lt;0.85,"less than 0.85",IF(EmployeeData[[#This Row],[Compa-Ratio]]&lt;1,"0.85-&lt;1.00",IF(EmployeeData[[#This Row],[Compa-Ratio]]&lt;1.15,"1.00-&lt;1.15",IF(EmployeeData[[#This Row],[Compa-Ratio]]&gt;=1.15,"1.15+"))))</f>
        <v>0.85-&lt;1.00</v>
      </c>
      <c r="O21" t="s">
        <v>37</v>
      </c>
      <c r="P21" t="s">
        <v>26</v>
      </c>
      <c r="Q21">
        <v>28</v>
      </c>
      <c r="R2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1">
        <v>51</v>
      </c>
      <c r="T21" t="str" cm="1">
        <f t="array" ref="T21">_xlfn.IFS(EmployeeData[[#This Row],[Engagement Score]]&lt;50,"Low",EmployeeData[[#This Row],[Engagement Score]]
&lt;70,"Moderate",
EmployeeData[[#This Row],[Engagement Score]]&lt;85,"High",TRUE,"Very high")</f>
        <v>Moderate</v>
      </c>
      <c r="U21">
        <v>6</v>
      </c>
      <c r="V21">
        <v>1.3</v>
      </c>
      <c r="W21" t="s">
        <v>33</v>
      </c>
      <c r="X21" t="s">
        <v>26</v>
      </c>
      <c r="Y21">
        <v>12</v>
      </c>
      <c r="Z21" t="s">
        <v>38</v>
      </c>
      <c r="AA21">
        <f>IF(EmployeeData[[#This Row],[Attrition]]="Yes",1,0)</f>
        <v>1</v>
      </c>
    </row>
    <row r="22" spans="1:27">
      <c r="A22" t="s">
        <v>71</v>
      </c>
      <c r="B22" t="str">
        <f>VLOOKUP(EmployeeData[[#This Row],[Employee ID]],GenderData[#All],2,FALSE)</f>
        <v>Male</v>
      </c>
      <c r="C22" t="s">
        <v>40</v>
      </c>
      <c r="D22" t="s">
        <v>40</v>
      </c>
      <c r="E22" t="s">
        <v>23</v>
      </c>
      <c r="F22" t="s">
        <v>32</v>
      </c>
      <c r="G22">
        <v>42</v>
      </c>
      <c r="H22" t="str">
        <f>IF(EmployeeData[[#This Row],[Age]]&lt;=31,"18-31",IF(EmployeeData[[#This Row],[Age]]&lt;=45,"32-45",IF(EmployeeData[[#This Row],[Age]]&lt;=59,"46-59",IF(EmployeeData[[#This Row],[Age]]&lt;=73,"60-73"))))</f>
        <v>32-45</v>
      </c>
      <c r="I22">
        <v>4.4000000000000004</v>
      </c>
      <c r="J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
        <v>1.3</v>
      </c>
      <c r="L22" s="2">
        <v>59100</v>
      </c>
      <c r="M22" s="3">
        <v>0.91</v>
      </c>
      <c r="N22" s="3" t="str">
        <f>IF(EmployeeData[[#This Row],[Compa-Ratio]]&lt;0.85,"less than 0.85",IF(EmployeeData[[#This Row],[Compa-Ratio]]&lt;1,"0.85-&lt;1.00",IF(EmployeeData[[#This Row],[Compa-Ratio]]&lt;1.15,"1.00-&lt;1.15",IF(EmployeeData[[#This Row],[Compa-Ratio]]&gt;=1.15,"1.15+"))))</f>
        <v>0.85-&lt;1.00</v>
      </c>
      <c r="O22" t="s">
        <v>25</v>
      </c>
      <c r="P22" t="s">
        <v>38</v>
      </c>
      <c r="Q22">
        <v>9</v>
      </c>
      <c r="R2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2">
        <v>57</v>
      </c>
      <c r="T22" t="str" cm="1">
        <f t="array" ref="T22">_xlfn.IFS(EmployeeData[[#This Row],[Engagement Score]]&lt;50,"Low",EmployeeData[[#This Row],[Engagement Score]]
&lt;70,"Moderate",
EmployeeData[[#This Row],[Engagement Score]]&lt;85,"High",TRUE,"Very high")</f>
        <v>Moderate</v>
      </c>
      <c r="U22">
        <v>3</v>
      </c>
      <c r="V22">
        <v>0.7</v>
      </c>
      <c r="W22" t="s">
        <v>33</v>
      </c>
      <c r="X22" t="s">
        <v>26</v>
      </c>
      <c r="Y22">
        <v>29</v>
      </c>
      <c r="Z22" t="s">
        <v>26</v>
      </c>
      <c r="AA22">
        <f>IF(EmployeeData[[#This Row],[Attrition]]="Yes",1,0)</f>
        <v>0</v>
      </c>
    </row>
    <row r="23" spans="1:27">
      <c r="A23" t="s">
        <v>72</v>
      </c>
      <c r="B23" t="str">
        <f>VLOOKUP(EmployeeData[[#This Row],[Employee ID]],GenderData[#All],2,FALSE)</f>
        <v>Male</v>
      </c>
      <c r="C23" t="s">
        <v>48</v>
      </c>
      <c r="D23" t="s">
        <v>49</v>
      </c>
      <c r="E23" t="s">
        <v>73</v>
      </c>
      <c r="F23" t="s">
        <v>24</v>
      </c>
      <c r="G23">
        <v>39</v>
      </c>
      <c r="H23" t="str">
        <f>IF(EmployeeData[[#This Row],[Age]]&lt;=31,"18-31",IF(EmployeeData[[#This Row],[Age]]&lt;=45,"32-45",IF(EmployeeData[[#This Row],[Age]]&lt;=59,"46-59",IF(EmployeeData[[#This Row],[Age]]&lt;=73,"60-73"))))</f>
        <v>32-45</v>
      </c>
      <c r="I23">
        <v>3</v>
      </c>
      <c r="J2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3">
        <v>2.9</v>
      </c>
      <c r="L23" s="2">
        <v>50200</v>
      </c>
      <c r="M23" s="3">
        <v>1.06</v>
      </c>
      <c r="N23" s="3" t="str">
        <f>IF(EmployeeData[[#This Row],[Compa-Ratio]]&lt;0.85,"less than 0.85",IF(EmployeeData[[#This Row],[Compa-Ratio]]&lt;1,"0.85-&lt;1.00",IF(EmployeeData[[#This Row],[Compa-Ratio]]&lt;1.15,"1.00-&lt;1.15",IF(EmployeeData[[#This Row],[Compa-Ratio]]&gt;=1.15,"1.15+"))))</f>
        <v>1.00-&lt;1.15</v>
      </c>
      <c r="O23" t="s">
        <v>25</v>
      </c>
      <c r="P23" t="s">
        <v>38</v>
      </c>
      <c r="Q23">
        <v>9</v>
      </c>
      <c r="R2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3">
        <v>68</v>
      </c>
      <c r="T23" t="str" cm="1">
        <f t="array" ref="T23">_xlfn.IFS(EmployeeData[[#This Row],[Engagement Score]]&lt;50,"Low",EmployeeData[[#This Row],[Engagement Score]]
&lt;70,"Moderate",
EmployeeData[[#This Row],[Engagement Score]]&lt;85,"High",TRUE,"Very high")</f>
        <v>Moderate</v>
      </c>
      <c r="U23">
        <v>3</v>
      </c>
      <c r="V23">
        <v>6.9</v>
      </c>
      <c r="W23" t="s">
        <v>33</v>
      </c>
      <c r="X23" t="s">
        <v>26</v>
      </c>
      <c r="Y23">
        <v>37</v>
      </c>
      <c r="Z23" t="s">
        <v>38</v>
      </c>
      <c r="AA23">
        <f>IF(EmployeeData[[#This Row],[Attrition]]="Yes",1,0)</f>
        <v>1</v>
      </c>
    </row>
    <row r="24" spans="1:27">
      <c r="A24" t="s">
        <v>74</v>
      </c>
      <c r="B24" t="str">
        <f>VLOOKUP(EmployeeData[[#This Row],[Employee ID]],GenderData[#All],2,FALSE)</f>
        <v>Female</v>
      </c>
      <c r="C24" t="s">
        <v>66</v>
      </c>
      <c r="D24" t="s">
        <v>67</v>
      </c>
      <c r="E24" t="s">
        <v>23</v>
      </c>
      <c r="F24" t="s">
        <v>36</v>
      </c>
      <c r="G24">
        <v>32</v>
      </c>
      <c r="H24" t="str">
        <f>IF(EmployeeData[[#This Row],[Age]]&lt;=31,"18-31",IF(EmployeeData[[#This Row],[Age]]&lt;=45,"32-45",IF(EmployeeData[[#This Row],[Age]]&lt;=59,"46-59",IF(EmployeeData[[#This Row],[Age]]&lt;=73,"60-73"))))</f>
        <v>32-45</v>
      </c>
      <c r="I24">
        <v>1.6</v>
      </c>
      <c r="J2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4">
        <v>1.6</v>
      </c>
      <c r="L24" s="2">
        <v>83100</v>
      </c>
      <c r="M24" s="3">
        <v>1.0900000000000001</v>
      </c>
      <c r="N24" s="3" t="str">
        <f>IF(EmployeeData[[#This Row],[Compa-Ratio]]&lt;0.85,"less than 0.85",IF(EmployeeData[[#This Row],[Compa-Ratio]]&lt;1,"0.85-&lt;1.00",IF(EmployeeData[[#This Row],[Compa-Ratio]]&lt;1.15,"1.00-&lt;1.15",IF(EmployeeData[[#This Row],[Compa-Ratio]]&gt;=1.15,"1.15+"))))</f>
        <v>1.00-&lt;1.15</v>
      </c>
      <c r="O24" t="s">
        <v>75</v>
      </c>
      <c r="P24" t="s">
        <v>26</v>
      </c>
      <c r="Q24">
        <v>35</v>
      </c>
      <c r="R2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4">
        <v>66</v>
      </c>
      <c r="T24" t="str" cm="1">
        <f t="array" ref="T24">_xlfn.IFS(EmployeeData[[#This Row],[Engagement Score]]&lt;50,"Low",EmployeeData[[#This Row],[Engagement Score]]
&lt;70,"Moderate",
EmployeeData[[#This Row],[Engagement Score]]&lt;85,"High",TRUE,"Very high")</f>
        <v>Moderate</v>
      </c>
      <c r="U24">
        <v>3</v>
      </c>
      <c r="V24">
        <v>3.8</v>
      </c>
      <c r="W24" t="s">
        <v>33</v>
      </c>
      <c r="X24" t="s">
        <v>26</v>
      </c>
      <c r="Y24">
        <v>14</v>
      </c>
      <c r="Z24" t="s">
        <v>26</v>
      </c>
      <c r="AA24">
        <f>IF(EmployeeData[[#This Row],[Attrition]]="Yes",1,0)</f>
        <v>0</v>
      </c>
    </row>
    <row r="25" spans="1:27">
      <c r="A25" t="s">
        <v>76</v>
      </c>
      <c r="B25" t="str">
        <f>VLOOKUP(EmployeeData[[#This Row],[Employee ID]],GenderData[#All],2,FALSE)</f>
        <v>Female</v>
      </c>
      <c r="C25" t="s">
        <v>21</v>
      </c>
      <c r="D25" t="s">
        <v>22</v>
      </c>
      <c r="E25" t="s">
        <v>23</v>
      </c>
      <c r="F25" t="s">
        <v>59</v>
      </c>
      <c r="G25">
        <v>38</v>
      </c>
      <c r="H25" t="str">
        <f>IF(EmployeeData[[#This Row],[Age]]&lt;=31,"18-31",IF(EmployeeData[[#This Row],[Age]]&lt;=45,"32-45",IF(EmployeeData[[#This Row],[Age]]&lt;=59,"46-59",IF(EmployeeData[[#This Row],[Age]]&lt;=73,"60-73"))))</f>
        <v>32-45</v>
      </c>
      <c r="I25">
        <v>5.3</v>
      </c>
      <c r="J2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5">
        <v>2.5</v>
      </c>
      <c r="L25" s="2">
        <v>108300</v>
      </c>
      <c r="M25" s="3">
        <v>1.0900000000000001</v>
      </c>
      <c r="N25" s="3" t="str">
        <f>IF(EmployeeData[[#This Row],[Compa-Ratio]]&lt;0.85,"less than 0.85",IF(EmployeeData[[#This Row],[Compa-Ratio]]&lt;1,"0.85-&lt;1.00",IF(EmployeeData[[#This Row],[Compa-Ratio]]&lt;1.15,"1.00-&lt;1.15",IF(EmployeeData[[#This Row],[Compa-Ratio]]&gt;=1.15,"1.15+"))))</f>
        <v>1.00-&lt;1.15</v>
      </c>
      <c r="O25" t="s">
        <v>25</v>
      </c>
      <c r="P25" t="s">
        <v>26</v>
      </c>
      <c r="Q25">
        <v>25</v>
      </c>
      <c r="R2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5">
        <v>76</v>
      </c>
      <c r="T25" t="str" cm="1">
        <f t="array" ref="T25">_xlfn.IFS(EmployeeData[[#This Row],[Engagement Score]]&lt;50,"Low",EmployeeData[[#This Row],[Engagement Score]]
&lt;70,"Moderate",
EmployeeData[[#This Row],[Engagement Score]]&lt;85,"High",TRUE,"Very high")</f>
        <v>High</v>
      </c>
      <c r="U25">
        <v>5</v>
      </c>
      <c r="V25">
        <v>4.4000000000000004</v>
      </c>
      <c r="W25" t="s">
        <v>33</v>
      </c>
      <c r="X25" t="s">
        <v>26</v>
      </c>
      <c r="Y25">
        <v>39</v>
      </c>
      <c r="Z25" t="s">
        <v>26</v>
      </c>
      <c r="AA25">
        <f>IF(EmployeeData[[#This Row],[Attrition]]="Yes",1,0)</f>
        <v>0</v>
      </c>
    </row>
    <row r="26" spans="1:27">
      <c r="A26" t="s">
        <v>77</v>
      </c>
      <c r="B26" t="str">
        <f>VLOOKUP(EmployeeData[[#This Row],[Employee ID]],GenderData[#All],2,FALSE)</f>
        <v>Female</v>
      </c>
      <c r="C26" t="s">
        <v>21</v>
      </c>
      <c r="D26" t="s">
        <v>22</v>
      </c>
      <c r="E26" t="s">
        <v>23</v>
      </c>
      <c r="F26" t="s">
        <v>59</v>
      </c>
      <c r="G26">
        <v>32</v>
      </c>
      <c r="H26" t="str">
        <f>IF(EmployeeData[[#This Row],[Age]]&lt;=31,"18-31",IF(EmployeeData[[#This Row],[Age]]&lt;=45,"32-45",IF(EmployeeData[[#This Row],[Age]]&lt;=59,"46-59",IF(EmployeeData[[#This Row],[Age]]&lt;=73,"60-73"))))</f>
        <v>32-45</v>
      </c>
      <c r="I26">
        <v>7.1</v>
      </c>
      <c r="J2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6">
        <v>5.6</v>
      </c>
      <c r="L26" s="2">
        <v>117500</v>
      </c>
      <c r="M26" s="3">
        <v>1.21</v>
      </c>
      <c r="N26" s="3" t="str">
        <f>IF(EmployeeData[[#This Row],[Compa-Ratio]]&lt;0.85,"less than 0.85",IF(EmployeeData[[#This Row],[Compa-Ratio]]&lt;1,"0.85-&lt;1.00",IF(EmployeeData[[#This Row],[Compa-Ratio]]&lt;1.15,"1.00-&lt;1.15",IF(EmployeeData[[#This Row],[Compa-Ratio]]&gt;=1.15,"1.15+"))))</f>
        <v>1.15+</v>
      </c>
      <c r="O26" t="s">
        <v>25</v>
      </c>
      <c r="P26" t="s">
        <v>26</v>
      </c>
      <c r="Q26">
        <v>1</v>
      </c>
      <c r="R2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6">
        <v>71</v>
      </c>
      <c r="T26" t="str" cm="1">
        <f t="array" ref="T26">_xlfn.IFS(EmployeeData[[#This Row],[Engagement Score]]&lt;50,"Low",EmployeeData[[#This Row],[Engagement Score]]
&lt;70,"Moderate",
EmployeeData[[#This Row],[Engagement Score]]&lt;85,"High",TRUE,"Very high")</f>
        <v>High</v>
      </c>
      <c r="U26">
        <v>4</v>
      </c>
      <c r="V26">
        <v>3.2</v>
      </c>
      <c r="W26" t="s">
        <v>50</v>
      </c>
      <c r="X26" t="s">
        <v>26</v>
      </c>
      <c r="Y26">
        <v>25</v>
      </c>
      <c r="Z26" t="s">
        <v>26</v>
      </c>
      <c r="AA26">
        <f>IF(EmployeeData[[#This Row],[Attrition]]="Yes",1,0)</f>
        <v>0</v>
      </c>
    </row>
    <row r="27" spans="1:27">
      <c r="A27" t="s">
        <v>78</v>
      </c>
      <c r="B27" t="str">
        <f>VLOOKUP(EmployeeData[[#This Row],[Employee ID]],GenderData[#All],2,FALSE)</f>
        <v>Male</v>
      </c>
      <c r="C27" t="s">
        <v>52</v>
      </c>
      <c r="D27" t="s">
        <v>30</v>
      </c>
      <c r="E27" t="s">
        <v>45</v>
      </c>
      <c r="F27" t="s">
        <v>24</v>
      </c>
      <c r="G27">
        <v>31</v>
      </c>
      <c r="H27" t="str">
        <f>IF(EmployeeData[[#This Row],[Age]]&lt;=31,"18-31",IF(EmployeeData[[#This Row],[Age]]&lt;=45,"32-45",IF(EmployeeData[[#This Row],[Age]]&lt;=59,"46-59",IF(EmployeeData[[#This Row],[Age]]&lt;=73,"60-73"))))</f>
        <v>18-31</v>
      </c>
      <c r="I27">
        <v>6</v>
      </c>
      <c r="J2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7">
        <v>3</v>
      </c>
      <c r="L27" s="2">
        <v>50700</v>
      </c>
      <c r="M27" s="3">
        <v>1.05</v>
      </c>
      <c r="N27" s="3" t="str">
        <f>IF(EmployeeData[[#This Row],[Compa-Ratio]]&lt;0.85,"less than 0.85",IF(EmployeeData[[#This Row],[Compa-Ratio]]&lt;1,"0.85-&lt;1.00",IF(EmployeeData[[#This Row],[Compa-Ratio]]&lt;1.15,"1.00-&lt;1.15",IF(EmployeeData[[#This Row],[Compa-Ratio]]&gt;=1.15,"1.15+"))))</f>
        <v>1.00-&lt;1.15</v>
      </c>
      <c r="O27" t="s">
        <v>25</v>
      </c>
      <c r="P27" t="s">
        <v>26</v>
      </c>
      <c r="Q27">
        <v>11</v>
      </c>
      <c r="R2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7">
        <v>91</v>
      </c>
      <c r="T27" t="str" cm="1">
        <f t="array" ref="T27">_xlfn.IFS(EmployeeData[[#This Row],[Engagement Score]]&lt;50,"Low",EmployeeData[[#This Row],[Engagement Score]]
&lt;70,"Moderate",
EmployeeData[[#This Row],[Engagement Score]]&lt;85,"High",TRUE,"Very high")</f>
        <v>Very high</v>
      </c>
      <c r="U27">
        <v>2</v>
      </c>
      <c r="V27">
        <v>0.6</v>
      </c>
      <c r="W27" t="s">
        <v>27</v>
      </c>
      <c r="X27" t="s">
        <v>38</v>
      </c>
      <c r="Y27">
        <v>27</v>
      </c>
      <c r="Z27" t="s">
        <v>26</v>
      </c>
      <c r="AA27">
        <f>IF(EmployeeData[[#This Row],[Attrition]]="Yes",1,0)</f>
        <v>0</v>
      </c>
    </row>
    <row r="28" spans="1:27">
      <c r="A28" t="s">
        <v>79</v>
      </c>
      <c r="B28" t="str">
        <f>VLOOKUP(EmployeeData[[#This Row],[Employee ID]],GenderData[#All],2,FALSE)</f>
        <v>Female</v>
      </c>
      <c r="C28" t="s">
        <v>43</v>
      </c>
      <c r="D28" t="s">
        <v>44</v>
      </c>
      <c r="E28" t="s">
        <v>45</v>
      </c>
      <c r="F28" t="s">
        <v>36</v>
      </c>
      <c r="G28">
        <v>35</v>
      </c>
      <c r="H28" t="str">
        <f>IF(EmployeeData[[#This Row],[Age]]&lt;=31,"18-31",IF(EmployeeData[[#This Row],[Age]]&lt;=45,"32-45",IF(EmployeeData[[#This Row],[Age]]&lt;=59,"46-59",IF(EmployeeData[[#This Row],[Age]]&lt;=73,"60-73"))))</f>
        <v>32-45</v>
      </c>
      <c r="I28">
        <v>13.3</v>
      </c>
      <c r="J2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28">
        <v>5.4</v>
      </c>
      <c r="L28" s="2">
        <v>68900</v>
      </c>
      <c r="M28" s="3">
        <v>0.88</v>
      </c>
      <c r="N28" s="3" t="str">
        <f>IF(EmployeeData[[#This Row],[Compa-Ratio]]&lt;0.85,"less than 0.85",IF(EmployeeData[[#This Row],[Compa-Ratio]]&lt;1,"0.85-&lt;1.00",IF(EmployeeData[[#This Row],[Compa-Ratio]]&lt;1.15,"1.00-&lt;1.15",IF(EmployeeData[[#This Row],[Compa-Ratio]]&gt;=1.15,"1.15+"))))</f>
        <v>0.85-&lt;1.00</v>
      </c>
      <c r="O28" t="s">
        <v>25</v>
      </c>
      <c r="P28" t="s">
        <v>26</v>
      </c>
      <c r="Q28">
        <v>1</v>
      </c>
      <c r="R2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8">
        <v>52</v>
      </c>
      <c r="T28" t="str" cm="1">
        <f t="array" ref="T28">_xlfn.IFS(EmployeeData[[#This Row],[Engagement Score]]&lt;50,"Low",EmployeeData[[#This Row],[Engagement Score]]
&lt;70,"Moderate",
EmployeeData[[#This Row],[Engagement Score]]&lt;85,"High",TRUE,"Very high")</f>
        <v>Moderate</v>
      </c>
      <c r="U28">
        <v>5</v>
      </c>
      <c r="V28">
        <v>6.6</v>
      </c>
      <c r="W28" t="s">
        <v>50</v>
      </c>
      <c r="X28" t="s">
        <v>38</v>
      </c>
      <c r="Y28">
        <v>4</v>
      </c>
      <c r="Z28" t="s">
        <v>26</v>
      </c>
      <c r="AA28">
        <f>IF(EmployeeData[[#This Row],[Attrition]]="Yes",1,0)</f>
        <v>0</v>
      </c>
    </row>
    <row r="29" spans="1:27">
      <c r="A29" t="s">
        <v>80</v>
      </c>
      <c r="B29" t="str">
        <f>VLOOKUP(EmployeeData[[#This Row],[Employee ID]],GenderData[#All],2,FALSE)</f>
        <v>Male</v>
      </c>
      <c r="C29" t="s">
        <v>21</v>
      </c>
      <c r="D29" t="s">
        <v>22</v>
      </c>
      <c r="E29" t="s">
        <v>23</v>
      </c>
      <c r="F29" t="s">
        <v>36</v>
      </c>
      <c r="G29">
        <v>37</v>
      </c>
      <c r="H29" t="str">
        <f>IF(EmployeeData[[#This Row],[Age]]&lt;=31,"18-31",IF(EmployeeData[[#This Row],[Age]]&lt;=45,"32-45",IF(EmployeeData[[#This Row],[Age]]&lt;=59,"46-59",IF(EmployeeData[[#This Row],[Age]]&lt;=73,"60-73"))))</f>
        <v>32-45</v>
      </c>
      <c r="I29">
        <v>3.4</v>
      </c>
      <c r="J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9">
        <v>3.4</v>
      </c>
      <c r="L29" s="2">
        <v>75800</v>
      </c>
      <c r="M29" s="3">
        <v>0.9</v>
      </c>
      <c r="N29" s="3" t="str">
        <f>IF(EmployeeData[[#This Row],[Compa-Ratio]]&lt;0.85,"less than 0.85",IF(EmployeeData[[#This Row],[Compa-Ratio]]&lt;1,"0.85-&lt;1.00",IF(EmployeeData[[#This Row],[Compa-Ratio]]&lt;1.15,"1.00-&lt;1.15",IF(EmployeeData[[#This Row],[Compa-Ratio]]&gt;=1.15,"1.15+"))))</f>
        <v>0.85-&lt;1.00</v>
      </c>
      <c r="O29" t="s">
        <v>37</v>
      </c>
      <c r="P29" t="s">
        <v>26</v>
      </c>
      <c r="Q29">
        <v>7</v>
      </c>
      <c r="R2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9">
        <v>80</v>
      </c>
      <c r="T29" t="str" cm="1">
        <f t="array" ref="T29">_xlfn.IFS(EmployeeData[[#This Row],[Engagement Score]]&lt;50,"Low",EmployeeData[[#This Row],[Engagement Score]]
&lt;70,"Moderate",
EmployeeData[[#This Row],[Engagement Score]]&lt;85,"High",TRUE,"Very high")</f>
        <v>High</v>
      </c>
      <c r="U29">
        <v>6</v>
      </c>
      <c r="V29">
        <v>2</v>
      </c>
      <c r="W29" t="s">
        <v>27</v>
      </c>
      <c r="X29" t="s">
        <v>26</v>
      </c>
      <c r="Y29">
        <v>2</v>
      </c>
      <c r="Z29" t="s">
        <v>26</v>
      </c>
      <c r="AA29">
        <f>IF(EmployeeData[[#This Row],[Attrition]]="Yes",1,0)</f>
        <v>0</v>
      </c>
    </row>
    <row r="30" spans="1:27">
      <c r="A30" t="s">
        <v>81</v>
      </c>
      <c r="B30" t="str">
        <f>VLOOKUP(EmployeeData[[#This Row],[Employee ID]],GenderData[#All],2,FALSE)</f>
        <v>Male</v>
      </c>
      <c r="C30" t="s">
        <v>40</v>
      </c>
      <c r="D30" t="s">
        <v>40</v>
      </c>
      <c r="E30" t="s">
        <v>23</v>
      </c>
      <c r="F30" t="s">
        <v>24</v>
      </c>
      <c r="G30">
        <v>38</v>
      </c>
      <c r="H30" t="str">
        <f>IF(EmployeeData[[#This Row],[Age]]&lt;=31,"18-31",IF(EmployeeData[[#This Row],[Age]]&lt;=45,"32-45",IF(EmployeeData[[#This Row],[Age]]&lt;=59,"46-59",IF(EmployeeData[[#This Row],[Age]]&lt;=73,"60-73"))))</f>
        <v>32-45</v>
      </c>
      <c r="I30">
        <v>9.3000000000000007</v>
      </c>
      <c r="J3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0">
        <v>4</v>
      </c>
      <c r="L30" s="2">
        <v>49600</v>
      </c>
      <c r="M30" s="3">
        <v>1.03</v>
      </c>
      <c r="N30" s="3" t="str">
        <f>IF(EmployeeData[[#This Row],[Compa-Ratio]]&lt;0.85,"less than 0.85",IF(EmployeeData[[#This Row],[Compa-Ratio]]&lt;1,"0.85-&lt;1.00",IF(EmployeeData[[#This Row],[Compa-Ratio]]&lt;1.15,"1.00-&lt;1.15",IF(EmployeeData[[#This Row],[Compa-Ratio]]&gt;=1.15,"1.15+"))))</f>
        <v>1.00-&lt;1.15</v>
      </c>
      <c r="O30" t="s">
        <v>25</v>
      </c>
      <c r="P30" t="s">
        <v>26</v>
      </c>
      <c r="Q30">
        <v>1</v>
      </c>
      <c r="R3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0">
        <v>70</v>
      </c>
      <c r="T30" t="str" cm="1">
        <f t="array" ref="T30">_xlfn.IFS(EmployeeData[[#This Row],[Engagement Score]]&lt;50,"Low",EmployeeData[[#This Row],[Engagement Score]]
&lt;70,"Moderate",
EmployeeData[[#This Row],[Engagement Score]]&lt;85,"High",TRUE,"Very high")</f>
        <v>High</v>
      </c>
      <c r="U30">
        <v>5</v>
      </c>
      <c r="V30">
        <v>2.2999999999999998</v>
      </c>
      <c r="W30" t="s">
        <v>33</v>
      </c>
      <c r="X30" t="s">
        <v>26</v>
      </c>
      <c r="Y30">
        <v>26</v>
      </c>
      <c r="Z30" t="s">
        <v>26</v>
      </c>
      <c r="AA30">
        <f>IF(EmployeeData[[#This Row],[Attrition]]="Yes",1,0)</f>
        <v>0</v>
      </c>
    </row>
    <row r="31" spans="1:27">
      <c r="A31" t="s">
        <v>82</v>
      </c>
      <c r="B31" t="str">
        <f>VLOOKUP(EmployeeData[[#This Row],[Employee ID]],GenderData[#All],2,FALSE)</f>
        <v>Female</v>
      </c>
      <c r="C31" t="s">
        <v>48</v>
      </c>
      <c r="D31" t="s">
        <v>49</v>
      </c>
      <c r="E31" t="s">
        <v>73</v>
      </c>
      <c r="F31" t="s">
        <v>36</v>
      </c>
      <c r="G31">
        <v>46</v>
      </c>
      <c r="H31" t="str">
        <f>IF(EmployeeData[[#This Row],[Age]]&lt;=31,"18-31",IF(EmployeeData[[#This Row],[Age]]&lt;=45,"32-45",IF(EmployeeData[[#This Row],[Age]]&lt;=59,"46-59",IF(EmployeeData[[#This Row],[Age]]&lt;=73,"60-73"))))</f>
        <v>46-59</v>
      </c>
      <c r="I31">
        <v>2.2999999999999998</v>
      </c>
      <c r="J3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1">
        <v>0.5</v>
      </c>
      <c r="L31" s="2">
        <v>95700</v>
      </c>
      <c r="M31" s="3">
        <v>1.26</v>
      </c>
      <c r="N31" s="3" t="str">
        <f>IF(EmployeeData[[#This Row],[Compa-Ratio]]&lt;0.85,"less than 0.85",IF(EmployeeData[[#This Row],[Compa-Ratio]]&lt;1,"0.85-&lt;1.00",IF(EmployeeData[[#This Row],[Compa-Ratio]]&lt;1.15,"1.00-&lt;1.15",IF(EmployeeData[[#This Row],[Compa-Ratio]]&gt;=1.15,"1.15+"))))</f>
        <v>1.15+</v>
      </c>
      <c r="O31" t="s">
        <v>25</v>
      </c>
      <c r="P31" t="s">
        <v>26</v>
      </c>
      <c r="Q31">
        <v>15</v>
      </c>
      <c r="R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1">
        <v>80</v>
      </c>
      <c r="T31" t="str" cm="1">
        <f t="array" ref="T31">_xlfn.IFS(EmployeeData[[#This Row],[Engagement Score]]&lt;50,"Low",EmployeeData[[#This Row],[Engagement Score]]
&lt;70,"Moderate",
EmployeeData[[#This Row],[Engagement Score]]&lt;85,"High",TRUE,"Very high")</f>
        <v>High</v>
      </c>
      <c r="U31">
        <v>1</v>
      </c>
      <c r="V31">
        <v>6.1</v>
      </c>
      <c r="W31" t="s">
        <v>33</v>
      </c>
      <c r="X31" t="s">
        <v>26</v>
      </c>
      <c r="Y31">
        <v>33</v>
      </c>
      <c r="Z31" t="s">
        <v>26</v>
      </c>
      <c r="AA31">
        <f>IF(EmployeeData[[#This Row],[Attrition]]="Yes",1,0)</f>
        <v>0</v>
      </c>
    </row>
    <row r="32" spans="1:27">
      <c r="A32" t="s">
        <v>83</v>
      </c>
      <c r="B32" t="str">
        <f>VLOOKUP(EmployeeData[[#This Row],[Employee ID]],GenderData[#All],2,FALSE)</f>
        <v>Male</v>
      </c>
      <c r="C32" t="s">
        <v>40</v>
      </c>
      <c r="D32" t="s">
        <v>40</v>
      </c>
      <c r="E32" t="s">
        <v>41</v>
      </c>
      <c r="F32" t="s">
        <v>62</v>
      </c>
      <c r="G32">
        <v>34</v>
      </c>
      <c r="H32" t="str">
        <f>IF(EmployeeData[[#This Row],[Age]]&lt;=31,"18-31",IF(EmployeeData[[#This Row],[Age]]&lt;=45,"32-45",IF(EmployeeData[[#This Row],[Age]]&lt;=59,"46-59",IF(EmployeeData[[#This Row],[Age]]&lt;=73,"60-73"))))</f>
        <v>32-45</v>
      </c>
      <c r="I32">
        <v>2</v>
      </c>
      <c r="J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
        <v>2</v>
      </c>
      <c r="L32" s="2">
        <v>30500</v>
      </c>
      <c r="M32" s="3">
        <v>0.83</v>
      </c>
      <c r="N32" s="3" t="str">
        <f>IF(EmployeeData[[#This Row],[Compa-Ratio]]&lt;0.85,"less than 0.85",IF(EmployeeData[[#This Row],[Compa-Ratio]]&lt;1,"0.85-&lt;1.00",IF(EmployeeData[[#This Row],[Compa-Ratio]]&lt;1.15,"1.00-&lt;1.15",IF(EmployeeData[[#This Row],[Compa-Ratio]]&gt;=1.15,"1.15+"))))</f>
        <v>less than 0.85</v>
      </c>
      <c r="O32" t="s">
        <v>25</v>
      </c>
      <c r="P32" t="s">
        <v>26</v>
      </c>
      <c r="Q32">
        <v>6</v>
      </c>
      <c r="R3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2">
        <v>62</v>
      </c>
      <c r="T32" t="str" cm="1">
        <f t="array" ref="T32">_xlfn.IFS(EmployeeData[[#This Row],[Engagement Score]]&lt;50,"Low",EmployeeData[[#This Row],[Engagement Score]]
&lt;70,"Moderate",
EmployeeData[[#This Row],[Engagement Score]]&lt;85,"High",TRUE,"Very high")</f>
        <v>Moderate</v>
      </c>
      <c r="U32">
        <v>7</v>
      </c>
      <c r="V32">
        <v>1.3</v>
      </c>
      <c r="W32" t="s">
        <v>27</v>
      </c>
      <c r="X32" t="s">
        <v>38</v>
      </c>
      <c r="Y32">
        <v>16</v>
      </c>
      <c r="Z32" t="s">
        <v>26</v>
      </c>
      <c r="AA32">
        <f>IF(EmployeeData[[#This Row],[Attrition]]="Yes",1,0)</f>
        <v>0</v>
      </c>
    </row>
    <row r="33" spans="1:27">
      <c r="A33" t="s">
        <v>84</v>
      </c>
      <c r="B33" t="str">
        <f>VLOOKUP(EmployeeData[[#This Row],[Employee ID]],GenderData[#All],2,FALSE)</f>
        <v>Male</v>
      </c>
      <c r="C33" t="s">
        <v>43</v>
      </c>
      <c r="D33" t="s">
        <v>44</v>
      </c>
      <c r="E33" t="s">
        <v>23</v>
      </c>
      <c r="F33" t="s">
        <v>32</v>
      </c>
      <c r="G33">
        <v>40</v>
      </c>
      <c r="H33" t="str">
        <f>IF(EmployeeData[[#This Row],[Age]]&lt;=31,"18-31",IF(EmployeeData[[#This Row],[Age]]&lt;=45,"32-45",IF(EmployeeData[[#This Row],[Age]]&lt;=59,"46-59",IF(EmployeeData[[#This Row],[Age]]&lt;=73,"60-73"))))</f>
        <v>32-45</v>
      </c>
      <c r="I33">
        <v>4.3</v>
      </c>
      <c r="J3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3">
        <v>2.2999999999999998</v>
      </c>
      <c r="L33" s="2">
        <v>70200</v>
      </c>
      <c r="M33" s="3">
        <v>1.1299999999999999</v>
      </c>
      <c r="N33" s="3" t="str">
        <f>IF(EmployeeData[[#This Row],[Compa-Ratio]]&lt;0.85,"less than 0.85",IF(EmployeeData[[#This Row],[Compa-Ratio]]&lt;1,"0.85-&lt;1.00",IF(EmployeeData[[#This Row],[Compa-Ratio]]&lt;1.15,"1.00-&lt;1.15",IF(EmployeeData[[#This Row],[Compa-Ratio]]&gt;=1.15,"1.15+"))))</f>
        <v>1.00-&lt;1.15</v>
      </c>
      <c r="O33" t="s">
        <v>37</v>
      </c>
      <c r="P33" t="s">
        <v>26</v>
      </c>
      <c r="Q33">
        <v>17</v>
      </c>
      <c r="R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
        <v>85</v>
      </c>
      <c r="T33" t="str" cm="1">
        <f t="array" ref="T33">_xlfn.IFS(EmployeeData[[#This Row],[Engagement Score]]&lt;50,"Low",EmployeeData[[#This Row],[Engagement Score]]
&lt;70,"Moderate",
EmployeeData[[#This Row],[Engagement Score]]&lt;85,"High",TRUE,"Very high")</f>
        <v>Very high</v>
      </c>
      <c r="U33">
        <v>1</v>
      </c>
      <c r="V33">
        <v>2.1</v>
      </c>
      <c r="W33" t="s">
        <v>50</v>
      </c>
      <c r="X33" t="s">
        <v>26</v>
      </c>
      <c r="Y33">
        <v>44</v>
      </c>
      <c r="Z33" t="s">
        <v>26</v>
      </c>
      <c r="AA33">
        <f>IF(EmployeeData[[#This Row],[Attrition]]="Yes",1,0)</f>
        <v>0</v>
      </c>
    </row>
    <row r="34" spans="1:27">
      <c r="A34" t="s">
        <v>85</v>
      </c>
      <c r="B34" t="str">
        <f>VLOOKUP(EmployeeData[[#This Row],[Employee ID]],GenderData[#All],2,FALSE)</f>
        <v>Female</v>
      </c>
      <c r="C34" t="s">
        <v>48</v>
      </c>
      <c r="D34" t="s">
        <v>49</v>
      </c>
      <c r="E34" t="s">
        <v>45</v>
      </c>
      <c r="F34" t="s">
        <v>24</v>
      </c>
      <c r="G34">
        <v>39</v>
      </c>
      <c r="H34" t="str">
        <f>IF(EmployeeData[[#This Row],[Age]]&lt;=31,"18-31",IF(EmployeeData[[#This Row],[Age]]&lt;=45,"32-45",IF(EmployeeData[[#This Row],[Age]]&lt;=59,"46-59",IF(EmployeeData[[#This Row],[Age]]&lt;=73,"60-73"))))</f>
        <v>32-45</v>
      </c>
      <c r="I34">
        <v>10.7</v>
      </c>
      <c r="J3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4">
        <v>6.3</v>
      </c>
      <c r="L34" s="2">
        <v>48900</v>
      </c>
      <c r="M34" s="3">
        <v>1</v>
      </c>
      <c r="N34" s="3" t="str">
        <f>IF(EmployeeData[[#This Row],[Compa-Ratio]]&lt;0.85,"less than 0.85",IF(EmployeeData[[#This Row],[Compa-Ratio]]&lt;1,"0.85-&lt;1.00",IF(EmployeeData[[#This Row],[Compa-Ratio]]&lt;1.15,"1.00-&lt;1.15",IF(EmployeeData[[#This Row],[Compa-Ratio]]&gt;=1.15,"1.15+"))))</f>
        <v>1.00-&lt;1.15</v>
      </c>
      <c r="O34" t="s">
        <v>25</v>
      </c>
      <c r="P34" t="s">
        <v>26</v>
      </c>
      <c r="Q34">
        <v>1</v>
      </c>
      <c r="R3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4">
        <v>73</v>
      </c>
      <c r="T34" t="str" cm="1">
        <f t="array" ref="T34">_xlfn.IFS(EmployeeData[[#This Row],[Engagement Score]]&lt;50,"Low",EmployeeData[[#This Row],[Engagement Score]]
&lt;70,"Moderate",
EmployeeData[[#This Row],[Engagement Score]]&lt;85,"High",TRUE,"Very high")</f>
        <v>High</v>
      </c>
      <c r="U34">
        <v>6</v>
      </c>
      <c r="V34">
        <v>2</v>
      </c>
      <c r="W34" t="s">
        <v>33</v>
      </c>
      <c r="X34" t="s">
        <v>26</v>
      </c>
      <c r="Y34">
        <v>33</v>
      </c>
      <c r="Z34" t="s">
        <v>26</v>
      </c>
      <c r="AA34">
        <f>IF(EmployeeData[[#This Row],[Attrition]]="Yes",1,0)</f>
        <v>0</v>
      </c>
    </row>
    <row r="35" spans="1:27">
      <c r="A35" t="s">
        <v>86</v>
      </c>
      <c r="B35" t="str">
        <f>VLOOKUP(EmployeeData[[#This Row],[Employee ID]],GenderData[#All],2,FALSE)</f>
        <v>Female</v>
      </c>
      <c r="C35" t="s">
        <v>29</v>
      </c>
      <c r="D35" t="s">
        <v>30</v>
      </c>
      <c r="E35" t="s">
        <v>23</v>
      </c>
      <c r="F35" t="s">
        <v>24</v>
      </c>
      <c r="G35">
        <v>33</v>
      </c>
      <c r="H35" t="str">
        <f>IF(EmployeeData[[#This Row],[Age]]&lt;=31,"18-31",IF(EmployeeData[[#This Row],[Age]]&lt;=45,"32-45",IF(EmployeeData[[#This Row],[Age]]&lt;=59,"46-59",IF(EmployeeData[[#This Row],[Age]]&lt;=73,"60-73"))))</f>
        <v>32-45</v>
      </c>
      <c r="I35">
        <v>3.1</v>
      </c>
      <c r="J3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
        <v>1.9</v>
      </c>
      <c r="L35" s="2">
        <v>52400</v>
      </c>
      <c r="M35" s="3">
        <v>1.1000000000000001</v>
      </c>
      <c r="N35" s="3" t="str">
        <f>IF(EmployeeData[[#This Row],[Compa-Ratio]]&lt;0.85,"less than 0.85",IF(EmployeeData[[#This Row],[Compa-Ratio]]&lt;1,"0.85-&lt;1.00",IF(EmployeeData[[#This Row],[Compa-Ratio]]&lt;1.15,"1.00-&lt;1.15",IF(EmployeeData[[#This Row],[Compa-Ratio]]&gt;=1.15,"1.15+"))))</f>
        <v>1.00-&lt;1.15</v>
      </c>
      <c r="O35" t="s">
        <v>25</v>
      </c>
      <c r="P35" t="s">
        <v>38</v>
      </c>
      <c r="Q35">
        <v>17</v>
      </c>
      <c r="R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
        <v>69</v>
      </c>
      <c r="T35" t="str" cm="1">
        <f t="array" ref="T35">_xlfn.IFS(EmployeeData[[#This Row],[Engagement Score]]&lt;50,"Low",EmployeeData[[#This Row],[Engagement Score]]
&lt;70,"Moderate",
EmployeeData[[#This Row],[Engagement Score]]&lt;85,"High",TRUE,"Very high")</f>
        <v>Moderate</v>
      </c>
      <c r="U35">
        <v>6</v>
      </c>
      <c r="V35">
        <v>1.3</v>
      </c>
      <c r="W35" t="s">
        <v>33</v>
      </c>
      <c r="X35" t="s">
        <v>26</v>
      </c>
      <c r="Y35">
        <v>13</v>
      </c>
      <c r="Z35" t="s">
        <v>26</v>
      </c>
      <c r="AA35">
        <f>IF(EmployeeData[[#This Row],[Attrition]]="Yes",1,0)</f>
        <v>0</v>
      </c>
    </row>
    <row r="36" spans="1:27">
      <c r="A36" t="s">
        <v>87</v>
      </c>
      <c r="B36" t="str">
        <f>VLOOKUP(EmployeeData[[#This Row],[Employee ID]],GenderData[#All],2,FALSE)</f>
        <v>Female</v>
      </c>
      <c r="C36" t="s">
        <v>29</v>
      </c>
      <c r="D36" t="s">
        <v>30</v>
      </c>
      <c r="E36" t="s">
        <v>23</v>
      </c>
      <c r="F36" t="s">
        <v>62</v>
      </c>
      <c r="G36">
        <v>39</v>
      </c>
      <c r="H36" t="str">
        <f>IF(EmployeeData[[#This Row],[Age]]&lt;=31,"18-31",IF(EmployeeData[[#This Row],[Age]]&lt;=45,"32-45",IF(EmployeeData[[#This Row],[Age]]&lt;=59,"46-59",IF(EmployeeData[[#This Row],[Age]]&lt;=73,"60-73"))))</f>
        <v>32-45</v>
      </c>
      <c r="I36">
        <v>0.9</v>
      </c>
      <c r="J36"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6">
        <v>0.9</v>
      </c>
      <c r="L36" s="2">
        <v>35600</v>
      </c>
      <c r="M36" s="3">
        <v>0.98</v>
      </c>
      <c r="N36" s="3" t="str">
        <f>IF(EmployeeData[[#This Row],[Compa-Ratio]]&lt;0.85,"less than 0.85",IF(EmployeeData[[#This Row],[Compa-Ratio]]&lt;1,"0.85-&lt;1.00",IF(EmployeeData[[#This Row],[Compa-Ratio]]&lt;1.15,"1.00-&lt;1.15",IF(EmployeeData[[#This Row],[Compa-Ratio]]&gt;=1.15,"1.15+"))))</f>
        <v>0.85-&lt;1.00</v>
      </c>
      <c r="O36" t="s">
        <v>25</v>
      </c>
      <c r="P36" t="s">
        <v>38</v>
      </c>
      <c r="Q36">
        <v>12</v>
      </c>
      <c r="R3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6">
        <v>77</v>
      </c>
      <c r="T36" t="str" cm="1">
        <f t="array" ref="T36">_xlfn.IFS(EmployeeData[[#This Row],[Engagement Score]]&lt;50,"Low",EmployeeData[[#This Row],[Engagement Score]]
&lt;70,"Moderate",
EmployeeData[[#This Row],[Engagement Score]]&lt;85,"High",TRUE,"Very high")</f>
        <v>High</v>
      </c>
      <c r="U36">
        <v>1</v>
      </c>
      <c r="V36">
        <v>2.9</v>
      </c>
      <c r="W36" t="s">
        <v>33</v>
      </c>
      <c r="X36" t="s">
        <v>26</v>
      </c>
      <c r="Y36">
        <v>24</v>
      </c>
      <c r="Z36" t="s">
        <v>26</v>
      </c>
      <c r="AA36">
        <f>IF(EmployeeData[[#This Row],[Attrition]]="Yes",1,0)</f>
        <v>0</v>
      </c>
    </row>
    <row r="37" spans="1:27">
      <c r="A37" t="s">
        <v>88</v>
      </c>
      <c r="B37" t="str">
        <f>VLOOKUP(EmployeeData[[#This Row],[Employee ID]],GenderData[#All],2,FALSE)</f>
        <v>Female</v>
      </c>
      <c r="C37" t="s">
        <v>52</v>
      </c>
      <c r="D37" t="s">
        <v>30</v>
      </c>
      <c r="E37" t="s">
        <v>23</v>
      </c>
      <c r="F37" t="s">
        <v>32</v>
      </c>
      <c r="G37">
        <v>47</v>
      </c>
      <c r="H37" t="str">
        <f>IF(EmployeeData[[#This Row],[Age]]&lt;=31,"18-31",IF(EmployeeData[[#This Row],[Age]]&lt;=45,"32-45",IF(EmployeeData[[#This Row],[Age]]&lt;=59,"46-59",IF(EmployeeData[[#This Row],[Age]]&lt;=73,"60-73"))))</f>
        <v>46-59</v>
      </c>
      <c r="I37">
        <v>7</v>
      </c>
      <c r="J3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7">
        <v>1.3</v>
      </c>
      <c r="L37" s="2">
        <v>56300</v>
      </c>
      <c r="M37" s="3">
        <v>0.88</v>
      </c>
      <c r="N37" s="3" t="str">
        <f>IF(EmployeeData[[#This Row],[Compa-Ratio]]&lt;0.85,"less than 0.85",IF(EmployeeData[[#This Row],[Compa-Ratio]]&lt;1,"0.85-&lt;1.00",IF(EmployeeData[[#This Row],[Compa-Ratio]]&lt;1.15,"1.00-&lt;1.15",IF(EmployeeData[[#This Row],[Compa-Ratio]]&gt;=1.15,"1.15+"))))</f>
        <v>0.85-&lt;1.00</v>
      </c>
      <c r="O37" t="s">
        <v>25</v>
      </c>
      <c r="P37" t="s">
        <v>26</v>
      </c>
      <c r="Q37">
        <v>30</v>
      </c>
      <c r="R3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7">
        <v>60</v>
      </c>
      <c r="T37" t="str" cm="1">
        <f t="array" ref="T37">_xlfn.IFS(EmployeeData[[#This Row],[Engagement Score]]&lt;50,"Low",EmployeeData[[#This Row],[Engagement Score]]
&lt;70,"Moderate",
EmployeeData[[#This Row],[Engagement Score]]&lt;85,"High",TRUE,"Very high")</f>
        <v>Moderate</v>
      </c>
      <c r="U37">
        <v>8</v>
      </c>
      <c r="V37">
        <v>1.4</v>
      </c>
      <c r="W37" t="s">
        <v>33</v>
      </c>
      <c r="X37" t="s">
        <v>26</v>
      </c>
      <c r="Y37">
        <v>54</v>
      </c>
      <c r="Z37" t="s">
        <v>26</v>
      </c>
      <c r="AA37">
        <f>IF(EmployeeData[[#This Row],[Attrition]]="Yes",1,0)</f>
        <v>0</v>
      </c>
    </row>
    <row r="38" spans="1:27">
      <c r="A38" t="s">
        <v>89</v>
      </c>
      <c r="B38" t="str">
        <f>VLOOKUP(EmployeeData[[#This Row],[Employee ID]],GenderData[#All],2,FALSE)</f>
        <v>Male</v>
      </c>
      <c r="C38" t="s">
        <v>66</v>
      </c>
      <c r="D38" t="s">
        <v>67</v>
      </c>
      <c r="E38" t="s">
        <v>23</v>
      </c>
      <c r="F38" t="s">
        <v>24</v>
      </c>
      <c r="G38">
        <v>40</v>
      </c>
      <c r="H38" t="str">
        <f>IF(EmployeeData[[#This Row],[Age]]&lt;=31,"18-31",IF(EmployeeData[[#This Row],[Age]]&lt;=45,"32-45",IF(EmployeeData[[#This Row],[Age]]&lt;=59,"46-59",IF(EmployeeData[[#This Row],[Age]]&lt;=73,"60-73"))))</f>
        <v>32-45</v>
      </c>
      <c r="I38">
        <v>3.7</v>
      </c>
      <c r="J3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8">
        <v>0.5</v>
      </c>
      <c r="L38" s="2">
        <v>52000</v>
      </c>
      <c r="M38" s="3">
        <v>1.1200000000000001</v>
      </c>
      <c r="N38" s="3" t="str">
        <f>IF(EmployeeData[[#This Row],[Compa-Ratio]]&lt;0.85,"less than 0.85",IF(EmployeeData[[#This Row],[Compa-Ratio]]&lt;1,"0.85-&lt;1.00",IF(EmployeeData[[#This Row],[Compa-Ratio]]&lt;1.15,"1.00-&lt;1.15",IF(EmployeeData[[#This Row],[Compa-Ratio]]&gt;=1.15,"1.15+"))))</f>
        <v>1.00-&lt;1.15</v>
      </c>
      <c r="O38" t="s">
        <v>25</v>
      </c>
      <c r="P38" t="s">
        <v>38</v>
      </c>
      <c r="Q38">
        <v>29</v>
      </c>
      <c r="R3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8">
        <v>79</v>
      </c>
      <c r="T38" t="str" cm="1">
        <f t="array" ref="T38">_xlfn.IFS(EmployeeData[[#This Row],[Engagement Score]]&lt;50,"Low",EmployeeData[[#This Row],[Engagement Score]]
&lt;70,"Moderate",
EmployeeData[[#This Row],[Engagement Score]]&lt;85,"High",TRUE,"Very high")</f>
        <v>High</v>
      </c>
      <c r="U38">
        <v>15</v>
      </c>
      <c r="V38">
        <v>6.8</v>
      </c>
      <c r="W38" t="s">
        <v>33</v>
      </c>
      <c r="X38" t="s">
        <v>38</v>
      </c>
      <c r="Y38">
        <v>9</v>
      </c>
      <c r="Z38" t="s">
        <v>26</v>
      </c>
      <c r="AA38">
        <f>IF(EmployeeData[[#This Row],[Attrition]]="Yes",1,0)</f>
        <v>0</v>
      </c>
    </row>
    <row r="39" spans="1:27">
      <c r="A39" t="s">
        <v>90</v>
      </c>
      <c r="B39" t="str">
        <f>VLOOKUP(EmployeeData[[#This Row],[Employee ID]],GenderData[#All],2,FALSE)</f>
        <v>Male</v>
      </c>
      <c r="C39" t="s">
        <v>48</v>
      </c>
      <c r="D39" t="s">
        <v>49</v>
      </c>
      <c r="E39" t="s">
        <v>31</v>
      </c>
      <c r="F39" t="s">
        <v>32</v>
      </c>
      <c r="G39">
        <v>40</v>
      </c>
      <c r="H39" t="str">
        <f>IF(EmployeeData[[#This Row],[Age]]&lt;=31,"18-31",IF(EmployeeData[[#This Row],[Age]]&lt;=45,"32-45",IF(EmployeeData[[#This Row],[Age]]&lt;=59,"46-59",IF(EmployeeData[[#This Row],[Age]]&lt;=73,"60-73"))))</f>
        <v>32-45</v>
      </c>
      <c r="I39">
        <v>4.8</v>
      </c>
      <c r="J3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9">
        <v>4.8</v>
      </c>
      <c r="L39" s="2">
        <v>66500</v>
      </c>
      <c r="M39" s="3">
        <v>1.1000000000000001</v>
      </c>
      <c r="N39" s="3" t="str">
        <f>IF(EmployeeData[[#This Row],[Compa-Ratio]]&lt;0.85,"less than 0.85",IF(EmployeeData[[#This Row],[Compa-Ratio]]&lt;1,"0.85-&lt;1.00",IF(EmployeeData[[#This Row],[Compa-Ratio]]&lt;1.15,"1.00-&lt;1.15",IF(EmployeeData[[#This Row],[Compa-Ratio]]&gt;=1.15,"1.15+"))))</f>
        <v>1.00-&lt;1.15</v>
      </c>
      <c r="O39" t="s">
        <v>53</v>
      </c>
      <c r="P39" t="s">
        <v>26</v>
      </c>
      <c r="Q39">
        <v>23</v>
      </c>
      <c r="R3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
        <v>55</v>
      </c>
      <c r="T39" t="str" cm="1">
        <f t="array" ref="T39">_xlfn.IFS(EmployeeData[[#This Row],[Engagement Score]]&lt;50,"Low",EmployeeData[[#This Row],[Engagement Score]]
&lt;70,"Moderate",
EmployeeData[[#This Row],[Engagement Score]]&lt;85,"High",TRUE,"Very high")</f>
        <v>Moderate</v>
      </c>
      <c r="U39">
        <v>3</v>
      </c>
      <c r="V39">
        <v>0.7</v>
      </c>
      <c r="W39" t="s">
        <v>33</v>
      </c>
      <c r="X39" t="s">
        <v>26</v>
      </c>
      <c r="Y39">
        <v>30</v>
      </c>
      <c r="Z39" t="s">
        <v>26</v>
      </c>
      <c r="AA39">
        <f>IF(EmployeeData[[#This Row],[Attrition]]="Yes",1,0)</f>
        <v>0</v>
      </c>
    </row>
    <row r="40" spans="1:27">
      <c r="A40" t="s">
        <v>91</v>
      </c>
      <c r="B40" t="str">
        <f>VLOOKUP(EmployeeData[[#This Row],[Employee ID]],GenderData[#All],2,FALSE)</f>
        <v>Female</v>
      </c>
      <c r="C40" t="s">
        <v>35</v>
      </c>
      <c r="D40" t="s">
        <v>22</v>
      </c>
      <c r="E40" t="s">
        <v>23</v>
      </c>
      <c r="F40" t="s">
        <v>62</v>
      </c>
      <c r="G40">
        <v>32</v>
      </c>
      <c r="H40" t="str">
        <f>IF(EmployeeData[[#This Row],[Age]]&lt;=31,"18-31",IF(EmployeeData[[#This Row],[Age]]&lt;=45,"32-45",IF(EmployeeData[[#This Row],[Age]]&lt;=59,"46-59",IF(EmployeeData[[#This Row],[Age]]&lt;=73,"60-73"))))</f>
        <v>32-45</v>
      </c>
      <c r="I40">
        <v>2.1</v>
      </c>
      <c r="J4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
        <v>2.1</v>
      </c>
      <c r="L40" s="2">
        <v>39800</v>
      </c>
      <c r="M40" s="3">
        <v>1.0900000000000001</v>
      </c>
      <c r="N40" s="3" t="str">
        <f>IF(EmployeeData[[#This Row],[Compa-Ratio]]&lt;0.85,"less than 0.85",IF(EmployeeData[[#This Row],[Compa-Ratio]]&lt;1,"0.85-&lt;1.00",IF(EmployeeData[[#This Row],[Compa-Ratio]]&lt;1.15,"1.00-&lt;1.15",IF(EmployeeData[[#This Row],[Compa-Ratio]]&gt;=1.15,"1.15+"))))</f>
        <v>1.00-&lt;1.15</v>
      </c>
      <c r="O40" t="s">
        <v>25</v>
      </c>
      <c r="P40" t="s">
        <v>38</v>
      </c>
      <c r="Q40">
        <v>13</v>
      </c>
      <c r="R4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
        <v>77</v>
      </c>
      <c r="T40" t="str" cm="1">
        <f t="array" ref="T40">_xlfn.IFS(EmployeeData[[#This Row],[Engagement Score]]&lt;50,"Low",EmployeeData[[#This Row],[Engagement Score]]
&lt;70,"Moderate",
EmployeeData[[#This Row],[Engagement Score]]&lt;85,"High",TRUE,"Very high")</f>
        <v>High</v>
      </c>
      <c r="U40">
        <v>6</v>
      </c>
      <c r="V40">
        <v>0.9</v>
      </c>
      <c r="W40" t="s">
        <v>27</v>
      </c>
      <c r="X40" t="s">
        <v>26</v>
      </c>
      <c r="Y40">
        <v>20</v>
      </c>
      <c r="Z40" t="s">
        <v>26</v>
      </c>
      <c r="AA40">
        <f>IF(EmployeeData[[#This Row],[Attrition]]="Yes",1,0)</f>
        <v>0</v>
      </c>
    </row>
    <row r="41" spans="1:27">
      <c r="A41" t="s">
        <v>92</v>
      </c>
      <c r="B41" t="str">
        <f>VLOOKUP(EmployeeData[[#This Row],[Employee ID]],GenderData[#All],2,FALSE)</f>
        <v>Female</v>
      </c>
      <c r="C41" t="s">
        <v>21</v>
      </c>
      <c r="D41" t="s">
        <v>22</v>
      </c>
      <c r="E41" t="s">
        <v>45</v>
      </c>
      <c r="F41" t="s">
        <v>24</v>
      </c>
      <c r="G41">
        <v>56</v>
      </c>
      <c r="H41" t="str">
        <f>IF(EmployeeData[[#This Row],[Age]]&lt;=31,"18-31",IF(EmployeeData[[#This Row],[Age]]&lt;=45,"32-45",IF(EmployeeData[[#This Row],[Age]]&lt;=59,"46-59",IF(EmployeeData[[#This Row],[Age]]&lt;=73,"60-73"))))</f>
        <v>46-59</v>
      </c>
      <c r="I41">
        <v>4.3</v>
      </c>
      <c r="J4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1">
        <v>0.6</v>
      </c>
      <c r="L41" s="2">
        <v>47900</v>
      </c>
      <c r="M41" s="3">
        <v>1.01</v>
      </c>
      <c r="N41" s="3" t="str">
        <f>IF(EmployeeData[[#This Row],[Compa-Ratio]]&lt;0.85,"less than 0.85",IF(EmployeeData[[#This Row],[Compa-Ratio]]&lt;1,"0.85-&lt;1.00",IF(EmployeeData[[#This Row],[Compa-Ratio]]&lt;1.15,"1.00-&lt;1.15",IF(EmployeeData[[#This Row],[Compa-Ratio]]&gt;=1.15,"1.15+"))))</f>
        <v>1.00-&lt;1.15</v>
      </c>
      <c r="O41" t="s">
        <v>25</v>
      </c>
      <c r="P41" t="s">
        <v>38</v>
      </c>
      <c r="Q41">
        <v>34</v>
      </c>
      <c r="R4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1">
        <v>78</v>
      </c>
      <c r="T41" t="str" cm="1">
        <f t="array" ref="T41">_xlfn.IFS(EmployeeData[[#This Row],[Engagement Score]]&lt;50,"Low",EmployeeData[[#This Row],[Engagement Score]]
&lt;70,"Moderate",
EmployeeData[[#This Row],[Engagement Score]]&lt;85,"High",TRUE,"Very high")</f>
        <v>High</v>
      </c>
      <c r="U41">
        <v>3</v>
      </c>
      <c r="V41">
        <v>2.1</v>
      </c>
      <c r="W41" t="s">
        <v>33</v>
      </c>
      <c r="X41" t="s">
        <v>26</v>
      </c>
      <c r="Y41">
        <v>32</v>
      </c>
      <c r="Z41" t="s">
        <v>26</v>
      </c>
      <c r="AA41">
        <f>IF(EmployeeData[[#This Row],[Attrition]]="Yes",1,0)</f>
        <v>0</v>
      </c>
    </row>
    <row r="42" spans="1:27">
      <c r="A42" t="s">
        <v>93</v>
      </c>
      <c r="B42" t="str">
        <f>VLOOKUP(EmployeeData[[#This Row],[Employee ID]],GenderData[#All],2,FALSE)</f>
        <v>Female</v>
      </c>
      <c r="C42" t="s">
        <v>48</v>
      </c>
      <c r="D42" t="s">
        <v>49</v>
      </c>
      <c r="E42" t="s">
        <v>73</v>
      </c>
      <c r="F42" t="s">
        <v>32</v>
      </c>
      <c r="G42">
        <v>32</v>
      </c>
      <c r="H42" t="str">
        <f>IF(EmployeeData[[#This Row],[Age]]&lt;=31,"18-31",IF(EmployeeData[[#This Row],[Age]]&lt;=45,"32-45",IF(EmployeeData[[#This Row],[Age]]&lt;=59,"46-59",IF(EmployeeData[[#This Row],[Age]]&lt;=73,"60-73"))))</f>
        <v>32-45</v>
      </c>
      <c r="I42">
        <v>1.1000000000000001</v>
      </c>
      <c r="J4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2">
        <v>1.1000000000000001</v>
      </c>
      <c r="L42" s="2">
        <v>57900</v>
      </c>
      <c r="M42" s="3">
        <v>0.95</v>
      </c>
      <c r="N42" s="3" t="str">
        <f>IF(EmployeeData[[#This Row],[Compa-Ratio]]&lt;0.85,"less than 0.85",IF(EmployeeData[[#This Row],[Compa-Ratio]]&lt;1,"0.85-&lt;1.00",IF(EmployeeData[[#This Row],[Compa-Ratio]]&lt;1.15,"1.00-&lt;1.15",IF(EmployeeData[[#This Row],[Compa-Ratio]]&gt;=1.15,"1.15+"))))</f>
        <v>0.85-&lt;1.00</v>
      </c>
      <c r="O42" t="s">
        <v>25</v>
      </c>
      <c r="P42" t="s">
        <v>38</v>
      </c>
      <c r="Q42">
        <v>2</v>
      </c>
      <c r="R4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2">
        <v>77</v>
      </c>
      <c r="T42" t="str" cm="1">
        <f t="array" ref="T42">_xlfn.IFS(EmployeeData[[#This Row],[Engagement Score]]&lt;50,"Low",EmployeeData[[#This Row],[Engagement Score]]
&lt;70,"Moderate",
EmployeeData[[#This Row],[Engagement Score]]&lt;85,"High",TRUE,"Very high")</f>
        <v>High</v>
      </c>
      <c r="U42">
        <v>1</v>
      </c>
      <c r="V42">
        <v>2.7</v>
      </c>
      <c r="W42" t="s">
        <v>33</v>
      </c>
      <c r="X42" t="s">
        <v>38</v>
      </c>
      <c r="Y42">
        <v>39</v>
      </c>
      <c r="Z42" t="s">
        <v>26</v>
      </c>
      <c r="AA42">
        <f>IF(EmployeeData[[#This Row],[Attrition]]="Yes",1,0)</f>
        <v>0</v>
      </c>
    </row>
    <row r="43" spans="1:27">
      <c r="A43" t="s">
        <v>94</v>
      </c>
      <c r="B43" t="str">
        <f>VLOOKUP(EmployeeData[[#This Row],[Employee ID]],GenderData[#All],2,FALSE)</f>
        <v>Male</v>
      </c>
      <c r="C43" t="s">
        <v>21</v>
      </c>
      <c r="D43" t="s">
        <v>22</v>
      </c>
      <c r="E43" t="s">
        <v>23</v>
      </c>
      <c r="F43" t="s">
        <v>36</v>
      </c>
      <c r="G43">
        <v>23</v>
      </c>
      <c r="H43" t="str">
        <f>IF(EmployeeData[[#This Row],[Age]]&lt;=31,"18-31",IF(EmployeeData[[#This Row],[Age]]&lt;=45,"32-45",IF(EmployeeData[[#This Row],[Age]]&lt;=59,"46-59",IF(EmployeeData[[#This Row],[Age]]&lt;=73,"60-73"))))</f>
        <v>18-31</v>
      </c>
      <c r="I43">
        <v>12.1</v>
      </c>
      <c r="J4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43">
        <v>7.5</v>
      </c>
      <c r="L43" s="2">
        <v>64600</v>
      </c>
      <c r="M43" s="3">
        <v>0.85</v>
      </c>
      <c r="N43" s="3" t="str">
        <f>IF(EmployeeData[[#This Row],[Compa-Ratio]]&lt;0.85,"less than 0.85",IF(EmployeeData[[#This Row],[Compa-Ratio]]&lt;1,"0.85-&lt;1.00",IF(EmployeeData[[#This Row],[Compa-Ratio]]&lt;1.15,"1.00-&lt;1.15",IF(EmployeeData[[#This Row],[Compa-Ratio]]&gt;=1.15,"1.15+"))))</f>
        <v>0.85-&lt;1.00</v>
      </c>
      <c r="O43" t="s">
        <v>75</v>
      </c>
      <c r="P43" t="s">
        <v>38</v>
      </c>
      <c r="Q43">
        <v>3</v>
      </c>
      <c r="R4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3">
        <v>85</v>
      </c>
      <c r="T43" t="str" cm="1">
        <f t="array" ref="T43">_xlfn.IFS(EmployeeData[[#This Row],[Engagement Score]]&lt;50,"Low",EmployeeData[[#This Row],[Engagement Score]]
&lt;70,"Moderate",
EmployeeData[[#This Row],[Engagement Score]]&lt;85,"High",TRUE,"Very high")</f>
        <v>Very high</v>
      </c>
      <c r="U43">
        <v>9</v>
      </c>
      <c r="V43">
        <v>1.6</v>
      </c>
      <c r="W43" t="s">
        <v>27</v>
      </c>
      <c r="X43" t="s">
        <v>26</v>
      </c>
      <c r="Y43">
        <v>19</v>
      </c>
      <c r="Z43" t="s">
        <v>26</v>
      </c>
      <c r="AA43">
        <f>IF(EmployeeData[[#This Row],[Attrition]]="Yes",1,0)</f>
        <v>0</v>
      </c>
    </row>
    <row r="44" spans="1:27">
      <c r="A44" t="s">
        <v>95</v>
      </c>
      <c r="B44" t="str">
        <f>VLOOKUP(EmployeeData[[#This Row],[Employee ID]],GenderData[#All],2,FALSE)</f>
        <v>Female</v>
      </c>
      <c r="C44" t="s">
        <v>48</v>
      </c>
      <c r="D44" t="s">
        <v>49</v>
      </c>
      <c r="E44" t="s">
        <v>23</v>
      </c>
      <c r="F44" t="s">
        <v>24</v>
      </c>
      <c r="G44">
        <v>46</v>
      </c>
      <c r="H44" t="str">
        <f>IF(EmployeeData[[#This Row],[Age]]&lt;=31,"18-31",IF(EmployeeData[[#This Row],[Age]]&lt;=45,"32-45",IF(EmployeeData[[#This Row],[Age]]&lt;=59,"46-59",IF(EmployeeData[[#This Row],[Age]]&lt;=73,"60-73"))))</f>
        <v>46-59</v>
      </c>
      <c r="I44">
        <v>7.9</v>
      </c>
      <c r="J4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4">
        <v>2.4</v>
      </c>
      <c r="L44" s="2">
        <v>52300</v>
      </c>
      <c r="M44" s="3">
        <v>1.04</v>
      </c>
      <c r="N44" s="3" t="str">
        <f>IF(EmployeeData[[#This Row],[Compa-Ratio]]&lt;0.85,"less than 0.85",IF(EmployeeData[[#This Row],[Compa-Ratio]]&lt;1,"0.85-&lt;1.00",IF(EmployeeData[[#This Row],[Compa-Ratio]]&lt;1.15,"1.00-&lt;1.15",IF(EmployeeData[[#This Row],[Compa-Ratio]]&gt;=1.15,"1.15+"))))</f>
        <v>1.00-&lt;1.15</v>
      </c>
      <c r="O44" t="s">
        <v>37</v>
      </c>
      <c r="P44" t="s">
        <v>38</v>
      </c>
      <c r="Q44">
        <v>15</v>
      </c>
      <c r="R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
        <v>86</v>
      </c>
      <c r="T44" t="str" cm="1">
        <f t="array" ref="T44">_xlfn.IFS(EmployeeData[[#This Row],[Engagement Score]]&lt;50,"Low",EmployeeData[[#This Row],[Engagement Score]]
&lt;70,"Moderate",
EmployeeData[[#This Row],[Engagement Score]]&lt;85,"High",TRUE,"Very high")</f>
        <v>Very high</v>
      </c>
      <c r="U44">
        <v>6</v>
      </c>
      <c r="V44">
        <v>4.5999999999999996</v>
      </c>
      <c r="W44" t="s">
        <v>33</v>
      </c>
      <c r="X44" t="s">
        <v>38</v>
      </c>
      <c r="Y44">
        <v>37</v>
      </c>
      <c r="Z44" t="s">
        <v>26</v>
      </c>
      <c r="AA44">
        <f>IF(EmployeeData[[#This Row],[Attrition]]="Yes",1,0)</f>
        <v>0</v>
      </c>
    </row>
    <row r="45" spans="1:27">
      <c r="A45" t="s">
        <v>96</v>
      </c>
      <c r="B45" t="str">
        <f>VLOOKUP(EmployeeData[[#This Row],[Employee ID]],GenderData[#All],2,FALSE)</f>
        <v>Male</v>
      </c>
      <c r="C45" t="s">
        <v>29</v>
      </c>
      <c r="D45" t="s">
        <v>30</v>
      </c>
      <c r="E45" t="s">
        <v>55</v>
      </c>
      <c r="F45" t="s">
        <v>32</v>
      </c>
      <c r="G45">
        <v>37</v>
      </c>
      <c r="H45" t="str">
        <f>IF(EmployeeData[[#This Row],[Age]]&lt;=31,"18-31",IF(EmployeeData[[#This Row],[Age]]&lt;=45,"32-45",IF(EmployeeData[[#This Row],[Age]]&lt;=59,"46-59",IF(EmployeeData[[#This Row],[Age]]&lt;=73,"60-73"))))</f>
        <v>32-45</v>
      </c>
      <c r="I45">
        <v>4.0999999999999996</v>
      </c>
      <c r="J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
        <v>0.5</v>
      </c>
      <c r="L45" s="2">
        <v>64900</v>
      </c>
      <c r="M45" s="3">
        <v>1.08</v>
      </c>
      <c r="N45" s="3" t="str">
        <f>IF(EmployeeData[[#This Row],[Compa-Ratio]]&lt;0.85,"less than 0.85",IF(EmployeeData[[#This Row],[Compa-Ratio]]&lt;1,"0.85-&lt;1.00",IF(EmployeeData[[#This Row],[Compa-Ratio]]&lt;1.15,"1.00-&lt;1.15",IF(EmployeeData[[#This Row],[Compa-Ratio]]&gt;=1.15,"1.15+"))))</f>
        <v>1.00-&lt;1.15</v>
      </c>
      <c r="O45" t="s">
        <v>53</v>
      </c>
      <c r="P45" t="s">
        <v>26</v>
      </c>
      <c r="Q45">
        <v>36</v>
      </c>
      <c r="R4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5">
        <v>68</v>
      </c>
      <c r="T45" t="str" cm="1">
        <f t="array" ref="T45">_xlfn.IFS(EmployeeData[[#This Row],[Engagement Score]]&lt;50,"Low",EmployeeData[[#This Row],[Engagement Score]]
&lt;70,"Moderate",
EmployeeData[[#This Row],[Engagement Score]]&lt;85,"High",TRUE,"Very high")</f>
        <v>Moderate</v>
      </c>
      <c r="U45">
        <v>2</v>
      </c>
      <c r="V45">
        <v>2.4</v>
      </c>
      <c r="W45" t="s">
        <v>50</v>
      </c>
      <c r="X45" t="s">
        <v>26</v>
      </c>
      <c r="Y45">
        <v>51</v>
      </c>
      <c r="Z45" t="s">
        <v>26</v>
      </c>
      <c r="AA45">
        <f>IF(EmployeeData[[#This Row],[Attrition]]="Yes",1,0)</f>
        <v>0</v>
      </c>
    </row>
    <row r="46" spans="1:27">
      <c r="A46" t="s">
        <v>97</v>
      </c>
      <c r="B46" t="str">
        <f>VLOOKUP(EmployeeData[[#This Row],[Employee ID]],GenderData[#All],2,FALSE)</f>
        <v>Male</v>
      </c>
      <c r="C46" t="s">
        <v>43</v>
      </c>
      <c r="D46" t="s">
        <v>44</v>
      </c>
      <c r="E46" t="s">
        <v>23</v>
      </c>
      <c r="F46" t="s">
        <v>36</v>
      </c>
      <c r="G46">
        <v>35</v>
      </c>
      <c r="H46" t="str">
        <f>IF(EmployeeData[[#This Row],[Age]]&lt;=31,"18-31",IF(EmployeeData[[#This Row],[Age]]&lt;=45,"32-45",IF(EmployeeData[[#This Row],[Age]]&lt;=59,"46-59",IF(EmployeeData[[#This Row],[Age]]&lt;=73,"60-73"))))</f>
        <v>32-45</v>
      </c>
      <c r="I46">
        <v>6.9</v>
      </c>
      <c r="J4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6">
        <v>1.4</v>
      </c>
      <c r="L46" s="2">
        <v>69700</v>
      </c>
      <c r="M46" s="3">
        <v>0.88</v>
      </c>
      <c r="N46" s="3" t="str">
        <f>IF(EmployeeData[[#This Row],[Compa-Ratio]]&lt;0.85,"less than 0.85",IF(EmployeeData[[#This Row],[Compa-Ratio]]&lt;1,"0.85-&lt;1.00",IF(EmployeeData[[#This Row],[Compa-Ratio]]&lt;1.15,"1.00-&lt;1.15",IF(EmployeeData[[#This Row],[Compa-Ratio]]&gt;=1.15,"1.15+"))))</f>
        <v>0.85-&lt;1.00</v>
      </c>
      <c r="O46" t="s">
        <v>25</v>
      </c>
      <c r="P46" t="s">
        <v>26</v>
      </c>
      <c r="Q46">
        <v>14</v>
      </c>
      <c r="R4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6">
        <v>70</v>
      </c>
      <c r="T46" t="str" cm="1">
        <f t="array" ref="T46">_xlfn.IFS(EmployeeData[[#This Row],[Engagement Score]]&lt;50,"Low",EmployeeData[[#This Row],[Engagement Score]]
&lt;70,"Moderate",
EmployeeData[[#This Row],[Engagement Score]]&lt;85,"High",TRUE,"Very high")</f>
        <v>High</v>
      </c>
      <c r="U46">
        <v>2</v>
      </c>
      <c r="V46">
        <v>4</v>
      </c>
      <c r="W46" t="s">
        <v>33</v>
      </c>
      <c r="X46" t="s">
        <v>38</v>
      </c>
      <c r="Y46">
        <v>25</v>
      </c>
      <c r="Z46" t="s">
        <v>26</v>
      </c>
      <c r="AA46">
        <f>IF(EmployeeData[[#This Row],[Attrition]]="Yes",1,0)</f>
        <v>0</v>
      </c>
    </row>
    <row r="47" spans="1:27">
      <c r="A47" t="s">
        <v>98</v>
      </c>
      <c r="B47" t="str">
        <f>VLOOKUP(EmployeeData[[#This Row],[Employee ID]],GenderData[#All],2,FALSE)</f>
        <v>Male</v>
      </c>
      <c r="C47" t="s">
        <v>40</v>
      </c>
      <c r="D47" t="s">
        <v>40</v>
      </c>
      <c r="E47" t="s">
        <v>23</v>
      </c>
      <c r="F47" t="s">
        <v>32</v>
      </c>
      <c r="G47">
        <v>33</v>
      </c>
      <c r="H47" t="str">
        <f>IF(EmployeeData[[#This Row],[Age]]&lt;=31,"18-31",IF(EmployeeData[[#This Row],[Age]]&lt;=45,"32-45",IF(EmployeeData[[#This Row],[Age]]&lt;=59,"46-59",IF(EmployeeData[[#This Row],[Age]]&lt;=73,"60-73"))))</f>
        <v>32-45</v>
      </c>
      <c r="I47">
        <v>2.2999999999999998</v>
      </c>
      <c r="J4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7">
        <v>1.7</v>
      </c>
      <c r="L47" s="2">
        <v>58300</v>
      </c>
      <c r="M47" s="3">
        <v>0.93</v>
      </c>
      <c r="N47" s="3" t="str">
        <f>IF(EmployeeData[[#This Row],[Compa-Ratio]]&lt;0.85,"less than 0.85",IF(EmployeeData[[#This Row],[Compa-Ratio]]&lt;1,"0.85-&lt;1.00",IF(EmployeeData[[#This Row],[Compa-Ratio]]&lt;1.15,"1.00-&lt;1.15",IF(EmployeeData[[#This Row],[Compa-Ratio]]&gt;=1.15,"1.15+"))))</f>
        <v>0.85-&lt;1.00</v>
      </c>
      <c r="O47" t="s">
        <v>37</v>
      </c>
      <c r="P47" t="s">
        <v>38</v>
      </c>
      <c r="Q47">
        <v>14</v>
      </c>
      <c r="R4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7">
        <v>81</v>
      </c>
      <c r="T47" t="str" cm="1">
        <f t="array" ref="T47">_xlfn.IFS(EmployeeData[[#This Row],[Engagement Score]]&lt;50,"Low",EmployeeData[[#This Row],[Engagement Score]]
&lt;70,"Moderate",
EmployeeData[[#This Row],[Engagement Score]]&lt;85,"High",TRUE,"Very high")</f>
        <v>High</v>
      </c>
      <c r="U47">
        <v>15</v>
      </c>
      <c r="V47">
        <v>6.5</v>
      </c>
      <c r="W47" t="s">
        <v>50</v>
      </c>
      <c r="X47" t="s">
        <v>38</v>
      </c>
      <c r="Y47">
        <v>33</v>
      </c>
      <c r="Z47" t="s">
        <v>26</v>
      </c>
      <c r="AA47">
        <f>IF(EmployeeData[[#This Row],[Attrition]]="Yes",1,0)</f>
        <v>0</v>
      </c>
    </row>
    <row r="48" spans="1:27">
      <c r="A48" t="s">
        <v>99</v>
      </c>
      <c r="B48" t="str">
        <f>VLOOKUP(EmployeeData[[#This Row],[Employee ID]],GenderData[#All],2,FALSE)</f>
        <v>Male</v>
      </c>
      <c r="C48" t="s">
        <v>66</v>
      </c>
      <c r="D48" t="s">
        <v>67</v>
      </c>
      <c r="E48" t="s">
        <v>23</v>
      </c>
      <c r="F48" t="s">
        <v>24</v>
      </c>
      <c r="G48">
        <v>55</v>
      </c>
      <c r="H48" t="str">
        <f>IF(EmployeeData[[#This Row],[Age]]&lt;=31,"18-31",IF(EmployeeData[[#This Row],[Age]]&lt;=45,"32-45",IF(EmployeeData[[#This Row],[Age]]&lt;=59,"46-59",IF(EmployeeData[[#This Row],[Age]]&lt;=73,"60-73"))))</f>
        <v>46-59</v>
      </c>
      <c r="I48">
        <v>7.7</v>
      </c>
      <c r="J4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8">
        <v>2.1</v>
      </c>
      <c r="L48" s="2">
        <v>45500</v>
      </c>
      <c r="M48" s="3">
        <v>1.03</v>
      </c>
      <c r="N48" s="3" t="str">
        <f>IF(EmployeeData[[#This Row],[Compa-Ratio]]&lt;0.85,"less than 0.85",IF(EmployeeData[[#This Row],[Compa-Ratio]]&lt;1,"0.85-&lt;1.00",IF(EmployeeData[[#This Row],[Compa-Ratio]]&lt;1.15,"1.00-&lt;1.15",IF(EmployeeData[[#This Row],[Compa-Ratio]]&gt;=1.15,"1.15+"))))</f>
        <v>1.00-&lt;1.15</v>
      </c>
      <c r="O48" t="s">
        <v>37</v>
      </c>
      <c r="P48" t="s">
        <v>26</v>
      </c>
      <c r="Q48">
        <v>3</v>
      </c>
      <c r="R4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8">
        <v>77</v>
      </c>
      <c r="T48" t="str" cm="1">
        <f t="array" ref="T48">_xlfn.IFS(EmployeeData[[#This Row],[Engagement Score]]&lt;50,"Low",EmployeeData[[#This Row],[Engagement Score]]
&lt;70,"Moderate",
EmployeeData[[#This Row],[Engagement Score]]&lt;85,"High",TRUE,"Very high")</f>
        <v>High</v>
      </c>
      <c r="U48">
        <v>1</v>
      </c>
      <c r="V48">
        <v>7.9</v>
      </c>
      <c r="W48" t="s">
        <v>50</v>
      </c>
      <c r="X48" t="s">
        <v>38</v>
      </c>
      <c r="Y48">
        <v>17</v>
      </c>
      <c r="Z48" t="s">
        <v>26</v>
      </c>
      <c r="AA48">
        <f>IF(EmployeeData[[#This Row],[Attrition]]="Yes",1,0)</f>
        <v>0</v>
      </c>
    </row>
    <row r="49" spans="1:27">
      <c r="A49" t="s">
        <v>100</v>
      </c>
      <c r="B49" t="str">
        <f>VLOOKUP(EmployeeData[[#This Row],[Employee ID]],GenderData[#All],2,FALSE)</f>
        <v>Male</v>
      </c>
      <c r="C49" t="s">
        <v>40</v>
      </c>
      <c r="D49" t="s">
        <v>40</v>
      </c>
      <c r="E49" t="s">
        <v>23</v>
      </c>
      <c r="F49" t="s">
        <v>62</v>
      </c>
      <c r="G49">
        <v>41</v>
      </c>
      <c r="H49" t="str">
        <f>IF(EmployeeData[[#This Row],[Age]]&lt;=31,"18-31",IF(EmployeeData[[#This Row],[Age]]&lt;=45,"32-45",IF(EmployeeData[[#This Row],[Age]]&lt;=59,"46-59",IF(EmployeeData[[#This Row],[Age]]&lt;=73,"60-73"))))</f>
        <v>32-45</v>
      </c>
      <c r="I49">
        <v>3</v>
      </c>
      <c r="J4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
        <v>0.7</v>
      </c>
      <c r="L49" s="2">
        <v>30100</v>
      </c>
      <c r="M49" s="3">
        <v>0.85</v>
      </c>
      <c r="N49" s="3" t="str">
        <f>IF(EmployeeData[[#This Row],[Compa-Ratio]]&lt;0.85,"less than 0.85",IF(EmployeeData[[#This Row],[Compa-Ratio]]&lt;1,"0.85-&lt;1.00",IF(EmployeeData[[#This Row],[Compa-Ratio]]&lt;1.15,"1.00-&lt;1.15",IF(EmployeeData[[#This Row],[Compa-Ratio]]&gt;=1.15,"1.15+"))))</f>
        <v>0.85-&lt;1.00</v>
      </c>
      <c r="O49" t="s">
        <v>53</v>
      </c>
      <c r="P49" t="s">
        <v>26</v>
      </c>
      <c r="Q49">
        <v>25</v>
      </c>
      <c r="R4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9">
        <v>41</v>
      </c>
      <c r="T49" t="str" cm="1">
        <f t="array" ref="T49">_xlfn.IFS(EmployeeData[[#This Row],[Engagement Score]]&lt;50,"Low",EmployeeData[[#This Row],[Engagement Score]]
&lt;70,"Moderate",
EmployeeData[[#This Row],[Engagement Score]]&lt;85,"High",TRUE,"Very high")</f>
        <v>Low</v>
      </c>
      <c r="U49">
        <v>7</v>
      </c>
      <c r="V49">
        <v>2.2000000000000002</v>
      </c>
      <c r="W49" t="s">
        <v>33</v>
      </c>
      <c r="X49" t="s">
        <v>38</v>
      </c>
      <c r="Y49">
        <v>24</v>
      </c>
      <c r="Z49" t="s">
        <v>38</v>
      </c>
      <c r="AA49">
        <f>IF(EmployeeData[[#This Row],[Attrition]]="Yes",1,0)</f>
        <v>1</v>
      </c>
    </row>
    <row r="50" spans="1:27">
      <c r="A50" t="s">
        <v>101</v>
      </c>
      <c r="B50" t="str">
        <f>VLOOKUP(EmployeeData[[#This Row],[Employee ID]],GenderData[#All],2,FALSE)</f>
        <v>Female</v>
      </c>
      <c r="C50" t="s">
        <v>40</v>
      </c>
      <c r="D50" t="s">
        <v>40</v>
      </c>
      <c r="E50" t="s">
        <v>73</v>
      </c>
      <c r="F50" t="s">
        <v>36</v>
      </c>
      <c r="G50">
        <v>43</v>
      </c>
      <c r="H50" t="str">
        <f>IF(EmployeeData[[#This Row],[Age]]&lt;=31,"18-31",IF(EmployeeData[[#This Row],[Age]]&lt;=45,"32-45",IF(EmployeeData[[#This Row],[Age]]&lt;=59,"46-59",IF(EmployeeData[[#This Row],[Age]]&lt;=73,"60-73"))))</f>
        <v>32-45</v>
      </c>
      <c r="I50">
        <v>2.9</v>
      </c>
      <c r="J5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0">
        <v>2.9</v>
      </c>
      <c r="L50" s="2">
        <v>71000</v>
      </c>
      <c r="M50" s="3">
        <v>0.9</v>
      </c>
      <c r="N50" s="3" t="str">
        <f>IF(EmployeeData[[#This Row],[Compa-Ratio]]&lt;0.85,"less than 0.85",IF(EmployeeData[[#This Row],[Compa-Ratio]]&lt;1,"0.85-&lt;1.00",IF(EmployeeData[[#This Row],[Compa-Ratio]]&lt;1.15,"1.00-&lt;1.15",IF(EmployeeData[[#This Row],[Compa-Ratio]]&gt;=1.15,"1.15+"))))</f>
        <v>0.85-&lt;1.00</v>
      </c>
      <c r="O50" t="s">
        <v>37</v>
      </c>
      <c r="P50" t="s">
        <v>38</v>
      </c>
      <c r="Q50">
        <v>25</v>
      </c>
      <c r="R5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0">
        <v>69</v>
      </c>
      <c r="T50" t="str" cm="1">
        <f t="array" ref="T50">_xlfn.IFS(EmployeeData[[#This Row],[Engagement Score]]&lt;50,"Low",EmployeeData[[#This Row],[Engagement Score]]
&lt;70,"Moderate",
EmployeeData[[#This Row],[Engagement Score]]&lt;85,"High",TRUE,"Very high")</f>
        <v>Moderate</v>
      </c>
      <c r="U50">
        <v>5</v>
      </c>
      <c r="V50">
        <v>2.9</v>
      </c>
      <c r="W50" t="s">
        <v>50</v>
      </c>
      <c r="X50" t="s">
        <v>38</v>
      </c>
      <c r="Y50">
        <v>22</v>
      </c>
      <c r="Z50" t="s">
        <v>26</v>
      </c>
      <c r="AA50">
        <f>IF(EmployeeData[[#This Row],[Attrition]]="Yes",1,0)</f>
        <v>0</v>
      </c>
    </row>
    <row r="51" spans="1:27">
      <c r="A51" t="s">
        <v>102</v>
      </c>
      <c r="B51" t="str">
        <f>VLOOKUP(EmployeeData[[#This Row],[Employee ID]],GenderData[#All],2,FALSE)</f>
        <v>Female</v>
      </c>
      <c r="C51" t="s">
        <v>43</v>
      </c>
      <c r="D51" t="s">
        <v>44</v>
      </c>
      <c r="E51" t="s">
        <v>45</v>
      </c>
      <c r="F51" t="s">
        <v>62</v>
      </c>
      <c r="G51">
        <v>39</v>
      </c>
      <c r="H51" t="str">
        <f>IF(EmployeeData[[#This Row],[Age]]&lt;=31,"18-31",IF(EmployeeData[[#This Row],[Age]]&lt;=45,"32-45",IF(EmployeeData[[#This Row],[Age]]&lt;=59,"46-59",IF(EmployeeData[[#This Row],[Age]]&lt;=73,"60-73"))))</f>
        <v>32-45</v>
      </c>
      <c r="I51">
        <v>1.8</v>
      </c>
      <c r="J5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1">
        <v>0.2</v>
      </c>
      <c r="L51" s="2">
        <v>31500</v>
      </c>
      <c r="M51" s="3">
        <v>0.81</v>
      </c>
      <c r="N51" s="3" t="str">
        <f>IF(EmployeeData[[#This Row],[Compa-Ratio]]&lt;0.85,"less than 0.85",IF(EmployeeData[[#This Row],[Compa-Ratio]]&lt;1,"0.85-&lt;1.00",IF(EmployeeData[[#This Row],[Compa-Ratio]]&lt;1.15,"1.00-&lt;1.15",IF(EmployeeData[[#This Row],[Compa-Ratio]]&gt;=1.15,"1.15+"))))</f>
        <v>less than 0.85</v>
      </c>
      <c r="O51" t="s">
        <v>25</v>
      </c>
      <c r="P51" t="s">
        <v>26</v>
      </c>
      <c r="Q51">
        <v>23</v>
      </c>
      <c r="R5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
        <v>49</v>
      </c>
      <c r="T51" t="str" cm="1">
        <f t="array" ref="T51">_xlfn.IFS(EmployeeData[[#This Row],[Engagement Score]]&lt;50,"Low",EmployeeData[[#This Row],[Engagement Score]]
&lt;70,"Moderate",
EmployeeData[[#This Row],[Engagement Score]]&lt;85,"High",TRUE,"Very high")</f>
        <v>Low</v>
      </c>
      <c r="U51">
        <v>8</v>
      </c>
      <c r="V51">
        <v>3.4</v>
      </c>
      <c r="W51" t="s">
        <v>33</v>
      </c>
      <c r="X51" t="s">
        <v>26</v>
      </c>
      <c r="Y51">
        <v>34</v>
      </c>
      <c r="Z51" t="s">
        <v>38</v>
      </c>
      <c r="AA51">
        <f>IF(EmployeeData[[#This Row],[Attrition]]="Yes",1,0)</f>
        <v>1</v>
      </c>
    </row>
    <row r="52" spans="1:27">
      <c r="A52" t="s">
        <v>103</v>
      </c>
      <c r="B52" t="str">
        <f>VLOOKUP(EmployeeData[[#This Row],[Employee ID]],GenderData[#All],2,FALSE)</f>
        <v>Female</v>
      </c>
      <c r="C52" t="s">
        <v>29</v>
      </c>
      <c r="D52" t="s">
        <v>30</v>
      </c>
      <c r="E52" t="s">
        <v>23</v>
      </c>
      <c r="F52" t="s">
        <v>36</v>
      </c>
      <c r="G52">
        <v>40</v>
      </c>
      <c r="H52" t="str">
        <f>IF(EmployeeData[[#This Row],[Age]]&lt;=31,"18-31",IF(EmployeeData[[#This Row],[Age]]&lt;=45,"32-45",IF(EmployeeData[[#This Row],[Age]]&lt;=59,"46-59",IF(EmployeeData[[#This Row],[Age]]&lt;=73,"60-73"))))</f>
        <v>32-45</v>
      </c>
      <c r="I52">
        <v>5.3</v>
      </c>
      <c r="J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2">
        <v>4.8</v>
      </c>
      <c r="L52" s="2">
        <v>74500</v>
      </c>
      <c r="M52" s="3">
        <v>1</v>
      </c>
      <c r="N52" s="3" t="str">
        <f>IF(EmployeeData[[#This Row],[Compa-Ratio]]&lt;0.85,"less than 0.85",IF(EmployeeData[[#This Row],[Compa-Ratio]]&lt;1,"0.85-&lt;1.00",IF(EmployeeData[[#This Row],[Compa-Ratio]]&lt;1.15,"1.00-&lt;1.15",IF(EmployeeData[[#This Row],[Compa-Ratio]]&gt;=1.15,"1.15+"))))</f>
        <v>1.00-&lt;1.15</v>
      </c>
      <c r="O52" t="s">
        <v>25</v>
      </c>
      <c r="P52" t="s">
        <v>26</v>
      </c>
      <c r="Q52">
        <v>10</v>
      </c>
      <c r="R5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
        <v>84</v>
      </c>
      <c r="T52" t="str" cm="1">
        <f t="array" ref="T52">_xlfn.IFS(EmployeeData[[#This Row],[Engagement Score]]&lt;50,"Low",EmployeeData[[#This Row],[Engagement Score]]
&lt;70,"Moderate",
EmployeeData[[#This Row],[Engagement Score]]&lt;85,"High",TRUE,"Very high")</f>
        <v>High</v>
      </c>
      <c r="U52">
        <v>12</v>
      </c>
      <c r="V52">
        <v>2.2000000000000002</v>
      </c>
      <c r="W52" t="s">
        <v>50</v>
      </c>
      <c r="X52" t="s">
        <v>38</v>
      </c>
      <c r="Y52">
        <v>38</v>
      </c>
      <c r="Z52" t="s">
        <v>26</v>
      </c>
      <c r="AA52">
        <f>IF(EmployeeData[[#This Row],[Attrition]]="Yes",1,0)</f>
        <v>0</v>
      </c>
    </row>
    <row r="53" spans="1:27">
      <c r="A53" t="s">
        <v>104</v>
      </c>
      <c r="B53" t="str">
        <f>VLOOKUP(EmployeeData[[#This Row],[Employee ID]],GenderData[#All],2,FALSE)</f>
        <v>Female</v>
      </c>
      <c r="C53" t="s">
        <v>52</v>
      </c>
      <c r="D53" t="s">
        <v>30</v>
      </c>
      <c r="E53" t="s">
        <v>45</v>
      </c>
      <c r="F53" t="s">
        <v>32</v>
      </c>
      <c r="G53">
        <v>51</v>
      </c>
      <c r="H53" t="str">
        <f>IF(EmployeeData[[#This Row],[Age]]&lt;=31,"18-31",IF(EmployeeData[[#This Row],[Age]]&lt;=45,"32-45",IF(EmployeeData[[#This Row],[Age]]&lt;=59,"46-59",IF(EmployeeData[[#This Row],[Age]]&lt;=73,"60-73"))))</f>
        <v>46-59</v>
      </c>
      <c r="I53">
        <v>4</v>
      </c>
      <c r="J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3">
        <v>4</v>
      </c>
      <c r="L53" s="2">
        <v>57000</v>
      </c>
      <c r="M53" s="3">
        <v>0.88</v>
      </c>
      <c r="N53" s="3" t="str">
        <f>IF(EmployeeData[[#This Row],[Compa-Ratio]]&lt;0.85,"less than 0.85",IF(EmployeeData[[#This Row],[Compa-Ratio]]&lt;1,"0.85-&lt;1.00",IF(EmployeeData[[#This Row],[Compa-Ratio]]&lt;1.15,"1.00-&lt;1.15",IF(EmployeeData[[#This Row],[Compa-Ratio]]&gt;=1.15,"1.15+"))))</f>
        <v>0.85-&lt;1.00</v>
      </c>
      <c r="O53" t="s">
        <v>75</v>
      </c>
      <c r="P53" t="s">
        <v>26</v>
      </c>
      <c r="Q53">
        <v>10</v>
      </c>
      <c r="R5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3">
        <v>63</v>
      </c>
      <c r="T53" t="str" cm="1">
        <f t="array" ref="T53">_xlfn.IFS(EmployeeData[[#This Row],[Engagement Score]]&lt;50,"Low",EmployeeData[[#This Row],[Engagement Score]]
&lt;70,"Moderate",
EmployeeData[[#This Row],[Engagement Score]]&lt;85,"High",TRUE,"Very high")</f>
        <v>Moderate</v>
      </c>
      <c r="U53">
        <v>0</v>
      </c>
      <c r="V53">
        <v>1.2</v>
      </c>
      <c r="W53" t="s">
        <v>50</v>
      </c>
      <c r="X53" t="s">
        <v>26</v>
      </c>
      <c r="Y53">
        <v>23</v>
      </c>
      <c r="Z53" t="s">
        <v>26</v>
      </c>
      <c r="AA53">
        <f>IF(EmployeeData[[#This Row],[Attrition]]="Yes",1,0)</f>
        <v>0</v>
      </c>
    </row>
    <row r="54" spans="1:27">
      <c r="A54" t="s">
        <v>105</v>
      </c>
      <c r="B54" t="str">
        <f>VLOOKUP(EmployeeData[[#This Row],[Employee ID]],GenderData[#All],2,FALSE)</f>
        <v>Male</v>
      </c>
      <c r="C54" t="s">
        <v>29</v>
      </c>
      <c r="D54" t="s">
        <v>30</v>
      </c>
      <c r="E54" t="s">
        <v>41</v>
      </c>
      <c r="F54" t="s">
        <v>36</v>
      </c>
      <c r="G54">
        <v>36</v>
      </c>
      <c r="H54" t="str">
        <f>IF(EmployeeData[[#This Row],[Age]]&lt;=31,"18-31",IF(EmployeeData[[#This Row],[Age]]&lt;=45,"32-45",IF(EmployeeData[[#This Row],[Age]]&lt;=59,"46-59",IF(EmployeeData[[#This Row],[Age]]&lt;=73,"60-73"))))</f>
        <v>32-45</v>
      </c>
      <c r="I54">
        <v>9.5</v>
      </c>
      <c r="J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4">
        <v>1.5</v>
      </c>
      <c r="L54" s="2">
        <v>64000</v>
      </c>
      <c r="M54" s="3">
        <v>0.79</v>
      </c>
      <c r="N54" s="3" t="str">
        <f>IF(EmployeeData[[#This Row],[Compa-Ratio]]&lt;0.85,"less than 0.85",IF(EmployeeData[[#This Row],[Compa-Ratio]]&lt;1,"0.85-&lt;1.00",IF(EmployeeData[[#This Row],[Compa-Ratio]]&lt;1.15,"1.00-&lt;1.15",IF(EmployeeData[[#This Row],[Compa-Ratio]]&gt;=1.15,"1.15+"))))</f>
        <v>less than 0.85</v>
      </c>
      <c r="O54" t="s">
        <v>37</v>
      </c>
      <c r="P54" t="s">
        <v>26</v>
      </c>
      <c r="Q54">
        <v>4</v>
      </c>
      <c r="R5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4">
        <v>65</v>
      </c>
      <c r="T54" t="str" cm="1">
        <f t="array" ref="T54">_xlfn.IFS(EmployeeData[[#This Row],[Engagement Score]]&lt;50,"Low",EmployeeData[[#This Row],[Engagement Score]]
&lt;70,"Moderate",
EmployeeData[[#This Row],[Engagement Score]]&lt;85,"High",TRUE,"Very high")</f>
        <v>Moderate</v>
      </c>
      <c r="U54">
        <v>2</v>
      </c>
      <c r="V54">
        <v>5.5</v>
      </c>
      <c r="W54" t="s">
        <v>50</v>
      </c>
      <c r="X54" t="s">
        <v>38</v>
      </c>
      <c r="Y54">
        <v>42</v>
      </c>
      <c r="Z54" t="s">
        <v>26</v>
      </c>
      <c r="AA54">
        <f>IF(EmployeeData[[#This Row],[Attrition]]="Yes",1,0)</f>
        <v>0</v>
      </c>
    </row>
    <row r="55" spans="1:27">
      <c r="A55" t="s">
        <v>106</v>
      </c>
      <c r="B55" t="str">
        <f>VLOOKUP(EmployeeData[[#This Row],[Employee ID]],GenderData[#All],2,FALSE)</f>
        <v>Male</v>
      </c>
      <c r="C55" t="s">
        <v>29</v>
      </c>
      <c r="D55" t="s">
        <v>30</v>
      </c>
      <c r="E55" t="s">
        <v>23</v>
      </c>
      <c r="F55" t="s">
        <v>36</v>
      </c>
      <c r="G55">
        <v>25</v>
      </c>
      <c r="H55" t="str">
        <f>IF(EmployeeData[[#This Row],[Age]]&lt;=31,"18-31",IF(EmployeeData[[#This Row],[Age]]&lt;=45,"32-45",IF(EmployeeData[[#This Row],[Age]]&lt;=59,"46-59",IF(EmployeeData[[#This Row],[Age]]&lt;=73,"60-73"))))</f>
        <v>18-31</v>
      </c>
      <c r="I55">
        <v>1.6</v>
      </c>
      <c r="J5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5">
        <v>1.6</v>
      </c>
      <c r="L55" s="2">
        <v>95400</v>
      </c>
      <c r="M55" s="3">
        <v>1.21</v>
      </c>
      <c r="N55" s="3" t="str">
        <f>IF(EmployeeData[[#This Row],[Compa-Ratio]]&lt;0.85,"less than 0.85",IF(EmployeeData[[#This Row],[Compa-Ratio]]&lt;1,"0.85-&lt;1.00",IF(EmployeeData[[#This Row],[Compa-Ratio]]&lt;1.15,"1.00-&lt;1.15",IF(EmployeeData[[#This Row],[Compa-Ratio]]&gt;=1.15,"1.15+"))))</f>
        <v>1.15+</v>
      </c>
      <c r="O55" t="s">
        <v>37</v>
      </c>
      <c r="P55" t="s">
        <v>38</v>
      </c>
      <c r="Q55">
        <v>17</v>
      </c>
      <c r="R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
        <v>88</v>
      </c>
      <c r="T55" t="str" cm="1">
        <f t="array" ref="T55">_xlfn.IFS(EmployeeData[[#This Row],[Engagement Score]]&lt;50,"Low",EmployeeData[[#This Row],[Engagement Score]]
&lt;70,"Moderate",
EmployeeData[[#This Row],[Engagement Score]]&lt;85,"High",TRUE,"Very high")</f>
        <v>Very high</v>
      </c>
      <c r="U55">
        <v>4</v>
      </c>
      <c r="V55">
        <v>1.2</v>
      </c>
      <c r="W55" t="s">
        <v>50</v>
      </c>
      <c r="X55" t="s">
        <v>26</v>
      </c>
      <c r="Y55">
        <v>42</v>
      </c>
      <c r="Z55" t="s">
        <v>26</v>
      </c>
      <c r="AA55">
        <f>IF(EmployeeData[[#This Row],[Attrition]]="Yes",1,0)</f>
        <v>0</v>
      </c>
    </row>
    <row r="56" spans="1:27">
      <c r="A56" t="s">
        <v>107</v>
      </c>
      <c r="B56" t="str">
        <f>VLOOKUP(EmployeeData[[#This Row],[Employee ID]],GenderData[#All],2,FALSE)</f>
        <v>Female</v>
      </c>
      <c r="C56" t="s">
        <v>40</v>
      </c>
      <c r="D56" t="s">
        <v>40</v>
      </c>
      <c r="E56" t="s">
        <v>23</v>
      </c>
      <c r="F56" t="s">
        <v>59</v>
      </c>
      <c r="G56">
        <v>46</v>
      </c>
      <c r="H56" t="str">
        <f>IF(EmployeeData[[#This Row],[Age]]&lt;=31,"18-31",IF(EmployeeData[[#This Row],[Age]]&lt;=45,"32-45",IF(EmployeeData[[#This Row],[Age]]&lt;=59,"46-59",IF(EmployeeData[[#This Row],[Age]]&lt;=73,"60-73"))))</f>
        <v>46-59</v>
      </c>
      <c r="I56">
        <v>5.3</v>
      </c>
      <c r="J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6">
        <v>5.3</v>
      </c>
      <c r="L56" s="2">
        <v>111500</v>
      </c>
      <c r="M56" s="3">
        <v>1.18</v>
      </c>
      <c r="N56" s="3" t="str">
        <f>IF(EmployeeData[[#This Row],[Compa-Ratio]]&lt;0.85,"less than 0.85",IF(EmployeeData[[#This Row],[Compa-Ratio]]&lt;1,"0.85-&lt;1.00",IF(EmployeeData[[#This Row],[Compa-Ratio]]&lt;1.15,"1.00-&lt;1.15",IF(EmployeeData[[#This Row],[Compa-Ratio]]&gt;=1.15,"1.15+"))))</f>
        <v>1.15+</v>
      </c>
      <c r="O56" t="s">
        <v>25</v>
      </c>
      <c r="P56" t="s">
        <v>26</v>
      </c>
      <c r="Q56">
        <v>6</v>
      </c>
      <c r="R5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6">
        <v>74</v>
      </c>
      <c r="T56" t="str" cm="1">
        <f t="array" ref="T56">_xlfn.IFS(EmployeeData[[#This Row],[Engagement Score]]&lt;50,"Low",EmployeeData[[#This Row],[Engagement Score]]
&lt;70,"Moderate",
EmployeeData[[#This Row],[Engagement Score]]&lt;85,"High",TRUE,"Very high")</f>
        <v>High</v>
      </c>
      <c r="U56">
        <v>13</v>
      </c>
      <c r="V56">
        <v>5.8</v>
      </c>
      <c r="W56" t="s">
        <v>33</v>
      </c>
      <c r="X56" t="s">
        <v>26</v>
      </c>
      <c r="Y56">
        <v>34</v>
      </c>
      <c r="Z56" t="s">
        <v>38</v>
      </c>
      <c r="AA56">
        <f>IF(EmployeeData[[#This Row],[Attrition]]="Yes",1,0)</f>
        <v>1</v>
      </c>
    </row>
    <row r="57" spans="1:27">
      <c r="A57" t="s">
        <v>108</v>
      </c>
      <c r="B57" t="str">
        <f>VLOOKUP(EmployeeData[[#This Row],[Employee ID]],GenderData[#All],2,FALSE)</f>
        <v>Female</v>
      </c>
      <c r="C57" t="s">
        <v>29</v>
      </c>
      <c r="D57" t="s">
        <v>30</v>
      </c>
      <c r="E57" t="s">
        <v>41</v>
      </c>
      <c r="F57" t="s">
        <v>24</v>
      </c>
      <c r="G57">
        <v>42</v>
      </c>
      <c r="H57" t="str">
        <f>IF(EmployeeData[[#This Row],[Age]]&lt;=31,"18-31",IF(EmployeeData[[#This Row],[Age]]&lt;=45,"32-45",IF(EmployeeData[[#This Row],[Age]]&lt;=59,"46-59",IF(EmployeeData[[#This Row],[Age]]&lt;=73,"60-73"))))</f>
        <v>32-45</v>
      </c>
      <c r="I57">
        <v>8.4</v>
      </c>
      <c r="J5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7">
        <v>3.5</v>
      </c>
      <c r="L57" s="2">
        <v>43900</v>
      </c>
      <c r="M57" s="3">
        <v>0.94</v>
      </c>
      <c r="N57" s="3" t="str">
        <f>IF(EmployeeData[[#This Row],[Compa-Ratio]]&lt;0.85,"less than 0.85",IF(EmployeeData[[#This Row],[Compa-Ratio]]&lt;1,"0.85-&lt;1.00",IF(EmployeeData[[#This Row],[Compa-Ratio]]&lt;1.15,"1.00-&lt;1.15",IF(EmployeeData[[#This Row],[Compa-Ratio]]&gt;=1.15,"1.15+"))))</f>
        <v>0.85-&lt;1.00</v>
      </c>
      <c r="O57" t="s">
        <v>25</v>
      </c>
      <c r="P57" t="s">
        <v>26</v>
      </c>
      <c r="Q57">
        <v>5</v>
      </c>
      <c r="R5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7">
        <v>55</v>
      </c>
      <c r="T57" t="str" cm="1">
        <f t="array" ref="T57">_xlfn.IFS(EmployeeData[[#This Row],[Engagement Score]]&lt;50,"Low",EmployeeData[[#This Row],[Engagement Score]]
&lt;70,"Moderate",
EmployeeData[[#This Row],[Engagement Score]]&lt;85,"High",TRUE,"Very high")</f>
        <v>Moderate</v>
      </c>
      <c r="U57">
        <v>3</v>
      </c>
      <c r="V57">
        <v>3.8</v>
      </c>
      <c r="W57" t="s">
        <v>33</v>
      </c>
      <c r="X57" t="s">
        <v>38</v>
      </c>
      <c r="Y57">
        <v>18</v>
      </c>
      <c r="Z57" t="s">
        <v>38</v>
      </c>
      <c r="AA57">
        <f>IF(EmployeeData[[#This Row],[Attrition]]="Yes",1,0)</f>
        <v>1</v>
      </c>
    </row>
    <row r="58" spans="1:27">
      <c r="A58" t="s">
        <v>109</v>
      </c>
      <c r="B58" t="str">
        <f>VLOOKUP(EmployeeData[[#This Row],[Employee ID]],GenderData[#All],2,FALSE)</f>
        <v>Male</v>
      </c>
      <c r="C58" t="s">
        <v>48</v>
      </c>
      <c r="D58" t="s">
        <v>49</v>
      </c>
      <c r="E58" t="s">
        <v>41</v>
      </c>
      <c r="F58" t="s">
        <v>32</v>
      </c>
      <c r="G58">
        <v>39</v>
      </c>
      <c r="H58" t="str">
        <f>IF(EmployeeData[[#This Row],[Age]]&lt;=31,"18-31",IF(EmployeeData[[#This Row],[Age]]&lt;=45,"32-45",IF(EmployeeData[[#This Row],[Age]]&lt;=59,"46-59",IF(EmployeeData[[#This Row],[Age]]&lt;=73,"60-73"))))</f>
        <v>32-45</v>
      </c>
      <c r="I58">
        <v>4.5</v>
      </c>
      <c r="J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8">
        <v>1.5</v>
      </c>
      <c r="L58" s="2">
        <v>63900</v>
      </c>
      <c r="M58" s="3">
        <v>1.03</v>
      </c>
      <c r="N58" s="3" t="str">
        <f>IF(EmployeeData[[#This Row],[Compa-Ratio]]&lt;0.85,"less than 0.85",IF(EmployeeData[[#This Row],[Compa-Ratio]]&lt;1,"0.85-&lt;1.00",IF(EmployeeData[[#This Row],[Compa-Ratio]]&lt;1.15,"1.00-&lt;1.15",IF(EmployeeData[[#This Row],[Compa-Ratio]]&gt;=1.15,"1.15+"))))</f>
        <v>1.00-&lt;1.15</v>
      </c>
      <c r="O58" t="s">
        <v>25</v>
      </c>
      <c r="P58" t="s">
        <v>26</v>
      </c>
      <c r="Q58">
        <v>12</v>
      </c>
      <c r="R5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8">
        <v>71</v>
      </c>
      <c r="T58" t="str" cm="1">
        <f t="array" ref="T58">_xlfn.IFS(EmployeeData[[#This Row],[Engagement Score]]&lt;50,"Low",EmployeeData[[#This Row],[Engagement Score]]
&lt;70,"Moderate",
EmployeeData[[#This Row],[Engagement Score]]&lt;85,"High",TRUE,"Very high")</f>
        <v>High</v>
      </c>
      <c r="U58">
        <v>3</v>
      </c>
      <c r="V58">
        <v>3.3</v>
      </c>
      <c r="W58" t="s">
        <v>27</v>
      </c>
      <c r="X58" t="s">
        <v>26</v>
      </c>
      <c r="Y58">
        <v>17</v>
      </c>
      <c r="Z58" t="s">
        <v>26</v>
      </c>
      <c r="AA58">
        <f>IF(EmployeeData[[#This Row],[Attrition]]="Yes",1,0)</f>
        <v>0</v>
      </c>
    </row>
    <row r="59" spans="1:27">
      <c r="A59" t="s">
        <v>110</v>
      </c>
      <c r="B59" t="str">
        <f>VLOOKUP(EmployeeData[[#This Row],[Employee ID]],GenderData[#All],2,FALSE)</f>
        <v>Male</v>
      </c>
      <c r="C59" t="s">
        <v>43</v>
      </c>
      <c r="D59" t="s">
        <v>44</v>
      </c>
      <c r="E59" t="s">
        <v>23</v>
      </c>
      <c r="F59" t="s">
        <v>24</v>
      </c>
      <c r="G59">
        <v>42</v>
      </c>
      <c r="H59" t="str">
        <f>IF(EmployeeData[[#This Row],[Age]]&lt;=31,"18-31",IF(EmployeeData[[#This Row],[Age]]&lt;=45,"32-45",IF(EmployeeData[[#This Row],[Age]]&lt;=59,"46-59",IF(EmployeeData[[#This Row],[Age]]&lt;=73,"60-73"))))</f>
        <v>32-45</v>
      </c>
      <c r="I59">
        <v>3</v>
      </c>
      <c r="J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9">
        <v>1.7</v>
      </c>
      <c r="L59" s="2">
        <v>50200</v>
      </c>
      <c r="M59" s="3">
        <v>1.06</v>
      </c>
      <c r="N59" s="3" t="str">
        <f>IF(EmployeeData[[#This Row],[Compa-Ratio]]&lt;0.85,"less than 0.85",IF(EmployeeData[[#This Row],[Compa-Ratio]]&lt;1,"0.85-&lt;1.00",IF(EmployeeData[[#This Row],[Compa-Ratio]]&lt;1.15,"1.00-&lt;1.15",IF(EmployeeData[[#This Row],[Compa-Ratio]]&gt;=1.15,"1.15+"))))</f>
        <v>1.00-&lt;1.15</v>
      </c>
      <c r="O59" t="s">
        <v>25</v>
      </c>
      <c r="P59" t="s">
        <v>38</v>
      </c>
      <c r="Q59">
        <v>12</v>
      </c>
      <c r="R5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9">
        <v>73</v>
      </c>
      <c r="T59" t="str" cm="1">
        <f t="array" ref="T59">_xlfn.IFS(EmployeeData[[#This Row],[Engagement Score]]&lt;50,"Low",EmployeeData[[#This Row],[Engagement Score]]
&lt;70,"Moderate",
EmployeeData[[#This Row],[Engagement Score]]&lt;85,"High",TRUE,"Very high")</f>
        <v>High</v>
      </c>
      <c r="U59">
        <v>0</v>
      </c>
      <c r="V59">
        <v>1.5</v>
      </c>
      <c r="W59" t="s">
        <v>27</v>
      </c>
      <c r="X59" t="s">
        <v>38</v>
      </c>
      <c r="Y59">
        <v>14</v>
      </c>
      <c r="Z59" t="s">
        <v>26</v>
      </c>
      <c r="AA59">
        <f>IF(EmployeeData[[#This Row],[Attrition]]="Yes",1,0)</f>
        <v>0</v>
      </c>
    </row>
    <row r="60" spans="1:27">
      <c r="A60" t="s">
        <v>111</v>
      </c>
      <c r="B60" t="str">
        <f>VLOOKUP(EmployeeData[[#This Row],[Employee ID]],GenderData[#All],2,FALSE)</f>
        <v>Male</v>
      </c>
      <c r="C60" t="s">
        <v>48</v>
      </c>
      <c r="D60" t="s">
        <v>49</v>
      </c>
      <c r="E60" t="s">
        <v>23</v>
      </c>
      <c r="F60" t="s">
        <v>24</v>
      </c>
      <c r="G60">
        <v>35</v>
      </c>
      <c r="H60" t="str">
        <f>IF(EmployeeData[[#This Row],[Age]]&lt;=31,"18-31",IF(EmployeeData[[#This Row],[Age]]&lt;=45,"32-45",IF(EmployeeData[[#This Row],[Age]]&lt;=59,"46-59",IF(EmployeeData[[#This Row],[Age]]&lt;=73,"60-73"))))</f>
        <v>32-45</v>
      </c>
      <c r="I60">
        <v>4.4000000000000004</v>
      </c>
      <c r="J6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0">
        <v>3.1</v>
      </c>
      <c r="L60" s="2">
        <v>54300</v>
      </c>
      <c r="M60" s="3">
        <v>1.1100000000000001</v>
      </c>
      <c r="N60" s="3" t="str">
        <f>IF(EmployeeData[[#This Row],[Compa-Ratio]]&lt;0.85,"less than 0.85",IF(EmployeeData[[#This Row],[Compa-Ratio]]&lt;1,"0.85-&lt;1.00",IF(EmployeeData[[#This Row],[Compa-Ratio]]&lt;1.15,"1.00-&lt;1.15",IF(EmployeeData[[#This Row],[Compa-Ratio]]&gt;=1.15,"1.15+"))))</f>
        <v>1.00-&lt;1.15</v>
      </c>
      <c r="O60" t="s">
        <v>25</v>
      </c>
      <c r="P60" t="s">
        <v>26</v>
      </c>
      <c r="Q60">
        <v>11</v>
      </c>
      <c r="R6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0">
        <v>48</v>
      </c>
      <c r="T60" t="str" cm="1">
        <f t="array" ref="T60">_xlfn.IFS(EmployeeData[[#This Row],[Engagement Score]]&lt;50,"Low",EmployeeData[[#This Row],[Engagement Score]]
&lt;70,"Moderate",
EmployeeData[[#This Row],[Engagement Score]]&lt;85,"High",TRUE,"Very high")</f>
        <v>Low</v>
      </c>
      <c r="U60">
        <v>2</v>
      </c>
      <c r="V60">
        <v>0.4</v>
      </c>
      <c r="W60" t="s">
        <v>27</v>
      </c>
      <c r="X60" t="s">
        <v>26</v>
      </c>
      <c r="Y60">
        <v>35</v>
      </c>
      <c r="Z60" t="s">
        <v>38</v>
      </c>
      <c r="AA60">
        <f>IF(EmployeeData[[#This Row],[Attrition]]="Yes",1,0)</f>
        <v>1</v>
      </c>
    </row>
    <row r="61" spans="1:27">
      <c r="A61" t="s">
        <v>112</v>
      </c>
      <c r="B61" t="str">
        <f>VLOOKUP(EmployeeData[[#This Row],[Employee ID]],GenderData[#All],2,FALSE)</f>
        <v>Male</v>
      </c>
      <c r="C61" t="s">
        <v>66</v>
      </c>
      <c r="D61" t="s">
        <v>67</v>
      </c>
      <c r="E61" t="s">
        <v>23</v>
      </c>
      <c r="F61" t="s">
        <v>32</v>
      </c>
      <c r="G61">
        <v>38</v>
      </c>
      <c r="H61" t="str">
        <f>IF(EmployeeData[[#This Row],[Age]]&lt;=31,"18-31",IF(EmployeeData[[#This Row],[Age]]&lt;=45,"32-45",IF(EmployeeData[[#This Row],[Age]]&lt;=59,"46-59",IF(EmployeeData[[#This Row],[Age]]&lt;=73,"60-73"))))</f>
        <v>32-45</v>
      </c>
      <c r="I61">
        <v>9</v>
      </c>
      <c r="J6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1">
        <v>7.7</v>
      </c>
      <c r="L61" s="2">
        <v>56400</v>
      </c>
      <c r="M61" s="3">
        <v>0.91</v>
      </c>
      <c r="N61" s="3" t="str">
        <f>IF(EmployeeData[[#This Row],[Compa-Ratio]]&lt;0.85,"less than 0.85",IF(EmployeeData[[#This Row],[Compa-Ratio]]&lt;1,"0.85-&lt;1.00",IF(EmployeeData[[#This Row],[Compa-Ratio]]&lt;1.15,"1.00-&lt;1.15",IF(EmployeeData[[#This Row],[Compa-Ratio]]&gt;=1.15,"1.15+"))))</f>
        <v>0.85-&lt;1.00</v>
      </c>
      <c r="O61" t="s">
        <v>25</v>
      </c>
      <c r="P61" t="s">
        <v>26</v>
      </c>
      <c r="Q61">
        <v>20</v>
      </c>
      <c r="R6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1">
        <v>61</v>
      </c>
      <c r="T61" t="str" cm="1">
        <f t="array" ref="T61">_xlfn.IFS(EmployeeData[[#This Row],[Engagement Score]]&lt;50,"Low",EmployeeData[[#This Row],[Engagement Score]]
&lt;70,"Moderate",
EmployeeData[[#This Row],[Engagement Score]]&lt;85,"High",TRUE,"Very high")</f>
        <v>Moderate</v>
      </c>
      <c r="U61">
        <v>7</v>
      </c>
      <c r="V61">
        <v>5.4</v>
      </c>
      <c r="W61" t="s">
        <v>50</v>
      </c>
      <c r="X61" t="s">
        <v>26</v>
      </c>
      <c r="Y61">
        <v>9</v>
      </c>
      <c r="Z61" t="s">
        <v>26</v>
      </c>
      <c r="AA61">
        <f>IF(EmployeeData[[#This Row],[Attrition]]="Yes",1,0)</f>
        <v>0</v>
      </c>
    </row>
    <row r="62" spans="1:27">
      <c r="A62" t="s">
        <v>113</v>
      </c>
      <c r="B62" t="str">
        <f>VLOOKUP(EmployeeData[[#This Row],[Employee ID]],GenderData[#All],2,FALSE)</f>
        <v>Male</v>
      </c>
      <c r="C62" t="s">
        <v>21</v>
      </c>
      <c r="D62" t="s">
        <v>22</v>
      </c>
      <c r="E62" t="s">
        <v>23</v>
      </c>
      <c r="F62" t="s">
        <v>36</v>
      </c>
      <c r="G62">
        <v>37</v>
      </c>
      <c r="H62" t="str">
        <f>IF(EmployeeData[[#This Row],[Age]]&lt;=31,"18-31",IF(EmployeeData[[#This Row],[Age]]&lt;=45,"32-45",IF(EmployeeData[[#This Row],[Age]]&lt;=59,"46-59",IF(EmployeeData[[#This Row],[Age]]&lt;=73,"60-73"))))</f>
        <v>32-45</v>
      </c>
      <c r="I62">
        <v>9</v>
      </c>
      <c r="J6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
        <v>1.7</v>
      </c>
      <c r="L62" s="2">
        <v>87400</v>
      </c>
      <c r="M62" s="3">
        <v>1.1200000000000001</v>
      </c>
      <c r="N62" s="3" t="str">
        <f>IF(EmployeeData[[#This Row],[Compa-Ratio]]&lt;0.85,"less than 0.85",IF(EmployeeData[[#This Row],[Compa-Ratio]]&lt;1,"0.85-&lt;1.00",IF(EmployeeData[[#This Row],[Compa-Ratio]]&lt;1.15,"1.00-&lt;1.15",IF(EmployeeData[[#This Row],[Compa-Ratio]]&gt;=1.15,"1.15+"))))</f>
        <v>1.00-&lt;1.15</v>
      </c>
      <c r="O62" t="s">
        <v>25</v>
      </c>
      <c r="P62" t="s">
        <v>26</v>
      </c>
      <c r="Q62">
        <v>17</v>
      </c>
      <c r="R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
        <v>70</v>
      </c>
      <c r="T62" t="str" cm="1">
        <f t="array" ref="T62">_xlfn.IFS(EmployeeData[[#This Row],[Engagement Score]]&lt;50,"Low",EmployeeData[[#This Row],[Engagement Score]]
&lt;70,"Moderate",
EmployeeData[[#This Row],[Engagement Score]]&lt;85,"High",TRUE,"Very high")</f>
        <v>High</v>
      </c>
      <c r="U62">
        <v>4</v>
      </c>
      <c r="V62">
        <v>1.5</v>
      </c>
      <c r="W62" t="s">
        <v>33</v>
      </c>
      <c r="X62" t="s">
        <v>38</v>
      </c>
      <c r="Y62">
        <v>32</v>
      </c>
      <c r="Z62" t="s">
        <v>38</v>
      </c>
      <c r="AA62">
        <f>IF(EmployeeData[[#This Row],[Attrition]]="Yes",1,0)</f>
        <v>1</v>
      </c>
    </row>
    <row r="63" spans="1:27">
      <c r="A63" t="s">
        <v>114</v>
      </c>
      <c r="B63" t="str">
        <f>VLOOKUP(EmployeeData[[#This Row],[Employee ID]],GenderData[#All],2,FALSE)</f>
        <v>Female</v>
      </c>
      <c r="C63" t="s">
        <v>66</v>
      </c>
      <c r="D63" t="s">
        <v>67</v>
      </c>
      <c r="E63" t="s">
        <v>45</v>
      </c>
      <c r="F63" t="s">
        <v>59</v>
      </c>
      <c r="G63">
        <v>33</v>
      </c>
      <c r="H63" t="str">
        <f>IF(EmployeeData[[#This Row],[Age]]&lt;=31,"18-31",IF(EmployeeData[[#This Row],[Age]]&lt;=45,"32-45",IF(EmployeeData[[#This Row],[Age]]&lt;=59,"46-59",IF(EmployeeData[[#This Row],[Age]]&lt;=73,"60-73"))))</f>
        <v>32-45</v>
      </c>
      <c r="I63">
        <v>3.6</v>
      </c>
      <c r="J6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3">
        <v>1.5</v>
      </c>
      <c r="L63" s="2">
        <v>92100</v>
      </c>
      <c r="M63" s="3">
        <v>0.97</v>
      </c>
      <c r="N63" s="3" t="str">
        <f>IF(EmployeeData[[#This Row],[Compa-Ratio]]&lt;0.85,"less than 0.85",IF(EmployeeData[[#This Row],[Compa-Ratio]]&lt;1,"0.85-&lt;1.00",IF(EmployeeData[[#This Row],[Compa-Ratio]]&lt;1.15,"1.00-&lt;1.15",IF(EmployeeData[[#This Row],[Compa-Ratio]]&gt;=1.15,"1.15+"))))</f>
        <v>0.85-&lt;1.00</v>
      </c>
      <c r="O63" t="s">
        <v>25</v>
      </c>
      <c r="P63" t="s">
        <v>38</v>
      </c>
      <c r="Q63">
        <v>13</v>
      </c>
      <c r="R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3">
        <v>76</v>
      </c>
      <c r="T63" t="str" cm="1">
        <f t="array" ref="T63">_xlfn.IFS(EmployeeData[[#This Row],[Engagement Score]]&lt;50,"Low",EmployeeData[[#This Row],[Engagement Score]]
&lt;70,"Moderate",
EmployeeData[[#This Row],[Engagement Score]]&lt;85,"High",TRUE,"Very high")</f>
        <v>High</v>
      </c>
      <c r="U63">
        <v>2</v>
      </c>
      <c r="V63">
        <v>3.9</v>
      </c>
      <c r="W63" t="s">
        <v>50</v>
      </c>
      <c r="X63" t="s">
        <v>26</v>
      </c>
      <c r="Y63">
        <v>11</v>
      </c>
      <c r="Z63" t="s">
        <v>26</v>
      </c>
      <c r="AA63">
        <f>IF(EmployeeData[[#This Row],[Attrition]]="Yes",1,0)</f>
        <v>0</v>
      </c>
    </row>
    <row r="64" spans="1:27">
      <c r="A64" t="s">
        <v>115</v>
      </c>
      <c r="B64" t="str">
        <f>VLOOKUP(EmployeeData[[#This Row],[Employee ID]],GenderData[#All],2,FALSE)</f>
        <v>Female</v>
      </c>
      <c r="C64" t="s">
        <v>52</v>
      </c>
      <c r="D64" t="s">
        <v>30</v>
      </c>
      <c r="E64" t="s">
        <v>23</v>
      </c>
      <c r="F64" t="s">
        <v>32</v>
      </c>
      <c r="G64">
        <v>49</v>
      </c>
      <c r="H64" t="str">
        <f>IF(EmployeeData[[#This Row],[Age]]&lt;=31,"18-31",IF(EmployeeData[[#This Row],[Age]]&lt;=45,"32-45",IF(EmployeeData[[#This Row],[Age]]&lt;=59,"46-59",IF(EmployeeData[[#This Row],[Age]]&lt;=73,"60-73"))))</f>
        <v>46-59</v>
      </c>
      <c r="I64">
        <v>8.9</v>
      </c>
      <c r="J6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4">
        <v>2.1</v>
      </c>
      <c r="L64" s="2">
        <v>52900</v>
      </c>
      <c r="M64" s="3">
        <v>0.88</v>
      </c>
      <c r="N64" s="3" t="str">
        <f>IF(EmployeeData[[#This Row],[Compa-Ratio]]&lt;0.85,"less than 0.85",IF(EmployeeData[[#This Row],[Compa-Ratio]]&lt;1,"0.85-&lt;1.00",IF(EmployeeData[[#This Row],[Compa-Ratio]]&lt;1.15,"1.00-&lt;1.15",IF(EmployeeData[[#This Row],[Compa-Ratio]]&gt;=1.15,"1.15+"))))</f>
        <v>0.85-&lt;1.00</v>
      </c>
      <c r="O64" t="s">
        <v>37</v>
      </c>
      <c r="P64" t="s">
        <v>26</v>
      </c>
      <c r="Q64">
        <v>18</v>
      </c>
      <c r="R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4">
        <v>49</v>
      </c>
      <c r="T64" t="str" cm="1">
        <f t="array" ref="T64">_xlfn.IFS(EmployeeData[[#This Row],[Engagement Score]]&lt;50,"Low",EmployeeData[[#This Row],[Engagement Score]]
&lt;70,"Moderate",
EmployeeData[[#This Row],[Engagement Score]]&lt;85,"High",TRUE,"Very high")</f>
        <v>Low</v>
      </c>
      <c r="U64">
        <v>15</v>
      </c>
      <c r="V64">
        <v>4.0999999999999996</v>
      </c>
      <c r="W64" t="s">
        <v>33</v>
      </c>
      <c r="X64" t="s">
        <v>38</v>
      </c>
      <c r="Y64">
        <v>34</v>
      </c>
      <c r="Z64" t="s">
        <v>26</v>
      </c>
      <c r="AA64">
        <f>IF(EmployeeData[[#This Row],[Attrition]]="Yes",1,0)</f>
        <v>0</v>
      </c>
    </row>
    <row r="65" spans="1:27">
      <c r="A65" t="s">
        <v>116</v>
      </c>
      <c r="B65" t="str">
        <f>VLOOKUP(EmployeeData[[#This Row],[Employee ID]],GenderData[#All],2,FALSE)</f>
        <v>Male</v>
      </c>
      <c r="C65" t="s">
        <v>21</v>
      </c>
      <c r="D65" t="s">
        <v>22</v>
      </c>
      <c r="E65" t="s">
        <v>23</v>
      </c>
      <c r="F65" t="s">
        <v>24</v>
      </c>
      <c r="G65">
        <v>25</v>
      </c>
      <c r="H65" t="str">
        <f>IF(EmployeeData[[#This Row],[Age]]&lt;=31,"18-31",IF(EmployeeData[[#This Row],[Age]]&lt;=45,"32-45",IF(EmployeeData[[#This Row],[Age]]&lt;=59,"46-59",IF(EmployeeData[[#This Row],[Age]]&lt;=73,"60-73"))))</f>
        <v>18-31</v>
      </c>
      <c r="I65">
        <v>3.9</v>
      </c>
      <c r="J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5">
        <v>2.1</v>
      </c>
      <c r="L65" s="2">
        <v>51800</v>
      </c>
      <c r="M65" s="3">
        <v>1.0900000000000001</v>
      </c>
      <c r="N65" s="3" t="str">
        <f>IF(EmployeeData[[#This Row],[Compa-Ratio]]&lt;0.85,"less than 0.85",IF(EmployeeData[[#This Row],[Compa-Ratio]]&lt;1,"0.85-&lt;1.00",IF(EmployeeData[[#This Row],[Compa-Ratio]]&lt;1.15,"1.00-&lt;1.15",IF(EmployeeData[[#This Row],[Compa-Ratio]]&gt;=1.15,"1.15+"))))</f>
        <v>1.00-&lt;1.15</v>
      </c>
      <c r="O65" t="s">
        <v>37</v>
      </c>
      <c r="P65" t="s">
        <v>26</v>
      </c>
      <c r="Q65">
        <v>7</v>
      </c>
      <c r="R6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5">
        <v>86</v>
      </c>
      <c r="T65" t="str" cm="1">
        <f t="array" ref="T65">_xlfn.IFS(EmployeeData[[#This Row],[Engagement Score]]&lt;50,"Low",EmployeeData[[#This Row],[Engagement Score]]
&lt;70,"Moderate",
EmployeeData[[#This Row],[Engagement Score]]&lt;85,"High",TRUE,"Very high")</f>
        <v>Very high</v>
      </c>
      <c r="U65">
        <v>3</v>
      </c>
      <c r="V65">
        <v>2.7</v>
      </c>
      <c r="W65" t="s">
        <v>50</v>
      </c>
      <c r="X65" t="s">
        <v>26</v>
      </c>
      <c r="Y65">
        <v>24</v>
      </c>
      <c r="Z65" t="s">
        <v>26</v>
      </c>
      <c r="AA65">
        <f>IF(EmployeeData[[#This Row],[Attrition]]="Yes",1,0)</f>
        <v>0</v>
      </c>
    </row>
    <row r="66" spans="1:27">
      <c r="A66" t="s">
        <v>117</v>
      </c>
      <c r="B66" t="str">
        <f>VLOOKUP(EmployeeData[[#This Row],[Employee ID]],GenderData[#All],2,FALSE)</f>
        <v>Male</v>
      </c>
      <c r="C66" t="s">
        <v>66</v>
      </c>
      <c r="D66" t="s">
        <v>67</v>
      </c>
      <c r="E66" t="s">
        <v>45</v>
      </c>
      <c r="F66" t="s">
        <v>24</v>
      </c>
      <c r="G66">
        <v>59</v>
      </c>
      <c r="H66" t="str">
        <f>IF(EmployeeData[[#This Row],[Age]]&lt;=31,"18-31",IF(EmployeeData[[#This Row],[Age]]&lt;=45,"32-45",IF(EmployeeData[[#This Row],[Age]]&lt;=59,"46-59",IF(EmployeeData[[#This Row],[Age]]&lt;=73,"60-73"))))</f>
        <v>46-59</v>
      </c>
      <c r="I66">
        <v>6.9</v>
      </c>
      <c r="J6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6">
        <v>2.7</v>
      </c>
      <c r="L66" s="2">
        <v>54800</v>
      </c>
      <c r="M66" s="3">
        <v>1.1299999999999999</v>
      </c>
      <c r="N66" s="3" t="str">
        <f>IF(EmployeeData[[#This Row],[Compa-Ratio]]&lt;0.85,"less than 0.85",IF(EmployeeData[[#This Row],[Compa-Ratio]]&lt;1,"0.85-&lt;1.00",IF(EmployeeData[[#This Row],[Compa-Ratio]]&lt;1.15,"1.00-&lt;1.15",IF(EmployeeData[[#This Row],[Compa-Ratio]]&gt;=1.15,"1.15+"))))</f>
        <v>1.00-&lt;1.15</v>
      </c>
      <c r="O66" t="s">
        <v>25</v>
      </c>
      <c r="P66" t="s">
        <v>26</v>
      </c>
      <c r="Q66">
        <v>17</v>
      </c>
      <c r="R6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
        <v>71</v>
      </c>
      <c r="T66" t="str" cm="1">
        <f t="array" ref="T66">_xlfn.IFS(EmployeeData[[#This Row],[Engagement Score]]&lt;50,"Low",EmployeeData[[#This Row],[Engagement Score]]
&lt;70,"Moderate",
EmployeeData[[#This Row],[Engagement Score]]&lt;85,"High",TRUE,"Very high")</f>
        <v>High</v>
      </c>
      <c r="U66">
        <v>5</v>
      </c>
      <c r="V66">
        <v>3.3</v>
      </c>
      <c r="W66" t="s">
        <v>33</v>
      </c>
      <c r="X66" t="s">
        <v>26</v>
      </c>
      <c r="Y66">
        <v>40</v>
      </c>
      <c r="Z66" t="s">
        <v>38</v>
      </c>
      <c r="AA66">
        <f>IF(EmployeeData[[#This Row],[Attrition]]="Yes",1,0)</f>
        <v>1</v>
      </c>
    </row>
    <row r="67" spans="1:27">
      <c r="A67" t="s">
        <v>118</v>
      </c>
      <c r="B67" t="str">
        <f>VLOOKUP(EmployeeData[[#This Row],[Employee ID]],GenderData[#All],2,FALSE)</f>
        <v>Male</v>
      </c>
      <c r="C67" t="s">
        <v>40</v>
      </c>
      <c r="D67" t="s">
        <v>40</v>
      </c>
      <c r="E67" t="s">
        <v>41</v>
      </c>
      <c r="F67" t="s">
        <v>32</v>
      </c>
      <c r="G67">
        <v>46</v>
      </c>
      <c r="H67" t="str">
        <f>IF(EmployeeData[[#This Row],[Age]]&lt;=31,"18-31",IF(EmployeeData[[#This Row],[Age]]&lt;=45,"32-45",IF(EmployeeData[[#This Row],[Age]]&lt;=59,"46-59",IF(EmployeeData[[#This Row],[Age]]&lt;=73,"60-73"))))</f>
        <v>46-59</v>
      </c>
      <c r="I67">
        <v>5.7</v>
      </c>
      <c r="J6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7">
        <v>1.9</v>
      </c>
      <c r="L67" s="2">
        <v>79600</v>
      </c>
      <c r="M67" s="3">
        <v>1.31</v>
      </c>
      <c r="N67" s="3" t="str">
        <f>IF(EmployeeData[[#This Row],[Compa-Ratio]]&lt;0.85,"less than 0.85",IF(EmployeeData[[#This Row],[Compa-Ratio]]&lt;1,"0.85-&lt;1.00",IF(EmployeeData[[#This Row],[Compa-Ratio]]&lt;1.15,"1.00-&lt;1.15",IF(EmployeeData[[#This Row],[Compa-Ratio]]&gt;=1.15,"1.15+"))))</f>
        <v>1.15+</v>
      </c>
      <c r="O67" t="s">
        <v>37</v>
      </c>
      <c r="P67" t="s">
        <v>26</v>
      </c>
      <c r="Q67">
        <v>17</v>
      </c>
      <c r="R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
        <v>72</v>
      </c>
      <c r="T67" t="str" cm="1">
        <f t="array" ref="T67">_xlfn.IFS(EmployeeData[[#This Row],[Engagement Score]]&lt;50,"Low",EmployeeData[[#This Row],[Engagement Score]]
&lt;70,"Moderate",
EmployeeData[[#This Row],[Engagement Score]]&lt;85,"High",TRUE,"Very high")</f>
        <v>High</v>
      </c>
      <c r="U67">
        <v>2</v>
      </c>
      <c r="V67">
        <v>3.7</v>
      </c>
      <c r="W67" t="s">
        <v>33</v>
      </c>
      <c r="X67" t="s">
        <v>26</v>
      </c>
      <c r="Y67">
        <v>38</v>
      </c>
      <c r="Z67" t="s">
        <v>26</v>
      </c>
      <c r="AA67">
        <f>IF(EmployeeData[[#This Row],[Attrition]]="Yes",1,0)</f>
        <v>0</v>
      </c>
    </row>
    <row r="68" spans="1:27">
      <c r="A68" t="s">
        <v>119</v>
      </c>
      <c r="B68" t="str">
        <f>VLOOKUP(EmployeeData[[#This Row],[Employee ID]],GenderData[#All],2,FALSE)</f>
        <v>Male</v>
      </c>
      <c r="C68" t="s">
        <v>43</v>
      </c>
      <c r="D68" t="s">
        <v>44</v>
      </c>
      <c r="E68" t="s">
        <v>23</v>
      </c>
      <c r="F68" t="s">
        <v>24</v>
      </c>
      <c r="G68">
        <v>22</v>
      </c>
      <c r="H68" t="str">
        <f>IF(EmployeeData[[#This Row],[Age]]&lt;=31,"18-31",IF(EmployeeData[[#This Row],[Age]]&lt;=45,"32-45",IF(EmployeeData[[#This Row],[Age]]&lt;=59,"46-59",IF(EmployeeData[[#This Row],[Age]]&lt;=73,"60-73"))))</f>
        <v>18-31</v>
      </c>
      <c r="I68">
        <v>2.9</v>
      </c>
      <c r="J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
        <v>2.9</v>
      </c>
      <c r="L68" s="2">
        <v>41700</v>
      </c>
      <c r="M68" s="3">
        <v>0.87</v>
      </c>
      <c r="N68" s="3" t="str">
        <f>IF(EmployeeData[[#This Row],[Compa-Ratio]]&lt;0.85,"less than 0.85",IF(EmployeeData[[#This Row],[Compa-Ratio]]&lt;1,"0.85-&lt;1.00",IF(EmployeeData[[#This Row],[Compa-Ratio]]&lt;1.15,"1.00-&lt;1.15",IF(EmployeeData[[#This Row],[Compa-Ratio]]&gt;=1.15,"1.15+"))))</f>
        <v>0.85-&lt;1.00</v>
      </c>
      <c r="O68" t="s">
        <v>25</v>
      </c>
      <c r="P68" t="s">
        <v>26</v>
      </c>
      <c r="Q68">
        <v>2</v>
      </c>
      <c r="R6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8">
        <v>72</v>
      </c>
      <c r="T68" t="str" cm="1">
        <f t="array" ref="T68">_xlfn.IFS(EmployeeData[[#This Row],[Engagement Score]]&lt;50,"Low",EmployeeData[[#This Row],[Engagement Score]]
&lt;70,"Moderate",
EmployeeData[[#This Row],[Engagement Score]]&lt;85,"High",TRUE,"Very high")</f>
        <v>High</v>
      </c>
      <c r="U68">
        <v>1</v>
      </c>
      <c r="V68">
        <v>3.1</v>
      </c>
      <c r="W68" t="s">
        <v>33</v>
      </c>
      <c r="X68" t="s">
        <v>26</v>
      </c>
      <c r="Y68">
        <v>41</v>
      </c>
      <c r="Z68" t="s">
        <v>26</v>
      </c>
      <c r="AA68">
        <f>IF(EmployeeData[[#This Row],[Attrition]]="Yes",1,0)</f>
        <v>0</v>
      </c>
    </row>
    <row r="69" spans="1:27">
      <c r="A69" t="s">
        <v>120</v>
      </c>
      <c r="B69" t="str">
        <f>VLOOKUP(EmployeeData[[#This Row],[Employee ID]],GenderData[#All],2,FALSE)</f>
        <v>Male</v>
      </c>
      <c r="C69" t="s">
        <v>52</v>
      </c>
      <c r="D69" t="s">
        <v>30</v>
      </c>
      <c r="E69" t="s">
        <v>23</v>
      </c>
      <c r="F69" t="s">
        <v>62</v>
      </c>
      <c r="G69">
        <v>36</v>
      </c>
      <c r="H69" t="str">
        <f>IF(EmployeeData[[#This Row],[Age]]&lt;=31,"18-31",IF(EmployeeData[[#This Row],[Age]]&lt;=45,"32-45",IF(EmployeeData[[#This Row],[Age]]&lt;=59,"46-59",IF(EmployeeData[[#This Row],[Age]]&lt;=73,"60-73"))))</f>
        <v>32-45</v>
      </c>
      <c r="I69">
        <v>1.8</v>
      </c>
      <c r="J6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9">
        <v>0.9</v>
      </c>
      <c r="L69" s="2">
        <v>38800</v>
      </c>
      <c r="M69" s="3">
        <v>1.05</v>
      </c>
      <c r="N69" s="3" t="str">
        <f>IF(EmployeeData[[#This Row],[Compa-Ratio]]&lt;0.85,"less than 0.85",IF(EmployeeData[[#This Row],[Compa-Ratio]]&lt;1,"0.85-&lt;1.00",IF(EmployeeData[[#This Row],[Compa-Ratio]]&lt;1.15,"1.00-&lt;1.15",IF(EmployeeData[[#This Row],[Compa-Ratio]]&gt;=1.15,"1.15+"))))</f>
        <v>1.00-&lt;1.15</v>
      </c>
      <c r="O69" t="s">
        <v>37</v>
      </c>
      <c r="P69" t="s">
        <v>26</v>
      </c>
      <c r="Q69">
        <v>25</v>
      </c>
      <c r="R6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9">
        <v>59</v>
      </c>
      <c r="T69" t="str" cm="1">
        <f t="array" ref="T69">_xlfn.IFS(EmployeeData[[#This Row],[Engagement Score]]&lt;50,"Low",EmployeeData[[#This Row],[Engagement Score]]
&lt;70,"Moderate",
EmployeeData[[#This Row],[Engagement Score]]&lt;85,"High",TRUE,"Very high")</f>
        <v>Moderate</v>
      </c>
      <c r="U69">
        <v>7</v>
      </c>
      <c r="V69">
        <v>1.4</v>
      </c>
      <c r="W69" t="s">
        <v>27</v>
      </c>
      <c r="X69" t="s">
        <v>38</v>
      </c>
      <c r="Y69">
        <v>42</v>
      </c>
      <c r="Z69" t="s">
        <v>26</v>
      </c>
      <c r="AA69">
        <f>IF(EmployeeData[[#This Row],[Attrition]]="Yes",1,0)</f>
        <v>0</v>
      </c>
    </row>
    <row r="70" spans="1:27">
      <c r="A70" t="s">
        <v>121</v>
      </c>
      <c r="B70" t="str">
        <f>VLOOKUP(EmployeeData[[#This Row],[Employee ID]],GenderData[#All],2,FALSE)</f>
        <v>Male</v>
      </c>
      <c r="C70" t="s">
        <v>48</v>
      </c>
      <c r="D70" t="s">
        <v>49</v>
      </c>
      <c r="E70" t="s">
        <v>41</v>
      </c>
      <c r="F70" t="s">
        <v>24</v>
      </c>
      <c r="G70">
        <v>36</v>
      </c>
      <c r="H70" t="str">
        <f>IF(EmployeeData[[#This Row],[Age]]&lt;=31,"18-31",IF(EmployeeData[[#This Row],[Age]]&lt;=45,"32-45",IF(EmployeeData[[#This Row],[Age]]&lt;=59,"46-59",IF(EmployeeData[[#This Row],[Age]]&lt;=73,"60-73"))))</f>
        <v>32-45</v>
      </c>
      <c r="I70">
        <v>8.6</v>
      </c>
      <c r="J7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0">
        <v>2.9</v>
      </c>
      <c r="L70" s="2">
        <v>45800</v>
      </c>
      <c r="M70" s="3">
        <v>0.94</v>
      </c>
      <c r="N70" s="3" t="str">
        <f>IF(EmployeeData[[#This Row],[Compa-Ratio]]&lt;0.85,"less than 0.85",IF(EmployeeData[[#This Row],[Compa-Ratio]]&lt;1,"0.85-&lt;1.00",IF(EmployeeData[[#This Row],[Compa-Ratio]]&lt;1.15,"1.00-&lt;1.15",IF(EmployeeData[[#This Row],[Compa-Ratio]]&gt;=1.15,"1.15+"))))</f>
        <v>0.85-&lt;1.00</v>
      </c>
      <c r="O70" t="s">
        <v>25</v>
      </c>
      <c r="P70" t="s">
        <v>26</v>
      </c>
      <c r="Q70">
        <v>8</v>
      </c>
      <c r="R7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0">
        <v>77</v>
      </c>
      <c r="T70" t="str" cm="1">
        <f t="array" ref="T70">_xlfn.IFS(EmployeeData[[#This Row],[Engagement Score]]&lt;50,"Low",EmployeeData[[#This Row],[Engagement Score]]
&lt;70,"Moderate",
EmployeeData[[#This Row],[Engagement Score]]&lt;85,"High",TRUE,"Very high")</f>
        <v>High</v>
      </c>
      <c r="U70">
        <v>1</v>
      </c>
      <c r="V70">
        <v>0.7</v>
      </c>
      <c r="W70" t="s">
        <v>33</v>
      </c>
      <c r="X70" t="s">
        <v>38</v>
      </c>
      <c r="Y70">
        <v>26</v>
      </c>
      <c r="Z70" t="s">
        <v>26</v>
      </c>
      <c r="AA70">
        <f>IF(EmployeeData[[#This Row],[Attrition]]="Yes",1,0)</f>
        <v>0</v>
      </c>
    </row>
    <row r="71" spans="1:27">
      <c r="A71" t="s">
        <v>122</v>
      </c>
      <c r="B71" t="str">
        <f>VLOOKUP(EmployeeData[[#This Row],[Employee ID]],GenderData[#All],2,FALSE)</f>
        <v>Female</v>
      </c>
      <c r="C71" t="s">
        <v>29</v>
      </c>
      <c r="D71" t="s">
        <v>30</v>
      </c>
      <c r="E71" t="s">
        <v>45</v>
      </c>
      <c r="F71" t="s">
        <v>24</v>
      </c>
      <c r="G71">
        <v>42</v>
      </c>
      <c r="H71" t="str">
        <f>IF(EmployeeData[[#This Row],[Age]]&lt;=31,"18-31",IF(EmployeeData[[#This Row],[Age]]&lt;=45,"32-45",IF(EmployeeData[[#This Row],[Age]]&lt;=59,"46-59",IF(EmployeeData[[#This Row],[Age]]&lt;=73,"60-73"))))</f>
        <v>32-45</v>
      </c>
      <c r="I71">
        <v>10.1</v>
      </c>
      <c r="J71"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1">
        <v>3</v>
      </c>
      <c r="L71" s="2">
        <v>52100</v>
      </c>
      <c r="M71" s="3">
        <v>1.0900000000000001</v>
      </c>
      <c r="N71" s="3" t="str">
        <f>IF(EmployeeData[[#This Row],[Compa-Ratio]]&lt;0.85,"less than 0.85",IF(EmployeeData[[#This Row],[Compa-Ratio]]&lt;1,"0.85-&lt;1.00",IF(EmployeeData[[#This Row],[Compa-Ratio]]&lt;1.15,"1.00-&lt;1.15",IF(EmployeeData[[#This Row],[Compa-Ratio]]&gt;=1.15,"1.15+"))))</f>
        <v>1.00-&lt;1.15</v>
      </c>
      <c r="O71" t="s">
        <v>37</v>
      </c>
      <c r="P71" t="s">
        <v>26</v>
      </c>
      <c r="Q71">
        <v>17</v>
      </c>
      <c r="R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
        <v>68</v>
      </c>
      <c r="T71" t="str" cm="1">
        <f t="array" ref="T71">_xlfn.IFS(EmployeeData[[#This Row],[Engagement Score]]&lt;50,"Low",EmployeeData[[#This Row],[Engagement Score]]
&lt;70,"Moderate",
EmployeeData[[#This Row],[Engagement Score]]&lt;85,"High",TRUE,"Very high")</f>
        <v>Moderate</v>
      </c>
      <c r="U71">
        <v>6</v>
      </c>
      <c r="V71">
        <v>1.6</v>
      </c>
      <c r="W71" t="s">
        <v>27</v>
      </c>
      <c r="X71" t="s">
        <v>38</v>
      </c>
      <c r="Y71">
        <v>10</v>
      </c>
      <c r="Z71" t="s">
        <v>26</v>
      </c>
      <c r="AA71">
        <f>IF(EmployeeData[[#This Row],[Attrition]]="Yes",1,0)</f>
        <v>0</v>
      </c>
    </row>
    <row r="72" spans="1:27">
      <c r="A72" t="s">
        <v>123</v>
      </c>
      <c r="B72" t="str">
        <f>VLOOKUP(EmployeeData[[#This Row],[Employee ID]],GenderData[#All],2,FALSE)</f>
        <v>Male</v>
      </c>
      <c r="C72" t="s">
        <v>52</v>
      </c>
      <c r="D72" t="s">
        <v>30</v>
      </c>
      <c r="E72" t="s">
        <v>23</v>
      </c>
      <c r="F72" t="s">
        <v>24</v>
      </c>
      <c r="G72">
        <v>29</v>
      </c>
      <c r="H72" t="str">
        <f>IF(EmployeeData[[#This Row],[Age]]&lt;=31,"18-31",IF(EmployeeData[[#This Row],[Age]]&lt;=45,"32-45",IF(EmployeeData[[#This Row],[Age]]&lt;=59,"46-59",IF(EmployeeData[[#This Row],[Age]]&lt;=73,"60-73"))))</f>
        <v>18-31</v>
      </c>
      <c r="I72">
        <v>5.2</v>
      </c>
      <c r="J7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2">
        <v>0.9</v>
      </c>
      <c r="L72" s="2">
        <v>40200</v>
      </c>
      <c r="M72" s="3">
        <v>0.86</v>
      </c>
      <c r="N72" s="3" t="str">
        <f>IF(EmployeeData[[#This Row],[Compa-Ratio]]&lt;0.85,"less than 0.85",IF(EmployeeData[[#This Row],[Compa-Ratio]]&lt;1,"0.85-&lt;1.00",IF(EmployeeData[[#This Row],[Compa-Ratio]]&lt;1.15,"1.00-&lt;1.15",IF(EmployeeData[[#This Row],[Compa-Ratio]]&gt;=1.15,"1.15+"))))</f>
        <v>0.85-&lt;1.00</v>
      </c>
      <c r="O72" t="s">
        <v>37</v>
      </c>
      <c r="P72" t="s">
        <v>26</v>
      </c>
      <c r="Q72">
        <v>26</v>
      </c>
      <c r="R7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2">
        <v>52</v>
      </c>
      <c r="T72" t="str" cm="1">
        <f t="array" ref="T72">_xlfn.IFS(EmployeeData[[#This Row],[Engagement Score]]&lt;50,"Low",EmployeeData[[#This Row],[Engagement Score]]
&lt;70,"Moderate",
EmployeeData[[#This Row],[Engagement Score]]&lt;85,"High",TRUE,"Very high")</f>
        <v>Moderate</v>
      </c>
      <c r="U72">
        <v>6</v>
      </c>
      <c r="V72">
        <v>2</v>
      </c>
      <c r="W72" t="s">
        <v>33</v>
      </c>
      <c r="X72" t="s">
        <v>26</v>
      </c>
      <c r="Y72">
        <v>11</v>
      </c>
      <c r="Z72" t="s">
        <v>26</v>
      </c>
      <c r="AA72">
        <f>IF(EmployeeData[[#This Row],[Attrition]]="Yes",1,0)</f>
        <v>0</v>
      </c>
    </row>
    <row r="73" spans="1:27">
      <c r="A73" t="s">
        <v>124</v>
      </c>
      <c r="B73" t="str">
        <f>VLOOKUP(EmployeeData[[#This Row],[Employee ID]],GenderData[#All],2,FALSE)</f>
        <v>Female</v>
      </c>
      <c r="C73" t="s">
        <v>43</v>
      </c>
      <c r="D73" t="s">
        <v>44</v>
      </c>
      <c r="E73" t="s">
        <v>23</v>
      </c>
      <c r="F73" t="s">
        <v>24</v>
      </c>
      <c r="G73">
        <v>38</v>
      </c>
      <c r="H73" t="str">
        <f>IF(EmployeeData[[#This Row],[Age]]&lt;=31,"18-31",IF(EmployeeData[[#This Row],[Age]]&lt;=45,"32-45",IF(EmployeeData[[#This Row],[Age]]&lt;=59,"46-59",IF(EmployeeData[[#This Row],[Age]]&lt;=73,"60-73"))))</f>
        <v>32-45</v>
      </c>
      <c r="I73">
        <v>3.9</v>
      </c>
      <c r="J7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
        <v>2.9</v>
      </c>
      <c r="L73" s="2">
        <v>41300</v>
      </c>
      <c r="M73" s="3">
        <v>0.85</v>
      </c>
      <c r="N73" s="3" t="str">
        <f>IF(EmployeeData[[#This Row],[Compa-Ratio]]&lt;0.85,"less than 0.85",IF(EmployeeData[[#This Row],[Compa-Ratio]]&lt;1,"0.85-&lt;1.00",IF(EmployeeData[[#This Row],[Compa-Ratio]]&lt;1.15,"1.00-&lt;1.15",IF(EmployeeData[[#This Row],[Compa-Ratio]]&gt;=1.15,"1.15+"))))</f>
        <v>0.85-&lt;1.00</v>
      </c>
      <c r="O73" t="s">
        <v>25</v>
      </c>
      <c r="P73" t="s">
        <v>38</v>
      </c>
      <c r="Q73">
        <v>24</v>
      </c>
      <c r="R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
        <v>79</v>
      </c>
      <c r="T73" t="str" cm="1">
        <f t="array" ref="T73">_xlfn.IFS(EmployeeData[[#This Row],[Engagement Score]]&lt;50,"Low",EmployeeData[[#This Row],[Engagement Score]]
&lt;70,"Moderate",
EmployeeData[[#This Row],[Engagement Score]]&lt;85,"High",TRUE,"Very high")</f>
        <v>High</v>
      </c>
      <c r="U73">
        <v>2</v>
      </c>
      <c r="V73">
        <v>6.7</v>
      </c>
      <c r="W73" t="s">
        <v>27</v>
      </c>
      <c r="X73" t="s">
        <v>38</v>
      </c>
      <c r="Y73">
        <v>0</v>
      </c>
      <c r="Z73" t="s">
        <v>26</v>
      </c>
      <c r="AA73">
        <f>IF(EmployeeData[[#This Row],[Attrition]]="Yes",1,0)</f>
        <v>0</v>
      </c>
    </row>
    <row r="74" spans="1:27">
      <c r="A74" t="s">
        <v>125</v>
      </c>
      <c r="B74" t="str">
        <f>VLOOKUP(EmployeeData[[#This Row],[Employee ID]],GenderData[#All],2,FALSE)</f>
        <v>Male</v>
      </c>
      <c r="C74" t="s">
        <v>48</v>
      </c>
      <c r="D74" t="s">
        <v>49</v>
      </c>
      <c r="E74" t="s">
        <v>23</v>
      </c>
      <c r="F74" t="s">
        <v>62</v>
      </c>
      <c r="G74">
        <v>37</v>
      </c>
      <c r="H74" t="str">
        <f>IF(EmployeeData[[#This Row],[Age]]&lt;=31,"18-31",IF(EmployeeData[[#This Row],[Age]]&lt;=45,"32-45",IF(EmployeeData[[#This Row],[Age]]&lt;=59,"46-59",IF(EmployeeData[[#This Row],[Age]]&lt;=73,"60-73"))))</f>
        <v>32-45</v>
      </c>
      <c r="I74">
        <v>1.4</v>
      </c>
      <c r="J7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4">
        <v>1.4</v>
      </c>
      <c r="L74" s="2">
        <v>32900</v>
      </c>
      <c r="M74" s="3">
        <v>0.88</v>
      </c>
      <c r="N74" s="3" t="str">
        <f>IF(EmployeeData[[#This Row],[Compa-Ratio]]&lt;0.85,"less than 0.85",IF(EmployeeData[[#This Row],[Compa-Ratio]]&lt;1,"0.85-&lt;1.00",IF(EmployeeData[[#This Row],[Compa-Ratio]]&lt;1.15,"1.00-&lt;1.15",IF(EmployeeData[[#This Row],[Compa-Ratio]]&gt;=1.15,"1.15+"))))</f>
        <v>0.85-&lt;1.00</v>
      </c>
      <c r="O74" t="s">
        <v>25</v>
      </c>
      <c r="P74" t="s">
        <v>26</v>
      </c>
      <c r="Q74">
        <v>16</v>
      </c>
      <c r="R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4">
        <v>85</v>
      </c>
      <c r="T74" t="str" cm="1">
        <f t="array" ref="T74">_xlfn.IFS(EmployeeData[[#This Row],[Engagement Score]]&lt;50,"Low",EmployeeData[[#This Row],[Engagement Score]]
&lt;70,"Moderate",
EmployeeData[[#This Row],[Engagement Score]]&lt;85,"High",TRUE,"Very high")</f>
        <v>Very high</v>
      </c>
      <c r="U74">
        <v>2</v>
      </c>
      <c r="V74">
        <v>1</v>
      </c>
      <c r="W74" t="s">
        <v>33</v>
      </c>
      <c r="X74" t="s">
        <v>26</v>
      </c>
      <c r="Y74">
        <v>11</v>
      </c>
      <c r="Z74" t="s">
        <v>26</v>
      </c>
      <c r="AA74">
        <f>IF(EmployeeData[[#This Row],[Attrition]]="Yes",1,0)</f>
        <v>0</v>
      </c>
    </row>
    <row r="75" spans="1:27">
      <c r="A75" t="s">
        <v>126</v>
      </c>
      <c r="B75" t="str">
        <f>VLOOKUP(EmployeeData[[#This Row],[Employee ID]],GenderData[#All],2,FALSE)</f>
        <v>Female</v>
      </c>
      <c r="C75" t="s">
        <v>52</v>
      </c>
      <c r="D75" t="s">
        <v>30</v>
      </c>
      <c r="E75" t="s">
        <v>45</v>
      </c>
      <c r="F75" t="s">
        <v>62</v>
      </c>
      <c r="G75">
        <v>31</v>
      </c>
      <c r="H75" t="str">
        <f>IF(EmployeeData[[#This Row],[Age]]&lt;=31,"18-31",IF(EmployeeData[[#This Row],[Age]]&lt;=45,"32-45",IF(EmployeeData[[#This Row],[Age]]&lt;=59,"46-59",IF(EmployeeData[[#This Row],[Age]]&lt;=73,"60-73"))))</f>
        <v>18-31</v>
      </c>
      <c r="I75">
        <v>8.4</v>
      </c>
      <c r="J7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5">
        <v>0.2</v>
      </c>
      <c r="L75" s="2">
        <v>36300</v>
      </c>
      <c r="M75" s="3">
        <v>1.01</v>
      </c>
      <c r="N75" s="3" t="str">
        <f>IF(EmployeeData[[#This Row],[Compa-Ratio]]&lt;0.85,"less than 0.85",IF(EmployeeData[[#This Row],[Compa-Ratio]]&lt;1,"0.85-&lt;1.00",IF(EmployeeData[[#This Row],[Compa-Ratio]]&lt;1.15,"1.00-&lt;1.15",IF(EmployeeData[[#This Row],[Compa-Ratio]]&gt;=1.15,"1.15+"))))</f>
        <v>1.00-&lt;1.15</v>
      </c>
      <c r="O75" t="s">
        <v>75</v>
      </c>
      <c r="P75" t="s">
        <v>26</v>
      </c>
      <c r="Q75">
        <v>13</v>
      </c>
      <c r="R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
        <v>81</v>
      </c>
      <c r="T75" t="str" cm="1">
        <f t="array" ref="T75">_xlfn.IFS(EmployeeData[[#This Row],[Engagement Score]]&lt;50,"Low",EmployeeData[[#This Row],[Engagement Score]]
&lt;70,"Moderate",
EmployeeData[[#This Row],[Engagement Score]]&lt;85,"High",TRUE,"Very high")</f>
        <v>High</v>
      </c>
      <c r="U75">
        <v>3</v>
      </c>
      <c r="V75">
        <v>7.4</v>
      </c>
      <c r="W75" t="s">
        <v>27</v>
      </c>
      <c r="X75" t="s">
        <v>26</v>
      </c>
      <c r="Y75">
        <v>25</v>
      </c>
      <c r="Z75" t="s">
        <v>26</v>
      </c>
      <c r="AA75">
        <f>IF(EmployeeData[[#This Row],[Attrition]]="Yes",1,0)</f>
        <v>0</v>
      </c>
    </row>
    <row r="76" spans="1:27">
      <c r="A76" t="s">
        <v>127</v>
      </c>
      <c r="B76" t="str">
        <f>VLOOKUP(EmployeeData[[#This Row],[Employee ID]],GenderData[#All],2,FALSE)</f>
        <v>Male</v>
      </c>
      <c r="C76" t="s">
        <v>35</v>
      </c>
      <c r="D76" t="s">
        <v>22</v>
      </c>
      <c r="E76" t="s">
        <v>23</v>
      </c>
      <c r="F76" t="s">
        <v>59</v>
      </c>
      <c r="G76">
        <v>30</v>
      </c>
      <c r="H76" t="str">
        <f>IF(EmployeeData[[#This Row],[Age]]&lt;=31,"18-31",IF(EmployeeData[[#This Row],[Age]]&lt;=45,"32-45",IF(EmployeeData[[#This Row],[Age]]&lt;=59,"46-59",IF(EmployeeData[[#This Row],[Age]]&lt;=73,"60-73"))))</f>
        <v>18-31</v>
      </c>
      <c r="I76">
        <v>4.8</v>
      </c>
      <c r="J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6">
        <v>0.8</v>
      </c>
      <c r="L76" s="2">
        <v>91100</v>
      </c>
      <c r="M76" s="3">
        <v>0.93</v>
      </c>
      <c r="N76" s="3" t="str">
        <f>IF(EmployeeData[[#This Row],[Compa-Ratio]]&lt;0.85,"less than 0.85",IF(EmployeeData[[#This Row],[Compa-Ratio]]&lt;1,"0.85-&lt;1.00",IF(EmployeeData[[#This Row],[Compa-Ratio]]&lt;1.15,"1.00-&lt;1.15",IF(EmployeeData[[#This Row],[Compa-Ratio]]&gt;=1.15,"1.15+"))))</f>
        <v>0.85-&lt;1.00</v>
      </c>
      <c r="O76" t="s">
        <v>25</v>
      </c>
      <c r="P76" t="s">
        <v>26</v>
      </c>
      <c r="Q76">
        <v>25</v>
      </c>
      <c r="R7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6">
        <v>79</v>
      </c>
      <c r="T76" t="str" cm="1">
        <f t="array" ref="T76">_xlfn.IFS(EmployeeData[[#This Row],[Engagement Score]]&lt;50,"Low",EmployeeData[[#This Row],[Engagement Score]]
&lt;70,"Moderate",
EmployeeData[[#This Row],[Engagement Score]]&lt;85,"High",TRUE,"Very high")</f>
        <v>High</v>
      </c>
      <c r="U76">
        <v>1</v>
      </c>
      <c r="V76">
        <v>8.9</v>
      </c>
      <c r="W76" t="s">
        <v>33</v>
      </c>
      <c r="X76" t="s">
        <v>38</v>
      </c>
      <c r="Y76">
        <v>17</v>
      </c>
      <c r="Z76" t="s">
        <v>26</v>
      </c>
      <c r="AA76">
        <f>IF(EmployeeData[[#This Row],[Attrition]]="Yes",1,0)</f>
        <v>0</v>
      </c>
    </row>
    <row r="77" spans="1:27">
      <c r="A77" t="s">
        <v>128</v>
      </c>
      <c r="B77" t="str">
        <f>VLOOKUP(EmployeeData[[#This Row],[Employee ID]],GenderData[#All],2,FALSE)</f>
        <v>Male</v>
      </c>
      <c r="C77" t="s">
        <v>35</v>
      </c>
      <c r="D77" t="s">
        <v>22</v>
      </c>
      <c r="E77" t="s">
        <v>23</v>
      </c>
      <c r="F77" t="s">
        <v>24</v>
      </c>
      <c r="G77">
        <v>46</v>
      </c>
      <c r="H77" t="str">
        <f>IF(EmployeeData[[#This Row],[Age]]&lt;=31,"18-31",IF(EmployeeData[[#This Row],[Age]]&lt;=45,"32-45",IF(EmployeeData[[#This Row],[Age]]&lt;=59,"46-59",IF(EmployeeData[[#This Row],[Age]]&lt;=73,"60-73"))))</f>
        <v>46-59</v>
      </c>
      <c r="I77">
        <v>3.2</v>
      </c>
      <c r="J7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7">
        <v>3.2</v>
      </c>
      <c r="L77" s="2">
        <v>51500</v>
      </c>
      <c r="M77" s="3">
        <v>1.08</v>
      </c>
      <c r="N77" s="3" t="str">
        <f>IF(EmployeeData[[#This Row],[Compa-Ratio]]&lt;0.85,"less than 0.85",IF(EmployeeData[[#This Row],[Compa-Ratio]]&lt;1,"0.85-&lt;1.00",IF(EmployeeData[[#This Row],[Compa-Ratio]]&lt;1.15,"1.00-&lt;1.15",IF(EmployeeData[[#This Row],[Compa-Ratio]]&gt;=1.15,"1.15+"))))</f>
        <v>1.00-&lt;1.15</v>
      </c>
      <c r="O77" t="s">
        <v>37</v>
      </c>
      <c r="P77" t="s">
        <v>26</v>
      </c>
      <c r="Q77">
        <v>22</v>
      </c>
      <c r="R7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
        <v>63</v>
      </c>
      <c r="T77" t="str" cm="1">
        <f t="array" ref="T77">_xlfn.IFS(EmployeeData[[#This Row],[Engagement Score]]&lt;50,"Low",EmployeeData[[#This Row],[Engagement Score]]
&lt;70,"Moderate",
EmployeeData[[#This Row],[Engagement Score]]&lt;85,"High",TRUE,"Very high")</f>
        <v>Moderate</v>
      </c>
      <c r="U77">
        <v>1</v>
      </c>
      <c r="V77">
        <v>1.7</v>
      </c>
      <c r="W77" t="s">
        <v>33</v>
      </c>
      <c r="X77" t="s">
        <v>26</v>
      </c>
      <c r="Y77">
        <v>22</v>
      </c>
      <c r="Z77" t="s">
        <v>26</v>
      </c>
      <c r="AA77">
        <f>IF(EmployeeData[[#This Row],[Attrition]]="Yes",1,0)</f>
        <v>0</v>
      </c>
    </row>
    <row r="78" spans="1:27">
      <c r="A78" t="s">
        <v>129</v>
      </c>
      <c r="B78" t="str">
        <f>VLOOKUP(EmployeeData[[#This Row],[Employee ID]],GenderData[#All],2,FALSE)</f>
        <v>Male</v>
      </c>
      <c r="C78" t="s">
        <v>52</v>
      </c>
      <c r="D78" t="s">
        <v>30</v>
      </c>
      <c r="E78" t="s">
        <v>23</v>
      </c>
      <c r="F78" t="s">
        <v>24</v>
      </c>
      <c r="G78">
        <v>23</v>
      </c>
      <c r="H78" t="str">
        <f>IF(EmployeeData[[#This Row],[Age]]&lt;=31,"18-31",IF(EmployeeData[[#This Row],[Age]]&lt;=45,"32-45",IF(EmployeeData[[#This Row],[Age]]&lt;=59,"46-59",IF(EmployeeData[[#This Row],[Age]]&lt;=73,"60-73"))))</f>
        <v>18-31</v>
      </c>
      <c r="I78">
        <v>7</v>
      </c>
      <c r="J7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8">
        <v>1.2</v>
      </c>
      <c r="L78" s="2">
        <v>53400</v>
      </c>
      <c r="M78" s="3">
        <v>1.1399999999999999</v>
      </c>
      <c r="N78" s="3" t="str">
        <f>IF(EmployeeData[[#This Row],[Compa-Ratio]]&lt;0.85,"less than 0.85",IF(EmployeeData[[#This Row],[Compa-Ratio]]&lt;1,"0.85-&lt;1.00",IF(EmployeeData[[#This Row],[Compa-Ratio]]&lt;1.15,"1.00-&lt;1.15",IF(EmployeeData[[#This Row],[Compa-Ratio]]&gt;=1.15,"1.15+"))))</f>
        <v>1.00-&lt;1.15</v>
      </c>
      <c r="O78" t="s">
        <v>75</v>
      </c>
      <c r="P78" t="s">
        <v>26</v>
      </c>
      <c r="Q78">
        <v>10</v>
      </c>
      <c r="R7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8">
        <v>53</v>
      </c>
      <c r="T78" t="str" cm="1">
        <f t="array" ref="T78">_xlfn.IFS(EmployeeData[[#This Row],[Engagement Score]]&lt;50,"Low",EmployeeData[[#This Row],[Engagement Score]]
&lt;70,"Moderate",
EmployeeData[[#This Row],[Engagement Score]]&lt;85,"High",TRUE,"Very high")</f>
        <v>Moderate</v>
      </c>
      <c r="U78">
        <v>4</v>
      </c>
      <c r="V78">
        <v>8.6999999999999993</v>
      </c>
      <c r="W78" t="s">
        <v>33</v>
      </c>
      <c r="X78" t="s">
        <v>26</v>
      </c>
      <c r="Y78">
        <v>30</v>
      </c>
      <c r="Z78" t="s">
        <v>26</v>
      </c>
      <c r="AA78">
        <f>IF(EmployeeData[[#This Row],[Attrition]]="Yes",1,0)</f>
        <v>0</v>
      </c>
    </row>
    <row r="79" spans="1:27">
      <c r="A79" t="s">
        <v>130</v>
      </c>
      <c r="B79" t="str">
        <f>VLOOKUP(EmployeeData[[#This Row],[Employee ID]],GenderData[#All],2,FALSE)</f>
        <v>Female</v>
      </c>
      <c r="C79" t="s">
        <v>48</v>
      </c>
      <c r="D79" t="s">
        <v>49</v>
      </c>
      <c r="E79" t="s">
        <v>23</v>
      </c>
      <c r="F79" t="s">
        <v>32</v>
      </c>
      <c r="G79">
        <v>42</v>
      </c>
      <c r="H79" t="str">
        <f>IF(EmployeeData[[#This Row],[Age]]&lt;=31,"18-31",IF(EmployeeData[[#This Row],[Age]]&lt;=45,"32-45",IF(EmployeeData[[#This Row],[Age]]&lt;=59,"46-59",IF(EmployeeData[[#This Row],[Age]]&lt;=73,"60-73"))))</f>
        <v>32-45</v>
      </c>
      <c r="I79">
        <v>1.2</v>
      </c>
      <c r="J7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9">
        <v>0.6</v>
      </c>
      <c r="L79" s="2">
        <v>66100</v>
      </c>
      <c r="M79" s="3">
        <v>1.1000000000000001</v>
      </c>
      <c r="N79" s="3" t="str">
        <f>IF(EmployeeData[[#This Row],[Compa-Ratio]]&lt;0.85,"less than 0.85",IF(EmployeeData[[#This Row],[Compa-Ratio]]&lt;1,"0.85-&lt;1.00",IF(EmployeeData[[#This Row],[Compa-Ratio]]&lt;1.15,"1.00-&lt;1.15",IF(EmployeeData[[#This Row],[Compa-Ratio]]&gt;=1.15,"1.15+"))))</f>
        <v>1.00-&lt;1.15</v>
      </c>
      <c r="O79" t="s">
        <v>25</v>
      </c>
      <c r="P79" t="s">
        <v>26</v>
      </c>
      <c r="Q79">
        <v>9</v>
      </c>
      <c r="R7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9">
        <v>90</v>
      </c>
      <c r="T79" t="str" cm="1">
        <f t="array" ref="T79">_xlfn.IFS(EmployeeData[[#This Row],[Engagement Score]]&lt;50,"Low",EmployeeData[[#This Row],[Engagement Score]]
&lt;70,"Moderate",
EmployeeData[[#This Row],[Engagement Score]]&lt;85,"High",TRUE,"Very high")</f>
        <v>Very high</v>
      </c>
      <c r="U79">
        <v>8</v>
      </c>
      <c r="V79">
        <v>2.4</v>
      </c>
      <c r="W79" t="s">
        <v>33</v>
      </c>
      <c r="X79" t="s">
        <v>26</v>
      </c>
      <c r="Y79">
        <v>20</v>
      </c>
      <c r="Z79" t="s">
        <v>26</v>
      </c>
      <c r="AA79">
        <f>IF(EmployeeData[[#This Row],[Attrition]]="Yes",1,0)</f>
        <v>0</v>
      </c>
    </row>
    <row r="80" spans="1:27">
      <c r="A80" t="s">
        <v>131</v>
      </c>
      <c r="B80" t="str">
        <f>VLOOKUP(EmployeeData[[#This Row],[Employee ID]],GenderData[#All],2,FALSE)</f>
        <v>Male</v>
      </c>
      <c r="C80" t="s">
        <v>21</v>
      </c>
      <c r="D80" t="s">
        <v>22</v>
      </c>
      <c r="E80" t="s">
        <v>45</v>
      </c>
      <c r="F80" t="s">
        <v>24</v>
      </c>
      <c r="G80">
        <v>45</v>
      </c>
      <c r="H80" t="str">
        <f>IF(EmployeeData[[#This Row],[Age]]&lt;=31,"18-31",IF(EmployeeData[[#This Row],[Age]]&lt;=45,"32-45",IF(EmployeeData[[#This Row],[Age]]&lt;=59,"46-59",IF(EmployeeData[[#This Row],[Age]]&lt;=73,"60-73"))))</f>
        <v>32-45</v>
      </c>
      <c r="I80">
        <v>1.7</v>
      </c>
      <c r="J8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0">
        <v>0.2</v>
      </c>
      <c r="L80" s="2">
        <v>56500</v>
      </c>
      <c r="M80" s="3">
        <v>1.1599999999999999</v>
      </c>
      <c r="N80" s="3" t="str">
        <f>IF(EmployeeData[[#This Row],[Compa-Ratio]]&lt;0.85,"less than 0.85",IF(EmployeeData[[#This Row],[Compa-Ratio]]&lt;1,"0.85-&lt;1.00",IF(EmployeeData[[#This Row],[Compa-Ratio]]&lt;1.15,"1.00-&lt;1.15",IF(EmployeeData[[#This Row],[Compa-Ratio]]&gt;=1.15,"1.15+"))))</f>
        <v>1.15+</v>
      </c>
      <c r="O80" t="s">
        <v>37</v>
      </c>
      <c r="P80" t="s">
        <v>38</v>
      </c>
      <c r="Q80">
        <v>1</v>
      </c>
      <c r="R8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0">
        <v>100</v>
      </c>
      <c r="T80" t="str" cm="1">
        <f t="array" ref="T80">_xlfn.IFS(EmployeeData[[#This Row],[Engagement Score]]&lt;50,"Low",EmployeeData[[#This Row],[Engagement Score]]
&lt;70,"Moderate",
EmployeeData[[#This Row],[Engagement Score]]&lt;85,"High",TRUE,"Very high")</f>
        <v>Very high</v>
      </c>
      <c r="U80">
        <v>5</v>
      </c>
      <c r="V80">
        <v>2.2000000000000002</v>
      </c>
      <c r="W80" t="s">
        <v>27</v>
      </c>
      <c r="X80" t="s">
        <v>26</v>
      </c>
      <c r="Y80">
        <v>11</v>
      </c>
      <c r="Z80" t="s">
        <v>26</v>
      </c>
      <c r="AA80">
        <f>IF(EmployeeData[[#This Row],[Attrition]]="Yes",1,0)</f>
        <v>0</v>
      </c>
    </row>
    <row r="81" spans="1:27">
      <c r="A81" t="s">
        <v>132</v>
      </c>
      <c r="B81" t="str">
        <f>VLOOKUP(EmployeeData[[#This Row],[Employee ID]],GenderData[#All],2,FALSE)</f>
        <v>Female</v>
      </c>
      <c r="C81" t="s">
        <v>48</v>
      </c>
      <c r="D81" t="s">
        <v>49</v>
      </c>
      <c r="E81" t="s">
        <v>23</v>
      </c>
      <c r="F81" t="s">
        <v>59</v>
      </c>
      <c r="G81">
        <v>36</v>
      </c>
      <c r="H81" t="str">
        <f>IF(EmployeeData[[#This Row],[Age]]&lt;=31,"18-31",IF(EmployeeData[[#This Row],[Age]]&lt;=45,"32-45",IF(EmployeeData[[#This Row],[Age]]&lt;=59,"46-59",IF(EmployeeData[[#This Row],[Age]]&lt;=73,"60-73"))))</f>
        <v>32-45</v>
      </c>
      <c r="I81">
        <v>2.2999999999999998</v>
      </c>
      <c r="J8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
        <v>0.7</v>
      </c>
      <c r="L81" s="2">
        <v>102500</v>
      </c>
      <c r="M81" s="3">
        <v>1.03</v>
      </c>
      <c r="N81" s="3" t="str">
        <f>IF(EmployeeData[[#This Row],[Compa-Ratio]]&lt;0.85,"less than 0.85",IF(EmployeeData[[#This Row],[Compa-Ratio]]&lt;1,"0.85-&lt;1.00",IF(EmployeeData[[#This Row],[Compa-Ratio]]&lt;1.15,"1.00-&lt;1.15",IF(EmployeeData[[#This Row],[Compa-Ratio]]&gt;=1.15,"1.15+"))))</f>
        <v>1.00-&lt;1.15</v>
      </c>
      <c r="O81" t="s">
        <v>75</v>
      </c>
      <c r="P81" t="s">
        <v>26</v>
      </c>
      <c r="Q81">
        <v>17</v>
      </c>
      <c r="R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
        <v>91</v>
      </c>
      <c r="T81" t="str" cm="1">
        <f t="array" ref="T81">_xlfn.IFS(EmployeeData[[#This Row],[Engagement Score]]&lt;50,"Low",EmployeeData[[#This Row],[Engagement Score]]
&lt;70,"Moderate",
EmployeeData[[#This Row],[Engagement Score]]&lt;85,"High",TRUE,"Very high")</f>
        <v>Very high</v>
      </c>
      <c r="U81">
        <v>10</v>
      </c>
      <c r="V81">
        <v>6.7</v>
      </c>
      <c r="W81" t="s">
        <v>27</v>
      </c>
      <c r="X81" t="s">
        <v>26</v>
      </c>
      <c r="Y81">
        <v>23</v>
      </c>
      <c r="Z81" t="s">
        <v>26</v>
      </c>
      <c r="AA81">
        <f>IF(EmployeeData[[#This Row],[Attrition]]="Yes",1,0)</f>
        <v>0</v>
      </c>
    </row>
    <row r="82" spans="1:27">
      <c r="A82" t="s">
        <v>133</v>
      </c>
      <c r="B82" t="str">
        <f>VLOOKUP(EmployeeData[[#This Row],[Employee ID]],GenderData[#All],2,FALSE)</f>
        <v>Male</v>
      </c>
      <c r="C82" t="s">
        <v>52</v>
      </c>
      <c r="D82" t="s">
        <v>30</v>
      </c>
      <c r="E82" t="s">
        <v>23</v>
      </c>
      <c r="F82" t="s">
        <v>32</v>
      </c>
      <c r="G82">
        <v>38</v>
      </c>
      <c r="H82" t="str">
        <f>IF(EmployeeData[[#This Row],[Age]]&lt;=31,"18-31",IF(EmployeeData[[#This Row],[Age]]&lt;=45,"32-45",IF(EmployeeData[[#This Row],[Age]]&lt;=59,"46-59",IF(EmployeeData[[#This Row],[Age]]&lt;=73,"60-73"))))</f>
        <v>32-45</v>
      </c>
      <c r="I82">
        <v>5.6</v>
      </c>
      <c r="J8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2">
        <v>1.9</v>
      </c>
      <c r="L82" s="2">
        <v>53700</v>
      </c>
      <c r="M82" s="3">
        <v>0.83</v>
      </c>
      <c r="N82" s="3" t="str">
        <f>IF(EmployeeData[[#This Row],[Compa-Ratio]]&lt;0.85,"less than 0.85",IF(EmployeeData[[#This Row],[Compa-Ratio]]&lt;1,"0.85-&lt;1.00",IF(EmployeeData[[#This Row],[Compa-Ratio]]&lt;1.15,"1.00-&lt;1.15",IF(EmployeeData[[#This Row],[Compa-Ratio]]&gt;=1.15,"1.15+"))))</f>
        <v>less than 0.85</v>
      </c>
      <c r="O82" t="s">
        <v>37</v>
      </c>
      <c r="P82" t="s">
        <v>38</v>
      </c>
      <c r="Q82">
        <v>15</v>
      </c>
      <c r="R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
        <v>68</v>
      </c>
      <c r="T82" t="str" cm="1">
        <f t="array" ref="T82">_xlfn.IFS(EmployeeData[[#This Row],[Engagement Score]]&lt;50,"Low",EmployeeData[[#This Row],[Engagement Score]]
&lt;70,"Moderate",
EmployeeData[[#This Row],[Engagement Score]]&lt;85,"High",TRUE,"Very high")</f>
        <v>Moderate</v>
      </c>
      <c r="U82">
        <v>3</v>
      </c>
      <c r="V82">
        <v>3.2</v>
      </c>
      <c r="W82" t="s">
        <v>33</v>
      </c>
      <c r="X82" t="s">
        <v>26</v>
      </c>
      <c r="Y82">
        <v>13</v>
      </c>
      <c r="Z82" t="s">
        <v>26</v>
      </c>
      <c r="AA82">
        <f>IF(EmployeeData[[#This Row],[Attrition]]="Yes",1,0)</f>
        <v>0</v>
      </c>
    </row>
    <row r="83" spans="1:27">
      <c r="A83" t="s">
        <v>134</v>
      </c>
      <c r="B83" t="str">
        <f>VLOOKUP(EmployeeData[[#This Row],[Employee ID]],GenderData[#All],2,FALSE)</f>
        <v>Female</v>
      </c>
      <c r="C83" t="s">
        <v>40</v>
      </c>
      <c r="D83" t="s">
        <v>40</v>
      </c>
      <c r="E83" t="s">
        <v>41</v>
      </c>
      <c r="F83" t="s">
        <v>62</v>
      </c>
      <c r="G83">
        <v>48</v>
      </c>
      <c r="H83" t="str">
        <f>IF(EmployeeData[[#This Row],[Age]]&lt;=31,"18-31",IF(EmployeeData[[#This Row],[Age]]&lt;=45,"32-45",IF(EmployeeData[[#This Row],[Age]]&lt;=59,"46-59",IF(EmployeeData[[#This Row],[Age]]&lt;=73,"60-73"))))</f>
        <v>46-59</v>
      </c>
      <c r="I83">
        <v>4.5</v>
      </c>
      <c r="J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
        <v>0.6</v>
      </c>
      <c r="L83" s="2">
        <v>41400</v>
      </c>
      <c r="M83" s="3">
        <v>1.17</v>
      </c>
      <c r="N83" s="3" t="str">
        <f>IF(EmployeeData[[#This Row],[Compa-Ratio]]&lt;0.85,"less than 0.85",IF(EmployeeData[[#This Row],[Compa-Ratio]]&lt;1,"0.85-&lt;1.00",IF(EmployeeData[[#This Row],[Compa-Ratio]]&lt;1.15,"1.00-&lt;1.15",IF(EmployeeData[[#This Row],[Compa-Ratio]]&gt;=1.15,"1.15+"))))</f>
        <v>1.15+</v>
      </c>
      <c r="O83" t="s">
        <v>25</v>
      </c>
      <c r="P83" t="s">
        <v>26</v>
      </c>
      <c r="Q83">
        <v>26</v>
      </c>
      <c r="R8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3">
        <v>54</v>
      </c>
      <c r="T83" t="str" cm="1">
        <f t="array" ref="T83">_xlfn.IFS(EmployeeData[[#This Row],[Engagement Score]]&lt;50,"Low",EmployeeData[[#This Row],[Engagement Score]]
&lt;70,"Moderate",
EmployeeData[[#This Row],[Engagement Score]]&lt;85,"High",TRUE,"Very high")</f>
        <v>Moderate</v>
      </c>
      <c r="U83">
        <v>5</v>
      </c>
      <c r="V83">
        <v>2.9</v>
      </c>
      <c r="W83" t="s">
        <v>33</v>
      </c>
      <c r="X83" t="s">
        <v>26</v>
      </c>
      <c r="Y83">
        <v>21</v>
      </c>
      <c r="Z83" t="s">
        <v>26</v>
      </c>
      <c r="AA83">
        <f>IF(EmployeeData[[#This Row],[Attrition]]="Yes",1,0)</f>
        <v>0</v>
      </c>
    </row>
    <row r="84" spans="1:27">
      <c r="A84" t="s">
        <v>135</v>
      </c>
      <c r="B84" t="str">
        <f>VLOOKUP(EmployeeData[[#This Row],[Employee ID]],GenderData[#All],2,FALSE)</f>
        <v>Male</v>
      </c>
      <c r="C84" t="s">
        <v>66</v>
      </c>
      <c r="D84" t="s">
        <v>67</v>
      </c>
      <c r="E84" t="s">
        <v>45</v>
      </c>
      <c r="F84" t="s">
        <v>24</v>
      </c>
      <c r="G84">
        <v>32</v>
      </c>
      <c r="H84" t="str">
        <f>IF(EmployeeData[[#This Row],[Age]]&lt;=31,"18-31",IF(EmployeeData[[#This Row],[Age]]&lt;=45,"32-45",IF(EmployeeData[[#This Row],[Age]]&lt;=59,"46-59",IF(EmployeeData[[#This Row],[Age]]&lt;=73,"60-73"))))</f>
        <v>32-45</v>
      </c>
      <c r="I84">
        <v>6</v>
      </c>
      <c r="J8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
        <v>3.5</v>
      </c>
      <c r="L84" s="2">
        <v>44800</v>
      </c>
      <c r="M84" s="3">
        <v>0.98</v>
      </c>
      <c r="N84" s="3" t="str">
        <f>IF(EmployeeData[[#This Row],[Compa-Ratio]]&lt;0.85,"less than 0.85",IF(EmployeeData[[#This Row],[Compa-Ratio]]&lt;1,"0.85-&lt;1.00",IF(EmployeeData[[#This Row],[Compa-Ratio]]&lt;1.15,"1.00-&lt;1.15",IF(EmployeeData[[#This Row],[Compa-Ratio]]&gt;=1.15,"1.15+"))))</f>
        <v>0.85-&lt;1.00</v>
      </c>
      <c r="O84" t="s">
        <v>25</v>
      </c>
      <c r="P84" t="s">
        <v>26</v>
      </c>
      <c r="Q84">
        <v>19</v>
      </c>
      <c r="R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
        <v>56</v>
      </c>
      <c r="T84" t="str" cm="1">
        <f t="array" ref="T84">_xlfn.IFS(EmployeeData[[#This Row],[Engagement Score]]&lt;50,"Low",EmployeeData[[#This Row],[Engagement Score]]
&lt;70,"Moderate",
EmployeeData[[#This Row],[Engagement Score]]&lt;85,"High",TRUE,"Very high")</f>
        <v>Moderate</v>
      </c>
      <c r="U84">
        <v>2</v>
      </c>
      <c r="V84">
        <v>1.6</v>
      </c>
      <c r="W84" t="s">
        <v>33</v>
      </c>
      <c r="X84" t="s">
        <v>26</v>
      </c>
      <c r="Y84">
        <v>40</v>
      </c>
      <c r="Z84" t="s">
        <v>26</v>
      </c>
      <c r="AA84">
        <f>IF(EmployeeData[[#This Row],[Attrition]]="Yes",1,0)</f>
        <v>0</v>
      </c>
    </row>
    <row r="85" spans="1:27">
      <c r="A85" t="s">
        <v>136</v>
      </c>
      <c r="B85" t="str">
        <f>VLOOKUP(EmployeeData[[#This Row],[Employee ID]],GenderData[#All],2,FALSE)</f>
        <v>Female</v>
      </c>
      <c r="C85" t="s">
        <v>48</v>
      </c>
      <c r="D85" t="s">
        <v>49</v>
      </c>
      <c r="E85" t="s">
        <v>23</v>
      </c>
      <c r="F85" t="s">
        <v>36</v>
      </c>
      <c r="G85">
        <v>33</v>
      </c>
      <c r="H85" t="str">
        <f>IF(EmployeeData[[#This Row],[Age]]&lt;=31,"18-31",IF(EmployeeData[[#This Row],[Age]]&lt;=45,"32-45",IF(EmployeeData[[#This Row],[Age]]&lt;=59,"46-59",IF(EmployeeData[[#This Row],[Age]]&lt;=73,"60-73"))))</f>
        <v>32-45</v>
      </c>
      <c r="I85">
        <v>8</v>
      </c>
      <c r="J8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5">
        <v>0.9</v>
      </c>
      <c r="L85" s="2">
        <v>85800</v>
      </c>
      <c r="M85" s="3">
        <v>1.0900000000000001</v>
      </c>
      <c r="N85" s="3" t="str">
        <f>IF(EmployeeData[[#This Row],[Compa-Ratio]]&lt;0.85,"less than 0.85",IF(EmployeeData[[#This Row],[Compa-Ratio]]&lt;1,"0.85-&lt;1.00",IF(EmployeeData[[#This Row],[Compa-Ratio]]&lt;1.15,"1.00-&lt;1.15",IF(EmployeeData[[#This Row],[Compa-Ratio]]&gt;=1.15,"1.15+"))))</f>
        <v>1.00-&lt;1.15</v>
      </c>
      <c r="O85" t="s">
        <v>53</v>
      </c>
      <c r="P85" t="s">
        <v>26</v>
      </c>
      <c r="Q85">
        <v>28</v>
      </c>
      <c r="R8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5">
        <v>48</v>
      </c>
      <c r="T85" t="str" cm="1">
        <f t="array" ref="T85">_xlfn.IFS(EmployeeData[[#This Row],[Engagement Score]]&lt;50,"Low",EmployeeData[[#This Row],[Engagement Score]]
&lt;70,"Moderate",
EmployeeData[[#This Row],[Engagement Score]]&lt;85,"High",TRUE,"Very high")</f>
        <v>Low</v>
      </c>
      <c r="U85">
        <v>5</v>
      </c>
      <c r="V85">
        <v>1.7</v>
      </c>
      <c r="W85" t="s">
        <v>27</v>
      </c>
      <c r="X85" t="s">
        <v>38</v>
      </c>
      <c r="Y85">
        <v>21</v>
      </c>
      <c r="Z85" t="s">
        <v>26</v>
      </c>
      <c r="AA85">
        <f>IF(EmployeeData[[#This Row],[Attrition]]="Yes",1,0)</f>
        <v>0</v>
      </c>
    </row>
    <row r="86" spans="1:27">
      <c r="A86" t="s">
        <v>137</v>
      </c>
      <c r="B86" t="str">
        <f>VLOOKUP(EmployeeData[[#This Row],[Employee ID]],GenderData[#All],2,FALSE)</f>
        <v>Female</v>
      </c>
      <c r="C86" t="s">
        <v>66</v>
      </c>
      <c r="D86" t="s">
        <v>67</v>
      </c>
      <c r="E86" t="s">
        <v>45</v>
      </c>
      <c r="F86" t="s">
        <v>59</v>
      </c>
      <c r="G86">
        <v>34</v>
      </c>
      <c r="H86" t="str">
        <f>IF(EmployeeData[[#This Row],[Age]]&lt;=31,"18-31",IF(EmployeeData[[#This Row],[Age]]&lt;=45,"32-45",IF(EmployeeData[[#This Row],[Age]]&lt;=59,"46-59",IF(EmployeeData[[#This Row],[Age]]&lt;=73,"60-73"))))</f>
        <v>32-45</v>
      </c>
      <c r="I86">
        <v>6.2</v>
      </c>
      <c r="J8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6">
        <v>2.7</v>
      </c>
      <c r="L86" s="2">
        <v>115000</v>
      </c>
      <c r="M86" s="3">
        <v>1.17</v>
      </c>
      <c r="N86" s="3" t="str">
        <f>IF(EmployeeData[[#This Row],[Compa-Ratio]]&lt;0.85,"less than 0.85",IF(EmployeeData[[#This Row],[Compa-Ratio]]&lt;1,"0.85-&lt;1.00",IF(EmployeeData[[#This Row],[Compa-Ratio]]&lt;1.15,"1.00-&lt;1.15",IF(EmployeeData[[#This Row],[Compa-Ratio]]&gt;=1.15,"1.15+"))))</f>
        <v>1.15+</v>
      </c>
      <c r="O86" t="s">
        <v>37</v>
      </c>
      <c r="P86" t="s">
        <v>26</v>
      </c>
      <c r="Q86">
        <v>10</v>
      </c>
      <c r="R8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6">
        <v>71</v>
      </c>
      <c r="T86" t="str" cm="1">
        <f t="array" ref="T86">_xlfn.IFS(EmployeeData[[#This Row],[Engagement Score]]&lt;50,"Low",EmployeeData[[#This Row],[Engagement Score]]
&lt;70,"Moderate",
EmployeeData[[#This Row],[Engagement Score]]&lt;85,"High",TRUE,"Very high")</f>
        <v>High</v>
      </c>
      <c r="U86">
        <v>9</v>
      </c>
      <c r="V86">
        <v>2.9</v>
      </c>
      <c r="W86" t="s">
        <v>33</v>
      </c>
      <c r="X86" t="s">
        <v>26</v>
      </c>
      <c r="Y86">
        <v>45</v>
      </c>
      <c r="Z86" t="s">
        <v>26</v>
      </c>
      <c r="AA86">
        <f>IF(EmployeeData[[#This Row],[Attrition]]="Yes",1,0)</f>
        <v>0</v>
      </c>
    </row>
    <row r="87" spans="1:27">
      <c r="A87" t="s">
        <v>138</v>
      </c>
      <c r="B87" t="str">
        <f>VLOOKUP(EmployeeData[[#This Row],[Employee ID]],GenderData[#All],2,FALSE)</f>
        <v>Male</v>
      </c>
      <c r="C87" t="s">
        <v>66</v>
      </c>
      <c r="D87" t="s">
        <v>67</v>
      </c>
      <c r="E87" t="s">
        <v>23</v>
      </c>
      <c r="F87" t="s">
        <v>24</v>
      </c>
      <c r="G87">
        <v>48</v>
      </c>
      <c r="H87" t="str">
        <f>IF(EmployeeData[[#This Row],[Age]]&lt;=31,"18-31",IF(EmployeeData[[#This Row],[Age]]&lt;=45,"32-45",IF(EmployeeData[[#This Row],[Age]]&lt;=59,"46-59",IF(EmployeeData[[#This Row],[Age]]&lt;=73,"60-73"))))</f>
        <v>46-59</v>
      </c>
      <c r="I87">
        <v>12.3</v>
      </c>
      <c r="J8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7">
        <v>5.8</v>
      </c>
      <c r="L87" s="2">
        <v>50400</v>
      </c>
      <c r="M87" s="3">
        <v>1.0900000000000001</v>
      </c>
      <c r="N87" s="3" t="str">
        <f>IF(EmployeeData[[#This Row],[Compa-Ratio]]&lt;0.85,"less than 0.85",IF(EmployeeData[[#This Row],[Compa-Ratio]]&lt;1,"0.85-&lt;1.00",IF(EmployeeData[[#This Row],[Compa-Ratio]]&lt;1.15,"1.00-&lt;1.15",IF(EmployeeData[[#This Row],[Compa-Ratio]]&gt;=1.15,"1.15+"))))</f>
        <v>1.00-&lt;1.15</v>
      </c>
      <c r="O87" t="s">
        <v>37</v>
      </c>
      <c r="P87" t="s">
        <v>38</v>
      </c>
      <c r="Q87">
        <v>26</v>
      </c>
      <c r="R8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7">
        <v>89</v>
      </c>
      <c r="T87" t="str" cm="1">
        <f t="array" ref="T87">_xlfn.IFS(EmployeeData[[#This Row],[Engagement Score]]&lt;50,"Low",EmployeeData[[#This Row],[Engagement Score]]
&lt;70,"Moderate",
EmployeeData[[#This Row],[Engagement Score]]&lt;85,"High",TRUE,"Very high")</f>
        <v>Very high</v>
      </c>
      <c r="U87">
        <v>6</v>
      </c>
      <c r="V87">
        <v>6.7</v>
      </c>
      <c r="W87" t="s">
        <v>50</v>
      </c>
      <c r="X87" t="s">
        <v>38</v>
      </c>
      <c r="Y87">
        <v>41</v>
      </c>
      <c r="Z87" t="s">
        <v>38</v>
      </c>
      <c r="AA87">
        <f>IF(EmployeeData[[#This Row],[Attrition]]="Yes",1,0)</f>
        <v>1</v>
      </c>
    </row>
    <row r="88" spans="1:27">
      <c r="A88" t="s">
        <v>139</v>
      </c>
      <c r="B88" t="str">
        <f>VLOOKUP(EmployeeData[[#This Row],[Employee ID]],GenderData[#All],2,FALSE)</f>
        <v>Male</v>
      </c>
      <c r="C88" t="s">
        <v>35</v>
      </c>
      <c r="D88" t="s">
        <v>22</v>
      </c>
      <c r="E88" t="s">
        <v>55</v>
      </c>
      <c r="F88" t="s">
        <v>32</v>
      </c>
      <c r="G88">
        <v>50</v>
      </c>
      <c r="H88" t="str">
        <f>IF(EmployeeData[[#This Row],[Age]]&lt;=31,"18-31",IF(EmployeeData[[#This Row],[Age]]&lt;=45,"32-45",IF(EmployeeData[[#This Row],[Age]]&lt;=59,"46-59",IF(EmployeeData[[#This Row],[Age]]&lt;=73,"60-73"))))</f>
        <v>46-59</v>
      </c>
      <c r="I88">
        <v>8</v>
      </c>
      <c r="J8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8">
        <v>5.5</v>
      </c>
      <c r="L88" s="2">
        <v>51800</v>
      </c>
      <c r="M88" s="3">
        <v>0.85</v>
      </c>
      <c r="N88" s="3" t="str">
        <f>IF(EmployeeData[[#This Row],[Compa-Ratio]]&lt;0.85,"less than 0.85",IF(EmployeeData[[#This Row],[Compa-Ratio]]&lt;1,"0.85-&lt;1.00",IF(EmployeeData[[#This Row],[Compa-Ratio]]&lt;1.15,"1.00-&lt;1.15",IF(EmployeeData[[#This Row],[Compa-Ratio]]&gt;=1.15,"1.15+"))))</f>
        <v>0.85-&lt;1.00</v>
      </c>
      <c r="O88" t="s">
        <v>25</v>
      </c>
      <c r="P88" t="s">
        <v>38</v>
      </c>
      <c r="Q88">
        <v>11</v>
      </c>
      <c r="R8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8">
        <v>67</v>
      </c>
      <c r="T88" t="str" cm="1">
        <f t="array" ref="T88">_xlfn.IFS(EmployeeData[[#This Row],[Engagement Score]]&lt;50,"Low",EmployeeData[[#This Row],[Engagement Score]]
&lt;70,"Moderate",
EmployeeData[[#This Row],[Engagement Score]]&lt;85,"High",TRUE,"Very high")</f>
        <v>Moderate</v>
      </c>
      <c r="U88">
        <v>10</v>
      </c>
      <c r="V88">
        <v>1</v>
      </c>
      <c r="W88" t="s">
        <v>33</v>
      </c>
      <c r="X88" t="s">
        <v>38</v>
      </c>
      <c r="Y88">
        <v>17</v>
      </c>
      <c r="Z88" t="s">
        <v>26</v>
      </c>
      <c r="AA88">
        <f>IF(EmployeeData[[#This Row],[Attrition]]="Yes",1,0)</f>
        <v>0</v>
      </c>
    </row>
    <row r="89" spans="1:27">
      <c r="A89" t="s">
        <v>140</v>
      </c>
      <c r="B89" t="str">
        <f>VLOOKUP(EmployeeData[[#This Row],[Employee ID]],GenderData[#All],2,FALSE)</f>
        <v>Female</v>
      </c>
      <c r="C89" t="s">
        <v>40</v>
      </c>
      <c r="D89" t="s">
        <v>40</v>
      </c>
      <c r="E89" t="s">
        <v>55</v>
      </c>
      <c r="F89" t="s">
        <v>24</v>
      </c>
      <c r="G89">
        <v>25</v>
      </c>
      <c r="H89" t="str">
        <f>IF(EmployeeData[[#This Row],[Age]]&lt;=31,"18-31",IF(EmployeeData[[#This Row],[Age]]&lt;=45,"32-45",IF(EmployeeData[[#This Row],[Age]]&lt;=59,"46-59",IF(EmployeeData[[#This Row],[Age]]&lt;=73,"60-73"))))</f>
        <v>18-31</v>
      </c>
      <c r="I89">
        <v>3.6</v>
      </c>
      <c r="J8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9">
        <v>2.6</v>
      </c>
      <c r="L89" s="2">
        <v>43200</v>
      </c>
      <c r="M89" s="3">
        <v>0.91</v>
      </c>
      <c r="N89" s="3" t="str">
        <f>IF(EmployeeData[[#This Row],[Compa-Ratio]]&lt;0.85,"less than 0.85",IF(EmployeeData[[#This Row],[Compa-Ratio]]&lt;1,"0.85-&lt;1.00",IF(EmployeeData[[#This Row],[Compa-Ratio]]&lt;1.15,"1.00-&lt;1.15",IF(EmployeeData[[#This Row],[Compa-Ratio]]&gt;=1.15,"1.15+"))))</f>
        <v>0.85-&lt;1.00</v>
      </c>
      <c r="O89" t="s">
        <v>25</v>
      </c>
      <c r="P89" t="s">
        <v>26</v>
      </c>
      <c r="Q89">
        <v>23</v>
      </c>
      <c r="R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
        <v>76</v>
      </c>
      <c r="T89" t="str" cm="1">
        <f t="array" ref="T89">_xlfn.IFS(EmployeeData[[#This Row],[Engagement Score]]&lt;50,"Low",EmployeeData[[#This Row],[Engagement Score]]
&lt;70,"Moderate",
EmployeeData[[#This Row],[Engagement Score]]&lt;85,"High",TRUE,"Very high")</f>
        <v>High</v>
      </c>
      <c r="U89">
        <v>6</v>
      </c>
      <c r="V89">
        <v>2.5</v>
      </c>
      <c r="W89" t="s">
        <v>50</v>
      </c>
      <c r="X89" t="s">
        <v>26</v>
      </c>
      <c r="Y89">
        <v>11</v>
      </c>
      <c r="Z89" t="s">
        <v>26</v>
      </c>
      <c r="AA89">
        <f>IF(EmployeeData[[#This Row],[Attrition]]="Yes",1,0)</f>
        <v>0</v>
      </c>
    </row>
    <row r="90" spans="1:27">
      <c r="A90" t="s">
        <v>141</v>
      </c>
      <c r="B90" t="str">
        <f>VLOOKUP(EmployeeData[[#This Row],[Employee ID]],GenderData[#All],2,FALSE)</f>
        <v>Female</v>
      </c>
      <c r="C90" t="s">
        <v>29</v>
      </c>
      <c r="D90" t="s">
        <v>30</v>
      </c>
      <c r="E90" t="s">
        <v>45</v>
      </c>
      <c r="F90" t="s">
        <v>59</v>
      </c>
      <c r="G90">
        <v>47</v>
      </c>
      <c r="H90" t="str">
        <f>IF(EmployeeData[[#This Row],[Age]]&lt;=31,"18-31",IF(EmployeeData[[#This Row],[Age]]&lt;=45,"32-45",IF(EmployeeData[[#This Row],[Age]]&lt;=59,"46-59",IF(EmployeeData[[#This Row],[Age]]&lt;=73,"60-73"))))</f>
        <v>46-59</v>
      </c>
      <c r="I90">
        <v>2.6</v>
      </c>
      <c r="J9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0">
        <v>0.7</v>
      </c>
      <c r="L90" s="2">
        <v>112300</v>
      </c>
      <c r="M90" s="3">
        <v>1.1100000000000001</v>
      </c>
      <c r="N90" s="3" t="str">
        <f>IF(EmployeeData[[#This Row],[Compa-Ratio]]&lt;0.85,"less than 0.85",IF(EmployeeData[[#This Row],[Compa-Ratio]]&lt;1,"0.85-&lt;1.00",IF(EmployeeData[[#This Row],[Compa-Ratio]]&lt;1.15,"1.00-&lt;1.15",IF(EmployeeData[[#This Row],[Compa-Ratio]]&gt;=1.15,"1.15+"))))</f>
        <v>1.00-&lt;1.15</v>
      </c>
      <c r="O90" t="s">
        <v>53</v>
      </c>
      <c r="P90" t="s">
        <v>26</v>
      </c>
      <c r="Q90">
        <v>3</v>
      </c>
      <c r="R9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0">
        <v>89</v>
      </c>
      <c r="T90" t="str" cm="1">
        <f t="array" ref="T90">_xlfn.IFS(EmployeeData[[#This Row],[Engagement Score]]&lt;50,"Low",EmployeeData[[#This Row],[Engagement Score]]
&lt;70,"Moderate",
EmployeeData[[#This Row],[Engagement Score]]&lt;85,"High",TRUE,"Very high")</f>
        <v>Very high</v>
      </c>
      <c r="U90">
        <v>4</v>
      </c>
      <c r="V90">
        <v>0.8</v>
      </c>
      <c r="W90" t="s">
        <v>33</v>
      </c>
      <c r="X90" t="s">
        <v>26</v>
      </c>
      <c r="Y90">
        <v>23</v>
      </c>
      <c r="Z90" t="s">
        <v>26</v>
      </c>
      <c r="AA90">
        <f>IF(EmployeeData[[#This Row],[Attrition]]="Yes",1,0)</f>
        <v>0</v>
      </c>
    </row>
    <row r="91" spans="1:27">
      <c r="A91" t="s">
        <v>142</v>
      </c>
      <c r="B91" t="str">
        <f>VLOOKUP(EmployeeData[[#This Row],[Employee ID]],GenderData[#All],2,FALSE)</f>
        <v>Male</v>
      </c>
      <c r="C91" t="s">
        <v>21</v>
      </c>
      <c r="D91" t="s">
        <v>22</v>
      </c>
      <c r="E91" t="s">
        <v>55</v>
      </c>
      <c r="F91" t="s">
        <v>24</v>
      </c>
      <c r="G91">
        <v>45</v>
      </c>
      <c r="H91" t="str">
        <f>IF(EmployeeData[[#This Row],[Age]]&lt;=31,"18-31",IF(EmployeeData[[#This Row],[Age]]&lt;=45,"32-45",IF(EmployeeData[[#This Row],[Age]]&lt;=59,"46-59",IF(EmployeeData[[#This Row],[Age]]&lt;=73,"60-73"))))</f>
        <v>32-45</v>
      </c>
      <c r="I91">
        <v>3.7</v>
      </c>
      <c r="J9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1">
        <v>2</v>
      </c>
      <c r="L91" s="2">
        <v>47100</v>
      </c>
      <c r="M91" s="3">
        <v>1</v>
      </c>
      <c r="N91" s="3" t="str">
        <f>IF(EmployeeData[[#This Row],[Compa-Ratio]]&lt;0.85,"less than 0.85",IF(EmployeeData[[#This Row],[Compa-Ratio]]&lt;1,"0.85-&lt;1.00",IF(EmployeeData[[#This Row],[Compa-Ratio]]&lt;1.15,"1.00-&lt;1.15",IF(EmployeeData[[#This Row],[Compa-Ratio]]&gt;=1.15,"1.15+"))))</f>
        <v>1.00-&lt;1.15</v>
      </c>
      <c r="O91" t="s">
        <v>37</v>
      </c>
      <c r="P91" t="s">
        <v>38</v>
      </c>
      <c r="Q91">
        <v>18</v>
      </c>
      <c r="R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
        <v>72</v>
      </c>
      <c r="T91" t="str" cm="1">
        <f t="array" ref="T91">_xlfn.IFS(EmployeeData[[#This Row],[Engagement Score]]&lt;50,"Low",EmployeeData[[#This Row],[Engagement Score]]
&lt;70,"Moderate",
EmployeeData[[#This Row],[Engagement Score]]&lt;85,"High",TRUE,"Very high")</f>
        <v>High</v>
      </c>
      <c r="U91">
        <v>13</v>
      </c>
      <c r="V91">
        <v>1.5</v>
      </c>
      <c r="W91" t="s">
        <v>33</v>
      </c>
      <c r="X91" t="s">
        <v>26</v>
      </c>
      <c r="Y91">
        <v>38</v>
      </c>
      <c r="Z91" t="s">
        <v>26</v>
      </c>
      <c r="AA91">
        <f>IF(EmployeeData[[#This Row],[Attrition]]="Yes",1,0)</f>
        <v>0</v>
      </c>
    </row>
    <row r="92" spans="1:27">
      <c r="A92" t="s">
        <v>143</v>
      </c>
      <c r="B92" t="str">
        <f>VLOOKUP(EmployeeData[[#This Row],[Employee ID]],GenderData[#All],2,FALSE)</f>
        <v>Female</v>
      </c>
      <c r="C92" t="s">
        <v>48</v>
      </c>
      <c r="D92" t="s">
        <v>49</v>
      </c>
      <c r="E92" t="s">
        <v>23</v>
      </c>
      <c r="F92" t="s">
        <v>59</v>
      </c>
      <c r="G92">
        <v>52</v>
      </c>
      <c r="H92" t="str">
        <f>IF(EmployeeData[[#This Row],[Age]]&lt;=31,"18-31",IF(EmployeeData[[#This Row],[Age]]&lt;=45,"32-45",IF(EmployeeData[[#This Row],[Age]]&lt;=59,"46-59",IF(EmployeeData[[#This Row],[Age]]&lt;=73,"60-73"))))</f>
        <v>46-59</v>
      </c>
      <c r="I92">
        <v>6.3</v>
      </c>
      <c r="J9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
        <v>2.7</v>
      </c>
      <c r="L92" s="2">
        <v>98900</v>
      </c>
      <c r="M92" s="3">
        <v>0.98</v>
      </c>
      <c r="N92" s="3" t="str">
        <f>IF(EmployeeData[[#This Row],[Compa-Ratio]]&lt;0.85,"less than 0.85",IF(EmployeeData[[#This Row],[Compa-Ratio]]&lt;1,"0.85-&lt;1.00",IF(EmployeeData[[#This Row],[Compa-Ratio]]&lt;1.15,"1.00-&lt;1.15",IF(EmployeeData[[#This Row],[Compa-Ratio]]&gt;=1.15,"1.15+"))))</f>
        <v>0.85-&lt;1.00</v>
      </c>
      <c r="O92" t="s">
        <v>37</v>
      </c>
      <c r="P92" t="s">
        <v>26</v>
      </c>
      <c r="Q92">
        <v>1</v>
      </c>
      <c r="R9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2">
        <v>96</v>
      </c>
      <c r="T92" t="str" cm="1">
        <f t="array" ref="T92">_xlfn.IFS(EmployeeData[[#This Row],[Engagement Score]]&lt;50,"Low",EmployeeData[[#This Row],[Engagement Score]]
&lt;70,"Moderate",
EmployeeData[[#This Row],[Engagement Score]]&lt;85,"High",TRUE,"Very high")</f>
        <v>Very high</v>
      </c>
      <c r="U92">
        <v>5</v>
      </c>
      <c r="V92">
        <v>4.3</v>
      </c>
      <c r="W92" t="s">
        <v>33</v>
      </c>
      <c r="X92" t="s">
        <v>38</v>
      </c>
      <c r="Y92">
        <v>18</v>
      </c>
      <c r="Z92" t="s">
        <v>38</v>
      </c>
      <c r="AA92">
        <f>IF(EmployeeData[[#This Row],[Attrition]]="Yes",1,0)</f>
        <v>1</v>
      </c>
    </row>
    <row r="93" spans="1:27">
      <c r="A93" t="s">
        <v>144</v>
      </c>
      <c r="B93" t="str">
        <f>VLOOKUP(EmployeeData[[#This Row],[Employee ID]],GenderData[#All],2,FALSE)</f>
        <v>Female</v>
      </c>
      <c r="C93" t="s">
        <v>35</v>
      </c>
      <c r="D93" t="s">
        <v>22</v>
      </c>
      <c r="E93" t="s">
        <v>55</v>
      </c>
      <c r="F93" t="s">
        <v>32</v>
      </c>
      <c r="G93">
        <v>41</v>
      </c>
      <c r="H93" t="str">
        <f>IF(EmployeeData[[#This Row],[Age]]&lt;=31,"18-31",IF(EmployeeData[[#This Row],[Age]]&lt;=45,"32-45",IF(EmployeeData[[#This Row],[Age]]&lt;=59,"46-59",IF(EmployeeData[[#This Row],[Age]]&lt;=73,"60-73"))))</f>
        <v>32-45</v>
      </c>
      <c r="I93">
        <v>2.8</v>
      </c>
      <c r="J9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
        <v>2.8</v>
      </c>
      <c r="L93" s="2">
        <v>67200</v>
      </c>
      <c r="M93" s="3">
        <v>1.05</v>
      </c>
      <c r="N93" s="3" t="str">
        <f>IF(EmployeeData[[#This Row],[Compa-Ratio]]&lt;0.85,"less than 0.85",IF(EmployeeData[[#This Row],[Compa-Ratio]]&lt;1,"0.85-&lt;1.00",IF(EmployeeData[[#This Row],[Compa-Ratio]]&lt;1.15,"1.00-&lt;1.15",IF(EmployeeData[[#This Row],[Compa-Ratio]]&gt;=1.15,"1.15+"))))</f>
        <v>1.00-&lt;1.15</v>
      </c>
      <c r="O93" t="s">
        <v>37</v>
      </c>
      <c r="P93" t="s">
        <v>26</v>
      </c>
      <c r="Q93">
        <v>14</v>
      </c>
      <c r="R9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
        <v>96</v>
      </c>
      <c r="T93" t="str" cm="1">
        <f t="array" ref="T93">_xlfn.IFS(EmployeeData[[#This Row],[Engagement Score]]&lt;50,"Low",EmployeeData[[#This Row],[Engagement Score]]
&lt;70,"Moderate",
EmployeeData[[#This Row],[Engagement Score]]&lt;85,"High",TRUE,"Very high")</f>
        <v>Very high</v>
      </c>
      <c r="U93">
        <v>14</v>
      </c>
      <c r="V93">
        <v>1.3</v>
      </c>
      <c r="W93" t="s">
        <v>33</v>
      </c>
      <c r="X93" t="s">
        <v>26</v>
      </c>
      <c r="Y93">
        <v>35</v>
      </c>
      <c r="Z93" t="s">
        <v>38</v>
      </c>
      <c r="AA93">
        <f>IF(EmployeeData[[#This Row],[Attrition]]="Yes",1,0)</f>
        <v>1</v>
      </c>
    </row>
    <row r="94" spans="1:27">
      <c r="A94" t="s">
        <v>145</v>
      </c>
      <c r="B94" t="str">
        <f>VLOOKUP(EmployeeData[[#This Row],[Employee ID]],GenderData[#All],2,FALSE)</f>
        <v>Female</v>
      </c>
      <c r="C94" t="s">
        <v>52</v>
      </c>
      <c r="D94" t="s">
        <v>30</v>
      </c>
      <c r="E94" t="s">
        <v>23</v>
      </c>
      <c r="F94" t="s">
        <v>32</v>
      </c>
      <c r="G94">
        <v>38</v>
      </c>
      <c r="H94" t="str">
        <f>IF(EmployeeData[[#This Row],[Age]]&lt;=31,"18-31",IF(EmployeeData[[#This Row],[Age]]&lt;=45,"32-45",IF(EmployeeData[[#This Row],[Age]]&lt;=59,"46-59",IF(EmployeeData[[#This Row],[Age]]&lt;=73,"60-73"))))</f>
        <v>32-45</v>
      </c>
      <c r="I94">
        <v>6.4</v>
      </c>
      <c r="J9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4">
        <v>0.2</v>
      </c>
      <c r="L94" s="2">
        <v>66700</v>
      </c>
      <c r="M94" s="3">
        <v>1.07</v>
      </c>
      <c r="N94" s="3" t="str">
        <f>IF(EmployeeData[[#This Row],[Compa-Ratio]]&lt;0.85,"less than 0.85",IF(EmployeeData[[#This Row],[Compa-Ratio]]&lt;1,"0.85-&lt;1.00",IF(EmployeeData[[#This Row],[Compa-Ratio]]&lt;1.15,"1.00-&lt;1.15",IF(EmployeeData[[#This Row],[Compa-Ratio]]&gt;=1.15,"1.15+"))))</f>
        <v>1.00-&lt;1.15</v>
      </c>
      <c r="O94" t="s">
        <v>37</v>
      </c>
      <c r="P94" t="s">
        <v>26</v>
      </c>
      <c r="Q94">
        <v>20</v>
      </c>
      <c r="R9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
        <v>70</v>
      </c>
      <c r="T94" t="str" cm="1">
        <f t="array" ref="T94">_xlfn.IFS(EmployeeData[[#This Row],[Engagement Score]]&lt;50,"Low",EmployeeData[[#This Row],[Engagement Score]]
&lt;70,"Moderate",
EmployeeData[[#This Row],[Engagement Score]]&lt;85,"High",TRUE,"Very high")</f>
        <v>High</v>
      </c>
      <c r="U94">
        <v>9</v>
      </c>
      <c r="V94">
        <v>5.6</v>
      </c>
      <c r="W94" t="s">
        <v>50</v>
      </c>
      <c r="X94" t="s">
        <v>26</v>
      </c>
      <c r="Y94">
        <v>39</v>
      </c>
      <c r="Z94" t="s">
        <v>26</v>
      </c>
      <c r="AA94">
        <f>IF(EmployeeData[[#This Row],[Attrition]]="Yes",1,0)</f>
        <v>0</v>
      </c>
    </row>
    <row r="95" spans="1:27">
      <c r="A95" t="s">
        <v>146</v>
      </c>
      <c r="B95" t="str">
        <f>VLOOKUP(EmployeeData[[#This Row],[Employee ID]],GenderData[#All],2,FALSE)</f>
        <v>Male</v>
      </c>
      <c r="C95" t="s">
        <v>40</v>
      </c>
      <c r="D95" t="s">
        <v>40</v>
      </c>
      <c r="E95" t="s">
        <v>23</v>
      </c>
      <c r="F95" t="s">
        <v>32</v>
      </c>
      <c r="G95">
        <v>48</v>
      </c>
      <c r="H95" t="str">
        <f>IF(EmployeeData[[#This Row],[Age]]&lt;=31,"18-31",IF(EmployeeData[[#This Row],[Age]]&lt;=45,"32-45",IF(EmployeeData[[#This Row],[Age]]&lt;=59,"46-59",IF(EmployeeData[[#This Row],[Age]]&lt;=73,"60-73"))))</f>
        <v>46-59</v>
      </c>
      <c r="I95">
        <v>6</v>
      </c>
      <c r="J9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
        <v>2</v>
      </c>
      <c r="L95" s="2">
        <v>63900</v>
      </c>
      <c r="M95" s="3">
        <v>1.01</v>
      </c>
      <c r="N95" s="3" t="str">
        <f>IF(EmployeeData[[#This Row],[Compa-Ratio]]&lt;0.85,"less than 0.85",IF(EmployeeData[[#This Row],[Compa-Ratio]]&lt;1,"0.85-&lt;1.00",IF(EmployeeData[[#This Row],[Compa-Ratio]]&lt;1.15,"1.00-&lt;1.15",IF(EmployeeData[[#This Row],[Compa-Ratio]]&gt;=1.15,"1.15+"))))</f>
        <v>1.00-&lt;1.15</v>
      </c>
      <c r="O95" t="s">
        <v>37</v>
      </c>
      <c r="P95" t="s">
        <v>26</v>
      </c>
      <c r="Q95">
        <v>11</v>
      </c>
      <c r="R9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5">
        <v>65</v>
      </c>
      <c r="T95" t="str" cm="1">
        <f t="array" ref="T95">_xlfn.IFS(EmployeeData[[#This Row],[Engagement Score]]&lt;50,"Low",EmployeeData[[#This Row],[Engagement Score]]
&lt;70,"Moderate",
EmployeeData[[#This Row],[Engagement Score]]&lt;85,"High",TRUE,"Very high")</f>
        <v>Moderate</v>
      </c>
      <c r="U95">
        <v>2</v>
      </c>
      <c r="V95">
        <v>1.3</v>
      </c>
      <c r="W95" t="s">
        <v>50</v>
      </c>
      <c r="X95" t="s">
        <v>38</v>
      </c>
      <c r="Y95">
        <v>15</v>
      </c>
      <c r="Z95" t="s">
        <v>38</v>
      </c>
      <c r="AA95">
        <f>IF(EmployeeData[[#This Row],[Attrition]]="Yes",1,0)</f>
        <v>1</v>
      </c>
    </row>
    <row r="96" spans="1:27">
      <c r="A96" t="s">
        <v>147</v>
      </c>
      <c r="B96" t="str">
        <f>VLOOKUP(EmployeeData[[#This Row],[Employee ID]],GenderData[#All],2,FALSE)</f>
        <v>Male</v>
      </c>
      <c r="C96" t="s">
        <v>52</v>
      </c>
      <c r="D96" t="s">
        <v>30</v>
      </c>
      <c r="E96" t="s">
        <v>41</v>
      </c>
      <c r="F96" t="s">
        <v>24</v>
      </c>
      <c r="G96">
        <v>44</v>
      </c>
      <c r="H96" t="str">
        <f>IF(EmployeeData[[#This Row],[Age]]&lt;=31,"18-31",IF(EmployeeData[[#This Row],[Age]]&lt;=45,"32-45",IF(EmployeeData[[#This Row],[Age]]&lt;=59,"46-59",IF(EmployeeData[[#This Row],[Age]]&lt;=73,"60-73"))))</f>
        <v>32-45</v>
      </c>
      <c r="I96">
        <v>1.8</v>
      </c>
      <c r="J9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6">
        <v>1.8</v>
      </c>
      <c r="L96" s="2">
        <v>46900</v>
      </c>
      <c r="M96" s="3">
        <v>0.97</v>
      </c>
      <c r="N96" s="3" t="str">
        <f>IF(EmployeeData[[#This Row],[Compa-Ratio]]&lt;0.85,"less than 0.85",IF(EmployeeData[[#This Row],[Compa-Ratio]]&lt;1,"0.85-&lt;1.00",IF(EmployeeData[[#This Row],[Compa-Ratio]]&lt;1.15,"1.00-&lt;1.15",IF(EmployeeData[[#This Row],[Compa-Ratio]]&gt;=1.15,"1.15+"))))</f>
        <v>0.85-&lt;1.00</v>
      </c>
      <c r="O96" t="s">
        <v>37</v>
      </c>
      <c r="P96" t="s">
        <v>26</v>
      </c>
      <c r="Q96">
        <v>7</v>
      </c>
      <c r="R9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6">
        <v>80</v>
      </c>
      <c r="T96" t="str" cm="1">
        <f t="array" ref="T96">_xlfn.IFS(EmployeeData[[#This Row],[Engagement Score]]&lt;50,"Low",EmployeeData[[#This Row],[Engagement Score]]
&lt;70,"Moderate",
EmployeeData[[#This Row],[Engagement Score]]&lt;85,"High",TRUE,"Very high")</f>
        <v>High</v>
      </c>
      <c r="U96">
        <v>4</v>
      </c>
      <c r="V96">
        <v>1.7</v>
      </c>
      <c r="W96" t="s">
        <v>33</v>
      </c>
      <c r="X96" t="s">
        <v>26</v>
      </c>
      <c r="Y96">
        <v>16</v>
      </c>
      <c r="Z96" t="s">
        <v>26</v>
      </c>
      <c r="AA96">
        <f>IF(EmployeeData[[#This Row],[Attrition]]="Yes",1,0)</f>
        <v>0</v>
      </c>
    </row>
    <row r="97" spans="1:27">
      <c r="A97" t="s">
        <v>148</v>
      </c>
      <c r="B97" t="str">
        <f>VLOOKUP(EmployeeData[[#This Row],[Employee ID]],GenderData[#All],2,FALSE)</f>
        <v>Male</v>
      </c>
      <c r="C97" t="s">
        <v>21</v>
      </c>
      <c r="D97" t="s">
        <v>22</v>
      </c>
      <c r="E97" t="s">
        <v>45</v>
      </c>
      <c r="F97" t="s">
        <v>24</v>
      </c>
      <c r="G97">
        <v>58</v>
      </c>
      <c r="H97" t="str">
        <f>IF(EmployeeData[[#This Row],[Age]]&lt;=31,"18-31",IF(EmployeeData[[#This Row],[Age]]&lt;=45,"32-45",IF(EmployeeData[[#This Row],[Age]]&lt;=59,"46-59",IF(EmployeeData[[#This Row],[Age]]&lt;=73,"60-73"))))</f>
        <v>46-59</v>
      </c>
      <c r="I97">
        <v>7.9</v>
      </c>
      <c r="J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7">
        <v>2.2999999999999998</v>
      </c>
      <c r="L97" s="2">
        <v>46300</v>
      </c>
      <c r="M97" s="3">
        <v>0.92</v>
      </c>
      <c r="N97" s="3" t="str">
        <f>IF(EmployeeData[[#This Row],[Compa-Ratio]]&lt;0.85,"less than 0.85",IF(EmployeeData[[#This Row],[Compa-Ratio]]&lt;1,"0.85-&lt;1.00",IF(EmployeeData[[#This Row],[Compa-Ratio]]&lt;1.15,"1.00-&lt;1.15",IF(EmployeeData[[#This Row],[Compa-Ratio]]&gt;=1.15,"1.15+"))))</f>
        <v>0.85-&lt;1.00</v>
      </c>
      <c r="O97" t="s">
        <v>25</v>
      </c>
      <c r="P97" t="s">
        <v>26</v>
      </c>
      <c r="Q97">
        <v>24</v>
      </c>
      <c r="R9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7">
        <v>68</v>
      </c>
      <c r="T97" t="str" cm="1">
        <f t="array" ref="T97">_xlfn.IFS(EmployeeData[[#This Row],[Engagement Score]]&lt;50,"Low",EmployeeData[[#This Row],[Engagement Score]]
&lt;70,"Moderate",
EmployeeData[[#This Row],[Engagement Score]]&lt;85,"High",TRUE,"Very high")</f>
        <v>Moderate</v>
      </c>
      <c r="U97">
        <v>12</v>
      </c>
      <c r="V97">
        <v>0.5</v>
      </c>
      <c r="W97" t="s">
        <v>33</v>
      </c>
      <c r="X97" t="s">
        <v>26</v>
      </c>
      <c r="Y97">
        <v>33</v>
      </c>
      <c r="Z97" t="s">
        <v>26</v>
      </c>
      <c r="AA97">
        <f>IF(EmployeeData[[#This Row],[Attrition]]="Yes",1,0)</f>
        <v>0</v>
      </c>
    </row>
    <row r="98" spans="1:27">
      <c r="A98" t="s">
        <v>149</v>
      </c>
      <c r="B98" t="str">
        <f>VLOOKUP(EmployeeData[[#This Row],[Employee ID]],GenderData[#All],2,FALSE)</f>
        <v>Female</v>
      </c>
      <c r="C98" t="s">
        <v>40</v>
      </c>
      <c r="D98" t="s">
        <v>40</v>
      </c>
      <c r="E98" t="s">
        <v>41</v>
      </c>
      <c r="F98" t="s">
        <v>24</v>
      </c>
      <c r="G98">
        <v>47</v>
      </c>
      <c r="H98" t="str">
        <f>IF(EmployeeData[[#This Row],[Age]]&lt;=31,"18-31",IF(EmployeeData[[#This Row],[Age]]&lt;=45,"32-45",IF(EmployeeData[[#This Row],[Age]]&lt;=59,"46-59",IF(EmployeeData[[#This Row],[Age]]&lt;=73,"60-73"))))</f>
        <v>46-59</v>
      </c>
      <c r="I98">
        <v>5.0999999999999996</v>
      </c>
      <c r="J9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8">
        <v>2.5</v>
      </c>
      <c r="L98" s="2">
        <v>52500</v>
      </c>
      <c r="M98" s="3">
        <v>1.1200000000000001</v>
      </c>
      <c r="N98" s="3" t="str">
        <f>IF(EmployeeData[[#This Row],[Compa-Ratio]]&lt;0.85,"less than 0.85",IF(EmployeeData[[#This Row],[Compa-Ratio]]&lt;1,"0.85-&lt;1.00",IF(EmployeeData[[#This Row],[Compa-Ratio]]&lt;1.15,"1.00-&lt;1.15",IF(EmployeeData[[#This Row],[Compa-Ratio]]&gt;=1.15,"1.15+"))))</f>
        <v>1.00-&lt;1.15</v>
      </c>
      <c r="O98" t="s">
        <v>25</v>
      </c>
      <c r="P98" t="s">
        <v>26</v>
      </c>
      <c r="Q98">
        <v>15</v>
      </c>
      <c r="R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
        <v>58</v>
      </c>
      <c r="T98" t="str" cm="1">
        <f t="array" ref="T98">_xlfn.IFS(EmployeeData[[#This Row],[Engagement Score]]&lt;50,"Low",EmployeeData[[#This Row],[Engagement Score]]
&lt;70,"Moderate",
EmployeeData[[#This Row],[Engagement Score]]&lt;85,"High",TRUE,"Very high")</f>
        <v>Moderate</v>
      </c>
      <c r="U98">
        <v>10</v>
      </c>
      <c r="V98">
        <v>5.6</v>
      </c>
      <c r="W98" t="s">
        <v>33</v>
      </c>
      <c r="X98" t="s">
        <v>26</v>
      </c>
      <c r="Y98">
        <v>26</v>
      </c>
      <c r="Z98" t="s">
        <v>26</v>
      </c>
      <c r="AA98">
        <f>IF(EmployeeData[[#This Row],[Attrition]]="Yes",1,0)</f>
        <v>0</v>
      </c>
    </row>
    <row r="99" spans="1:27">
      <c r="A99" t="s">
        <v>150</v>
      </c>
      <c r="B99" t="str">
        <f>VLOOKUP(EmployeeData[[#This Row],[Employee ID]],GenderData[#All],2,FALSE)</f>
        <v>Female</v>
      </c>
      <c r="C99" t="s">
        <v>21</v>
      </c>
      <c r="D99" t="s">
        <v>22</v>
      </c>
      <c r="E99" t="s">
        <v>23</v>
      </c>
      <c r="F99" t="s">
        <v>24</v>
      </c>
      <c r="G99">
        <v>39</v>
      </c>
      <c r="H99" t="str">
        <f>IF(EmployeeData[[#This Row],[Age]]&lt;=31,"18-31",IF(EmployeeData[[#This Row],[Age]]&lt;=45,"32-45",IF(EmployeeData[[#This Row],[Age]]&lt;=59,"46-59",IF(EmployeeData[[#This Row],[Age]]&lt;=73,"60-73"))))</f>
        <v>32-45</v>
      </c>
      <c r="I99">
        <v>11.9</v>
      </c>
      <c r="J9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9">
        <v>1</v>
      </c>
      <c r="L99" s="2">
        <v>50900</v>
      </c>
      <c r="M99" s="3">
        <v>1.0900000000000001</v>
      </c>
      <c r="N99" s="3" t="str">
        <f>IF(EmployeeData[[#This Row],[Compa-Ratio]]&lt;0.85,"less than 0.85",IF(EmployeeData[[#This Row],[Compa-Ratio]]&lt;1,"0.85-&lt;1.00",IF(EmployeeData[[#This Row],[Compa-Ratio]]&lt;1.15,"1.00-&lt;1.15",IF(EmployeeData[[#This Row],[Compa-Ratio]]&gt;=1.15,"1.15+"))))</f>
        <v>1.00-&lt;1.15</v>
      </c>
      <c r="O99" t="s">
        <v>37</v>
      </c>
      <c r="P99" t="s">
        <v>38</v>
      </c>
      <c r="Q99">
        <v>12</v>
      </c>
      <c r="R9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9">
        <v>92</v>
      </c>
      <c r="T99" t="str" cm="1">
        <f t="array" ref="T99">_xlfn.IFS(EmployeeData[[#This Row],[Engagement Score]]&lt;50,"Low",EmployeeData[[#This Row],[Engagement Score]]
&lt;70,"Moderate",
EmployeeData[[#This Row],[Engagement Score]]&lt;85,"High",TRUE,"Very high")</f>
        <v>Very high</v>
      </c>
      <c r="U99">
        <v>8</v>
      </c>
      <c r="V99">
        <v>5.0999999999999996</v>
      </c>
      <c r="W99" t="s">
        <v>27</v>
      </c>
      <c r="X99" t="s">
        <v>38</v>
      </c>
      <c r="Y99">
        <v>16</v>
      </c>
      <c r="Z99" t="s">
        <v>26</v>
      </c>
      <c r="AA99">
        <f>IF(EmployeeData[[#This Row],[Attrition]]="Yes",1,0)</f>
        <v>0</v>
      </c>
    </row>
    <row r="100" spans="1:27">
      <c r="A100" t="s">
        <v>151</v>
      </c>
      <c r="B100" t="str">
        <f>VLOOKUP(EmployeeData[[#This Row],[Employee ID]],GenderData[#All],2,FALSE)</f>
        <v>Male</v>
      </c>
      <c r="C100" t="s">
        <v>48</v>
      </c>
      <c r="D100" t="s">
        <v>49</v>
      </c>
      <c r="E100" t="s">
        <v>23</v>
      </c>
      <c r="F100" t="s">
        <v>32</v>
      </c>
      <c r="G100">
        <v>27</v>
      </c>
      <c r="H100" t="str">
        <f>IF(EmployeeData[[#This Row],[Age]]&lt;=31,"18-31",IF(EmployeeData[[#This Row],[Age]]&lt;=45,"32-45",IF(EmployeeData[[#This Row],[Age]]&lt;=59,"46-59",IF(EmployeeData[[#This Row],[Age]]&lt;=73,"60-73"))))</f>
        <v>18-31</v>
      </c>
      <c r="I100">
        <v>3.9</v>
      </c>
      <c r="J10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0">
        <v>3.9</v>
      </c>
      <c r="L100" s="2">
        <v>60200</v>
      </c>
      <c r="M100" s="3">
        <v>0.91</v>
      </c>
      <c r="N100" s="3" t="str">
        <f>IF(EmployeeData[[#This Row],[Compa-Ratio]]&lt;0.85,"less than 0.85",IF(EmployeeData[[#This Row],[Compa-Ratio]]&lt;1,"0.85-&lt;1.00",IF(EmployeeData[[#This Row],[Compa-Ratio]]&lt;1.15,"1.00-&lt;1.15",IF(EmployeeData[[#This Row],[Compa-Ratio]]&gt;=1.15,"1.15+"))))</f>
        <v>0.85-&lt;1.00</v>
      </c>
      <c r="O100" t="s">
        <v>37</v>
      </c>
      <c r="P100" t="s">
        <v>26</v>
      </c>
      <c r="Q100">
        <v>16</v>
      </c>
      <c r="R1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00">
        <v>84</v>
      </c>
      <c r="T100" t="str" cm="1">
        <f t="array" ref="T100">_xlfn.IFS(EmployeeData[[#This Row],[Engagement Score]]&lt;50,"Low",EmployeeData[[#This Row],[Engagement Score]]
&lt;70,"Moderate",
EmployeeData[[#This Row],[Engagement Score]]&lt;85,"High",TRUE,"Very high")</f>
        <v>High</v>
      </c>
      <c r="U100">
        <v>7</v>
      </c>
      <c r="V100">
        <v>0.8</v>
      </c>
      <c r="W100" t="s">
        <v>27</v>
      </c>
      <c r="X100" t="s">
        <v>38</v>
      </c>
      <c r="Y100">
        <v>20</v>
      </c>
      <c r="Z100" t="s">
        <v>26</v>
      </c>
      <c r="AA100">
        <f>IF(EmployeeData[[#This Row],[Attrition]]="Yes",1,0)</f>
        <v>0</v>
      </c>
    </row>
    <row r="101" spans="1:27">
      <c r="A101" t="s">
        <v>152</v>
      </c>
      <c r="B101" t="str">
        <f>VLOOKUP(EmployeeData[[#This Row],[Employee ID]],GenderData[#All],2,FALSE)</f>
        <v>Male</v>
      </c>
      <c r="C101" t="s">
        <v>48</v>
      </c>
      <c r="D101" t="s">
        <v>49</v>
      </c>
      <c r="E101" t="s">
        <v>23</v>
      </c>
      <c r="F101" t="s">
        <v>24</v>
      </c>
      <c r="G101">
        <v>33</v>
      </c>
      <c r="H101" t="str">
        <f>IF(EmployeeData[[#This Row],[Age]]&lt;=31,"18-31",IF(EmployeeData[[#This Row],[Age]]&lt;=45,"32-45",IF(EmployeeData[[#This Row],[Age]]&lt;=59,"46-59",IF(EmployeeData[[#This Row],[Age]]&lt;=73,"60-73"))))</f>
        <v>32-45</v>
      </c>
      <c r="I101">
        <v>3.1</v>
      </c>
      <c r="J10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1">
        <v>2.1</v>
      </c>
      <c r="L101" s="2">
        <v>53700</v>
      </c>
      <c r="M101" s="3">
        <v>1.1499999999999999</v>
      </c>
      <c r="N101" s="3" t="str">
        <f>IF(EmployeeData[[#This Row],[Compa-Ratio]]&lt;0.85,"less than 0.85",IF(EmployeeData[[#This Row],[Compa-Ratio]]&lt;1,"0.85-&lt;1.00",IF(EmployeeData[[#This Row],[Compa-Ratio]]&lt;1.15,"1.00-&lt;1.15",IF(EmployeeData[[#This Row],[Compa-Ratio]]&gt;=1.15,"1.15+"))))</f>
        <v>1.15+</v>
      </c>
      <c r="O101" t="s">
        <v>25</v>
      </c>
      <c r="P101" t="s">
        <v>26</v>
      </c>
      <c r="Q101">
        <v>40</v>
      </c>
      <c r="R10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01">
        <v>70</v>
      </c>
      <c r="T101" t="str" cm="1">
        <f t="array" ref="T101">_xlfn.IFS(EmployeeData[[#This Row],[Engagement Score]]&lt;50,"Low",EmployeeData[[#This Row],[Engagement Score]]
&lt;70,"Moderate",
EmployeeData[[#This Row],[Engagement Score]]&lt;85,"High",TRUE,"Very high")</f>
        <v>High</v>
      </c>
      <c r="U101">
        <v>1</v>
      </c>
      <c r="V101">
        <v>2.2000000000000002</v>
      </c>
      <c r="W101" t="s">
        <v>27</v>
      </c>
      <c r="X101" t="s">
        <v>26</v>
      </c>
      <c r="Y101">
        <v>23</v>
      </c>
      <c r="Z101" t="s">
        <v>26</v>
      </c>
      <c r="AA101">
        <f>IF(EmployeeData[[#This Row],[Attrition]]="Yes",1,0)</f>
        <v>0</v>
      </c>
    </row>
    <row r="102" spans="1:27">
      <c r="A102" t="s">
        <v>153</v>
      </c>
      <c r="B102" t="str">
        <f>VLOOKUP(EmployeeData[[#This Row],[Employee ID]],GenderData[#All],2,FALSE)</f>
        <v>Female</v>
      </c>
      <c r="C102" t="s">
        <v>48</v>
      </c>
      <c r="D102" t="s">
        <v>49</v>
      </c>
      <c r="E102" t="s">
        <v>45</v>
      </c>
      <c r="F102" t="s">
        <v>62</v>
      </c>
      <c r="G102">
        <v>25</v>
      </c>
      <c r="H102" t="str">
        <f>IF(EmployeeData[[#This Row],[Age]]&lt;=31,"18-31",IF(EmployeeData[[#This Row],[Age]]&lt;=45,"32-45",IF(EmployeeData[[#This Row],[Age]]&lt;=59,"46-59",IF(EmployeeData[[#This Row],[Age]]&lt;=73,"60-73"))))</f>
        <v>18-31</v>
      </c>
      <c r="I102">
        <v>1.6</v>
      </c>
      <c r="J10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02">
        <v>1.6</v>
      </c>
      <c r="L102" s="2">
        <v>35500</v>
      </c>
      <c r="M102" s="3">
        <v>0.96</v>
      </c>
      <c r="N102" s="3" t="str">
        <f>IF(EmployeeData[[#This Row],[Compa-Ratio]]&lt;0.85,"less than 0.85",IF(EmployeeData[[#This Row],[Compa-Ratio]]&lt;1,"0.85-&lt;1.00",IF(EmployeeData[[#This Row],[Compa-Ratio]]&lt;1.15,"1.00-&lt;1.15",IF(EmployeeData[[#This Row],[Compa-Ratio]]&gt;=1.15,"1.15+"))))</f>
        <v>0.85-&lt;1.00</v>
      </c>
      <c r="O102" t="s">
        <v>25</v>
      </c>
      <c r="P102" t="s">
        <v>26</v>
      </c>
      <c r="Q102">
        <v>26</v>
      </c>
      <c r="R10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02">
        <v>53</v>
      </c>
      <c r="T102" t="str" cm="1">
        <f t="array" ref="T102">_xlfn.IFS(EmployeeData[[#This Row],[Engagement Score]]&lt;50,"Low",EmployeeData[[#This Row],[Engagement Score]]
&lt;70,"Moderate",
EmployeeData[[#This Row],[Engagement Score]]&lt;85,"High",TRUE,"Very high")</f>
        <v>Moderate</v>
      </c>
      <c r="U102">
        <v>2</v>
      </c>
      <c r="V102">
        <v>2</v>
      </c>
      <c r="W102" t="s">
        <v>27</v>
      </c>
      <c r="X102" t="s">
        <v>26</v>
      </c>
      <c r="Y102">
        <v>5</v>
      </c>
      <c r="Z102" t="s">
        <v>26</v>
      </c>
      <c r="AA102">
        <f>IF(EmployeeData[[#This Row],[Attrition]]="Yes",1,0)</f>
        <v>0</v>
      </c>
    </row>
    <row r="103" spans="1:27">
      <c r="A103" t="s">
        <v>154</v>
      </c>
      <c r="B103" t="str">
        <f>VLOOKUP(EmployeeData[[#This Row],[Employee ID]],GenderData[#All],2,FALSE)</f>
        <v>Female</v>
      </c>
      <c r="C103" t="s">
        <v>40</v>
      </c>
      <c r="D103" t="s">
        <v>40</v>
      </c>
      <c r="E103" t="s">
        <v>23</v>
      </c>
      <c r="F103" t="s">
        <v>59</v>
      </c>
      <c r="G103">
        <v>36</v>
      </c>
      <c r="H103" t="str">
        <f>IF(EmployeeData[[#This Row],[Age]]&lt;=31,"18-31",IF(EmployeeData[[#This Row],[Age]]&lt;=45,"32-45",IF(EmployeeData[[#This Row],[Age]]&lt;=59,"46-59",IF(EmployeeData[[#This Row],[Age]]&lt;=73,"60-73"))))</f>
        <v>32-45</v>
      </c>
      <c r="I103">
        <v>1.6</v>
      </c>
      <c r="J10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03">
        <v>1.6</v>
      </c>
      <c r="L103" s="2">
        <v>88800</v>
      </c>
      <c r="M103" s="3">
        <v>0.93</v>
      </c>
      <c r="N103" s="3" t="str">
        <f>IF(EmployeeData[[#This Row],[Compa-Ratio]]&lt;0.85,"less than 0.85",IF(EmployeeData[[#This Row],[Compa-Ratio]]&lt;1,"0.85-&lt;1.00",IF(EmployeeData[[#This Row],[Compa-Ratio]]&lt;1.15,"1.00-&lt;1.15",IF(EmployeeData[[#This Row],[Compa-Ratio]]&gt;=1.15,"1.15+"))))</f>
        <v>0.85-&lt;1.00</v>
      </c>
      <c r="O103" t="s">
        <v>25</v>
      </c>
      <c r="P103" t="s">
        <v>26</v>
      </c>
      <c r="Q103">
        <v>26</v>
      </c>
      <c r="R10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03">
        <v>53</v>
      </c>
      <c r="T103" t="str" cm="1">
        <f t="array" ref="T103">_xlfn.IFS(EmployeeData[[#This Row],[Engagement Score]]&lt;50,"Low",EmployeeData[[#This Row],[Engagement Score]]
&lt;70,"Moderate",
EmployeeData[[#This Row],[Engagement Score]]&lt;85,"High",TRUE,"Very high")</f>
        <v>Moderate</v>
      </c>
      <c r="U103">
        <v>5</v>
      </c>
      <c r="V103">
        <v>1.9</v>
      </c>
      <c r="W103" t="s">
        <v>33</v>
      </c>
      <c r="X103" t="s">
        <v>26</v>
      </c>
      <c r="Y103">
        <v>33</v>
      </c>
      <c r="Z103" t="s">
        <v>26</v>
      </c>
      <c r="AA103">
        <f>IF(EmployeeData[[#This Row],[Attrition]]="Yes",1,0)</f>
        <v>0</v>
      </c>
    </row>
    <row r="104" spans="1:27">
      <c r="A104" t="s">
        <v>155</v>
      </c>
      <c r="B104" t="str">
        <f>VLOOKUP(EmployeeData[[#This Row],[Employee ID]],GenderData[#All],2,FALSE)</f>
        <v>Female</v>
      </c>
      <c r="C104" t="s">
        <v>66</v>
      </c>
      <c r="D104" t="s">
        <v>67</v>
      </c>
      <c r="E104" t="s">
        <v>23</v>
      </c>
      <c r="F104" t="s">
        <v>36</v>
      </c>
      <c r="G104">
        <v>46</v>
      </c>
      <c r="H104" t="str">
        <f>IF(EmployeeData[[#This Row],[Age]]&lt;=31,"18-31",IF(EmployeeData[[#This Row],[Age]]&lt;=45,"32-45",IF(EmployeeData[[#This Row],[Age]]&lt;=59,"46-59",IF(EmployeeData[[#This Row],[Age]]&lt;=73,"60-73"))))</f>
        <v>46-59</v>
      </c>
      <c r="I104">
        <v>7.3</v>
      </c>
      <c r="J10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04">
        <v>1.6</v>
      </c>
      <c r="L104" s="2">
        <v>71500</v>
      </c>
      <c r="M104" s="3">
        <v>0.91</v>
      </c>
      <c r="N104" s="3" t="str">
        <f>IF(EmployeeData[[#This Row],[Compa-Ratio]]&lt;0.85,"less than 0.85",IF(EmployeeData[[#This Row],[Compa-Ratio]]&lt;1,"0.85-&lt;1.00",IF(EmployeeData[[#This Row],[Compa-Ratio]]&lt;1.15,"1.00-&lt;1.15",IF(EmployeeData[[#This Row],[Compa-Ratio]]&gt;=1.15,"1.15+"))))</f>
        <v>0.85-&lt;1.00</v>
      </c>
      <c r="O104" t="s">
        <v>25</v>
      </c>
      <c r="P104" t="s">
        <v>38</v>
      </c>
      <c r="Q104">
        <v>20</v>
      </c>
      <c r="R10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04">
        <v>78</v>
      </c>
      <c r="T104" t="str" cm="1">
        <f t="array" ref="T104">_xlfn.IFS(EmployeeData[[#This Row],[Engagement Score]]&lt;50,"Low",EmployeeData[[#This Row],[Engagement Score]]
&lt;70,"Moderate",
EmployeeData[[#This Row],[Engagement Score]]&lt;85,"High",TRUE,"Very high")</f>
        <v>High</v>
      </c>
      <c r="U104">
        <v>2</v>
      </c>
      <c r="V104">
        <v>9</v>
      </c>
      <c r="W104" t="s">
        <v>33</v>
      </c>
      <c r="X104" t="s">
        <v>38</v>
      </c>
      <c r="Y104">
        <v>18</v>
      </c>
      <c r="Z104" t="s">
        <v>26</v>
      </c>
      <c r="AA104">
        <f>IF(EmployeeData[[#This Row],[Attrition]]="Yes",1,0)</f>
        <v>0</v>
      </c>
    </row>
    <row r="105" spans="1:27">
      <c r="A105" t="s">
        <v>156</v>
      </c>
      <c r="B105" t="str">
        <f>VLOOKUP(EmployeeData[[#This Row],[Employee ID]],GenderData[#All],2,FALSE)</f>
        <v>Male</v>
      </c>
      <c r="C105" t="s">
        <v>21</v>
      </c>
      <c r="D105" t="s">
        <v>22</v>
      </c>
      <c r="E105" t="s">
        <v>23</v>
      </c>
      <c r="F105" t="s">
        <v>36</v>
      </c>
      <c r="G105">
        <v>38</v>
      </c>
      <c r="H105" t="str">
        <f>IF(EmployeeData[[#This Row],[Age]]&lt;=31,"18-31",IF(EmployeeData[[#This Row],[Age]]&lt;=45,"32-45",IF(EmployeeData[[#This Row],[Age]]&lt;=59,"46-59",IF(EmployeeData[[#This Row],[Age]]&lt;=73,"60-73"))))</f>
        <v>32-45</v>
      </c>
      <c r="I105">
        <v>11.2</v>
      </c>
      <c r="J10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05">
        <v>5.3</v>
      </c>
      <c r="L105" s="2">
        <v>69600</v>
      </c>
      <c r="M105" s="3">
        <v>0.89</v>
      </c>
      <c r="N105" s="3" t="str">
        <f>IF(EmployeeData[[#This Row],[Compa-Ratio]]&lt;0.85,"less than 0.85",IF(EmployeeData[[#This Row],[Compa-Ratio]]&lt;1,"0.85-&lt;1.00",IF(EmployeeData[[#This Row],[Compa-Ratio]]&lt;1.15,"1.00-&lt;1.15",IF(EmployeeData[[#This Row],[Compa-Ratio]]&gt;=1.15,"1.15+"))))</f>
        <v>0.85-&lt;1.00</v>
      </c>
      <c r="O105" t="s">
        <v>25</v>
      </c>
      <c r="P105" t="s">
        <v>38</v>
      </c>
      <c r="Q105">
        <v>17</v>
      </c>
      <c r="R10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05">
        <v>63</v>
      </c>
      <c r="T105" t="str" cm="1">
        <f t="array" ref="T105">_xlfn.IFS(EmployeeData[[#This Row],[Engagement Score]]&lt;50,"Low",EmployeeData[[#This Row],[Engagement Score]]
&lt;70,"Moderate",
EmployeeData[[#This Row],[Engagement Score]]&lt;85,"High",TRUE,"Very high")</f>
        <v>Moderate</v>
      </c>
      <c r="U105">
        <v>4</v>
      </c>
      <c r="V105">
        <v>1.9</v>
      </c>
      <c r="W105" t="s">
        <v>33</v>
      </c>
      <c r="X105" t="s">
        <v>26</v>
      </c>
      <c r="Y105">
        <v>0</v>
      </c>
      <c r="Z105" t="s">
        <v>26</v>
      </c>
      <c r="AA105">
        <f>IF(EmployeeData[[#This Row],[Attrition]]="Yes",1,0)</f>
        <v>0</v>
      </c>
    </row>
    <row r="106" spans="1:27">
      <c r="A106" t="s">
        <v>157</v>
      </c>
      <c r="B106" t="str">
        <f>VLOOKUP(EmployeeData[[#This Row],[Employee ID]],GenderData[#All],2,FALSE)</f>
        <v>Male</v>
      </c>
      <c r="C106" t="s">
        <v>29</v>
      </c>
      <c r="D106" t="s">
        <v>30</v>
      </c>
      <c r="E106" t="s">
        <v>55</v>
      </c>
      <c r="F106" t="s">
        <v>59</v>
      </c>
      <c r="G106">
        <v>47</v>
      </c>
      <c r="H106" t="str">
        <f>IF(EmployeeData[[#This Row],[Age]]&lt;=31,"18-31",IF(EmployeeData[[#This Row],[Age]]&lt;=45,"32-45",IF(EmployeeData[[#This Row],[Age]]&lt;=59,"46-59",IF(EmployeeData[[#This Row],[Age]]&lt;=73,"60-73"))))</f>
        <v>46-59</v>
      </c>
      <c r="I106">
        <v>3.6</v>
      </c>
      <c r="J10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6">
        <v>0.5</v>
      </c>
      <c r="L106" s="2">
        <v>95100</v>
      </c>
      <c r="M106" s="3">
        <v>0.96</v>
      </c>
      <c r="N106" s="3" t="str">
        <f>IF(EmployeeData[[#This Row],[Compa-Ratio]]&lt;0.85,"less than 0.85",IF(EmployeeData[[#This Row],[Compa-Ratio]]&lt;1,"0.85-&lt;1.00",IF(EmployeeData[[#This Row],[Compa-Ratio]]&lt;1.15,"1.00-&lt;1.15",IF(EmployeeData[[#This Row],[Compa-Ratio]]&gt;=1.15,"1.15+"))))</f>
        <v>0.85-&lt;1.00</v>
      </c>
      <c r="O106" t="s">
        <v>25</v>
      </c>
      <c r="P106" t="s">
        <v>26</v>
      </c>
      <c r="Q106">
        <v>1</v>
      </c>
      <c r="R10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06">
        <v>68</v>
      </c>
      <c r="T106" t="str" cm="1">
        <f t="array" ref="T106">_xlfn.IFS(EmployeeData[[#This Row],[Engagement Score]]&lt;50,"Low",EmployeeData[[#This Row],[Engagement Score]]
&lt;70,"Moderate",
EmployeeData[[#This Row],[Engagement Score]]&lt;85,"High",TRUE,"Very high")</f>
        <v>Moderate</v>
      </c>
      <c r="U106">
        <v>3</v>
      </c>
      <c r="V106">
        <v>1.3</v>
      </c>
      <c r="W106" t="s">
        <v>27</v>
      </c>
      <c r="X106" t="s">
        <v>26</v>
      </c>
      <c r="Y106">
        <v>24</v>
      </c>
      <c r="Z106" t="s">
        <v>26</v>
      </c>
      <c r="AA106">
        <f>IF(EmployeeData[[#This Row],[Attrition]]="Yes",1,0)</f>
        <v>0</v>
      </c>
    </row>
    <row r="107" spans="1:27">
      <c r="A107" t="s">
        <v>158</v>
      </c>
      <c r="B107" t="str">
        <f>VLOOKUP(EmployeeData[[#This Row],[Employee ID]],GenderData[#All],2,FALSE)</f>
        <v>Male</v>
      </c>
      <c r="C107" t="s">
        <v>43</v>
      </c>
      <c r="D107" t="s">
        <v>44</v>
      </c>
      <c r="E107" t="s">
        <v>23</v>
      </c>
      <c r="F107" t="s">
        <v>24</v>
      </c>
      <c r="G107">
        <v>41</v>
      </c>
      <c r="H107" t="str">
        <f>IF(EmployeeData[[#This Row],[Age]]&lt;=31,"18-31",IF(EmployeeData[[#This Row],[Age]]&lt;=45,"32-45",IF(EmployeeData[[#This Row],[Age]]&lt;=59,"46-59",IF(EmployeeData[[#This Row],[Age]]&lt;=73,"60-73"))))</f>
        <v>32-45</v>
      </c>
      <c r="I107">
        <v>3.5</v>
      </c>
      <c r="J10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7">
        <v>2.6</v>
      </c>
      <c r="L107" s="2">
        <v>54500</v>
      </c>
      <c r="M107" s="3">
        <v>1.17</v>
      </c>
      <c r="N107" s="3" t="str">
        <f>IF(EmployeeData[[#This Row],[Compa-Ratio]]&lt;0.85,"less than 0.85",IF(EmployeeData[[#This Row],[Compa-Ratio]]&lt;1,"0.85-&lt;1.00",IF(EmployeeData[[#This Row],[Compa-Ratio]]&lt;1.15,"1.00-&lt;1.15",IF(EmployeeData[[#This Row],[Compa-Ratio]]&gt;=1.15,"1.15+"))))</f>
        <v>1.15+</v>
      </c>
      <c r="O107" t="s">
        <v>25</v>
      </c>
      <c r="P107" t="s">
        <v>26</v>
      </c>
      <c r="Q107">
        <v>10</v>
      </c>
      <c r="R1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07">
        <v>84</v>
      </c>
      <c r="T107" t="str" cm="1">
        <f t="array" ref="T107">_xlfn.IFS(EmployeeData[[#This Row],[Engagement Score]]&lt;50,"Low",EmployeeData[[#This Row],[Engagement Score]]
&lt;70,"Moderate",
EmployeeData[[#This Row],[Engagement Score]]&lt;85,"High",TRUE,"Very high")</f>
        <v>High</v>
      </c>
      <c r="U107">
        <v>7</v>
      </c>
      <c r="V107">
        <v>0.5</v>
      </c>
      <c r="W107" t="s">
        <v>33</v>
      </c>
      <c r="X107" t="s">
        <v>38</v>
      </c>
      <c r="Y107">
        <v>15</v>
      </c>
      <c r="Z107" t="s">
        <v>26</v>
      </c>
      <c r="AA107">
        <f>IF(EmployeeData[[#This Row],[Attrition]]="Yes",1,0)</f>
        <v>0</v>
      </c>
    </row>
    <row r="108" spans="1:27">
      <c r="A108" t="s">
        <v>159</v>
      </c>
      <c r="B108" t="str">
        <f>VLOOKUP(EmployeeData[[#This Row],[Employee ID]],GenderData[#All],2,FALSE)</f>
        <v>Male</v>
      </c>
      <c r="C108" t="s">
        <v>21</v>
      </c>
      <c r="D108" t="s">
        <v>22</v>
      </c>
      <c r="E108" t="s">
        <v>31</v>
      </c>
      <c r="F108" t="s">
        <v>24</v>
      </c>
      <c r="G108">
        <v>34</v>
      </c>
      <c r="H108" t="str">
        <f>IF(EmployeeData[[#This Row],[Age]]&lt;=31,"18-31",IF(EmployeeData[[#This Row],[Age]]&lt;=45,"32-45",IF(EmployeeData[[#This Row],[Age]]&lt;=59,"46-59",IF(EmployeeData[[#This Row],[Age]]&lt;=73,"60-73"))))</f>
        <v>32-45</v>
      </c>
      <c r="I108">
        <v>4.0999999999999996</v>
      </c>
      <c r="J10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08">
        <v>0.9</v>
      </c>
      <c r="L108" s="2">
        <v>43700</v>
      </c>
      <c r="M108" s="3">
        <v>0.87</v>
      </c>
      <c r="N108" s="3" t="str">
        <f>IF(EmployeeData[[#This Row],[Compa-Ratio]]&lt;0.85,"less than 0.85",IF(EmployeeData[[#This Row],[Compa-Ratio]]&lt;1,"0.85-&lt;1.00",IF(EmployeeData[[#This Row],[Compa-Ratio]]&lt;1.15,"1.00-&lt;1.15",IF(EmployeeData[[#This Row],[Compa-Ratio]]&gt;=1.15,"1.15+"))))</f>
        <v>0.85-&lt;1.00</v>
      </c>
      <c r="O108" t="s">
        <v>25</v>
      </c>
      <c r="P108" t="s">
        <v>26</v>
      </c>
      <c r="Q108">
        <v>12</v>
      </c>
      <c r="R10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08">
        <v>76</v>
      </c>
      <c r="T108" t="str" cm="1">
        <f t="array" ref="T108">_xlfn.IFS(EmployeeData[[#This Row],[Engagement Score]]&lt;50,"Low",EmployeeData[[#This Row],[Engagement Score]]
&lt;70,"Moderate",
EmployeeData[[#This Row],[Engagement Score]]&lt;85,"High",TRUE,"Very high")</f>
        <v>High</v>
      </c>
      <c r="U108">
        <v>5</v>
      </c>
      <c r="V108">
        <v>1.4</v>
      </c>
      <c r="W108" t="s">
        <v>33</v>
      </c>
      <c r="X108" t="s">
        <v>26</v>
      </c>
      <c r="Y108">
        <v>44</v>
      </c>
      <c r="Z108" t="s">
        <v>26</v>
      </c>
      <c r="AA108">
        <f>IF(EmployeeData[[#This Row],[Attrition]]="Yes",1,0)</f>
        <v>0</v>
      </c>
    </row>
    <row r="109" spans="1:27">
      <c r="A109" t="s">
        <v>160</v>
      </c>
      <c r="B109" t="str">
        <f>VLOOKUP(EmployeeData[[#This Row],[Employee ID]],GenderData[#All],2,FALSE)</f>
        <v>Male</v>
      </c>
      <c r="C109" t="s">
        <v>35</v>
      </c>
      <c r="D109" t="s">
        <v>22</v>
      </c>
      <c r="E109" t="s">
        <v>23</v>
      </c>
      <c r="F109" t="s">
        <v>32</v>
      </c>
      <c r="G109">
        <v>39</v>
      </c>
      <c r="H109" t="str">
        <f>IF(EmployeeData[[#This Row],[Age]]&lt;=31,"18-31",IF(EmployeeData[[#This Row],[Age]]&lt;=45,"32-45",IF(EmployeeData[[#This Row],[Age]]&lt;=59,"46-59",IF(EmployeeData[[#This Row],[Age]]&lt;=73,"60-73"))))</f>
        <v>32-45</v>
      </c>
      <c r="I109">
        <v>8.3000000000000007</v>
      </c>
      <c r="J10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09">
        <v>0.7</v>
      </c>
      <c r="L109" s="2">
        <v>63300</v>
      </c>
      <c r="M109" s="3">
        <v>1.04</v>
      </c>
      <c r="N109" s="3" t="str">
        <f>IF(EmployeeData[[#This Row],[Compa-Ratio]]&lt;0.85,"less than 0.85",IF(EmployeeData[[#This Row],[Compa-Ratio]]&lt;1,"0.85-&lt;1.00",IF(EmployeeData[[#This Row],[Compa-Ratio]]&lt;1.15,"1.00-&lt;1.15",IF(EmployeeData[[#This Row],[Compa-Ratio]]&gt;=1.15,"1.15+"))))</f>
        <v>1.00-&lt;1.15</v>
      </c>
      <c r="O109" t="s">
        <v>37</v>
      </c>
      <c r="P109" t="s">
        <v>26</v>
      </c>
      <c r="Q109">
        <v>1</v>
      </c>
      <c r="R10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09">
        <v>89</v>
      </c>
      <c r="T109" t="str" cm="1">
        <f t="array" ref="T109">_xlfn.IFS(EmployeeData[[#This Row],[Engagement Score]]&lt;50,"Low",EmployeeData[[#This Row],[Engagement Score]]
&lt;70,"Moderate",
EmployeeData[[#This Row],[Engagement Score]]&lt;85,"High",TRUE,"Very high")</f>
        <v>Very high</v>
      </c>
      <c r="U109">
        <v>9</v>
      </c>
      <c r="V109">
        <v>6.7</v>
      </c>
      <c r="W109" t="s">
        <v>33</v>
      </c>
      <c r="X109" t="s">
        <v>26</v>
      </c>
      <c r="Y109">
        <v>17</v>
      </c>
      <c r="Z109" t="s">
        <v>26</v>
      </c>
      <c r="AA109">
        <f>IF(EmployeeData[[#This Row],[Attrition]]="Yes",1,0)</f>
        <v>0</v>
      </c>
    </row>
    <row r="110" spans="1:27">
      <c r="A110" t="s">
        <v>161</v>
      </c>
      <c r="B110" t="str">
        <f>VLOOKUP(EmployeeData[[#This Row],[Employee ID]],GenderData[#All],2,FALSE)</f>
        <v>Female</v>
      </c>
      <c r="C110" t="s">
        <v>43</v>
      </c>
      <c r="D110" t="s">
        <v>44</v>
      </c>
      <c r="E110" t="s">
        <v>23</v>
      </c>
      <c r="F110" t="s">
        <v>32</v>
      </c>
      <c r="G110">
        <v>42</v>
      </c>
      <c r="H110" t="str">
        <f>IF(EmployeeData[[#This Row],[Age]]&lt;=31,"18-31",IF(EmployeeData[[#This Row],[Age]]&lt;=45,"32-45",IF(EmployeeData[[#This Row],[Age]]&lt;=59,"46-59",IF(EmployeeData[[#This Row],[Age]]&lt;=73,"60-73"))))</f>
        <v>32-45</v>
      </c>
      <c r="I110">
        <v>1.8</v>
      </c>
      <c r="J11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10">
        <v>1.8</v>
      </c>
      <c r="L110" s="2">
        <v>57500</v>
      </c>
      <c r="M110" s="3">
        <v>0.96</v>
      </c>
      <c r="N110" s="3" t="str">
        <f>IF(EmployeeData[[#This Row],[Compa-Ratio]]&lt;0.85,"less than 0.85",IF(EmployeeData[[#This Row],[Compa-Ratio]]&lt;1,"0.85-&lt;1.00",IF(EmployeeData[[#This Row],[Compa-Ratio]]&lt;1.15,"1.00-&lt;1.15",IF(EmployeeData[[#This Row],[Compa-Ratio]]&gt;=1.15,"1.15+"))))</f>
        <v>0.85-&lt;1.00</v>
      </c>
      <c r="O110" t="s">
        <v>25</v>
      </c>
      <c r="P110" t="s">
        <v>26</v>
      </c>
      <c r="Q110">
        <v>6</v>
      </c>
      <c r="R11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10">
        <v>60</v>
      </c>
      <c r="T110" t="str" cm="1">
        <f t="array" ref="T110">_xlfn.IFS(EmployeeData[[#This Row],[Engagement Score]]&lt;50,"Low",EmployeeData[[#This Row],[Engagement Score]]
&lt;70,"Moderate",
EmployeeData[[#This Row],[Engagement Score]]&lt;85,"High",TRUE,"Very high")</f>
        <v>Moderate</v>
      </c>
      <c r="U110">
        <v>6</v>
      </c>
      <c r="V110">
        <v>3.2</v>
      </c>
      <c r="W110" t="s">
        <v>33</v>
      </c>
      <c r="X110" t="s">
        <v>38</v>
      </c>
      <c r="Y110">
        <v>11</v>
      </c>
      <c r="Z110" t="s">
        <v>26</v>
      </c>
      <c r="AA110">
        <f>IF(EmployeeData[[#This Row],[Attrition]]="Yes",1,0)</f>
        <v>0</v>
      </c>
    </row>
    <row r="111" spans="1:27">
      <c r="A111" t="s">
        <v>162</v>
      </c>
      <c r="B111" t="str">
        <f>VLOOKUP(EmployeeData[[#This Row],[Employee ID]],GenderData[#All],2,FALSE)</f>
        <v>Male</v>
      </c>
      <c r="C111" t="s">
        <v>48</v>
      </c>
      <c r="D111" t="s">
        <v>49</v>
      </c>
      <c r="E111" t="s">
        <v>23</v>
      </c>
      <c r="F111" t="s">
        <v>24</v>
      </c>
      <c r="G111">
        <v>39</v>
      </c>
      <c r="H111" t="str">
        <f>IF(EmployeeData[[#This Row],[Age]]&lt;=31,"18-31",IF(EmployeeData[[#This Row],[Age]]&lt;=45,"32-45",IF(EmployeeData[[#This Row],[Age]]&lt;=59,"46-59",IF(EmployeeData[[#This Row],[Age]]&lt;=73,"60-73"))))</f>
        <v>32-45</v>
      </c>
      <c r="I111">
        <v>4.5999999999999996</v>
      </c>
      <c r="J11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11">
        <v>0.6</v>
      </c>
      <c r="L111" s="2">
        <v>46600</v>
      </c>
      <c r="M111" s="3">
        <v>0.99</v>
      </c>
      <c r="N111" s="3" t="str">
        <f>IF(EmployeeData[[#This Row],[Compa-Ratio]]&lt;0.85,"less than 0.85",IF(EmployeeData[[#This Row],[Compa-Ratio]]&lt;1,"0.85-&lt;1.00",IF(EmployeeData[[#This Row],[Compa-Ratio]]&lt;1.15,"1.00-&lt;1.15",IF(EmployeeData[[#This Row],[Compa-Ratio]]&gt;=1.15,"1.15+"))))</f>
        <v>0.85-&lt;1.00</v>
      </c>
      <c r="O111" t="s">
        <v>25</v>
      </c>
      <c r="P111" t="s">
        <v>26</v>
      </c>
      <c r="Q111">
        <v>1</v>
      </c>
      <c r="R11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11">
        <v>68</v>
      </c>
      <c r="T111" t="str" cm="1">
        <f t="array" ref="T111">_xlfn.IFS(EmployeeData[[#This Row],[Engagement Score]]&lt;50,"Low",EmployeeData[[#This Row],[Engagement Score]]
&lt;70,"Moderate",
EmployeeData[[#This Row],[Engagement Score]]&lt;85,"High",TRUE,"Very high")</f>
        <v>Moderate</v>
      </c>
      <c r="U111">
        <v>5</v>
      </c>
      <c r="V111">
        <v>3.2</v>
      </c>
      <c r="W111" t="s">
        <v>33</v>
      </c>
      <c r="X111" t="s">
        <v>38</v>
      </c>
      <c r="Y111">
        <v>30</v>
      </c>
      <c r="Z111" t="s">
        <v>26</v>
      </c>
      <c r="AA111">
        <f>IF(EmployeeData[[#This Row],[Attrition]]="Yes",1,0)</f>
        <v>0</v>
      </c>
    </row>
    <row r="112" spans="1:27">
      <c r="A112" t="s">
        <v>163</v>
      </c>
      <c r="B112" t="str">
        <f>VLOOKUP(EmployeeData[[#This Row],[Employee ID]],GenderData[#All],2,FALSE)</f>
        <v>Female</v>
      </c>
      <c r="C112" t="s">
        <v>66</v>
      </c>
      <c r="D112" t="s">
        <v>67</v>
      </c>
      <c r="E112" t="s">
        <v>41</v>
      </c>
      <c r="F112" t="s">
        <v>36</v>
      </c>
      <c r="G112">
        <v>39</v>
      </c>
      <c r="H112" t="str">
        <f>IF(EmployeeData[[#This Row],[Age]]&lt;=31,"18-31",IF(EmployeeData[[#This Row],[Age]]&lt;=45,"32-45",IF(EmployeeData[[#This Row],[Age]]&lt;=59,"46-59",IF(EmployeeData[[#This Row],[Age]]&lt;=73,"60-73"))))</f>
        <v>32-45</v>
      </c>
      <c r="I112">
        <v>7.4</v>
      </c>
      <c r="J11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2">
        <v>2.2000000000000002</v>
      </c>
      <c r="L112" s="2">
        <v>65000</v>
      </c>
      <c r="M112" s="3">
        <v>0.9</v>
      </c>
      <c r="N112" s="3" t="str">
        <f>IF(EmployeeData[[#This Row],[Compa-Ratio]]&lt;0.85,"less than 0.85",IF(EmployeeData[[#This Row],[Compa-Ratio]]&lt;1,"0.85-&lt;1.00",IF(EmployeeData[[#This Row],[Compa-Ratio]]&lt;1.15,"1.00-&lt;1.15",IF(EmployeeData[[#This Row],[Compa-Ratio]]&gt;=1.15,"1.15+"))))</f>
        <v>0.85-&lt;1.00</v>
      </c>
      <c r="O112" t="s">
        <v>25</v>
      </c>
      <c r="P112" t="s">
        <v>26</v>
      </c>
      <c r="Q112">
        <v>16</v>
      </c>
      <c r="R11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12">
        <v>81</v>
      </c>
      <c r="T112" t="str" cm="1">
        <f t="array" ref="T112">_xlfn.IFS(EmployeeData[[#This Row],[Engagement Score]]&lt;50,"Low",EmployeeData[[#This Row],[Engagement Score]]
&lt;70,"Moderate",
EmployeeData[[#This Row],[Engagement Score]]&lt;85,"High",TRUE,"Very high")</f>
        <v>High</v>
      </c>
      <c r="U112">
        <v>4</v>
      </c>
      <c r="V112">
        <v>1.5</v>
      </c>
      <c r="W112" t="s">
        <v>27</v>
      </c>
      <c r="X112" t="s">
        <v>26</v>
      </c>
      <c r="Y112">
        <v>16</v>
      </c>
      <c r="Z112" t="s">
        <v>26</v>
      </c>
      <c r="AA112">
        <f>IF(EmployeeData[[#This Row],[Attrition]]="Yes",1,0)</f>
        <v>0</v>
      </c>
    </row>
    <row r="113" spans="1:27">
      <c r="A113" t="s">
        <v>164</v>
      </c>
      <c r="B113" t="str">
        <f>VLOOKUP(EmployeeData[[#This Row],[Employee ID]],GenderData[#All],2,FALSE)</f>
        <v>Female</v>
      </c>
      <c r="C113" t="s">
        <v>43</v>
      </c>
      <c r="D113" t="s">
        <v>44</v>
      </c>
      <c r="E113" t="s">
        <v>23</v>
      </c>
      <c r="F113" t="s">
        <v>24</v>
      </c>
      <c r="G113">
        <v>31</v>
      </c>
      <c r="H113" t="str">
        <f>IF(EmployeeData[[#This Row],[Age]]&lt;=31,"18-31",IF(EmployeeData[[#This Row],[Age]]&lt;=45,"32-45",IF(EmployeeData[[#This Row],[Age]]&lt;=59,"46-59",IF(EmployeeData[[#This Row],[Age]]&lt;=73,"60-73"))))</f>
        <v>18-31</v>
      </c>
      <c r="I113">
        <v>5.5</v>
      </c>
      <c r="J11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3">
        <v>0.5</v>
      </c>
      <c r="L113" s="2">
        <v>46800</v>
      </c>
      <c r="M113" s="3">
        <v>0.96</v>
      </c>
      <c r="N113" s="3" t="str">
        <f>IF(EmployeeData[[#This Row],[Compa-Ratio]]&lt;0.85,"less than 0.85",IF(EmployeeData[[#This Row],[Compa-Ratio]]&lt;1,"0.85-&lt;1.00",IF(EmployeeData[[#This Row],[Compa-Ratio]]&lt;1.15,"1.00-&lt;1.15",IF(EmployeeData[[#This Row],[Compa-Ratio]]&gt;=1.15,"1.15+"))))</f>
        <v>0.85-&lt;1.00</v>
      </c>
      <c r="O113" t="s">
        <v>25</v>
      </c>
      <c r="P113" t="s">
        <v>26</v>
      </c>
      <c r="Q113">
        <v>23</v>
      </c>
      <c r="R11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13">
        <v>77</v>
      </c>
      <c r="T113" t="str" cm="1">
        <f t="array" ref="T113">_xlfn.IFS(EmployeeData[[#This Row],[Engagement Score]]&lt;50,"Low",EmployeeData[[#This Row],[Engagement Score]]
&lt;70,"Moderate",
EmployeeData[[#This Row],[Engagement Score]]&lt;85,"High",TRUE,"Very high")</f>
        <v>High</v>
      </c>
      <c r="U113">
        <v>10</v>
      </c>
      <c r="V113">
        <v>6</v>
      </c>
      <c r="W113" t="s">
        <v>33</v>
      </c>
      <c r="X113" t="s">
        <v>26</v>
      </c>
      <c r="Y113">
        <v>15</v>
      </c>
      <c r="Z113" t="s">
        <v>26</v>
      </c>
      <c r="AA113">
        <f>IF(EmployeeData[[#This Row],[Attrition]]="Yes",1,0)</f>
        <v>0</v>
      </c>
    </row>
    <row r="114" spans="1:27">
      <c r="A114" t="s">
        <v>165</v>
      </c>
      <c r="B114" t="str">
        <f>VLOOKUP(EmployeeData[[#This Row],[Employee ID]],GenderData[#All],2,FALSE)</f>
        <v>Male</v>
      </c>
      <c r="C114" t="s">
        <v>29</v>
      </c>
      <c r="D114" t="s">
        <v>30</v>
      </c>
      <c r="E114" t="s">
        <v>23</v>
      </c>
      <c r="F114" t="s">
        <v>24</v>
      </c>
      <c r="G114">
        <v>34</v>
      </c>
      <c r="H114" t="str">
        <f>IF(EmployeeData[[#This Row],[Age]]&lt;=31,"18-31",IF(EmployeeData[[#This Row],[Age]]&lt;=45,"32-45",IF(EmployeeData[[#This Row],[Age]]&lt;=59,"46-59",IF(EmployeeData[[#This Row],[Age]]&lt;=73,"60-73"))))</f>
        <v>32-45</v>
      </c>
      <c r="I114">
        <v>0.2</v>
      </c>
      <c r="J11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14">
        <v>0.2</v>
      </c>
      <c r="L114" s="2">
        <v>47000</v>
      </c>
      <c r="M114" s="3">
        <v>1.01</v>
      </c>
      <c r="N114" s="3" t="str">
        <f>IF(EmployeeData[[#This Row],[Compa-Ratio]]&lt;0.85,"less than 0.85",IF(EmployeeData[[#This Row],[Compa-Ratio]]&lt;1,"0.85-&lt;1.00",IF(EmployeeData[[#This Row],[Compa-Ratio]]&lt;1.15,"1.00-&lt;1.15",IF(EmployeeData[[#This Row],[Compa-Ratio]]&gt;=1.15,"1.15+"))))</f>
        <v>1.00-&lt;1.15</v>
      </c>
      <c r="O114" t="s">
        <v>25</v>
      </c>
      <c r="P114" t="s">
        <v>26</v>
      </c>
      <c r="Q114">
        <v>26</v>
      </c>
      <c r="R11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14">
        <v>86</v>
      </c>
      <c r="T114" t="str" cm="1">
        <f t="array" ref="T114">_xlfn.IFS(EmployeeData[[#This Row],[Engagement Score]]&lt;50,"Low",EmployeeData[[#This Row],[Engagement Score]]
&lt;70,"Moderate",
EmployeeData[[#This Row],[Engagement Score]]&lt;85,"High",TRUE,"Very high")</f>
        <v>Very high</v>
      </c>
      <c r="U114">
        <v>4</v>
      </c>
      <c r="V114">
        <v>4</v>
      </c>
      <c r="W114" t="s">
        <v>27</v>
      </c>
      <c r="X114" t="s">
        <v>26</v>
      </c>
      <c r="Y114">
        <v>30</v>
      </c>
      <c r="Z114" t="s">
        <v>26</v>
      </c>
      <c r="AA114">
        <f>IF(EmployeeData[[#This Row],[Attrition]]="Yes",1,0)</f>
        <v>0</v>
      </c>
    </row>
    <row r="115" spans="1:27">
      <c r="A115" t="s">
        <v>166</v>
      </c>
      <c r="B115" t="str">
        <f>VLOOKUP(EmployeeData[[#This Row],[Employee ID]],GenderData[#All],2,FALSE)</f>
        <v>Male</v>
      </c>
      <c r="C115" t="s">
        <v>52</v>
      </c>
      <c r="D115" t="s">
        <v>30</v>
      </c>
      <c r="E115" t="s">
        <v>55</v>
      </c>
      <c r="F115" t="s">
        <v>32</v>
      </c>
      <c r="G115">
        <v>58</v>
      </c>
      <c r="H115" t="str">
        <f>IF(EmployeeData[[#This Row],[Age]]&lt;=31,"18-31",IF(EmployeeData[[#This Row],[Age]]&lt;=45,"32-45",IF(EmployeeData[[#This Row],[Age]]&lt;=59,"46-59",IF(EmployeeData[[#This Row],[Age]]&lt;=73,"60-73"))))</f>
        <v>46-59</v>
      </c>
      <c r="I115">
        <v>6.2</v>
      </c>
      <c r="J11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5">
        <v>1.4</v>
      </c>
      <c r="L115" s="2">
        <v>65700</v>
      </c>
      <c r="M115" s="3">
        <v>1.06</v>
      </c>
      <c r="N115" s="3" t="str">
        <f>IF(EmployeeData[[#This Row],[Compa-Ratio]]&lt;0.85,"less than 0.85",IF(EmployeeData[[#This Row],[Compa-Ratio]]&lt;1,"0.85-&lt;1.00",IF(EmployeeData[[#This Row],[Compa-Ratio]]&lt;1.15,"1.00-&lt;1.15",IF(EmployeeData[[#This Row],[Compa-Ratio]]&gt;=1.15,"1.15+"))))</f>
        <v>1.00-&lt;1.15</v>
      </c>
      <c r="O115" t="s">
        <v>37</v>
      </c>
      <c r="P115" t="s">
        <v>26</v>
      </c>
      <c r="Q115">
        <v>20</v>
      </c>
      <c r="R1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15">
        <v>77</v>
      </c>
      <c r="T115" t="str" cm="1">
        <f t="array" ref="T115">_xlfn.IFS(EmployeeData[[#This Row],[Engagement Score]]&lt;50,"Low",EmployeeData[[#This Row],[Engagement Score]]
&lt;70,"Moderate",
EmployeeData[[#This Row],[Engagement Score]]&lt;85,"High",TRUE,"Very high")</f>
        <v>High</v>
      </c>
      <c r="U115">
        <v>2</v>
      </c>
      <c r="V115">
        <v>1.9</v>
      </c>
      <c r="W115" t="s">
        <v>33</v>
      </c>
      <c r="X115" t="s">
        <v>26</v>
      </c>
      <c r="Y115">
        <v>12</v>
      </c>
      <c r="Z115" t="s">
        <v>26</v>
      </c>
      <c r="AA115">
        <f>IF(EmployeeData[[#This Row],[Attrition]]="Yes",1,0)</f>
        <v>0</v>
      </c>
    </row>
    <row r="116" spans="1:27">
      <c r="A116" t="s">
        <v>167</v>
      </c>
      <c r="B116" t="str">
        <f>VLOOKUP(EmployeeData[[#This Row],[Employee ID]],GenderData[#All],2,FALSE)</f>
        <v>Female</v>
      </c>
      <c r="C116" t="s">
        <v>40</v>
      </c>
      <c r="D116" t="s">
        <v>40</v>
      </c>
      <c r="E116" t="s">
        <v>23</v>
      </c>
      <c r="F116" t="s">
        <v>32</v>
      </c>
      <c r="G116">
        <v>49</v>
      </c>
      <c r="H116" t="str">
        <f>IF(EmployeeData[[#This Row],[Age]]&lt;=31,"18-31",IF(EmployeeData[[#This Row],[Age]]&lt;=45,"32-45",IF(EmployeeData[[#This Row],[Age]]&lt;=59,"46-59",IF(EmployeeData[[#This Row],[Age]]&lt;=73,"60-73"))))</f>
        <v>46-59</v>
      </c>
      <c r="I116">
        <v>5.6</v>
      </c>
      <c r="J11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6">
        <v>4.5999999999999996</v>
      </c>
      <c r="L116" s="2">
        <v>63500</v>
      </c>
      <c r="M116" s="3">
        <v>1.06</v>
      </c>
      <c r="N116" s="3" t="str">
        <f>IF(EmployeeData[[#This Row],[Compa-Ratio]]&lt;0.85,"less than 0.85",IF(EmployeeData[[#This Row],[Compa-Ratio]]&lt;1,"0.85-&lt;1.00",IF(EmployeeData[[#This Row],[Compa-Ratio]]&lt;1.15,"1.00-&lt;1.15",IF(EmployeeData[[#This Row],[Compa-Ratio]]&gt;=1.15,"1.15+"))))</f>
        <v>1.00-&lt;1.15</v>
      </c>
      <c r="O116" t="s">
        <v>37</v>
      </c>
      <c r="P116" t="s">
        <v>38</v>
      </c>
      <c r="Q116">
        <v>7</v>
      </c>
      <c r="R11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16">
        <v>96</v>
      </c>
      <c r="T116" t="str" cm="1">
        <f t="array" ref="T116">_xlfn.IFS(EmployeeData[[#This Row],[Engagement Score]]&lt;50,"Low",EmployeeData[[#This Row],[Engagement Score]]
&lt;70,"Moderate",
EmployeeData[[#This Row],[Engagement Score]]&lt;85,"High",TRUE,"Very high")</f>
        <v>Very high</v>
      </c>
      <c r="U116">
        <v>7</v>
      </c>
      <c r="V116">
        <v>1.2</v>
      </c>
      <c r="W116" t="s">
        <v>33</v>
      </c>
      <c r="X116" t="s">
        <v>38</v>
      </c>
      <c r="Y116">
        <v>7</v>
      </c>
      <c r="Z116" t="s">
        <v>26</v>
      </c>
      <c r="AA116">
        <f>IF(EmployeeData[[#This Row],[Attrition]]="Yes",1,0)</f>
        <v>0</v>
      </c>
    </row>
    <row r="117" spans="1:27">
      <c r="A117" t="s">
        <v>168</v>
      </c>
      <c r="B117" t="str">
        <f>VLOOKUP(EmployeeData[[#This Row],[Employee ID]],GenderData[#All],2,FALSE)</f>
        <v>Male</v>
      </c>
      <c r="C117" t="s">
        <v>52</v>
      </c>
      <c r="D117" t="s">
        <v>30</v>
      </c>
      <c r="E117" t="s">
        <v>45</v>
      </c>
      <c r="F117" t="s">
        <v>32</v>
      </c>
      <c r="G117">
        <v>25</v>
      </c>
      <c r="H117" t="str">
        <f>IF(EmployeeData[[#This Row],[Age]]&lt;=31,"18-31",IF(EmployeeData[[#This Row],[Age]]&lt;=45,"32-45",IF(EmployeeData[[#This Row],[Age]]&lt;=59,"46-59",IF(EmployeeData[[#This Row],[Age]]&lt;=73,"60-73"))))</f>
        <v>18-31</v>
      </c>
      <c r="I117">
        <v>9.3000000000000007</v>
      </c>
      <c r="J11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7">
        <v>3.3</v>
      </c>
      <c r="L117" s="2">
        <v>53800</v>
      </c>
      <c r="M117" s="3">
        <v>0.87</v>
      </c>
      <c r="N117" s="3" t="str">
        <f>IF(EmployeeData[[#This Row],[Compa-Ratio]]&lt;0.85,"less than 0.85",IF(EmployeeData[[#This Row],[Compa-Ratio]]&lt;1,"0.85-&lt;1.00",IF(EmployeeData[[#This Row],[Compa-Ratio]]&lt;1.15,"1.00-&lt;1.15",IF(EmployeeData[[#This Row],[Compa-Ratio]]&gt;=1.15,"1.15+"))))</f>
        <v>0.85-&lt;1.00</v>
      </c>
      <c r="O117" t="s">
        <v>25</v>
      </c>
      <c r="P117" t="s">
        <v>26</v>
      </c>
      <c r="Q117">
        <v>1</v>
      </c>
      <c r="R11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17">
        <v>70</v>
      </c>
      <c r="T117" t="str" cm="1">
        <f t="array" ref="T117">_xlfn.IFS(EmployeeData[[#This Row],[Engagement Score]]&lt;50,"Low",EmployeeData[[#This Row],[Engagement Score]]
&lt;70,"Moderate",
EmployeeData[[#This Row],[Engagement Score]]&lt;85,"High",TRUE,"Very high")</f>
        <v>High</v>
      </c>
      <c r="U117">
        <v>4</v>
      </c>
      <c r="V117">
        <v>2.5</v>
      </c>
      <c r="W117" t="s">
        <v>27</v>
      </c>
      <c r="X117" t="s">
        <v>26</v>
      </c>
      <c r="Y117">
        <v>45</v>
      </c>
      <c r="Z117" t="s">
        <v>26</v>
      </c>
      <c r="AA117">
        <f>IF(EmployeeData[[#This Row],[Attrition]]="Yes",1,0)</f>
        <v>0</v>
      </c>
    </row>
    <row r="118" spans="1:27">
      <c r="A118" t="s">
        <v>169</v>
      </c>
      <c r="B118" t="str">
        <f>VLOOKUP(EmployeeData[[#This Row],[Employee ID]],GenderData[#All],2,FALSE)</f>
        <v>Female</v>
      </c>
      <c r="C118" t="s">
        <v>52</v>
      </c>
      <c r="D118" t="s">
        <v>30</v>
      </c>
      <c r="E118" t="s">
        <v>23</v>
      </c>
      <c r="F118" t="s">
        <v>62</v>
      </c>
      <c r="G118">
        <v>21</v>
      </c>
      <c r="H118" t="str">
        <f>IF(EmployeeData[[#This Row],[Age]]&lt;=31,"18-31",IF(EmployeeData[[#This Row],[Age]]&lt;=45,"32-45",IF(EmployeeData[[#This Row],[Age]]&lt;=59,"46-59",IF(EmployeeData[[#This Row],[Age]]&lt;=73,"60-73"))))</f>
        <v>18-31</v>
      </c>
      <c r="I118">
        <v>10.6</v>
      </c>
      <c r="J11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18">
        <v>9.3000000000000007</v>
      </c>
      <c r="L118" s="2">
        <v>40300</v>
      </c>
      <c r="M118" s="3">
        <v>1.1100000000000001</v>
      </c>
      <c r="N118" s="3" t="str">
        <f>IF(EmployeeData[[#This Row],[Compa-Ratio]]&lt;0.85,"less than 0.85",IF(EmployeeData[[#This Row],[Compa-Ratio]]&lt;1,"0.85-&lt;1.00",IF(EmployeeData[[#This Row],[Compa-Ratio]]&lt;1.15,"1.00-&lt;1.15",IF(EmployeeData[[#This Row],[Compa-Ratio]]&gt;=1.15,"1.15+"))))</f>
        <v>1.00-&lt;1.15</v>
      </c>
      <c r="O118" t="s">
        <v>25</v>
      </c>
      <c r="P118" t="s">
        <v>38</v>
      </c>
      <c r="Q118">
        <v>1</v>
      </c>
      <c r="R11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18">
        <v>87</v>
      </c>
      <c r="T118" t="str" cm="1">
        <f t="array" ref="T118">_xlfn.IFS(EmployeeData[[#This Row],[Engagement Score]]&lt;50,"Low",EmployeeData[[#This Row],[Engagement Score]]
&lt;70,"Moderate",
EmployeeData[[#This Row],[Engagement Score]]&lt;85,"High",TRUE,"Very high")</f>
        <v>Very high</v>
      </c>
      <c r="U118">
        <v>9</v>
      </c>
      <c r="V118">
        <v>1.3</v>
      </c>
      <c r="W118" t="s">
        <v>27</v>
      </c>
      <c r="X118" t="s">
        <v>26</v>
      </c>
      <c r="Y118">
        <v>31</v>
      </c>
      <c r="Z118" t="s">
        <v>26</v>
      </c>
      <c r="AA118">
        <f>IF(EmployeeData[[#This Row],[Attrition]]="Yes",1,0)</f>
        <v>0</v>
      </c>
    </row>
    <row r="119" spans="1:27">
      <c r="A119" t="s">
        <v>170</v>
      </c>
      <c r="B119" t="str">
        <f>VLOOKUP(EmployeeData[[#This Row],[Employee ID]],GenderData[#All],2,FALSE)</f>
        <v>Female</v>
      </c>
      <c r="C119" t="s">
        <v>43</v>
      </c>
      <c r="D119" t="s">
        <v>44</v>
      </c>
      <c r="E119" t="s">
        <v>23</v>
      </c>
      <c r="F119" t="s">
        <v>36</v>
      </c>
      <c r="G119">
        <v>39</v>
      </c>
      <c r="H119" t="str">
        <f>IF(EmployeeData[[#This Row],[Age]]&lt;=31,"18-31",IF(EmployeeData[[#This Row],[Age]]&lt;=45,"32-45",IF(EmployeeData[[#This Row],[Age]]&lt;=59,"46-59",IF(EmployeeData[[#This Row],[Age]]&lt;=73,"60-73"))))</f>
        <v>32-45</v>
      </c>
      <c r="I119">
        <v>9</v>
      </c>
      <c r="J11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19">
        <v>0.4</v>
      </c>
      <c r="L119" s="2">
        <v>79800</v>
      </c>
      <c r="M119" s="3">
        <v>1.06</v>
      </c>
      <c r="N119" s="3" t="str">
        <f>IF(EmployeeData[[#This Row],[Compa-Ratio]]&lt;0.85,"less than 0.85",IF(EmployeeData[[#This Row],[Compa-Ratio]]&lt;1,"0.85-&lt;1.00",IF(EmployeeData[[#This Row],[Compa-Ratio]]&lt;1.15,"1.00-&lt;1.15",IF(EmployeeData[[#This Row],[Compa-Ratio]]&gt;=1.15,"1.15+"))))</f>
        <v>1.00-&lt;1.15</v>
      </c>
      <c r="O119" t="s">
        <v>25</v>
      </c>
      <c r="P119" t="s">
        <v>26</v>
      </c>
      <c r="Q119">
        <v>5</v>
      </c>
      <c r="R11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19">
        <v>68</v>
      </c>
      <c r="T119" t="str" cm="1">
        <f t="array" ref="T119">_xlfn.IFS(EmployeeData[[#This Row],[Engagement Score]]&lt;50,"Low",EmployeeData[[#This Row],[Engagement Score]]
&lt;70,"Moderate",
EmployeeData[[#This Row],[Engagement Score]]&lt;85,"High",TRUE,"Very high")</f>
        <v>Moderate</v>
      </c>
      <c r="U119">
        <v>11</v>
      </c>
      <c r="V119">
        <v>2.2999999999999998</v>
      </c>
      <c r="W119" t="s">
        <v>50</v>
      </c>
      <c r="X119" t="s">
        <v>38</v>
      </c>
      <c r="Y119">
        <v>21</v>
      </c>
      <c r="Z119" t="s">
        <v>38</v>
      </c>
      <c r="AA119">
        <f>IF(EmployeeData[[#This Row],[Attrition]]="Yes",1,0)</f>
        <v>1</v>
      </c>
    </row>
    <row r="120" spans="1:27">
      <c r="A120" t="s">
        <v>171</v>
      </c>
      <c r="B120" t="str">
        <f>VLOOKUP(EmployeeData[[#This Row],[Employee ID]],GenderData[#All],2,FALSE)</f>
        <v>Female</v>
      </c>
      <c r="C120" t="s">
        <v>29</v>
      </c>
      <c r="D120" t="s">
        <v>30</v>
      </c>
      <c r="E120" t="s">
        <v>23</v>
      </c>
      <c r="F120" t="s">
        <v>24</v>
      </c>
      <c r="G120">
        <v>46</v>
      </c>
      <c r="H120" t="str">
        <f>IF(EmployeeData[[#This Row],[Age]]&lt;=31,"18-31",IF(EmployeeData[[#This Row],[Age]]&lt;=45,"32-45",IF(EmployeeData[[#This Row],[Age]]&lt;=59,"46-59",IF(EmployeeData[[#This Row],[Age]]&lt;=73,"60-73"))))</f>
        <v>46-59</v>
      </c>
      <c r="I120">
        <v>4.0999999999999996</v>
      </c>
      <c r="J12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0">
        <v>0.8</v>
      </c>
      <c r="L120" s="2">
        <v>49000</v>
      </c>
      <c r="M120" s="3">
        <v>1.01</v>
      </c>
      <c r="N120" s="3" t="str">
        <f>IF(EmployeeData[[#This Row],[Compa-Ratio]]&lt;0.85,"less than 0.85",IF(EmployeeData[[#This Row],[Compa-Ratio]]&lt;1,"0.85-&lt;1.00",IF(EmployeeData[[#This Row],[Compa-Ratio]]&lt;1.15,"1.00-&lt;1.15",IF(EmployeeData[[#This Row],[Compa-Ratio]]&gt;=1.15,"1.15+"))))</f>
        <v>1.00-&lt;1.15</v>
      </c>
      <c r="O120" t="s">
        <v>75</v>
      </c>
      <c r="P120" t="s">
        <v>38</v>
      </c>
      <c r="Q120">
        <v>8</v>
      </c>
      <c r="R12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20">
        <v>77</v>
      </c>
      <c r="T120" t="str" cm="1">
        <f t="array" ref="T120">_xlfn.IFS(EmployeeData[[#This Row],[Engagement Score]]&lt;50,"Low",EmployeeData[[#This Row],[Engagement Score]]
&lt;70,"Moderate",
EmployeeData[[#This Row],[Engagement Score]]&lt;85,"High",TRUE,"Very high")</f>
        <v>High</v>
      </c>
      <c r="U120">
        <v>4</v>
      </c>
      <c r="V120">
        <v>3</v>
      </c>
      <c r="W120" t="s">
        <v>50</v>
      </c>
      <c r="X120" t="s">
        <v>26</v>
      </c>
      <c r="Y120">
        <v>24</v>
      </c>
      <c r="Z120" t="s">
        <v>26</v>
      </c>
      <c r="AA120">
        <f>IF(EmployeeData[[#This Row],[Attrition]]="Yes",1,0)</f>
        <v>0</v>
      </c>
    </row>
    <row r="121" spans="1:27">
      <c r="A121" t="s">
        <v>172</v>
      </c>
      <c r="B121" t="str">
        <f>VLOOKUP(EmployeeData[[#This Row],[Employee ID]],GenderData[#All],2,FALSE)</f>
        <v>Female</v>
      </c>
      <c r="C121" t="s">
        <v>40</v>
      </c>
      <c r="D121" t="s">
        <v>40</v>
      </c>
      <c r="E121" t="s">
        <v>23</v>
      </c>
      <c r="F121" t="s">
        <v>24</v>
      </c>
      <c r="G121">
        <v>33</v>
      </c>
      <c r="H121" t="str">
        <f>IF(EmployeeData[[#This Row],[Age]]&lt;=31,"18-31",IF(EmployeeData[[#This Row],[Age]]&lt;=45,"32-45",IF(EmployeeData[[#This Row],[Age]]&lt;=59,"46-59",IF(EmployeeData[[#This Row],[Age]]&lt;=73,"60-73"))))</f>
        <v>32-45</v>
      </c>
      <c r="I121">
        <v>0.9</v>
      </c>
      <c r="J12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21">
        <v>0.9</v>
      </c>
      <c r="L121" s="2">
        <v>48000</v>
      </c>
      <c r="M121" s="3">
        <v>0.96</v>
      </c>
      <c r="N121" s="3" t="str">
        <f>IF(EmployeeData[[#This Row],[Compa-Ratio]]&lt;0.85,"less than 0.85",IF(EmployeeData[[#This Row],[Compa-Ratio]]&lt;1,"0.85-&lt;1.00",IF(EmployeeData[[#This Row],[Compa-Ratio]]&lt;1.15,"1.00-&lt;1.15",IF(EmployeeData[[#This Row],[Compa-Ratio]]&gt;=1.15,"1.15+"))))</f>
        <v>0.85-&lt;1.00</v>
      </c>
      <c r="O121" t="s">
        <v>75</v>
      </c>
      <c r="P121" t="s">
        <v>26</v>
      </c>
      <c r="Q121">
        <v>15</v>
      </c>
      <c r="R1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1">
        <v>83</v>
      </c>
      <c r="T121" t="str" cm="1">
        <f t="array" ref="T121">_xlfn.IFS(EmployeeData[[#This Row],[Engagement Score]]&lt;50,"Low",EmployeeData[[#This Row],[Engagement Score]]
&lt;70,"Moderate",
EmployeeData[[#This Row],[Engagement Score]]&lt;85,"High",TRUE,"Very high")</f>
        <v>High</v>
      </c>
      <c r="U121">
        <v>11</v>
      </c>
      <c r="V121">
        <v>1.5</v>
      </c>
      <c r="W121" t="s">
        <v>33</v>
      </c>
      <c r="X121" t="s">
        <v>38</v>
      </c>
      <c r="Y121">
        <v>30</v>
      </c>
      <c r="Z121" t="s">
        <v>26</v>
      </c>
      <c r="AA121">
        <f>IF(EmployeeData[[#This Row],[Attrition]]="Yes",1,0)</f>
        <v>0</v>
      </c>
    </row>
    <row r="122" spans="1:27">
      <c r="A122" t="s">
        <v>173</v>
      </c>
      <c r="B122" t="str">
        <f>VLOOKUP(EmployeeData[[#This Row],[Employee ID]],GenderData[#All],2,FALSE)</f>
        <v>Female</v>
      </c>
      <c r="C122" t="s">
        <v>52</v>
      </c>
      <c r="D122" t="s">
        <v>30</v>
      </c>
      <c r="E122" t="s">
        <v>55</v>
      </c>
      <c r="F122" t="s">
        <v>36</v>
      </c>
      <c r="G122">
        <v>47</v>
      </c>
      <c r="H122" t="str">
        <f>IF(EmployeeData[[#This Row],[Age]]&lt;=31,"18-31",IF(EmployeeData[[#This Row],[Age]]&lt;=45,"32-45",IF(EmployeeData[[#This Row],[Age]]&lt;=59,"46-59",IF(EmployeeData[[#This Row],[Age]]&lt;=73,"60-73"))))</f>
        <v>46-59</v>
      </c>
      <c r="I122">
        <v>3.4</v>
      </c>
      <c r="J1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2">
        <v>2.7</v>
      </c>
      <c r="L122" s="2">
        <v>73600</v>
      </c>
      <c r="M122" s="3">
        <v>0.93</v>
      </c>
      <c r="N122" s="3" t="str">
        <f>IF(EmployeeData[[#This Row],[Compa-Ratio]]&lt;0.85,"less than 0.85",IF(EmployeeData[[#This Row],[Compa-Ratio]]&lt;1,"0.85-&lt;1.00",IF(EmployeeData[[#This Row],[Compa-Ratio]]&lt;1.15,"1.00-&lt;1.15",IF(EmployeeData[[#This Row],[Compa-Ratio]]&gt;=1.15,"1.15+"))))</f>
        <v>0.85-&lt;1.00</v>
      </c>
      <c r="O122" t="s">
        <v>25</v>
      </c>
      <c r="P122" t="s">
        <v>26</v>
      </c>
      <c r="Q122">
        <v>7</v>
      </c>
      <c r="R12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22">
        <v>91</v>
      </c>
      <c r="T122" t="str" cm="1">
        <f t="array" ref="T122">_xlfn.IFS(EmployeeData[[#This Row],[Engagement Score]]&lt;50,"Low",EmployeeData[[#This Row],[Engagement Score]]
&lt;70,"Moderate",
EmployeeData[[#This Row],[Engagement Score]]&lt;85,"High",TRUE,"Very high")</f>
        <v>Very high</v>
      </c>
      <c r="U122">
        <v>9</v>
      </c>
      <c r="V122">
        <v>0.2</v>
      </c>
      <c r="W122" t="s">
        <v>33</v>
      </c>
      <c r="X122" t="s">
        <v>38</v>
      </c>
      <c r="Y122">
        <v>36</v>
      </c>
      <c r="Z122" t="s">
        <v>26</v>
      </c>
      <c r="AA122">
        <f>IF(EmployeeData[[#This Row],[Attrition]]="Yes",1,0)</f>
        <v>0</v>
      </c>
    </row>
    <row r="123" spans="1:27">
      <c r="A123" t="s">
        <v>174</v>
      </c>
      <c r="B123" t="str">
        <f>VLOOKUP(EmployeeData[[#This Row],[Employee ID]],GenderData[#All],2,FALSE)</f>
        <v>Male</v>
      </c>
      <c r="C123" t="s">
        <v>29</v>
      </c>
      <c r="D123" t="s">
        <v>30</v>
      </c>
      <c r="E123" t="s">
        <v>55</v>
      </c>
      <c r="F123" t="s">
        <v>59</v>
      </c>
      <c r="G123">
        <v>39</v>
      </c>
      <c r="H123" t="str">
        <f>IF(EmployeeData[[#This Row],[Age]]&lt;=31,"18-31",IF(EmployeeData[[#This Row],[Age]]&lt;=45,"32-45",IF(EmployeeData[[#This Row],[Age]]&lt;=59,"46-59",IF(EmployeeData[[#This Row],[Age]]&lt;=73,"60-73"))))</f>
        <v>32-45</v>
      </c>
      <c r="I123">
        <v>4</v>
      </c>
      <c r="J12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3">
        <v>1.7</v>
      </c>
      <c r="L123" s="2">
        <v>100300</v>
      </c>
      <c r="M123" s="3">
        <v>1.04</v>
      </c>
      <c r="N123" s="3" t="str">
        <f>IF(EmployeeData[[#This Row],[Compa-Ratio]]&lt;0.85,"less than 0.85",IF(EmployeeData[[#This Row],[Compa-Ratio]]&lt;1,"0.85-&lt;1.00",IF(EmployeeData[[#This Row],[Compa-Ratio]]&lt;1.15,"1.00-&lt;1.15",IF(EmployeeData[[#This Row],[Compa-Ratio]]&gt;=1.15,"1.15+"))))</f>
        <v>1.00-&lt;1.15</v>
      </c>
      <c r="O123" t="s">
        <v>37</v>
      </c>
      <c r="P123" t="s">
        <v>26</v>
      </c>
      <c r="Q123">
        <v>19</v>
      </c>
      <c r="R1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3">
        <v>81</v>
      </c>
      <c r="T123" t="str" cm="1">
        <f t="array" ref="T123">_xlfn.IFS(EmployeeData[[#This Row],[Engagement Score]]&lt;50,"Low",EmployeeData[[#This Row],[Engagement Score]]
&lt;70,"Moderate",
EmployeeData[[#This Row],[Engagement Score]]&lt;85,"High",TRUE,"Very high")</f>
        <v>High</v>
      </c>
      <c r="U123">
        <v>3</v>
      </c>
      <c r="V123">
        <v>3.6</v>
      </c>
      <c r="W123" t="s">
        <v>33</v>
      </c>
      <c r="X123" t="s">
        <v>38</v>
      </c>
      <c r="Y123">
        <v>15</v>
      </c>
      <c r="Z123" t="s">
        <v>38</v>
      </c>
      <c r="AA123">
        <f>IF(EmployeeData[[#This Row],[Attrition]]="Yes",1,0)</f>
        <v>1</v>
      </c>
    </row>
    <row r="124" spans="1:27">
      <c r="A124" t="s">
        <v>175</v>
      </c>
      <c r="B124" t="str">
        <f>VLOOKUP(EmployeeData[[#This Row],[Employee ID]],GenderData[#All],2,FALSE)</f>
        <v>Female</v>
      </c>
      <c r="C124" t="s">
        <v>66</v>
      </c>
      <c r="D124" t="s">
        <v>67</v>
      </c>
      <c r="E124" t="s">
        <v>45</v>
      </c>
      <c r="F124" t="s">
        <v>36</v>
      </c>
      <c r="G124">
        <v>37</v>
      </c>
      <c r="H124" t="str">
        <f>IF(EmployeeData[[#This Row],[Age]]&lt;=31,"18-31",IF(EmployeeData[[#This Row],[Age]]&lt;=45,"32-45",IF(EmployeeData[[#This Row],[Age]]&lt;=59,"46-59",IF(EmployeeData[[#This Row],[Age]]&lt;=73,"60-73"))))</f>
        <v>32-45</v>
      </c>
      <c r="I124">
        <v>11.1</v>
      </c>
      <c r="J12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24">
        <v>8.1999999999999993</v>
      </c>
      <c r="L124" s="2">
        <v>82100</v>
      </c>
      <c r="M124" s="3">
        <v>1.0900000000000001</v>
      </c>
      <c r="N124" s="3" t="str">
        <f>IF(EmployeeData[[#This Row],[Compa-Ratio]]&lt;0.85,"less than 0.85",IF(EmployeeData[[#This Row],[Compa-Ratio]]&lt;1,"0.85-&lt;1.00",IF(EmployeeData[[#This Row],[Compa-Ratio]]&lt;1.15,"1.00-&lt;1.15",IF(EmployeeData[[#This Row],[Compa-Ratio]]&gt;=1.15,"1.15+"))))</f>
        <v>1.00-&lt;1.15</v>
      </c>
      <c r="O124" t="s">
        <v>37</v>
      </c>
      <c r="P124" t="s">
        <v>38</v>
      </c>
      <c r="Q124">
        <v>14</v>
      </c>
      <c r="R12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4">
        <v>73</v>
      </c>
      <c r="T124" t="str" cm="1">
        <f t="array" ref="T124">_xlfn.IFS(EmployeeData[[#This Row],[Engagement Score]]&lt;50,"Low",EmployeeData[[#This Row],[Engagement Score]]
&lt;70,"Moderate",
EmployeeData[[#This Row],[Engagement Score]]&lt;85,"High",TRUE,"Very high")</f>
        <v>High</v>
      </c>
      <c r="U124">
        <v>2</v>
      </c>
      <c r="V124">
        <v>1.6</v>
      </c>
      <c r="W124" t="s">
        <v>27</v>
      </c>
      <c r="X124" t="s">
        <v>38</v>
      </c>
      <c r="Y124">
        <v>28</v>
      </c>
      <c r="Z124" t="s">
        <v>26</v>
      </c>
      <c r="AA124">
        <f>IF(EmployeeData[[#This Row],[Attrition]]="Yes",1,0)</f>
        <v>0</v>
      </c>
    </row>
    <row r="125" spans="1:27">
      <c r="A125" t="s">
        <v>176</v>
      </c>
      <c r="B125" t="str">
        <f>VLOOKUP(EmployeeData[[#This Row],[Employee ID]],GenderData[#All],2,FALSE)</f>
        <v>Female</v>
      </c>
      <c r="C125" t="s">
        <v>48</v>
      </c>
      <c r="D125" t="s">
        <v>49</v>
      </c>
      <c r="E125" t="s">
        <v>73</v>
      </c>
      <c r="F125" t="s">
        <v>36</v>
      </c>
      <c r="G125">
        <v>45</v>
      </c>
      <c r="H125" t="str">
        <f>IF(EmployeeData[[#This Row],[Age]]&lt;=31,"18-31",IF(EmployeeData[[#This Row],[Age]]&lt;=45,"32-45",IF(EmployeeData[[#This Row],[Age]]&lt;=59,"46-59",IF(EmployeeData[[#This Row],[Age]]&lt;=73,"60-73"))))</f>
        <v>32-45</v>
      </c>
      <c r="I125">
        <v>2.2000000000000002</v>
      </c>
      <c r="J1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5">
        <v>2.1</v>
      </c>
      <c r="L125" s="2">
        <v>63000</v>
      </c>
      <c r="M125" s="3">
        <v>0.81</v>
      </c>
      <c r="N125" s="3" t="str">
        <f>IF(EmployeeData[[#This Row],[Compa-Ratio]]&lt;0.85,"less than 0.85",IF(EmployeeData[[#This Row],[Compa-Ratio]]&lt;1,"0.85-&lt;1.00",IF(EmployeeData[[#This Row],[Compa-Ratio]]&lt;1.15,"1.00-&lt;1.15",IF(EmployeeData[[#This Row],[Compa-Ratio]]&gt;=1.15,"1.15+"))))</f>
        <v>less than 0.85</v>
      </c>
      <c r="O125" t="s">
        <v>37</v>
      </c>
      <c r="P125" t="s">
        <v>38</v>
      </c>
      <c r="Q125">
        <v>16</v>
      </c>
      <c r="R12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5">
        <v>89</v>
      </c>
      <c r="T125" t="str" cm="1">
        <f t="array" ref="T125">_xlfn.IFS(EmployeeData[[#This Row],[Engagement Score]]&lt;50,"Low",EmployeeData[[#This Row],[Engagement Score]]
&lt;70,"Moderate",
EmployeeData[[#This Row],[Engagement Score]]&lt;85,"High",TRUE,"Very high")</f>
        <v>Very high</v>
      </c>
      <c r="U125">
        <v>2</v>
      </c>
      <c r="V125">
        <v>2.9</v>
      </c>
      <c r="W125" t="s">
        <v>50</v>
      </c>
      <c r="X125" t="s">
        <v>26</v>
      </c>
      <c r="Y125">
        <v>18</v>
      </c>
      <c r="Z125" t="s">
        <v>26</v>
      </c>
      <c r="AA125">
        <f>IF(EmployeeData[[#This Row],[Attrition]]="Yes",1,0)</f>
        <v>0</v>
      </c>
    </row>
    <row r="126" spans="1:27">
      <c r="A126" t="s">
        <v>177</v>
      </c>
      <c r="B126" t="str">
        <f>VLOOKUP(EmployeeData[[#This Row],[Employee ID]],GenderData[#All],2,FALSE)</f>
        <v>Female</v>
      </c>
      <c r="C126" t="s">
        <v>43</v>
      </c>
      <c r="D126" t="s">
        <v>44</v>
      </c>
      <c r="E126" t="s">
        <v>23</v>
      </c>
      <c r="F126" t="s">
        <v>32</v>
      </c>
      <c r="G126">
        <v>33</v>
      </c>
      <c r="H126" t="str">
        <f>IF(EmployeeData[[#This Row],[Age]]&lt;=31,"18-31",IF(EmployeeData[[#This Row],[Age]]&lt;=45,"32-45",IF(EmployeeData[[#This Row],[Age]]&lt;=59,"46-59",IF(EmployeeData[[#This Row],[Age]]&lt;=73,"60-73"))))</f>
        <v>32-45</v>
      </c>
      <c r="I126">
        <v>1.2</v>
      </c>
      <c r="J12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26">
        <v>1</v>
      </c>
      <c r="L126" s="2">
        <v>58300</v>
      </c>
      <c r="M126" s="3">
        <v>0.98</v>
      </c>
      <c r="N126" s="3" t="str">
        <f>IF(EmployeeData[[#This Row],[Compa-Ratio]]&lt;0.85,"less than 0.85",IF(EmployeeData[[#This Row],[Compa-Ratio]]&lt;1,"0.85-&lt;1.00",IF(EmployeeData[[#This Row],[Compa-Ratio]]&lt;1.15,"1.00-&lt;1.15",IF(EmployeeData[[#This Row],[Compa-Ratio]]&gt;=1.15,"1.15+"))))</f>
        <v>0.85-&lt;1.00</v>
      </c>
      <c r="O126" t="s">
        <v>37</v>
      </c>
      <c r="P126" t="s">
        <v>26</v>
      </c>
      <c r="Q126">
        <v>26</v>
      </c>
      <c r="R12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26">
        <v>42</v>
      </c>
      <c r="T126" t="str" cm="1">
        <f t="array" ref="T126">_xlfn.IFS(EmployeeData[[#This Row],[Engagement Score]]&lt;50,"Low",EmployeeData[[#This Row],[Engagement Score]]
&lt;70,"Moderate",
EmployeeData[[#This Row],[Engagement Score]]&lt;85,"High",TRUE,"Very high")</f>
        <v>Low</v>
      </c>
      <c r="U126">
        <v>1</v>
      </c>
      <c r="V126">
        <v>2.4</v>
      </c>
      <c r="W126" t="s">
        <v>33</v>
      </c>
      <c r="X126" t="s">
        <v>26</v>
      </c>
      <c r="Y126">
        <v>22</v>
      </c>
      <c r="Z126" t="s">
        <v>26</v>
      </c>
      <c r="AA126">
        <f>IF(EmployeeData[[#This Row],[Attrition]]="Yes",1,0)</f>
        <v>0</v>
      </c>
    </row>
    <row r="127" spans="1:27">
      <c r="A127" t="s">
        <v>178</v>
      </c>
      <c r="B127" t="str">
        <f>VLOOKUP(EmployeeData[[#This Row],[Employee ID]],GenderData[#All],2,FALSE)</f>
        <v>Female</v>
      </c>
      <c r="C127" t="s">
        <v>21</v>
      </c>
      <c r="D127" t="s">
        <v>22</v>
      </c>
      <c r="E127" t="s">
        <v>23</v>
      </c>
      <c r="F127" t="s">
        <v>32</v>
      </c>
      <c r="G127">
        <v>35</v>
      </c>
      <c r="H127" t="str">
        <f>IF(EmployeeData[[#This Row],[Age]]&lt;=31,"18-31",IF(EmployeeData[[#This Row],[Age]]&lt;=45,"32-45",IF(EmployeeData[[#This Row],[Age]]&lt;=59,"46-59",IF(EmployeeData[[#This Row],[Age]]&lt;=73,"60-73"))))</f>
        <v>32-45</v>
      </c>
      <c r="I127">
        <v>2.8</v>
      </c>
      <c r="J12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7">
        <v>2.8</v>
      </c>
      <c r="L127" s="2">
        <v>60300</v>
      </c>
      <c r="M127" s="3">
        <v>0.93</v>
      </c>
      <c r="N127" s="3" t="str">
        <f>IF(EmployeeData[[#This Row],[Compa-Ratio]]&lt;0.85,"less than 0.85",IF(EmployeeData[[#This Row],[Compa-Ratio]]&lt;1,"0.85-&lt;1.00",IF(EmployeeData[[#This Row],[Compa-Ratio]]&lt;1.15,"1.00-&lt;1.15",IF(EmployeeData[[#This Row],[Compa-Ratio]]&gt;=1.15,"1.15+"))))</f>
        <v>0.85-&lt;1.00</v>
      </c>
      <c r="O127" t="s">
        <v>75</v>
      </c>
      <c r="P127" t="s">
        <v>38</v>
      </c>
      <c r="Q127">
        <v>5</v>
      </c>
      <c r="R12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27">
        <v>60</v>
      </c>
      <c r="T127" t="str" cm="1">
        <f t="array" ref="T127">_xlfn.IFS(EmployeeData[[#This Row],[Engagement Score]]&lt;50,"Low",EmployeeData[[#This Row],[Engagement Score]]
&lt;70,"Moderate",
EmployeeData[[#This Row],[Engagement Score]]&lt;85,"High",TRUE,"Very high")</f>
        <v>Moderate</v>
      </c>
      <c r="U127">
        <v>10</v>
      </c>
      <c r="V127">
        <v>8</v>
      </c>
      <c r="W127" t="s">
        <v>50</v>
      </c>
      <c r="X127" t="s">
        <v>26</v>
      </c>
      <c r="Y127">
        <v>26</v>
      </c>
      <c r="Z127" t="s">
        <v>26</v>
      </c>
      <c r="AA127">
        <f>IF(EmployeeData[[#This Row],[Attrition]]="Yes",1,0)</f>
        <v>0</v>
      </c>
    </row>
    <row r="128" spans="1:27">
      <c r="A128" t="s">
        <v>179</v>
      </c>
      <c r="B128" t="str">
        <f>VLOOKUP(EmployeeData[[#This Row],[Employee ID]],GenderData[#All],2,FALSE)</f>
        <v>Male</v>
      </c>
      <c r="C128" t="s">
        <v>52</v>
      </c>
      <c r="D128" t="s">
        <v>30</v>
      </c>
      <c r="E128" t="s">
        <v>45</v>
      </c>
      <c r="F128" t="s">
        <v>62</v>
      </c>
      <c r="G128">
        <v>44</v>
      </c>
      <c r="H128" t="str">
        <f>IF(EmployeeData[[#This Row],[Age]]&lt;=31,"18-31",IF(EmployeeData[[#This Row],[Age]]&lt;=45,"32-45",IF(EmployeeData[[#This Row],[Age]]&lt;=59,"46-59",IF(EmployeeData[[#This Row],[Age]]&lt;=73,"60-73"))))</f>
        <v>32-45</v>
      </c>
      <c r="I128">
        <v>2.2999999999999998</v>
      </c>
      <c r="J12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28">
        <v>2.1</v>
      </c>
      <c r="L128" s="2">
        <v>37000</v>
      </c>
      <c r="M128" s="3">
        <v>1.01</v>
      </c>
      <c r="N128" s="3" t="str">
        <f>IF(EmployeeData[[#This Row],[Compa-Ratio]]&lt;0.85,"less than 0.85",IF(EmployeeData[[#This Row],[Compa-Ratio]]&lt;1,"0.85-&lt;1.00",IF(EmployeeData[[#This Row],[Compa-Ratio]]&lt;1.15,"1.00-&lt;1.15",IF(EmployeeData[[#This Row],[Compa-Ratio]]&gt;=1.15,"1.15+"))))</f>
        <v>1.00-&lt;1.15</v>
      </c>
      <c r="O128" t="s">
        <v>25</v>
      </c>
      <c r="P128" t="s">
        <v>26</v>
      </c>
      <c r="Q128">
        <v>20</v>
      </c>
      <c r="R12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8">
        <v>80</v>
      </c>
      <c r="T128" t="str" cm="1">
        <f t="array" ref="T128">_xlfn.IFS(EmployeeData[[#This Row],[Engagement Score]]&lt;50,"Low",EmployeeData[[#This Row],[Engagement Score]]
&lt;70,"Moderate",
EmployeeData[[#This Row],[Engagement Score]]&lt;85,"High",TRUE,"Very high")</f>
        <v>High</v>
      </c>
      <c r="U128">
        <v>4</v>
      </c>
      <c r="V128">
        <v>2.7</v>
      </c>
      <c r="W128" t="s">
        <v>27</v>
      </c>
      <c r="X128" t="s">
        <v>26</v>
      </c>
      <c r="Y128">
        <v>24</v>
      </c>
      <c r="Z128" t="s">
        <v>26</v>
      </c>
      <c r="AA128">
        <f>IF(EmployeeData[[#This Row],[Attrition]]="Yes",1,0)</f>
        <v>0</v>
      </c>
    </row>
    <row r="129" spans="1:27">
      <c r="A129" t="s">
        <v>180</v>
      </c>
      <c r="B129" t="str">
        <f>VLOOKUP(EmployeeData[[#This Row],[Employee ID]],GenderData[#All],2,FALSE)</f>
        <v>Female</v>
      </c>
      <c r="C129" t="s">
        <v>52</v>
      </c>
      <c r="D129" t="s">
        <v>30</v>
      </c>
      <c r="E129" t="s">
        <v>45</v>
      </c>
      <c r="F129" t="s">
        <v>24</v>
      </c>
      <c r="G129">
        <v>38</v>
      </c>
      <c r="H129" t="str">
        <f>IF(EmployeeData[[#This Row],[Age]]&lt;=31,"18-31",IF(EmployeeData[[#This Row],[Age]]&lt;=45,"32-45",IF(EmployeeData[[#This Row],[Age]]&lt;=59,"46-59",IF(EmployeeData[[#This Row],[Age]]&lt;=73,"60-73"))))</f>
        <v>32-45</v>
      </c>
      <c r="I129">
        <v>1.1000000000000001</v>
      </c>
      <c r="J12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29">
        <v>1.1000000000000001</v>
      </c>
      <c r="L129" s="2">
        <v>54300</v>
      </c>
      <c r="M129" s="3">
        <v>1.1200000000000001</v>
      </c>
      <c r="N129" s="3" t="str">
        <f>IF(EmployeeData[[#This Row],[Compa-Ratio]]&lt;0.85,"less than 0.85",IF(EmployeeData[[#This Row],[Compa-Ratio]]&lt;1,"0.85-&lt;1.00",IF(EmployeeData[[#This Row],[Compa-Ratio]]&lt;1.15,"1.00-&lt;1.15",IF(EmployeeData[[#This Row],[Compa-Ratio]]&gt;=1.15,"1.15+"))))</f>
        <v>1.00-&lt;1.15</v>
      </c>
      <c r="O129" t="s">
        <v>25</v>
      </c>
      <c r="P129" t="s">
        <v>26</v>
      </c>
      <c r="Q129">
        <v>16</v>
      </c>
      <c r="R12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29">
        <v>72</v>
      </c>
      <c r="T129" t="str" cm="1">
        <f t="array" ref="T129">_xlfn.IFS(EmployeeData[[#This Row],[Engagement Score]]&lt;50,"Low",EmployeeData[[#This Row],[Engagement Score]]
&lt;70,"Moderate",
EmployeeData[[#This Row],[Engagement Score]]&lt;85,"High",TRUE,"Very high")</f>
        <v>High</v>
      </c>
      <c r="U129">
        <v>2</v>
      </c>
      <c r="V129">
        <v>5.0999999999999996</v>
      </c>
      <c r="W129" t="s">
        <v>27</v>
      </c>
      <c r="X129" t="s">
        <v>26</v>
      </c>
      <c r="Y129">
        <v>33</v>
      </c>
      <c r="Z129" t="s">
        <v>26</v>
      </c>
      <c r="AA129">
        <f>IF(EmployeeData[[#This Row],[Attrition]]="Yes",1,0)</f>
        <v>0</v>
      </c>
    </row>
    <row r="130" spans="1:27">
      <c r="A130" t="s">
        <v>181</v>
      </c>
      <c r="B130" t="str">
        <f>VLOOKUP(EmployeeData[[#This Row],[Employee ID]],GenderData[#All],2,FALSE)</f>
        <v>Female</v>
      </c>
      <c r="C130" t="s">
        <v>48</v>
      </c>
      <c r="D130" t="s">
        <v>49</v>
      </c>
      <c r="E130" t="s">
        <v>23</v>
      </c>
      <c r="F130" t="s">
        <v>24</v>
      </c>
      <c r="G130">
        <v>55</v>
      </c>
      <c r="H130" t="str">
        <f>IF(EmployeeData[[#This Row],[Age]]&lt;=31,"18-31",IF(EmployeeData[[#This Row],[Age]]&lt;=45,"32-45",IF(EmployeeData[[#This Row],[Age]]&lt;=59,"46-59",IF(EmployeeData[[#This Row],[Age]]&lt;=73,"60-73"))))</f>
        <v>46-59</v>
      </c>
      <c r="I130">
        <v>3.7</v>
      </c>
      <c r="J13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0">
        <v>3.5</v>
      </c>
      <c r="L130" s="2">
        <v>43900</v>
      </c>
      <c r="M130" s="3">
        <v>0.91</v>
      </c>
      <c r="N130" s="3" t="str">
        <f>IF(EmployeeData[[#This Row],[Compa-Ratio]]&lt;0.85,"less than 0.85",IF(EmployeeData[[#This Row],[Compa-Ratio]]&lt;1,"0.85-&lt;1.00",IF(EmployeeData[[#This Row],[Compa-Ratio]]&lt;1.15,"1.00-&lt;1.15",IF(EmployeeData[[#This Row],[Compa-Ratio]]&gt;=1.15,"1.15+"))))</f>
        <v>0.85-&lt;1.00</v>
      </c>
      <c r="O130" t="s">
        <v>37</v>
      </c>
      <c r="P130" t="s">
        <v>26</v>
      </c>
      <c r="Q130">
        <v>13</v>
      </c>
      <c r="R1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0">
        <v>76</v>
      </c>
      <c r="T130" t="str" cm="1">
        <f t="array" ref="T130">_xlfn.IFS(EmployeeData[[#This Row],[Engagement Score]]&lt;50,"Low",EmployeeData[[#This Row],[Engagement Score]]
&lt;70,"Moderate",
EmployeeData[[#This Row],[Engagement Score]]&lt;85,"High",TRUE,"Very high")</f>
        <v>High</v>
      </c>
      <c r="U130">
        <v>3</v>
      </c>
      <c r="V130">
        <v>2</v>
      </c>
      <c r="W130" t="s">
        <v>33</v>
      </c>
      <c r="X130" t="s">
        <v>26</v>
      </c>
      <c r="Y130">
        <v>30</v>
      </c>
      <c r="Z130" t="s">
        <v>26</v>
      </c>
      <c r="AA130">
        <f>IF(EmployeeData[[#This Row],[Attrition]]="Yes",1,0)</f>
        <v>0</v>
      </c>
    </row>
    <row r="131" spans="1:27">
      <c r="A131" t="s">
        <v>182</v>
      </c>
      <c r="B131" t="str">
        <f>VLOOKUP(EmployeeData[[#This Row],[Employee ID]],GenderData[#All],2,FALSE)</f>
        <v>Male</v>
      </c>
      <c r="C131" t="s">
        <v>21</v>
      </c>
      <c r="D131" t="s">
        <v>22</v>
      </c>
      <c r="E131" t="s">
        <v>45</v>
      </c>
      <c r="F131" t="s">
        <v>24</v>
      </c>
      <c r="G131">
        <v>44</v>
      </c>
      <c r="H131" t="str">
        <f>IF(EmployeeData[[#This Row],[Age]]&lt;=31,"18-31",IF(EmployeeData[[#This Row],[Age]]&lt;=45,"32-45",IF(EmployeeData[[#This Row],[Age]]&lt;=59,"46-59",IF(EmployeeData[[#This Row],[Age]]&lt;=73,"60-73"))))</f>
        <v>32-45</v>
      </c>
      <c r="I131">
        <v>4.2</v>
      </c>
      <c r="J13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1">
        <v>3.6</v>
      </c>
      <c r="L131" s="2">
        <v>45400</v>
      </c>
      <c r="M131" s="3">
        <v>0.95</v>
      </c>
      <c r="N131" s="3" t="str">
        <f>IF(EmployeeData[[#This Row],[Compa-Ratio]]&lt;0.85,"less than 0.85",IF(EmployeeData[[#This Row],[Compa-Ratio]]&lt;1,"0.85-&lt;1.00",IF(EmployeeData[[#This Row],[Compa-Ratio]]&lt;1.15,"1.00-&lt;1.15",IF(EmployeeData[[#This Row],[Compa-Ratio]]&gt;=1.15,"1.15+"))))</f>
        <v>0.85-&lt;1.00</v>
      </c>
      <c r="O131" t="s">
        <v>37</v>
      </c>
      <c r="P131" t="s">
        <v>26</v>
      </c>
      <c r="Q131">
        <v>24</v>
      </c>
      <c r="R1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1">
        <v>70</v>
      </c>
      <c r="T131" t="str" cm="1">
        <f t="array" ref="T131">_xlfn.IFS(EmployeeData[[#This Row],[Engagement Score]]&lt;50,"Low",EmployeeData[[#This Row],[Engagement Score]]
&lt;70,"Moderate",
EmployeeData[[#This Row],[Engagement Score]]&lt;85,"High",TRUE,"Very high")</f>
        <v>High</v>
      </c>
      <c r="U131">
        <v>7</v>
      </c>
      <c r="V131">
        <v>1.3</v>
      </c>
      <c r="W131" t="s">
        <v>50</v>
      </c>
      <c r="X131" t="s">
        <v>26</v>
      </c>
      <c r="Y131">
        <v>6</v>
      </c>
      <c r="Z131" t="s">
        <v>38</v>
      </c>
      <c r="AA131">
        <f>IF(EmployeeData[[#This Row],[Attrition]]="Yes",1,0)</f>
        <v>1</v>
      </c>
    </row>
    <row r="132" spans="1:27">
      <c r="A132" t="s">
        <v>183</v>
      </c>
      <c r="B132" t="str">
        <f>VLOOKUP(EmployeeData[[#This Row],[Employee ID]],GenderData[#All],2,FALSE)</f>
        <v>Female</v>
      </c>
      <c r="C132" t="s">
        <v>21</v>
      </c>
      <c r="D132" t="s">
        <v>22</v>
      </c>
      <c r="E132" t="s">
        <v>23</v>
      </c>
      <c r="F132" t="s">
        <v>32</v>
      </c>
      <c r="G132">
        <v>44</v>
      </c>
      <c r="H132" t="str">
        <f>IF(EmployeeData[[#This Row],[Age]]&lt;=31,"18-31",IF(EmployeeData[[#This Row],[Age]]&lt;=45,"32-45",IF(EmployeeData[[#This Row],[Age]]&lt;=59,"46-59",IF(EmployeeData[[#This Row],[Age]]&lt;=73,"60-73"))))</f>
        <v>32-45</v>
      </c>
      <c r="I132">
        <v>1</v>
      </c>
      <c r="J13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32">
        <v>0.8</v>
      </c>
      <c r="L132" s="2">
        <v>58500</v>
      </c>
      <c r="M132" s="3">
        <v>0.96</v>
      </c>
      <c r="N132" s="3" t="str">
        <f>IF(EmployeeData[[#This Row],[Compa-Ratio]]&lt;0.85,"less than 0.85",IF(EmployeeData[[#This Row],[Compa-Ratio]]&lt;1,"0.85-&lt;1.00",IF(EmployeeData[[#This Row],[Compa-Ratio]]&lt;1.15,"1.00-&lt;1.15",IF(EmployeeData[[#This Row],[Compa-Ratio]]&gt;=1.15,"1.15+"))))</f>
        <v>0.85-&lt;1.00</v>
      </c>
      <c r="O132" t="s">
        <v>37</v>
      </c>
      <c r="P132" t="s">
        <v>26</v>
      </c>
      <c r="Q132">
        <v>24</v>
      </c>
      <c r="R13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2">
        <v>79</v>
      </c>
      <c r="T132" t="str" cm="1">
        <f t="array" ref="T132">_xlfn.IFS(EmployeeData[[#This Row],[Engagement Score]]&lt;50,"Low",EmployeeData[[#This Row],[Engagement Score]]
&lt;70,"Moderate",
EmployeeData[[#This Row],[Engagement Score]]&lt;85,"High",TRUE,"Very high")</f>
        <v>High</v>
      </c>
      <c r="U132">
        <v>13</v>
      </c>
      <c r="V132">
        <v>3.8</v>
      </c>
      <c r="W132" t="s">
        <v>33</v>
      </c>
      <c r="X132" t="s">
        <v>26</v>
      </c>
      <c r="Y132">
        <v>8</v>
      </c>
      <c r="Z132" t="s">
        <v>26</v>
      </c>
      <c r="AA132">
        <f>IF(EmployeeData[[#This Row],[Attrition]]="Yes",1,0)</f>
        <v>0</v>
      </c>
    </row>
    <row r="133" spans="1:27">
      <c r="A133" t="s">
        <v>184</v>
      </c>
      <c r="B133" t="str">
        <f>VLOOKUP(EmployeeData[[#This Row],[Employee ID]],GenderData[#All],2,FALSE)</f>
        <v>Female</v>
      </c>
      <c r="C133" t="s">
        <v>43</v>
      </c>
      <c r="D133" t="s">
        <v>44</v>
      </c>
      <c r="E133" t="s">
        <v>55</v>
      </c>
      <c r="F133" t="s">
        <v>24</v>
      </c>
      <c r="G133">
        <v>38</v>
      </c>
      <c r="H133" t="str">
        <f>IF(EmployeeData[[#This Row],[Age]]&lt;=31,"18-31",IF(EmployeeData[[#This Row],[Age]]&lt;=45,"32-45",IF(EmployeeData[[#This Row],[Age]]&lt;=59,"46-59",IF(EmployeeData[[#This Row],[Age]]&lt;=73,"60-73"))))</f>
        <v>32-45</v>
      </c>
      <c r="I133">
        <v>3.1</v>
      </c>
      <c r="J13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3">
        <v>1.6</v>
      </c>
      <c r="L133" s="2">
        <v>43800</v>
      </c>
      <c r="M133" s="3">
        <v>0.9</v>
      </c>
      <c r="N133" s="3" t="str">
        <f>IF(EmployeeData[[#This Row],[Compa-Ratio]]&lt;0.85,"less than 0.85",IF(EmployeeData[[#This Row],[Compa-Ratio]]&lt;1,"0.85-&lt;1.00",IF(EmployeeData[[#This Row],[Compa-Ratio]]&lt;1.15,"1.00-&lt;1.15",IF(EmployeeData[[#This Row],[Compa-Ratio]]&gt;=1.15,"1.15+"))))</f>
        <v>0.85-&lt;1.00</v>
      </c>
      <c r="O133" t="s">
        <v>25</v>
      </c>
      <c r="P133" t="s">
        <v>38</v>
      </c>
      <c r="Q133">
        <v>7</v>
      </c>
      <c r="R13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33">
        <v>67</v>
      </c>
      <c r="T133" t="str" cm="1">
        <f t="array" ref="T133">_xlfn.IFS(EmployeeData[[#This Row],[Engagement Score]]&lt;50,"Low",EmployeeData[[#This Row],[Engagement Score]]
&lt;70,"Moderate",
EmployeeData[[#This Row],[Engagement Score]]&lt;85,"High",TRUE,"Very high")</f>
        <v>Moderate</v>
      </c>
      <c r="U133">
        <v>3</v>
      </c>
      <c r="V133">
        <v>1.5</v>
      </c>
      <c r="W133" t="s">
        <v>33</v>
      </c>
      <c r="X133" t="s">
        <v>26</v>
      </c>
      <c r="Y133">
        <v>20</v>
      </c>
      <c r="Z133" t="s">
        <v>26</v>
      </c>
      <c r="AA133">
        <f>IF(EmployeeData[[#This Row],[Attrition]]="Yes",1,0)</f>
        <v>0</v>
      </c>
    </row>
    <row r="134" spans="1:27">
      <c r="A134" t="s">
        <v>185</v>
      </c>
      <c r="B134" t="str">
        <f>VLOOKUP(EmployeeData[[#This Row],[Employee ID]],GenderData[#All],2,FALSE)</f>
        <v>Male</v>
      </c>
      <c r="C134" t="s">
        <v>48</v>
      </c>
      <c r="D134" t="s">
        <v>49</v>
      </c>
      <c r="E134" t="s">
        <v>31</v>
      </c>
      <c r="F134" t="s">
        <v>62</v>
      </c>
      <c r="G134">
        <v>46</v>
      </c>
      <c r="H134" t="str">
        <f>IF(EmployeeData[[#This Row],[Age]]&lt;=31,"18-31",IF(EmployeeData[[#This Row],[Age]]&lt;=45,"32-45",IF(EmployeeData[[#This Row],[Age]]&lt;=59,"46-59",IF(EmployeeData[[#This Row],[Age]]&lt;=73,"60-73"))))</f>
        <v>46-59</v>
      </c>
      <c r="I134">
        <v>2.1</v>
      </c>
      <c r="J13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4">
        <v>0.5</v>
      </c>
      <c r="L134" s="2">
        <v>34600</v>
      </c>
      <c r="M134" s="3">
        <v>0.97</v>
      </c>
      <c r="N134" s="3" t="str">
        <f>IF(EmployeeData[[#This Row],[Compa-Ratio]]&lt;0.85,"less than 0.85",IF(EmployeeData[[#This Row],[Compa-Ratio]]&lt;1,"0.85-&lt;1.00",IF(EmployeeData[[#This Row],[Compa-Ratio]]&lt;1.15,"1.00-&lt;1.15",IF(EmployeeData[[#This Row],[Compa-Ratio]]&gt;=1.15,"1.15+"))))</f>
        <v>0.85-&lt;1.00</v>
      </c>
      <c r="O134" t="s">
        <v>25</v>
      </c>
      <c r="P134" t="s">
        <v>26</v>
      </c>
      <c r="Q134">
        <v>14</v>
      </c>
      <c r="R1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4">
        <v>79</v>
      </c>
      <c r="T134" t="str" cm="1">
        <f t="array" ref="T134">_xlfn.IFS(EmployeeData[[#This Row],[Engagement Score]]&lt;50,"Low",EmployeeData[[#This Row],[Engagement Score]]
&lt;70,"Moderate",
EmployeeData[[#This Row],[Engagement Score]]&lt;85,"High",TRUE,"Very high")</f>
        <v>High</v>
      </c>
      <c r="U134">
        <v>8</v>
      </c>
      <c r="V134">
        <v>4.5</v>
      </c>
      <c r="W134" t="s">
        <v>33</v>
      </c>
      <c r="X134" t="s">
        <v>26</v>
      </c>
      <c r="Y134">
        <v>46</v>
      </c>
      <c r="Z134" t="s">
        <v>26</v>
      </c>
      <c r="AA134">
        <f>IF(EmployeeData[[#This Row],[Attrition]]="Yes",1,0)</f>
        <v>0</v>
      </c>
    </row>
    <row r="135" spans="1:27">
      <c r="A135" t="s">
        <v>186</v>
      </c>
      <c r="B135" t="str">
        <f>VLOOKUP(EmployeeData[[#This Row],[Employee ID]],GenderData[#All],2,FALSE)</f>
        <v>Male</v>
      </c>
      <c r="C135" t="s">
        <v>66</v>
      </c>
      <c r="D135" t="s">
        <v>67</v>
      </c>
      <c r="E135" t="s">
        <v>45</v>
      </c>
      <c r="F135" t="s">
        <v>24</v>
      </c>
      <c r="G135">
        <v>35</v>
      </c>
      <c r="H135" t="str">
        <f>IF(EmployeeData[[#This Row],[Age]]&lt;=31,"18-31",IF(EmployeeData[[#This Row],[Age]]&lt;=45,"32-45",IF(EmployeeData[[#This Row],[Age]]&lt;=59,"46-59",IF(EmployeeData[[#This Row],[Age]]&lt;=73,"60-73"))))</f>
        <v>32-45</v>
      </c>
      <c r="I135">
        <v>4.3</v>
      </c>
      <c r="J13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5">
        <v>2.7</v>
      </c>
      <c r="L135" s="2">
        <v>52100</v>
      </c>
      <c r="M135" s="3">
        <v>1.08</v>
      </c>
      <c r="N135" s="3" t="str">
        <f>IF(EmployeeData[[#This Row],[Compa-Ratio]]&lt;0.85,"less than 0.85",IF(EmployeeData[[#This Row],[Compa-Ratio]]&lt;1,"0.85-&lt;1.00",IF(EmployeeData[[#This Row],[Compa-Ratio]]&lt;1.15,"1.00-&lt;1.15",IF(EmployeeData[[#This Row],[Compa-Ratio]]&gt;=1.15,"1.15+"))))</f>
        <v>1.00-&lt;1.15</v>
      </c>
      <c r="O135" t="s">
        <v>25</v>
      </c>
      <c r="P135" t="s">
        <v>26</v>
      </c>
      <c r="Q135">
        <v>19</v>
      </c>
      <c r="R1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5">
        <v>84</v>
      </c>
      <c r="T135" t="str" cm="1">
        <f t="array" ref="T135">_xlfn.IFS(EmployeeData[[#This Row],[Engagement Score]]&lt;50,"Low",EmployeeData[[#This Row],[Engagement Score]]
&lt;70,"Moderate",
EmployeeData[[#This Row],[Engagement Score]]&lt;85,"High",TRUE,"Very high")</f>
        <v>High</v>
      </c>
      <c r="U135">
        <v>4</v>
      </c>
      <c r="V135">
        <v>0.9</v>
      </c>
      <c r="W135" t="s">
        <v>27</v>
      </c>
      <c r="X135" t="s">
        <v>38</v>
      </c>
      <c r="Y135">
        <v>14</v>
      </c>
      <c r="Z135" t="s">
        <v>26</v>
      </c>
      <c r="AA135">
        <f>IF(EmployeeData[[#This Row],[Attrition]]="Yes",1,0)</f>
        <v>0</v>
      </c>
    </row>
    <row r="136" spans="1:27">
      <c r="A136" t="s">
        <v>187</v>
      </c>
      <c r="B136" t="str">
        <f>VLOOKUP(EmployeeData[[#This Row],[Employee ID]],GenderData[#All],2,FALSE)</f>
        <v>Male</v>
      </c>
      <c r="C136" t="s">
        <v>29</v>
      </c>
      <c r="D136" t="s">
        <v>30</v>
      </c>
      <c r="E136" t="s">
        <v>23</v>
      </c>
      <c r="F136" t="s">
        <v>32</v>
      </c>
      <c r="G136">
        <v>41</v>
      </c>
      <c r="H136" t="str">
        <f>IF(EmployeeData[[#This Row],[Age]]&lt;=31,"18-31",IF(EmployeeData[[#This Row],[Age]]&lt;=45,"32-45",IF(EmployeeData[[#This Row],[Age]]&lt;=59,"46-59",IF(EmployeeData[[#This Row],[Age]]&lt;=73,"60-73"))))</f>
        <v>32-45</v>
      </c>
      <c r="I136">
        <v>4.5999999999999996</v>
      </c>
      <c r="J13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6">
        <v>4.5999999999999996</v>
      </c>
      <c r="L136" s="2">
        <v>54800</v>
      </c>
      <c r="M136" s="3">
        <v>0.86</v>
      </c>
      <c r="N136" s="3" t="str">
        <f>IF(EmployeeData[[#This Row],[Compa-Ratio]]&lt;0.85,"less than 0.85",IF(EmployeeData[[#This Row],[Compa-Ratio]]&lt;1,"0.85-&lt;1.00",IF(EmployeeData[[#This Row],[Compa-Ratio]]&lt;1.15,"1.00-&lt;1.15",IF(EmployeeData[[#This Row],[Compa-Ratio]]&gt;=1.15,"1.15+"))))</f>
        <v>0.85-&lt;1.00</v>
      </c>
      <c r="O136" t="s">
        <v>25</v>
      </c>
      <c r="P136" t="s">
        <v>38</v>
      </c>
      <c r="Q136">
        <v>14</v>
      </c>
      <c r="R13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6">
        <v>84</v>
      </c>
      <c r="T136" t="str" cm="1">
        <f t="array" ref="T136">_xlfn.IFS(EmployeeData[[#This Row],[Engagement Score]]&lt;50,"Low",EmployeeData[[#This Row],[Engagement Score]]
&lt;70,"Moderate",
EmployeeData[[#This Row],[Engagement Score]]&lt;85,"High",TRUE,"Very high")</f>
        <v>High</v>
      </c>
      <c r="U136">
        <v>7</v>
      </c>
      <c r="V136">
        <v>3.4</v>
      </c>
      <c r="W136" t="s">
        <v>27</v>
      </c>
      <c r="X136" t="s">
        <v>26</v>
      </c>
      <c r="Y136">
        <v>22</v>
      </c>
      <c r="Z136" t="s">
        <v>26</v>
      </c>
      <c r="AA136">
        <f>IF(EmployeeData[[#This Row],[Attrition]]="Yes",1,0)</f>
        <v>0</v>
      </c>
    </row>
    <row r="137" spans="1:27">
      <c r="A137" t="s">
        <v>188</v>
      </c>
      <c r="B137" t="str">
        <f>VLOOKUP(EmployeeData[[#This Row],[Employee ID]],GenderData[#All],2,FALSE)</f>
        <v>Female</v>
      </c>
      <c r="C137" t="s">
        <v>66</v>
      </c>
      <c r="D137" t="s">
        <v>67</v>
      </c>
      <c r="E137" t="s">
        <v>45</v>
      </c>
      <c r="F137" t="s">
        <v>62</v>
      </c>
      <c r="G137">
        <v>30</v>
      </c>
      <c r="H137" t="str">
        <f>IF(EmployeeData[[#This Row],[Age]]&lt;=31,"18-31",IF(EmployeeData[[#This Row],[Age]]&lt;=45,"32-45",IF(EmployeeData[[#This Row],[Age]]&lt;=59,"46-59",IF(EmployeeData[[#This Row],[Age]]&lt;=73,"60-73"))))</f>
        <v>18-31</v>
      </c>
      <c r="I137">
        <v>2.1</v>
      </c>
      <c r="J1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7">
        <v>0.8</v>
      </c>
      <c r="L137" s="2">
        <v>37700</v>
      </c>
      <c r="M137" s="3">
        <v>1.04</v>
      </c>
      <c r="N137" s="3" t="str">
        <f>IF(EmployeeData[[#This Row],[Compa-Ratio]]&lt;0.85,"less than 0.85",IF(EmployeeData[[#This Row],[Compa-Ratio]]&lt;1,"0.85-&lt;1.00",IF(EmployeeData[[#This Row],[Compa-Ratio]]&lt;1.15,"1.00-&lt;1.15",IF(EmployeeData[[#This Row],[Compa-Ratio]]&gt;=1.15,"1.15+"))))</f>
        <v>1.00-&lt;1.15</v>
      </c>
      <c r="O137" t="s">
        <v>25</v>
      </c>
      <c r="P137" t="s">
        <v>26</v>
      </c>
      <c r="Q137">
        <v>21</v>
      </c>
      <c r="R13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7">
        <v>96</v>
      </c>
      <c r="T137" t="str" cm="1">
        <f t="array" ref="T137">_xlfn.IFS(EmployeeData[[#This Row],[Engagement Score]]&lt;50,"Low",EmployeeData[[#This Row],[Engagement Score]]
&lt;70,"Moderate",
EmployeeData[[#This Row],[Engagement Score]]&lt;85,"High",TRUE,"Very high")</f>
        <v>Very high</v>
      </c>
      <c r="U137">
        <v>2</v>
      </c>
      <c r="V137">
        <v>2.7</v>
      </c>
      <c r="W137" t="s">
        <v>33</v>
      </c>
      <c r="X137" t="s">
        <v>26</v>
      </c>
      <c r="Y137">
        <v>18</v>
      </c>
      <c r="Z137" t="s">
        <v>26</v>
      </c>
      <c r="AA137">
        <f>IF(EmployeeData[[#This Row],[Attrition]]="Yes",1,0)</f>
        <v>0</v>
      </c>
    </row>
    <row r="138" spans="1:27">
      <c r="A138" t="s">
        <v>189</v>
      </c>
      <c r="B138" t="str">
        <f>VLOOKUP(EmployeeData[[#This Row],[Employee ID]],GenderData[#All],2,FALSE)</f>
        <v>Female</v>
      </c>
      <c r="C138" t="s">
        <v>21</v>
      </c>
      <c r="D138" t="s">
        <v>22</v>
      </c>
      <c r="E138" t="s">
        <v>55</v>
      </c>
      <c r="F138" t="s">
        <v>36</v>
      </c>
      <c r="G138">
        <v>47</v>
      </c>
      <c r="H138" t="str">
        <f>IF(EmployeeData[[#This Row],[Age]]&lt;=31,"18-31",IF(EmployeeData[[#This Row],[Age]]&lt;=45,"32-45",IF(EmployeeData[[#This Row],[Age]]&lt;=59,"46-59",IF(EmployeeData[[#This Row],[Age]]&lt;=73,"60-73"))))</f>
        <v>46-59</v>
      </c>
      <c r="I138">
        <v>7.9</v>
      </c>
      <c r="J13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38">
        <v>0.4</v>
      </c>
      <c r="L138" s="2">
        <v>63400</v>
      </c>
      <c r="M138" s="3">
        <v>0.81</v>
      </c>
      <c r="N138" s="3" t="str">
        <f>IF(EmployeeData[[#This Row],[Compa-Ratio]]&lt;0.85,"less than 0.85",IF(EmployeeData[[#This Row],[Compa-Ratio]]&lt;1,"0.85-&lt;1.00",IF(EmployeeData[[#This Row],[Compa-Ratio]]&lt;1.15,"1.00-&lt;1.15",IF(EmployeeData[[#This Row],[Compa-Ratio]]&gt;=1.15,"1.15+"))))</f>
        <v>less than 0.85</v>
      </c>
      <c r="O138" t="s">
        <v>75</v>
      </c>
      <c r="P138" t="s">
        <v>26</v>
      </c>
      <c r="Q138">
        <v>19</v>
      </c>
      <c r="R13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38">
        <v>70</v>
      </c>
      <c r="T138" t="str" cm="1">
        <f t="array" ref="T138">_xlfn.IFS(EmployeeData[[#This Row],[Engagement Score]]&lt;50,"Low",EmployeeData[[#This Row],[Engagement Score]]
&lt;70,"Moderate",
EmployeeData[[#This Row],[Engagement Score]]&lt;85,"High",TRUE,"Very high")</f>
        <v>High</v>
      </c>
      <c r="U138">
        <v>7</v>
      </c>
      <c r="V138">
        <v>7</v>
      </c>
      <c r="W138" t="s">
        <v>33</v>
      </c>
      <c r="X138" t="s">
        <v>26</v>
      </c>
      <c r="Y138">
        <v>17</v>
      </c>
      <c r="Z138" t="s">
        <v>38</v>
      </c>
      <c r="AA138">
        <f>IF(EmployeeData[[#This Row],[Attrition]]="Yes",1,0)</f>
        <v>1</v>
      </c>
    </row>
    <row r="139" spans="1:27">
      <c r="A139" t="s">
        <v>190</v>
      </c>
      <c r="B139" t="str">
        <f>VLOOKUP(EmployeeData[[#This Row],[Employee ID]],GenderData[#All],2,FALSE)</f>
        <v>Female</v>
      </c>
      <c r="C139" t="s">
        <v>35</v>
      </c>
      <c r="D139" t="s">
        <v>22</v>
      </c>
      <c r="E139" t="s">
        <v>23</v>
      </c>
      <c r="F139" t="s">
        <v>24</v>
      </c>
      <c r="G139">
        <v>41</v>
      </c>
      <c r="H139" t="str">
        <f>IF(EmployeeData[[#This Row],[Age]]&lt;=31,"18-31",IF(EmployeeData[[#This Row],[Age]]&lt;=45,"32-45",IF(EmployeeData[[#This Row],[Age]]&lt;=59,"46-59",IF(EmployeeData[[#This Row],[Age]]&lt;=73,"60-73"))))</f>
        <v>32-45</v>
      </c>
      <c r="I139">
        <v>4</v>
      </c>
      <c r="J13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39">
        <v>1.1000000000000001</v>
      </c>
      <c r="L139" s="2">
        <v>45000</v>
      </c>
      <c r="M139" s="3">
        <v>0.93</v>
      </c>
      <c r="N139" s="3" t="str">
        <f>IF(EmployeeData[[#This Row],[Compa-Ratio]]&lt;0.85,"less than 0.85",IF(EmployeeData[[#This Row],[Compa-Ratio]]&lt;1,"0.85-&lt;1.00",IF(EmployeeData[[#This Row],[Compa-Ratio]]&lt;1.15,"1.00-&lt;1.15",IF(EmployeeData[[#This Row],[Compa-Ratio]]&gt;=1.15,"1.15+"))))</f>
        <v>0.85-&lt;1.00</v>
      </c>
      <c r="O139" t="s">
        <v>25</v>
      </c>
      <c r="P139" t="s">
        <v>26</v>
      </c>
      <c r="Q139">
        <v>32</v>
      </c>
      <c r="R13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39">
        <v>71</v>
      </c>
      <c r="T139" t="str" cm="1">
        <f t="array" ref="T139">_xlfn.IFS(EmployeeData[[#This Row],[Engagement Score]]&lt;50,"Low",EmployeeData[[#This Row],[Engagement Score]]
&lt;70,"Moderate",
EmployeeData[[#This Row],[Engagement Score]]&lt;85,"High",TRUE,"Very high")</f>
        <v>High</v>
      </c>
      <c r="U139">
        <v>4</v>
      </c>
      <c r="V139">
        <v>3.7</v>
      </c>
      <c r="W139" t="s">
        <v>33</v>
      </c>
      <c r="X139" t="s">
        <v>38</v>
      </c>
      <c r="Y139">
        <v>26</v>
      </c>
      <c r="Z139" t="s">
        <v>26</v>
      </c>
      <c r="AA139">
        <f>IF(EmployeeData[[#This Row],[Attrition]]="Yes",1,0)</f>
        <v>0</v>
      </c>
    </row>
    <row r="140" spans="1:27">
      <c r="A140" t="s">
        <v>191</v>
      </c>
      <c r="B140" t="str">
        <f>VLOOKUP(EmployeeData[[#This Row],[Employee ID]],GenderData[#All],2,FALSE)</f>
        <v>Female</v>
      </c>
      <c r="C140" t="s">
        <v>21</v>
      </c>
      <c r="D140" t="s">
        <v>22</v>
      </c>
      <c r="E140" t="s">
        <v>23</v>
      </c>
      <c r="F140" t="s">
        <v>24</v>
      </c>
      <c r="G140">
        <v>56</v>
      </c>
      <c r="H140" t="str">
        <f>IF(EmployeeData[[#This Row],[Age]]&lt;=31,"18-31",IF(EmployeeData[[#This Row],[Age]]&lt;=45,"32-45",IF(EmployeeData[[#This Row],[Age]]&lt;=59,"46-59",IF(EmployeeData[[#This Row],[Age]]&lt;=73,"60-73"))))</f>
        <v>46-59</v>
      </c>
      <c r="I140">
        <v>2.2000000000000002</v>
      </c>
      <c r="J14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40">
        <v>1.7</v>
      </c>
      <c r="L140" s="2">
        <v>46300</v>
      </c>
      <c r="M140" s="3">
        <v>0.97</v>
      </c>
      <c r="N140" s="3" t="str">
        <f>IF(EmployeeData[[#This Row],[Compa-Ratio]]&lt;0.85,"less than 0.85",IF(EmployeeData[[#This Row],[Compa-Ratio]]&lt;1,"0.85-&lt;1.00",IF(EmployeeData[[#This Row],[Compa-Ratio]]&lt;1.15,"1.00-&lt;1.15",IF(EmployeeData[[#This Row],[Compa-Ratio]]&gt;=1.15,"1.15+"))))</f>
        <v>0.85-&lt;1.00</v>
      </c>
      <c r="O140" t="s">
        <v>37</v>
      </c>
      <c r="P140" t="s">
        <v>26</v>
      </c>
      <c r="Q140">
        <v>2</v>
      </c>
      <c r="R14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40">
        <v>54</v>
      </c>
      <c r="T140" t="str" cm="1">
        <f t="array" ref="T140">_xlfn.IFS(EmployeeData[[#This Row],[Engagement Score]]&lt;50,"Low",EmployeeData[[#This Row],[Engagement Score]]
&lt;70,"Moderate",
EmployeeData[[#This Row],[Engagement Score]]&lt;85,"High",TRUE,"Very high")</f>
        <v>Moderate</v>
      </c>
      <c r="U140">
        <v>3</v>
      </c>
      <c r="V140">
        <v>2.4</v>
      </c>
      <c r="W140" t="s">
        <v>33</v>
      </c>
      <c r="X140" t="s">
        <v>26</v>
      </c>
      <c r="Y140">
        <v>41</v>
      </c>
      <c r="Z140" t="s">
        <v>26</v>
      </c>
      <c r="AA140">
        <f>IF(EmployeeData[[#This Row],[Attrition]]="Yes",1,0)</f>
        <v>0</v>
      </c>
    </row>
    <row r="141" spans="1:27">
      <c r="A141" t="s">
        <v>192</v>
      </c>
      <c r="B141" t="str">
        <f>VLOOKUP(EmployeeData[[#This Row],[Employee ID]],GenderData[#All],2,FALSE)</f>
        <v>Female</v>
      </c>
      <c r="C141" t="s">
        <v>29</v>
      </c>
      <c r="D141" t="s">
        <v>30</v>
      </c>
      <c r="E141" t="s">
        <v>41</v>
      </c>
      <c r="F141" t="s">
        <v>32</v>
      </c>
      <c r="G141">
        <v>60</v>
      </c>
      <c r="H141" t="str">
        <f>IF(EmployeeData[[#This Row],[Age]]&lt;=31,"18-31",IF(EmployeeData[[#This Row],[Age]]&lt;=45,"32-45",IF(EmployeeData[[#This Row],[Age]]&lt;=59,"46-59",IF(EmployeeData[[#This Row],[Age]]&lt;=73,"60-73"))))</f>
        <v>60-73</v>
      </c>
      <c r="I141">
        <v>1</v>
      </c>
      <c r="J14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41">
        <v>1</v>
      </c>
      <c r="L141" s="2">
        <v>73400</v>
      </c>
      <c r="M141" s="3">
        <v>1.19</v>
      </c>
      <c r="N141" s="3" t="str">
        <f>IF(EmployeeData[[#This Row],[Compa-Ratio]]&lt;0.85,"less than 0.85",IF(EmployeeData[[#This Row],[Compa-Ratio]]&lt;1,"0.85-&lt;1.00",IF(EmployeeData[[#This Row],[Compa-Ratio]]&lt;1.15,"1.00-&lt;1.15",IF(EmployeeData[[#This Row],[Compa-Ratio]]&gt;=1.15,"1.15+"))))</f>
        <v>1.15+</v>
      </c>
      <c r="O141" t="s">
        <v>25</v>
      </c>
      <c r="P141" t="s">
        <v>26</v>
      </c>
      <c r="Q141">
        <v>15</v>
      </c>
      <c r="R1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41">
        <v>66</v>
      </c>
      <c r="T141" t="str" cm="1">
        <f t="array" ref="T141">_xlfn.IFS(EmployeeData[[#This Row],[Engagement Score]]&lt;50,"Low",EmployeeData[[#This Row],[Engagement Score]]
&lt;70,"Moderate",
EmployeeData[[#This Row],[Engagement Score]]&lt;85,"High",TRUE,"Very high")</f>
        <v>Moderate</v>
      </c>
      <c r="U141">
        <v>4</v>
      </c>
      <c r="V141">
        <v>4.7</v>
      </c>
      <c r="W141" t="s">
        <v>33</v>
      </c>
      <c r="X141" t="s">
        <v>26</v>
      </c>
      <c r="Y141">
        <v>29</v>
      </c>
      <c r="Z141" t="s">
        <v>26</v>
      </c>
      <c r="AA141">
        <f>IF(EmployeeData[[#This Row],[Attrition]]="Yes",1,0)</f>
        <v>0</v>
      </c>
    </row>
    <row r="142" spans="1:27">
      <c r="A142" t="s">
        <v>193</v>
      </c>
      <c r="B142" t="str">
        <f>VLOOKUP(EmployeeData[[#This Row],[Employee ID]],GenderData[#All],2,FALSE)</f>
        <v>Female</v>
      </c>
      <c r="C142" t="s">
        <v>29</v>
      </c>
      <c r="D142" t="s">
        <v>30</v>
      </c>
      <c r="E142" t="s">
        <v>23</v>
      </c>
      <c r="F142" t="s">
        <v>36</v>
      </c>
      <c r="G142">
        <v>45</v>
      </c>
      <c r="H142" t="str">
        <f>IF(EmployeeData[[#This Row],[Age]]&lt;=31,"18-31",IF(EmployeeData[[#This Row],[Age]]&lt;=45,"32-45",IF(EmployeeData[[#This Row],[Age]]&lt;=59,"46-59",IF(EmployeeData[[#This Row],[Age]]&lt;=73,"60-73"))))</f>
        <v>32-45</v>
      </c>
      <c r="I142">
        <v>4.7</v>
      </c>
      <c r="J1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42">
        <v>1.5</v>
      </c>
      <c r="L142" s="2">
        <v>75600</v>
      </c>
      <c r="M142" s="3">
        <v>0.96</v>
      </c>
      <c r="N142" s="3" t="str">
        <f>IF(EmployeeData[[#This Row],[Compa-Ratio]]&lt;0.85,"less than 0.85",IF(EmployeeData[[#This Row],[Compa-Ratio]]&lt;1,"0.85-&lt;1.00",IF(EmployeeData[[#This Row],[Compa-Ratio]]&lt;1.15,"1.00-&lt;1.15",IF(EmployeeData[[#This Row],[Compa-Ratio]]&gt;=1.15,"1.15+"))))</f>
        <v>0.85-&lt;1.00</v>
      </c>
      <c r="O142" t="s">
        <v>37</v>
      </c>
      <c r="P142" t="s">
        <v>26</v>
      </c>
      <c r="Q142">
        <v>8</v>
      </c>
      <c r="R14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42">
        <v>70</v>
      </c>
      <c r="T142" t="str" cm="1">
        <f t="array" ref="T142">_xlfn.IFS(EmployeeData[[#This Row],[Engagement Score]]&lt;50,"Low",EmployeeData[[#This Row],[Engagement Score]]
&lt;70,"Moderate",
EmployeeData[[#This Row],[Engagement Score]]&lt;85,"High",TRUE,"Very high")</f>
        <v>High</v>
      </c>
      <c r="U142">
        <v>7</v>
      </c>
      <c r="V142">
        <v>0.2</v>
      </c>
      <c r="W142" t="s">
        <v>33</v>
      </c>
      <c r="X142" t="s">
        <v>38</v>
      </c>
      <c r="Y142">
        <v>14</v>
      </c>
      <c r="Z142" t="s">
        <v>26</v>
      </c>
      <c r="AA142">
        <f>IF(EmployeeData[[#This Row],[Attrition]]="Yes",1,0)</f>
        <v>0</v>
      </c>
    </row>
    <row r="143" spans="1:27">
      <c r="A143" t="s">
        <v>194</v>
      </c>
      <c r="B143" t="str">
        <f>VLOOKUP(EmployeeData[[#This Row],[Employee ID]],GenderData[#All],2,FALSE)</f>
        <v>Female</v>
      </c>
      <c r="C143" t="s">
        <v>43</v>
      </c>
      <c r="D143" t="s">
        <v>44</v>
      </c>
      <c r="E143" t="s">
        <v>23</v>
      </c>
      <c r="F143" t="s">
        <v>24</v>
      </c>
      <c r="G143">
        <v>39</v>
      </c>
      <c r="H143" t="str">
        <f>IF(EmployeeData[[#This Row],[Age]]&lt;=31,"18-31",IF(EmployeeData[[#This Row],[Age]]&lt;=45,"32-45",IF(EmployeeData[[#This Row],[Age]]&lt;=59,"46-59",IF(EmployeeData[[#This Row],[Age]]&lt;=73,"60-73"))))</f>
        <v>32-45</v>
      </c>
      <c r="I143">
        <v>5.6</v>
      </c>
      <c r="J14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43">
        <v>2.8</v>
      </c>
      <c r="L143" s="2">
        <v>36400</v>
      </c>
      <c r="M143" s="3">
        <v>0.8</v>
      </c>
      <c r="N143" s="3" t="str">
        <f>IF(EmployeeData[[#This Row],[Compa-Ratio]]&lt;0.85,"less than 0.85",IF(EmployeeData[[#This Row],[Compa-Ratio]]&lt;1,"0.85-&lt;1.00",IF(EmployeeData[[#This Row],[Compa-Ratio]]&lt;1.15,"1.00-&lt;1.15",IF(EmployeeData[[#This Row],[Compa-Ratio]]&gt;=1.15,"1.15+"))))</f>
        <v>less than 0.85</v>
      </c>
      <c r="O143" t="s">
        <v>25</v>
      </c>
      <c r="P143" t="s">
        <v>26</v>
      </c>
      <c r="Q143">
        <v>21</v>
      </c>
      <c r="R14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43">
        <v>80</v>
      </c>
      <c r="T143" t="str" cm="1">
        <f t="array" ref="T143">_xlfn.IFS(EmployeeData[[#This Row],[Engagement Score]]&lt;50,"Low",EmployeeData[[#This Row],[Engagement Score]]
&lt;70,"Moderate",
EmployeeData[[#This Row],[Engagement Score]]&lt;85,"High",TRUE,"Very high")</f>
        <v>High</v>
      </c>
      <c r="U143">
        <v>4</v>
      </c>
      <c r="V143">
        <v>4</v>
      </c>
      <c r="W143" t="s">
        <v>50</v>
      </c>
      <c r="X143" t="s">
        <v>26</v>
      </c>
      <c r="Y143">
        <v>57</v>
      </c>
      <c r="Z143" t="s">
        <v>38</v>
      </c>
      <c r="AA143">
        <f>IF(EmployeeData[[#This Row],[Attrition]]="Yes",1,0)</f>
        <v>1</v>
      </c>
    </row>
    <row r="144" spans="1:27">
      <c r="A144" t="s">
        <v>195</v>
      </c>
      <c r="B144" t="str">
        <f>VLOOKUP(EmployeeData[[#This Row],[Employee ID]],GenderData[#All],2,FALSE)</f>
        <v>Male</v>
      </c>
      <c r="C144" t="s">
        <v>21</v>
      </c>
      <c r="D144" t="s">
        <v>22</v>
      </c>
      <c r="E144" t="s">
        <v>23</v>
      </c>
      <c r="F144" t="s">
        <v>32</v>
      </c>
      <c r="G144">
        <v>29</v>
      </c>
      <c r="H144" t="str">
        <f>IF(EmployeeData[[#This Row],[Age]]&lt;=31,"18-31",IF(EmployeeData[[#This Row],[Age]]&lt;=45,"32-45",IF(EmployeeData[[#This Row],[Age]]&lt;=59,"46-59",IF(EmployeeData[[#This Row],[Age]]&lt;=73,"60-73"))))</f>
        <v>18-31</v>
      </c>
      <c r="I144">
        <v>2.7</v>
      </c>
      <c r="J14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44">
        <v>1.3</v>
      </c>
      <c r="L144" s="2">
        <v>48400</v>
      </c>
      <c r="M144" s="3">
        <v>0.75</v>
      </c>
      <c r="N144" s="3" t="str">
        <f>IF(EmployeeData[[#This Row],[Compa-Ratio]]&lt;0.85,"less than 0.85",IF(EmployeeData[[#This Row],[Compa-Ratio]]&lt;1,"0.85-&lt;1.00",IF(EmployeeData[[#This Row],[Compa-Ratio]]&lt;1.15,"1.00-&lt;1.15",IF(EmployeeData[[#This Row],[Compa-Ratio]]&gt;=1.15,"1.15+"))))</f>
        <v>less than 0.85</v>
      </c>
      <c r="O144" t="s">
        <v>37</v>
      </c>
      <c r="P144" t="s">
        <v>26</v>
      </c>
      <c r="Q144">
        <v>1</v>
      </c>
      <c r="R14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44">
        <v>60</v>
      </c>
      <c r="T144" t="str" cm="1">
        <f t="array" ref="T144">_xlfn.IFS(EmployeeData[[#This Row],[Engagement Score]]&lt;50,"Low",EmployeeData[[#This Row],[Engagement Score]]
&lt;70,"Moderate",
EmployeeData[[#This Row],[Engagement Score]]&lt;85,"High",TRUE,"Very high")</f>
        <v>Moderate</v>
      </c>
      <c r="U144">
        <v>3</v>
      </c>
      <c r="V144">
        <v>4.2</v>
      </c>
      <c r="W144" t="s">
        <v>33</v>
      </c>
      <c r="X144" t="s">
        <v>38</v>
      </c>
      <c r="Y144">
        <v>25</v>
      </c>
      <c r="Z144" t="s">
        <v>26</v>
      </c>
      <c r="AA144">
        <f>IF(EmployeeData[[#This Row],[Attrition]]="Yes",1,0)</f>
        <v>0</v>
      </c>
    </row>
    <row r="145" spans="1:27">
      <c r="A145" t="s">
        <v>196</v>
      </c>
      <c r="B145" t="str">
        <f>VLOOKUP(EmployeeData[[#This Row],[Employee ID]],GenderData[#All],2,FALSE)</f>
        <v>Female</v>
      </c>
      <c r="C145" t="s">
        <v>66</v>
      </c>
      <c r="D145" t="s">
        <v>67</v>
      </c>
      <c r="E145" t="s">
        <v>45</v>
      </c>
      <c r="F145" t="s">
        <v>32</v>
      </c>
      <c r="G145">
        <v>46</v>
      </c>
      <c r="H145" t="str">
        <f>IF(EmployeeData[[#This Row],[Age]]&lt;=31,"18-31",IF(EmployeeData[[#This Row],[Age]]&lt;=45,"32-45",IF(EmployeeData[[#This Row],[Age]]&lt;=59,"46-59",IF(EmployeeData[[#This Row],[Age]]&lt;=73,"60-73"))))</f>
        <v>46-59</v>
      </c>
      <c r="I145">
        <v>4.4000000000000004</v>
      </c>
      <c r="J1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45">
        <v>1.7</v>
      </c>
      <c r="L145" s="2">
        <v>62200</v>
      </c>
      <c r="M145" s="3">
        <v>0.98</v>
      </c>
      <c r="N145" s="3" t="str">
        <f>IF(EmployeeData[[#This Row],[Compa-Ratio]]&lt;0.85,"less than 0.85",IF(EmployeeData[[#This Row],[Compa-Ratio]]&lt;1,"0.85-&lt;1.00",IF(EmployeeData[[#This Row],[Compa-Ratio]]&lt;1.15,"1.00-&lt;1.15",IF(EmployeeData[[#This Row],[Compa-Ratio]]&gt;=1.15,"1.15+"))))</f>
        <v>0.85-&lt;1.00</v>
      </c>
      <c r="O145" t="s">
        <v>25</v>
      </c>
      <c r="P145" t="s">
        <v>26</v>
      </c>
      <c r="Q145">
        <v>19</v>
      </c>
      <c r="R1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45">
        <v>82</v>
      </c>
      <c r="T145" t="str" cm="1">
        <f t="array" ref="T145">_xlfn.IFS(EmployeeData[[#This Row],[Engagement Score]]&lt;50,"Low",EmployeeData[[#This Row],[Engagement Score]]
&lt;70,"Moderate",
EmployeeData[[#This Row],[Engagement Score]]&lt;85,"High",TRUE,"Very high")</f>
        <v>High</v>
      </c>
      <c r="U145">
        <v>4</v>
      </c>
      <c r="V145">
        <v>4.5999999999999996</v>
      </c>
      <c r="W145" t="s">
        <v>50</v>
      </c>
      <c r="X145" t="s">
        <v>26</v>
      </c>
      <c r="Y145">
        <v>17</v>
      </c>
      <c r="Z145" t="s">
        <v>26</v>
      </c>
      <c r="AA145">
        <f>IF(EmployeeData[[#This Row],[Attrition]]="Yes",1,0)</f>
        <v>0</v>
      </c>
    </row>
    <row r="146" spans="1:27">
      <c r="A146" t="s">
        <v>197</v>
      </c>
      <c r="B146" t="str">
        <f>VLOOKUP(EmployeeData[[#This Row],[Employee ID]],GenderData[#All],2,FALSE)</f>
        <v>Male</v>
      </c>
      <c r="C146" t="s">
        <v>66</v>
      </c>
      <c r="D146" t="s">
        <v>67</v>
      </c>
      <c r="E146" t="s">
        <v>41</v>
      </c>
      <c r="F146" t="s">
        <v>24</v>
      </c>
      <c r="G146">
        <v>40</v>
      </c>
      <c r="H146" t="str">
        <f>IF(EmployeeData[[#This Row],[Age]]&lt;=31,"18-31",IF(EmployeeData[[#This Row],[Age]]&lt;=45,"32-45",IF(EmployeeData[[#This Row],[Age]]&lt;=59,"46-59",IF(EmployeeData[[#This Row],[Age]]&lt;=73,"60-73"))))</f>
        <v>32-45</v>
      </c>
      <c r="I146">
        <v>10.6</v>
      </c>
      <c r="J14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46">
        <v>0.9</v>
      </c>
      <c r="L146" s="2">
        <v>51200</v>
      </c>
      <c r="M146" s="3">
        <v>1.1499999999999999</v>
      </c>
      <c r="N146" s="3" t="str">
        <f>IF(EmployeeData[[#This Row],[Compa-Ratio]]&lt;0.85,"less than 0.85",IF(EmployeeData[[#This Row],[Compa-Ratio]]&lt;1,"0.85-&lt;1.00",IF(EmployeeData[[#This Row],[Compa-Ratio]]&lt;1.15,"1.00-&lt;1.15",IF(EmployeeData[[#This Row],[Compa-Ratio]]&gt;=1.15,"1.15+"))))</f>
        <v>1.15+</v>
      </c>
      <c r="O146" t="s">
        <v>25</v>
      </c>
      <c r="P146" t="s">
        <v>38</v>
      </c>
      <c r="Q146">
        <v>10</v>
      </c>
      <c r="R14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46">
        <v>77</v>
      </c>
      <c r="T146" t="str" cm="1">
        <f t="array" ref="T146">_xlfn.IFS(EmployeeData[[#This Row],[Engagement Score]]&lt;50,"Low",EmployeeData[[#This Row],[Engagement Score]]
&lt;70,"Moderate",
EmployeeData[[#This Row],[Engagement Score]]&lt;85,"High",TRUE,"Very high")</f>
        <v>High</v>
      </c>
      <c r="U146">
        <v>4</v>
      </c>
      <c r="V146">
        <v>4.4000000000000004</v>
      </c>
      <c r="W146" t="s">
        <v>33</v>
      </c>
      <c r="X146" t="s">
        <v>26</v>
      </c>
      <c r="Y146">
        <v>41</v>
      </c>
      <c r="Z146" t="s">
        <v>26</v>
      </c>
      <c r="AA146">
        <f>IF(EmployeeData[[#This Row],[Attrition]]="Yes",1,0)</f>
        <v>0</v>
      </c>
    </row>
    <row r="147" spans="1:27">
      <c r="A147" t="s">
        <v>198</v>
      </c>
      <c r="B147" t="str">
        <f>VLOOKUP(EmployeeData[[#This Row],[Employee ID]],GenderData[#All],2,FALSE)</f>
        <v>Female</v>
      </c>
      <c r="C147" t="s">
        <v>48</v>
      </c>
      <c r="D147" t="s">
        <v>49</v>
      </c>
      <c r="E147" t="s">
        <v>45</v>
      </c>
      <c r="F147" t="s">
        <v>36</v>
      </c>
      <c r="G147">
        <v>43</v>
      </c>
      <c r="H147" t="str">
        <f>IF(EmployeeData[[#This Row],[Age]]&lt;=31,"18-31",IF(EmployeeData[[#This Row],[Age]]&lt;=45,"32-45",IF(EmployeeData[[#This Row],[Age]]&lt;=59,"46-59",IF(EmployeeData[[#This Row],[Age]]&lt;=73,"60-73"))))</f>
        <v>32-45</v>
      </c>
      <c r="I147">
        <v>7.1</v>
      </c>
      <c r="J1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47">
        <v>0.7</v>
      </c>
      <c r="L147" s="2">
        <v>81200</v>
      </c>
      <c r="M147" s="3">
        <v>1.01</v>
      </c>
      <c r="N147" s="3" t="str">
        <f>IF(EmployeeData[[#This Row],[Compa-Ratio]]&lt;0.85,"less than 0.85",IF(EmployeeData[[#This Row],[Compa-Ratio]]&lt;1,"0.85-&lt;1.00",IF(EmployeeData[[#This Row],[Compa-Ratio]]&lt;1.15,"1.00-&lt;1.15",IF(EmployeeData[[#This Row],[Compa-Ratio]]&gt;=1.15,"1.15+"))))</f>
        <v>1.00-&lt;1.15</v>
      </c>
      <c r="O147" t="s">
        <v>25</v>
      </c>
      <c r="P147" t="s">
        <v>38</v>
      </c>
      <c r="Q147">
        <v>9</v>
      </c>
      <c r="R14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47">
        <v>75</v>
      </c>
      <c r="T147" t="str" cm="1">
        <f t="array" ref="T147">_xlfn.IFS(EmployeeData[[#This Row],[Engagement Score]]&lt;50,"Low",EmployeeData[[#This Row],[Engagement Score]]
&lt;70,"Moderate",
EmployeeData[[#This Row],[Engagement Score]]&lt;85,"High",TRUE,"Very high")</f>
        <v>High</v>
      </c>
      <c r="U147">
        <v>7</v>
      </c>
      <c r="V147">
        <v>3.9</v>
      </c>
      <c r="W147" t="s">
        <v>33</v>
      </c>
      <c r="X147" t="s">
        <v>26</v>
      </c>
      <c r="Y147">
        <v>18</v>
      </c>
      <c r="Z147" t="s">
        <v>26</v>
      </c>
      <c r="AA147">
        <f>IF(EmployeeData[[#This Row],[Attrition]]="Yes",1,0)</f>
        <v>0</v>
      </c>
    </row>
    <row r="148" spans="1:27">
      <c r="A148" t="s">
        <v>199</v>
      </c>
      <c r="B148" t="str">
        <f>VLOOKUP(EmployeeData[[#This Row],[Employee ID]],GenderData[#All],2,FALSE)</f>
        <v>Male</v>
      </c>
      <c r="C148" t="s">
        <v>40</v>
      </c>
      <c r="D148" t="s">
        <v>40</v>
      </c>
      <c r="E148" t="s">
        <v>23</v>
      </c>
      <c r="F148" t="s">
        <v>36</v>
      </c>
      <c r="G148">
        <v>54</v>
      </c>
      <c r="H148" t="str">
        <f>IF(EmployeeData[[#This Row],[Age]]&lt;=31,"18-31",IF(EmployeeData[[#This Row],[Age]]&lt;=45,"32-45",IF(EmployeeData[[#This Row],[Age]]&lt;=59,"46-59",IF(EmployeeData[[#This Row],[Age]]&lt;=73,"60-73"))))</f>
        <v>46-59</v>
      </c>
      <c r="I148">
        <v>0.4</v>
      </c>
      <c r="J14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48">
        <v>0.4</v>
      </c>
      <c r="L148" s="2">
        <v>79400</v>
      </c>
      <c r="M148" s="3">
        <v>0.98</v>
      </c>
      <c r="N148" s="3" t="str">
        <f>IF(EmployeeData[[#This Row],[Compa-Ratio]]&lt;0.85,"less than 0.85",IF(EmployeeData[[#This Row],[Compa-Ratio]]&lt;1,"0.85-&lt;1.00",IF(EmployeeData[[#This Row],[Compa-Ratio]]&lt;1.15,"1.00-&lt;1.15",IF(EmployeeData[[#This Row],[Compa-Ratio]]&gt;=1.15,"1.15+"))))</f>
        <v>0.85-&lt;1.00</v>
      </c>
      <c r="O148" t="s">
        <v>25</v>
      </c>
      <c r="P148" t="s">
        <v>26</v>
      </c>
      <c r="Q148">
        <v>3</v>
      </c>
      <c r="R14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48">
        <v>75</v>
      </c>
      <c r="T148" t="str" cm="1">
        <f t="array" ref="T148">_xlfn.IFS(EmployeeData[[#This Row],[Engagement Score]]&lt;50,"Low",EmployeeData[[#This Row],[Engagement Score]]
&lt;70,"Moderate",
EmployeeData[[#This Row],[Engagement Score]]&lt;85,"High",TRUE,"Very high")</f>
        <v>High</v>
      </c>
      <c r="U148">
        <v>3</v>
      </c>
      <c r="V148">
        <v>2.1</v>
      </c>
      <c r="W148" t="s">
        <v>33</v>
      </c>
      <c r="X148" t="s">
        <v>26</v>
      </c>
      <c r="Y148">
        <v>44</v>
      </c>
      <c r="Z148" t="s">
        <v>26</v>
      </c>
      <c r="AA148">
        <f>IF(EmployeeData[[#This Row],[Attrition]]="Yes",1,0)</f>
        <v>0</v>
      </c>
    </row>
    <row r="149" spans="1:27">
      <c r="A149" t="s">
        <v>200</v>
      </c>
      <c r="B149" t="str">
        <f>VLOOKUP(EmployeeData[[#This Row],[Employee ID]],GenderData[#All],2,FALSE)</f>
        <v>Male</v>
      </c>
      <c r="C149" t="s">
        <v>21</v>
      </c>
      <c r="D149" t="s">
        <v>22</v>
      </c>
      <c r="E149" t="s">
        <v>45</v>
      </c>
      <c r="F149" t="s">
        <v>32</v>
      </c>
      <c r="G149">
        <v>31</v>
      </c>
      <c r="H149" t="str">
        <f>IF(EmployeeData[[#This Row],[Age]]&lt;=31,"18-31",IF(EmployeeData[[#This Row],[Age]]&lt;=45,"32-45",IF(EmployeeData[[#This Row],[Age]]&lt;=59,"46-59",IF(EmployeeData[[#This Row],[Age]]&lt;=73,"60-73"))))</f>
        <v>18-31</v>
      </c>
      <c r="I149">
        <v>2.2000000000000002</v>
      </c>
      <c r="J14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49">
        <v>1.4</v>
      </c>
      <c r="L149" s="2">
        <v>69900</v>
      </c>
      <c r="M149" s="3">
        <v>1.1499999999999999</v>
      </c>
      <c r="N149" s="3" t="str">
        <f>IF(EmployeeData[[#This Row],[Compa-Ratio]]&lt;0.85,"less than 0.85",IF(EmployeeData[[#This Row],[Compa-Ratio]]&lt;1,"0.85-&lt;1.00",IF(EmployeeData[[#This Row],[Compa-Ratio]]&lt;1.15,"1.00-&lt;1.15",IF(EmployeeData[[#This Row],[Compa-Ratio]]&gt;=1.15,"1.15+"))))</f>
        <v>1.15+</v>
      </c>
      <c r="O149" t="s">
        <v>37</v>
      </c>
      <c r="P149" t="s">
        <v>26</v>
      </c>
      <c r="Q149">
        <v>12</v>
      </c>
      <c r="R14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49">
        <v>67</v>
      </c>
      <c r="T149" t="str" cm="1">
        <f t="array" ref="T149">_xlfn.IFS(EmployeeData[[#This Row],[Engagement Score]]&lt;50,"Low",EmployeeData[[#This Row],[Engagement Score]]
&lt;70,"Moderate",
EmployeeData[[#This Row],[Engagement Score]]&lt;85,"High",TRUE,"Very high")</f>
        <v>Moderate</v>
      </c>
      <c r="U149">
        <v>3</v>
      </c>
      <c r="V149">
        <v>3</v>
      </c>
      <c r="W149" t="s">
        <v>33</v>
      </c>
      <c r="X149" t="s">
        <v>26</v>
      </c>
      <c r="Y149">
        <v>14</v>
      </c>
      <c r="Z149" t="s">
        <v>26</v>
      </c>
      <c r="AA149">
        <f>IF(EmployeeData[[#This Row],[Attrition]]="Yes",1,0)</f>
        <v>0</v>
      </c>
    </row>
    <row r="150" spans="1:27">
      <c r="A150" t="s">
        <v>201</v>
      </c>
      <c r="B150" t="str">
        <f>VLOOKUP(EmployeeData[[#This Row],[Employee ID]],GenderData[#All],2,FALSE)</f>
        <v>Female</v>
      </c>
      <c r="C150" t="s">
        <v>48</v>
      </c>
      <c r="D150" t="s">
        <v>49</v>
      </c>
      <c r="E150" t="s">
        <v>45</v>
      </c>
      <c r="F150" t="s">
        <v>36</v>
      </c>
      <c r="G150">
        <v>30</v>
      </c>
      <c r="H150" t="str">
        <f>IF(EmployeeData[[#This Row],[Age]]&lt;=31,"18-31",IF(EmployeeData[[#This Row],[Age]]&lt;=45,"32-45",IF(EmployeeData[[#This Row],[Age]]&lt;=59,"46-59",IF(EmployeeData[[#This Row],[Age]]&lt;=73,"60-73"))))</f>
        <v>18-31</v>
      </c>
      <c r="I150">
        <v>3.6</v>
      </c>
      <c r="J15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0">
        <v>2.9</v>
      </c>
      <c r="L150" s="2">
        <v>73400</v>
      </c>
      <c r="M150" s="3">
        <v>0.88</v>
      </c>
      <c r="N150" s="3" t="str">
        <f>IF(EmployeeData[[#This Row],[Compa-Ratio]]&lt;0.85,"less than 0.85",IF(EmployeeData[[#This Row],[Compa-Ratio]]&lt;1,"0.85-&lt;1.00",IF(EmployeeData[[#This Row],[Compa-Ratio]]&lt;1.15,"1.00-&lt;1.15",IF(EmployeeData[[#This Row],[Compa-Ratio]]&gt;=1.15,"1.15+"))))</f>
        <v>0.85-&lt;1.00</v>
      </c>
      <c r="O150" t="s">
        <v>37</v>
      </c>
      <c r="P150" t="s">
        <v>26</v>
      </c>
      <c r="Q150">
        <v>26</v>
      </c>
      <c r="R15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50">
        <v>58</v>
      </c>
      <c r="T150" t="str" cm="1">
        <f t="array" ref="T150">_xlfn.IFS(EmployeeData[[#This Row],[Engagement Score]]&lt;50,"Low",EmployeeData[[#This Row],[Engagement Score]]
&lt;70,"Moderate",
EmployeeData[[#This Row],[Engagement Score]]&lt;85,"High",TRUE,"Very high")</f>
        <v>Moderate</v>
      </c>
      <c r="U150">
        <v>2</v>
      </c>
      <c r="V150">
        <v>1.6</v>
      </c>
      <c r="W150" t="s">
        <v>33</v>
      </c>
      <c r="X150" t="s">
        <v>26</v>
      </c>
      <c r="Y150">
        <v>41</v>
      </c>
      <c r="Z150" t="s">
        <v>38</v>
      </c>
      <c r="AA150">
        <f>IF(EmployeeData[[#This Row],[Attrition]]="Yes",1,0)</f>
        <v>1</v>
      </c>
    </row>
    <row r="151" spans="1:27">
      <c r="A151" t="s">
        <v>202</v>
      </c>
      <c r="B151" t="str">
        <f>VLOOKUP(EmployeeData[[#This Row],[Employee ID]],GenderData[#All],2,FALSE)</f>
        <v>Male</v>
      </c>
      <c r="C151" t="s">
        <v>66</v>
      </c>
      <c r="D151" t="s">
        <v>67</v>
      </c>
      <c r="E151" t="s">
        <v>45</v>
      </c>
      <c r="F151" t="s">
        <v>36</v>
      </c>
      <c r="G151">
        <v>36</v>
      </c>
      <c r="H151" t="str">
        <f>IF(EmployeeData[[#This Row],[Age]]&lt;=31,"18-31",IF(EmployeeData[[#This Row],[Age]]&lt;=45,"32-45",IF(EmployeeData[[#This Row],[Age]]&lt;=59,"46-59",IF(EmployeeData[[#This Row],[Age]]&lt;=73,"60-73"))))</f>
        <v>32-45</v>
      </c>
      <c r="I151">
        <v>4.0999999999999996</v>
      </c>
      <c r="J1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1">
        <v>0.9</v>
      </c>
      <c r="L151" s="2">
        <v>85700</v>
      </c>
      <c r="M151" s="3">
        <v>1.0900000000000001</v>
      </c>
      <c r="N151" s="3" t="str">
        <f>IF(EmployeeData[[#This Row],[Compa-Ratio]]&lt;0.85,"less than 0.85",IF(EmployeeData[[#This Row],[Compa-Ratio]]&lt;1,"0.85-&lt;1.00",IF(EmployeeData[[#This Row],[Compa-Ratio]]&lt;1.15,"1.00-&lt;1.15",IF(EmployeeData[[#This Row],[Compa-Ratio]]&gt;=1.15,"1.15+"))))</f>
        <v>1.00-&lt;1.15</v>
      </c>
      <c r="O151" t="s">
        <v>75</v>
      </c>
      <c r="P151" t="s">
        <v>38</v>
      </c>
      <c r="Q151">
        <v>16</v>
      </c>
      <c r="R15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51">
        <v>57</v>
      </c>
      <c r="T151" t="str" cm="1">
        <f t="array" ref="T151">_xlfn.IFS(EmployeeData[[#This Row],[Engagement Score]]&lt;50,"Low",EmployeeData[[#This Row],[Engagement Score]]
&lt;70,"Moderate",
EmployeeData[[#This Row],[Engagement Score]]&lt;85,"High",TRUE,"Very high")</f>
        <v>Moderate</v>
      </c>
      <c r="U151">
        <v>7</v>
      </c>
      <c r="V151">
        <v>1.4</v>
      </c>
      <c r="W151" t="s">
        <v>27</v>
      </c>
      <c r="X151" t="s">
        <v>38</v>
      </c>
      <c r="Y151">
        <v>26</v>
      </c>
      <c r="Z151" t="s">
        <v>26</v>
      </c>
      <c r="AA151">
        <f>IF(EmployeeData[[#This Row],[Attrition]]="Yes",1,0)</f>
        <v>0</v>
      </c>
    </row>
    <row r="152" spans="1:27">
      <c r="A152" t="s">
        <v>203</v>
      </c>
      <c r="B152" t="str">
        <f>VLOOKUP(EmployeeData[[#This Row],[Employee ID]],GenderData[#All],2,FALSE)</f>
        <v>Female</v>
      </c>
      <c r="C152" t="s">
        <v>29</v>
      </c>
      <c r="D152" t="s">
        <v>30</v>
      </c>
      <c r="E152" t="s">
        <v>23</v>
      </c>
      <c r="F152" t="s">
        <v>32</v>
      </c>
      <c r="G152">
        <v>45</v>
      </c>
      <c r="H152" t="str">
        <f>IF(EmployeeData[[#This Row],[Age]]&lt;=31,"18-31",IF(EmployeeData[[#This Row],[Age]]&lt;=45,"32-45",IF(EmployeeData[[#This Row],[Age]]&lt;=59,"46-59",IF(EmployeeData[[#This Row],[Age]]&lt;=73,"60-73"))))</f>
        <v>32-45</v>
      </c>
      <c r="I152">
        <v>4.4000000000000004</v>
      </c>
      <c r="J15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2">
        <v>2.1</v>
      </c>
      <c r="L152" s="2">
        <v>50900</v>
      </c>
      <c r="M152" s="3">
        <v>0.89</v>
      </c>
      <c r="N152" s="3" t="str">
        <f>IF(EmployeeData[[#This Row],[Compa-Ratio]]&lt;0.85,"less than 0.85",IF(EmployeeData[[#This Row],[Compa-Ratio]]&lt;1,"0.85-&lt;1.00",IF(EmployeeData[[#This Row],[Compa-Ratio]]&lt;1.15,"1.00-&lt;1.15",IF(EmployeeData[[#This Row],[Compa-Ratio]]&gt;=1.15,"1.15+"))))</f>
        <v>0.85-&lt;1.00</v>
      </c>
      <c r="O152" t="s">
        <v>37</v>
      </c>
      <c r="P152" t="s">
        <v>26</v>
      </c>
      <c r="Q152">
        <v>22</v>
      </c>
      <c r="R1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52">
        <v>64</v>
      </c>
      <c r="T152" t="str" cm="1">
        <f t="array" ref="T152">_xlfn.IFS(EmployeeData[[#This Row],[Engagement Score]]&lt;50,"Low",EmployeeData[[#This Row],[Engagement Score]]
&lt;70,"Moderate",
EmployeeData[[#This Row],[Engagement Score]]&lt;85,"High",TRUE,"Very high")</f>
        <v>Moderate</v>
      </c>
      <c r="U152">
        <v>5</v>
      </c>
      <c r="V152">
        <v>2.1</v>
      </c>
      <c r="W152" t="s">
        <v>33</v>
      </c>
      <c r="X152" t="s">
        <v>38</v>
      </c>
      <c r="Y152">
        <v>39</v>
      </c>
      <c r="Z152" t="s">
        <v>38</v>
      </c>
      <c r="AA152">
        <f>IF(EmployeeData[[#This Row],[Attrition]]="Yes",1,0)</f>
        <v>1</v>
      </c>
    </row>
    <row r="153" spans="1:27">
      <c r="A153" t="s">
        <v>204</v>
      </c>
      <c r="B153" t="str">
        <f>VLOOKUP(EmployeeData[[#This Row],[Employee ID]],GenderData[#All],2,FALSE)</f>
        <v>Female</v>
      </c>
      <c r="C153" t="s">
        <v>43</v>
      </c>
      <c r="D153" t="s">
        <v>44</v>
      </c>
      <c r="E153" t="s">
        <v>45</v>
      </c>
      <c r="F153" t="s">
        <v>36</v>
      </c>
      <c r="G153">
        <v>43</v>
      </c>
      <c r="H153" t="str">
        <f>IF(EmployeeData[[#This Row],[Age]]&lt;=31,"18-31",IF(EmployeeData[[#This Row],[Age]]&lt;=45,"32-45",IF(EmployeeData[[#This Row],[Age]]&lt;=59,"46-59",IF(EmployeeData[[#This Row],[Age]]&lt;=73,"60-73"))))</f>
        <v>32-45</v>
      </c>
      <c r="I153">
        <v>5.3</v>
      </c>
      <c r="J15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53">
        <v>0.2</v>
      </c>
      <c r="L153" s="2">
        <v>70200</v>
      </c>
      <c r="M153" s="3">
        <v>0.85</v>
      </c>
      <c r="N153" s="3" t="str">
        <f>IF(EmployeeData[[#This Row],[Compa-Ratio]]&lt;0.85,"less than 0.85",IF(EmployeeData[[#This Row],[Compa-Ratio]]&lt;1,"0.85-&lt;1.00",IF(EmployeeData[[#This Row],[Compa-Ratio]]&lt;1.15,"1.00-&lt;1.15",IF(EmployeeData[[#This Row],[Compa-Ratio]]&gt;=1.15,"1.15+"))))</f>
        <v>0.85-&lt;1.00</v>
      </c>
      <c r="O153" t="s">
        <v>75</v>
      </c>
      <c r="P153" t="s">
        <v>26</v>
      </c>
      <c r="Q153">
        <v>31</v>
      </c>
      <c r="R15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53">
        <v>57</v>
      </c>
      <c r="T153" t="str" cm="1">
        <f t="array" ref="T153">_xlfn.IFS(EmployeeData[[#This Row],[Engagement Score]]&lt;50,"Low",EmployeeData[[#This Row],[Engagement Score]]
&lt;70,"Moderate",
EmployeeData[[#This Row],[Engagement Score]]&lt;85,"High",TRUE,"Very high")</f>
        <v>Moderate</v>
      </c>
      <c r="U153">
        <v>10</v>
      </c>
      <c r="V153">
        <v>2.2999999999999998</v>
      </c>
      <c r="W153" t="s">
        <v>27</v>
      </c>
      <c r="X153" t="s">
        <v>38</v>
      </c>
      <c r="Y153">
        <v>47</v>
      </c>
      <c r="Z153" t="s">
        <v>38</v>
      </c>
      <c r="AA153">
        <f>IF(EmployeeData[[#This Row],[Attrition]]="Yes",1,0)</f>
        <v>1</v>
      </c>
    </row>
    <row r="154" spans="1:27">
      <c r="A154" t="s">
        <v>205</v>
      </c>
      <c r="B154" t="str">
        <f>VLOOKUP(EmployeeData[[#This Row],[Employee ID]],GenderData[#All],2,FALSE)</f>
        <v>Female</v>
      </c>
      <c r="C154" t="s">
        <v>43</v>
      </c>
      <c r="D154" t="s">
        <v>44</v>
      </c>
      <c r="E154" t="s">
        <v>23</v>
      </c>
      <c r="F154" t="s">
        <v>32</v>
      </c>
      <c r="G154">
        <v>30</v>
      </c>
      <c r="H154" t="str">
        <f>IF(EmployeeData[[#This Row],[Age]]&lt;=31,"18-31",IF(EmployeeData[[#This Row],[Age]]&lt;=45,"32-45",IF(EmployeeData[[#This Row],[Age]]&lt;=59,"46-59",IF(EmployeeData[[#This Row],[Age]]&lt;=73,"60-73"))))</f>
        <v>18-31</v>
      </c>
      <c r="I154">
        <v>3.6</v>
      </c>
      <c r="J15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4">
        <v>1.5</v>
      </c>
      <c r="L154" s="2">
        <v>49700</v>
      </c>
      <c r="M154" s="3">
        <v>0.74</v>
      </c>
      <c r="N154" s="3" t="str">
        <f>IF(EmployeeData[[#This Row],[Compa-Ratio]]&lt;0.85,"less than 0.85",IF(EmployeeData[[#This Row],[Compa-Ratio]]&lt;1,"0.85-&lt;1.00",IF(EmployeeData[[#This Row],[Compa-Ratio]]&lt;1.15,"1.00-&lt;1.15",IF(EmployeeData[[#This Row],[Compa-Ratio]]&gt;=1.15,"1.15+"))))</f>
        <v>less than 0.85</v>
      </c>
      <c r="O154" t="s">
        <v>37</v>
      </c>
      <c r="P154" t="s">
        <v>26</v>
      </c>
      <c r="Q154">
        <v>18</v>
      </c>
      <c r="R15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54">
        <v>61</v>
      </c>
      <c r="T154" t="str" cm="1">
        <f t="array" ref="T154">_xlfn.IFS(EmployeeData[[#This Row],[Engagement Score]]&lt;50,"Low",EmployeeData[[#This Row],[Engagement Score]]
&lt;70,"Moderate",
EmployeeData[[#This Row],[Engagement Score]]&lt;85,"High",TRUE,"Very high")</f>
        <v>Moderate</v>
      </c>
      <c r="U154">
        <v>9</v>
      </c>
      <c r="V154">
        <v>3.5</v>
      </c>
      <c r="W154" t="s">
        <v>33</v>
      </c>
      <c r="X154" t="s">
        <v>26</v>
      </c>
      <c r="Y154">
        <v>10</v>
      </c>
      <c r="Z154" t="s">
        <v>38</v>
      </c>
      <c r="AA154">
        <f>IF(EmployeeData[[#This Row],[Attrition]]="Yes",1,0)</f>
        <v>1</v>
      </c>
    </row>
    <row r="155" spans="1:27">
      <c r="A155" t="s">
        <v>206</v>
      </c>
      <c r="B155" t="str">
        <f>VLOOKUP(EmployeeData[[#This Row],[Employee ID]],GenderData[#All],2,FALSE)</f>
        <v>Male</v>
      </c>
      <c r="C155" t="s">
        <v>21</v>
      </c>
      <c r="D155" t="s">
        <v>22</v>
      </c>
      <c r="E155" t="s">
        <v>23</v>
      </c>
      <c r="F155" t="s">
        <v>32</v>
      </c>
      <c r="G155">
        <v>45</v>
      </c>
      <c r="H155" t="str">
        <f>IF(EmployeeData[[#This Row],[Age]]&lt;=31,"18-31",IF(EmployeeData[[#This Row],[Age]]&lt;=45,"32-45",IF(EmployeeData[[#This Row],[Age]]&lt;=59,"46-59",IF(EmployeeData[[#This Row],[Age]]&lt;=73,"60-73"))))</f>
        <v>32-45</v>
      </c>
      <c r="I155">
        <v>4</v>
      </c>
      <c r="J1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5">
        <v>1</v>
      </c>
      <c r="L155" s="2">
        <v>60100</v>
      </c>
      <c r="M155" s="3">
        <v>0.92</v>
      </c>
      <c r="N155" s="3" t="str">
        <f>IF(EmployeeData[[#This Row],[Compa-Ratio]]&lt;0.85,"less than 0.85",IF(EmployeeData[[#This Row],[Compa-Ratio]]&lt;1,"0.85-&lt;1.00",IF(EmployeeData[[#This Row],[Compa-Ratio]]&lt;1.15,"1.00-&lt;1.15",IF(EmployeeData[[#This Row],[Compa-Ratio]]&gt;=1.15,"1.15+"))))</f>
        <v>0.85-&lt;1.00</v>
      </c>
      <c r="O155" t="s">
        <v>25</v>
      </c>
      <c r="P155" t="s">
        <v>26</v>
      </c>
      <c r="Q155">
        <v>11</v>
      </c>
      <c r="R15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55">
        <v>77</v>
      </c>
      <c r="T155" t="str" cm="1">
        <f t="array" ref="T155">_xlfn.IFS(EmployeeData[[#This Row],[Engagement Score]]&lt;50,"Low",EmployeeData[[#This Row],[Engagement Score]]
&lt;70,"Moderate",
EmployeeData[[#This Row],[Engagement Score]]&lt;85,"High",TRUE,"Very high")</f>
        <v>High</v>
      </c>
      <c r="U155">
        <v>5</v>
      </c>
      <c r="V155">
        <v>6.3</v>
      </c>
      <c r="W155" t="s">
        <v>33</v>
      </c>
      <c r="X155" t="s">
        <v>26</v>
      </c>
      <c r="Y155">
        <v>39</v>
      </c>
      <c r="Z155" t="s">
        <v>26</v>
      </c>
      <c r="AA155">
        <f>IF(EmployeeData[[#This Row],[Attrition]]="Yes",1,0)</f>
        <v>0</v>
      </c>
    </row>
    <row r="156" spans="1:27">
      <c r="A156" t="s">
        <v>207</v>
      </c>
      <c r="B156" t="str">
        <f>VLOOKUP(EmployeeData[[#This Row],[Employee ID]],GenderData[#All],2,FALSE)</f>
        <v>Female</v>
      </c>
      <c r="C156" t="s">
        <v>29</v>
      </c>
      <c r="D156" t="s">
        <v>30</v>
      </c>
      <c r="E156" t="s">
        <v>45</v>
      </c>
      <c r="F156" t="s">
        <v>32</v>
      </c>
      <c r="G156">
        <v>27</v>
      </c>
      <c r="H156" t="str">
        <f>IF(EmployeeData[[#This Row],[Age]]&lt;=31,"18-31",IF(EmployeeData[[#This Row],[Age]]&lt;=45,"32-45",IF(EmployeeData[[#This Row],[Age]]&lt;=59,"46-59",IF(EmployeeData[[#This Row],[Age]]&lt;=73,"60-73"))))</f>
        <v>18-31</v>
      </c>
      <c r="I156">
        <v>7.3</v>
      </c>
      <c r="J1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56">
        <v>4.9000000000000004</v>
      </c>
      <c r="L156" s="2">
        <v>61700</v>
      </c>
      <c r="M156" s="3">
        <v>1.02</v>
      </c>
      <c r="N156" s="3" t="str">
        <f>IF(EmployeeData[[#This Row],[Compa-Ratio]]&lt;0.85,"less than 0.85",IF(EmployeeData[[#This Row],[Compa-Ratio]]&lt;1,"0.85-&lt;1.00",IF(EmployeeData[[#This Row],[Compa-Ratio]]&lt;1.15,"1.00-&lt;1.15",IF(EmployeeData[[#This Row],[Compa-Ratio]]&gt;=1.15,"1.15+"))))</f>
        <v>1.00-&lt;1.15</v>
      </c>
      <c r="O156" t="s">
        <v>25</v>
      </c>
      <c r="P156" t="s">
        <v>26</v>
      </c>
      <c r="Q156">
        <v>20</v>
      </c>
      <c r="R15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56">
        <v>77</v>
      </c>
      <c r="T156" t="str" cm="1">
        <f t="array" ref="T156">_xlfn.IFS(EmployeeData[[#This Row],[Engagement Score]]&lt;50,"Low",EmployeeData[[#This Row],[Engagement Score]]
&lt;70,"Moderate",
EmployeeData[[#This Row],[Engagement Score]]&lt;85,"High",TRUE,"Very high")</f>
        <v>High</v>
      </c>
      <c r="U156">
        <v>4</v>
      </c>
      <c r="V156">
        <v>5</v>
      </c>
      <c r="W156" t="s">
        <v>50</v>
      </c>
      <c r="X156" t="s">
        <v>38</v>
      </c>
      <c r="Y156">
        <v>7</v>
      </c>
      <c r="Z156" t="s">
        <v>26</v>
      </c>
      <c r="AA156">
        <f>IF(EmployeeData[[#This Row],[Attrition]]="Yes",1,0)</f>
        <v>0</v>
      </c>
    </row>
    <row r="157" spans="1:27">
      <c r="A157" t="s">
        <v>208</v>
      </c>
      <c r="B157" t="str">
        <f>VLOOKUP(EmployeeData[[#This Row],[Employee ID]],GenderData[#All],2,FALSE)</f>
        <v>Male</v>
      </c>
      <c r="C157" t="s">
        <v>43</v>
      </c>
      <c r="D157" t="s">
        <v>44</v>
      </c>
      <c r="E157" t="s">
        <v>41</v>
      </c>
      <c r="F157" t="s">
        <v>32</v>
      </c>
      <c r="G157">
        <v>30</v>
      </c>
      <c r="H157" t="str">
        <f>IF(EmployeeData[[#This Row],[Age]]&lt;=31,"18-31",IF(EmployeeData[[#This Row],[Age]]&lt;=45,"32-45",IF(EmployeeData[[#This Row],[Age]]&lt;=59,"46-59",IF(EmployeeData[[#This Row],[Age]]&lt;=73,"60-73"))))</f>
        <v>18-31</v>
      </c>
      <c r="I157">
        <v>4.8</v>
      </c>
      <c r="J15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7">
        <v>0.5</v>
      </c>
      <c r="L157" s="2">
        <v>62800</v>
      </c>
      <c r="M157" s="3">
        <v>1.05</v>
      </c>
      <c r="N157" s="3" t="str">
        <f>IF(EmployeeData[[#This Row],[Compa-Ratio]]&lt;0.85,"less than 0.85",IF(EmployeeData[[#This Row],[Compa-Ratio]]&lt;1,"0.85-&lt;1.00",IF(EmployeeData[[#This Row],[Compa-Ratio]]&lt;1.15,"1.00-&lt;1.15",IF(EmployeeData[[#This Row],[Compa-Ratio]]&gt;=1.15,"1.15+"))))</f>
        <v>1.00-&lt;1.15</v>
      </c>
      <c r="O157" t="s">
        <v>25</v>
      </c>
      <c r="P157" t="s">
        <v>38</v>
      </c>
      <c r="Q157">
        <v>11</v>
      </c>
      <c r="R15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57">
        <v>80</v>
      </c>
      <c r="T157" t="str" cm="1">
        <f t="array" ref="T157">_xlfn.IFS(EmployeeData[[#This Row],[Engagement Score]]&lt;50,"Low",EmployeeData[[#This Row],[Engagement Score]]
&lt;70,"Moderate",
EmployeeData[[#This Row],[Engagement Score]]&lt;85,"High",TRUE,"Very high")</f>
        <v>High</v>
      </c>
      <c r="U157">
        <v>4</v>
      </c>
      <c r="V157">
        <v>3.3</v>
      </c>
      <c r="W157" t="s">
        <v>33</v>
      </c>
      <c r="X157" t="s">
        <v>38</v>
      </c>
      <c r="Y157">
        <v>11</v>
      </c>
      <c r="Z157" t="s">
        <v>26</v>
      </c>
      <c r="AA157">
        <f>IF(EmployeeData[[#This Row],[Attrition]]="Yes",1,0)</f>
        <v>0</v>
      </c>
    </row>
    <row r="158" spans="1:27">
      <c r="A158" t="s">
        <v>209</v>
      </c>
      <c r="B158" t="str">
        <f>VLOOKUP(EmployeeData[[#This Row],[Employee ID]],GenderData[#All],2,FALSE)</f>
        <v>Male</v>
      </c>
      <c r="C158" t="s">
        <v>35</v>
      </c>
      <c r="D158" t="s">
        <v>22</v>
      </c>
      <c r="E158" t="s">
        <v>23</v>
      </c>
      <c r="F158" t="s">
        <v>24</v>
      </c>
      <c r="G158">
        <v>37</v>
      </c>
      <c r="H158" t="str">
        <f>IF(EmployeeData[[#This Row],[Age]]&lt;=31,"18-31",IF(EmployeeData[[#This Row],[Age]]&lt;=45,"32-45",IF(EmployeeData[[#This Row],[Age]]&lt;=59,"46-59",IF(EmployeeData[[#This Row],[Age]]&lt;=73,"60-73"))))</f>
        <v>32-45</v>
      </c>
      <c r="I158">
        <v>1.5</v>
      </c>
      <c r="J15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58">
        <v>1.5</v>
      </c>
      <c r="L158" s="2">
        <v>48300</v>
      </c>
      <c r="M158" s="3">
        <v>0.99</v>
      </c>
      <c r="N158" s="3" t="str">
        <f>IF(EmployeeData[[#This Row],[Compa-Ratio]]&lt;0.85,"less than 0.85",IF(EmployeeData[[#This Row],[Compa-Ratio]]&lt;1,"0.85-&lt;1.00",IF(EmployeeData[[#This Row],[Compa-Ratio]]&lt;1.15,"1.00-&lt;1.15",IF(EmployeeData[[#This Row],[Compa-Ratio]]&gt;=1.15,"1.15+"))))</f>
        <v>0.85-&lt;1.00</v>
      </c>
      <c r="O158" t="s">
        <v>53</v>
      </c>
      <c r="P158" t="s">
        <v>26</v>
      </c>
      <c r="Q158">
        <v>11</v>
      </c>
      <c r="R15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58">
        <v>84</v>
      </c>
      <c r="T158" t="str" cm="1">
        <f t="array" ref="T158">_xlfn.IFS(EmployeeData[[#This Row],[Engagement Score]]&lt;50,"Low",EmployeeData[[#This Row],[Engagement Score]]
&lt;70,"Moderate",
EmployeeData[[#This Row],[Engagement Score]]&lt;85,"High",TRUE,"Very high")</f>
        <v>High</v>
      </c>
      <c r="U158">
        <v>3</v>
      </c>
      <c r="V158">
        <v>5.8</v>
      </c>
      <c r="W158" t="s">
        <v>27</v>
      </c>
      <c r="X158" t="s">
        <v>26</v>
      </c>
      <c r="Y158">
        <v>14</v>
      </c>
      <c r="Z158" t="s">
        <v>26</v>
      </c>
      <c r="AA158">
        <f>IF(EmployeeData[[#This Row],[Attrition]]="Yes",1,0)</f>
        <v>0</v>
      </c>
    </row>
    <row r="159" spans="1:27">
      <c r="A159" t="s">
        <v>210</v>
      </c>
      <c r="B159" t="str">
        <f>VLOOKUP(EmployeeData[[#This Row],[Employee ID]],GenderData[#All],2,FALSE)</f>
        <v>Female</v>
      </c>
      <c r="C159" t="s">
        <v>52</v>
      </c>
      <c r="D159" t="s">
        <v>30</v>
      </c>
      <c r="E159" t="s">
        <v>41</v>
      </c>
      <c r="F159" t="s">
        <v>36</v>
      </c>
      <c r="G159">
        <v>33</v>
      </c>
      <c r="H159" t="str">
        <f>IF(EmployeeData[[#This Row],[Age]]&lt;=31,"18-31",IF(EmployeeData[[#This Row],[Age]]&lt;=45,"32-45",IF(EmployeeData[[#This Row],[Age]]&lt;=59,"46-59",IF(EmployeeData[[#This Row],[Age]]&lt;=73,"60-73"))))</f>
        <v>32-45</v>
      </c>
      <c r="I159">
        <v>4.2</v>
      </c>
      <c r="J1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59">
        <v>2.7</v>
      </c>
      <c r="L159" s="2">
        <v>70000</v>
      </c>
      <c r="M159" s="3">
        <v>0.92</v>
      </c>
      <c r="N159" s="3" t="str">
        <f>IF(EmployeeData[[#This Row],[Compa-Ratio]]&lt;0.85,"less than 0.85",IF(EmployeeData[[#This Row],[Compa-Ratio]]&lt;1,"0.85-&lt;1.00",IF(EmployeeData[[#This Row],[Compa-Ratio]]&lt;1.15,"1.00-&lt;1.15",IF(EmployeeData[[#This Row],[Compa-Ratio]]&gt;=1.15,"1.15+"))))</f>
        <v>0.85-&lt;1.00</v>
      </c>
      <c r="O159" t="s">
        <v>25</v>
      </c>
      <c r="P159" t="s">
        <v>26</v>
      </c>
      <c r="Q159">
        <v>2</v>
      </c>
      <c r="R15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59">
        <v>79</v>
      </c>
      <c r="T159" t="str" cm="1">
        <f t="array" ref="T159">_xlfn.IFS(EmployeeData[[#This Row],[Engagement Score]]&lt;50,"Low",EmployeeData[[#This Row],[Engagement Score]]
&lt;70,"Moderate",
EmployeeData[[#This Row],[Engagement Score]]&lt;85,"High",TRUE,"Very high")</f>
        <v>High</v>
      </c>
      <c r="U159">
        <v>2</v>
      </c>
      <c r="V159">
        <v>2.7</v>
      </c>
      <c r="W159" t="s">
        <v>27</v>
      </c>
      <c r="X159" t="s">
        <v>26</v>
      </c>
      <c r="Y159">
        <v>30</v>
      </c>
      <c r="Z159" t="s">
        <v>26</v>
      </c>
      <c r="AA159">
        <f>IF(EmployeeData[[#This Row],[Attrition]]="Yes",1,0)</f>
        <v>0</v>
      </c>
    </row>
    <row r="160" spans="1:27">
      <c r="A160" t="s">
        <v>211</v>
      </c>
      <c r="B160" t="str">
        <f>VLOOKUP(EmployeeData[[#This Row],[Employee ID]],GenderData[#All],2,FALSE)</f>
        <v>Female</v>
      </c>
      <c r="C160" t="s">
        <v>43</v>
      </c>
      <c r="D160" t="s">
        <v>44</v>
      </c>
      <c r="E160" t="s">
        <v>23</v>
      </c>
      <c r="F160" t="s">
        <v>36</v>
      </c>
      <c r="G160">
        <v>46</v>
      </c>
      <c r="H160" t="str">
        <f>IF(EmployeeData[[#This Row],[Age]]&lt;=31,"18-31",IF(EmployeeData[[#This Row],[Age]]&lt;=45,"32-45",IF(EmployeeData[[#This Row],[Age]]&lt;=59,"46-59",IF(EmployeeData[[#This Row],[Age]]&lt;=73,"60-73"))))</f>
        <v>46-59</v>
      </c>
      <c r="I160">
        <v>3.6</v>
      </c>
      <c r="J16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60">
        <v>3.6</v>
      </c>
      <c r="L160" s="2">
        <v>76400</v>
      </c>
      <c r="M160" s="3">
        <v>1.02</v>
      </c>
      <c r="N160" s="3" t="str">
        <f>IF(EmployeeData[[#This Row],[Compa-Ratio]]&lt;0.85,"less than 0.85",IF(EmployeeData[[#This Row],[Compa-Ratio]]&lt;1,"0.85-&lt;1.00",IF(EmployeeData[[#This Row],[Compa-Ratio]]&lt;1.15,"1.00-&lt;1.15",IF(EmployeeData[[#This Row],[Compa-Ratio]]&gt;=1.15,"1.15+"))))</f>
        <v>1.00-&lt;1.15</v>
      </c>
      <c r="O160" t="s">
        <v>53</v>
      </c>
      <c r="P160" t="s">
        <v>26</v>
      </c>
      <c r="Q160">
        <v>24</v>
      </c>
      <c r="R1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0">
        <v>65</v>
      </c>
      <c r="T160" t="str" cm="1">
        <f t="array" ref="T160">_xlfn.IFS(EmployeeData[[#This Row],[Engagement Score]]&lt;50,"Low",EmployeeData[[#This Row],[Engagement Score]]
&lt;70,"Moderate",
EmployeeData[[#This Row],[Engagement Score]]&lt;85,"High",TRUE,"Very high")</f>
        <v>Moderate</v>
      </c>
      <c r="U160">
        <v>2</v>
      </c>
      <c r="V160">
        <v>3.9</v>
      </c>
      <c r="W160" t="s">
        <v>27</v>
      </c>
      <c r="X160" t="s">
        <v>26</v>
      </c>
      <c r="Y160">
        <v>24</v>
      </c>
      <c r="Z160" t="s">
        <v>38</v>
      </c>
      <c r="AA160">
        <f>IF(EmployeeData[[#This Row],[Attrition]]="Yes",1,0)</f>
        <v>1</v>
      </c>
    </row>
    <row r="161" spans="1:27">
      <c r="A161" t="s">
        <v>212</v>
      </c>
      <c r="B161" t="str">
        <f>VLOOKUP(EmployeeData[[#This Row],[Employee ID]],GenderData[#All],2,FALSE)</f>
        <v>Male</v>
      </c>
      <c r="C161" t="s">
        <v>35</v>
      </c>
      <c r="D161" t="s">
        <v>22</v>
      </c>
      <c r="E161" t="s">
        <v>55</v>
      </c>
      <c r="F161" t="s">
        <v>62</v>
      </c>
      <c r="G161">
        <v>41</v>
      </c>
      <c r="H161" t="str">
        <f>IF(EmployeeData[[#This Row],[Age]]&lt;=31,"18-31",IF(EmployeeData[[#This Row],[Age]]&lt;=45,"32-45",IF(EmployeeData[[#This Row],[Age]]&lt;=59,"46-59",IF(EmployeeData[[#This Row],[Age]]&lt;=73,"60-73"))))</f>
        <v>32-45</v>
      </c>
      <c r="I161">
        <v>0.6</v>
      </c>
      <c r="J16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61">
        <v>0.6</v>
      </c>
      <c r="L161" s="2">
        <v>30100</v>
      </c>
      <c r="M161" s="3">
        <v>0.89</v>
      </c>
      <c r="N161" s="3" t="str">
        <f>IF(EmployeeData[[#This Row],[Compa-Ratio]]&lt;0.85,"less than 0.85",IF(EmployeeData[[#This Row],[Compa-Ratio]]&lt;1,"0.85-&lt;1.00",IF(EmployeeData[[#This Row],[Compa-Ratio]]&lt;1.15,"1.00-&lt;1.15",IF(EmployeeData[[#This Row],[Compa-Ratio]]&gt;=1.15,"1.15+"))))</f>
        <v>0.85-&lt;1.00</v>
      </c>
      <c r="O161" t="s">
        <v>37</v>
      </c>
      <c r="P161" t="s">
        <v>26</v>
      </c>
      <c r="Q161">
        <v>13</v>
      </c>
      <c r="R16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1">
        <v>61</v>
      </c>
      <c r="T161" t="str" cm="1">
        <f t="array" ref="T161">_xlfn.IFS(EmployeeData[[#This Row],[Engagement Score]]&lt;50,"Low",EmployeeData[[#This Row],[Engagement Score]]
&lt;70,"Moderate",
EmployeeData[[#This Row],[Engagement Score]]&lt;85,"High",TRUE,"Very high")</f>
        <v>Moderate</v>
      </c>
      <c r="U161">
        <v>4</v>
      </c>
      <c r="V161">
        <v>2.1</v>
      </c>
      <c r="W161" t="s">
        <v>33</v>
      </c>
      <c r="X161" t="s">
        <v>26</v>
      </c>
      <c r="Y161">
        <v>22</v>
      </c>
      <c r="Z161" t="s">
        <v>38</v>
      </c>
      <c r="AA161">
        <f>IF(EmployeeData[[#This Row],[Attrition]]="Yes",1,0)</f>
        <v>1</v>
      </c>
    </row>
    <row r="162" spans="1:27">
      <c r="A162" t="s">
        <v>213</v>
      </c>
      <c r="B162" t="str">
        <f>VLOOKUP(EmployeeData[[#This Row],[Employee ID]],GenderData[#All],2,FALSE)</f>
        <v>Male</v>
      </c>
      <c r="C162" t="s">
        <v>21</v>
      </c>
      <c r="D162" t="s">
        <v>22</v>
      </c>
      <c r="E162" t="s">
        <v>23</v>
      </c>
      <c r="F162" t="s">
        <v>36</v>
      </c>
      <c r="G162">
        <v>54</v>
      </c>
      <c r="H162" t="str">
        <f>IF(EmployeeData[[#This Row],[Age]]&lt;=31,"18-31",IF(EmployeeData[[#This Row],[Age]]&lt;=45,"32-45",IF(EmployeeData[[#This Row],[Age]]&lt;=59,"46-59",IF(EmployeeData[[#This Row],[Age]]&lt;=73,"60-73"))))</f>
        <v>46-59</v>
      </c>
      <c r="I162">
        <v>4.4000000000000004</v>
      </c>
      <c r="J16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62">
        <v>1.9</v>
      </c>
      <c r="L162" s="2">
        <v>89700</v>
      </c>
      <c r="M162" s="3">
        <v>1.1399999999999999</v>
      </c>
      <c r="N162" s="3" t="str">
        <f>IF(EmployeeData[[#This Row],[Compa-Ratio]]&lt;0.85,"less than 0.85",IF(EmployeeData[[#This Row],[Compa-Ratio]]&lt;1,"0.85-&lt;1.00",IF(EmployeeData[[#This Row],[Compa-Ratio]]&lt;1.15,"1.00-&lt;1.15",IF(EmployeeData[[#This Row],[Compa-Ratio]]&gt;=1.15,"1.15+"))))</f>
        <v>1.00-&lt;1.15</v>
      </c>
      <c r="O162" t="s">
        <v>25</v>
      </c>
      <c r="P162" t="s">
        <v>26</v>
      </c>
      <c r="Q162">
        <v>18</v>
      </c>
      <c r="R1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2">
        <v>76</v>
      </c>
      <c r="T162" t="str" cm="1">
        <f t="array" ref="T162">_xlfn.IFS(EmployeeData[[#This Row],[Engagement Score]]&lt;50,"Low",EmployeeData[[#This Row],[Engagement Score]]
&lt;70,"Moderate",
EmployeeData[[#This Row],[Engagement Score]]&lt;85,"High",TRUE,"Very high")</f>
        <v>High</v>
      </c>
      <c r="U162">
        <v>0</v>
      </c>
      <c r="V162">
        <v>2.7</v>
      </c>
      <c r="W162" t="s">
        <v>33</v>
      </c>
      <c r="X162" t="s">
        <v>26</v>
      </c>
      <c r="Y162">
        <v>26</v>
      </c>
      <c r="Z162" t="s">
        <v>26</v>
      </c>
      <c r="AA162">
        <f>IF(EmployeeData[[#This Row],[Attrition]]="Yes",1,0)</f>
        <v>0</v>
      </c>
    </row>
    <row r="163" spans="1:27">
      <c r="A163" t="s">
        <v>214</v>
      </c>
      <c r="B163" t="str">
        <f>VLOOKUP(EmployeeData[[#This Row],[Employee ID]],GenderData[#All],2,FALSE)</f>
        <v>Male</v>
      </c>
      <c r="C163" t="s">
        <v>40</v>
      </c>
      <c r="D163" t="s">
        <v>40</v>
      </c>
      <c r="E163" t="s">
        <v>23</v>
      </c>
      <c r="F163" t="s">
        <v>24</v>
      </c>
      <c r="G163">
        <v>36</v>
      </c>
      <c r="H163" t="str">
        <f>IF(EmployeeData[[#This Row],[Age]]&lt;=31,"18-31",IF(EmployeeData[[#This Row],[Age]]&lt;=45,"32-45",IF(EmployeeData[[#This Row],[Age]]&lt;=59,"46-59",IF(EmployeeData[[#This Row],[Age]]&lt;=73,"60-73"))))</f>
        <v>32-45</v>
      </c>
      <c r="I163">
        <v>1.6</v>
      </c>
      <c r="J16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63">
        <v>1.6</v>
      </c>
      <c r="L163" s="2">
        <v>46400</v>
      </c>
      <c r="M163" s="3">
        <v>0.9</v>
      </c>
      <c r="N163" s="3" t="str">
        <f>IF(EmployeeData[[#This Row],[Compa-Ratio]]&lt;0.85,"less than 0.85",IF(EmployeeData[[#This Row],[Compa-Ratio]]&lt;1,"0.85-&lt;1.00",IF(EmployeeData[[#This Row],[Compa-Ratio]]&lt;1.15,"1.00-&lt;1.15",IF(EmployeeData[[#This Row],[Compa-Ratio]]&gt;=1.15,"1.15+"))))</f>
        <v>0.85-&lt;1.00</v>
      </c>
      <c r="O163" t="s">
        <v>25</v>
      </c>
      <c r="P163" t="s">
        <v>26</v>
      </c>
      <c r="Q163">
        <v>7</v>
      </c>
      <c r="R16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63">
        <v>79</v>
      </c>
      <c r="T163" t="str" cm="1">
        <f t="array" ref="T163">_xlfn.IFS(EmployeeData[[#This Row],[Engagement Score]]&lt;50,"Low",EmployeeData[[#This Row],[Engagement Score]]
&lt;70,"Moderate",
EmployeeData[[#This Row],[Engagement Score]]&lt;85,"High",TRUE,"Very high")</f>
        <v>High</v>
      </c>
      <c r="U163">
        <v>13</v>
      </c>
      <c r="V163">
        <v>2.2000000000000002</v>
      </c>
      <c r="W163" t="s">
        <v>33</v>
      </c>
      <c r="X163" t="s">
        <v>26</v>
      </c>
      <c r="Y163">
        <v>31</v>
      </c>
      <c r="Z163" t="s">
        <v>26</v>
      </c>
      <c r="AA163">
        <f>IF(EmployeeData[[#This Row],[Attrition]]="Yes",1,0)</f>
        <v>0</v>
      </c>
    </row>
    <row r="164" spans="1:27">
      <c r="A164" t="s">
        <v>215</v>
      </c>
      <c r="B164" t="str">
        <f>VLOOKUP(EmployeeData[[#This Row],[Employee ID]],GenderData[#All],2,FALSE)</f>
        <v>Female</v>
      </c>
      <c r="C164" t="s">
        <v>40</v>
      </c>
      <c r="D164" t="s">
        <v>40</v>
      </c>
      <c r="E164" t="s">
        <v>45</v>
      </c>
      <c r="F164" t="s">
        <v>24</v>
      </c>
      <c r="G164">
        <v>37</v>
      </c>
      <c r="H164" t="str">
        <f>IF(EmployeeData[[#This Row],[Age]]&lt;=31,"18-31",IF(EmployeeData[[#This Row],[Age]]&lt;=45,"32-45",IF(EmployeeData[[#This Row],[Age]]&lt;=59,"46-59",IF(EmployeeData[[#This Row],[Age]]&lt;=73,"60-73"))))</f>
        <v>32-45</v>
      </c>
      <c r="I164">
        <v>7.4</v>
      </c>
      <c r="J16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64">
        <v>4.9000000000000004</v>
      </c>
      <c r="L164" s="2">
        <v>45400</v>
      </c>
      <c r="M164" s="3">
        <v>0.92</v>
      </c>
      <c r="N164" s="3" t="str">
        <f>IF(EmployeeData[[#This Row],[Compa-Ratio]]&lt;0.85,"less than 0.85",IF(EmployeeData[[#This Row],[Compa-Ratio]]&lt;1,"0.85-&lt;1.00",IF(EmployeeData[[#This Row],[Compa-Ratio]]&lt;1.15,"1.00-&lt;1.15",IF(EmployeeData[[#This Row],[Compa-Ratio]]&gt;=1.15,"1.15+"))))</f>
        <v>0.85-&lt;1.00</v>
      </c>
      <c r="O164" t="s">
        <v>37</v>
      </c>
      <c r="P164" t="s">
        <v>26</v>
      </c>
      <c r="Q164">
        <v>20</v>
      </c>
      <c r="R1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4">
        <v>86</v>
      </c>
      <c r="T164" t="str" cm="1">
        <f t="array" ref="T164">_xlfn.IFS(EmployeeData[[#This Row],[Engagement Score]]&lt;50,"Low",EmployeeData[[#This Row],[Engagement Score]]
&lt;70,"Moderate",
EmployeeData[[#This Row],[Engagement Score]]&lt;85,"High",TRUE,"Very high")</f>
        <v>Very high</v>
      </c>
      <c r="U164">
        <v>2</v>
      </c>
      <c r="V164">
        <v>0.6</v>
      </c>
      <c r="W164" t="s">
        <v>33</v>
      </c>
      <c r="X164" t="s">
        <v>26</v>
      </c>
      <c r="Y164">
        <v>32</v>
      </c>
      <c r="Z164" t="s">
        <v>26</v>
      </c>
      <c r="AA164">
        <f>IF(EmployeeData[[#This Row],[Attrition]]="Yes",1,0)</f>
        <v>0</v>
      </c>
    </row>
    <row r="165" spans="1:27">
      <c r="A165" t="s">
        <v>216</v>
      </c>
      <c r="B165" t="str">
        <f>VLOOKUP(EmployeeData[[#This Row],[Employee ID]],GenderData[#All],2,FALSE)</f>
        <v>Male</v>
      </c>
      <c r="C165" t="s">
        <v>40</v>
      </c>
      <c r="D165" t="s">
        <v>40</v>
      </c>
      <c r="E165" t="s">
        <v>45</v>
      </c>
      <c r="F165" t="s">
        <v>32</v>
      </c>
      <c r="G165">
        <v>49</v>
      </c>
      <c r="H165" t="str">
        <f>IF(EmployeeData[[#This Row],[Age]]&lt;=31,"18-31",IF(EmployeeData[[#This Row],[Age]]&lt;=45,"32-45",IF(EmployeeData[[#This Row],[Age]]&lt;=59,"46-59",IF(EmployeeData[[#This Row],[Age]]&lt;=73,"60-73"))))</f>
        <v>46-59</v>
      </c>
      <c r="I165">
        <v>5.3</v>
      </c>
      <c r="J16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65">
        <v>1.9</v>
      </c>
      <c r="L165" s="2">
        <v>72800</v>
      </c>
      <c r="M165" s="3">
        <v>1.1599999999999999</v>
      </c>
      <c r="N165" s="3" t="str">
        <f>IF(EmployeeData[[#This Row],[Compa-Ratio]]&lt;0.85,"less than 0.85",IF(EmployeeData[[#This Row],[Compa-Ratio]]&lt;1,"0.85-&lt;1.00",IF(EmployeeData[[#This Row],[Compa-Ratio]]&lt;1.15,"1.00-&lt;1.15",IF(EmployeeData[[#This Row],[Compa-Ratio]]&gt;=1.15,"1.15+"))))</f>
        <v>1.15+</v>
      </c>
      <c r="O165" t="s">
        <v>37</v>
      </c>
      <c r="P165" t="s">
        <v>26</v>
      </c>
      <c r="Q165">
        <v>9</v>
      </c>
      <c r="R16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65">
        <v>86</v>
      </c>
      <c r="T165" t="str" cm="1">
        <f t="array" ref="T165">_xlfn.IFS(EmployeeData[[#This Row],[Engagement Score]]&lt;50,"Low",EmployeeData[[#This Row],[Engagement Score]]
&lt;70,"Moderate",
EmployeeData[[#This Row],[Engagement Score]]&lt;85,"High",TRUE,"Very high")</f>
        <v>Very high</v>
      </c>
      <c r="U165">
        <v>15</v>
      </c>
      <c r="V165">
        <v>0.7</v>
      </c>
      <c r="W165" t="s">
        <v>50</v>
      </c>
      <c r="X165" t="s">
        <v>38</v>
      </c>
      <c r="Y165">
        <v>37</v>
      </c>
      <c r="Z165" t="s">
        <v>26</v>
      </c>
      <c r="AA165">
        <f>IF(EmployeeData[[#This Row],[Attrition]]="Yes",1,0)</f>
        <v>0</v>
      </c>
    </row>
    <row r="166" spans="1:27">
      <c r="A166" t="s">
        <v>217</v>
      </c>
      <c r="B166" t="str">
        <f>VLOOKUP(EmployeeData[[#This Row],[Employee ID]],GenderData[#All],2,FALSE)</f>
        <v>Male</v>
      </c>
      <c r="C166" t="s">
        <v>48</v>
      </c>
      <c r="D166" t="s">
        <v>49</v>
      </c>
      <c r="E166" t="s">
        <v>55</v>
      </c>
      <c r="F166" t="s">
        <v>24</v>
      </c>
      <c r="G166">
        <v>37</v>
      </c>
      <c r="H166" t="str">
        <f>IF(EmployeeData[[#This Row],[Age]]&lt;=31,"18-31",IF(EmployeeData[[#This Row],[Age]]&lt;=45,"32-45",IF(EmployeeData[[#This Row],[Age]]&lt;=59,"46-59",IF(EmployeeData[[#This Row],[Age]]&lt;=73,"60-73"))))</f>
        <v>32-45</v>
      </c>
      <c r="I166">
        <v>1.4</v>
      </c>
      <c r="J16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66">
        <v>1.4</v>
      </c>
      <c r="L166" s="2">
        <v>41400</v>
      </c>
      <c r="M166" s="3">
        <v>0.85</v>
      </c>
      <c r="N166" s="3" t="str">
        <f>IF(EmployeeData[[#This Row],[Compa-Ratio]]&lt;0.85,"less than 0.85",IF(EmployeeData[[#This Row],[Compa-Ratio]]&lt;1,"0.85-&lt;1.00",IF(EmployeeData[[#This Row],[Compa-Ratio]]&lt;1.15,"1.00-&lt;1.15",IF(EmployeeData[[#This Row],[Compa-Ratio]]&gt;=1.15,"1.15+"))))</f>
        <v>0.85-&lt;1.00</v>
      </c>
      <c r="O166" t="s">
        <v>75</v>
      </c>
      <c r="P166" t="s">
        <v>26</v>
      </c>
      <c r="Q166">
        <v>15</v>
      </c>
      <c r="R16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6">
        <v>61</v>
      </c>
      <c r="T166" t="str" cm="1">
        <f t="array" ref="T166">_xlfn.IFS(EmployeeData[[#This Row],[Engagement Score]]&lt;50,"Low",EmployeeData[[#This Row],[Engagement Score]]
&lt;70,"Moderate",
EmployeeData[[#This Row],[Engagement Score]]&lt;85,"High",TRUE,"Very high")</f>
        <v>Moderate</v>
      </c>
      <c r="U166">
        <v>2</v>
      </c>
      <c r="V166">
        <v>0.8</v>
      </c>
      <c r="W166" t="s">
        <v>27</v>
      </c>
      <c r="X166" t="s">
        <v>38</v>
      </c>
      <c r="Y166">
        <v>46</v>
      </c>
      <c r="Z166" t="s">
        <v>26</v>
      </c>
      <c r="AA166">
        <f>IF(EmployeeData[[#This Row],[Attrition]]="Yes",1,0)</f>
        <v>0</v>
      </c>
    </row>
    <row r="167" spans="1:27">
      <c r="A167" t="s">
        <v>218</v>
      </c>
      <c r="B167" t="str">
        <f>VLOOKUP(EmployeeData[[#This Row],[Employee ID]],GenderData[#All],2,FALSE)</f>
        <v>Male</v>
      </c>
      <c r="C167" t="s">
        <v>52</v>
      </c>
      <c r="D167" t="s">
        <v>30</v>
      </c>
      <c r="E167" t="s">
        <v>45</v>
      </c>
      <c r="F167" t="s">
        <v>36</v>
      </c>
      <c r="G167">
        <v>51</v>
      </c>
      <c r="H167" t="str">
        <f>IF(EmployeeData[[#This Row],[Age]]&lt;=31,"18-31",IF(EmployeeData[[#This Row],[Age]]&lt;=45,"32-45",IF(EmployeeData[[#This Row],[Age]]&lt;=59,"46-59",IF(EmployeeData[[#This Row],[Age]]&lt;=73,"60-73"))))</f>
        <v>46-59</v>
      </c>
      <c r="I167">
        <v>7.2</v>
      </c>
      <c r="J16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67">
        <v>5</v>
      </c>
      <c r="L167" s="2">
        <v>68300</v>
      </c>
      <c r="M167" s="3">
        <v>0.87</v>
      </c>
      <c r="N167" s="3" t="str">
        <f>IF(EmployeeData[[#This Row],[Compa-Ratio]]&lt;0.85,"less than 0.85",IF(EmployeeData[[#This Row],[Compa-Ratio]]&lt;1,"0.85-&lt;1.00",IF(EmployeeData[[#This Row],[Compa-Ratio]]&lt;1.15,"1.00-&lt;1.15",IF(EmployeeData[[#This Row],[Compa-Ratio]]&gt;=1.15,"1.15+"))))</f>
        <v>0.85-&lt;1.00</v>
      </c>
      <c r="O167" t="s">
        <v>37</v>
      </c>
      <c r="P167" t="s">
        <v>38</v>
      </c>
      <c r="Q167">
        <v>24</v>
      </c>
      <c r="R1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7">
        <v>68</v>
      </c>
      <c r="T167" t="str" cm="1">
        <f t="array" ref="T167">_xlfn.IFS(EmployeeData[[#This Row],[Engagement Score]]&lt;50,"Low",EmployeeData[[#This Row],[Engagement Score]]
&lt;70,"Moderate",
EmployeeData[[#This Row],[Engagement Score]]&lt;85,"High",TRUE,"Very high")</f>
        <v>Moderate</v>
      </c>
      <c r="U167">
        <v>4</v>
      </c>
      <c r="V167">
        <v>3.4</v>
      </c>
      <c r="W167" t="s">
        <v>27</v>
      </c>
      <c r="X167" t="s">
        <v>38</v>
      </c>
      <c r="Y167">
        <v>24</v>
      </c>
      <c r="Z167" t="s">
        <v>26</v>
      </c>
      <c r="AA167">
        <f>IF(EmployeeData[[#This Row],[Attrition]]="Yes",1,0)</f>
        <v>0</v>
      </c>
    </row>
    <row r="168" spans="1:27">
      <c r="A168" t="s">
        <v>219</v>
      </c>
      <c r="B168" t="str">
        <f>VLOOKUP(EmployeeData[[#This Row],[Employee ID]],GenderData[#All],2,FALSE)</f>
        <v>Female</v>
      </c>
      <c r="C168" t="s">
        <v>66</v>
      </c>
      <c r="D168" t="s">
        <v>67</v>
      </c>
      <c r="E168" t="s">
        <v>45</v>
      </c>
      <c r="F168" t="s">
        <v>36</v>
      </c>
      <c r="G168">
        <v>43</v>
      </c>
      <c r="H168" t="str">
        <f>IF(EmployeeData[[#This Row],[Age]]&lt;=31,"18-31",IF(EmployeeData[[#This Row],[Age]]&lt;=45,"32-45",IF(EmployeeData[[#This Row],[Age]]&lt;=59,"46-59",IF(EmployeeData[[#This Row],[Age]]&lt;=73,"60-73"))))</f>
        <v>32-45</v>
      </c>
      <c r="I168">
        <v>9.4</v>
      </c>
      <c r="J16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68">
        <v>9.4</v>
      </c>
      <c r="L168" s="2">
        <v>68600</v>
      </c>
      <c r="M168" s="3">
        <v>0.91</v>
      </c>
      <c r="N168" s="3" t="str">
        <f>IF(EmployeeData[[#This Row],[Compa-Ratio]]&lt;0.85,"less than 0.85",IF(EmployeeData[[#This Row],[Compa-Ratio]]&lt;1,"0.85-&lt;1.00",IF(EmployeeData[[#This Row],[Compa-Ratio]]&lt;1.15,"1.00-&lt;1.15",IF(EmployeeData[[#This Row],[Compa-Ratio]]&gt;=1.15,"1.15+"))))</f>
        <v>0.85-&lt;1.00</v>
      </c>
      <c r="O168" t="s">
        <v>25</v>
      </c>
      <c r="P168" t="s">
        <v>38</v>
      </c>
      <c r="Q168">
        <v>23</v>
      </c>
      <c r="R1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8">
        <v>82</v>
      </c>
      <c r="T168" t="str" cm="1">
        <f t="array" ref="T168">_xlfn.IFS(EmployeeData[[#This Row],[Engagement Score]]&lt;50,"Low",EmployeeData[[#This Row],[Engagement Score]]
&lt;70,"Moderate",
EmployeeData[[#This Row],[Engagement Score]]&lt;85,"High",TRUE,"Very high")</f>
        <v>High</v>
      </c>
      <c r="U168">
        <v>6</v>
      </c>
      <c r="V168">
        <v>6.4</v>
      </c>
      <c r="W168" t="s">
        <v>33</v>
      </c>
      <c r="X168" t="s">
        <v>26</v>
      </c>
      <c r="Y168">
        <v>18</v>
      </c>
      <c r="Z168" t="s">
        <v>26</v>
      </c>
      <c r="AA168">
        <f>IF(EmployeeData[[#This Row],[Attrition]]="Yes",1,0)</f>
        <v>0</v>
      </c>
    </row>
    <row r="169" spans="1:27">
      <c r="A169" t="s">
        <v>220</v>
      </c>
      <c r="B169" t="str">
        <f>VLOOKUP(EmployeeData[[#This Row],[Employee ID]],GenderData[#All],2,FALSE)</f>
        <v>Male</v>
      </c>
      <c r="C169" t="s">
        <v>43</v>
      </c>
      <c r="D169" t="s">
        <v>44</v>
      </c>
      <c r="E169" t="s">
        <v>73</v>
      </c>
      <c r="F169" t="s">
        <v>24</v>
      </c>
      <c r="G169">
        <v>21</v>
      </c>
      <c r="H169" t="str">
        <f>IF(EmployeeData[[#This Row],[Age]]&lt;=31,"18-31",IF(EmployeeData[[#This Row],[Age]]&lt;=45,"32-45",IF(EmployeeData[[#This Row],[Age]]&lt;=59,"46-59",IF(EmployeeData[[#This Row],[Age]]&lt;=73,"60-73"))))</f>
        <v>18-31</v>
      </c>
      <c r="I169">
        <v>3.2</v>
      </c>
      <c r="J16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69">
        <v>2.6</v>
      </c>
      <c r="L169" s="2">
        <v>47600</v>
      </c>
      <c r="M169" s="3">
        <v>1.03</v>
      </c>
      <c r="N169" s="3" t="str">
        <f>IF(EmployeeData[[#This Row],[Compa-Ratio]]&lt;0.85,"less than 0.85",IF(EmployeeData[[#This Row],[Compa-Ratio]]&lt;1,"0.85-&lt;1.00",IF(EmployeeData[[#This Row],[Compa-Ratio]]&lt;1.15,"1.00-&lt;1.15",IF(EmployeeData[[#This Row],[Compa-Ratio]]&gt;=1.15,"1.15+"))))</f>
        <v>1.00-&lt;1.15</v>
      </c>
      <c r="O169" t="s">
        <v>25</v>
      </c>
      <c r="P169" t="s">
        <v>26</v>
      </c>
      <c r="Q169">
        <v>16</v>
      </c>
      <c r="R16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69">
        <v>85</v>
      </c>
      <c r="T169" t="str" cm="1">
        <f t="array" ref="T169">_xlfn.IFS(EmployeeData[[#This Row],[Engagement Score]]&lt;50,"Low",EmployeeData[[#This Row],[Engagement Score]]
&lt;70,"Moderate",
EmployeeData[[#This Row],[Engagement Score]]&lt;85,"High",TRUE,"Very high")</f>
        <v>Very high</v>
      </c>
      <c r="U169">
        <v>5</v>
      </c>
      <c r="V169">
        <v>5.8</v>
      </c>
      <c r="W169" t="s">
        <v>33</v>
      </c>
      <c r="X169" t="s">
        <v>26</v>
      </c>
      <c r="Y169">
        <v>31</v>
      </c>
      <c r="Z169" t="s">
        <v>26</v>
      </c>
      <c r="AA169">
        <f>IF(EmployeeData[[#This Row],[Attrition]]="Yes",1,0)</f>
        <v>0</v>
      </c>
    </row>
    <row r="170" spans="1:27">
      <c r="A170" t="s">
        <v>221</v>
      </c>
      <c r="B170" t="str">
        <f>VLOOKUP(EmployeeData[[#This Row],[Employee ID]],GenderData[#All],2,FALSE)</f>
        <v>Male</v>
      </c>
      <c r="C170" t="s">
        <v>48</v>
      </c>
      <c r="D170" t="s">
        <v>49</v>
      </c>
      <c r="E170" t="s">
        <v>23</v>
      </c>
      <c r="F170" t="s">
        <v>62</v>
      </c>
      <c r="G170">
        <v>49</v>
      </c>
      <c r="H170" t="str">
        <f>IF(EmployeeData[[#This Row],[Age]]&lt;=31,"18-31",IF(EmployeeData[[#This Row],[Age]]&lt;=45,"32-45",IF(EmployeeData[[#This Row],[Age]]&lt;=59,"46-59",IF(EmployeeData[[#This Row],[Age]]&lt;=73,"60-73"))))</f>
        <v>46-59</v>
      </c>
      <c r="I170">
        <v>3.5</v>
      </c>
      <c r="J17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70">
        <v>3.1</v>
      </c>
      <c r="L170" s="2">
        <v>37700</v>
      </c>
      <c r="M170" s="3">
        <v>1.04</v>
      </c>
      <c r="N170" s="3" t="str">
        <f>IF(EmployeeData[[#This Row],[Compa-Ratio]]&lt;0.85,"less than 0.85",IF(EmployeeData[[#This Row],[Compa-Ratio]]&lt;1,"0.85-&lt;1.00",IF(EmployeeData[[#This Row],[Compa-Ratio]]&lt;1.15,"1.00-&lt;1.15",IF(EmployeeData[[#This Row],[Compa-Ratio]]&gt;=1.15,"1.15+"))))</f>
        <v>1.00-&lt;1.15</v>
      </c>
      <c r="O170" t="s">
        <v>25</v>
      </c>
      <c r="P170" t="s">
        <v>26</v>
      </c>
      <c r="Q170">
        <v>1</v>
      </c>
      <c r="R17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70">
        <v>80</v>
      </c>
      <c r="T170" t="str" cm="1">
        <f t="array" ref="T170">_xlfn.IFS(EmployeeData[[#This Row],[Engagement Score]]&lt;50,"Low",EmployeeData[[#This Row],[Engagement Score]]
&lt;70,"Moderate",
EmployeeData[[#This Row],[Engagement Score]]&lt;85,"High",TRUE,"Very high")</f>
        <v>High</v>
      </c>
      <c r="U170">
        <v>3</v>
      </c>
      <c r="V170">
        <v>3.9</v>
      </c>
      <c r="W170" t="s">
        <v>50</v>
      </c>
      <c r="X170" t="s">
        <v>38</v>
      </c>
      <c r="Y170">
        <v>10</v>
      </c>
      <c r="Z170" t="s">
        <v>26</v>
      </c>
      <c r="AA170">
        <f>IF(EmployeeData[[#This Row],[Attrition]]="Yes",1,0)</f>
        <v>0</v>
      </c>
    </row>
    <row r="171" spans="1:27">
      <c r="A171" t="s">
        <v>222</v>
      </c>
      <c r="B171" t="str">
        <f>VLOOKUP(EmployeeData[[#This Row],[Employee ID]],GenderData[#All],2,FALSE)</f>
        <v>Female</v>
      </c>
      <c r="C171" t="s">
        <v>40</v>
      </c>
      <c r="D171" t="s">
        <v>40</v>
      </c>
      <c r="E171" t="s">
        <v>23</v>
      </c>
      <c r="F171" t="s">
        <v>24</v>
      </c>
      <c r="G171">
        <v>46</v>
      </c>
      <c r="H171" t="str">
        <f>IF(EmployeeData[[#This Row],[Age]]&lt;=31,"18-31",IF(EmployeeData[[#This Row],[Age]]&lt;=45,"32-45",IF(EmployeeData[[#This Row],[Age]]&lt;=59,"46-59",IF(EmployeeData[[#This Row],[Age]]&lt;=73,"60-73"))))</f>
        <v>46-59</v>
      </c>
      <c r="I171">
        <v>6.7</v>
      </c>
      <c r="J17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71">
        <v>3.9</v>
      </c>
      <c r="L171" s="2">
        <v>51900</v>
      </c>
      <c r="M171" s="3">
        <v>1.1100000000000001</v>
      </c>
      <c r="N171" s="3" t="str">
        <f>IF(EmployeeData[[#This Row],[Compa-Ratio]]&lt;0.85,"less than 0.85",IF(EmployeeData[[#This Row],[Compa-Ratio]]&lt;1,"0.85-&lt;1.00",IF(EmployeeData[[#This Row],[Compa-Ratio]]&lt;1.15,"1.00-&lt;1.15",IF(EmployeeData[[#This Row],[Compa-Ratio]]&gt;=1.15,"1.15+"))))</f>
        <v>1.00-&lt;1.15</v>
      </c>
      <c r="O171" t="s">
        <v>25</v>
      </c>
      <c r="P171" t="s">
        <v>26</v>
      </c>
      <c r="Q171">
        <v>43</v>
      </c>
      <c r="R17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71">
        <v>64</v>
      </c>
      <c r="T171" t="str" cm="1">
        <f t="array" ref="T171">_xlfn.IFS(EmployeeData[[#This Row],[Engagement Score]]&lt;50,"Low",EmployeeData[[#This Row],[Engagement Score]]
&lt;70,"Moderate",
EmployeeData[[#This Row],[Engagement Score]]&lt;85,"High",TRUE,"Very high")</f>
        <v>Moderate</v>
      </c>
      <c r="U171">
        <v>3</v>
      </c>
      <c r="V171">
        <v>1.8</v>
      </c>
      <c r="W171" t="s">
        <v>33</v>
      </c>
      <c r="X171" t="s">
        <v>26</v>
      </c>
      <c r="Y171">
        <v>16</v>
      </c>
      <c r="Z171" t="s">
        <v>26</v>
      </c>
      <c r="AA171">
        <f>IF(EmployeeData[[#This Row],[Attrition]]="Yes",1,0)</f>
        <v>0</v>
      </c>
    </row>
    <row r="172" spans="1:27">
      <c r="A172" t="s">
        <v>223</v>
      </c>
      <c r="B172" t="str">
        <f>VLOOKUP(EmployeeData[[#This Row],[Employee ID]],GenderData[#All],2,FALSE)</f>
        <v>Male</v>
      </c>
      <c r="C172" t="s">
        <v>35</v>
      </c>
      <c r="D172" t="s">
        <v>22</v>
      </c>
      <c r="E172" t="s">
        <v>23</v>
      </c>
      <c r="F172" t="s">
        <v>32</v>
      </c>
      <c r="G172">
        <v>47</v>
      </c>
      <c r="H172" t="str">
        <f>IF(EmployeeData[[#This Row],[Age]]&lt;=31,"18-31",IF(EmployeeData[[#This Row],[Age]]&lt;=45,"32-45",IF(EmployeeData[[#This Row],[Age]]&lt;=59,"46-59",IF(EmployeeData[[#This Row],[Age]]&lt;=73,"60-73"))))</f>
        <v>46-59</v>
      </c>
      <c r="I172">
        <v>9</v>
      </c>
      <c r="J17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72">
        <v>5</v>
      </c>
      <c r="L172" s="2">
        <v>79500</v>
      </c>
      <c r="M172" s="3">
        <v>1.29</v>
      </c>
      <c r="N172" s="3" t="str">
        <f>IF(EmployeeData[[#This Row],[Compa-Ratio]]&lt;0.85,"less than 0.85",IF(EmployeeData[[#This Row],[Compa-Ratio]]&lt;1,"0.85-&lt;1.00",IF(EmployeeData[[#This Row],[Compa-Ratio]]&lt;1.15,"1.00-&lt;1.15",IF(EmployeeData[[#This Row],[Compa-Ratio]]&gt;=1.15,"1.15+"))))</f>
        <v>1.15+</v>
      </c>
      <c r="O172" t="s">
        <v>25</v>
      </c>
      <c r="P172" t="s">
        <v>26</v>
      </c>
      <c r="Q172">
        <v>32</v>
      </c>
      <c r="R17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72">
        <v>50</v>
      </c>
      <c r="T172" t="str" cm="1">
        <f t="array" ref="T172">_xlfn.IFS(EmployeeData[[#This Row],[Engagement Score]]&lt;50,"Low",EmployeeData[[#This Row],[Engagement Score]]
&lt;70,"Moderate",
EmployeeData[[#This Row],[Engagement Score]]&lt;85,"High",TRUE,"Very high")</f>
        <v>Moderate</v>
      </c>
      <c r="U172">
        <v>8</v>
      </c>
      <c r="V172">
        <v>1.3</v>
      </c>
      <c r="W172" t="s">
        <v>33</v>
      </c>
      <c r="X172" t="s">
        <v>26</v>
      </c>
      <c r="Y172">
        <v>36</v>
      </c>
      <c r="Z172" t="s">
        <v>26</v>
      </c>
      <c r="AA172">
        <f>IF(EmployeeData[[#This Row],[Attrition]]="Yes",1,0)</f>
        <v>0</v>
      </c>
    </row>
    <row r="173" spans="1:27">
      <c r="A173" t="s">
        <v>224</v>
      </c>
      <c r="B173" t="str">
        <f>VLOOKUP(EmployeeData[[#This Row],[Employee ID]],GenderData[#All],2,FALSE)</f>
        <v>Female</v>
      </c>
      <c r="C173" t="s">
        <v>48</v>
      </c>
      <c r="D173" t="s">
        <v>49</v>
      </c>
      <c r="E173" t="s">
        <v>23</v>
      </c>
      <c r="F173" t="s">
        <v>59</v>
      </c>
      <c r="G173">
        <v>21</v>
      </c>
      <c r="H173" t="str">
        <f>IF(EmployeeData[[#This Row],[Age]]&lt;=31,"18-31",IF(EmployeeData[[#This Row],[Age]]&lt;=45,"32-45",IF(EmployeeData[[#This Row],[Age]]&lt;=59,"46-59",IF(EmployeeData[[#This Row],[Age]]&lt;=73,"60-73"))))</f>
        <v>18-31</v>
      </c>
      <c r="I173">
        <v>0.8</v>
      </c>
      <c r="J173"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73">
        <v>0.8</v>
      </c>
      <c r="L173" s="2">
        <v>73800</v>
      </c>
      <c r="M173" s="3">
        <v>0.75</v>
      </c>
      <c r="N173" s="3" t="str">
        <f>IF(EmployeeData[[#This Row],[Compa-Ratio]]&lt;0.85,"less than 0.85",IF(EmployeeData[[#This Row],[Compa-Ratio]]&lt;1,"0.85-&lt;1.00",IF(EmployeeData[[#This Row],[Compa-Ratio]]&lt;1.15,"1.00-&lt;1.15",IF(EmployeeData[[#This Row],[Compa-Ratio]]&gt;=1.15,"1.15+"))))</f>
        <v>less than 0.85</v>
      </c>
      <c r="O173" t="s">
        <v>75</v>
      </c>
      <c r="P173" t="s">
        <v>38</v>
      </c>
      <c r="Q173">
        <v>23</v>
      </c>
      <c r="R1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73">
        <v>60</v>
      </c>
      <c r="T173" t="str" cm="1">
        <f t="array" ref="T173">_xlfn.IFS(EmployeeData[[#This Row],[Engagement Score]]&lt;50,"Low",EmployeeData[[#This Row],[Engagement Score]]
&lt;70,"Moderate",
EmployeeData[[#This Row],[Engagement Score]]&lt;85,"High",TRUE,"Very high")</f>
        <v>Moderate</v>
      </c>
      <c r="U173">
        <v>11</v>
      </c>
      <c r="V173">
        <v>2.9</v>
      </c>
      <c r="W173" t="s">
        <v>27</v>
      </c>
      <c r="X173" t="s">
        <v>26</v>
      </c>
      <c r="Y173">
        <v>23</v>
      </c>
      <c r="Z173" t="s">
        <v>26</v>
      </c>
      <c r="AA173">
        <f>IF(EmployeeData[[#This Row],[Attrition]]="Yes",1,0)</f>
        <v>0</v>
      </c>
    </row>
    <row r="174" spans="1:27">
      <c r="A174" t="s">
        <v>225</v>
      </c>
      <c r="B174" t="str">
        <f>VLOOKUP(EmployeeData[[#This Row],[Employee ID]],GenderData[#All],2,FALSE)</f>
        <v>Male</v>
      </c>
      <c r="C174" t="s">
        <v>21</v>
      </c>
      <c r="D174" t="s">
        <v>22</v>
      </c>
      <c r="E174" t="s">
        <v>45</v>
      </c>
      <c r="F174" t="s">
        <v>32</v>
      </c>
      <c r="G174">
        <v>32</v>
      </c>
      <c r="H174" t="str">
        <f>IF(EmployeeData[[#This Row],[Age]]&lt;=31,"18-31",IF(EmployeeData[[#This Row],[Age]]&lt;=45,"32-45",IF(EmployeeData[[#This Row],[Age]]&lt;=59,"46-59",IF(EmployeeData[[#This Row],[Age]]&lt;=73,"60-73"))))</f>
        <v>32-45</v>
      </c>
      <c r="I174">
        <v>1.5</v>
      </c>
      <c r="J17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74">
        <v>1.2</v>
      </c>
      <c r="L174" s="2">
        <v>66200</v>
      </c>
      <c r="M174" s="3">
        <v>1.0900000000000001</v>
      </c>
      <c r="N174" s="3" t="str">
        <f>IF(EmployeeData[[#This Row],[Compa-Ratio]]&lt;0.85,"less than 0.85",IF(EmployeeData[[#This Row],[Compa-Ratio]]&lt;1,"0.85-&lt;1.00",IF(EmployeeData[[#This Row],[Compa-Ratio]]&lt;1.15,"1.00-&lt;1.15",IF(EmployeeData[[#This Row],[Compa-Ratio]]&gt;=1.15,"1.15+"))))</f>
        <v>1.00-&lt;1.15</v>
      </c>
      <c r="O174" t="s">
        <v>53</v>
      </c>
      <c r="P174" t="s">
        <v>38</v>
      </c>
      <c r="Q174">
        <v>9</v>
      </c>
      <c r="R17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74">
        <v>80</v>
      </c>
      <c r="T174" t="str" cm="1">
        <f t="array" ref="T174">_xlfn.IFS(EmployeeData[[#This Row],[Engagement Score]]&lt;50,"Low",EmployeeData[[#This Row],[Engagement Score]]
&lt;70,"Moderate",
EmployeeData[[#This Row],[Engagement Score]]&lt;85,"High",TRUE,"Very high")</f>
        <v>High</v>
      </c>
      <c r="U174">
        <v>1</v>
      </c>
      <c r="V174">
        <v>1.8</v>
      </c>
      <c r="W174" t="s">
        <v>33</v>
      </c>
      <c r="X174" t="s">
        <v>38</v>
      </c>
      <c r="Y174">
        <v>10</v>
      </c>
      <c r="Z174" t="s">
        <v>26</v>
      </c>
      <c r="AA174">
        <f>IF(EmployeeData[[#This Row],[Attrition]]="Yes",1,0)</f>
        <v>0</v>
      </c>
    </row>
    <row r="175" spans="1:27">
      <c r="A175" t="s">
        <v>226</v>
      </c>
      <c r="B175" t="str">
        <f>VLOOKUP(EmployeeData[[#This Row],[Employee ID]],GenderData[#All],2,FALSE)</f>
        <v>Female</v>
      </c>
      <c r="C175" t="s">
        <v>43</v>
      </c>
      <c r="D175" t="s">
        <v>44</v>
      </c>
      <c r="E175" t="s">
        <v>23</v>
      </c>
      <c r="F175" t="s">
        <v>24</v>
      </c>
      <c r="G175">
        <v>33</v>
      </c>
      <c r="H175" t="str">
        <f>IF(EmployeeData[[#This Row],[Age]]&lt;=31,"18-31",IF(EmployeeData[[#This Row],[Age]]&lt;=45,"32-45",IF(EmployeeData[[#This Row],[Age]]&lt;=59,"46-59",IF(EmployeeData[[#This Row],[Age]]&lt;=73,"60-73"))))</f>
        <v>32-45</v>
      </c>
      <c r="I175">
        <v>2.9</v>
      </c>
      <c r="J17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75">
        <v>2.7</v>
      </c>
      <c r="L175" s="2">
        <v>45100</v>
      </c>
      <c r="M175" s="3">
        <v>0.94</v>
      </c>
      <c r="N175" s="3" t="str">
        <f>IF(EmployeeData[[#This Row],[Compa-Ratio]]&lt;0.85,"less than 0.85",IF(EmployeeData[[#This Row],[Compa-Ratio]]&lt;1,"0.85-&lt;1.00",IF(EmployeeData[[#This Row],[Compa-Ratio]]&lt;1.15,"1.00-&lt;1.15",IF(EmployeeData[[#This Row],[Compa-Ratio]]&gt;=1.15,"1.15+"))))</f>
        <v>0.85-&lt;1.00</v>
      </c>
      <c r="O175" t="s">
        <v>25</v>
      </c>
      <c r="P175" t="s">
        <v>26</v>
      </c>
      <c r="Q175">
        <v>15</v>
      </c>
      <c r="R1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75">
        <v>76</v>
      </c>
      <c r="T175" t="str" cm="1">
        <f t="array" ref="T175">_xlfn.IFS(EmployeeData[[#This Row],[Engagement Score]]&lt;50,"Low",EmployeeData[[#This Row],[Engagement Score]]
&lt;70,"Moderate",
EmployeeData[[#This Row],[Engagement Score]]&lt;85,"High",TRUE,"Very high")</f>
        <v>High</v>
      </c>
      <c r="U175">
        <v>5</v>
      </c>
      <c r="V175">
        <v>0.8</v>
      </c>
      <c r="W175" t="s">
        <v>33</v>
      </c>
      <c r="X175" t="s">
        <v>26</v>
      </c>
      <c r="Y175">
        <v>6</v>
      </c>
      <c r="Z175" t="s">
        <v>26</v>
      </c>
      <c r="AA175">
        <f>IF(EmployeeData[[#This Row],[Attrition]]="Yes",1,0)</f>
        <v>0</v>
      </c>
    </row>
    <row r="176" spans="1:27">
      <c r="A176" t="s">
        <v>227</v>
      </c>
      <c r="B176" t="str">
        <f>VLOOKUP(EmployeeData[[#This Row],[Employee ID]],GenderData[#All],2,FALSE)</f>
        <v>Male</v>
      </c>
      <c r="C176" t="s">
        <v>40</v>
      </c>
      <c r="D176" t="s">
        <v>40</v>
      </c>
      <c r="E176" t="s">
        <v>23</v>
      </c>
      <c r="F176" t="s">
        <v>32</v>
      </c>
      <c r="G176">
        <v>30</v>
      </c>
      <c r="H176" t="str">
        <f>IF(EmployeeData[[#This Row],[Age]]&lt;=31,"18-31",IF(EmployeeData[[#This Row],[Age]]&lt;=45,"32-45",IF(EmployeeData[[#This Row],[Age]]&lt;=59,"46-59",IF(EmployeeData[[#This Row],[Age]]&lt;=73,"60-73"))))</f>
        <v>18-31</v>
      </c>
      <c r="I176">
        <v>3.1</v>
      </c>
      <c r="J1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76">
        <v>3.1</v>
      </c>
      <c r="L176" s="2">
        <v>58000</v>
      </c>
      <c r="M176" s="3">
        <v>1</v>
      </c>
      <c r="N176" s="3" t="str">
        <f>IF(EmployeeData[[#This Row],[Compa-Ratio]]&lt;0.85,"less than 0.85",IF(EmployeeData[[#This Row],[Compa-Ratio]]&lt;1,"0.85-&lt;1.00",IF(EmployeeData[[#This Row],[Compa-Ratio]]&lt;1.15,"1.00-&lt;1.15",IF(EmployeeData[[#This Row],[Compa-Ratio]]&gt;=1.15,"1.15+"))))</f>
        <v>1.00-&lt;1.15</v>
      </c>
      <c r="O176" t="s">
        <v>25</v>
      </c>
      <c r="P176" t="s">
        <v>38</v>
      </c>
      <c r="Q176">
        <v>11</v>
      </c>
      <c r="R17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76">
        <v>61</v>
      </c>
      <c r="T176" t="str" cm="1">
        <f t="array" ref="T176">_xlfn.IFS(EmployeeData[[#This Row],[Engagement Score]]&lt;50,"Low",EmployeeData[[#This Row],[Engagement Score]]
&lt;70,"Moderate",
EmployeeData[[#This Row],[Engagement Score]]&lt;85,"High",TRUE,"Very high")</f>
        <v>Moderate</v>
      </c>
      <c r="U176">
        <v>7</v>
      </c>
      <c r="V176">
        <v>1.2</v>
      </c>
      <c r="W176" t="s">
        <v>33</v>
      </c>
      <c r="X176" t="s">
        <v>26</v>
      </c>
      <c r="Y176">
        <v>25</v>
      </c>
      <c r="Z176" t="s">
        <v>26</v>
      </c>
      <c r="AA176">
        <f>IF(EmployeeData[[#This Row],[Attrition]]="Yes",1,0)</f>
        <v>0</v>
      </c>
    </row>
    <row r="177" spans="1:27">
      <c r="A177" t="s">
        <v>228</v>
      </c>
      <c r="B177" t="str">
        <f>VLOOKUP(EmployeeData[[#This Row],[Employee ID]],GenderData[#All],2,FALSE)</f>
        <v>Male</v>
      </c>
      <c r="C177" t="s">
        <v>43</v>
      </c>
      <c r="D177" t="s">
        <v>44</v>
      </c>
      <c r="E177" t="s">
        <v>23</v>
      </c>
      <c r="F177" t="s">
        <v>32</v>
      </c>
      <c r="G177">
        <v>54</v>
      </c>
      <c r="H177" t="str">
        <f>IF(EmployeeData[[#This Row],[Age]]&lt;=31,"18-31",IF(EmployeeData[[#This Row],[Age]]&lt;=45,"32-45",IF(EmployeeData[[#This Row],[Age]]&lt;=59,"46-59",IF(EmployeeData[[#This Row],[Age]]&lt;=73,"60-73"))))</f>
        <v>46-59</v>
      </c>
      <c r="I177">
        <v>6.6</v>
      </c>
      <c r="J1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77">
        <v>5.8</v>
      </c>
      <c r="L177" s="2">
        <v>57800</v>
      </c>
      <c r="M177" s="3">
        <v>0.89</v>
      </c>
      <c r="N177" s="3" t="str">
        <f>IF(EmployeeData[[#This Row],[Compa-Ratio]]&lt;0.85,"less than 0.85",IF(EmployeeData[[#This Row],[Compa-Ratio]]&lt;1,"0.85-&lt;1.00",IF(EmployeeData[[#This Row],[Compa-Ratio]]&lt;1.15,"1.00-&lt;1.15",IF(EmployeeData[[#This Row],[Compa-Ratio]]&gt;=1.15,"1.15+"))))</f>
        <v>0.85-&lt;1.00</v>
      </c>
      <c r="O177" t="s">
        <v>37</v>
      </c>
      <c r="P177" t="s">
        <v>26</v>
      </c>
      <c r="Q177">
        <v>27</v>
      </c>
      <c r="R1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77">
        <v>61</v>
      </c>
      <c r="T177" t="str" cm="1">
        <f t="array" ref="T177">_xlfn.IFS(EmployeeData[[#This Row],[Engagement Score]]&lt;50,"Low",EmployeeData[[#This Row],[Engagement Score]]
&lt;70,"Moderate",
EmployeeData[[#This Row],[Engagement Score]]&lt;85,"High",TRUE,"Very high")</f>
        <v>Moderate</v>
      </c>
      <c r="U177">
        <v>5</v>
      </c>
      <c r="V177">
        <v>2.1</v>
      </c>
      <c r="W177" t="s">
        <v>50</v>
      </c>
      <c r="X177" t="s">
        <v>38</v>
      </c>
      <c r="Y177">
        <v>38</v>
      </c>
      <c r="Z177" t="s">
        <v>26</v>
      </c>
      <c r="AA177">
        <f>IF(EmployeeData[[#This Row],[Attrition]]="Yes",1,0)</f>
        <v>0</v>
      </c>
    </row>
    <row r="178" spans="1:27">
      <c r="A178" t="s">
        <v>229</v>
      </c>
      <c r="B178" t="str">
        <f>VLOOKUP(EmployeeData[[#This Row],[Employee ID]],GenderData[#All],2,FALSE)</f>
        <v>Male</v>
      </c>
      <c r="C178" t="s">
        <v>35</v>
      </c>
      <c r="D178" t="s">
        <v>22</v>
      </c>
      <c r="E178" t="s">
        <v>45</v>
      </c>
      <c r="F178" t="s">
        <v>32</v>
      </c>
      <c r="G178">
        <v>38</v>
      </c>
      <c r="H178" t="str">
        <f>IF(EmployeeData[[#This Row],[Age]]&lt;=31,"18-31",IF(EmployeeData[[#This Row],[Age]]&lt;=45,"32-45",IF(EmployeeData[[#This Row],[Age]]&lt;=59,"46-59",IF(EmployeeData[[#This Row],[Age]]&lt;=73,"60-73"))))</f>
        <v>32-45</v>
      </c>
      <c r="I178">
        <v>9</v>
      </c>
      <c r="J17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78">
        <v>1.8</v>
      </c>
      <c r="L178" s="2">
        <v>55800</v>
      </c>
      <c r="M178" s="3">
        <v>0.88</v>
      </c>
      <c r="N178" s="3" t="str">
        <f>IF(EmployeeData[[#This Row],[Compa-Ratio]]&lt;0.85,"less than 0.85",IF(EmployeeData[[#This Row],[Compa-Ratio]]&lt;1,"0.85-&lt;1.00",IF(EmployeeData[[#This Row],[Compa-Ratio]]&lt;1.15,"1.00-&lt;1.15",IF(EmployeeData[[#This Row],[Compa-Ratio]]&gt;=1.15,"1.15+"))))</f>
        <v>0.85-&lt;1.00</v>
      </c>
      <c r="O178" t="s">
        <v>25</v>
      </c>
      <c r="P178" t="s">
        <v>38</v>
      </c>
      <c r="Q178">
        <v>18</v>
      </c>
      <c r="R17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78">
        <v>80</v>
      </c>
      <c r="T178" t="str" cm="1">
        <f t="array" ref="T178">_xlfn.IFS(EmployeeData[[#This Row],[Engagement Score]]&lt;50,"Low",EmployeeData[[#This Row],[Engagement Score]]
&lt;70,"Moderate",
EmployeeData[[#This Row],[Engagement Score]]&lt;85,"High",TRUE,"Very high")</f>
        <v>High</v>
      </c>
      <c r="U178">
        <v>1</v>
      </c>
      <c r="V178">
        <v>6.3</v>
      </c>
      <c r="W178" t="s">
        <v>27</v>
      </c>
      <c r="X178" t="s">
        <v>26</v>
      </c>
      <c r="Y178">
        <v>38</v>
      </c>
      <c r="Z178" t="s">
        <v>26</v>
      </c>
      <c r="AA178">
        <f>IF(EmployeeData[[#This Row],[Attrition]]="Yes",1,0)</f>
        <v>0</v>
      </c>
    </row>
    <row r="179" spans="1:27">
      <c r="A179" t="s">
        <v>230</v>
      </c>
      <c r="B179" t="str">
        <f>VLOOKUP(EmployeeData[[#This Row],[Employee ID]],GenderData[#All],2,FALSE)</f>
        <v>Female</v>
      </c>
      <c r="C179" t="s">
        <v>21</v>
      </c>
      <c r="D179" t="s">
        <v>22</v>
      </c>
      <c r="E179" t="s">
        <v>23</v>
      </c>
      <c r="F179" t="s">
        <v>62</v>
      </c>
      <c r="G179">
        <v>38</v>
      </c>
      <c r="H179" t="str">
        <f>IF(EmployeeData[[#This Row],[Age]]&lt;=31,"18-31",IF(EmployeeData[[#This Row],[Age]]&lt;=45,"32-45",IF(EmployeeData[[#This Row],[Age]]&lt;=59,"46-59",IF(EmployeeData[[#This Row],[Age]]&lt;=73,"60-73"))))</f>
        <v>32-45</v>
      </c>
      <c r="I179">
        <v>9.4</v>
      </c>
      <c r="J17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79">
        <v>2.6</v>
      </c>
      <c r="L179" s="2">
        <v>42700</v>
      </c>
      <c r="M179" s="3">
        <v>1.18</v>
      </c>
      <c r="N179" s="3" t="str">
        <f>IF(EmployeeData[[#This Row],[Compa-Ratio]]&lt;0.85,"less than 0.85",IF(EmployeeData[[#This Row],[Compa-Ratio]]&lt;1,"0.85-&lt;1.00",IF(EmployeeData[[#This Row],[Compa-Ratio]]&lt;1.15,"1.00-&lt;1.15",IF(EmployeeData[[#This Row],[Compa-Ratio]]&gt;=1.15,"1.15+"))))</f>
        <v>1.15+</v>
      </c>
      <c r="O179" t="s">
        <v>25</v>
      </c>
      <c r="P179" t="s">
        <v>26</v>
      </c>
      <c r="Q179">
        <v>9</v>
      </c>
      <c r="R17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79">
        <v>58</v>
      </c>
      <c r="T179" t="str" cm="1">
        <f t="array" ref="T179">_xlfn.IFS(EmployeeData[[#This Row],[Engagement Score]]&lt;50,"Low",EmployeeData[[#This Row],[Engagement Score]]
&lt;70,"Moderate",
EmployeeData[[#This Row],[Engagement Score]]&lt;85,"High",TRUE,"Very high")</f>
        <v>Moderate</v>
      </c>
      <c r="U179">
        <v>7</v>
      </c>
      <c r="V179">
        <v>0.6</v>
      </c>
      <c r="W179" t="s">
        <v>33</v>
      </c>
      <c r="X179" t="s">
        <v>38</v>
      </c>
      <c r="Y179">
        <v>25</v>
      </c>
      <c r="Z179" t="s">
        <v>26</v>
      </c>
      <c r="AA179">
        <f>IF(EmployeeData[[#This Row],[Attrition]]="Yes",1,0)</f>
        <v>0</v>
      </c>
    </row>
    <row r="180" spans="1:27">
      <c r="A180" t="s">
        <v>231</v>
      </c>
      <c r="B180" t="str">
        <f>VLOOKUP(EmployeeData[[#This Row],[Employee ID]],GenderData[#All],2,FALSE)</f>
        <v>Male</v>
      </c>
      <c r="C180" t="s">
        <v>29</v>
      </c>
      <c r="D180" t="s">
        <v>30</v>
      </c>
      <c r="E180" t="s">
        <v>23</v>
      </c>
      <c r="F180" t="s">
        <v>32</v>
      </c>
      <c r="G180">
        <v>43</v>
      </c>
      <c r="H180" t="str">
        <f>IF(EmployeeData[[#This Row],[Age]]&lt;=31,"18-31",IF(EmployeeData[[#This Row],[Age]]&lt;=45,"32-45",IF(EmployeeData[[#This Row],[Age]]&lt;=59,"46-59",IF(EmployeeData[[#This Row],[Age]]&lt;=73,"60-73"))))</f>
        <v>32-45</v>
      </c>
      <c r="I180">
        <v>0.8</v>
      </c>
      <c r="J18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180">
        <v>0.8</v>
      </c>
      <c r="L180" s="2">
        <v>67700</v>
      </c>
      <c r="M180" s="3">
        <v>1.1100000000000001</v>
      </c>
      <c r="N180" s="3" t="str">
        <f>IF(EmployeeData[[#This Row],[Compa-Ratio]]&lt;0.85,"less than 0.85",IF(EmployeeData[[#This Row],[Compa-Ratio]]&lt;1,"0.85-&lt;1.00",IF(EmployeeData[[#This Row],[Compa-Ratio]]&lt;1.15,"1.00-&lt;1.15",IF(EmployeeData[[#This Row],[Compa-Ratio]]&gt;=1.15,"1.15+"))))</f>
        <v>1.00-&lt;1.15</v>
      </c>
      <c r="O180" t="s">
        <v>25</v>
      </c>
      <c r="P180" t="s">
        <v>26</v>
      </c>
      <c r="Q180">
        <v>12</v>
      </c>
      <c r="R18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80">
        <v>85</v>
      </c>
      <c r="T180" t="str" cm="1">
        <f t="array" ref="T180">_xlfn.IFS(EmployeeData[[#This Row],[Engagement Score]]&lt;50,"Low",EmployeeData[[#This Row],[Engagement Score]]
&lt;70,"Moderate",
EmployeeData[[#This Row],[Engagement Score]]&lt;85,"High",TRUE,"Very high")</f>
        <v>Very high</v>
      </c>
      <c r="U180">
        <v>10</v>
      </c>
      <c r="V180">
        <v>1</v>
      </c>
      <c r="W180" t="s">
        <v>27</v>
      </c>
      <c r="X180" t="s">
        <v>38</v>
      </c>
      <c r="Y180">
        <v>48</v>
      </c>
      <c r="Z180" t="s">
        <v>26</v>
      </c>
      <c r="AA180">
        <f>IF(EmployeeData[[#This Row],[Attrition]]="Yes",1,0)</f>
        <v>0</v>
      </c>
    </row>
    <row r="181" spans="1:27">
      <c r="A181" t="s">
        <v>232</v>
      </c>
      <c r="B181" t="str">
        <f>VLOOKUP(EmployeeData[[#This Row],[Employee ID]],GenderData[#All],2,FALSE)</f>
        <v>Female</v>
      </c>
      <c r="C181" t="s">
        <v>48</v>
      </c>
      <c r="D181" t="s">
        <v>49</v>
      </c>
      <c r="E181" t="s">
        <v>45</v>
      </c>
      <c r="F181" t="s">
        <v>32</v>
      </c>
      <c r="G181">
        <v>43</v>
      </c>
      <c r="H181" t="str">
        <f>IF(EmployeeData[[#This Row],[Age]]&lt;=31,"18-31",IF(EmployeeData[[#This Row],[Age]]&lt;=45,"32-45",IF(EmployeeData[[#This Row],[Age]]&lt;=59,"46-59",IF(EmployeeData[[#This Row],[Age]]&lt;=73,"60-73"))))</f>
        <v>32-45</v>
      </c>
      <c r="I181">
        <v>2</v>
      </c>
      <c r="J18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1">
        <v>2</v>
      </c>
      <c r="L181" s="2">
        <v>62200</v>
      </c>
      <c r="M181" s="3">
        <v>1.04</v>
      </c>
      <c r="N181" s="3" t="str">
        <f>IF(EmployeeData[[#This Row],[Compa-Ratio]]&lt;0.85,"less than 0.85",IF(EmployeeData[[#This Row],[Compa-Ratio]]&lt;1,"0.85-&lt;1.00",IF(EmployeeData[[#This Row],[Compa-Ratio]]&lt;1.15,"1.00-&lt;1.15",IF(EmployeeData[[#This Row],[Compa-Ratio]]&gt;=1.15,"1.15+"))))</f>
        <v>1.00-&lt;1.15</v>
      </c>
      <c r="O181" t="s">
        <v>25</v>
      </c>
      <c r="P181" t="s">
        <v>26</v>
      </c>
      <c r="Q181">
        <v>26</v>
      </c>
      <c r="R18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81">
        <v>63</v>
      </c>
      <c r="T181" t="str" cm="1">
        <f t="array" ref="T181">_xlfn.IFS(EmployeeData[[#This Row],[Engagement Score]]&lt;50,"Low",EmployeeData[[#This Row],[Engagement Score]]
&lt;70,"Moderate",
EmployeeData[[#This Row],[Engagement Score]]&lt;85,"High",TRUE,"Very high")</f>
        <v>Moderate</v>
      </c>
      <c r="U181">
        <v>2</v>
      </c>
      <c r="V181">
        <v>2.2000000000000002</v>
      </c>
      <c r="W181" t="s">
        <v>33</v>
      </c>
      <c r="X181" t="s">
        <v>26</v>
      </c>
      <c r="Y181">
        <v>23</v>
      </c>
      <c r="Z181" t="s">
        <v>26</v>
      </c>
      <c r="AA181">
        <f>IF(EmployeeData[[#This Row],[Attrition]]="Yes",1,0)</f>
        <v>0</v>
      </c>
    </row>
    <row r="182" spans="1:27">
      <c r="A182" t="s">
        <v>233</v>
      </c>
      <c r="B182" t="str">
        <f>VLOOKUP(EmployeeData[[#This Row],[Employee ID]],GenderData[#All],2,FALSE)</f>
        <v>Male</v>
      </c>
      <c r="C182" t="s">
        <v>66</v>
      </c>
      <c r="D182" t="s">
        <v>67</v>
      </c>
      <c r="E182" t="s">
        <v>55</v>
      </c>
      <c r="F182" t="s">
        <v>59</v>
      </c>
      <c r="G182">
        <v>21</v>
      </c>
      <c r="H182" t="str">
        <f>IF(EmployeeData[[#This Row],[Age]]&lt;=31,"18-31",IF(EmployeeData[[#This Row],[Age]]&lt;=45,"32-45",IF(EmployeeData[[#This Row],[Age]]&lt;=59,"46-59",IF(EmployeeData[[#This Row],[Age]]&lt;=73,"60-73"))))</f>
        <v>18-31</v>
      </c>
      <c r="I182">
        <v>2.5</v>
      </c>
      <c r="J1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2">
        <v>2.5</v>
      </c>
      <c r="L182" s="2">
        <v>112600</v>
      </c>
      <c r="M182" s="3">
        <v>1.1499999999999999</v>
      </c>
      <c r="N182" s="3" t="str">
        <f>IF(EmployeeData[[#This Row],[Compa-Ratio]]&lt;0.85,"less than 0.85",IF(EmployeeData[[#This Row],[Compa-Ratio]]&lt;1,"0.85-&lt;1.00",IF(EmployeeData[[#This Row],[Compa-Ratio]]&lt;1.15,"1.00-&lt;1.15",IF(EmployeeData[[#This Row],[Compa-Ratio]]&gt;=1.15,"1.15+"))))</f>
        <v>1.15+</v>
      </c>
      <c r="O182" t="s">
        <v>25</v>
      </c>
      <c r="P182" t="s">
        <v>26</v>
      </c>
      <c r="Q182">
        <v>30</v>
      </c>
      <c r="R18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82">
        <v>83</v>
      </c>
      <c r="T182" t="str" cm="1">
        <f t="array" ref="T182">_xlfn.IFS(EmployeeData[[#This Row],[Engagement Score]]&lt;50,"Low",EmployeeData[[#This Row],[Engagement Score]]
&lt;70,"Moderate",
EmployeeData[[#This Row],[Engagement Score]]&lt;85,"High",TRUE,"Very high")</f>
        <v>High</v>
      </c>
      <c r="U182">
        <v>3</v>
      </c>
      <c r="V182">
        <v>1.5</v>
      </c>
      <c r="W182" t="s">
        <v>33</v>
      </c>
      <c r="X182" t="s">
        <v>26</v>
      </c>
      <c r="Y182">
        <v>22</v>
      </c>
      <c r="Z182" t="s">
        <v>26</v>
      </c>
      <c r="AA182">
        <f>IF(EmployeeData[[#This Row],[Attrition]]="Yes",1,0)</f>
        <v>0</v>
      </c>
    </row>
    <row r="183" spans="1:27">
      <c r="A183" t="s">
        <v>234</v>
      </c>
      <c r="B183" t="str">
        <f>VLOOKUP(EmployeeData[[#This Row],[Employee ID]],GenderData[#All],2,FALSE)</f>
        <v>Male</v>
      </c>
      <c r="C183" t="s">
        <v>48</v>
      </c>
      <c r="D183" t="s">
        <v>49</v>
      </c>
      <c r="E183" t="s">
        <v>23</v>
      </c>
      <c r="F183" t="s">
        <v>24</v>
      </c>
      <c r="G183">
        <v>32</v>
      </c>
      <c r="H183" t="str">
        <f>IF(EmployeeData[[#This Row],[Age]]&lt;=31,"18-31",IF(EmployeeData[[#This Row],[Age]]&lt;=45,"32-45",IF(EmployeeData[[#This Row],[Age]]&lt;=59,"46-59",IF(EmployeeData[[#This Row],[Age]]&lt;=73,"60-73"))))</f>
        <v>32-45</v>
      </c>
      <c r="I183">
        <v>2</v>
      </c>
      <c r="J1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3">
        <v>2</v>
      </c>
      <c r="L183" s="2">
        <v>40000</v>
      </c>
      <c r="M183" s="3">
        <v>0.79</v>
      </c>
      <c r="N183" s="3" t="str">
        <f>IF(EmployeeData[[#This Row],[Compa-Ratio]]&lt;0.85,"less than 0.85",IF(EmployeeData[[#This Row],[Compa-Ratio]]&lt;1,"0.85-&lt;1.00",IF(EmployeeData[[#This Row],[Compa-Ratio]]&lt;1.15,"1.00-&lt;1.15",IF(EmployeeData[[#This Row],[Compa-Ratio]]&gt;=1.15,"1.15+"))))</f>
        <v>less than 0.85</v>
      </c>
      <c r="O183" t="s">
        <v>25</v>
      </c>
      <c r="P183" t="s">
        <v>38</v>
      </c>
      <c r="Q183">
        <v>30</v>
      </c>
      <c r="R18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83">
        <v>62</v>
      </c>
      <c r="T183" t="str" cm="1">
        <f t="array" ref="T183">_xlfn.IFS(EmployeeData[[#This Row],[Engagement Score]]&lt;50,"Low",EmployeeData[[#This Row],[Engagement Score]]
&lt;70,"Moderate",
EmployeeData[[#This Row],[Engagement Score]]&lt;85,"High",TRUE,"Very high")</f>
        <v>Moderate</v>
      </c>
      <c r="U183">
        <v>5</v>
      </c>
      <c r="V183">
        <v>3.6</v>
      </c>
      <c r="W183" t="s">
        <v>50</v>
      </c>
      <c r="X183" t="s">
        <v>26</v>
      </c>
      <c r="Y183">
        <v>0</v>
      </c>
      <c r="Z183" t="s">
        <v>26</v>
      </c>
      <c r="AA183">
        <f>IF(EmployeeData[[#This Row],[Attrition]]="Yes",1,0)</f>
        <v>0</v>
      </c>
    </row>
    <row r="184" spans="1:27">
      <c r="A184" t="s">
        <v>235</v>
      </c>
      <c r="B184" t="str">
        <f>VLOOKUP(EmployeeData[[#This Row],[Employee ID]],GenderData[#All],2,FALSE)</f>
        <v>Male</v>
      </c>
      <c r="C184" t="s">
        <v>29</v>
      </c>
      <c r="D184" t="s">
        <v>30</v>
      </c>
      <c r="E184" t="s">
        <v>45</v>
      </c>
      <c r="F184" t="s">
        <v>32</v>
      </c>
      <c r="G184">
        <v>25</v>
      </c>
      <c r="H184" t="str">
        <f>IF(EmployeeData[[#This Row],[Age]]&lt;=31,"18-31",IF(EmployeeData[[#This Row],[Age]]&lt;=45,"32-45",IF(EmployeeData[[#This Row],[Age]]&lt;=59,"46-59",IF(EmployeeData[[#This Row],[Age]]&lt;=73,"60-73"))))</f>
        <v>18-31</v>
      </c>
      <c r="I184">
        <v>5.3</v>
      </c>
      <c r="J18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84">
        <v>1.7</v>
      </c>
      <c r="L184" s="2">
        <v>52900</v>
      </c>
      <c r="M184" s="3">
        <v>0.88</v>
      </c>
      <c r="N184" s="3" t="str">
        <f>IF(EmployeeData[[#This Row],[Compa-Ratio]]&lt;0.85,"less than 0.85",IF(EmployeeData[[#This Row],[Compa-Ratio]]&lt;1,"0.85-&lt;1.00",IF(EmployeeData[[#This Row],[Compa-Ratio]]&lt;1.15,"1.00-&lt;1.15",IF(EmployeeData[[#This Row],[Compa-Ratio]]&gt;=1.15,"1.15+"))))</f>
        <v>0.85-&lt;1.00</v>
      </c>
      <c r="O184" t="s">
        <v>25</v>
      </c>
      <c r="P184" t="s">
        <v>26</v>
      </c>
      <c r="Q184">
        <v>23</v>
      </c>
      <c r="R1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4">
        <v>55</v>
      </c>
      <c r="T184" t="str" cm="1">
        <f t="array" ref="T184">_xlfn.IFS(EmployeeData[[#This Row],[Engagement Score]]&lt;50,"Low",EmployeeData[[#This Row],[Engagement Score]]
&lt;70,"Moderate",
EmployeeData[[#This Row],[Engagement Score]]&lt;85,"High",TRUE,"Very high")</f>
        <v>Moderate</v>
      </c>
      <c r="U184">
        <v>4</v>
      </c>
      <c r="V184">
        <v>2.2000000000000002</v>
      </c>
      <c r="W184" t="s">
        <v>33</v>
      </c>
      <c r="X184" t="s">
        <v>38</v>
      </c>
      <c r="Y184">
        <v>19</v>
      </c>
      <c r="Z184" t="s">
        <v>26</v>
      </c>
      <c r="AA184">
        <f>IF(EmployeeData[[#This Row],[Attrition]]="Yes",1,0)</f>
        <v>0</v>
      </c>
    </row>
    <row r="185" spans="1:27">
      <c r="A185" t="s">
        <v>236</v>
      </c>
      <c r="B185" t="str">
        <f>VLOOKUP(EmployeeData[[#This Row],[Employee ID]],GenderData[#All],2,FALSE)</f>
        <v>Female</v>
      </c>
      <c r="C185" t="s">
        <v>52</v>
      </c>
      <c r="D185" t="s">
        <v>30</v>
      </c>
      <c r="E185" t="s">
        <v>23</v>
      </c>
      <c r="F185" t="s">
        <v>36</v>
      </c>
      <c r="G185">
        <v>42</v>
      </c>
      <c r="H185" t="str">
        <f>IF(EmployeeData[[#This Row],[Age]]&lt;=31,"18-31",IF(EmployeeData[[#This Row],[Age]]&lt;=45,"32-45",IF(EmployeeData[[#This Row],[Age]]&lt;=59,"46-59",IF(EmployeeData[[#This Row],[Age]]&lt;=73,"60-73"))))</f>
        <v>32-45</v>
      </c>
      <c r="I185">
        <v>5.7</v>
      </c>
      <c r="J18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85">
        <v>1.9</v>
      </c>
      <c r="L185" s="2">
        <v>59300</v>
      </c>
      <c r="M185" s="3">
        <v>0.78</v>
      </c>
      <c r="N185" s="3" t="str">
        <f>IF(EmployeeData[[#This Row],[Compa-Ratio]]&lt;0.85,"less than 0.85",IF(EmployeeData[[#This Row],[Compa-Ratio]]&lt;1,"0.85-&lt;1.00",IF(EmployeeData[[#This Row],[Compa-Ratio]]&lt;1.15,"1.00-&lt;1.15",IF(EmployeeData[[#This Row],[Compa-Ratio]]&gt;=1.15,"1.15+"))))</f>
        <v>less than 0.85</v>
      </c>
      <c r="O185" t="s">
        <v>37</v>
      </c>
      <c r="P185" t="s">
        <v>26</v>
      </c>
      <c r="Q185">
        <v>14</v>
      </c>
      <c r="R18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5">
        <v>62</v>
      </c>
      <c r="T185" t="str" cm="1">
        <f t="array" ref="T185">_xlfn.IFS(EmployeeData[[#This Row],[Engagement Score]]&lt;50,"Low",EmployeeData[[#This Row],[Engagement Score]]
&lt;70,"Moderate",
EmployeeData[[#This Row],[Engagement Score]]&lt;85,"High",TRUE,"Very high")</f>
        <v>Moderate</v>
      </c>
      <c r="U185">
        <v>3</v>
      </c>
      <c r="V185">
        <v>0.8</v>
      </c>
      <c r="W185" t="s">
        <v>33</v>
      </c>
      <c r="X185" t="s">
        <v>26</v>
      </c>
      <c r="Y185">
        <v>34</v>
      </c>
      <c r="Z185" t="s">
        <v>26</v>
      </c>
      <c r="AA185">
        <f>IF(EmployeeData[[#This Row],[Attrition]]="Yes",1,0)</f>
        <v>0</v>
      </c>
    </row>
    <row r="186" spans="1:27">
      <c r="A186" t="s">
        <v>237</v>
      </c>
      <c r="B186" t="str">
        <f>VLOOKUP(EmployeeData[[#This Row],[Employee ID]],GenderData[#All],2,FALSE)</f>
        <v>Male</v>
      </c>
      <c r="C186" t="s">
        <v>43</v>
      </c>
      <c r="D186" t="s">
        <v>44</v>
      </c>
      <c r="E186" t="s">
        <v>73</v>
      </c>
      <c r="F186" t="s">
        <v>62</v>
      </c>
      <c r="G186">
        <v>35</v>
      </c>
      <c r="H186" t="str">
        <f>IF(EmployeeData[[#This Row],[Age]]&lt;=31,"18-31",IF(EmployeeData[[#This Row],[Age]]&lt;=45,"32-45",IF(EmployeeData[[#This Row],[Age]]&lt;=59,"46-59",IF(EmployeeData[[#This Row],[Age]]&lt;=73,"60-73"))))</f>
        <v>32-45</v>
      </c>
      <c r="I186">
        <v>3.9</v>
      </c>
      <c r="J18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6">
        <v>0.3</v>
      </c>
      <c r="L186" s="2">
        <v>33200</v>
      </c>
      <c r="M186" s="3">
        <v>0.86</v>
      </c>
      <c r="N186" s="3" t="str">
        <f>IF(EmployeeData[[#This Row],[Compa-Ratio]]&lt;0.85,"less than 0.85",IF(EmployeeData[[#This Row],[Compa-Ratio]]&lt;1,"0.85-&lt;1.00",IF(EmployeeData[[#This Row],[Compa-Ratio]]&lt;1.15,"1.00-&lt;1.15",IF(EmployeeData[[#This Row],[Compa-Ratio]]&gt;=1.15,"1.15+"))))</f>
        <v>0.85-&lt;1.00</v>
      </c>
      <c r="O186" t="s">
        <v>25</v>
      </c>
      <c r="P186" t="s">
        <v>26</v>
      </c>
      <c r="Q186">
        <v>1</v>
      </c>
      <c r="R18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86">
        <v>66</v>
      </c>
      <c r="T186" t="str" cm="1">
        <f t="array" ref="T186">_xlfn.IFS(EmployeeData[[#This Row],[Engagement Score]]&lt;50,"Low",EmployeeData[[#This Row],[Engagement Score]]
&lt;70,"Moderate",
EmployeeData[[#This Row],[Engagement Score]]&lt;85,"High",TRUE,"Very high")</f>
        <v>Moderate</v>
      </c>
      <c r="U186">
        <v>1</v>
      </c>
      <c r="V186">
        <v>1.8</v>
      </c>
      <c r="W186" t="s">
        <v>33</v>
      </c>
      <c r="X186" t="s">
        <v>26</v>
      </c>
      <c r="Y186">
        <v>43</v>
      </c>
      <c r="Z186" t="s">
        <v>26</v>
      </c>
      <c r="AA186">
        <f>IF(EmployeeData[[#This Row],[Attrition]]="Yes",1,0)</f>
        <v>0</v>
      </c>
    </row>
    <row r="187" spans="1:27">
      <c r="A187" t="s">
        <v>238</v>
      </c>
      <c r="B187" t="str">
        <f>VLOOKUP(EmployeeData[[#This Row],[Employee ID]],GenderData[#All],2,FALSE)</f>
        <v>Female</v>
      </c>
      <c r="C187" t="s">
        <v>40</v>
      </c>
      <c r="D187" t="s">
        <v>40</v>
      </c>
      <c r="E187" t="s">
        <v>23</v>
      </c>
      <c r="F187" t="s">
        <v>36</v>
      </c>
      <c r="G187">
        <v>38</v>
      </c>
      <c r="H187" t="str">
        <f>IF(EmployeeData[[#This Row],[Age]]&lt;=31,"18-31",IF(EmployeeData[[#This Row],[Age]]&lt;=45,"32-45",IF(EmployeeData[[#This Row],[Age]]&lt;=59,"46-59",IF(EmployeeData[[#This Row],[Age]]&lt;=73,"60-73"))))</f>
        <v>32-45</v>
      </c>
      <c r="I187">
        <v>3.7</v>
      </c>
      <c r="J18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7">
        <v>0.2</v>
      </c>
      <c r="L187" s="2">
        <v>79400</v>
      </c>
      <c r="M187" s="3">
        <v>1.02</v>
      </c>
      <c r="N187" s="3" t="str">
        <f>IF(EmployeeData[[#This Row],[Compa-Ratio]]&lt;0.85,"less than 0.85",IF(EmployeeData[[#This Row],[Compa-Ratio]]&lt;1,"0.85-&lt;1.00",IF(EmployeeData[[#This Row],[Compa-Ratio]]&lt;1.15,"1.00-&lt;1.15",IF(EmployeeData[[#This Row],[Compa-Ratio]]&gt;=1.15,"1.15+"))))</f>
        <v>1.00-&lt;1.15</v>
      </c>
      <c r="O187" t="s">
        <v>37</v>
      </c>
      <c r="P187" t="s">
        <v>26</v>
      </c>
      <c r="Q187">
        <v>19</v>
      </c>
      <c r="R18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7">
        <v>67</v>
      </c>
      <c r="T187" t="str" cm="1">
        <f t="array" ref="T187">_xlfn.IFS(EmployeeData[[#This Row],[Engagement Score]]&lt;50,"Low",EmployeeData[[#This Row],[Engagement Score]]
&lt;70,"Moderate",
EmployeeData[[#This Row],[Engagement Score]]&lt;85,"High",TRUE,"Very high")</f>
        <v>Moderate</v>
      </c>
      <c r="U187">
        <v>3</v>
      </c>
      <c r="V187">
        <v>3</v>
      </c>
      <c r="W187" t="s">
        <v>33</v>
      </c>
      <c r="X187" t="s">
        <v>26</v>
      </c>
      <c r="Y187">
        <v>14</v>
      </c>
      <c r="Z187" t="s">
        <v>26</v>
      </c>
      <c r="AA187">
        <f>IF(EmployeeData[[#This Row],[Attrition]]="Yes",1,0)</f>
        <v>0</v>
      </c>
    </row>
    <row r="188" spans="1:27">
      <c r="A188" t="s">
        <v>239</v>
      </c>
      <c r="B188" t="str">
        <f>VLOOKUP(EmployeeData[[#This Row],[Employee ID]],GenderData[#All],2,FALSE)</f>
        <v>Female</v>
      </c>
      <c r="C188" t="s">
        <v>52</v>
      </c>
      <c r="D188" t="s">
        <v>30</v>
      </c>
      <c r="E188" t="s">
        <v>41</v>
      </c>
      <c r="F188" t="s">
        <v>32</v>
      </c>
      <c r="G188">
        <v>21</v>
      </c>
      <c r="H188" t="str">
        <f>IF(EmployeeData[[#This Row],[Age]]&lt;=31,"18-31",IF(EmployeeData[[#This Row],[Age]]&lt;=45,"32-45",IF(EmployeeData[[#This Row],[Age]]&lt;=59,"46-59",IF(EmployeeData[[#This Row],[Age]]&lt;=73,"60-73"))))</f>
        <v>18-31</v>
      </c>
      <c r="I188">
        <v>3</v>
      </c>
      <c r="J18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8">
        <v>3</v>
      </c>
      <c r="L188" s="2">
        <v>62700</v>
      </c>
      <c r="M188" s="3">
        <v>0.96</v>
      </c>
      <c r="N188" s="3" t="str">
        <f>IF(EmployeeData[[#This Row],[Compa-Ratio]]&lt;0.85,"less than 0.85",IF(EmployeeData[[#This Row],[Compa-Ratio]]&lt;1,"0.85-&lt;1.00",IF(EmployeeData[[#This Row],[Compa-Ratio]]&lt;1.15,"1.00-&lt;1.15",IF(EmployeeData[[#This Row],[Compa-Ratio]]&gt;=1.15,"1.15+"))))</f>
        <v>0.85-&lt;1.00</v>
      </c>
      <c r="O188" t="s">
        <v>25</v>
      </c>
      <c r="P188" t="s">
        <v>38</v>
      </c>
      <c r="Q188">
        <v>16</v>
      </c>
      <c r="R18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8">
        <v>74</v>
      </c>
      <c r="T188" t="str" cm="1">
        <f t="array" ref="T188">_xlfn.IFS(EmployeeData[[#This Row],[Engagement Score]]&lt;50,"Low",EmployeeData[[#This Row],[Engagement Score]]
&lt;70,"Moderate",
EmployeeData[[#This Row],[Engagement Score]]&lt;85,"High",TRUE,"Very high")</f>
        <v>High</v>
      </c>
      <c r="U188">
        <v>0</v>
      </c>
      <c r="V188">
        <v>4.3</v>
      </c>
      <c r="W188" t="s">
        <v>33</v>
      </c>
      <c r="X188" t="s">
        <v>26</v>
      </c>
      <c r="Y188">
        <v>30</v>
      </c>
      <c r="Z188" t="s">
        <v>26</v>
      </c>
      <c r="AA188">
        <f>IF(EmployeeData[[#This Row],[Attrition]]="Yes",1,0)</f>
        <v>0</v>
      </c>
    </row>
    <row r="189" spans="1:27">
      <c r="A189" t="s">
        <v>240</v>
      </c>
      <c r="B189" t="str">
        <f>VLOOKUP(EmployeeData[[#This Row],[Employee ID]],GenderData[#All],2,FALSE)</f>
        <v>Female</v>
      </c>
      <c r="C189" t="s">
        <v>40</v>
      </c>
      <c r="D189" t="s">
        <v>40</v>
      </c>
      <c r="E189" t="s">
        <v>41</v>
      </c>
      <c r="F189" t="s">
        <v>62</v>
      </c>
      <c r="G189">
        <v>35</v>
      </c>
      <c r="H189" t="str">
        <f>IF(EmployeeData[[#This Row],[Age]]&lt;=31,"18-31",IF(EmployeeData[[#This Row],[Age]]&lt;=45,"32-45",IF(EmployeeData[[#This Row],[Age]]&lt;=59,"46-59",IF(EmployeeData[[#This Row],[Age]]&lt;=73,"60-73"))))</f>
        <v>32-45</v>
      </c>
      <c r="I189">
        <v>3.2</v>
      </c>
      <c r="J18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89">
        <v>3.2</v>
      </c>
      <c r="L189" s="2">
        <v>36600</v>
      </c>
      <c r="M189" s="3">
        <v>1</v>
      </c>
      <c r="N189" s="3" t="str">
        <f>IF(EmployeeData[[#This Row],[Compa-Ratio]]&lt;0.85,"less than 0.85",IF(EmployeeData[[#This Row],[Compa-Ratio]]&lt;1,"0.85-&lt;1.00",IF(EmployeeData[[#This Row],[Compa-Ratio]]&lt;1.15,"1.00-&lt;1.15",IF(EmployeeData[[#This Row],[Compa-Ratio]]&gt;=1.15,"1.15+"))))</f>
        <v>1.00-&lt;1.15</v>
      </c>
      <c r="O189" t="s">
        <v>25</v>
      </c>
      <c r="P189" t="s">
        <v>26</v>
      </c>
      <c r="Q189">
        <v>17</v>
      </c>
      <c r="R1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89">
        <v>73</v>
      </c>
      <c r="T189" t="str" cm="1">
        <f t="array" ref="T189">_xlfn.IFS(EmployeeData[[#This Row],[Engagement Score]]&lt;50,"Low",EmployeeData[[#This Row],[Engagement Score]]
&lt;70,"Moderate",
EmployeeData[[#This Row],[Engagement Score]]&lt;85,"High",TRUE,"Very high")</f>
        <v>High</v>
      </c>
      <c r="U189">
        <v>7</v>
      </c>
      <c r="V189">
        <v>0.9</v>
      </c>
      <c r="W189" t="s">
        <v>27</v>
      </c>
      <c r="X189" t="s">
        <v>38</v>
      </c>
      <c r="Y189">
        <v>37</v>
      </c>
      <c r="Z189" t="s">
        <v>26</v>
      </c>
      <c r="AA189">
        <f>IF(EmployeeData[[#This Row],[Attrition]]="Yes",1,0)</f>
        <v>0</v>
      </c>
    </row>
    <row r="190" spans="1:27">
      <c r="A190" t="s">
        <v>241</v>
      </c>
      <c r="B190" t="str">
        <f>VLOOKUP(EmployeeData[[#This Row],[Employee ID]],GenderData[#All],2,FALSE)</f>
        <v>Male</v>
      </c>
      <c r="C190" t="s">
        <v>40</v>
      </c>
      <c r="D190" t="s">
        <v>40</v>
      </c>
      <c r="E190" t="s">
        <v>55</v>
      </c>
      <c r="F190" t="s">
        <v>24</v>
      </c>
      <c r="G190">
        <v>48</v>
      </c>
      <c r="H190" t="str">
        <f>IF(EmployeeData[[#This Row],[Age]]&lt;=31,"18-31",IF(EmployeeData[[#This Row],[Age]]&lt;=45,"32-45",IF(EmployeeData[[#This Row],[Age]]&lt;=59,"46-59",IF(EmployeeData[[#This Row],[Age]]&lt;=73,"60-73"))))</f>
        <v>46-59</v>
      </c>
      <c r="I190">
        <v>10.5</v>
      </c>
      <c r="J190"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90">
        <v>4</v>
      </c>
      <c r="L190" s="2">
        <v>40500</v>
      </c>
      <c r="M190" s="3">
        <v>0.82</v>
      </c>
      <c r="N190" s="3" t="str">
        <f>IF(EmployeeData[[#This Row],[Compa-Ratio]]&lt;0.85,"less than 0.85",IF(EmployeeData[[#This Row],[Compa-Ratio]]&lt;1,"0.85-&lt;1.00",IF(EmployeeData[[#This Row],[Compa-Ratio]]&lt;1.15,"1.00-&lt;1.15",IF(EmployeeData[[#This Row],[Compa-Ratio]]&gt;=1.15,"1.15+"))))</f>
        <v>less than 0.85</v>
      </c>
      <c r="O190" t="s">
        <v>25</v>
      </c>
      <c r="P190" t="s">
        <v>26</v>
      </c>
      <c r="Q190">
        <v>16</v>
      </c>
      <c r="R19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0">
        <v>62</v>
      </c>
      <c r="T190" t="str" cm="1">
        <f t="array" ref="T190">_xlfn.IFS(EmployeeData[[#This Row],[Engagement Score]]&lt;50,"Low",EmployeeData[[#This Row],[Engagement Score]]
&lt;70,"Moderate",
EmployeeData[[#This Row],[Engagement Score]]&lt;85,"High",TRUE,"Very high")</f>
        <v>Moderate</v>
      </c>
      <c r="U190">
        <v>2</v>
      </c>
      <c r="V190">
        <v>3.2</v>
      </c>
      <c r="W190" t="s">
        <v>27</v>
      </c>
      <c r="X190" t="s">
        <v>26</v>
      </c>
      <c r="Y190">
        <v>24</v>
      </c>
      <c r="Z190" t="s">
        <v>26</v>
      </c>
      <c r="AA190">
        <f>IF(EmployeeData[[#This Row],[Attrition]]="Yes",1,0)</f>
        <v>0</v>
      </c>
    </row>
    <row r="191" spans="1:27">
      <c r="A191" t="s">
        <v>242</v>
      </c>
      <c r="B191" t="str">
        <f>VLOOKUP(EmployeeData[[#This Row],[Employee ID]],GenderData[#All],2,FALSE)</f>
        <v>Female</v>
      </c>
      <c r="C191" t="s">
        <v>43</v>
      </c>
      <c r="D191" t="s">
        <v>44</v>
      </c>
      <c r="E191" t="s">
        <v>23</v>
      </c>
      <c r="F191" t="s">
        <v>32</v>
      </c>
      <c r="G191">
        <v>51</v>
      </c>
      <c r="H191" t="str">
        <f>IF(EmployeeData[[#This Row],[Age]]&lt;=31,"18-31",IF(EmployeeData[[#This Row],[Age]]&lt;=45,"32-45",IF(EmployeeData[[#This Row],[Age]]&lt;=59,"46-59",IF(EmployeeData[[#This Row],[Age]]&lt;=73,"60-73"))))</f>
        <v>46-59</v>
      </c>
      <c r="I191">
        <v>6.3</v>
      </c>
      <c r="J19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91">
        <v>0.9</v>
      </c>
      <c r="L191" s="2">
        <v>67500</v>
      </c>
      <c r="M191" s="3">
        <v>1.1100000000000001</v>
      </c>
      <c r="N191" s="3" t="str">
        <f>IF(EmployeeData[[#This Row],[Compa-Ratio]]&lt;0.85,"less than 0.85",IF(EmployeeData[[#This Row],[Compa-Ratio]]&lt;1,"0.85-&lt;1.00",IF(EmployeeData[[#This Row],[Compa-Ratio]]&lt;1.15,"1.00-&lt;1.15",IF(EmployeeData[[#This Row],[Compa-Ratio]]&gt;=1.15,"1.15+"))))</f>
        <v>1.00-&lt;1.15</v>
      </c>
      <c r="O191" t="s">
        <v>25</v>
      </c>
      <c r="P191" t="s">
        <v>26</v>
      </c>
      <c r="Q191">
        <v>4</v>
      </c>
      <c r="R19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191">
        <v>71</v>
      </c>
      <c r="T191" t="str" cm="1">
        <f t="array" ref="T191">_xlfn.IFS(EmployeeData[[#This Row],[Engagement Score]]&lt;50,"Low",EmployeeData[[#This Row],[Engagement Score]]
&lt;70,"Moderate",
EmployeeData[[#This Row],[Engagement Score]]&lt;85,"High",TRUE,"Very high")</f>
        <v>High</v>
      </c>
      <c r="U191">
        <v>8</v>
      </c>
      <c r="V191">
        <v>2.1</v>
      </c>
      <c r="W191" t="s">
        <v>50</v>
      </c>
      <c r="X191" t="s">
        <v>26</v>
      </c>
      <c r="Y191">
        <v>0</v>
      </c>
      <c r="Z191" t="s">
        <v>26</v>
      </c>
      <c r="AA191">
        <f>IF(EmployeeData[[#This Row],[Attrition]]="Yes",1,0)</f>
        <v>0</v>
      </c>
    </row>
    <row r="192" spans="1:27">
      <c r="A192" t="s">
        <v>243</v>
      </c>
      <c r="B192" t="str">
        <f>VLOOKUP(EmployeeData[[#This Row],[Employee ID]],GenderData[#All],2,FALSE)</f>
        <v>Male</v>
      </c>
      <c r="C192" t="s">
        <v>48</v>
      </c>
      <c r="D192" t="s">
        <v>49</v>
      </c>
      <c r="E192" t="s">
        <v>45</v>
      </c>
      <c r="F192" t="s">
        <v>62</v>
      </c>
      <c r="G192">
        <v>44</v>
      </c>
      <c r="H192" t="str">
        <f>IF(EmployeeData[[#This Row],[Age]]&lt;=31,"18-31",IF(EmployeeData[[#This Row],[Age]]&lt;=45,"32-45",IF(EmployeeData[[#This Row],[Age]]&lt;=59,"46-59",IF(EmployeeData[[#This Row],[Age]]&lt;=73,"60-73"))))</f>
        <v>32-45</v>
      </c>
      <c r="I192">
        <v>3</v>
      </c>
      <c r="J1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92">
        <v>3</v>
      </c>
      <c r="L192" s="2">
        <v>36900</v>
      </c>
      <c r="M192" s="3">
        <v>1.03</v>
      </c>
      <c r="N192" s="3" t="str">
        <f>IF(EmployeeData[[#This Row],[Compa-Ratio]]&lt;0.85,"less than 0.85",IF(EmployeeData[[#This Row],[Compa-Ratio]]&lt;1,"0.85-&lt;1.00",IF(EmployeeData[[#This Row],[Compa-Ratio]]&lt;1.15,"1.00-&lt;1.15",IF(EmployeeData[[#This Row],[Compa-Ratio]]&gt;=1.15,"1.15+"))))</f>
        <v>1.00-&lt;1.15</v>
      </c>
      <c r="O192" t="s">
        <v>25</v>
      </c>
      <c r="P192" t="s">
        <v>38</v>
      </c>
      <c r="Q192">
        <v>21</v>
      </c>
      <c r="R19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2">
        <v>56</v>
      </c>
      <c r="T192" t="str" cm="1">
        <f t="array" ref="T192">_xlfn.IFS(EmployeeData[[#This Row],[Engagement Score]]&lt;50,"Low",EmployeeData[[#This Row],[Engagement Score]]
&lt;70,"Moderate",
EmployeeData[[#This Row],[Engagement Score]]&lt;85,"High",TRUE,"Very high")</f>
        <v>Moderate</v>
      </c>
      <c r="U192">
        <v>4</v>
      </c>
      <c r="V192">
        <v>5.7</v>
      </c>
      <c r="W192" t="s">
        <v>27</v>
      </c>
      <c r="X192" t="s">
        <v>26</v>
      </c>
      <c r="Y192">
        <v>27</v>
      </c>
      <c r="Z192" t="s">
        <v>26</v>
      </c>
      <c r="AA192">
        <f>IF(EmployeeData[[#This Row],[Attrition]]="Yes",1,0)</f>
        <v>0</v>
      </c>
    </row>
    <row r="193" spans="1:27">
      <c r="A193" t="s">
        <v>244</v>
      </c>
      <c r="B193" t="str">
        <f>VLOOKUP(EmployeeData[[#This Row],[Employee ID]],GenderData[#All],2,FALSE)</f>
        <v>Male</v>
      </c>
      <c r="C193" t="s">
        <v>29</v>
      </c>
      <c r="D193" t="s">
        <v>30</v>
      </c>
      <c r="E193" t="s">
        <v>23</v>
      </c>
      <c r="F193" t="s">
        <v>32</v>
      </c>
      <c r="G193">
        <v>26</v>
      </c>
      <c r="H193" t="str">
        <f>IF(EmployeeData[[#This Row],[Age]]&lt;=31,"18-31",IF(EmployeeData[[#This Row],[Age]]&lt;=45,"32-45",IF(EmployeeData[[#This Row],[Age]]&lt;=59,"46-59",IF(EmployeeData[[#This Row],[Age]]&lt;=73,"60-73"))))</f>
        <v>18-31</v>
      </c>
      <c r="I193">
        <v>3.6</v>
      </c>
      <c r="J19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93">
        <v>1.8</v>
      </c>
      <c r="L193" s="2">
        <v>67000</v>
      </c>
      <c r="M193" s="3">
        <v>1.04</v>
      </c>
      <c r="N193" s="3" t="str">
        <f>IF(EmployeeData[[#This Row],[Compa-Ratio]]&lt;0.85,"less than 0.85",IF(EmployeeData[[#This Row],[Compa-Ratio]]&lt;1,"0.85-&lt;1.00",IF(EmployeeData[[#This Row],[Compa-Ratio]]&lt;1.15,"1.00-&lt;1.15",IF(EmployeeData[[#This Row],[Compa-Ratio]]&gt;=1.15,"1.15+"))))</f>
        <v>1.00-&lt;1.15</v>
      </c>
      <c r="O193" t="s">
        <v>25</v>
      </c>
      <c r="P193" t="s">
        <v>26</v>
      </c>
      <c r="Q193">
        <v>22</v>
      </c>
      <c r="R19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3">
        <v>77</v>
      </c>
      <c r="T193" t="str" cm="1">
        <f t="array" ref="T193">_xlfn.IFS(EmployeeData[[#This Row],[Engagement Score]]&lt;50,"Low",EmployeeData[[#This Row],[Engagement Score]]
&lt;70,"Moderate",
EmployeeData[[#This Row],[Engagement Score]]&lt;85,"High",TRUE,"Very high")</f>
        <v>High</v>
      </c>
      <c r="U193">
        <v>5</v>
      </c>
      <c r="V193">
        <v>1.8</v>
      </c>
      <c r="W193" t="s">
        <v>33</v>
      </c>
      <c r="X193" t="s">
        <v>26</v>
      </c>
      <c r="Y193">
        <v>33</v>
      </c>
      <c r="Z193" t="s">
        <v>26</v>
      </c>
      <c r="AA193">
        <f>IF(EmployeeData[[#This Row],[Attrition]]="Yes",1,0)</f>
        <v>0</v>
      </c>
    </row>
    <row r="194" spans="1:27">
      <c r="A194" t="s">
        <v>245</v>
      </c>
      <c r="B194" t="str">
        <f>VLOOKUP(EmployeeData[[#This Row],[Employee ID]],GenderData[#All],2,FALSE)</f>
        <v>Male</v>
      </c>
      <c r="C194" t="s">
        <v>29</v>
      </c>
      <c r="D194" t="s">
        <v>30</v>
      </c>
      <c r="E194" t="s">
        <v>73</v>
      </c>
      <c r="F194" t="s">
        <v>24</v>
      </c>
      <c r="G194">
        <v>49</v>
      </c>
      <c r="H194" t="str">
        <f>IF(EmployeeData[[#This Row],[Age]]&lt;=31,"18-31",IF(EmployeeData[[#This Row],[Age]]&lt;=45,"32-45",IF(EmployeeData[[#This Row],[Age]]&lt;=59,"46-59",IF(EmployeeData[[#This Row],[Age]]&lt;=73,"60-73"))))</f>
        <v>46-59</v>
      </c>
      <c r="I194">
        <v>5.3</v>
      </c>
      <c r="J19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94">
        <v>1.5</v>
      </c>
      <c r="L194" s="2">
        <v>38000</v>
      </c>
      <c r="M194" s="3">
        <v>0.82</v>
      </c>
      <c r="N194" s="3" t="str">
        <f>IF(EmployeeData[[#This Row],[Compa-Ratio]]&lt;0.85,"less than 0.85",IF(EmployeeData[[#This Row],[Compa-Ratio]]&lt;1,"0.85-&lt;1.00",IF(EmployeeData[[#This Row],[Compa-Ratio]]&lt;1.15,"1.00-&lt;1.15",IF(EmployeeData[[#This Row],[Compa-Ratio]]&gt;=1.15,"1.15+"))))</f>
        <v>less than 0.85</v>
      </c>
      <c r="O194" t="s">
        <v>37</v>
      </c>
      <c r="P194" t="s">
        <v>26</v>
      </c>
      <c r="Q194">
        <v>22</v>
      </c>
      <c r="R19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4">
        <v>66</v>
      </c>
      <c r="T194" t="str" cm="1">
        <f t="array" ref="T194">_xlfn.IFS(EmployeeData[[#This Row],[Engagement Score]]&lt;50,"Low",EmployeeData[[#This Row],[Engagement Score]]
&lt;70,"Moderate",
EmployeeData[[#This Row],[Engagement Score]]&lt;85,"High",TRUE,"Very high")</f>
        <v>Moderate</v>
      </c>
      <c r="U194">
        <v>1</v>
      </c>
      <c r="V194">
        <v>0.8</v>
      </c>
      <c r="W194" t="s">
        <v>33</v>
      </c>
      <c r="X194" t="s">
        <v>38</v>
      </c>
      <c r="Y194">
        <v>13</v>
      </c>
      <c r="Z194" t="s">
        <v>26</v>
      </c>
      <c r="AA194">
        <f>IF(EmployeeData[[#This Row],[Attrition]]="Yes",1,0)</f>
        <v>0</v>
      </c>
    </row>
    <row r="195" spans="1:27">
      <c r="A195" t="s">
        <v>246</v>
      </c>
      <c r="B195" t="str">
        <f>VLOOKUP(EmployeeData[[#This Row],[Employee ID]],GenderData[#All],2,FALSE)</f>
        <v>Female</v>
      </c>
      <c r="C195" t="s">
        <v>40</v>
      </c>
      <c r="D195" t="s">
        <v>40</v>
      </c>
      <c r="E195" t="s">
        <v>55</v>
      </c>
      <c r="F195" t="s">
        <v>32</v>
      </c>
      <c r="G195">
        <v>45</v>
      </c>
      <c r="H195" t="str">
        <f>IF(EmployeeData[[#This Row],[Age]]&lt;=31,"18-31",IF(EmployeeData[[#This Row],[Age]]&lt;=45,"32-45",IF(EmployeeData[[#This Row],[Age]]&lt;=59,"46-59",IF(EmployeeData[[#This Row],[Age]]&lt;=73,"60-73"))))</f>
        <v>32-45</v>
      </c>
      <c r="I195">
        <v>1.4</v>
      </c>
      <c r="J19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95">
        <v>0.5</v>
      </c>
      <c r="L195" s="2">
        <v>64100</v>
      </c>
      <c r="M195" s="3">
        <v>0.99</v>
      </c>
      <c r="N195" s="3" t="str">
        <f>IF(EmployeeData[[#This Row],[Compa-Ratio]]&lt;0.85,"less than 0.85",IF(EmployeeData[[#This Row],[Compa-Ratio]]&lt;1,"0.85-&lt;1.00",IF(EmployeeData[[#This Row],[Compa-Ratio]]&lt;1.15,"1.00-&lt;1.15",IF(EmployeeData[[#This Row],[Compa-Ratio]]&gt;=1.15,"1.15+"))))</f>
        <v>0.85-&lt;1.00</v>
      </c>
      <c r="O195" t="s">
        <v>37</v>
      </c>
      <c r="P195" t="s">
        <v>38</v>
      </c>
      <c r="Q195">
        <v>25</v>
      </c>
      <c r="R19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195">
        <v>92</v>
      </c>
      <c r="T195" t="str" cm="1">
        <f t="array" ref="T195">_xlfn.IFS(EmployeeData[[#This Row],[Engagement Score]]&lt;50,"Low",EmployeeData[[#This Row],[Engagement Score]]
&lt;70,"Moderate",
EmployeeData[[#This Row],[Engagement Score]]&lt;85,"High",TRUE,"Very high")</f>
        <v>Very high</v>
      </c>
      <c r="U195">
        <v>7</v>
      </c>
      <c r="V195">
        <v>1.5</v>
      </c>
      <c r="W195" t="s">
        <v>33</v>
      </c>
      <c r="X195" t="s">
        <v>38</v>
      </c>
      <c r="Y195">
        <v>21</v>
      </c>
      <c r="Z195" t="s">
        <v>26</v>
      </c>
      <c r="AA195">
        <f>IF(EmployeeData[[#This Row],[Attrition]]="Yes",1,0)</f>
        <v>0</v>
      </c>
    </row>
    <row r="196" spans="1:27">
      <c r="A196" t="s">
        <v>247</v>
      </c>
      <c r="B196" t="str">
        <f>VLOOKUP(EmployeeData[[#This Row],[Employee ID]],GenderData[#All],2,FALSE)</f>
        <v>Female</v>
      </c>
      <c r="C196" t="s">
        <v>66</v>
      </c>
      <c r="D196" t="s">
        <v>67</v>
      </c>
      <c r="E196" t="s">
        <v>41</v>
      </c>
      <c r="F196" t="s">
        <v>62</v>
      </c>
      <c r="G196">
        <v>37</v>
      </c>
      <c r="H196" t="str">
        <f>IF(EmployeeData[[#This Row],[Age]]&lt;=31,"18-31",IF(EmployeeData[[#This Row],[Age]]&lt;=45,"32-45",IF(EmployeeData[[#This Row],[Age]]&lt;=59,"46-59",IF(EmployeeData[[#This Row],[Age]]&lt;=73,"60-73"))))</f>
        <v>32-45</v>
      </c>
      <c r="I196">
        <v>4.3</v>
      </c>
      <c r="J19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96">
        <v>1</v>
      </c>
      <c r="L196" s="2">
        <v>31300</v>
      </c>
      <c r="M196" s="3">
        <v>0.88</v>
      </c>
      <c r="N196" s="3" t="str">
        <f>IF(EmployeeData[[#This Row],[Compa-Ratio]]&lt;0.85,"less than 0.85",IF(EmployeeData[[#This Row],[Compa-Ratio]]&lt;1,"0.85-&lt;1.00",IF(EmployeeData[[#This Row],[Compa-Ratio]]&lt;1.15,"1.00-&lt;1.15",IF(EmployeeData[[#This Row],[Compa-Ratio]]&gt;=1.15,"1.15+"))))</f>
        <v>0.85-&lt;1.00</v>
      </c>
      <c r="O196" t="s">
        <v>37</v>
      </c>
      <c r="P196" t="s">
        <v>26</v>
      </c>
      <c r="Q196">
        <v>21</v>
      </c>
      <c r="R19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6">
        <v>56</v>
      </c>
      <c r="T196" t="str" cm="1">
        <f t="array" ref="T196">_xlfn.IFS(EmployeeData[[#This Row],[Engagement Score]]&lt;50,"Low",EmployeeData[[#This Row],[Engagement Score]]
&lt;70,"Moderate",
EmployeeData[[#This Row],[Engagement Score]]&lt;85,"High",TRUE,"Very high")</f>
        <v>Moderate</v>
      </c>
      <c r="U196">
        <v>22</v>
      </c>
      <c r="V196">
        <v>0.4</v>
      </c>
      <c r="W196" t="s">
        <v>27</v>
      </c>
      <c r="X196" t="s">
        <v>26</v>
      </c>
      <c r="Y196">
        <v>10</v>
      </c>
      <c r="Z196" t="s">
        <v>38</v>
      </c>
      <c r="AA196">
        <f>IF(EmployeeData[[#This Row],[Attrition]]="Yes",1,0)</f>
        <v>1</v>
      </c>
    </row>
    <row r="197" spans="1:27">
      <c r="A197" t="s">
        <v>248</v>
      </c>
      <c r="B197" t="str">
        <f>VLOOKUP(EmployeeData[[#This Row],[Employee ID]],GenderData[#All],2,FALSE)</f>
        <v>Female</v>
      </c>
      <c r="C197" t="s">
        <v>66</v>
      </c>
      <c r="D197" t="s">
        <v>67</v>
      </c>
      <c r="E197" t="s">
        <v>45</v>
      </c>
      <c r="F197" t="s">
        <v>36</v>
      </c>
      <c r="G197">
        <v>21</v>
      </c>
      <c r="H197" t="str">
        <f>IF(EmployeeData[[#This Row],[Age]]&lt;=31,"18-31",IF(EmployeeData[[#This Row],[Age]]&lt;=45,"32-45",IF(EmployeeData[[#This Row],[Age]]&lt;=59,"46-59",IF(EmployeeData[[#This Row],[Age]]&lt;=73,"60-73"))))</f>
        <v>18-31</v>
      </c>
      <c r="I197">
        <v>6.1</v>
      </c>
      <c r="J1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97">
        <v>3.1</v>
      </c>
      <c r="L197" s="2">
        <v>74600</v>
      </c>
      <c r="M197" s="3">
        <v>0.93</v>
      </c>
      <c r="N197" s="3" t="str">
        <f>IF(EmployeeData[[#This Row],[Compa-Ratio]]&lt;0.85,"less than 0.85",IF(EmployeeData[[#This Row],[Compa-Ratio]]&lt;1,"0.85-&lt;1.00",IF(EmployeeData[[#This Row],[Compa-Ratio]]&lt;1.15,"1.00-&lt;1.15",IF(EmployeeData[[#This Row],[Compa-Ratio]]&gt;=1.15,"1.15+"))))</f>
        <v>0.85-&lt;1.00</v>
      </c>
      <c r="O197" t="s">
        <v>25</v>
      </c>
      <c r="P197" t="s">
        <v>26</v>
      </c>
      <c r="Q197">
        <v>12</v>
      </c>
      <c r="R19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197">
        <v>47</v>
      </c>
      <c r="T197" t="str" cm="1">
        <f t="array" ref="T197">_xlfn.IFS(EmployeeData[[#This Row],[Engagement Score]]&lt;50,"Low",EmployeeData[[#This Row],[Engagement Score]]
&lt;70,"Moderate",
EmployeeData[[#This Row],[Engagement Score]]&lt;85,"High",TRUE,"Very high")</f>
        <v>Low</v>
      </c>
      <c r="U197">
        <v>3</v>
      </c>
      <c r="V197">
        <v>0.6</v>
      </c>
      <c r="W197" t="s">
        <v>50</v>
      </c>
      <c r="X197" t="s">
        <v>26</v>
      </c>
      <c r="Y197">
        <v>0</v>
      </c>
      <c r="Z197" t="s">
        <v>26</v>
      </c>
      <c r="AA197">
        <f>IF(EmployeeData[[#This Row],[Attrition]]="Yes",1,0)</f>
        <v>0</v>
      </c>
    </row>
    <row r="198" spans="1:27">
      <c r="A198" t="s">
        <v>249</v>
      </c>
      <c r="B198" t="str">
        <f>VLOOKUP(EmployeeData[[#This Row],[Employee ID]],GenderData[#All],2,FALSE)</f>
        <v>Male</v>
      </c>
      <c r="C198" t="s">
        <v>35</v>
      </c>
      <c r="D198" t="s">
        <v>22</v>
      </c>
      <c r="E198" t="s">
        <v>45</v>
      </c>
      <c r="F198" t="s">
        <v>59</v>
      </c>
      <c r="G198">
        <v>47</v>
      </c>
      <c r="H198" t="str">
        <f>IF(EmployeeData[[#This Row],[Age]]&lt;=31,"18-31",IF(EmployeeData[[#This Row],[Age]]&lt;=45,"32-45",IF(EmployeeData[[#This Row],[Age]]&lt;=59,"46-59",IF(EmployeeData[[#This Row],[Age]]&lt;=73,"60-73"))))</f>
        <v>46-59</v>
      </c>
      <c r="I198">
        <v>5.5</v>
      </c>
      <c r="J19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198">
        <v>2.7</v>
      </c>
      <c r="L198" s="2">
        <v>103800</v>
      </c>
      <c r="M198" s="3">
        <v>1.05</v>
      </c>
      <c r="N198" s="3" t="str">
        <f>IF(EmployeeData[[#This Row],[Compa-Ratio]]&lt;0.85,"less than 0.85",IF(EmployeeData[[#This Row],[Compa-Ratio]]&lt;1,"0.85-&lt;1.00",IF(EmployeeData[[#This Row],[Compa-Ratio]]&lt;1.15,"1.00-&lt;1.15",IF(EmployeeData[[#This Row],[Compa-Ratio]]&gt;=1.15,"1.15+"))))</f>
        <v>1.00-&lt;1.15</v>
      </c>
      <c r="O198" t="s">
        <v>25</v>
      </c>
      <c r="P198" t="s">
        <v>26</v>
      </c>
      <c r="Q198">
        <v>15</v>
      </c>
      <c r="R1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8">
        <v>79</v>
      </c>
      <c r="T198" t="str" cm="1">
        <f t="array" ref="T198">_xlfn.IFS(EmployeeData[[#This Row],[Engagement Score]]&lt;50,"Low",EmployeeData[[#This Row],[Engagement Score]]
&lt;70,"Moderate",
EmployeeData[[#This Row],[Engagement Score]]&lt;85,"High",TRUE,"Very high")</f>
        <v>High</v>
      </c>
      <c r="U198">
        <v>5</v>
      </c>
      <c r="V198">
        <v>3.7</v>
      </c>
      <c r="W198" t="s">
        <v>33</v>
      </c>
      <c r="X198" t="s">
        <v>26</v>
      </c>
      <c r="Y198">
        <v>36</v>
      </c>
      <c r="Z198" t="s">
        <v>26</v>
      </c>
      <c r="AA198">
        <f>IF(EmployeeData[[#This Row],[Attrition]]="Yes",1,0)</f>
        <v>0</v>
      </c>
    </row>
    <row r="199" spans="1:27">
      <c r="A199" t="s">
        <v>250</v>
      </c>
      <c r="B199" t="str">
        <f>VLOOKUP(EmployeeData[[#This Row],[Employee ID]],GenderData[#All],2,FALSE)</f>
        <v>Female</v>
      </c>
      <c r="C199" t="s">
        <v>29</v>
      </c>
      <c r="D199" t="s">
        <v>30</v>
      </c>
      <c r="E199" t="s">
        <v>45</v>
      </c>
      <c r="F199" t="s">
        <v>59</v>
      </c>
      <c r="G199">
        <v>33</v>
      </c>
      <c r="H199" t="str">
        <f>IF(EmployeeData[[#This Row],[Age]]&lt;=31,"18-31",IF(EmployeeData[[#This Row],[Age]]&lt;=45,"32-45",IF(EmployeeData[[#This Row],[Age]]&lt;=59,"46-59",IF(EmployeeData[[#This Row],[Age]]&lt;=73,"60-73"))))</f>
        <v>32-45</v>
      </c>
      <c r="I199">
        <v>2.1</v>
      </c>
      <c r="J19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199">
        <v>2.1</v>
      </c>
      <c r="L199" s="2">
        <v>99000</v>
      </c>
      <c r="M199" s="3">
        <v>1.03</v>
      </c>
      <c r="N199" s="3" t="str">
        <f>IF(EmployeeData[[#This Row],[Compa-Ratio]]&lt;0.85,"less than 0.85",IF(EmployeeData[[#This Row],[Compa-Ratio]]&lt;1,"0.85-&lt;1.00",IF(EmployeeData[[#This Row],[Compa-Ratio]]&lt;1.15,"1.00-&lt;1.15",IF(EmployeeData[[#This Row],[Compa-Ratio]]&gt;=1.15,"1.15+"))))</f>
        <v>1.00-&lt;1.15</v>
      </c>
      <c r="O199" t="s">
        <v>25</v>
      </c>
      <c r="P199" t="s">
        <v>26</v>
      </c>
      <c r="Q199">
        <v>17</v>
      </c>
      <c r="R19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99">
        <v>76</v>
      </c>
      <c r="T199" t="str" cm="1">
        <f t="array" ref="T199">_xlfn.IFS(EmployeeData[[#This Row],[Engagement Score]]&lt;50,"Low",EmployeeData[[#This Row],[Engagement Score]]
&lt;70,"Moderate",
EmployeeData[[#This Row],[Engagement Score]]&lt;85,"High",TRUE,"Very high")</f>
        <v>High</v>
      </c>
      <c r="U199">
        <v>5</v>
      </c>
      <c r="V199">
        <v>3.4</v>
      </c>
      <c r="W199" t="s">
        <v>33</v>
      </c>
      <c r="X199" t="s">
        <v>38</v>
      </c>
      <c r="Y199">
        <v>24</v>
      </c>
      <c r="Z199" t="s">
        <v>26</v>
      </c>
      <c r="AA199">
        <f>IF(EmployeeData[[#This Row],[Attrition]]="Yes",1,0)</f>
        <v>0</v>
      </c>
    </row>
    <row r="200" spans="1:27">
      <c r="A200" t="s">
        <v>251</v>
      </c>
      <c r="B200" t="str">
        <f>VLOOKUP(EmployeeData[[#This Row],[Employee ID]],GenderData[#All],2,FALSE)</f>
        <v>Male</v>
      </c>
      <c r="C200" t="s">
        <v>29</v>
      </c>
      <c r="D200" t="s">
        <v>30</v>
      </c>
      <c r="E200" t="s">
        <v>23</v>
      </c>
      <c r="F200" t="s">
        <v>32</v>
      </c>
      <c r="G200">
        <v>41</v>
      </c>
      <c r="H200" t="str">
        <f>IF(EmployeeData[[#This Row],[Age]]&lt;=31,"18-31",IF(EmployeeData[[#This Row],[Age]]&lt;=45,"32-45",IF(EmployeeData[[#This Row],[Age]]&lt;=59,"46-59",IF(EmployeeData[[#This Row],[Age]]&lt;=73,"60-73"))))</f>
        <v>32-45</v>
      </c>
      <c r="I200">
        <v>2.4</v>
      </c>
      <c r="J20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00">
        <v>0.2</v>
      </c>
      <c r="L200" s="2">
        <v>56200</v>
      </c>
      <c r="M200" s="3">
        <v>0.92</v>
      </c>
      <c r="N200" s="3" t="str">
        <f>IF(EmployeeData[[#This Row],[Compa-Ratio]]&lt;0.85,"less than 0.85",IF(EmployeeData[[#This Row],[Compa-Ratio]]&lt;1,"0.85-&lt;1.00",IF(EmployeeData[[#This Row],[Compa-Ratio]]&lt;1.15,"1.00-&lt;1.15",IF(EmployeeData[[#This Row],[Compa-Ratio]]&gt;=1.15,"1.15+"))))</f>
        <v>0.85-&lt;1.00</v>
      </c>
      <c r="O200" t="s">
        <v>37</v>
      </c>
      <c r="P200" t="s">
        <v>26</v>
      </c>
      <c r="Q200">
        <v>17</v>
      </c>
      <c r="R2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00">
        <v>60</v>
      </c>
      <c r="T200" t="str" cm="1">
        <f t="array" ref="T200">_xlfn.IFS(EmployeeData[[#This Row],[Engagement Score]]&lt;50,"Low",EmployeeData[[#This Row],[Engagement Score]]
&lt;70,"Moderate",
EmployeeData[[#This Row],[Engagement Score]]&lt;85,"High",TRUE,"Very high")</f>
        <v>Moderate</v>
      </c>
      <c r="U200">
        <v>1</v>
      </c>
      <c r="V200">
        <v>3.8</v>
      </c>
      <c r="W200" t="s">
        <v>33</v>
      </c>
      <c r="X200" t="s">
        <v>26</v>
      </c>
      <c r="Y200">
        <v>43</v>
      </c>
      <c r="Z200" t="s">
        <v>26</v>
      </c>
      <c r="AA200">
        <f>IF(EmployeeData[[#This Row],[Attrition]]="Yes",1,0)</f>
        <v>0</v>
      </c>
    </row>
    <row r="201" spans="1:27">
      <c r="A201" t="s">
        <v>252</v>
      </c>
      <c r="B201" t="str">
        <f>VLOOKUP(EmployeeData[[#This Row],[Employee ID]],GenderData[#All],2,FALSE)</f>
        <v>Male</v>
      </c>
      <c r="C201" t="s">
        <v>52</v>
      </c>
      <c r="D201" t="s">
        <v>30</v>
      </c>
      <c r="E201" t="s">
        <v>23</v>
      </c>
      <c r="F201" t="s">
        <v>24</v>
      </c>
      <c r="G201">
        <v>39</v>
      </c>
      <c r="H201" t="str">
        <f>IF(EmployeeData[[#This Row],[Age]]&lt;=31,"18-31",IF(EmployeeData[[#This Row],[Age]]&lt;=45,"32-45",IF(EmployeeData[[#This Row],[Age]]&lt;=59,"46-59",IF(EmployeeData[[#This Row],[Age]]&lt;=73,"60-73"))))</f>
        <v>32-45</v>
      </c>
      <c r="I201">
        <v>0.5</v>
      </c>
      <c r="J20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201">
        <v>0.5</v>
      </c>
      <c r="L201" s="2">
        <v>48000</v>
      </c>
      <c r="M201" s="3">
        <v>1.04</v>
      </c>
      <c r="N201" s="3" t="str">
        <f>IF(EmployeeData[[#This Row],[Compa-Ratio]]&lt;0.85,"less than 0.85",IF(EmployeeData[[#This Row],[Compa-Ratio]]&lt;1,"0.85-&lt;1.00",IF(EmployeeData[[#This Row],[Compa-Ratio]]&lt;1.15,"1.00-&lt;1.15",IF(EmployeeData[[#This Row],[Compa-Ratio]]&gt;=1.15,"1.15+"))))</f>
        <v>1.00-&lt;1.15</v>
      </c>
      <c r="O201" t="s">
        <v>25</v>
      </c>
      <c r="P201" t="s">
        <v>26</v>
      </c>
      <c r="Q201">
        <v>25</v>
      </c>
      <c r="R20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01">
        <v>50</v>
      </c>
      <c r="T201" t="str" cm="1">
        <f t="array" ref="T201">_xlfn.IFS(EmployeeData[[#This Row],[Engagement Score]]&lt;50,"Low",EmployeeData[[#This Row],[Engagement Score]]
&lt;70,"Moderate",
EmployeeData[[#This Row],[Engagement Score]]&lt;85,"High",TRUE,"Very high")</f>
        <v>Moderate</v>
      </c>
      <c r="U201">
        <v>2</v>
      </c>
      <c r="V201">
        <v>1.7</v>
      </c>
      <c r="W201" t="s">
        <v>33</v>
      </c>
      <c r="X201" t="s">
        <v>26</v>
      </c>
      <c r="Y201">
        <v>34</v>
      </c>
      <c r="Z201" t="s">
        <v>26</v>
      </c>
      <c r="AA201">
        <f>IF(EmployeeData[[#This Row],[Attrition]]="Yes",1,0)</f>
        <v>0</v>
      </c>
    </row>
    <row r="202" spans="1:27">
      <c r="A202" t="s">
        <v>253</v>
      </c>
      <c r="B202" t="str">
        <f>VLOOKUP(EmployeeData[[#This Row],[Employee ID]],GenderData[#All],2,FALSE)</f>
        <v>Male</v>
      </c>
      <c r="C202" t="s">
        <v>40</v>
      </c>
      <c r="D202" t="s">
        <v>40</v>
      </c>
      <c r="E202" t="s">
        <v>45</v>
      </c>
      <c r="F202" t="s">
        <v>32</v>
      </c>
      <c r="G202">
        <v>52</v>
      </c>
      <c r="H202" t="str">
        <f>IF(EmployeeData[[#This Row],[Age]]&lt;=31,"18-31",IF(EmployeeData[[#This Row],[Age]]&lt;=45,"32-45",IF(EmployeeData[[#This Row],[Age]]&lt;=59,"46-59",IF(EmployeeData[[#This Row],[Age]]&lt;=73,"60-73"))))</f>
        <v>46-59</v>
      </c>
      <c r="I202">
        <v>6.5</v>
      </c>
      <c r="J20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02">
        <v>1.2</v>
      </c>
      <c r="L202" s="2">
        <v>51600</v>
      </c>
      <c r="M202" s="3">
        <v>0.83</v>
      </c>
      <c r="N202" s="3" t="str">
        <f>IF(EmployeeData[[#This Row],[Compa-Ratio]]&lt;0.85,"less than 0.85",IF(EmployeeData[[#This Row],[Compa-Ratio]]&lt;1,"0.85-&lt;1.00",IF(EmployeeData[[#This Row],[Compa-Ratio]]&lt;1.15,"1.00-&lt;1.15",IF(EmployeeData[[#This Row],[Compa-Ratio]]&gt;=1.15,"1.15+"))))</f>
        <v>less than 0.85</v>
      </c>
      <c r="O202" t="s">
        <v>25</v>
      </c>
      <c r="P202" t="s">
        <v>26</v>
      </c>
      <c r="Q202">
        <v>22</v>
      </c>
      <c r="R20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02">
        <v>85</v>
      </c>
      <c r="T202" t="str" cm="1">
        <f t="array" ref="T202">_xlfn.IFS(EmployeeData[[#This Row],[Engagement Score]]&lt;50,"Low",EmployeeData[[#This Row],[Engagement Score]]
&lt;70,"Moderate",
EmployeeData[[#This Row],[Engagement Score]]&lt;85,"High",TRUE,"Very high")</f>
        <v>Very high</v>
      </c>
      <c r="U202">
        <v>7</v>
      </c>
      <c r="V202">
        <v>1.2</v>
      </c>
      <c r="W202" t="s">
        <v>50</v>
      </c>
      <c r="X202" t="s">
        <v>26</v>
      </c>
      <c r="Y202">
        <v>20</v>
      </c>
      <c r="Z202" t="s">
        <v>26</v>
      </c>
      <c r="AA202">
        <f>IF(EmployeeData[[#This Row],[Attrition]]="Yes",1,0)</f>
        <v>0</v>
      </c>
    </row>
    <row r="203" spans="1:27">
      <c r="A203" t="s">
        <v>254</v>
      </c>
      <c r="B203" t="str">
        <f>VLOOKUP(EmployeeData[[#This Row],[Employee ID]],GenderData[#All],2,FALSE)</f>
        <v>Male</v>
      </c>
      <c r="C203" t="s">
        <v>48</v>
      </c>
      <c r="D203" t="s">
        <v>49</v>
      </c>
      <c r="E203" t="s">
        <v>73</v>
      </c>
      <c r="F203" t="s">
        <v>62</v>
      </c>
      <c r="G203">
        <v>37</v>
      </c>
      <c r="H203" t="str">
        <f>IF(EmployeeData[[#This Row],[Age]]&lt;=31,"18-31",IF(EmployeeData[[#This Row],[Age]]&lt;=45,"32-45",IF(EmployeeData[[#This Row],[Age]]&lt;=59,"46-59",IF(EmployeeData[[#This Row],[Age]]&lt;=73,"60-73"))))</f>
        <v>32-45</v>
      </c>
      <c r="I203">
        <v>13.4</v>
      </c>
      <c r="J20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203">
        <v>2.7</v>
      </c>
      <c r="L203" s="2">
        <v>40600</v>
      </c>
      <c r="M203" s="3">
        <v>1.1399999999999999</v>
      </c>
      <c r="N203" s="3" t="str">
        <f>IF(EmployeeData[[#This Row],[Compa-Ratio]]&lt;0.85,"less than 0.85",IF(EmployeeData[[#This Row],[Compa-Ratio]]&lt;1,"0.85-&lt;1.00",IF(EmployeeData[[#This Row],[Compa-Ratio]]&lt;1.15,"1.00-&lt;1.15",IF(EmployeeData[[#This Row],[Compa-Ratio]]&gt;=1.15,"1.15+"))))</f>
        <v>1.00-&lt;1.15</v>
      </c>
      <c r="O203" t="s">
        <v>37</v>
      </c>
      <c r="P203" t="s">
        <v>38</v>
      </c>
      <c r="Q203">
        <v>35</v>
      </c>
      <c r="R20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03">
        <v>90</v>
      </c>
      <c r="T203" t="str" cm="1">
        <f t="array" ref="T203">_xlfn.IFS(EmployeeData[[#This Row],[Engagement Score]]&lt;50,"Low",EmployeeData[[#This Row],[Engagement Score]]
&lt;70,"Moderate",
EmployeeData[[#This Row],[Engagement Score]]&lt;85,"High",TRUE,"Very high")</f>
        <v>Very high</v>
      </c>
      <c r="U203">
        <v>2</v>
      </c>
      <c r="V203">
        <v>9.9</v>
      </c>
      <c r="W203" t="s">
        <v>33</v>
      </c>
      <c r="X203" t="s">
        <v>38</v>
      </c>
      <c r="Y203">
        <v>23</v>
      </c>
      <c r="Z203" t="s">
        <v>26</v>
      </c>
      <c r="AA203">
        <f>IF(EmployeeData[[#This Row],[Attrition]]="Yes",1,0)</f>
        <v>0</v>
      </c>
    </row>
    <row r="204" spans="1:27">
      <c r="A204" t="s">
        <v>255</v>
      </c>
      <c r="B204" t="str">
        <f>VLOOKUP(EmployeeData[[#This Row],[Employee ID]],GenderData[#All],2,FALSE)</f>
        <v>Male</v>
      </c>
      <c r="C204" t="s">
        <v>43</v>
      </c>
      <c r="D204" t="s">
        <v>44</v>
      </c>
      <c r="E204" t="s">
        <v>45</v>
      </c>
      <c r="F204" t="s">
        <v>62</v>
      </c>
      <c r="G204">
        <v>38</v>
      </c>
      <c r="H204" t="str">
        <f>IF(EmployeeData[[#This Row],[Age]]&lt;=31,"18-31",IF(EmployeeData[[#This Row],[Age]]&lt;=45,"32-45",IF(EmployeeData[[#This Row],[Age]]&lt;=59,"46-59",IF(EmployeeData[[#This Row],[Age]]&lt;=73,"60-73"))))</f>
        <v>32-45</v>
      </c>
      <c r="I204">
        <v>1.8</v>
      </c>
      <c r="J20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04">
        <v>1.8</v>
      </c>
      <c r="L204" s="2">
        <v>35200</v>
      </c>
      <c r="M204" s="3">
        <v>0.96</v>
      </c>
      <c r="N204" s="3" t="str">
        <f>IF(EmployeeData[[#This Row],[Compa-Ratio]]&lt;0.85,"less than 0.85",IF(EmployeeData[[#This Row],[Compa-Ratio]]&lt;1,"0.85-&lt;1.00",IF(EmployeeData[[#This Row],[Compa-Ratio]]&lt;1.15,"1.00-&lt;1.15",IF(EmployeeData[[#This Row],[Compa-Ratio]]&gt;=1.15,"1.15+"))))</f>
        <v>0.85-&lt;1.00</v>
      </c>
      <c r="O204" t="s">
        <v>25</v>
      </c>
      <c r="P204" t="s">
        <v>26</v>
      </c>
      <c r="Q204">
        <v>36</v>
      </c>
      <c r="R20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04">
        <v>38</v>
      </c>
      <c r="T204" t="str" cm="1">
        <f t="array" ref="T204">_xlfn.IFS(EmployeeData[[#This Row],[Engagement Score]]&lt;50,"Low",EmployeeData[[#This Row],[Engagement Score]]
&lt;70,"Moderate",
EmployeeData[[#This Row],[Engagement Score]]&lt;85,"High",TRUE,"Very high")</f>
        <v>Low</v>
      </c>
      <c r="U204">
        <v>4</v>
      </c>
      <c r="V204">
        <v>2.9</v>
      </c>
      <c r="W204" t="s">
        <v>27</v>
      </c>
      <c r="X204" t="s">
        <v>38</v>
      </c>
      <c r="Y204">
        <v>31</v>
      </c>
      <c r="Z204" t="s">
        <v>26</v>
      </c>
      <c r="AA204">
        <f>IF(EmployeeData[[#This Row],[Attrition]]="Yes",1,0)</f>
        <v>0</v>
      </c>
    </row>
    <row r="205" spans="1:27">
      <c r="A205" t="s">
        <v>256</v>
      </c>
      <c r="B205" t="str">
        <f>VLOOKUP(EmployeeData[[#This Row],[Employee ID]],GenderData[#All],2,FALSE)</f>
        <v>Female</v>
      </c>
      <c r="C205" t="s">
        <v>29</v>
      </c>
      <c r="D205" t="s">
        <v>30</v>
      </c>
      <c r="E205" t="s">
        <v>31</v>
      </c>
      <c r="F205" t="s">
        <v>24</v>
      </c>
      <c r="G205">
        <v>52</v>
      </c>
      <c r="H205" t="str">
        <f>IF(EmployeeData[[#This Row],[Age]]&lt;=31,"18-31",IF(EmployeeData[[#This Row],[Age]]&lt;=45,"32-45",IF(EmployeeData[[#This Row],[Age]]&lt;=59,"46-59",IF(EmployeeData[[#This Row],[Age]]&lt;=73,"60-73"))))</f>
        <v>46-59</v>
      </c>
      <c r="I205">
        <v>8</v>
      </c>
      <c r="J20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05">
        <v>1.4</v>
      </c>
      <c r="L205" s="2">
        <v>53900</v>
      </c>
      <c r="M205" s="3">
        <v>1.1299999999999999</v>
      </c>
      <c r="N205" s="3" t="str">
        <f>IF(EmployeeData[[#This Row],[Compa-Ratio]]&lt;0.85,"less than 0.85",IF(EmployeeData[[#This Row],[Compa-Ratio]]&lt;1,"0.85-&lt;1.00",IF(EmployeeData[[#This Row],[Compa-Ratio]]&lt;1.15,"1.00-&lt;1.15",IF(EmployeeData[[#This Row],[Compa-Ratio]]&gt;=1.15,"1.15+"))))</f>
        <v>1.00-&lt;1.15</v>
      </c>
      <c r="O205" t="s">
        <v>25</v>
      </c>
      <c r="P205" t="s">
        <v>26</v>
      </c>
      <c r="Q205">
        <v>17</v>
      </c>
      <c r="R20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05">
        <v>67</v>
      </c>
      <c r="T205" t="str" cm="1">
        <f t="array" ref="T205">_xlfn.IFS(EmployeeData[[#This Row],[Engagement Score]]&lt;50,"Low",EmployeeData[[#This Row],[Engagement Score]]
&lt;70,"Moderate",
EmployeeData[[#This Row],[Engagement Score]]&lt;85,"High",TRUE,"Very high")</f>
        <v>Moderate</v>
      </c>
      <c r="U205">
        <v>5</v>
      </c>
      <c r="V205">
        <v>1.1000000000000001</v>
      </c>
      <c r="W205" t="s">
        <v>33</v>
      </c>
      <c r="X205" t="s">
        <v>26</v>
      </c>
      <c r="Y205">
        <v>36</v>
      </c>
      <c r="Z205" t="s">
        <v>26</v>
      </c>
      <c r="AA205">
        <f>IF(EmployeeData[[#This Row],[Attrition]]="Yes",1,0)</f>
        <v>0</v>
      </c>
    </row>
    <row r="206" spans="1:27">
      <c r="A206" t="s">
        <v>257</v>
      </c>
      <c r="B206" t="str">
        <f>VLOOKUP(EmployeeData[[#This Row],[Employee ID]],GenderData[#All],2,FALSE)</f>
        <v>Female</v>
      </c>
      <c r="C206" t="s">
        <v>40</v>
      </c>
      <c r="D206" t="s">
        <v>40</v>
      </c>
      <c r="E206" t="s">
        <v>31</v>
      </c>
      <c r="F206" t="s">
        <v>24</v>
      </c>
      <c r="G206">
        <v>32</v>
      </c>
      <c r="H206" t="str">
        <f>IF(EmployeeData[[#This Row],[Age]]&lt;=31,"18-31",IF(EmployeeData[[#This Row],[Age]]&lt;=45,"32-45",IF(EmployeeData[[#This Row],[Age]]&lt;=59,"46-59",IF(EmployeeData[[#This Row],[Age]]&lt;=73,"60-73"))))</f>
        <v>32-45</v>
      </c>
      <c r="I206">
        <v>12.7</v>
      </c>
      <c r="J20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206">
        <v>2.2000000000000002</v>
      </c>
      <c r="L206" s="2">
        <v>45200</v>
      </c>
      <c r="M206" s="3">
        <v>0.95</v>
      </c>
      <c r="N206" s="3" t="str">
        <f>IF(EmployeeData[[#This Row],[Compa-Ratio]]&lt;0.85,"less than 0.85",IF(EmployeeData[[#This Row],[Compa-Ratio]]&lt;1,"0.85-&lt;1.00",IF(EmployeeData[[#This Row],[Compa-Ratio]]&lt;1.15,"1.00-&lt;1.15",IF(EmployeeData[[#This Row],[Compa-Ratio]]&gt;=1.15,"1.15+"))))</f>
        <v>0.85-&lt;1.00</v>
      </c>
      <c r="O206" t="s">
        <v>53</v>
      </c>
      <c r="P206" t="s">
        <v>26</v>
      </c>
      <c r="Q206">
        <v>1</v>
      </c>
      <c r="R20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06">
        <v>92</v>
      </c>
      <c r="T206" t="str" cm="1">
        <f t="array" ref="T206">_xlfn.IFS(EmployeeData[[#This Row],[Engagement Score]]&lt;50,"Low",EmployeeData[[#This Row],[Engagement Score]]
&lt;70,"Moderate",
EmployeeData[[#This Row],[Engagement Score]]&lt;85,"High",TRUE,"Very high")</f>
        <v>Very high</v>
      </c>
      <c r="U206">
        <v>7</v>
      </c>
      <c r="V206">
        <v>6.8</v>
      </c>
      <c r="W206" t="s">
        <v>27</v>
      </c>
      <c r="X206" t="s">
        <v>26</v>
      </c>
      <c r="Y206">
        <v>28</v>
      </c>
      <c r="Z206" t="s">
        <v>26</v>
      </c>
      <c r="AA206">
        <f>IF(EmployeeData[[#This Row],[Attrition]]="Yes",1,0)</f>
        <v>0</v>
      </c>
    </row>
    <row r="207" spans="1:27">
      <c r="A207" t="s">
        <v>258</v>
      </c>
      <c r="B207" t="str">
        <f>VLOOKUP(EmployeeData[[#This Row],[Employee ID]],GenderData[#All],2,FALSE)</f>
        <v>Female</v>
      </c>
      <c r="C207" t="s">
        <v>48</v>
      </c>
      <c r="D207" t="s">
        <v>49</v>
      </c>
      <c r="E207" t="s">
        <v>45</v>
      </c>
      <c r="F207" t="s">
        <v>32</v>
      </c>
      <c r="G207">
        <v>45</v>
      </c>
      <c r="H207" t="str">
        <f>IF(EmployeeData[[#This Row],[Age]]&lt;=31,"18-31",IF(EmployeeData[[#This Row],[Age]]&lt;=45,"32-45",IF(EmployeeData[[#This Row],[Age]]&lt;=59,"46-59",IF(EmployeeData[[#This Row],[Age]]&lt;=73,"60-73"))))</f>
        <v>32-45</v>
      </c>
      <c r="I207">
        <v>2.7</v>
      </c>
      <c r="J20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07">
        <v>2.7</v>
      </c>
      <c r="L207" s="2">
        <v>58400</v>
      </c>
      <c r="M207" s="3">
        <v>0.94</v>
      </c>
      <c r="N207" s="3" t="str">
        <f>IF(EmployeeData[[#This Row],[Compa-Ratio]]&lt;0.85,"less than 0.85",IF(EmployeeData[[#This Row],[Compa-Ratio]]&lt;1,"0.85-&lt;1.00",IF(EmployeeData[[#This Row],[Compa-Ratio]]&lt;1.15,"1.00-&lt;1.15",IF(EmployeeData[[#This Row],[Compa-Ratio]]&gt;=1.15,"1.15+"))))</f>
        <v>0.85-&lt;1.00</v>
      </c>
      <c r="O207" t="s">
        <v>25</v>
      </c>
      <c r="P207" t="s">
        <v>26</v>
      </c>
      <c r="Q207">
        <v>27</v>
      </c>
      <c r="R20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07">
        <v>62</v>
      </c>
      <c r="T207" t="str" cm="1">
        <f t="array" ref="T207">_xlfn.IFS(EmployeeData[[#This Row],[Engagement Score]]&lt;50,"Low",EmployeeData[[#This Row],[Engagement Score]]
&lt;70,"Moderate",
EmployeeData[[#This Row],[Engagement Score]]&lt;85,"High",TRUE,"Very high")</f>
        <v>Moderate</v>
      </c>
      <c r="U207">
        <v>4</v>
      </c>
      <c r="V207">
        <v>6.2</v>
      </c>
      <c r="W207" t="s">
        <v>33</v>
      </c>
      <c r="X207" t="s">
        <v>26</v>
      </c>
      <c r="Y207">
        <v>37</v>
      </c>
      <c r="Z207" t="s">
        <v>26</v>
      </c>
      <c r="AA207">
        <f>IF(EmployeeData[[#This Row],[Attrition]]="Yes",1,0)</f>
        <v>0</v>
      </c>
    </row>
    <row r="208" spans="1:27">
      <c r="A208" t="s">
        <v>259</v>
      </c>
      <c r="B208" t="str">
        <f>VLOOKUP(EmployeeData[[#This Row],[Employee ID]],GenderData[#All],2,FALSE)</f>
        <v>Male</v>
      </c>
      <c r="C208" t="s">
        <v>48</v>
      </c>
      <c r="D208" t="s">
        <v>49</v>
      </c>
      <c r="E208" t="s">
        <v>23</v>
      </c>
      <c r="F208" t="s">
        <v>32</v>
      </c>
      <c r="G208">
        <v>36</v>
      </c>
      <c r="H208" t="str">
        <f>IF(EmployeeData[[#This Row],[Age]]&lt;=31,"18-31",IF(EmployeeData[[#This Row],[Age]]&lt;=45,"32-45",IF(EmployeeData[[#This Row],[Age]]&lt;=59,"46-59",IF(EmployeeData[[#This Row],[Age]]&lt;=73,"60-73"))))</f>
        <v>32-45</v>
      </c>
      <c r="I208">
        <v>3.6</v>
      </c>
      <c r="J20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08">
        <v>2.6</v>
      </c>
      <c r="L208" s="2">
        <v>56800</v>
      </c>
      <c r="M208" s="3">
        <v>0.86</v>
      </c>
      <c r="N208" s="3" t="str">
        <f>IF(EmployeeData[[#This Row],[Compa-Ratio]]&lt;0.85,"less than 0.85",IF(EmployeeData[[#This Row],[Compa-Ratio]]&lt;1,"0.85-&lt;1.00",IF(EmployeeData[[#This Row],[Compa-Ratio]]&lt;1.15,"1.00-&lt;1.15",IF(EmployeeData[[#This Row],[Compa-Ratio]]&gt;=1.15,"1.15+"))))</f>
        <v>0.85-&lt;1.00</v>
      </c>
      <c r="O208" t="s">
        <v>75</v>
      </c>
      <c r="P208" t="s">
        <v>26</v>
      </c>
      <c r="Q208">
        <v>11</v>
      </c>
      <c r="R20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08">
        <v>61</v>
      </c>
      <c r="T208" t="str" cm="1">
        <f t="array" ref="T208">_xlfn.IFS(EmployeeData[[#This Row],[Engagement Score]]&lt;50,"Low",EmployeeData[[#This Row],[Engagement Score]]
&lt;70,"Moderate",
EmployeeData[[#This Row],[Engagement Score]]&lt;85,"High",TRUE,"Very high")</f>
        <v>Moderate</v>
      </c>
      <c r="U208">
        <v>4</v>
      </c>
      <c r="V208">
        <v>4.0999999999999996</v>
      </c>
      <c r="W208" t="s">
        <v>33</v>
      </c>
      <c r="X208" t="s">
        <v>26</v>
      </c>
      <c r="Y208">
        <v>20</v>
      </c>
      <c r="Z208" t="s">
        <v>26</v>
      </c>
      <c r="AA208">
        <f>IF(EmployeeData[[#This Row],[Attrition]]="Yes",1,0)</f>
        <v>0</v>
      </c>
    </row>
    <row r="209" spans="1:27">
      <c r="A209" t="s">
        <v>260</v>
      </c>
      <c r="B209" t="str">
        <f>VLOOKUP(EmployeeData[[#This Row],[Employee ID]],GenderData[#All],2,FALSE)</f>
        <v>Male</v>
      </c>
      <c r="C209" t="s">
        <v>40</v>
      </c>
      <c r="D209" t="s">
        <v>40</v>
      </c>
      <c r="E209" t="s">
        <v>45</v>
      </c>
      <c r="F209" t="s">
        <v>24</v>
      </c>
      <c r="G209">
        <v>29</v>
      </c>
      <c r="H209" t="str">
        <f>IF(EmployeeData[[#This Row],[Age]]&lt;=31,"18-31",IF(EmployeeData[[#This Row],[Age]]&lt;=45,"32-45",IF(EmployeeData[[#This Row],[Age]]&lt;=59,"46-59",IF(EmployeeData[[#This Row],[Age]]&lt;=73,"60-73"))))</f>
        <v>18-31</v>
      </c>
      <c r="I209">
        <v>4.7</v>
      </c>
      <c r="J20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09">
        <v>2</v>
      </c>
      <c r="L209" s="2">
        <v>52600</v>
      </c>
      <c r="M209" s="3">
        <v>1.1100000000000001</v>
      </c>
      <c r="N209" s="3" t="str">
        <f>IF(EmployeeData[[#This Row],[Compa-Ratio]]&lt;0.85,"less than 0.85",IF(EmployeeData[[#This Row],[Compa-Ratio]]&lt;1,"0.85-&lt;1.00",IF(EmployeeData[[#This Row],[Compa-Ratio]]&lt;1.15,"1.00-&lt;1.15",IF(EmployeeData[[#This Row],[Compa-Ratio]]&gt;=1.15,"1.15+"))))</f>
        <v>1.00-&lt;1.15</v>
      </c>
      <c r="O209" t="s">
        <v>25</v>
      </c>
      <c r="P209" t="s">
        <v>26</v>
      </c>
      <c r="Q209">
        <v>9</v>
      </c>
      <c r="R20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09">
        <v>69</v>
      </c>
      <c r="T209" t="str" cm="1">
        <f t="array" ref="T209">_xlfn.IFS(EmployeeData[[#This Row],[Engagement Score]]&lt;50,"Low",EmployeeData[[#This Row],[Engagement Score]]
&lt;70,"Moderate",
EmployeeData[[#This Row],[Engagement Score]]&lt;85,"High",TRUE,"Very high")</f>
        <v>Moderate</v>
      </c>
      <c r="U209">
        <v>20</v>
      </c>
      <c r="V209">
        <v>2.2999999999999998</v>
      </c>
      <c r="W209" t="s">
        <v>33</v>
      </c>
      <c r="X209" t="s">
        <v>26</v>
      </c>
      <c r="Y209">
        <v>12</v>
      </c>
      <c r="Z209" t="s">
        <v>26</v>
      </c>
      <c r="AA209">
        <f>IF(EmployeeData[[#This Row],[Attrition]]="Yes",1,0)</f>
        <v>0</v>
      </c>
    </row>
    <row r="210" spans="1:27">
      <c r="A210" t="s">
        <v>261</v>
      </c>
      <c r="B210" t="str">
        <f>VLOOKUP(EmployeeData[[#This Row],[Employee ID]],GenderData[#All],2,FALSE)</f>
        <v>Female</v>
      </c>
      <c r="C210" t="s">
        <v>48</v>
      </c>
      <c r="D210" t="s">
        <v>49</v>
      </c>
      <c r="E210" t="s">
        <v>23</v>
      </c>
      <c r="F210" t="s">
        <v>24</v>
      </c>
      <c r="G210">
        <v>38</v>
      </c>
      <c r="H210" t="str">
        <f>IF(EmployeeData[[#This Row],[Age]]&lt;=31,"18-31",IF(EmployeeData[[#This Row],[Age]]&lt;=45,"32-45",IF(EmployeeData[[#This Row],[Age]]&lt;=59,"46-59",IF(EmployeeData[[#This Row],[Age]]&lt;=73,"60-73"))))</f>
        <v>32-45</v>
      </c>
      <c r="I210">
        <v>5.4</v>
      </c>
      <c r="J21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10">
        <v>0.9</v>
      </c>
      <c r="L210" s="2">
        <v>44300</v>
      </c>
      <c r="M210" s="3">
        <v>0.93</v>
      </c>
      <c r="N210" s="3" t="str">
        <f>IF(EmployeeData[[#This Row],[Compa-Ratio]]&lt;0.85,"less than 0.85",IF(EmployeeData[[#This Row],[Compa-Ratio]]&lt;1,"0.85-&lt;1.00",IF(EmployeeData[[#This Row],[Compa-Ratio]]&lt;1.15,"1.00-&lt;1.15",IF(EmployeeData[[#This Row],[Compa-Ratio]]&gt;=1.15,"1.15+"))))</f>
        <v>0.85-&lt;1.00</v>
      </c>
      <c r="O210" t="s">
        <v>75</v>
      </c>
      <c r="P210" t="s">
        <v>26</v>
      </c>
      <c r="Q210">
        <v>12</v>
      </c>
      <c r="R21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10">
        <v>59</v>
      </c>
      <c r="T210" t="str" cm="1">
        <f t="array" ref="T210">_xlfn.IFS(EmployeeData[[#This Row],[Engagement Score]]&lt;50,"Low",EmployeeData[[#This Row],[Engagement Score]]
&lt;70,"Moderate",
EmployeeData[[#This Row],[Engagement Score]]&lt;85,"High",TRUE,"Very high")</f>
        <v>Moderate</v>
      </c>
      <c r="U210">
        <v>9</v>
      </c>
      <c r="V210">
        <v>1.3</v>
      </c>
      <c r="W210" t="s">
        <v>50</v>
      </c>
      <c r="X210" t="s">
        <v>38</v>
      </c>
      <c r="Y210">
        <v>23</v>
      </c>
      <c r="Z210" t="s">
        <v>26</v>
      </c>
      <c r="AA210">
        <f>IF(EmployeeData[[#This Row],[Attrition]]="Yes",1,0)</f>
        <v>0</v>
      </c>
    </row>
    <row r="211" spans="1:27">
      <c r="A211" t="s">
        <v>262</v>
      </c>
      <c r="B211" t="str">
        <f>VLOOKUP(EmployeeData[[#This Row],[Employee ID]],GenderData[#All],2,FALSE)</f>
        <v>Female</v>
      </c>
      <c r="C211" t="s">
        <v>43</v>
      </c>
      <c r="D211" t="s">
        <v>44</v>
      </c>
      <c r="E211" t="s">
        <v>23</v>
      </c>
      <c r="F211" t="s">
        <v>59</v>
      </c>
      <c r="G211">
        <v>44</v>
      </c>
      <c r="H211" t="str">
        <f>IF(EmployeeData[[#This Row],[Age]]&lt;=31,"18-31",IF(EmployeeData[[#This Row],[Age]]&lt;=45,"32-45",IF(EmployeeData[[#This Row],[Age]]&lt;=59,"46-59",IF(EmployeeData[[#This Row],[Age]]&lt;=73,"60-73"))))</f>
        <v>32-45</v>
      </c>
      <c r="I211">
        <v>4.9000000000000004</v>
      </c>
      <c r="J21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1">
        <v>3.9</v>
      </c>
      <c r="L211" s="2">
        <v>104900</v>
      </c>
      <c r="M211" s="3">
        <v>1.05</v>
      </c>
      <c r="N211" s="3" t="str">
        <f>IF(EmployeeData[[#This Row],[Compa-Ratio]]&lt;0.85,"less than 0.85",IF(EmployeeData[[#This Row],[Compa-Ratio]]&lt;1,"0.85-&lt;1.00",IF(EmployeeData[[#This Row],[Compa-Ratio]]&lt;1.15,"1.00-&lt;1.15",IF(EmployeeData[[#This Row],[Compa-Ratio]]&gt;=1.15,"1.15+"))))</f>
        <v>1.00-&lt;1.15</v>
      </c>
      <c r="O211" t="s">
        <v>25</v>
      </c>
      <c r="P211" t="s">
        <v>26</v>
      </c>
      <c r="Q211">
        <v>12</v>
      </c>
      <c r="R21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11">
        <v>49</v>
      </c>
      <c r="T211" t="str" cm="1">
        <f t="array" ref="T211">_xlfn.IFS(EmployeeData[[#This Row],[Engagement Score]]&lt;50,"Low",EmployeeData[[#This Row],[Engagement Score]]
&lt;70,"Moderate",
EmployeeData[[#This Row],[Engagement Score]]&lt;85,"High",TRUE,"Very high")</f>
        <v>Low</v>
      </c>
      <c r="U211">
        <v>3</v>
      </c>
      <c r="V211">
        <v>1.9</v>
      </c>
      <c r="W211" t="s">
        <v>27</v>
      </c>
      <c r="X211" t="s">
        <v>38</v>
      </c>
      <c r="Y211">
        <v>26</v>
      </c>
      <c r="Z211" t="s">
        <v>38</v>
      </c>
      <c r="AA211">
        <f>IF(EmployeeData[[#This Row],[Attrition]]="Yes",1,0)</f>
        <v>1</v>
      </c>
    </row>
    <row r="212" spans="1:27">
      <c r="A212" t="s">
        <v>263</v>
      </c>
      <c r="B212" t="str">
        <f>VLOOKUP(EmployeeData[[#This Row],[Employee ID]],GenderData[#All],2,FALSE)</f>
        <v>Female</v>
      </c>
      <c r="C212" t="s">
        <v>40</v>
      </c>
      <c r="D212" t="s">
        <v>40</v>
      </c>
      <c r="E212" t="s">
        <v>23</v>
      </c>
      <c r="F212" t="s">
        <v>24</v>
      </c>
      <c r="G212">
        <v>50</v>
      </c>
      <c r="H212" t="str">
        <f>IF(EmployeeData[[#This Row],[Age]]&lt;=31,"18-31",IF(EmployeeData[[#This Row],[Age]]&lt;=45,"32-45",IF(EmployeeData[[#This Row],[Age]]&lt;=59,"46-59",IF(EmployeeData[[#This Row],[Age]]&lt;=73,"60-73"))))</f>
        <v>46-59</v>
      </c>
      <c r="I212">
        <v>2.9</v>
      </c>
      <c r="J21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2">
        <v>0.8</v>
      </c>
      <c r="L212" s="2">
        <v>46000</v>
      </c>
      <c r="M212" s="3">
        <v>0.92</v>
      </c>
      <c r="N212" s="3" t="str">
        <f>IF(EmployeeData[[#This Row],[Compa-Ratio]]&lt;0.85,"less than 0.85",IF(EmployeeData[[#This Row],[Compa-Ratio]]&lt;1,"0.85-&lt;1.00",IF(EmployeeData[[#This Row],[Compa-Ratio]]&lt;1.15,"1.00-&lt;1.15",IF(EmployeeData[[#This Row],[Compa-Ratio]]&gt;=1.15,"1.15+"))))</f>
        <v>0.85-&lt;1.00</v>
      </c>
      <c r="O212" t="s">
        <v>25</v>
      </c>
      <c r="P212" t="s">
        <v>38</v>
      </c>
      <c r="Q212">
        <v>22</v>
      </c>
      <c r="R21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12">
        <v>90</v>
      </c>
      <c r="T212" t="str" cm="1">
        <f t="array" ref="T212">_xlfn.IFS(EmployeeData[[#This Row],[Engagement Score]]&lt;50,"Low",EmployeeData[[#This Row],[Engagement Score]]
&lt;70,"Moderate",
EmployeeData[[#This Row],[Engagement Score]]&lt;85,"High",TRUE,"Very high")</f>
        <v>Very high</v>
      </c>
      <c r="U212">
        <v>4</v>
      </c>
      <c r="V212">
        <v>5.6</v>
      </c>
      <c r="W212" t="s">
        <v>50</v>
      </c>
      <c r="X212" t="s">
        <v>38</v>
      </c>
      <c r="Y212">
        <v>10</v>
      </c>
      <c r="Z212" t="s">
        <v>38</v>
      </c>
      <c r="AA212">
        <f>IF(EmployeeData[[#This Row],[Attrition]]="Yes",1,0)</f>
        <v>1</v>
      </c>
    </row>
    <row r="213" spans="1:27">
      <c r="A213" t="s">
        <v>264</v>
      </c>
      <c r="B213" t="str">
        <f>VLOOKUP(EmployeeData[[#This Row],[Employee ID]],GenderData[#All],2,FALSE)</f>
        <v>Male</v>
      </c>
      <c r="C213" t="s">
        <v>35</v>
      </c>
      <c r="D213" t="s">
        <v>22</v>
      </c>
      <c r="E213" t="s">
        <v>41</v>
      </c>
      <c r="F213" t="s">
        <v>24</v>
      </c>
      <c r="G213">
        <v>51</v>
      </c>
      <c r="H213" t="str">
        <f>IF(EmployeeData[[#This Row],[Age]]&lt;=31,"18-31",IF(EmployeeData[[#This Row],[Age]]&lt;=45,"32-45",IF(EmployeeData[[#This Row],[Age]]&lt;=59,"46-59",IF(EmployeeData[[#This Row],[Age]]&lt;=73,"60-73"))))</f>
        <v>46-59</v>
      </c>
      <c r="I213">
        <v>6</v>
      </c>
      <c r="J21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13">
        <v>5.3</v>
      </c>
      <c r="L213" s="2">
        <v>37600</v>
      </c>
      <c r="M213" s="3">
        <v>0.83</v>
      </c>
      <c r="N213" s="3" t="str">
        <f>IF(EmployeeData[[#This Row],[Compa-Ratio]]&lt;0.85,"less than 0.85",IF(EmployeeData[[#This Row],[Compa-Ratio]]&lt;1,"0.85-&lt;1.00",IF(EmployeeData[[#This Row],[Compa-Ratio]]&lt;1.15,"1.00-&lt;1.15",IF(EmployeeData[[#This Row],[Compa-Ratio]]&gt;=1.15,"1.15+"))))</f>
        <v>less than 0.85</v>
      </c>
      <c r="O213" t="s">
        <v>37</v>
      </c>
      <c r="P213" t="s">
        <v>26</v>
      </c>
      <c r="Q213">
        <v>2</v>
      </c>
      <c r="R21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13">
        <v>42</v>
      </c>
      <c r="T213" t="str" cm="1">
        <f t="array" ref="T213">_xlfn.IFS(EmployeeData[[#This Row],[Engagement Score]]&lt;50,"Low",EmployeeData[[#This Row],[Engagement Score]]
&lt;70,"Moderate",
EmployeeData[[#This Row],[Engagement Score]]&lt;85,"High",TRUE,"Very high")</f>
        <v>Low</v>
      </c>
      <c r="U213">
        <v>15</v>
      </c>
      <c r="V213">
        <v>1.5</v>
      </c>
      <c r="W213" t="s">
        <v>27</v>
      </c>
      <c r="X213" t="s">
        <v>26</v>
      </c>
      <c r="Y213">
        <v>8</v>
      </c>
      <c r="Z213" t="s">
        <v>26</v>
      </c>
      <c r="AA213">
        <f>IF(EmployeeData[[#This Row],[Attrition]]="Yes",1,0)</f>
        <v>0</v>
      </c>
    </row>
    <row r="214" spans="1:27">
      <c r="A214" t="s">
        <v>265</v>
      </c>
      <c r="B214" t="str">
        <f>VLOOKUP(EmployeeData[[#This Row],[Employee ID]],GenderData[#All],2,FALSE)</f>
        <v>Female</v>
      </c>
      <c r="C214" t="s">
        <v>40</v>
      </c>
      <c r="D214" t="s">
        <v>40</v>
      </c>
      <c r="E214" t="s">
        <v>23</v>
      </c>
      <c r="F214" t="s">
        <v>24</v>
      </c>
      <c r="G214">
        <v>35</v>
      </c>
      <c r="H214" t="str">
        <f>IF(EmployeeData[[#This Row],[Age]]&lt;=31,"18-31",IF(EmployeeData[[#This Row],[Age]]&lt;=45,"32-45",IF(EmployeeData[[#This Row],[Age]]&lt;=59,"46-59",IF(EmployeeData[[#This Row],[Age]]&lt;=73,"60-73"))))</f>
        <v>32-45</v>
      </c>
      <c r="I214">
        <v>3</v>
      </c>
      <c r="J21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4">
        <v>3</v>
      </c>
      <c r="L214" s="2">
        <v>45000</v>
      </c>
      <c r="M214" s="3">
        <v>0.95</v>
      </c>
      <c r="N214" s="3" t="str">
        <f>IF(EmployeeData[[#This Row],[Compa-Ratio]]&lt;0.85,"less than 0.85",IF(EmployeeData[[#This Row],[Compa-Ratio]]&lt;1,"0.85-&lt;1.00",IF(EmployeeData[[#This Row],[Compa-Ratio]]&lt;1.15,"1.00-&lt;1.15",IF(EmployeeData[[#This Row],[Compa-Ratio]]&gt;=1.15,"1.15+"))))</f>
        <v>0.85-&lt;1.00</v>
      </c>
      <c r="O214" t="s">
        <v>25</v>
      </c>
      <c r="P214" t="s">
        <v>26</v>
      </c>
      <c r="Q214">
        <v>6</v>
      </c>
      <c r="R21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14">
        <v>75</v>
      </c>
      <c r="T214" t="str" cm="1">
        <f t="array" ref="T214">_xlfn.IFS(EmployeeData[[#This Row],[Engagement Score]]&lt;50,"Low",EmployeeData[[#This Row],[Engagement Score]]
&lt;70,"Moderate",
EmployeeData[[#This Row],[Engagement Score]]&lt;85,"High",TRUE,"Very high")</f>
        <v>High</v>
      </c>
      <c r="U214">
        <v>7</v>
      </c>
      <c r="V214">
        <v>0.9</v>
      </c>
      <c r="W214" t="s">
        <v>50</v>
      </c>
      <c r="X214" t="s">
        <v>26</v>
      </c>
      <c r="Y214">
        <v>29</v>
      </c>
      <c r="Z214" t="s">
        <v>26</v>
      </c>
      <c r="AA214">
        <f>IF(EmployeeData[[#This Row],[Attrition]]="Yes",1,0)</f>
        <v>0</v>
      </c>
    </row>
    <row r="215" spans="1:27">
      <c r="A215" t="s">
        <v>266</v>
      </c>
      <c r="B215" t="str">
        <f>VLOOKUP(EmployeeData[[#This Row],[Employee ID]],GenderData[#All],2,FALSE)</f>
        <v>Female</v>
      </c>
      <c r="C215" t="s">
        <v>43</v>
      </c>
      <c r="D215" t="s">
        <v>44</v>
      </c>
      <c r="E215" t="s">
        <v>45</v>
      </c>
      <c r="F215" t="s">
        <v>36</v>
      </c>
      <c r="G215">
        <v>29</v>
      </c>
      <c r="H215" t="str">
        <f>IF(EmployeeData[[#This Row],[Age]]&lt;=31,"18-31",IF(EmployeeData[[#This Row],[Age]]&lt;=45,"32-45",IF(EmployeeData[[#This Row],[Age]]&lt;=59,"46-59",IF(EmployeeData[[#This Row],[Age]]&lt;=73,"60-73"))))</f>
        <v>18-31</v>
      </c>
      <c r="I215">
        <v>5.0999999999999996</v>
      </c>
      <c r="J21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15">
        <v>1.2</v>
      </c>
      <c r="L215" s="2">
        <v>67900</v>
      </c>
      <c r="M215" s="3">
        <v>0.86</v>
      </c>
      <c r="N215" s="3" t="str">
        <f>IF(EmployeeData[[#This Row],[Compa-Ratio]]&lt;0.85,"less than 0.85",IF(EmployeeData[[#This Row],[Compa-Ratio]]&lt;1,"0.85-&lt;1.00",IF(EmployeeData[[#This Row],[Compa-Ratio]]&lt;1.15,"1.00-&lt;1.15",IF(EmployeeData[[#This Row],[Compa-Ratio]]&gt;=1.15,"1.15+"))))</f>
        <v>0.85-&lt;1.00</v>
      </c>
      <c r="O215" t="s">
        <v>25</v>
      </c>
      <c r="P215" t="s">
        <v>26</v>
      </c>
      <c r="Q215">
        <v>19</v>
      </c>
      <c r="R2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15">
        <v>78</v>
      </c>
      <c r="T215" t="str" cm="1">
        <f t="array" ref="T215">_xlfn.IFS(EmployeeData[[#This Row],[Engagement Score]]&lt;50,"Low",EmployeeData[[#This Row],[Engagement Score]]
&lt;70,"Moderate",
EmployeeData[[#This Row],[Engagement Score]]&lt;85,"High",TRUE,"Very high")</f>
        <v>High</v>
      </c>
      <c r="U215">
        <v>10</v>
      </c>
      <c r="V215">
        <v>4</v>
      </c>
      <c r="W215" t="s">
        <v>27</v>
      </c>
      <c r="X215" t="s">
        <v>26</v>
      </c>
      <c r="Y215">
        <v>19</v>
      </c>
      <c r="Z215" t="s">
        <v>38</v>
      </c>
      <c r="AA215">
        <f>IF(EmployeeData[[#This Row],[Attrition]]="Yes",1,0)</f>
        <v>1</v>
      </c>
    </row>
    <row r="216" spans="1:27">
      <c r="A216" t="s">
        <v>267</v>
      </c>
      <c r="B216" t="str">
        <f>VLOOKUP(EmployeeData[[#This Row],[Employee ID]],GenderData[#All],2,FALSE)</f>
        <v>Female</v>
      </c>
      <c r="C216" t="s">
        <v>35</v>
      </c>
      <c r="D216" t="s">
        <v>22</v>
      </c>
      <c r="E216" t="s">
        <v>31</v>
      </c>
      <c r="F216" t="s">
        <v>32</v>
      </c>
      <c r="G216">
        <v>35</v>
      </c>
      <c r="H216" t="str">
        <f>IF(EmployeeData[[#This Row],[Age]]&lt;=31,"18-31",IF(EmployeeData[[#This Row],[Age]]&lt;=45,"32-45",IF(EmployeeData[[#This Row],[Age]]&lt;=59,"46-59",IF(EmployeeData[[#This Row],[Age]]&lt;=73,"60-73"))))</f>
        <v>32-45</v>
      </c>
      <c r="I216">
        <v>3.8</v>
      </c>
      <c r="J21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6">
        <v>1</v>
      </c>
      <c r="L216" s="2">
        <v>62200</v>
      </c>
      <c r="M216" s="3">
        <v>0.97</v>
      </c>
      <c r="N216" s="3" t="str">
        <f>IF(EmployeeData[[#This Row],[Compa-Ratio]]&lt;0.85,"less than 0.85",IF(EmployeeData[[#This Row],[Compa-Ratio]]&lt;1,"0.85-&lt;1.00",IF(EmployeeData[[#This Row],[Compa-Ratio]]&lt;1.15,"1.00-&lt;1.15",IF(EmployeeData[[#This Row],[Compa-Ratio]]&gt;=1.15,"1.15+"))))</f>
        <v>0.85-&lt;1.00</v>
      </c>
      <c r="O216" t="s">
        <v>25</v>
      </c>
      <c r="P216" t="s">
        <v>26</v>
      </c>
      <c r="Q216">
        <v>22</v>
      </c>
      <c r="R2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16">
        <v>55</v>
      </c>
      <c r="T216" t="str" cm="1">
        <f t="array" ref="T216">_xlfn.IFS(EmployeeData[[#This Row],[Engagement Score]]&lt;50,"Low",EmployeeData[[#This Row],[Engagement Score]]
&lt;70,"Moderate",
EmployeeData[[#This Row],[Engagement Score]]&lt;85,"High",TRUE,"Very high")</f>
        <v>Moderate</v>
      </c>
      <c r="U216">
        <v>3</v>
      </c>
      <c r="V216">
        <v>2.5</v>
      </c>
      <c r="W216" t="s">
        <v>50</v>
      </c>
      <c r="X216" t="s">
        <v>38</v>
      </c>
      <c r="Y216">
        <v>22</v>
      </c>
      <c r="Z216" t="s">
        <v>38</v>
      </c>
      <c r="AA216">
        <f>IF(EmployeeData[[#This Row],[Attrition]]="Yes",1,0)</f>
        <v>1</v>
      </c>
    </row>
    <row r="217" spans="1:27">
      <c r="A217" t="s">
        <v>268</v>
      </c>
      <c r="B217" t="str">
        <f>VLOOKUP(EmployeeData[[#This Row],[Employee ID]],GenderData[#All],2,FALSE)</f>
        <v>Female</v>
      </c>
      <c r="C217" t="s">
        <v>43</v>
      </c>
      <c r="D217" t="s">
        <v>44</v>
      </c>
      <c r="E217" t="s">
        <v>45</v>
      </c>
      <c r="F217" t="s">
        <v>24</v>
      </c>
      <c r="G217">
        <v>27</v>
      </c>
      <c r="H217" t="str">
        <f>IF(EmployeeData[[#This Row],[Age]]&lt;=31,"18-31",IF(EmployeeData[[#This Row],[Age]]&lt;=45,"32-45",IF(EmployeeData[[#This Row],[Age]]&lt;=59,"46-59",IF(EmployeeData[[#This Row],[Age]]&lt;=73,"60-73"))))</f>
        <v>18-31</v>
      </c>
      <c r="I217">
        <v>0.7</v>
      </c>
      <c r="J217"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217">
        <v>0.7</v>
      </c>
      <c r="L217" s="2">
        <v>41700</v>
      </c>
      <c r="M217" s="3">
        <v>0.84</v>
      </c>
      <c r="N217" s="3" t="str">
        <f>IF(EmployeeData[[#This Row],[Compa-Ratio]]&lt;0.85,"less than 0.85",IF(EmployeeData[[#This Row],[Compa-Ratio]]&lt;1,"0.85-&lt;1.00",IF(EmployeeData[[#This Row],[Compa-Ratio]]&lt;1.15,"1.00-&lt;1.15",IF(EmployeeData[[#This Row],[Compa-Ratio]]&gt;=1.15,"1.15+"))))</f>
        <v>less than 0.85</v>
      </c>
      <c r="O217" t="s">
        <v>25</v>
      </c>
      <c r="P217" t="s">
        <v>26</v>
      </c>
      <c r="Q217">
        <v>22</v>
      </c>
      <c r="R21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17">
        <v>56</v>
      </c>
      <c r="T217" t="str" cm="1">
        <f t="array" ref="T217">_xlfn.IFS(EmployeeData[[#This Row],[Engagement Score]]&lt;50,"Low",EmployeeData[[#This Row],[Engagement Score]]
&lt;70,"Moderate",
EmployeeData[[#This Row],[Engagement Score]]&lt;85,"High",TRUE,"Very high")</f>
        <v>Moderate</v>
      </c>
      <c r="U217">
        <v>3</v>
      </c>
      <c r="V217">
        <v>1.5</v>
      </c>
      <c r="W217" t="s">
        <v>50</v>
      </c>
      <c r="X217" t="s">
        <v>26</v>
      </c>
      <c r="Y217">
        <v>20</v>
      </c>
      <c r="Z217" t="s">
        <v>26</v>
      </c>
      <c r="AA217">
        <f>IF(EmployeeData[[#This Row],[Attrition]]="Yes",1,0)</f>
        <v>0</v>
      </c>
    </row>
    <row r="218" spans="1:27">
      <c r="A218" t="s">
        <v>269</v>
      </c>
      <c r="B218" t="str">
        <f>VLOOKUP(EmployeeData[[#This Row],[Employee ID]],GenderData[#All],2,FALSE)</f>
        <v>Female</v>
      </c>
      <c r="C218" t="s">
        <v>66</v>
      </c>
      <c r="D218" t="s">
        <v>67</v>
      </c>
      <c r="E218" t="s">
        <v>45</v>
      </c>
      <c r="F218" t="s">
        <v>62</v>
      </c>
      <c r="G218">
        <v>36</v>
      </c>
      <c r="H218" t="str">
        <f>IF(EmployeeData[[#This Row],[Age]]&lt;=31,"18-31",IF(EmployeeData[[#This Row],[Age]]&lt;=45,"32-45",IF(EmployeeData[[#This Row],[Age]]&lt;=59,"46-59",IF(EmployeeData[[#This Row],[Age]]&lt;=73,"60-73"))))</f>
        <v>32-45</v>
      </c>
      <c r="I218">
        <v>8.8000000000000007</v>
      </c>
      <c r="J21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18">
        <v>0.2</v>
      </c>
      <c r="L218" s="2">
        <v>39700</v>
      </c>
      <c r="M218" s="3">
        <v>1.1399999999999999</v>
      </c>
      <c r="N218" s="3" t="str">
        <f>IF(EmployeeData[[#This Row],[Compa-Ratio]]&lt;0.85,"less than 0.85",IF(EmployeeData[[#This Row],[Compa-Ratio]]&lt;1,"0.85-&lt;1.00",IF(EmployeeData[[#This Row],[Compa-Ratio]]&lt;1.15,"1.00-&lt;1.15",IF(EmployeeData[[#This Row],[Compa-Ratio]]&gt;=1.15,"1.15+"))))</f>
        <v>1.00-&lt;1.15</v>
      </c>
      <c r="O218" t="s">
        <v>37</v>
      </c>
      <c r="P218" t="s">
        <v>38</v>
      </c>
      <c r="Q218">
        <v>9</v>
      </c>
      <c r="R21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18">
        <v>92</v>
      </c>
      <c r="T218" t="str" cm="1">
        <f t="array" ref="T218">_xlfn.IFS(EmployeeData[[#This Row],[Engagement Score]]&lt;50,"Low",EmployeeData[[#This Row],[Engagement Score]]
&lt;70,"Moderate",
EmployeeData[[#This Row],[Engagement Score]]&lt;85,"High",TRUE,"Very high")</f>
        <v>Very high</v>
      </c>
      <c r="U218">
        <v>12</v>
      </c>
      <c r="V218">
        <v>1.6</v>
      </c>
      <c r="W218" t="s">
        <v>33</v>
      </c>
      <c r="X218" t="s">
        <v>26</v>
      </c>
      <c r="Y218">
        <v>42</v>
      </c>
      <c r="Z218" t="s">
        <v>26</v>
      </c>
      <c r="AA218">
        <f>IF(EmployeeData[[#This Row],[Attrition]]="Yes",1,0)</f>
        <v>0</v>
      </c>
    </row>
    <row r="219" spans="1:27">
      <c r="A219" t="s">
        <v>270</v>
      </c>
      <c r="B219" t="str">
        <f>VLOOKUP(EmployeeData[[#This Row],[Employee ID]],GenderData[#All],2,FALSE)</f>
        <v>Male</v>
      </c>
      <c r="C219" t="s">
        <v>35</v>
      </c>
      <c r="D219" t="s">
        <v>22</v>
      </c>
      <c r="E219" t="s">
        <v>45</v>
      </c>
      <c r="F219" t="s">
        <v>32</v>
      </c>
      <c r="G219">
        <v>35</v>
      </c>
      <c r="H219" t="str">
        <f>IF(EmployeeData[[#This Row],[Age]]&lt;=31,"18-31",IF(EmployeeData[[#This Row],[Age]]&lt;=45,"32-45",IF(EmployeeData[[#This Row],[Age]]&lt;=59,"46-59",IF(EmployeeData[[#This Row],[Age]]&lt;=73,"60-73"))))</f>
        <v>32-45</v>
      </c>
      <c r="I219">
        <v>2.4</v>
      </c>
      <c r="J2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19">
        <v>2.4</v>
      </c>
      <c r="L219" s="2">
        <v>61400</v>
      </c>
      <c r="M219" s="3">
        <v>0.99</v>
      </c>
      <c r="N219" s="3" t="str">
        <f>IF(EmployeeData[[#This Row],[Compa-Ratio]]&lt;0.85,"less than 0.85",IF(EmployeeData[[#This Row],[Compa-Ratio]]&lt;1,"0.85-&lt;1.00",IF(EmployeeData[[#This Row],[Compa-Ratio]]&lt;1.15,"1.00-&lt;1.15",IF(EmployeeData[[#This Row],[Compa-Ratio]]&gt;=1.15,"1.15+"))))</f>
        <v>0.85-&lt;1.00</v>
      </c>
      <c r="O219" t="s">
        <v>37</v>
      </c>
      <c r="P219" t="s">
        <v>26</v>
      </c>
      <c r="Q219">
        <v>7</v>
      </c>
      <c r="R21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19">
        <v>78</v>
      </c>
      <c r="T219" t="str" cm="1">
        <f t="array" ref="T219">_xlfn.IFS(EmployeeData[[#This Row],[Engagement Score]]&lt;50,"Low",EmployeeData[[#This Row],[Engagement Score]]
&lt;70,"Moderate",
EmployeeData[[#This Row],[Engagement Score]]&lt;85,"High",TRUE,"Very high")</f>
        <v>High</v>
      </c>
      <c r="U219">
        <v>4</v>
      </c>
      <c r="V219">
        <v>0.3</v>
      </c>
      <c r="W219" t="s">
        <v>33</v>
      </c>
      <c r="X219" t="s">
        <v>26</v>
      </c>
      <c r="Y219">
        <v>39</v>
      </c>
      <c r="Z219" t="s">
        <v>26</v>
      </c>
      <c r="AA219">
        <f>IF(EmployeeData[[#This Row],[Attrition]]="Yes",1,0)</f>
        <v>0</v>
      </c>
    </row>
    <row r="220" spans="1:27">
      <c r="A220" t="s">
        <v>271</v>
      </c>
      <c r="B220" t="str">
        <f>VLOOKUP(EmployeeData[[#This Row],[Employee ID]],GenderData[#All],2,FALSE)</f>
        <v>Male</v>
      </c>
      <c r="C220" t="s">
        <v>40</v>
      </c>
      <c r="D220" t="s">
        <v>40</v>
      </c>
      <c r="E220" t="s">
        <v>23</v>
      </c>
      <c r="F220" t="s">
        <v>32</v>
      </c>
      <c r="G220">
        <v>45</v>
      </c>
      <c r="H220" t="str">
        <f>IF(EmployeeData[[#This Row],[Age]]&lt;=31,"18-31",IF(EmployeeData[[#This Row],[Age]]&lt;=45,"32-45",IF(EmployeeData[[#This Row],[Age]]&lt;=59,"46-59",IF(EmployeeData[[#This Row],[Age]]&lt;=73,"60-73"))))</f>
        <v>32-45</v>
      </c>
      <c r="I220">
        <v>9.3000000000000007</v>
      </c>
      <c r="J2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20">
        <v>0.2</v>
      </c>
      <c r="L220" s="2">
        <v>60800</v>
      </c>
      <c r="M220" s="3">
        <v>0.96</v>
      </c>
      <c r="N220" s="3" t="str">
        <f>IF(EmployeeData[[#This Row],[Compa-Ratio]]&lt;0.85,"less than 0.85",IF(EmployeeData[[#This Row],[Compa-Ratio]]&lt;1,"0.85-&lt;1.00",IF(EmployeeData[[#This Row],[Compa-Ratio]]&lt;1.15,"1.00-&lt;1.15",IF(EmployeeData[[#This Row],[Compa-Ratio]]&gt;=1.15,"1.15+"))))</f>
        <v>0.85-&lt;1.00</v>
      </c>
      <c r="O220" t="s">
        <v>37</v>
      </c>
      <c r="P220" t="s">
        <v>26</v>
      </c>
      <c r="Q220">
        <v>11</v>
      </c>
      <c r="R22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20">
        <v>65</v>
      </c>
      <c r="T220" t="str" cm="1">
        <f t="array" ref="T220">_xlfn.IFS(EmployeeData[[#This Row],[Engagement Score]]&lt;50,"Low",EmployeeData[[#This Row],[Engagement Score]]
&lt;70,"Moderate",
EmployeeData[[#This Row],[Engagement Score]]&lt;85,"High",TRUE,"Very high")</f>
        <v>Moderate</v>
      </c>
      <c r="U220">
        <v>4</v>
      </c>
      <c r="V220">
        <v>1.7</v>
      </c>
      <c r="W220" t="s">
        <v>33</v>
      </c>
      <c r="X220" t="s">
        <v>38</v>
      </c>
      <c r="Y220">
        <v>9</v>
      </c>
      <c r="Z220" t="s">
        <v>26</v>
      </c>
      <c r="AA220">
        <f>IF(EmployeeData[[#This Row],[Attrition]]="Yes",1,0)</f>
        <v>0</v>
      </c>
    </row>
    <row r="221" spans="1:27">
      <c r="A221" t="s">
        <v>272</v>
      </c>
      <c r="B221" t="str">
        <f>VLOOKUP(EmployeeData[[#This Row],[Employee ID]],GenderData[#All],2,FALSE)</f>
        <v>Female</v>
      </c>
      <c r="C221" t="s">
        <v>52</v>
      </c>
      <c r="D221" t="s">
        <v>30</v>
      </c>
      <c r="E221" t="s">
        <v>23</v>
      </c>
      <c r="F221" t="s">
        <v>24</v>
      </c>
      <c r="G221">
        <v>21</v>
      </c>
      <c r="H221" t="str">
        <f>IF(EmployeeData[[#This Row],[Age]]&lt;=31,"18-31",IF(EmployeeData[[#This Row],[Age]]&lt;=45,"32-45",IF(EmployeeData[[#This Row],[Age]]&lt;=59,"46-59",IF(EmployeeData[[#This Row],[Age]]&lt;=73,"60-73"))))</f>
        <v>18-31</v>
      </c>
      <c r="I221">
        <v>7.8</v>
      </c>
      <c r="J22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21">
        <v>1.9</v>
      </c>
      <c r="L221" s="2">
        <v>51500</v>
      </c>
      <c r="M221" s="3">
        <v>1.0900000000000001</v>
      </c>
      <c r="N221" s="3" t="str">
        <f>IF(EmployeeData[[#This Row],[Compa-Ratio]]&lt;0.85,"less than 0.85",IF(EmployeeData[[#This Row],[Compa-Ratio]]&lt;1,"0.85-&lt;1.00",IF(EmployeeData[[#This Row],[Compa-Ratio]]&lt;1.15,"1.00-&lt;1.15",IF(EmployeeData[[#This Row],[Compa-Ratio]]&gt;=1.15,"1.15+"))))</f>
        <v>1.00-&lt;1.15</v>
      </c>
      <c r="O221" t="s">
        <v>37</v>
      </c>
      <c r="P221" t="s">
        <v>38</v>
      </c>
      <c r="Q221">
        <v>18</v>
      </c>
      <c r="R2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21">
        <v>91</v>
      </c>
      <c r="T221" t="str" cm="1">
        <f t="array" ref="T221">_xlfn.IFS(EmployeeData[[#This Row],[Engagement Score]]&lt;50,"Low",EmployeeData[[#This Row],[Engagement Score]]
&lt;70,"Moderate",
EmployeeData[[#This Row],[Engagement Score]]&lt;85,"High",TRUE,"Very high")</f>
        <v>Very high</v>
      </c>
      <c r="U221">
        <v>3</v>
      </c>
      <c r="V221">
        <v>5.3</v>
      </c>
      <c r="W221" t="s">
        <v>33</v>
      </c>
      <c r="X221" t="s">
        <v>26</v>
      </c>
      <c r="Y221">
        <v>18</v>
      </c>
      <c r="Z221" t="s">
        <v>26</v>
      </c>
      <c r="AA221">
        <f>IF(EmployeeData[[#This Row],[Attrition]]="Yes",1,0)</f>
        <v>0</v>
      </c>
    </row>
    <row r="222" spans="1:27">
      <c r="A222" t="s">
        <v>273</v>
      </c>
      <c r="B222" t="str">
        <f>VLOOKUP(EmployeeData[[#This Row],[Employee ID]],GenderData[#All],2,FALSE)</f>
        <v>Male</v>
      </c>
      <c r="C222" t="s">
        <v>40</v>
      </c>
      <c r="D222" t="s">
        <v>40</v>
      </c>
      <c r="E222" t="s">
        <v>41</v>
      </c>
      <c r="F222" t="s">
        <v>59</v>
      </c>
      <c r="G222">
        <v>31</v>
      </c>
      <c r="H222" t="str">
        <f>IF(EmployeeData[[#This Row],[Age]]&lt;=31,"18-31",IF(EmployeeData[[#This Row],[Age]]&lt;=45,"32-45",IF(EmployeeData[[#This Row],[Age]]&lt;=59,"46-59",IF(EmployeeData[[#This Row],[Age]]&lt;=73,"60-73"))))</f>
        <v>18-31</v>
      </c>
      <c r="I222">
        <v>4.5999999999999996</v>
      </c>
      <c r="J2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2">
        <v>1.8</v>
      </c>
      <c r="L222" s="2">
        <v>108400</v>
      </c>
      <c r="M222" s="3">
        <v>1.08</v>
      </c>
      <c r="N222" s="3" t="str">
        <f>IF(EmployeeData[[#This Row],[Compa-Ratio]]&lt;0.85,"less than 0.85",IF(EmployeeData[[#This Row],[Compa-Ratio]]&lt;1,"0.85-&lt;1.00",IF(EmployeeData[[#This Row],[Compa-Ratio]]&lt;1.15,"1.00-&lt;1.15",IF(EmployeeData[[#This Row],[Compa-Ratio]]&gt;=1.15,"1.15+"))))</f>
        <v>1.00-&lt;1.15</v>
      </c>
      <c r="O222" t="s">
        <v>25</v>
      </c>
      <c r="P222" t="s">
        <v>38</v>
      </c>
      <c r="Q222">
        <v>29</v>
      </c>
      <c r="R22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22">
        <v>87</v>
      </c>
      <c r="T222" t="str" cm="1">
        <f t="array" ref="T222">_xlfn.IFS(EmployeeData[[#This Row],[Engagement Score]]&lt;50,"Low",EmployeeData[[#This Row],[Engagement Score]]
&lt;70,"Moderate",
EmployeeData[[#This Row],[Engagement Score]]&lt;85,"High",TRUE,"Very high")</f>
        <v>Very high</v>
      </c>
      <c r="U222">
        <v>9</v>
      </c>
      <c r="V222">
        <v>1.2</v>
      </c>
      <c r="W222" t="s">
        <v>50</v>
      </c>
      <c r="X222" t="s">
        <v>26</v>
      </c>
      <c r="Y222">
        <v>34</v>
      </c>
      <c r="Z222" t="s">
        <v>26</v>
      </c>
      <c r="AA222">
        <f>IF(EmployeeData[[#This Row],[Attrition]]="Yes",1,0)</f>
        <v>0</v>
      </c>
    </row>
    <row r="223" spans="1:27">
      <c r="A223" t="s">
        <v>274</v>
      </c>
      <c r="B223" t="str">
        <f>VLOOKUP(EmployeeData[[#This Row],[Employee ID]],GenderData[#All],2,FALSE)</f>
        <v>Female</v>
      </c>
      <c r="C223" t="s">
        <v>40</v>
      </c>
      <c r="D223" t="s">
        <v>40</v>
      </c>
      <c r="E223" t="s">
        <v>23</v>
      </c>
      <c r="F223" t="s">
        <v>24</v>
      </c>
      <c r="G223">
        <v>31</v>
      </c>
      <c r="H223" t="str">
        <f>IF(EmployeeData[[#This Row],[Age]]&lt;=31,"18-31",IF(EmployeeData[[#This Row],[Age]]&lt;=45,"32-45",IF(EmployeeData[[#This Row],[Age]]&lt;=59,"46-59",IF(EmployeeData[[#This Row],[Age]]&lt;=73,"60-73"))))</f>
        <v>18-31</v>
      </c>
      <c r="I223">
        <v>5.6</v>
      </c>
      <c r="J22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23">
        <v>1.5</v>
      </c>
      <c r="L223" s="2">
        <v>47900</v>
      </c>
      <c r="M223" s="3">
        <v>1.04</v>
      </c>
      <c r="N223" s="3" t="str">
        <f>IF(EmployeeData[[#This Row],[Compa-Ratio]]&lt;0.85,"less than 0.85",IF(EmployeeData[[#This Row],[Compa-Ratio]]&lt;1,"0.85-&lt;1.00",IF(EmployeeData[[#This Row],[Compa-Ratio]]&lt;1.15,"1.00-&lt;1.15",IF(EmployeeData[[#This Row],[Compa-Ratio]]&gt;=1.15,"1.15+"))))</f>
        <v>1.00-&lt;1.15</v>
      </c>
      <c r="O223" t="s">
        <v>25</v>
      </c>
      <c r="P223" t="s">
        <v>26</v>
      </c>
      <c r="Q223">
        <v>1</v>
      </c>
      <c r="R22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23">
        <v>75</v>
      </c>
      <c r="T223" t="str" cm="1">
        <f t="array" ref="T223">_xlfn.IFS(EmployeeData[[#This Row],[Engagement Score]]&lt;50,"Low",EmployeeData[[#This Row],[Engagement Score]]
&lt;70,"Moderate",
EmployeeData[[#This Row],[Engagement Score]]&lt;85,"High",TRUE,"Very high")</f>
        <v>High</v>
      </c>
      <c r="U223">
        <v>5</v>
      </c>
      <c r="V223">
        <v>11</v>
      </c>
      <c r="W223" t="s">
        <v>27</v>
      </c>
      <c r="X223" t="s">
        <v>26</v>
      </c>
      <c r="Y223">
        <v>31</v>
      </c>
      <c r="Z223" t="s">
        <v>26</v>
      </c>
      <c r="AA223">
        <f>IF(EmployeeData[[#This Row],[Attrition]]="Yes",1,0)</f>
        <v>0</v>
      </c>
    </row>
    <row r="224" spans="1:27">
      <c r="A224" t="s">
        <v>275</v>
      </c>
      <c r="B224" t="str">
        <f>VLOOKUP(EmployeeData[[#This Row],[Employee ID]],GenderData[#All],2,FALSE)</f>
        <v>Male</v>
      </c>
      <c r="C224" t="s">
        <v>48</v>
      </c>
      <c r="D224" t="s">
        <v>49</v>
      </c>
      <c r="E224" t="s">
        <v>45</v>
      </c>
      <c r="F224" t="s">
        <v>24</v>
      </c>
      <c r="G224">
        <v>49</v>
      </c>
      <c r="H224" t="str">
        <f>IF(EmployeeData[[#This Row],[Age]]&lt;=31,"18-31",IF(EmployeeData[[#This Row],[Age]]&lt;=45,"32-45",IF(EmployeeData[[#This Row],[Age]]&lt;=59,"46-59",IF(EmployeeData[[#This Row],[Age]]&lt;=73,"60-73"))))</f>
        <v>46-59</v>
      </c>
      <c r="I224">
        <v>6.1</v>
      </c>
      <c r="J22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24">
        <v>3</v>
      </c>
      <c r="L224" s="2">
        <v>43900</v>
      </c>
      <c r="M224" s="3">
        <v>0.96</v>
      </c>
      <c r="N224" s="3" t="str">
        <f>IF(EmployeeData[[#This Row],[Compa-Ratio]]&lt;0.85,"less than 0.85",IF(EmployeeData[[#This Row],[Compa-Ratio]]&lt;1,"0.85-&lt;1.00",IF(EmployeeData[[#This Row],[Compa-Ratio]]&lt;1.15,"1.00-&lt;1.15",IF(EmployeeData[[#This Row],[Compa-Ratio]]&gt;=1.15,"1.15+"))))</f>
        <v>0.85-&lt;1.00</v>
      </c>
      <c r="O224" t="s">
        <v>37</v>
      </c>
      <c r="P224" t="s">
        <v>26</v>
      </c>
      <c r="Q224">
        <v>14</v>
      </c>
      <c r="R22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24">
        <v>61</v>
      </c>
      <c r="T224" t="str" cm="1">
        <f t="array" ref="T224">_xlfn.IFS(EmployeeData[[#This Row],[Engagement Score]]&lt;50,"Low",EmployeeData[[#This Row],[Engagement Score]]
&lt;70,"Moderate",
EmployeeData[[#This Row],[Engagement Score]]&lt;85,"High",TRUE,"Very high")</f>
        <v>Moderate</v>
      </c>
      <c r="U224">
        <v>2</v>
      </c>
      <c r="V224">
        <v>2.6</v>
      </c>
      <c r="W224" t="s">
        <v>33</v>
      </c>
      <c r="X224" t="s">
        <v>26</v>
      </c>
      <c r="Y224">
        <v>24</v>
      </c>
      <c r="Z224" t="s">
        <v>26</v>
      </c>
      <c r="AA224">
        <f>IF(EmployeeData[[#This Row],[Attrition]]="Yes",1,0)</f>
        <v>0</v>
      </c>
    </row>
    <row r="225" spans="1:27">
      <c r="A225" t="s">
        <v>276</v>
      </c>
      <c r="B225" t="str">
        <f>VLOOKUP(EmployeeData[[#This Row],[Employee ID]],GenderData[#All],2,FALSE)</f>
        <v>Male</v>
      </c>
      <c r="C225" t="s">
        <v>21</v>
      </c>
      <c r="D225" t="s">
        <v>22</v>
      </c>
      <c r="E225" t="s">
        <v>45</v>
      </c>
      <c r="F225" t="s">
        <v>59</v>
      </c>
      <c r="G225">
        <v>28</v>
      </c>
      <c r="H225" t="str">
        <f>IF(EmployeeData[[#This Row],[Age]]&lt;=31,"18-31",IF(EmployeeData[[#This Row],[Age]]&lt;=45,"32-45",IF(EmployeeData[[#This Row],[Age]]&lt;=59,"46-59",IF(EmployeeData[[#This Row],[Age]]&lt;=73,"60-73"))))</f>
        <v>18-31</v>
      </c>
      <c r="I225">
        <v>3.4</v>
      </c>
      <c r="J2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5">
        <v>1.2</v>
      </c>
      <c r="L225" s="2">
        <v>78900</v>
      </c>
      <c r="M225" s="3">
        <v>0.79</v>
      </c>
      <c r="N225" s="3" t="str">
        <f>IF(EmployeeData[[#This Row],[Compa-Ratio]]&lt;0.85,"less than 0.85",IF(EmployeeData[[#This Row],[Compa-Ratio]]&lt;1,"0.85-&lt;1.00",IF(EmployeeData[[#This Row],[Compa-Ratio]]&lt;1.15,"1.00-&lt;1.15",IF(EmployeeData[[#This Row],[Compa-Ratio]]&gt;=1.15,"1.15+"))))</f>
        <v>less than 0.85</v>
      </c>
      <c r="O225" t="s">
        <v>75</v>
      </c>
      <c r="P225" t="s">
        <v>38</v>
      </c>
      <c r="Q225">
        <v>4</v>
      </c>
      <c r="R22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25">
        <v>67</v>
      </c>
      <c r="T225" t="str" cm="1">
        <f t="array" ref="T225">_xlfn.IFS(EmployeeData[[#This Row],[Engagement Score]]&lt;50,"Low",EmployeeData[[#This Row],[Engagement Score]]
&lt;70,"Moderate",
EmployeeData[[#This Row],[Engagement Score]]&lt;85,"High",TRUE,"Very high")</f>
        <v>Moderate</v>
      </c>
      <c r="U225">
        <v>3</v>
      </c>
      <c r="V225">
        <v>0.7</v>
      </c>
      <c r="W225" t="s">
        <v>33</v>
      </c>
      <c r="X225" t="s">
        <v>38</v>
      </c>
      <c r="Y225">
        <v>10</v>
      </c>
      <c r="Z225" t="s">
        <v>26</v>
      </c>
      <c r="AA225">
        <f>IF(EmployeeData[[#This Row],[Attrition]]="Yes",1,0)</f>
        <v>0</v>
      </c>
    </row>
    <row r="226" spans="1:27">
      <c r="A226" t="s">
        <v>277</v>
      </c>
      <c r="B226" t="str">
        <f>VLOOKUP(EmployeeData[[#This Row],[Employee ID]],GenderData[#All],2,FALSE)</f>
        <v>Male</v>
      </c>
      <c r="C226" t="s">
        <v>43</v>
      </c>
      <c r="D226" t="s">
        <v>44</v>
      </c>
      <c r="E226" t="s">
        <v>23</v>
      </c>
      <c r="F226" t="s">
        <v>24</v>
      </c>
      <c r="G226">
        <v>40</v>
      </c>
      <c r="H226" t="str">
        <f>IF(EmployeeData[[#This Row],[Age]]&lt;=31,"18-31",IF(EmployeeData[[#This Row],[Age]]&lt;=45,"32-45",IF(EmployeeData[[#This Row],[Age]]&lt;=59,"46-59",IF(EmployeeData[[#This Row],[Age]]&lt;=73,"60-73"))))</f>
        <v>32-45</v>
      </c>
      <c r="I226">
        <v>3.5</v>
      </c>
      <c r="J22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6">
        <v>2.4</v>
      </c>
      <c r="L226" s="2">
        <v>44400</v>
      </c>
      <c r="M226" s="3">
        <v>0.91</v>
      </c>
      <c r="N226" s="3" t="str">
        <f>IF(EmployeeData[[#This Row],[Compa-Ratio]]&lt;0.85,"less than 0.85",IF(EmployeeData[[#This Row],[Compa-Ratio]]&lt;1,"0.85-&lt;1.00",IF(EmployeeData[[#This Row],[Compa-Ratio]]&lt;1.15,"1.00-&lt;1.15",IF(EmployeeData[[#This Row],[Compa-Ratio]]&gt;=1.15,"1.15+"))))</f>
        <v>0.85-&lt;1.00</v>
      </c>
      <c r="O226" t="s">
        <v>53</v>
      </c>
      <c r="P226" t="s">
        <v>26</v>
      </c>
      <c r="Q226">
        <v>1</v>
      </c>
      <c r="R22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26">
        <v>75</v>
      </c>
      <c r="T226" t="str" cm="1">
        <f t="array" ref="T226">_xlfn.IFS(EmployeeData[[#This Row],[Engagement Score]]&lt;50,"Low",EmployeeData[[#This Row],[Engagement Score]]
&lt;70,"Moderate",
EmployeeData[[#This Row],[Engagement Score]]&lt;85,"High",TRUE,"Very high")</f>
        <v>High</v>
      </c>
      <c r="U226">
        <v>11</v>
      </c>
      <c r="V226">
        <v>3.1</v>
      </c>
      <c r="W226" t="s">
        <v>33</v>
      </c>
      <c r="X226" t="s">
        <v>26</v>
      </c>
      <c r="Y226">
        <v>16</v>
      </c>
      <c r="Z226" t="s">
        <v>26</v>
      </c>
      <c r="AA226">
        <f>IF(EmployeeData[[#This Row],[Attrition]]="Yes",1,0)</f>
        <v>0</v>
      </c>
    </row>
    <row r="227" spans="1:27">
      <c r="A227" t="s">
        <v>278</v>
      </c>
      <c r="B227" t="str">
        <f>VLOOKUP(EmployeeData[[#This Row],[Employee ID]],GenderData[#All],2,FALSE)</f>
        <v>Male</v>
      </c>
      <c r="C227" t="s">
        <v>43</v>
      </c>
      <c r="D227" t="s">
        <v>44</v>
      </c>
      <c r="E227" t="s">
        <v>41</v>
      </c>
      <c r="F227" t="s">
        <v>32</v>
      </c>
      <c r="G227">
        <v>37</v>
      </c>
      <c r="H227" t="str">
        <f>IF(EmployeeData[[#This Row],[Age]]&lt;=31,"18-31",IF(EmployeeData[[#This Row],[Age]]&lt;=45,"32-45",IF(EmployeeData[[#This Row],[Age]]&lt;=59,"46-59",IF(EmployeeData[[#This Row],[Age]]&lt;=73,"60-73"))))</f>
        <v>32-45</v>
      </c>
      <c r="I227">
        <v>5.9</v>
      </c>
      <c r="J22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27">
        <v>5.3</v>
      </c>
      <c r="L227" s="2">
        <v>57800</v>
      </c>
      <c r="M227" s="3">
        <v>0.85</v>
      </c>
      <c r="N227" s="3" t="str">
        <f>IF(EmployeeData[[#This Row],[Compa-Ratio]]&lt;0.85,"less than 0.85",IF(EmployeeData[[#This Row],[Compa-Ratio]]&lt;1,"0.85-&lt;1.00",IF(EmployeeData[[#This Row],[Compa-Ratio]]&lt;1.15,"1.00-&lt;1.15",IF(EmployeeData[[#This Row],[Compa-Ratio]]&gt;=1.15,"1.15+"))))</f>
        <v>0.85-&lt;1.00</v>
      </c>
      <c r="O227" t="s">
        <v>25</v>
      </c>
      <c r="P227" t="s">
        <v>26</v>
      </c>
      <c r="Q227">
        <v>25</v>
      </c>
      <c r="R22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27">
        <v>58</v>
      </c>
      <c r="T227" t="str" cm="1">
        <f t="array" ref="T227">_xlfn.IFS(EmployeeData[[#This Row],[Engagement Score]]&lt;50,"Low",EmployeeData[[#This Row],[Engagement Score]]
&lt;70,"Moderate",
EmployeeData[[#This Row],[Engagement Score]]&lt;85,"High",TRUE,"Very high")</f>
        <v>Moderate</v>
      </c>
      <c r="U227">
        <v>5</v>
      </c>
      <c r="V227">
        <v>1.2</v>
      </c>
      <c r="W227" t="s">
        <v>33</v>
      </c>
      <c r="X227" t="s">
        <v>26</v>
      </c>
      <c r="Y227">
        <v>18</v>
      </c>
      <c r="Z227" t="s">
        <v>38</v>
      </c>
      <c r="AA227">
        <f>IF(EmployeeData[[#This Row],[Attrition]]="Yes",1,0)</f>
        <v>1</v>
      </c>
    </row>
    <row r="228" spans="1:27">
      <c r="A228" t="s">
        <v>279</v>
      </c>
      <c r="B228" t="str">
        <f>VLOOKUP(EmployeeData[[#This Row],[Employee ID]],GenderData[#All],2,FALSE)</f>
        <v>Male</v>
      </c>
      <c r="C228" t="s">
        <v>29</v>
      </c>
      <c r="D228" t="s">
        <v>30</v>
      </c>
      <c r="E228" t="s">
        <v>55</v>
      </c>
      <c r="F228" t="s">
        <v>24</v>
      </c>
      <c r="G228">
        <v>47</v>
      </c>
      <c r="H228" t="str">
        <f>IF(EmployeeData[[#This Row],[Age]]&lt;=31,"18-31",IF(EmployeeData[[#This Row],[Age]]&lt;=45,"32-45",IF(EmployeeData[[#This Row],[Age]]&lt;=59,"46-59",IF(EmployeeData[[#This Row],[Age]]&lt;=73,"60-73"))))</f>
        <v>46-59</v>
      </c>
      <c r="I228">
        <v>3.9</v>
      </c>
      <c r="J22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8">
        <v>3.3</v>
      </c>
      <c r="L228" s="2">
        <v>48600</v>
      </c>
      <c r="M228" s="3">
        <v>0.97</v>
      </c>
      <c r="N228" s="3" t="str">
        <f>IF(EmployeeData[[#This Row],[Compa-Ratio]]&lt;0.85,"less than 0.85",IF(EmployeeData[[#This Row],[Compa-Ratio]]&lt;1,"0.85-&lt;1.00",IF(EmployeeData[[#This Row],[Compa-Ratio]]&lt;1.15,"1.00-&lt;1.15",IF(EmployeeData[[#This Row],[Compa-Ratio]]&gt;=1.15,"1.15+"))))</f>
        <v>0.85-&lt;1.00</v>
      </c>
      <c r="O228" t="s">
        <v>25</v>
      </c>
      <c r="P228" t="s">
        <v>26</v>
      </c>
      <c r="Q228">
        <v>21</v>
      </c>
      <c r="R22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28">
        <v>80</v>
      </c>
      <c r="T228" t="str" cm="1">
        <f t="array" ref="T228">_xlfn.IFS(EmployeeData[[#This Row],[Engagement Score]]&lt;50,"Low",EmployeeData[[#This Row],[Engagement Score]]
&lt;70,"Moderate",
EmployeeData[[#This Row],[Engagement Score]]&lt;85,"High",TRUE,"Very high")</f>
        <v>High</v>
      </c>
      <c r="U228">
        <v>9</v>
      </c>
      <c r="V228">
        <v>4.0999999999999996</v>
      </c>
      <c r="W228" t="s">
        <v>33</v>
      </c>
      <c r="X228" t="s">
        <v>26</v>
      </c>
      <c r="Y228">
        <v>27</v>
      </c>
      <c r="Z228" t="s">
        <v>26</v>
      </c>
      <c r="AA228">
        <f>IF(EmployeeData[[#This Row],[Attrition]]="Yes",1,0)</f>
        <v>0</v>
      </c>
    </row>
    <row r="229" spans="1:27">
      <c r="A229" t="s">
        <v>280</v>
      </c>
      <c r="B229" t="str">
        <f>VLOOKUP(EmployeeData[[#This Row],[Employee ID]],GenderData[#All],2,FALSE)</f>
        <v>Female</v>
      </c>
      <c r="C229" t="s">
        <v>21</v>
      </c>
      <c r="D229" t="s">
        <v>22</v>
      </c>
      <c r="E229" t="s">
        <v>23</v>
      </c>
      <c r="F229" t="s">
        <v>24</v>
      </c>
      <c r="G229">
        <v>43</v>
      </c>
      <c r="H229" t="str">
        <f>IF(EmployeeData[[#This Row],[Age]]&lt;=31,"18-31",IF(EmployeeData[[#This Row],[Age]]&lt;=45,"32-45",IF(EmployeeData[[#This Row],[Age]]&lt;=59,"46-59",IF(EmployeeData[[#This Row],[Age]]&lt;=73,"60-73"))))</f>
        <v>32-45</v>
      </c>
      <c r="I229">
        <v>2.9</v>
      </c>
      <c r="J2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29">
        <v>1.4</v>
      </c>
      <c r="L229" s="2">
        <v>46200</v>
      </c>
      <c r="M229" s="3">
        <v>0.92</v>
      </c>
      <c r="N229" s="3" t="str">
        <f>IF(EmployeeData[[#This Row],[Compa-Ratio]]&lt;0.85,"less than 0.85",IF(EmployeeData[[#This Row],[Compa-Ratio]]&lt;1,"0.85-&lt;1.00",IF(EmployeeData[[#This Row],[Compa-Ratio]]&lt;1.15,"1.00-&lt;1.15",IF(EmployeeData[[#This Row],[Compa-Ratio]]&gt;=1.15,"1.15+"))))</f>
        <v>0.85-&lt;1.00</v>
      </c>
      <c r="O229" t="s">
        <v>25</v>
      </c>
      <c r="P229" t="s">
        <v>26</v>
      </c>
      <c r="Q229">
        <v>20</v>
      </c>
      <c r="R22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29">
        <v>54</v>
      </c>
      <c r="T229" t="str" cm="1">
        <f t="array" ref="T229">_xlfn.IFS(EmployeeData[[#This Row],[Engagement Score]]&lt;50,"Low",EmployeeData[[#This Row],[Engagement Score]]
&lt;70,"Moderate",
EmployeeData[[#This Row],[Engagement Score]]&lt;85,"High",TRUE,"Very high")</f>
        <v>Moderate</v>
      </c>
      <c r="U229">
        <v>6</v>
      </c>
      <c r="V229">
        <v>5.9</v>
      </c>
      <c r="W229" t="s">
        <v>50</v>
      </c>
      <c r="X229" t="s">
        <v>26</v>
      </c>
      <c r="Y229">
        <v>44</v>
      </c>
      <c r="Z229" t="s">
        <v>26</v>
      </c>
      <c r="AA229">
        <f>IF(EmployeeData[[#This Row],[Attrition]]="Yes",1,0)</f>
        <v>0</v>
      </c>
    </row>
    <row r="230" spans="1:27">
      <c r="A230" t="s">
        <v>281</v>
      </c>
      <c r="B230" t="str">
        <f>VLOOKUP(EmployeeData[[#This Row],[Employee ID]],GenderData[#All],2,FALSE)</f>
        <v>Male</v>
      </c>
      <c r="C230" t="s">
        <v>29</v>
      </c>
      <c r="D230" t="s">
        <v>30</v>
      </c>
      <c r="E230" t="s">
        <v>41</v>
      </c>
      <c r="F230" t="s">
        <v>59</v>
      </c>
      <c r="G230">
        <v>39</v>
      </c>
      <c r="H230" t="str">
        <f>IF(EmployeeData[[#This Row],[Age]]&lt;=31,"18-31",IF(EmployeeData[[#This Row],[Age]]&lt;=45,"32-45",IF(EmployeeData[[#This Row],[Age]]&lt;=59,"46-59",IF(EmployeeData[[#This Row],[Age]]&lt;=73,"60-73"))))</f>
        <v>32-45</v>
      </c>
      <c r="I230">
        <v>2.1</v>
      </c>
      <c r="J23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30">
        <v>2.1</v>
      </c>
      <c r="L230" s="2">
        <v>105400</v>
      </c>
      <c r="M230" s="3">
        <v>1.08</v>
      </c>
      <c r="N230" s="3" t="str">
        <f>IF(EmployeeData[[#This Row],[Compa-Ratio]]&lt;0.85,"less than 0.85",IF(EmployeeData[[#This Row],[Compa-Ratio]]&lt;1,"0.85-&lt;1.00",IF(EmployeeData[[#This Row],[Compa-Ratio]]&lt;1.15,"1.00-&lt;1.15",IF(EmployeeData[[#This Row],[Compa-Ratio]]&gt;=1.15,"1.15+"))))</f>
        <v>1.00-&lt;1.15</v>
      </c>
      <c r="O230" t="s">
        <v>25</v>
      </c>
      <c r="P230" t="s">
        <v>26</v>
      </c>
      <c r="Q230">
        <v>24</v>
      </c>
      <c r="R2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30">
        <v>54</v>
      </c>
      <c r="T230" t="str" cm="1">
        <f t="array" ref="T230">_xlfn.IFS(EmployeeData[[#This Row],[Engagement Score]]&lt;50,"Low",EmployeeData[[#This Row],[Engagement Score]]
&lt;70,"Moderate",
EmployeeData[[#This Row],[Engagement Score]]&lt;85,"High",TRUE,"Very high")</f>
        <v>Moderate</v>
      </c>
      <c r="U230">
        <v>2</v>
      </c>
      <c r="V230">
        <v>4.7</v>
      </c>
      <c r="W230" t="s">
        <v>33</v>
      </c>
      <c r="X230" t="s">
        <v>38</v>
      </c>
      <c r="Y230">
        <v>16</v>
      </c>
      <c r="Z230" t="s">
        <v>26</v>
      </c>
      <c r="AA230">
        <f>IF(EmployeeData[[#This Row],[Attrition]]="Yes",1,0)</f>
        <v>0</v>
      </c>
    </row>
    <row r="231" spans="1:27">
      <c r="A231" t="s">
        <v>282</v>
      </c>
      <c r="B231" t="str">
        <f>VLOOKUP(EmployeeData[[#This Row],[Employee ID]],GenderData[#All],2,FALSE)</f>
        <v>Female</v>
      </c>
      <c r="C231" t="s">
        <v>40</v>
      </c>
      <c r="D231" t="s">
        <v>40</v>
      </c>
      <c r="E231" t="s">
        <v>55</v>
      </c>
      <c r="F231" t="s">
        <v>24</v>
      </c>
      <c r="G231">
        <v>33</v>
      </c>
      <c r="H231" t="str">
        <f>IF(EmployeeData[[#This Row],[Age]]&lt;=31,"18-31",IF(EmployeeData[[#This Row],[Age]]&lt;=45,"32-45",IF(EmployeeData[[#This Row],[Age]]&lt;=59,"46-59",IF(EmployeeData[[#This Row],[Age]]&lt;=73,"60-73"))))</f>
        <v>32-45</v>
      </c>
      <c r="I231">
        <v>5.2</v>
      </c>
      <c r="J2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1">
        <v>1.5</v>
      </c>
      <c r="L231" s="2">
        <v>44800</v>
      </c>
      <c r="M231" s="3">
        <v>0.92</v>
      </c>
      <c r="N231" s="3" t="str">
        <f>IF(EmployeeData[[#This Row],[Compa-Ratio]]&lt;0.85,"less than 0.85",IF(EmployeeData[[#This Row],[Compa-Ratio]]&lt;1,"0.85-&lt;1.00",IF(EmployeeData[[#This Row],[Compa-Ratio]]&lt;1.15,"1.00-&lt;1.15",IF(EmployeeData[[#This Row],[Compa-Ratio]]&gt;=1.15,"1.15+"))))</f>
        <v>0.85-&lt;1.00</v>
      </c>
      <c r="O231" t="s">
        <v>25</v>
      </c>
      <c r="P231" t="s">
        <v>38</v>
      </c>
      <c r="Q231">
        <v>12</v>
      </c>
      <c r="R23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31">
        <v>79</v>
      </c>
      <c r="T231" t="str" cm="1">
        <f t="array" ref="T231">_xlfn.IFS(EmployeeData[[#This Row],[Engagement Score]]&lt;50,"Low",EmployeeData[[#This Row],[Engagement Score]]
&lt;70,"Moderate",
EmployeeData[[#This Row],[Engagement Score]]&lt;85,"High",TRUE,"Very high")</f>
        <v>High</v>
      </c>
      <c r="U231">
        <v>7</v>
      </c>
      <c r="V231">
        <v>4.5999999999999996</v>
      </c>
      <c r="W231" t="s">
        <v>33</v>
      </c>
      <c r="X231" t="s">
        <v>38</v>
      </c>
      <c r="Y231">
        <v>12</v>
      </c>
      <c r="Z231" t="s">
        <v>26</v>
      </c>
      <c r="AA231">
        <f>IF(EmployeeData[[#This Row],[Attrition]]="Yes",1,0)</f>
        <v>0</v>
      </c>
    </row>
    <row r="232" spans="1:27">
      <c r="A232" t="s">
        <v>283</v>
      </c>
      <c r="B232" t="str">
        <f>VLOOKUP(EmployeeData[[#This Row],[Employee ID]],GenderData[#All],2,FALSE)</f>
        <v>Male</v>
      </c>
      <c r="C232" t="s">
        <v>52</v>
      </c>
      <c r="D232" t="s">
        <v>30</v>
      </c>
      <c r="E232" t="s">
        <v>23</v>
      </c>
      <c r="F232" t="s">
        <v>36</v>
      </c>
      <c r="G232">
        <v>21</v>
      </c>
      <c r="H232" t="str">
        <f>IF(EmployeeData[[#This Row],[Age]]&lt;=31,"18-31",IF(EmployeeData[[#This Row],[Age]]&lt;=45,"32-45",IF(EmployeeData[[#This Row],[Age]]&lt;=59,"46-59",IF(EmployeeData[[#This Row],[Age]]&lt;=73,"60-73"))))</f>
        <v>18-31</v>
      </c>
      <c r="I232">
        <v>2.4</v>
      </c>
      <c r="J2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32">
        <v>1.8</v>
      </c>
      <c r="L232" s="2">
        <v>77500</v>
      </c>
      <c r="M232" s="3">
        <v>0.95</v>
      </c>
      <c r="N232" s="3" t="str">
        <f>IF(EmployeeData[[#This Row],[Compa-Ratio]]&lt;0.85,"less than 0.85",IF(EmployeeData[[#This Row],[Compa-Ratio]]&lt;1,"0.85-&lt;1.00",IF(EmployeeData[[#This Row],[Compa-Ratio]]&lt;1.15,"1.00-&lt;1.15",IF(EmployeeData[[#This Row],[Compa-Ratio]]&gt;=1.15,"1.15+"))))</f>
        <v>0.85-&lt;1.00</v>
      </c>
      <c r="O232" t="s">
        <v>53</v>
      </c>
      <c r="P232" t="s">
        <v>26</v>
      </c>
      <c r="Q232">
        <v>12</v>
      </c>
      <c r="R23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32">
        <v>66</v>
      </c>
      <c r="T232" t="str" cm="1">
        <f t="array" ref="T232">_xlfn.IFS(EmployeeData[[#This Row],[Engagement Score]]&lt;50,"Low",EmployeeData[[#This Row],[Engagement Score]]
&lt;70,"Moderate",
EmployeeData[[#This Row],[Engagement Score]]&lt;85,"High",TRUE,"Very high")</f>
        <v>Moderate</v>
      </c>
      <c r="U232">
        <v>4</v>
      </c>
      <c r="V232">
        <v>1.9</v>
      </c>
      <c r="W232" t="s">
        <v>33</v>
      </c>
      <c r="X232" t="s">
        <v>26</v>
      </c>
      <c r="Y232">
        <v>23</v>
      </c>
      <c r="Z232" t="s">
        <v>26</v>
      </c>
      <c r="AA232">
        <f>IF(EmployeeData[[#This Row],[Attrition]]="Yes",1,0)</f>
        <v>0</v>
      </c>
    </row>
    <row r="233" spans="1:27">
      <c r="A233" t="s">
        <v>284</v>
      </c>
      <c r="B233" t="str">
        <f>VLOOKUP(EmployeeData[[#This Row],[Employee ID]],GenderData[#All],2,FALSE)</f>
        <v>Female</v>
      </c>
      <c r="C233" t="s">
        <v>21</v>
      </c>
      <c r="D233" t="s">
        <v>22</v>
      </c>
      <c r="E233" t="s">
        <v>45</v>
      </c>
      <c r="F233" t="s">
        <v>24</v>
      </c>
      <c r="G233">
        <v>40</v>
      </c>
      <c r="H233" t="str">
        <f>IF(EmployeeData[[#This Row],[Age]]&lt;=31,"18-31",IF(EmployeeData[[#This Row],[Age]]&lt;=45,"32-45",IF(EmployeeData[[#This Row],[Age]]&lt;=59,"46-59",IF(EmployeeData[[#This Row],[Age]]&lt;=73,"60-73"))))</f>
        <v>32-45</v>
      </c>
      <c r="I233">
        <v>7</v>
      </c>
      <c r="J23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3">
        <v>2.4</v>
      </c>
      <c r="L233" s="2">
        <v>54300</v>
      </c>
      <c r="M233" s="3">
        <v>1.1200000000000001</v>
      </c>
      <c r="N233" s="3" t="str">
        <f>IF(EmployeeData[[#This Row],[Compa-Ratio]]&lt;0.85,"less than 0.85",IF(EmployeeData[[#This Row],[Compa-Ratio]]&lt;1,"0.85-&lt;1.00",IF(EmployeeData[[#This Row],[Compa-Ratio]]&lt;1.15,"1.00-&lt;1.15",IF(EmployeeData[[#This Row],[Compa-Ratio]]&gt;=1.15,"1.15+"))))</f>
        <v>1.00-&lt;1.15</v>
      </c>
      <c r="O233" t="s">
        <v>37</v>
      </c>
      <c r="P233" t="s">
        <v>26</v>
      </c>
      <c r="Q233">
        <v>36</v>
      </c>
      <c r="R23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33">
        <v>60</v>
      </c>
      <c r="T233" t="str" cm="1">
        <f t="array" ref="T233">_xlfn.IFS(EmployeeData[[#This Row],[Engagement Score]]&lt;50,"Low",EmployeeData[[#This Row],[Engagement Score]]
&lt;70,"Moderate",
EmployeeData[[#This Row],[Engagement Score]]&lt;85,"High",TRUE,"Very high")</f>
        <v>Moderate</v>
      </c>
      <c r="U233">
        <v>3</v>
      </c>
      <c r="V233">
        <v>1.2</v>
      </c>
      <c r="W233" t="s">
        <v>33</v>
      </c>
      <c r="X233" t="s">
        <v>38</v>
      </c>
      <c r="Y233">
        <v>36</v>
      </c>
      <c r="Z233" t="s">
        <v>26</v>
      </c>
      <c r="AA233">
        <f>IF(EmployeeData[[#This Row],[Attrition]]="Yes",1,0)</f>
        <v>0</v>
      </c>
    </row>
    <row r="234" spans="1:27">
      <c r="A234" t="s">
        <v>285</v>
      </c>
      <c r="B234" t="str">
        <f>VLOOKUP(EmployeeData[[#This Row],[Employee ID]],GenderData[#All],2,FALSE)</f>
        <v>Male</v>
      </c>
      <c r="C234" t="s">
        <v>40</v>
      </c>
      <c r="D234" t="s">
        <v>40</v>
      </c>
      <c r="E234" t="s">
        <v>23</v>
      </c>
      <c r="F234" t="s">
        <v>24</v>
      </c>
      <c r="G234">
        <v>43</v>
      </c>
      <c r="H234" t="str">
        <f>IF(EmployeeData[[#This Row],[Age]]&lt;=31,"18-31",IF(EmployeeData[[#This Row],[Age]]&lt;=45,"32-45",IF(EmployeeData[[#This Row],[Age]]&lt;=59,"46-59",IF(EmployeeData[[#This Row],[Age]]&lt;=73,"60-73"))))</f>
        <v>32-45</v>
      </c>
      <c r="I234">
        <v>7.3</v>
      </c>
      <c r="J23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4">
        <v>0.5</v>
      </c>
      <c r="L234" s="2">
        <v>49800</v>
      </c>
      <c r="M234" s="3">
        <v>1.05</v>
      </c>
      <c r="N234" s="3" t="str">
        <f>IF(EmployeeData[[#This Row],[Compa-Ratio]]&lt;0.85,"less than 0.85",IF(EmployeeData[[#This Row],[Compa-Ratio]]&lt;1,"0.85-&lt;1.00",IF(EmployeeData[[#This Row],[Compa-Ratio]]&lt;1.15,"1.00-&lt;1.15",IF(EmployeeData[[#This Row],[Compa-Ratio]]&gt;=1.15,"1.15+"))))</f>
        <v>1.00-&lt;1.15</v>
      </c>
      <c r="O234" t="s">
        <v>37</v>
      </c>
      <c r="P234" t="s">
        <v>26</v>
      </c>
      <c r="Q234">
        <v>14</v>
      </c>
      <c r="R2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34">
        <v>51</v>
      </c>
      <c r="T234" t="str" cm="1">
        <f t="array" ref="T234">_xlfn.IFS(EmployeeData[[#This Row],[Engagement Score]]&lt;50,"Low",EmployeeData[[#This Row],[Engagement Score]]
&lt;70,"Moderate",
EmployeeData[[#This Row],[Engagement Score]]&lt;85,"High",TRUE,"Very high")</f>
        <v>Moderate</v>
      </c>
      <c r="U234">
        <v>3</v>
      </c>
      <c r="V234">
        <v>3.8</v>
      </c>
      <c r="W234" t="s">
        <v>33</v>
      </c>
      <c r="X234" t="s">
        <v>26</v>
      </c>
      <c r="Y234">
        <v>7</v>
      </c>
      <c r="Z234" t="s">
        <v>26</v>
      </c>
      <c r="AA234">
        <f>IF(EmployeeData[[#This Row],[Attrition]]="Yes",1,0)</f>
        <v>0</v>
      </c>
    </row>
    <row r="235" spans="1:27">
      <c r="A235" t="s">
        <v>286</v>
      </c>
      <c r="B235" t="str">
        <f>VLOOKUP(EmployeeData[[#This Row],[Employee ID]],GenderData[#All],2,FALSE)</f>
        <v>Male</v>
      </c>
      <c r="C235" t="s">
        <v>21</v>
      </c>
      <c r="D235" t="s">
        <v>22</v>
      </c>
      <c r="E235" t="s">
        <v>45</v>
      </c>
      <c r="F235" t="s">
        <v>62</v>
      </c>
      <c r="G235">
        <v>24</v>
      </c>
      <c r="H235" t="str">
        <f>IF(EmployeeData[[#This Row],[Age]]&lt;=31,"18-31",IF(EmployeeData[[#This Row],[Age]]&lt;=45,"32-45",IF(EmployeeData[[#This Row],[Age]]&lt;=59,"46-59",IF(EmployeeData[[#This Row],[Age]]&lt;=73,"60-73"))))</f>
        <v>18-31</v>
      </c>
      <c r="I235">
        <v>5.6</v>
      </c>
      <c r="J23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5">
        <v>0.3</v>
      </c>
      <c r="L235" s="2">
        <v>35800</v>
      </c>
      <c r="M235" s="3">
        <v>1.01</v>
      </c>
      <c r="N235" s="3" t="str">
        <f>IF(EmployeeData[[#This Row],[Compa-Ratio]]&lt;0.85,"less than 0.85",IF(EmployeeData[[#This Row],[Compa-Ratio]]&lt;1,"0.85-&lt;1.00",IF(EmployeeData[[#This Row],[Compa-Ratio]]&lt;1.15,"1.00-&lt;1.15",IF(EmployeeData[[#This Row],[Compa-Ratio]]&gt;=1.15,"1.15+"))))</f>
        <v>1.00-&lt;1.15</v>
      </c>
      <c r="O235" t="s">
        <v>75</v>
      </c>
      <c r="P235" t="s">
        <v>26</v>
      </c>
      <c r="Q235">
        <v>23</v>
      </c>
      <c r="R2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35">
        <v>72</v>
      </c>
      <c r="T235" t="str" cm="1">
        <f t="array" ref="T235">_xlfn.IFS(EmployeeData[[#This Row],[Engagement Score]]&lt;50,"Low",EmployeeData[[#This Row],[Engagement Score]]
&lt;70,"Moderate",
EmployeeData[[#This Row],[Engagement Score]]&lt;85,"High",TRUE,"Very high")</f>
        <v>High</v>
      </c>
      <c r="U235">
        <v>9</v>
      </c>
      <c r="V235">
        <v>1.3</v>
      </c>
      <c r="W235" t="s">
        <v>50</v>
      </c>
      <c r="X235" t="s">
        <v>38</v>
      </c>
      <c r="Y235">
        <v>41</v>
      </c>
      <c r="Z235" t="s">
        <v>26</v>
      </c>
      <c r="AA235">
        <f>IF(EmployeeData[[#This Row],[Attrition]]="Yes",1,0)</f>
        <v>0</v>
      </c>
    </row>
    <row r="236" spans="1:27">
      <c r="A236" t="s">
        <v>287</v>
      </c>
      <c r="B236" t="str">
        <f>VLOOKUP(EmployeeData[[#This Row],[Employee ID]],GenderData[#All],2,FALSE)</f>
        <v>Female</v>
      </c>
      <c r="C236" t="s">
        <v>43</v>
      </c>
      <c r="D236" t="s">
        <v>44</v>
      </c>
      <c r="E236" t="s">
        <v>23</v>
      </c>
      <c r="F236" t="s">
        <v>32</v>
      </c>
      <c r="G236">
        <v>27</v>
      </c>
      <c r="H236" t="str">
        <f>IF(EmployeeData[[#This Row],[Age]]&lt;=31,"18-31",IF(EmployeeData[[#This Row],[Age]]&lt;=45,"32-45",IF(EmployeeData[[#This Row],[Age]]&lt;=59,"46-59",IF(EmployeeData[[#This Row],[Age]]&lt;=73,"60-73"))))</f>
        <v>18-31</v>
      </c>
      <c r="I236">
        <v>6.4</v>
      </c>
      <c r="J23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6">
        <v>0.8</v>
      </c>
      <c r="L236" s="2">
        <v>57900</v>
      </c>
      <c r="M236" s="3">
        <v>0.88</v>
      </c>
      <c r="N236" s="3" t="str">
        <f>IF(EmployeeData[[#This Row],[Compa-Ratio]]&lt;0.85,"less than 0.85",IF(EmployeeData[[#This Row],[Compa-Ratio]]&lt;1,"0.85-&lt;1.00",IF(EmployeeData[[#This Row],[Compa-Ratio]]&lt;1.15,"1.00-&lt;1.15",IF(EmployeeData[[#This Row],[Compa-Ratio]]&gt;=1.15,"1.15+"))))</f>
        <v>0.85-&lt;1.00</v>
      </c>
      <c r="O236" t="s">
        <v>25</v>
      </c>
      <c r="P236" t="s">
        <v>26</v>
      </c>
      <c r="Q236">
        <v>16</v>
      </c>
      <c r="R23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36">
        <v>66</v>
      </c>
      <c r="T236" t="str" cm="1">
        <f t="array" ref="T236">_xlfn.IFS(EmployeeData[[#This Row],[Engagement Score]]&lt;50,"Low",EmployeeData[[#This Row],[Engagement Score]]
&lt;70,"Moderate",
EmployeeData[[#This Row],[Engagement Score]]&lt;85,"High",TRUE,"Very high")</f>
        <v>Moderate</v>
      </c>
      <c r="U236">
        <v>5</v>
      </c>
      <c r="V236">
        <v>1.9</v>
      </c>
      <c r="W236" t="s">
        <v>33</v>
      </c>
      <c r="X236" t="s">
        <v>38</v>
      </c>
      <c r="Y236">
        <v>22</v>
      </c>
      <c r="Z236" t="s">
        <v>26</v>
      </c>
      <c r="AA236">
        <f>IF(EmployeeData[[#This Row],[Attrition]]="Yes",1,0)</f>
        <v>0</v>
      </c>
    </row>
    <row r="237" spans="1:27">
      <c r="A237" t="s">
        <v>288</v>
      </c>
      <c r="B237" t="str">
        <f>VLOOKUP(EmployeeData[[#This Row],[Employee ID]],GenderData[#All],2,FALSE)</f>
        <v>Male</v>
      </c>
      <c r="C237" t="s">
        <v>35</v>
      </c>
      <c r="D237" t="s">
        <v>22</v>
      </c>
      <c r="E237" t="s">
        <v>45</v>
      </c>
      <c r="F237" t="s">
        <v>24</v>
      </c>
      <c r="G237">
        <v>40</v>
      </c>
      <c r="H237" t="str">
        <f>IF(EmployeeData[[#This Row],[Age]]&lt;=31,"18-31",IF(EmployeeData[[#This Row],[Age]]&lt;=45,"32-45",IF(EmployeeData[[#This Row],[Age]]&lt;=59,"46-59",IF(EmployeeData[[#This Row],[Age]]&lt;=73,"60-73"))))</f>
        <v>32-45</v>
      </c>
      <c r="I237">
        <v>5.6</v>
      </c>
      <c r="J23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7">
        <v>3.1</v>
      </c>
      <c r="L237" s="2">
        <v>44700</v>
      </c>
      <c r="M237" s="3">
        <v>0.93</v>
      </c>
      <c r="N237" s="3" t="str">
        <f>IF(EmployeeData[[#This Row],[Compa-Ratio]]&lt;0.85,"less than 0.85",IF(EmployeeData[[#This Row],[Compa-Ratio]]&lt;1,"0.85-&lt;1.00",IF(EmployeeData[[#This Row],[Compa-Ratio]]&lt;1.15,"1.00-&lt;1.15",IF(EmployeeData[[#This Row],[Compa-Ratio]]&gt;=1.15,"1.15+"))))</f>
        <v>0.85-&lt;1.00</v>
      </c>
      <c r="O237" t="s">
        <v>25</v>
      </c>
      <c r="P237" t="s">
        <v>26</v>
      </c>
      <c r="Q237">
        <v>1</v>
      </c>
      <c r="R23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37">
        <v>77</v>
      </c>
      <c r="T237" t="str" cm="1">
        <f t="array" ref="T237">_xlfn.IFS(EmployeeData[[#This Row],[Engagement Score]]&lt;50,"Low",EmployeeData[[#This Row],[Engagement Score]]
&lt;70,"Moderate",
EmployeeData[[#This Row],[Engagement Score]]&lt;85,"High",TRUE,"Very high")</f>
        <v>High</v>
      </c>
      <c r="U237">
        <v>5</v>
      </c>
      <c r="V237">
        <v>1.4</v>
      </c>
      <c r="W237" t="s">
        <v>33</v>
      </c>
      <c r="X237" t="s">
        <v>26</v>
      </c>
      <c r="Y237">
        <v>15</v>
      </c>
      <c r="Z237" t="s">
        <v>26</v>
      </c>
      <c r="AA237">
        <f>IF(EmployeeData[[#This Row],[Attrition]]="Yes",1,0)</f>
        <v>0</v>
      </c>
    </row>
    <row r="238" spans="1:27">
      <c r="A238" t="s">
        <v>289</v>
      </c>
      <c r="B238" t="str">
        <f>VLOOKUP(EmployeeData[[#This Row],[Employee ID]],GenderData[#All],2,FALSE)</f>
        <v>Female</v>
      </c>
      <c r="C238" t="s">
        <v>66</v>
      </c>
      <c r="D238" t="s">
        <v>67</v>
      </c>
      <c r="E238" t="s">
        <v>45</v>
      </c>
      <c r="F238" t="s">
        <v>36</v>
      </c>
      <c r="G238">
        <v>41</v>
      </c>
      <c r="H238" t="str">
        <f>IF(EmployeeData[[#This Row],[Age]]&lt;=31,"18-31",IF(EmployeeData[[#This Row],[Age]]&lt;=45,"32-45",IF(EmployeeData[[#This Row],[Age]]&lt;=59,"46-59",IF(EmployeeData[[#This Row],[Age]]&lt;=73,"60-73"))))</f>
        <v>32-45</v>
      </c>
      <c r="I238">
        <v>6.7</v>
      </c>
      <c r="J23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8">
        <v>3.4</v>
      </c>
      <c r="L238" s="2">
        <v>70700</v>
      </c>
      <c r="M238" s="3">
        <v>0.86</v>
      </c>
      <c r="N238" s="3" t="str">
        <f>IF(EmployeeData[[#This Row],[Compa-Ratio]]&lt;0.85,"less than 0.85",IF(EmployeeData[[#This Row],[Compa-Ratio]]&lt;1,"0.85-&lt;1.00",IF(EmployeeData[[#This Row],[Compa-Ratio]]&lt;1.15,"1.00-&lt;1.15",IF(EmployeeData[[#This Row],[Compa-Ratio]]&gt;=1.15,"1.15+"))))</f>
        <v>0.85-&lt;1.00</v>
      </c>
      <c r="O238" t="s">
        <v>25</v>
      </c>
      <c r="P238" t="s">
        <v>26</v>
      </c>
      <c r="Q238">
        <v>1</v>
      </c>
      <c r="R23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38">
        <v>65</v>
      </c>
      <c r="T238" t="str" cm="1">
        <f t="array" ref="T238">_xlfn.IFS(EmployeeData[[#This Row],[Engagement Score]]&lt;50,"Low",EmployeeData[[#This Row],[Engagement Score]]
&lt;70,"Moderate",
EmployeeData[[#This Row],[Engagement Score]]&lt;85,"High",TRUE,"Very high")</f>
        <v>Moderate</v>
      </c>
      <c r="U238">
        <v>13</v>
      </c>
      <c r="V238">
        <v>1.5</v>
      </c>
      <c r="W238" t="s">
        <v>50</v>
      </c>
      <c r="X238" t="s">
        <v>38</v>
      </c>
      <c r="Y238">
        <v>5</v>
      </c>
      <c r="Z238" t="s">
        <v>38</v>
      </c>
      <c r="AA238">
        <f>IF(EmployeeData[[#This Row],[Attrition]]="Yes",1,0)</f>
        <v>1</v>
      </c>
    </row>
    <row r="239" spans="1:27">
      <c r="A239" t="s">
        <v>290</v>
      </c>
      <c r="B239" t="str">
        <f>VLOOKUP(EmployeeData[[#This Row],[Employee ID]],GenderData[#All],2,FALSE)</f>
        <v>Female</v>
      </c>
      <c r="C239" t="s">
        <v>48</v>
      </c>
      <c r="D239" t="s">
        <v>49</v>
      </c>
      <c r="E239" t="s">
        <v>73</v>
      </c>
      <c r="F239" t="s">
        <v>24</v>
      </c>
      <c r="G239">
        <v>29</v>
      </c>
      <c r="H239" t="str">
        <f>IF(EmployeeData[[#This Row],[Age]]&lt;=31,"18-31",IF(EmployeeData[[#This Row],[Age]]&lt;=45,"32-45",IF(EmployeeData[[#This Row],[Age]]&lt;=59,"46-59",IF(EmployeeData[[#This Row],[Age]]&lt;=73,"60-73"))))</f>
        <v>18-31</v>
      </c>
      <c r="I239">
        <v>6.5</v>
      </c>
      <c r="J23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39">
        <v>3.8</v>
      </c>
      <c r="L239" s="2">
        <v>45100</v>
      </c>
      <c r="M239" s="3">
        <v>0.97</v>
      </c>
      <c r="N239" s="3" t="str">
        <f>IF(EmployeeData[[#This Row],[Compa-Ratio]]&lt;0.85,"less than 0.85",IF(EmployeeData[[#This Row],[Compa-Ratio]]&lt;1,"0.85-&lt;1.00",IF(EmployeeData[[#This Row],[Compa-Ratio]]&lt;1.15,"1.00-&lt;1.15",IF(EmployeeData[[#This Row],[Compa-Ratio]]&gt;=1.15,"1.15+"))))</f>
        <v>0.85-&lt;1.00</v>
      </c>
      <c r="O239" t="s">
        <v>25</v>
      </c>
      <c r="P239" t="s">
        <v>38</v>
      </c>
      <c r="Q239">
        <v>11</v>
      </c>
      <c r="R23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39">
        <v>72</v>
      </c>
      <c r="T239" t="str" cm="1">
        <f t="array" ref="T239">_xlfn.IFS(EmployeeData[[#This Row],[Engagement Score]]&lt;50,"Low",EmployeeData[[#This Row],[Engagement Score]]
&lt;70,"Moderate",
EmployeeData[[#This Row],[Engagement Score]]&lt;85,"High",TRUE,"Very high")</f>
        <v>High</v>
      </c>
      <c r="U239">
        <v>2</v>
      </c>
      <c r="V239">
        <v>4</v>
      </c>
      <c r="W239" t="s">
        <v>33</v>
      </c>
      <c r="X239" t="s">
        <v>26</v>
      </c>
      <c r="Y239">
        <v>32</v>
      </c>
      <c r="Z239" t="s">
        <v>26</v>
      </c>
      <c r="AA239">
        <f>IF(EmployeeData[[#This Row],[Attrition]]="Yes",1,0)</f>
        <v>0</v>
      </c>
    </row>
    <row r="240" spans="1:27">
      <c r="A240" t="s">
        <v>291</v>
      </c>
      <c r="B240" t="str">
        <f>VLOOKUP(EmployeeData[[#This Row],[Employee ID]],GenderData[#All],2,FALSE)</f>
        <v>Female</v>
      </c>
      <c r="C240" t="s">
        <v>40</v>
      </c>
      <c r="D240" t="s">
        <v>40</v>
      </c>
      <c r="E240" t="s">
        <v>55</v>
      </c>
      <c r="F240" t="s">
        <v>59</v>
      </c>
      <c r="G240">
        <v>33</v>
      </c>
      <c r="H240" t="str">
        <f>IF(EmployeeData[[#This Row],[Age]]&lt;=31,"18-31",IF(EmployeeData[[#This Row],[Age]]&lt;=45,"32-45",IF(EmployeeData[[#This Row],[Age]]&lt;=59,"46-59",IF(EmployeeData[[#This Row],[Age]]&lt;=73,"60-73"))))</f>
        <v>32-45</v>
      </c>
      <c r="I240">
        <v>5</v>
      </c>
      <c r="J24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40">
        <v>0.9</v>
      </c>
      <c r="L240" s="2">
        <v>106100</v>
      </c>
      <c r="M240" s="3">
        <v>1.1100000000000001</v>
      </c>
      <c r="N240" s="3" t="str">
        <f>IF(EmployeeData[[#This Row],[Compa-Ratio]]&lt;0.85,"less than 0.85",IF(EmployeeData[[#This Row],[Compa-Ratio]]&lt;1,"0.85-&lt;1.00",IF(EmployeeData[[#This Row],[Compa-Ratio]]&lt;1.15,"1.00-&lt;1.15",IF(EmployeeData[[#This Row],[Compa-Ratio]]&gt;=1.15,"1.15+"))))</f>
        <v>1.00-&lt;1.15</v>
      </c>
      <c r="O240" t="s">
        <v>25</v>
      </c>
      <c r="P240" t="s">
        <v>38</v>
      </c>
      <c r="Q240">
        <v>26</v>
      </c>
      <c r="R24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40">
        <v>87</v>
      </c>
      <c r="T240" t="str" cm="1">
        <f t="array" ref="T240">_xlfn.IFS(EmployeeData[[#This Row],[Engagement Score]]&lt;50,"Low",EmployeeData[[#This Row],[Engagement Score]]
&lt;70,"Moderate",
EmployeeData[[#This Row],[Engagement Score]]&lt;85,"High",TRUE,"Very high")</f>
        <v>Very high</v>
      </c>
      <c r="U240">
        <v>4</v>
      </c>
      <c r="V240">
        <v>1.4</v>
      </c>
      <c r="W240" t="s">
        <v>50</v>
      </c>
      <c r="X240" t="s">
        <v>26</v>
      </c>
      <c r="Y240">
        <v>22</v>
      </c>
      <c r="Z240" t="s">
        <v>26</v>
      </c>
      <c r="AA240">
        <f>IF(EmployeeData[[#This Row],[Attrition]]="Yes",1,0)</f>
        <v>0</v>
      </c>
    </row>
    <row r="241" spans="1:27">
      <c r="A241" t="s">
        <v>292</v>
      </c>
      <c r="B241" t="str">
        <f>VLOOKUP(EmployeeData[[#This Row],[Employee ID]],GenderData[#All],2,FALSE)</f>
        <v>Male</v>
      </c>
      <c r="C241" t="s">
        <v>43</v>
      </c>
      <c r="D241" t="s">
        <v>44</v>
      </c>
      <c r="E241" t="s">
        <v>23</v>
      </c>
      <c r="F241" t="s">
        <v>24</v>
      </c>
      <c r="G241">
        <v>21</v>
      </c>
      <c r="H241" t="str">
        <f>IF(EmployeeData[[#This Row],[Age]]&lt;=31,"18-31",IF(EmployeeData[[#This Row],[Age]]&lt;=45,"32-45",IF(EmployeeData[[#This Row],[Age]]&lt;=59,"46-59",IF(EmployeeData[[#This Row],[Age]]&lt;=73,"60-73"))))</f>
        <v>18-31</v>
      </c>
      <c r="I241">
        <v>7.9</v>
      </c>
      <c r="J24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41">
        <v>2.2000000000000002</v>
      </c>
      <c r="L241" s="2">
        <v>46800</v>
      </c>
      <c r="M241" s="3">
        <v>0.95</v>
      </c>
      <c r="N241" s="3" t="str">
        <f>IF(EmployeeData[[#This Row],[Compa-Ratio]]&lt;0.85,"less than 0.85",IF(EmployeeData[[#This Row],[Compa-Ratio]]&lt;1,"0.85-&lt;1.00",IF(EmployeeData[[#This Row],[Compa-Ratio]]&lt;1.15,"1.00-&lt;1.15",IF(EmployeeData[[#This Row],[Compa-Ratio]]&gt;=1.15,"1.15+"))))</f>
        <v>0.85-&lt;1.00</v>
      </c>
      <c r="O241" t="s">
        <v>37</v>
      </c>
      <c r="P241" t="s">
        <v>26</v>
      </c>
      <c r="Q241">
        <v>23</v>
      </c>
      <c r="R2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41">
        <v>56</v>
      </c>
      <c r="T241" t="str" cm="1">
        <f t="array" ref="T241">_xlfn.IFS(EmployeeData[[#This Row],[Engagement Score]]&lt;50,"Low",EmployeeData[[#This Row],[Engagement Score]]
&lt;70,"Moderate",
EmployeeData[[#This Row],[Engagement Score]]&lt;85,"High",TRUE,"Very high")</f>
        <v>Moderate</v>
      </c>
      <c r="U241">
        <v>3</v>
      </c>
      <c r="V241">
        <v>4</v>
      </c>
      <c r="W241" t="s">
        <v>27</v>
      </c>
      <c r="X241" t="s">
        <v>26</v>
      </c>
      <c r="Y241">
        <v>26</v>
      </c>
      <c r="Z241" t="s">
        <v>26</v>
      </c>
      <c r="AA241">
        <f>IF(EmployeeData[[#This Row],[Attrition]]="Yes",1,0)</f>
        <v>0</v>
      </c>
    </row>
    <row r="242" spans="1:27">
      <c r="A242" t="s">
        <v>293</v>
      </c>
      <c r="B242" t="str">
        <f>VLOOKUP(EmployeeData[[#This Row],[Employee ID]],GenderData[#All],2,FALSE)</f>
        <v>Male</v>
      </c>
      <c r="C242" t="s">
        <v>29</v>
      </c>
      <c r="D242" t="s">
        <v>30</v>
      </c>
      <c r="E242" t="s">
        <v>73</v>
      </c>
      <c r="F242" t="s">
        <v>36</v>
      </c>
      <c r="G242">
        <v>50</v>
      </c>
      <c r="H242" t="str">
        <f>IF(EmployeeData[[#This Row],[Age]]&lt;=31,"18-31",IF(EmployeeData[[#This Row],[Age]]&lt;=45,"32-45",IF(EmployeeData[[#This Row],[Age]]&lt;=59,"46-59",IF(EmployeeData[[#This Row],[Age]]&lt;=73,"60-73"))))</f>
        <v>46-59</v>
      </c>
      <c r="I242">
        <v>3.5</v>
      </c>
      <c r="J2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42">
        <v>1.4</v>
      </c>
      <c r="L242" s="2">
        <v>66400</v>
      </c>
      <c r="M242" s="3">
        <v>0.83</v>
      </c>
      <c r="N242" s="3" t="str">
        <f>IF(EmployeeData[[#This Row],[Compa-Ratio]]&lt;0.85,"less than 0.85",IF(EmployeeData[[#This Row],[Compa-Ratio]]&lt;1,"0.85-&lt;1.00",IF(EmployeeData[[#This Row],[Compa-Ratio]]&lt;1.15,"1.00-&lt;1.15",IF(EmployeeData[[#This Row],[Compa-Ratio]]&gt;=1.15,"1.15+"))))</f>
        <v>less than 0.85</v>
      </c>
      <c r="O242" t="s">
        <v>53</v>
      </c>
      <c r="P242" t="s">
        <v>38</v>
      </c>
      <c r="Q242">
        <v>24</v>
      </c>
      <c r="R24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42">
        <v>78</v>
      </c>
      <c r="T242" t="str" cm="1">
        <f t="array" ref="T242">_xlfn.IFS(EmployeeData[[#This Row],[Engagement Score]]&lt;50,"Low",EmployeeData[[#This Row],[Engagement Score]]
&lt;70,"Moderate",
EmployeeData[[#This Row],[Engagement Score]]&lt;85,"High",TRUE,"Very high")</f>
        <v>High</v>
      </c>
      <c r="U242">
        <v>6</v>
      </c>
      <c r="V242">
        <v>5.8</v>
      </c>
      <c r="W242" t="s">
        <v>33</v>
      </c>
      <c r="X242" t="s">
        <v>26</v>
      </c>
      <c r="Y242">
        <v>13</v>
      </c>
      <c r="Z242" t="s">
        <v>26</v>
      </c>
      <c r="AA242">
        <f>IF(EmployeeData[[#This Row],[Attrition]]="Yes",1,0)</f>
        <v>0</v>
      </c>
    </row>
    <row r="243" spans="1:27">
      <c r="A243" t="s">
        <v>294</v>
      </c>
      <c r="B243" t="str">
        <f>VLOOKUP(EmployeeData[[#This Row],[Employee ID]],GenderData[#All],2,FALSE)</f>
        <v>Male</v>
      </c>
      <c r="C243" t="s">
        <v>29</v>
      </c>
      <c r="D243" t="s">
        <v>30</v>
      </c>
      <c r="E243" t="s">
        <v>45</v>
      </c>
      <c r="F243" t="s">
        <v>32</v>
      </c>
      <c r="G243">
        <v>26</v>
      </c>
      <c r="H243" t="str">
        <f>IF(EmployeeData[[#This Row],[Age]]&lt;=31,"18-31",IF(EmployeeData[[#This Row],[Age]]&lt;=45,"32-45",IF(EmployeeData[[#This Row],[Age]]&lt;=59,"46-59",IF(EmployeeData[[#This Row],[Age]]&lt;=73,"60-73"))))</f>
        <v>18-31</v>
      </c>
      <c r="I243">
        <v>2.1</v>
      </c>
      <c r="J24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43">
        <v>1.8</v>
      </c>
      <c r="L243" s="2">
        <v>74100</v>
      </c>
      <c r="M243" s="3">
        <v>1.18</v>
      </c>
      <c r="N243" s="3" t="str">
        <f>IF(EmployeeData[[#This Row],[Compa-Ratio]]&lt;0.85,"less than 0.85",IF(EmployeeData[[#This Row],[Compa-Ratio]]&lt;1,"0.85-&lt;1.00",IF(EmployeeData[[#This Row],[Compa-Ratio]]&lt;1.15,"1.00-&lt;1.15",IF(EmployeeData[[#This Row],[Compa-Ratio]]&gt;=1.15,"1.15+"))))</f>
        <v>1.15+</v>
      </c>
      <c r="O243" t="s">
        <v>75</v>
      </c>
      <c r="P243" t="s">
        <v>38</v>
      </c>
      <c r="Q243">
        <v>7</v>
      </c>
      <c r="R24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43">
        <v>57</v>
      </c>
      <c r="T243" t="str" cm="1">
        <f t="array" ref="T243">_xlfn.IFS(EmployeeData[[#This Row],[Engagement Score]]&lt;50,"Low",EmployeeData[[#This Row],[Engagement Score]]
&lt;70,"Moderate",
EmployeeData[[#This Row],[Engagement Score]]&lt;85,"High",TRUE,"Very high")</f>
        <v>Moderate</v>
      </c>
      <c r="U243">
        <v>5</v>
      </c>
      <c r="V243">
        <v>1.7</v>
      </c>
      <c r="W243" t="s">
        <v>50</v>
      </c>
      <c r="X243" t="s">
        <v>38</v>
      </c>
      <c r="Y243">
        <v>20</v>
      </c>
      <c r="Z243" t="s">
        <v>26</v>
      </c>
      <c r="AA243">
        <f>IF(EmployeeData[[#This Row],[Attrition]]="Yes",1,0)</f>
        <v>0</v>
      </c>
    </row>
    <row r="244" spans="1:27">
      <c r="A244" t="s">
        <v>295</v>
      </c>
      <c r="B244" t="str">
        <f>VLOOKUP(EmployeeData[[#This Row],[Employee ID]],GenderData[#All],2,FALSE)</f>
        <v>Female</v>
      </c>
      <c r="C244" t="s">
        <v>29</v>
      </c>
      <c r="D244" t="s">
        <v>30</v>
      </c>
      <c r="E244" t="s">
        <v>45</v>
      </c>
      <c r="F244" t="s">
        <v>32</v>
      </c>
      <c r="G244">
        <v>43</v>
      </c>
      <c r="H244" t="str">
        <f>IF(EmployeeData[[#This Row],[Age]]&lt;=31,"18-31",IF(EmployeeData[[#This Row],[Age]]&lt;=45,"32-45",IF(EmployeeData[[#This Row],[Age]]&lt;=59,"46-59",IF(EmployeeData[[#This Row],[Age]]&lt;=73,"60-73"))))</f>
        <v>32-45</v>
      </c>
      <c r="I244">
        <v>2.1</v>
      </c>
      <c r="J24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44">
        <v>1.4</v>
      </c>
      <c r="L244" s="2">
        <v>64200</v>
      </c>
      <c r="M244" s="3">
        <v>0.97</v>
      </c>
      <c r="N244" s="3" t="str">
        <f>IF(EmployeeData[[#This Row],[Compa-Ratio]]&lt;0.85,"less than 0.85",IF(EmployeeData[[#This Row],[Compa-Ratio]]&lt;1,"0.85-&lt;1.00",IF(EmployeeData[[#This Row],[Compa-Ratio]]&lt;1.15,"1.00-&lt;1.15",IF(EmployeeData[[#This Row],[Compa-Ratio]]&gt;=1.15,"1.15+"))))</f>
        <v>0.85-&lt;1.00</v>
      </c>
      <c r="O244" t="s">
        <v>37</v>
      </c>
      <c r="P244" t="s">
        <v>26</v>
      </c>
      <c r="Q244">
        <v>31</v>
      </c>
      <c r="R24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44">
        <v>58</v>
      </c>
      <c r="T244" t="str" cm="1">
        <f t="array" ref="T244">_xlfn.IFS(EmployeeData[[#This Row],[Engagement Score]]&lt;50,"Low",EmployeeData[[#This Row],[Engagement Score]]
&lt;70,"Moderate",
EmployeeData[[#This Row],[Engagement Score]]&lt;85,"High",TRUE,"Very high")</f>
        <v>Moderate</v>
      </c>
      <c r="U244">
        <v>3</v>
      </c>
      <c r="V244">
        <v>1</v>
      </c>
      <c r="W244" t="s">
        <v>50</v>
      </c>
      <c r="X244" t="s">
        <v>26</v>
      </c>
      <c r="Y244">
        <v>18</v>
      </c>
      <c r="Z244" t="s">
        <v>26</v>
      </c>
      <c r="AA244">
        <f>IF(EmployeeData[[#This Row],[Attrition]]="Yes",1,0)</f>
        <v>0</v>
      </c>
    </row>
    <row r="245" spans="1:27">
      <c r="A245" t="s">
        <v>296</v>
      </c>
      <c r="B245" t="str">
        <f>VLOOKUP(EmployeeData[[#This Row],[Employee ID]],GenderData[#All],2,FALSE)</f>
        <v>Male</v>
      </c>
      <c r="C245" t="s">
        <v>21</v>
      </c>
      <c r="D245" t="s">
        <v>22</v>
      </c>
      <c r="E245" t="s">
        <v>23</v>
      </c>
      <c r="F245" t="s">
        <v>36</v>
      </c>
      <c r="G245">
        <v>38</v>
      </c>
      <c r="H245" t="str">
        <f>IF(EmployeeData[[#This Row],[Age]]&lt;=31,"18-31",IF(EmployeeData[[#This Row],[Age]]&lt;=45,"32-45",IF(EmployeeData[[#This Row],[Age]]&lt;=59,"46-59",IF(EmployeeData[[#This Row],[Age]]&lt;=73,"60-73"))))</f>
        <v>32-45</v>
      </c>
      <c r="I245">
        <v>3.1</v>
      </c>
      <c r="J2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45">
        <v>2.6</v>
      </c>
      <c r="L245" s="2">
        <v>65900</v>
      </c>
      <c r="M245" s="3">
        <v>0.85</v>
      </c>
      <c r="N245" s="3" t="str">
        <f>IF(EmployeeData[[#This Row],[Compa-Ratio]]&lt;0.85,"less than 0.85",IF(EmployeeData[[#This Row],[Compa-Ratio]]&lt;1,"0.85-&lt;1.00",IF(EmployeeData[[#This Row],[Compa-Ratio]]&lt;1.15,"1.00-&lt;1.15",IF(EmployeeData[[#This Row],[Compa-Ratio]]&gt;=1.15,"1.15+"))))</f>
        <v>0.85-&lt;1.00</v>
      </c>
      <c r="O245" t="s">
        <v>37</v>
      </c>
      <c r="P245" t="s">
        <v>26</v>
      </c>
      <c r="Q245">
        <v>7</v>
      </c>
      <c r="R24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45">
        <v>52</v>
      </c>
      <c r="T245" t="str" cm="1">
        <f t="array" ref="T245">_xlfn.IFS(EmployeeData[[#This Row],[Engagement Score]]&lt;50,"Low",EmployeeData[[#This Row],[Engagement Score]]
&lt;70,"Moderate",
EmployeeData[[#This Row],[Engagement Score]]&lt;85,"High",TRUE,"Very high")</f>
        <v>Moderate</v>
      </c>
      <c r="U245">
        <v>4</v>
      </c>
      <c r="V245">
        <v>5.0999999999999996</v>
      </c>
      <c r="W245" t="s">
        <v>33</v>
      </c>
      <c r="X245" t="s">
        <v>26</v>
      </c>
      <c r="Y245">
        <v>23</v>
      </c>
      <c r="Z245" t="s">
        <v>26</v>
      </c>
      <c r="AA245">
        <f>IF(EmployeeData[[#This Row],[Attrition]]="Yes",1,0)</f>
        <v>0</v>
      </c>
    </row>
    <row r="246" spans="1:27">
      <c r="A246" t="s">
        <v>297</v>
      </c>
      <c r="B246" t="str">
        <f>VLOOKUP(EmployeeData[[#This Row],[Employee ID]],GenderData[#All],2,FALSE)</f>
        <v>Male</v>
      </c>
      <c r="C246" t="s">
        <v>48</v>
      </c>
      <c r="D246" t="s">
        <v>49</v>
      </c>
      <c r="E246" t="s">
        <v>31</v>
      </c>
      <c r="F246" t="s">
        <v>32</v>
      </c>
      <c r="G246">
        <v>50</v>
      </c>
      <c r="H246" t="str">
        <f>IF(EmployeeData[[#This Row],[Age]]&lt;=31,"18-31",IF(EmployeeData[[#This Row],[Age]]&lt;=45,"32-45",IF(EmployeeData[[#This Row],[Age]]&lt;=59,"46-59",IF(EmployeeData[[#This Row],[Age]]&lt;=73,"60-73"))))</f>
        <v>46-59</v>
      </c>
      <c r="I246">
        <v>0.6</v>
      </c>
      <c r="J246"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246">
        <v>0.6</v>
      </c>
      <c r="L246" s="2">
        <v>59000</v>
      </c>
      <c r="M246" s="3">
        <v>0.94</v>
      </c>
      <c r="N246" s="3" t="str">
        <f>IF(EmployeeData[[#This Row],[Compa-Ratio]]&lt;0.85,"less than 0.85",IF(EmployeeData[[#This Row],[Compa-Ratio]]&lt;1,"0.85-&lt;1.00",IF(EmployeeData[[#This Row],[Compa-Ratio]]&lt;1.15,"1.00-&lt;1.15",IF(EmployeeData[[#This Row],[Compa-Ratio]]&gt;=1.15,"1.15+"))))</f>
        <v>0.85-&lt;1.00</v>
      </c>
      <c r="O246" t="s">
        <v>37</v>
      </c>
      <c r="P246" t="s">
        <v>26</v>
      </c>
      <c r="Q246">
        <v>18</v>
      </c>
      <c r="R24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46">
        <v>81</v>
      </c>
      <c r="T246" t="str" cm="1">
        <f t="array" ref="T246">_xlfn.IFS(EmployeeData[[#This Row],[Engagement Score]]&lt;50,"Low",EmployeeData[[#This Row],[Engagement Score]]
&lt;70,"Moderate",
EmployeeData[[#This Row],[Engagement Score]]&lt;85,"High",TRUE,"Very high")</f>
        <v>High</v>
      </c>
      <c r="U246">
        <v>9</v>
      </c>
      <c r="V246">
        <v>3.2</v>
      </c>
      <c r="W246" t="s">
        <v>33</v>
      </c>
      <c r="X246" t="s">
        <v>26</v>
      </c>
      <c r="Y246">
        <v>16</v>
      </c>
      <c r="Z246" t="s">
        <v>38</v>
      </c>
      <c r="AA246">
        <f>IF(EmployeeData[[#This Row],[Attrition]]="Yes",1,0)</f>
        <v>1</v>
      </c>
    </row>
    <row r="247" spans="1:27">
      <c r="A247" t="s">
        <v>298</v>
      </c>
      <c r="B247" t="str">
        <f>VLOOKUP(EmployeeData[[#This Row],[Employee ID]],GenderData[#All],2,FALSE)</f>
        <v>Male</v>
      </c>
      <c r="C247" t="s">
        <v>29</v>
      </c>
      <c r="D247" t="s">
        <v>30</v>
      </c>
      <c r="E247" t="s">
        <v>73</v>
      </c>
      <c r="F247" t="s">
        <v>32</v>
      </c>
      <c r="G247">
        <v>31</v>
      </c>
      <c r="H247" t="str">
        <f>IF(EmployeeData[[#This Row],[Age]]&lt;=31,"18-31",IF(EmployeeData[[#This Row],[Age]]&lt;=45,"32-45",IF(EmployeeData[[#This Row],[Age]]&lt;=59,"46-59",IF(EmployeeData[[#This Row],[Age]]&lt;=73,"60-73"))))</f>
        <v>18-31</v>
      </c>
      <c r="I247">
        <v>4.5999999999999996</v>
      </c>
      <c r="J24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47">
        <v>4.5999999999999996</v>
      </c>
      <c r="L247" s="2">
        <v>62800</v>
      </c>
      <c r="M247" s="3">
        <v>1.04</v>
      </c>
      <c r="N247" s="3" t="str">
        <f>IF(EmployeeData[[#This Row],[Compa-Ratio]]&lt;0.85,"less than 0.85",IF(EmployeeData[[#This Row],[Compa-Ratio]]&lt;1,"0.85-&lt;1.00",IF(EmployeeData[[#This Row],[Compa-Ratio]]&lt;1.15,"1.00-&lt;1.15",IF(EmployeeData[[#This Row],[Compa-Ratio]]&gt;=1.15,"1.15+"))))</f>
        <v>1.00-&lt;1.15</v>
      </c>
      <c r="O247" t="s">
        <v>25</v>
      </c>
      <c r="P247" t="s">
        <v>26</v>
      </c>
      <c r="Q247">
        <v>16</v>
      </c>
      <c r="R24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47">
        <v>68</v>
      </c>
      <c r="T247" t="str" cm="1">
        <f t="array" ref="T247">_xlfn.IFS(EmployeeData[[#This Row],[Engagement Score]]&lt;50,"Low",EmployeeData[[#This Row],[Engagement Score]]
&lt;70,"Moderate",
EmployeeData[[#This Row],[Engagement Score]]&lt;85,"High",TRUE,"Very high")</f>
        <v>Moderate</v>
      </c>
      <c r="U247">
        <v>10</v>
      </c>
      <c r="V247">
        <v>1.4</v>
      </c>
      <c r="W247" t="s">
        <v>33</v>
      </c>
      <c r="X247" t="s">
        <v>26</v>
      </c>
      <c r="Y247">
        <v>6</v>
      </c>
      <c r="Z247" t="s">
        <v>26</v>
      </c>
      <c r="AA247">
        <f>IF(EmployeeData[[#This Row],[Attrition]]="Yes",1,0)</f>
        <v>0</v>
      </c>
    </row>
    <row r="248" spans="1:27">
      <c r="A248" t="s">
        <v>299</v>
      </c>
      <c r="B248" t="str">
        <f>VLOOKUP(EmployeeData[[#This Row],[Employee ID]],GenderData[#All],2,FALSE)</f>
        <v>Male</v>
      </c>
      <c r="C248" t="s">
        <v>21</v>
      </c>
      <c r="D248" t="s">
        <v>22</v>
      </c>
      <c r="E248" t="s">
        <v>55</v>
      </c>
      <c r="F248" t="s">
        <v>24</v>
      </c>
      <c r="G248">
        <v>39</v>
      </c>
      <c r="H248" t="str">
        <f>IF(EmployeeData[[#This Row],[Age]]&lt;=31,"18-31",IF(EmployeeData[[#This Row],[Age]]&lt;=45,"32-45",IF(EmployeeData[[#This Row],[Age]]&lt;=59,"46-59",IF(EmployeeData[[#This Row],[Age]]&lt;=73,"60-73"))))</f>
        <v>32-45</v>
      </c>
      <c r="I248">
        <v>6.1</v>
      </c>
      <c r="J24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48">
        <v>4.9000000000000004</v>
      </c>
      <c r="L248" s="2">
        <v>57000</v>
      </c>
      <c r="M248" s="3">
        <v>1.1499999999999999</v>
      </c>
      <c r="N248" s="3" t="str">
        <f>IF(EmployeeData[[#This Row],[Compa-Ratio]]&lt;0.85,"less than 0.85",IF(EmployeeData[[#This Row],[Compa-Ratio]]&lt;1,"0.85-&lt;1.00",IF(EmployeeData[[#This Row],[Compa-Ratio]]&lt;1.15,"1.00-&lt;1.15",IF(EmployeeData[[#This Row],[Compa-Ratio]]&gt;=1.15,"1.15+"))))</f>
        <v>1.15+</v>
      </c>
      <c r="O248" t="s">
        <v>37</v>
      </c>
      <c r="P248" t="s">
        <v>38</v>
      </c>
      <c r="Q248">
        <v>14</v>
      </c>
      <c r="R24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48">
        <v>74</v>
      </c>
      <c r="T248" t="str" cm="1">
        <f t="array" ref="T248">_xlfn.IFS(EmployeeData[[#This Row],[Engagement Score]]&lt;50,"Low",EmployeeData[[#This Row],[Engagement Score]]
&lt;70,"Moderate",
EmployeeData[[#This Row],[Engagement Score]]&lt;85,"High",TRUE,"Very high")</f>
        <v>High</v>
      </c>
      <c r="U248">
        <v>3</v>
      </c>
      <c r="V248">
        <v>2</v>
      </c>
      <c r="W248" t="s">
        <v>27</v>
      </c>
      <c r="X248" t="s">
        <v>26</v>
      </c>
      <c r="Y248">
        <v>57</v>
      </c>
      <c r="Z248" t="s">
        <v>26</v>
      </c>
      <c r="AA248">
        <f>IF(EmployeeData[[#This Row],[Attrition]]="Yes",1,0)</f>
        <v>0</v>
      </c>
    </row>
    <row r="249" spans="1:27">
      <c r="A249" t="s">
        <v>300</v>
      </c>
      <c r="B249" t="str">
        <f>VLOOKUP(EmployeeData[[#This Row],[Employee ID]],GenderData[#All],2,FALSE)</f>
        <v>Male</v>
      </c>
      <c r="C249" t="s">
        <v>29</v>
      </c>
      <c r="D249" t="s">
        <v>30</v>
      </c>
      <c r="E249" t="s">
        <v>41</v>
      </c>
      <c r="F249" t="s">
        <v>62</v>
      </c>
      <c r="G249">
        <v>23</v>
      </c>
      <c r="H249" t="str">
        <f>IF(EmployeeData[[#This Row],[Age]]&lt;=31,"18-31",IF(EmployeeData[[#This Row],[Age]]&lt;=45,"32-45",IF(EmployeeData[[#This Row],[Age]]&lt;=59,"46-59",IF(EmployeeData[[#This Row],[Age]]&lt;=73,"60-73"))))</f>
        <v>18-31</v>
      </c>
      <c r="I249">
        <v>7.3</v>
      </c>
      <c r="J24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49">
        <v>3</v>
      </c>
      <c r="L249" s="2">
        <v>31600</v>
      </c>
      <c r="M249" s="3">
        <v>0.86</v>
      </c>
      <c r="N249" s="3" t="str">
        <f>IF(EmployeeData[[#This Row],[Compa-Ratio]]&lt;0.85,"less than 0.85",IF(EmployeeData[[#This Row],[Compa-Ratio]]&lt;1,"0.85-&lt;1.00",IF(EmployeeData[[#This Row],[Compa-Ratio]]&lt;1.15,"1.00-&lt;1.15",IF(EmployeeData[[#This Row],[Compa-Ratio]]&gt;=1.15,"1.15+"))))</f>
        <v>0.85-&lt;1.00</v>
      </c>
      <c r="O249" t="s">
        <v>25</v>
      </c>
      <c r="P249" t="s">
        <v>26</v>
      </c>
      <c r="Q249">
        <v>28</v>
      </c>
      <c r="R24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49">
        <v>50</v>
      </c>
      <c r="T249" t="str" cm="1">
        <f t="array" ref="T249">_xlfn.IFS(EmployeeData[[#This Row],[Engagement Score]]&lt;50,"Low",EmployeeData[[#This Row],[Engagement Score]]
&lt;70,"Moderate",
EmployeeData[[#This Row],[Engagement Score]]&lt;85,"High",TRUE,"Very high")</f>
        <v>Moderate</v>
      </c>
      <c r="U249">
        <v>23</v>
      </c>
      <c r="V249">
        <v>3.4</v>
      </c>
      <c r="W249" t="s">
        <v>33</v>
      </c>
      <c r="X249" t="s">
        <v>26</v>
      </c>
      <c r="Y249">
        <v>8</v>
      </c>
      <c r="Z249" t="s">
        <v>38</v>
      </c>
      <c r="AA249">
        <f>IF(EmployeeData[[#This Row],[Attrition]]="Yes",1,0)</f>
        <v>1</v>
      </c>
    </row>
    <row r="250" spans="1:27">
      <c r="A250" t="s">
        <v>301</v>
      </c>
      <c r="B250" t="str">
        <f>VLOOKUP(EmployeeData[[#This Row],[Employee ID]],GenderData[#All],2,FALSE)</f>
        <v>Male</v>
      </c>
      <c r="C250" t="s">
        <v>29</v>
      </c>
      <c r="D250" t="s">
        <v>30</v>
      </c>
      <c r="E250" t="s">
        <v>23</v>
      </c>
      <c r="F250" t="s">
        <v>36</v>
      </c>
      <c r="G250">
        <v>21</v>
      </c>
      <c r="H250" t="str">
        <f>IF(EmployeeData[[#This Row],[Age]]&lt;=31,"18-31",IF(EmployeeData[[#This Row],[Age]]&lt;=45,"32-45",IF(EmployeeData[[#This Row],[Age]]&lt;=59,"46-59",IF(EmployeeData[[#This Row],[Age]]&lt;=73,"60-73"))))</f>
        <v>18-31</v>
      </c>
      <c r="I250">
        <v>0.9</v>
      </c>
      <c r="J25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250">
        <v>0.9</v>
      </c>
      <c r="L250" s="2">
        <v>86400</v>
      </c>
      <c r="M250" s="3">
        <v>1.06</v>
      </c>
      <c r="N250" s="3" t="str">
        <f>IF(EmployeeData[[#This Row],[Compa-Ratio]]&lt;0.85,"less than 0.85",IF(EmployeeData[[#This Row],[Compa-Ratio]]&lt;1,"0.85-&lt;1.00",IF(EmployeeData[[#This Row],[Compa-Ratio]]&lt;1.15,"1.00-&lt;1.15",IF(EmployeeData[[#This Row],[Compa-Ratio]]&gt;=1.15,"1.15+"))))</f>
        <v>1.00-&lt;1.15</v>
      </c>
      <c r="O250" t="s">
        <v>37</v>
      </c>
      <c r="P250" t="s">
        <v>26</v>
      </c>
      <c r="Q250">
        <v>10</v>
      </c>
      <c r="R25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50">
        <v>68</v>
      </c>
      <c r="T250" t="str" cm="1">
        <f t="array" ref="T250">_xlfn.IFS(EmployeeData[[#This Row],[Engagement Score]]&lt;50,"Low",EmployeeData[[#This Row],[Engagement Score]]
&lt;70,"Moderate",
EmployeeData[[#This Row],[Engagement Score]]&lt;85,"High",TRUE,"Very high")</f>
        <v>Moderate</v>
      </c>
      <c r="U250">
        <v>1</v>
      </c>
      <c r="V250">
        <v>0.6</v>
      </c>
      <c r="W250" t="s">
        <v>50</v>
      </c>
      <c r="X250" t="s">
        <v>26</v>
      </c>
      <c r="Y250">
        <v>26</v>
      </c>
      <c r="Z250" t="s">
        <v>38</v>
      </c>
      <c r="AA250">
        <f>IF(EmployeeData[[#This Row],[Attrition]]="Yes",1,0)</f>
        <v>1</v>
      </c>
    </row>
    <row r="251" spans="1:27">
      <c r="A251" t="s">
        <v>302</v>
      </c>
      <c r="B251" t="str">
        <f>VLOOKUP(EmployeeData[[#This Row],[Employee ID]],GenderData[#All],2,FALSE)</f>
        <v>Female</v>
      </c>
      <c r="C251" t="s">
        <v>52</v>
      </c>
      <c r="D251" t="s">
        <v>30</v>
      </c>
      <c r="E251" t="s">
        <v>31</v>
      </c>
      <c r="F251" t="s">
        <v>32</v>
      </c>
      <c r="G251">
        <v>43</v>
      </c>
      <c r="H251" t="str">
        <f>IF(EmployeeData[[#This Row],[Age]]&lt;=31,"18-31",IF(EmployeeData[[#This Row],[Age]]&lt;=45,"32-45",IF(EmployeeData[[#This Row],[Age]]&lt;=59,"46-59",IF(EmployeeData[[#This Row],[Age]]&lt;=73,"60-73"))))</f>
        <v>32-45</v>
      </c>
      <c r="I251">
        <v>2.1</v>
      </c>
      <c r="J2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51">
        <v>0.4</v>
      </c>
      <c r="L251" s="2">
        <v>71500</v>
      </c>
      <c r="M251" s="3">
        <v>1.1200000000000001</v>
      </c>
      <c r="N251" s="3" t="str">
        <f>IF(EmployeeData[[#This Row],[Compa-Ratio]]&lt;0.85,"less than 0.85",IF(EmployeeData[[#This Row],[Compa-Ratio]]&lt;1,"0.85-&lt;1.00",IF(EmployeeData[[#This Row],[Compa-Ratio]]&lt;1.15,"1.00-&lt;1.15",IF(EmployeeData[[#This Row],[Compa-Ratio]]&gt;=1.15,"1.15+"))))</f>
        <v>1.00-&lt;1.15</v>
      </c>
      <c r="O251" t="s">
        <v>25</v>
      </c>
      <c r="P251" t="s">
        <v>26</v>
      </c>
      <c r="Q251">
        <v>4</v>
      </c>
      <c r="R25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51">
        <v>63</v>
      </c>
      <c r="T251" t="str" cm="1">
        <f t="array" ref="T251">_xlfn.IFS(EmployeeData[[#This Row],[Engagement Score]]&lt;50,"Low",EmployeeData[[#This Row],[Engagement Score]]
&lt;70,"Moderate",
EmployeeData[[#This Row],[Engagement Score]]&lt;85,"High",TRUE,"Very high")</f>
        <v>Moderate</v>
      </c>
      <c r="U251">
        <v>2</v>
      </c>
      <c r="V251">
        <v>7.5</v>
      </c>
      <c r="W251" t="s">
        <v>33</v>
      </c>
      <c r="X251" t="s">
        <v>26</v>
      </c>
      <c r="Y251">
        <v>3</v>
      </c>
      <c r="Z251" t="s">
        <v>38</v>
      </c>
      <c r="AA251">
        <f>IF(EmployeeData[[#This Row],[Attrition]]="Yes",1,0)</f>
        <v>1</v>
      </c>
    </row>
    <row r="252" spans="1:27">
      <c r="A252" t="s">
        <v>303</v>
      </c>
      <c r="B252" t="str">
        <f>VLOOKUP(EmployeeData[[#This Row],[Employee ID]],GenderData[#All],2,FALSE)</f>
        <v>Female</v>
      </c>
      <c r="C252" t="s">
        <v>66</v>
      </c>
      <c r="D252" t="s">
        <v>67</v>
      </c>
      <c r="E252" t="s">
        <v>45</v>
      </c>
      <c r="F252" t="s">
        <v>36</v>
      </c>
      <c r="G252">
        <v>22</v>
      </c>
      <c r="H252" t="str">
        <f>IF(EmployeeData[[#This Row],[Age]]&lt;=31,"18-31",IF(EmployeeData[[#This Row],[Age]]&lt;=45,"32-45",IF(EmployeeData[[#This Row],[Age]]&lt;=59,"46-59",IF(EmployeeData[[#This Row],[Age]]&lt;=73,"60-73"))))</f>
        <v>18-31</v>
      </c>
      <c r="I252">
        <v>6.8</v>
      </c>
      <c r="J2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52">
        <v>5.0999999999999996</v>
      </c>
      <c r="L252" s="2">
        <v>72600</v>
      </c>
      <c r="M252" s="3">
        <v>0.9</v>
      </c>
      <c r="N252" s="3" t="str">
        <f>IF(EmployeeData[[#This Row],[Compa-Ratio]]&lt;0.85,"less than 0.85",IF(EmployeeData[[#This Row],[Compa-Ratio]]&lt;1,"0.85-&lt;1.00",IF(EmployeeData[[#This Row],[Compa-Ratio]]&lt;1.15,"1.00-&lt;1.15",IF(EmployeeData[[#This Row],[Compa-Ratio]]&gt;=1.15,"1.15+"))))</f>
        <v>0.85-&lt;1.00</v>
      </c>
      <c r="O252" t="s">
        <v>25</v>
      </c>
      <c r="P252" t="s">
        <v>26</v>
      </c>
      <c r="Q252">
        <v>16</v>
      </c>
      <c r="R2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52">
        <v>74</v>
      </c>
      <c r="T252" t="str" cm="1">
        <f t="array" ref="T252">_xlfn.IFS(EmployeeData[[#This Row],[Engagement Score]]&lt;50,"Low",EmployeeData[[#This Row],[Engagement Score]]
&lt;70,"Moderate",
EmployeeData[[#This Row],[Engagement Score]]&lt;85,"High",TRUE,"Very high")</f>
        <v>High</v>
      </c>
      <c r="U252">
        <v>3</v>
      </c>
      <c r="V252">
        <v>4.8</v>
      </c>
      <c r="W252" t="s">
        <v>27</v>
      </c>
      <c r="X252" t="s">
        <v>38</v>
      </c>
      <c r="Y252">
        <v>0</v>
      </c>
      <c r="Z252" t="s">
        <v>26</v>
      </c>
      <c r="AA252">
        <f>IF(EmployeeData[[#This Row],[Attrition]]="Yes",1,0)</f>
        <v>0</v>
      </c>
    </row>
    <row r="253" spans="1:27">
      <c r="A253" t="s">
        <v>304</v>
      </c>
      <c r="B253" t="str">
        <f>VLOOKUP(EmployeeData[[#This Row],[Employee ID]],GenderData[#All],2,FALSE)</f>
        <v>Male</v>
      </c>
      <c r="C253" t="s">
        <v>21</v>
      </c>
      <c r="D253" t="s">
        <v>22</v>
      </c>
      <c r="E253" t="s">
        <v>23</v>
      </c>
      <c r="F253" t="s">
        <v>24</v>
      </c>
      <c r="G253">
        <v>36</v>
      </c>
      <c r="H253" t="str">
        <f>IF(EmployeeData[[#This Row],[Age]]&lt;=31,"18-31",IF(EmployeeData[[#This Row],[Age]]&lt;=45,"32-45",IF(EmployeeData[[#This Row],[Age]]&lt;=59,"46-59",IF(EmployeeData[[#This Row],[Age]]&lt;=73,"60-73"))))</f>
        <v>32-45</v>
      </c>
      <c r="I253">
        <v>3.4</v>
      </c>
      <c r="J2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53">
        <v>2.8</v>
      </c>
      <c r="L253" s="2">
        <v>46500</v>
      </c>
      <c r="M253" s="3">
        <v>1</v>
      </c>
      <c r="N253" s="3" t="str">
        <f>IF(EmployeeData[[#This Row],[Compa-Ratio]]&lt;0.85,"less than 0.85",IF(EmployeeData[[#This Row],[Compa-Ratio]]&lt;1,"0.85-&lt;1.00",IF(EmployeeData[[#This Row],[Compa-Ratio]]&lt;1.15,"1.00-&lt;1.15",IF(EmployeeData[[#This Row],[Compa-Ratio]]&gt;=1.15,"1.15+"))))</f>
        <v>1.00-&lt;1.15</v>
      </c>
      <c r="O253" t="s">
        <v>25</v>
      </c>
      <c r="P253" t="s">
        <v>26</v>
      </c>
      <c r="Q253">
        <v>12</v>
      </c>
      <c r="R25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53">
        <v>60</v>
      </c>
      <c r="T253" t="str" cm="1">
        <f t="array" ref="T253">_xlfn.IFS(EmployeeData[[#This Row],[Engagement Score]]&lt;50,"Low",EmployeeData[[#This Row],[Engagement Score]]
&lt;70,"Moderate",
EmployeeData[[#This Row],[Engagement Score]]&lt;85,"High",TRUE,"Very high")</f>
        <v>Moderate</v>
      </c>
      <c r="U253">
        <v>2</v>
      </c>
      <c r="V253">
        <v>2.6</v>
      </c>
      <c r="W253" t="s">
        <v>33</v>
      </c>
      <c r="X253" t="s">
        <v>26</v>
      </c>
      <c r="Y253">
        <v>25</v>
      </c>
      <c r="Z253" t="s">
        <v>26</v>
      </c>
      <c r="AA253">
        <f>IF(EmployeeData[[#This Row],[Attrition]]="Yes",1,0)</f>
        <v>0</v>
      </c>
    </row>
    <row r="254" spans="1:27">
      <c r="A254" t="s">
        <v>305</v>
      </c>
      <c r="B254" t="str">
        <f>VLOOKUP(EmployeeData[[#This Row],[Employee ID]],GenderData[#All],2,FALSE)</f>
        <v>Male</v>
      </c>
      <c r="C254" t="s">
        <v>52</v>
      </c>
      <c r="D254" t="s">
        <v>30</v>
      </c>
      <c r="E254" t="s">
        <v>45</v>
      </c>
      <c r="F254" t="s">
        <v>62</v>
      </c>
      <c r="G254">
        <v>47</v>
      </c>
      <c r="H254" t="str">
        <f>IF(EmployeeData[[#This Row],[Age]]&lt;=31,"18-31",IF(EmployeeData[[#This Row],[Age]]&lt;=45,"32-45",IF(EmployeeData[[#This Row],[Age]]&lt;=59,"46-59",IF(EmployeeData[[#This Row],[Age]]&lt;=73,"60-73"))))</f>
        <v>46-59</v>
      </c>
      <c r="I254">
        <v>6</v>
      </c>
      <c r="J2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54">
        <v>1.2</v>
      </c>
      <c r="L254" s="2">
        <v>31900</v>
      </c>
      <c r="M254" s="3">
        <v>0.87</v>
      </c>
      <c r="N254" s="3" t="str">
        <f>IF(EmployeeData[[#This Row],[Compa-Ratio]]&lt;0.85,"less than 0.85",IF(EmployeeData[[#This Row],[Compa-Ratio]]&lt;1,"0.85-&lt;1.00",IF(EmployeeData[[#This Row],[Compa-Ratio]]&lt;1.15,"1.00-&lt;1.15",IF(EmployeeData[[#This Row],[Compa-Ratio]]&gt;=1.15,"1.15+"))))</f>
        <v>0.85-&lt;1.00</v>
      </c>
      <c r="O254" t="s">
        <v>25</v>
      </c>
      <c r="P254" t="s">
        <v>26</v>
      </c>
      <c r="Q254">
        <v>46</v>
      </c>
      <c r="R25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54">
        <v>79</v>
      </c>
      <c r="T254" t="str" cm="1">
        <f t="array" ref="T254">_xlfn.IFS(EmployeeData[[#This Row],[Engagement Score]]&lt;50,"Low",EmployeeData[[#This Row],[Engagement Score]]
&lt;70,"Moderate",
EmployeeData[[#This Row],[Engagement Score]]&lt;85,"High",TRUE,"Very high")</f>
        <v>High</v>
      </c>
      <c r="U254">
        <v>2</v>
      </c>
      <c r="V254">
        <v>7.3</v>
      </c>
      <c r="W254" t="s">
        <v>33</v>
      </c>
      <c r="X254" t="s">
        <v>38</v>
      </c>
      <c r="Y254">
        <v>26</v>
      </c>
      <c r="Z254" t="s">
        <v>26</v>
      </c>
      <c r="AA254">
        <f>IF(EmployeeData[[#This Row],[Attrition]]="Yes",1,0)</f>
        <v>0</v>
      </c>
    </row>
    <row r="255" spans="1:27">
      <c r="A255" t="s">
        <v>306</v>
      </c>
      <c r="B255" t="str">
        <f>VLOOKUP(EmployeeData[[#This Row],[Employee ID]],GenderData[#All],2,FALSE)</f>
        <v>Male</v>
      </c>
      <c r="C255" t="s">
        <v>66</v>
      </c>
      <c r="D255" t="s">
        <v>67</v>
      </c>
      <c r="E255" t="s">
        <v>45</v>
      </c>
      <c r="F255" t="s">
        <v>24</v>
      </c>
      <c r="G255">
        <v>45</v>
      </c>
      <c r="H255" t="str">
        <f>IF(EmployeeData[[#This Row],[Age]]&lt;=31,"18-31",IF(EmployeeData[[#This Row],[Age]]&lt;=45,"32-45",IF(EmployeeData[[#This Row],[Age]]&lt;=59,"46-59",IF(EmployeeData[[#This Row],[Age]]&lt;=73,"60-73"))))</f>
        <v>32-45</v>
      </c>
      <c r="I255">
        <v>1.3</v>
      </c>
      <c r="J25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55">
        <v>1</v>
      </c>
      <c r="L255" s="2">
        <v>46900</v>
      </c>
      <c r="M255" s="3">
        <v>0.98</v>
      </c>
      <c r="N255" s="3" t="str">
        <f>IF(EmployeeData[[#This Row],[Compa-Ratio]]&lt;0.85,"less than 0.85",IF(EmployeeData[[#This Row],[Compa-Ratio]]&lt;1,"0.85-&lt;1.00",IF(EmployeeData[[#This Row],[Compa-Ratio]]&lt;1.15,"1.00-&lt;1.15",IF(EmployeeData[[#This Row],[Compa-Ratio]]&gt;=1.15,"1.15+"))))</f>
        <v>0.85-&lt;1.00</v>
      </c>
      <c r="O255" t="s">
        <v>25</v>
      </c>
      <c r="P255" t="s">
        <v>38</v>
      </c>
      <c r="Q255">
        <v>22</v>
      </c>
      <c r="R2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55">
        <v>57</v>
      </c>
      <c r="T255" t="str" cm="1">
        <f t="array" ref="T255">_xlfn.IFS(EmployeeData[[#This Row],[Engagement Score]]&lt;50,"Low",EmployeeData[[#This Row],[Engagement Score]]
&lt;70,"Moderate",
EmployeeData[[#This Row],[Engagement Score]]&lt;85,"High",TRUE,"Very high")</f>
        <v>Moderate</v>
      </c>
      <c r="U255">
        <v>10</v>
      </c>
      <c r="V255">
        <v>6.5</v>
      </c>
      <c r="W255" t="s">
        <v>33</v>
      </c>
      <c r="X255" t="s">
        <v>38</v>
      </c>
      <c r="Y255">
        <v>39</v>
      </c>
      <c r="Z255" t="s">
        <v>38</v>
      </c>
      <c r="AA255">
        <f>IF(EmployeeData[[#This Row],[Attrition]]="Yes",1,0)</f>
        <v>1</v>
      </c>
    </row>
    <row r="256" spans="1:27">
      <c r="A256" t="s">
        <v>307</v>
      </c>
      <c r="B256" t="str">
        <f>VLOOKUP(EmployeeData[[#This Row],[Employee ID]],GenderData[#All],2,FALSE)</f>
        <v>Female</v>
      </c>
      <c r="C256" t="s">
        <v>43</v>
      </c>
      <c r="D256" t="s">
        <v>44</v>
      </c>
      <c r="E256" t="s">
        <v>23</v>
      </c>
      <c r="F256" t="s">
        <v>32</v>
      </c>
      <c r="G256">
        <v>32</v>
      </c>
      <c r="H256" t="str">
        <f>IF(EmployeeData[[#This Row],[Age]]&lt;=31,"18-31",IF(EmployeeData[[#This Row],[Age]]&lt;=45,"32-45",IF(EmployeeData[[#This Row],[Age]]&lt;=59,"46-59",IF(EmployeeData[[#This Row],[Age]]&lt;=73,"60-73"))))</f>
        <v>32-45</v>
      </c>
      <c r="I256">
        <v>9.3000000000000007</v>
      </c>
      <c r="J2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56">
        <v>6.4</v>
      </c>
      <c r="L256" s="2">
        <v>61800</v>
      </c>
      <c r="M256" s="3">
        <v>0.99</v>
      </c>
      <c r="N256" s="3" t="str">
        <f>IF(EmployeeData[[#This Row],[Compa-Ratio]]&lt;0.85,"less than 0.85",IF(EmployeeData[[#This Row],[Compa-Ratio]]&lt;1,"0.85-&lt;1.00",IF(EmployeeData[[#This Row],[Compa-Ratio]]&lt;1.15,"1.00-&lt;1.15",IF(EmployeeData[[#This Row],[Compa-Ratio]]&gt;=1.15,"1.15+"))))</f>
        <v>0.85-&lt;1.00</v>
      </c>
      <c r="O256" t="s">
        <v>25</v>
      </c>
      <c r="P256" t="s">
        <v>26</v>
      </c>
      <c r="Q256">
        <v>12</v>
      </c>
      <c r="R25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56">
        <v>59</v>
      </c>
      <c r="T256" t="str" cm="1">
        <f t="array" ref="T256">_xlfn.IFS(EmployeeData[[#This Row],[Engagement Score]]&lt;50,"Low",EmployeeData[[#This Row],[Engagement Score]]
&lt;70,"Moderate",
EmployeeData[[#This Row],[Engagement Score]]&lt;85,"High",TRUE,"Very high")</f>
        <v>Moderate</v>
      </c>
      <c r="U256">
        <v>7</v>
      </c>
      <c r="V256">
        <v>2.2000000000000002</v>
      </c>
      <c r="W256" t="s">
        <v>33</v>
      </c>
      <c r="X256" t="s">
        <v>38</v>
      </c>
      <c r="Y256">
        <v>29</v>
      </c>
      <c r="Z256" t="s">
        <v>38</v>
      </c>
      <c r="AA256">
        <f>IF(EmployeeData[[#This Row],[Attrition]]="Yes",1,0)</f>
        <v>1</v>
      </c>
    </row>
    <row r="257" spans="1:27">
      <c r="A257" t="s">
        <v>308</v>
      </c>
      <c r="B257" t="str">
        <f>VLOOKUP(EmployeeData[[#This Row],[Employee ID]],GenderData[#All],2,FALSE)</f>
        <v>Male</v>
      </c>
      <c r="C257" t="s">
        <v>40</v>
      </c>
      <c r="D257" t="s">
        <v>40</v>
      </c>
      <c r="E257" t="s">
        <v>23</v>
      </c>
      <c r="F257" t="s">
        <v>24</v>
      </c>
      <c r="G257">
        <v>24</v>
      </c>
      <c r="H257" t="str">
        <f>IF(EmployeeData[[#This Row],[Age]]&lt;=31,"18-31",IF(EmployeeData[[#This Row],[Age]]&lt;=45,"32-45",IF(EmployeeData[[#This Row],[Age]]&lt;=59,"46-59",IF(EmployeeData[[#This Row],[Age]]&lt;=73,"60-73"))))</f>
        <v>18-31</v>
      </c>
      <c r="I257">
        <v>1.2</v>
      </c>
      <c r="J25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57">
        <v>1.2</v>
      </c>
      <c r="L257" s="2">
        <v>51500</v>
      </c>
      <c r="M257" s="3">
        <v>1.03</v>
      </c>
      <c r="N257" s="3" t="str">
        <f>IF(EmployeeData[[#This Row],[Compa-Ratio]]&lt;0.85,"less than 0.85",IF(EmployeeData[[#This Row],[Compa-Ratio]]&lt;1,"0.85-&lt;1.00",IF(EmployeeData[[#This Row],[Compa-Ratio]]&lt;1.15,"1.00-&lt;1.15",IF(EmployeeData[[#This Row],[Compa-Ratio]]&gt;=1.15,"1.15+"))))</f>
        <v>1.00-&lt;1.15</v>
      </c>
      <c r="O257" t="s">
        <v>37</v>
      </c>
      <c r="P257" t="s">
        <v>26</v>
      </c>
      <c r="Q257">
        <v>6</v>
      </c>
      <c r="R25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57">
        <v>92</v>
      </c>
      <c r="T257" t="str" cm="1">
        <f t="array" ref="T257">_xlfn.IFS(EmployeeData[[#This Row],[Engagement Score]]&lt;50,"Low",EmployeeData[[#This Row],[Engagement Score]]
&lt;70,"Moderate",
EmployeeData[[#This Row],[Engagement Score]]&lt;85,"High",TRUE,"Very high")</f>
        <v>Very high</v>
      </c>
      <c r="U257">
        <v>5</v>
      </c>
      <c r="V257">
        <v>2.1</v>
      </c>
      <c r="W257" t="s">
        <v>33</v>
      </c>
      <c r="X257" t="s">
        <v>26</v>
      </c>
      <c r="Y257">
        <v>22</v>
      </c>
      <c r="Z257" t="s">
        <v>38</v>
      </c>
      <c r="AA257">
        <f>IF(EmployeeData[[#This Row],[Attrition]]="Yes",1,0)</f>
        <v>1</v>
      </c>
    </row>
    <row r="258" spans="1:27">
      <c r="A258" t="s">
        <v>309</v>
      </c>
      <c r="B258" t="str">
        <f>VLOOKUP(EmployeeData[[#This Row],[Employee ID]],GenderData[#All],2,FALSE)</f>
        <v>Female</v>
      </c>
      <c r="C258" t="s">
        <v>29</v>
      </c>
      <c r="D258" t="s">
        <v>30</v>
      </c>
      <c r="E258" t="s">
        <v>23</v>
      </c>
      <c r="F258" t="s">
        <v>24</v>
      </c>
      <c r="G258">
        <v>43</v>
      </c>
      <c r="H258" t="str">
        <f>IF(EmployeeData[[#This Row],[Age]]&lt;=31,"18-31",IF(EmployeeData[[#This Row],[Age]]&lt;=45,"32-45",IF(EmployeeData[[#This Row],[Age]]&lt;=59,"46-59",IF(EmployeeData[[#This Row],[Age]]&lt;=73,"60-73"))))</f>
        <v>32-45</v>
      </c>
      <c r="I258">
        <v>4.5</v>
      </c>
      <c r="J2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58">
        <v>1.8</v>
      </c>
      <c r="L258" s="2">
        <v>53800</v>
      </c>
      <c r="M258" s="3">
        <v>1.1200000000000001</v>
      </c>
      <c r="N258" s="3" t="str">
        <f>IF(EmployeeData[[#This Row],[Compa-Ratio]]&lt;0.85,"less than 0.85",IF(EmployeeData[[#This Row],[Compa-Ratio]]&lt;1,"0.85-&lt;1.00",IF(EmployeeData[[#This Row],[Compa-Ratio]]&lt;1.15,"1.00-&lt;1.15",IF(EmployeeData[[#This Row],[Compa-Ratio]]&gt;=1.15,"1.15+"))))</f>
        <v>1.00-&lt;1.15</v>
      </c>
      <c r="O258" t="s">
        <v>25</v>
      </c>
      <c r="P258" t="s">
        <v>26</v>
      </c>
      <c r="Q258">
        <v>1</v>
      </c>
      <c r="R25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58">
        <v>67</v>
      </c>
      <c r="T258" t="str" cm="1">
        <f t="array" ref="T258">_xlfn.IFS(EmployeeData[[#This Row],[Engagement Score]]&lt;50,"Low",EmployeeData[[#This Row],[Engagement Score]]
&lt;70,"Moderate",
EmployeeData[[#This Row],[Engagement Score]]&lt;85,"High",TRUE,"Very high")</f>
        <v>Moderate</v>
      </c>
      <c r="U258">
        <v>3</v>
      </c>
      <c r="V258">
        <v>2.2000000000000002</v>
      </c>
      <c r="W258" t="s">
        <v>27</v>
      </c>
      <c r="X258" t="s">
        <v>26</v>
      </c>
      <c r="Y258">
        <v>13</v>
      </c>
      <c r="Z258" t="s">
        <v>26</v>
      </c>
      <c r="AA258">
        <f>IF(EmployeeData[[#This Row],[Attrition]]="Yes",1,0)</f>
        <v>0</v>
      </c>
    </row>
    <row r="259" spans="1:27">
      <c r="A259" t="s">
        <v>310</v>
      </c>
      <c r="B259" t="str">
        <f>VLOOKUP(EmployeeData[[#This Row],[Employee ID]],GenderData[#All],2,FALSE)</f>
        <v>Female</v>
      </c>
      <c r="C259" t="s">
        <v>35</v>
      </c>
      <c r="D259" t="s">
        <v>22</v>
      </c>
      <c r="E259" t="s">
        <v>23</v>
      </c>
      <c r="F259" t="s">
        <v>24</v>
      </c>
      <c r="G259">
        <v>50</v>
      </c>
      <c r="H259" t="str">
        <f>IF(EmployeeData[[#This Row],[Age]]&lt;=31,"18-31",IF(EmployeeData[[#This Row],[Age]]&lt;=45,"32-45",IF(EmployeeData[[#This Row],[Age]]&lt;=59,"46-59",IF(EmployeeData[[#This Row],[Age]]&lt;=73,"60-73"))))</f>
        <v>46-59</v>
      </c>
      <c r="I259">
        <v>4.5999999999999996</v>
      </c>
      <c r="J2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59">
        <v>0.4</v>
      </c>
      <c r="L259" s="2">
        <v>44100</v>
      </c>
      <c r="M259" s="3">
        <v>0.94</v>
      </c>
      <c r="N259" s="3" t="str">
        <f>IF(EmployeeData[[#This Row],[Compa-Ratio]]&lt;0.85,"less than 0.85",IF(EmployeeData[[#This Row],[Compa-Ratio]]&lt;1,"0.85-&lt;1.00",IF(EmployeeData[[#This Row],[Compa-Ratio]]&lt;1.15,"1.00-&lt;1.15",IF(EmployeeData[[#This Row],[Compa-Ratio]]&gt;=1.15,"1.15+"))))</f>
        <v>0.85-&lt;1.00</v>
      </c>
      <c r="O259" t="s">
        <v>25</v>
      </c>
      <c r="P259" t="s">
        <v>26</v>
      </c>
      <c r="Q259">
        <v>7</v>
      </c>
      <c r="R25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59">
        <v>56</v>
      </c>
      <c r="T259" t="str" cm="1">
        <f t="array" ref="T259">_xlfn.IFS(EmployeeData[[#This Row],[Engagement Score]]&lt;50,"Low",EmployeeData[[#This Row],[Engagement Score]]
&lt;70,"Moderate",
EmployeeData[[#This Row],[Engagement Score]]&lt;85,"High",TRUE,"Very high")</f>
        <v>Moderate</v>
      </c>
      <c r="U259">
        <v>2</v>
      </c>
      <c r="V259">
        <v>3.8</v>
      </c>
      <c r="W259" t="s">
        <v>33</v>
      </c>
      <c r="X259" t="s">
        <v>26</v>
      </c>
      <c r="Y259">
        <v>42</v>
      </c>
      <c r="Z259" t="s">
        <v>26</v>
      </c>
      <c r="AA259">
        <f>IF(EmployeeData[[#This Row],[Attrition]]="Yes",1,0)</f>
        <v>0</v>
      </c>
    </row>
    <row r="260" spans="1:27">
      <c r="A260" t="s">
        <v>311</v>
      </c>
      <c r="B260" t="str">
        <f>VLOOKUP(EmployeeData[[#This Row],[Employee ID]],GenderData[#All],2,FALSE)</f>
        <v>Male</v>
      </c>
      <c r="C260" t="s">
        <v>40</v>
      </c>
      <c r="D260" t="s">
        <v>40</v>
      </c>
      <c r="E260" t="s">
        <v>23</v>
      </c>
      <c r="F260" t="s">
        <v>62</v>
      </c>
      <c r="G260">
        <v>32</v>
      </c>
      <c r="H260" t="str">
        <f>IF(EmployeeData[[#This Row],[Age]]&lt;=31,"18-31",IF(EmployeeData[[#This Row],[Age]]&lt;=45,"32-45",IF(EmployeeData[[#This Row],[Age]]&lt;=59,"46-59",IF(EmployeeData[[#This Row],[Age]]&lt;=73,"60-73"))))</f>
        <v>32-45</v>
      </c>
      <c r="I260">
        <v>2.7</v>
      </c>
      <c r="J26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0">
        <v>2.7</v>
      </c>
      <c r="L260" s="2">
        <v>28200</v>
      </c>
      <c r="M260" s="3">
        <v>0.75</v>
      </c>
      <c r="N260" s="3" t="str">
        <f>IF(EmployeeData[[#This Row],[Compa-Ratio]]&lt;0.85,"less than 0.85",IF(EmployeeData[[#This Row],[Compa-Ratio]]&lt;1,"0.85-&lt;1.00",IF(EmployeeData[[#This Row],[Compa-Ratio]]&lt;1.15,"1.00-&lt;1.15",IF(EmployeeData[[#This Row],[Compa-Ratio]]&gt;=1.15,"1.15+"))))</f>
        <v>less than 0.85</v>
      </c>
      <c r="O260" t="s">
        <v>25</v>
      </c>
      <c r="P260" t="s">
        <v>38</v>
      </c>
      <c r="Q260">
        <v>17</v>
      </c>
      <c r="R2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0">
        <v>75</v>
      </c>
      <c r="T260" t="str" cm="1">
        <f t="array" ref="T260">_xlfn.IFS(EmployeeData[[#This Row],[Engagement Score]]&lt;50,"Low",EmployeeData[[#This Row],[Engagement Score]]
&lt;70,"Moderate",
EmployeeData[[#This Row],[Engagement Score]]&lt;85,"High",TRUE,"Very high")</f>
        <v>High</v>
      </c>
      <c r="U260">
        <v>2</v>
      </c>
      <c r="V260">
        <v>3.6</v>
      </c>
      <c r="W260" t="s">
        <v>33</v>
      </c>
      <c r="X260" t="s">
        <v>26</v>
      </c>
      <c r="Y260">
        <v>35</v>
      </c>
      <c r="Z260" t="s">
        <v>26</v>
      </c>
      <c r="AA260">
        <f>IF(EmployeeData[[#This Row],[Attrition]]="Yes",1,0)</f>
        <v>0</v>
      </c>
    </row>
    <row r="261" spans="1:27">
      <c r="A261" t="s">
        <v>312</v>
      </c>
      <c r="B261" t="str">
        <f>VLOOKUP(EmployeeData[[#This Row],[Employee ID]],GenderData[#All],2,FALSE)</f>
        <v>Female</v>
      </c>
      <c r="C261" t="s">
        <v>48</v>
      </c>
      <c r="D261" t="s">
        <v>49</v>
      </c>
      <c r="E261" t="s">
        <v>23</v>
      </c>
      <c r="F261" t="s">
        <v>32</v>
      </c>
      <c r="G261">
        <v>31</v>
      </c>
      <c r="H261" t="str">
        <f>IF(EmployeeData[[#This Row],[Age]]&lt;=31,"18-31",IF(EmployeeData[[#This Row],[Age]]&lt;=45,"32-45",IF(EmployeeData[[#This Row],[Age]]&lt;=59,"46-59",IF(EmployeeData[[#This Row],[Age]]&lt;=73,"60-73"))))</f>
        <v>18-31</v>
      </c>
      <c r="I261">
        <v>5.5</v>
      </c>
      <c r="J26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61">
        <v>0.7</v>
      </c>
      <c r="L261" s="2">
        <v>61900</v>
      </c>
      <c r="M261" s="3">
        <v>1.02</v>
      </c>
      <c r="N261" s="3" t="str">
        <f>IF(EmployeeData[[#This Row],[Compa-Ratio]]&lt;0.85,"less than 0.85",IF(EmployeeData[[#This Row],[Compa-Ratio]]&lt;1,"0.85-&lt;1.00",IF(EmployeeData[[#This Row],[Compa-Ratio]]&lt;1.15,"1.00-&lt;1.15",IF(EmployeeData[[#This Row],[Compa-Ratio]]&gt;=1.15,"1.15+"))))</f>
        <v>1.00-&lt;1.15</v>
      </c>
      <c r="O261" t="s">
        <v>25</v>
      </c>
      <c r="P261" t="s">
        <v>26</v>
      </c>
      <c r="Q261">
        <v>29</v>
      </c>
      <c r="R26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61">
        <v>62</v>
      </c>
      <c r="T261" t="str" cm="1">
        <f t="array" ref="T261">_xlfn.IFS(EmployeeData[[#This Row],[Engagement Score]]&lt;50,"Low",EmployeeData[[#This Row],[Engagement Score]]
&lt;70,"Moderate",
EmployeeData[[#This Row],[Engagement Score]]&lt;85,"High",TRUE,"Very high")</f>
        <v>Moderate</v>
      </c>
      <c r="U261">
        <v>10</v>
      </c>
      <c r="V261">
        <v>0.4</v>
      </c>
      <c r="W261" t="s">
        <v>50</v>
      </c>
      <c r="X261" t="s">
        <v>26</v>
      </c>
      <c r="Y261">
        <v>9</v>
      </c>
      <c r="Z261" t="s">
        <v>26</v>
      </c>
      <c r="AA261">
        <f>IF(EmployeeData[[#This Row],[Attrition]]="Yes",1,0)</f>
        <v>0</v>
      </c>
    </row>
    <row r="262" spans="1:27">
      <c r="A262" t="s">
        <v>313</v>
      </c>
      <c r="B262" t="str">
        <f>VLOOKUP(EmployeeData[[#This Row],[Employee ID]],GenderData[#All],2,FALSE)</f>
        <v>Male</v>
      </c>
      <c r="C262" t="s">
        <v>40</v>
      </c>
      <c r="D262" t="s">
        <v>40</v>
      </c>
      <c r="E262" t="s">
        <v>23</v>
      </c>
      <c r="F262" t="s">
        <v>24</v>
      </c>
      <c r="G262">
        <v>33</v>
      </c>
      <c r="H262" t="str">
        <f>IF(EmployeeData[[#This Row],[Age]]&lt;=31,"18-31",IF(EmployeeData[[#This Row],[Age]]&lt;=45,"32-45",IF(EmployeeData[[#This Row],[Age]]&lt;=59,"46-59",IF(EmployeeData[[#This Row],[Age]]&lt;=73,"60-73"))))</f>
        <v>32-45</v>
      </c>
      <c r="I262">
        <v>5.6</v>
      </c>
      <c r="J26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62">
        <v>1.5</v>
      </c>
      <c r="L262" s="2">
        <v>49500</v>
      </c>
      <c r="M262" s="3">
        <v>1.01</v>
      </c>
      <c r="N262" s="3" t="str">
        <f>IF(EmployeeData[[#This Row],[Compa-Ratio]]&lt;0.85,"less than 0.85",IF(EmployeeData[[#This Row],[Compa-Ratio]]&lt;1,"0.85-&lt;1.00",IF(EmployeeData[[#This Row],[Compa-Ratio]]&lt;1.15,"1.00-&lt;1.15",IF(EmployeeData[[#This Row],[Compa-Ratio]]&gt;=1.15,"1.15+"))))</f>
        <v>1.00-&lt;1.15</v>
      </c>
      <c r="O262" t="s">
        <v>25</v>
      </c>
      <c r="P262" t="s">
        <v>26</v>
      </c>
      <c r="Q262">
        <v>26</v>
      </c>
      <c r="R26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62">
        <v>58</v>
      </c>
      <c r="T262" t="str" cm="1">
        <f t="array" ref="T262">_xlfn.IFS(EmployeeData[[#This Row],[Engagement Score]]&lt;50,"Low",EmployeeData[[#This Row],[Engagement Score]]
&lt;70,"Moderate",
EmployeeData[[#This Row],[Engagement Score]]&lt;85,"High",TRUE,"Very high")</f>
        <v>Moderate</v>
      </c>
      <c r="U262">
        <v>10</v>
      </c>
      <c r="V262">
        <v>3.5</v>
      </c>
      <c r="W262" t="s">
        <v>50</v>
      </c>
      <c r="X262" t="s">
        <v>26</v>
      </c>
      <c r="Y262">
        <v>24</v>
      </c>
      <c r="Z262" t="s">
        <v>26</v>
      </c>
      <c r="AA262">
        <f>IF(EmployeeData[[#This Row],[Attrition]]="Yes",1,0)</f>
        <v>0</v>
      </c>
    </row>
    <row r="263" spans="1:27">
      <c r="A263" t="s">
        <v>314</v>
      </c>
      <c r="B263" t="str">
        <f>VLOOKUP(EmployeeData[[#This Row],[Employee ID]],GenderData[#All],2,FALSE)</f>
        <v>Female</v>
      </c>
      <c r="C263" t="s">
        <v>29</v>
      </c>
      <c r="D263" t="s">
        <v>30</v>
      </c>
      <c r="E263" t="s">
        <v>41</v>
      </c>
      <c r="F263" t="s">
        <v>36</v>
      </c>
      <c r="G263">
        <v>43</v>
      </c>
      <c r="H263" t="str">
        <f>IF(EmployeeData[[#This Row],[Age]]&lt;=31,"18-31",IF(EmployeeData[[#This Row],[Age]]&lt;=45,"32-45",IF(EmployeeData[[#This Row],[Age]]&lt;=59,"46-59",IF(EmployeeData[[#This Row],[Age]]&lt;=73,"60-73"))))</f>
        <v>32-45</v>
      </c>
      <c r="I263">
        <v>5.2</v>
      </c>
      <c r="J26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63">
        <v>1.8</v>
      </c>
      <c r="L263" s="2">
        <v>80100</v>
      </c>
      <c r="M263" s="3">
        <v>1.01</v>
      </c>
      <c r="N263" s="3" t="str">
        <f>IF(EmployeeData[[#This Row],[Compa-Ratio]]&lt;0.85,"less than 0.85",IF(EmployeeData[[#This Row],[Compa-Ratio]]&lt;1,"0.85-&lt;1.00",IF(EmployeeData[[#This Row],[Compa-Ratio]]&lt;1.15,"1.00-&lt;1.15",IF(EmployeeData[[#This Row],[Compa-Ratio]]&gt;=1.15,"1.15+"))))</f>
        <v>1.00-&lt;1.15</v>
      </c>
      <c r="O263" t="s">
        <v>37</v>
      </c>
      <c r="P263" t="s">
        <v>38</v>
      </c>
      <c r="Q263">
        <v>18</v>
      </c>
      <c r="R2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3">
        <v>64</v>
      </c>
      <c r="T263" t="str" cm="1">
        <f t="array" ref="T263">_xlfn.IFS(EmployeeData[[#This Row],[Engagement Score]]&lt;50,"Low",EmployeeData[[#This Row],[Engagement Score]]
&lt;70,"Moderate",
EmployeeData[[#This Row],[Engagement Score]]&lt;85,"High",TRUE,"Very high")</f>
        <v>Moderate</v>
      </c>
      <c r="U263">
        <v>4</v>
      </c>
      <c r="V263">
        <v>3.5</v>
      </c>
      <c r="W263" t="s">
        <v>33</v>
      </c>
      <c r="X263" t="s">
        <v>26</v>
      </c>
      <c r="Y263">
        <v>26</v>
      </c>
      <c r="Z263" t="s">
        <v>26</v>
      </c>
      <c r="AA263">
        <f>IF(EmployeeData[[#This Row],[Attrition]]="Yes",1,0)</f>
        <v>0</v>
      </c>
    </row>
    <row r="264" spans="1:27">
      <c r="A264" t="s">
        <v>315</v>
      </c>
      <c r="B264" t="str">
        <f>VLOOKUP(EmployeeData[[#This Row],[Employee ID]],GenderData[#All],2,FALSE)</f>
        <v>Male</v>
      </c>
      <c r="C264" t="s">
        <v>43</v>
      </c>
      <c r="D264" t="s">
        <v>44</v>
      </c>
      <c r="E264" t="s">
        <v>55</v>
      </c>
      <c r="F264" t="s">
        <v>24</v>
      </c>
      <c r="G264">
        <v>49</v>
      </c>
      <c r="H264" t="str">
        <f>IF(EmployeeData[[#This Row],[Age]]&lt;=31,"18-31",IF(EmployeeData[[#This Row],[Age]]&lt;=45,"32-45",IF(EmployeeData[[#This Row],[Age]]&lt;=59,"46-59",IF(EmployeeData[[#This Row],[Age]]&lt;=73,"60-73"))))</f>
        <v>46-59</v>
      </c>
      <c r="I264">
        <v>2.6</v>
      </c>
      <c r="J26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4">
        <v>1</v>
      </c>
      <c r="L264" s="2">
        <v>46300</v>
      </c>
      <c r="M264" s="3">
        <v>0.98</v>
      </c>
      <c r="N264" s="3" t="str">
        <f>IF(EmployeeData[[#This Row],[Compa-Ratio]]&lt;0.85,"less than 0.85",IF(EmployeeData[[#This Row],[Compa-Ratio]]&lt;1,"0.85-&lt;1.00",IF(EmployeeData[[#This Row],[Compa-Ratio]]&lt;1.15,"1.00-&lt;1.15",IF(EmployeeData[[#This Row],[Compa-Ratio]]&gt;=1.15,"1.15+"))))</f>
        <v>0.85-&lt;1.00</v>
      </c>
      <c r="O264" t="s">
        <v>25</v>
      </c>
      <c r="P264" t="s">
        <v>38</v>
      </c>
      <c r="Q264">
        <v>13</v>
      </c>
      <c r="R2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4">
        <v>100</v>
      </c>
      <c r="T264" t="str" cm="1">
        <f t="array" ref="T264">_xlfn.IFS(EmployeeData[[#This Row],[Engagement Score]]&lt;50,"Low",EmployeeData[[#This Row],[Engagement Score]]
&lt;70,"Moderate",
EmployeeData[[#This Row],[Engagement Score]]&lt;85,"High",TRUE,"Very high")</f>
        <v>Very high</v>
      </c>
      <c r="U264">
        <v>1</v>
      </c>
      <c r="V264">
        <v>2.2000000000000002</v>
      </c>
      <c r="W264" t="s">
        <v>50</v>
      </c>
      <c r="X264" t="s">
        <v>26</v>
      </c>
      <c r="Y264">
        <v>20</v>
      </c>
      <c r="Z264" t="s">
        <v>26</v>
      </c>
      <c r="AA264">
        <f>IF(EmployeeData[[#This Row],[Attrition]]="Yes",1,0)</f>
        <v>0</v>
      </c>
    </row>
    <row r="265" spans="1:27">
      <c r="A265" t="s">
        <v>316</v>
      </c>
      <c r="B265" t="str">
        <f>VLOOKUP(EmployeeData[[#This Row],[Employee ID]],GenderData[#All],2,FALSE)</f>
        <v>Male</v>
      </c>
      <c r="C265" t="s">
        <v>21</v>
      </c>
      <c r="D265" t="s">
        <v>22</v>
      </c>
      <c r="E265" t="s">
        <v>23</v>
      </c>
      <c r="F265" t="s">
        <v>24</v>
      </c>
      <c r="G265">
        <v>27</v>
      </c>
      <c r="H265" t="str">
        <f>IF(EmployeeData[[#This Row],[Age]]&lt;=31,"18-31",IF(EmployeeData[[#This Row],[Age]]&lt;=45,"32-45",IF(EmployeeData[[#This Row],[Age]]&lt;=59,"46-59",IF(EmployeeData[[#This Row],[Age]]&lt;=73,"60-73"))))</f>
        <v>18-31</v>
      </c>
      <c r="I265">
        <v>2.2000000000000002</v>
      </c>
      <c r="J2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5">
        <v>1.7</v>
      </c>
      <c r="L265" s="2">
        <v>48700</v>
      </c>
      <c r="M265" s="3">
        <v>0.99</v>
      </c>
      <c r="N265" s="3" t="str">
        <f>IF(EmployeeData[[#This Row],[Compa-Ratio]]&lt;0.85,"less than 0.85",IF(EmployeeData[[#This Row],[Compa-Ratio]]&lt;1,"0.85-&lt;1.00",IF(EmployeeData[[#This Row],[Compa-Ratio]]&lt;1.15,"1.00-&lt;1.15",IF(EmployeeData[[#This Row],[Compa-Ratio]]&gt;=1.15,"1.15+"))))</f>
        <v>0.85-&lt;1.00</v>
      </c>
      <c r="O265" t="s">
        <v>25</v>
      </c>
      <c r="P265" t="s">
        <v>26</v>
      </c>
      <c r="Q265">
        <v>18</v>
      </c>
      <c r="R26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5">
        <v>69</v>
      </c>
      <c r="T265" t="str" cm="1">
        <f t="array" ref="T265">_xlfn.IFS(EmployeeData[[#This Row],[Engagement Score]]&lt;50,"Low",EmployeeData[[#This Row],[Engagement Score]]
&lt;70,"Moderate",
EmployeeData[[#This Row],[Engagement Score]]&lt;85,"High",TRUE,"Very high")</f>
        <v>Moderate</v>
      </c>
      <c r="U265">
        <v>7</v>
      </c>
      <c r="V265">
        <v>2.7</v>
      </c>
      <c r="W265" t="s">
        <v>33</v>
      </c>
      <c r="X265" t="s">
        <v>26</v>
      </c>
      <c r="Y265">
        <v>33</v>
      </c>
      <c r="Z265" t="s">
        <v>26</v>
      </c>
      <c r="AA265">
        <f>IF(EmployeeData[[#This Row],[Attrition]]="Yes",1,0)</f>
        <v>0</v>
      </c>
    </row>
    <row r="266" spans="1:27">
      <c r="A266" t="s">
        <v>317</v>
      </c>
      <c r="B266" t="str">
        <f>VLOOKUP(EmployeeData[[#This Row],[Employee ID]],GenderData[#All],2,FALSE)</f>
        <v>Male</v>
      </c>
      <c r="C266" t="s">
        <v>52</v>
      </c>
      <c r="D266" t="s">
        <v>30</v>
      </c>
      <c r="E266" t="s">
        <v>41</v>
      </c>
      <c r="F266" t="s">
        <v>62</v>
      </c>
      <c r="G266">
        <v>25</v>
      </c>
      <c r="H266" t="str">
        <f>IF(EmployeeData[[#This Row],[Age]]&lt;=31,"18-31",IF(EmployeeData[[#This Row],[Age]]&lt;=45,"32-45",IF(EmployeeData[[#This Row],[Age]]&lt;=59,"46-59",IF(EmployeeData[[#This Row],[Age]]&lt;=73,"60-73"))))</f>
        <v>18-31</v>
      </c>
      <c r="I266">
        <v>2.9</v>
      </c>
      <c r="J26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6">
        <v>2</v>
      </c>
      <c r="L266" s="2">
        <v>42000</v>
      </c>
      <c r="M266" s="3">
        <v>1.17</v>
      </c>
      <c r="N266" s="3" t="str">
        <f>IF(EmployeeData[[#This Row],[Compa-Ratio]]&lt;0.85,"less than 0.85",IF(EmployeeData[[#This Row],[Compa-Ratio]]&lt;1,"0.85-&lt;1.00",IF(EmployeeData[[#This Row],[Compa-Ratio]]&lt;1.15,"1.00-&lt;1.15",IF(EmployeeData[[#This Row],[Compa-Ratio]]&gt;=1.15,"1.15+"))))</f>
        <v>1.15+</v>
      </c>
      <c r="O266" t="s">
        <v>25</v>
      </c>
      <c r="P266" t="s">
        <v>26</v>
      </c>
      <c r="Q266">
        <v>11</v>
      </c>
      <c r="R26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66">
        <v>49</v>
      </c>
      <c r="T266" t="str" cm="1">
        <f t="array" ref="T266">_xlfn.IFS(EmployeeData[[#This Row],[Engagement Score]]&lt;50,"Low",EmployeeData[[#This Row],[Engagement Score]]
&lt;70,"Moderate",
EmployeeData[[#This Row],[Engagement Score]]&lt;85,"High",TRUE,"Very high")</f>
        <v>Low</v>
      </c>
      <c r="U266">
        <v>4</v>
      </c>
      <c r="V266">
        <v>0.5</v>
      </c>
      <c r="W266" t="s">
        <v>33</v>
      </c>
      <c r="X266" t="s">
        <v>26</v>
      </c>
      <c r="Y266">
        <v>34</v>
      </c>
      <c r="Z266" t="s">
        <v>26</v>
      </c>
      <c r="AA266">
        <f>IF(EmployeeData[[#This Row],[Attrition]]="Yes",1,0)</f>
        <v>0</v>
      </c>
    </row>
    <row r="267" spans="1:27">
      <c r="A267" t="s">
        <v>318</v>
      </c>
      <c r="B267" t="str">
        <f>VLOOKUP(EmployeeData[[#This Row],[Employee ID]],GenderData[#All],2,FALSE)</f>
        <v>Male</v>
      </c>
      <c r="C267" t="s">
        <v>35</v>
      </c>
      <c r="D267" t="s">
        <v>22</v>
      </c>
      <c r="E267" t="s">
        <v>45</v>
      </c>
      <c r="F267" t="s">
        <v>62</v>
      </c>
      <c r="G267">
        <v>59</v>
      </c>
      <c r="H267" t="str">
        <f>IF(EmployeeData[[#This Row],[Age]]&lt;=31,"18-31",IF(EmployeeData[[#This Row],[Age]]&lt;=45,"32-45",IF(EmployeeData[[#This Row],[Age]]&lt;=59,"46-59",IF(EmployeeData[[#This Row],[Age]]&lt;=73,"60-73"))))</f>
        <v>46-59</v>
      </c>
      <c r="I267">
        <v>2</v>
      </c>
      <c r="J2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7">
        <v>1.7</v>
      </c>
      <c r="L267" s="2">
        <v>37500</v>
      </c>
      <c r="M267" s="3">
        <v>1.03</v>
      </c>
      <c r="N267" s="3" t="str">
        <f>IF(EmployeeData[[#This Row],[Compa-Ratio]]&lt;0.85,"less than 0.85",IF(EmployeeData[[#This Row],[Compa-Ratio]]&lt;1,"0.85-&lt;1.00",IF(EmployeeData[[#This Row],[Compa-Ratio]]&lt;1.15,"1.00-&lt;1.15",IF(EmployeeData[[#This Row],[Compa-Ratio]]&gt;=1.15,"1.15+"))))</f>
        <v>1.00-&lt;1.15</v>
      </c>
      <c r="O267" t="s">
        <v>25</v>
      </c>
      <c r="P267" t="s">
        <v>38</v>
      </c>
      <c r="Q267">
        <v>31</v>
      </c>
      <c r="R26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67">
        <v>91</v>
      </c>
      <c r="T267" t="str" cm="1">
        <f t="array" ref="T267">_xlfn.IFS(EmployeeData[[#This Row],[Engagement Score]]&lt;50,"Low",EmployeeData[[#This Row],[Engagement Score]]
&lt;70,"Moderate",
EmployeeData[[#This Row],[Engagement Score]]&lt;85,"High",TRUE,"Very high")</f>
        <v>Very high</v>
      </c>
      <c r="U267">
        <v>9</v>
      </c>
      <c r="V267">
        <v>0.9</v>
      </c>
      <c r="W267" t="s">
        <v>33</v>
      </c>
      <c r="X267" t="s">
        <v>26</v>
      </c>
      <c r="Y267">
        <v>22</v>
      </c>
      <c r="Z267" t="s">
        <v>26</v>
      </c>
      <c r="AA267">
        <f>IF(EmployeeData[[#This Row],[Attrition]]="Yes",1,0)</f>
        <v>0</v>
      </c>
    </row>
    <row r="268" spans="1:27">
      <c r="A268" t="s">
        <v>319</v>
      </c>
      <c r="B268" t="str">
        <f>VLOOKUP(EmployeeData[[#This Row],[Employee ID]],GenderData[#All],2,FALSE)</f>
        <v>Male</v>
      </c>
      <c r="C268" t="s">
        <v>35</v>
      </c>
      <c r="D268" t="s">
        <v>22</v>
      </c>
      <c r="E268" t="s">
        <v>23</v>
      </c>
      <c r="F268" t="s">
        <v>24</v>
      </c>
      <c r="G268">
        <v>36</v>
      </c>
      <c r="H268" t="str">
        <f>IF(EmployeeData[[#This Row],[Age]]&lt;=31,"18-31",IF(EmployeeData[[#This Row],[Age]]&lt;=45,"32-45",IF(EmployeeData[[#This Row],[Age]]&lt;=59,"46-59",IF(EmployeeData[[#This Row],[Age]]&lt;=73,"60-73"))))</f>
        <v>32-45</v>
      </c>
      <c r="I268">
        <v>8.1</v>
      </c>
      <c r="J26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68">
        <v>2.7</v>
      </c>
      <c r="L268" s="2">
        <v>46000</v>
      </c>
      <c r="M268" s="3">
        <v>0.96</v>
      </c>
      <c r="N268" s="3" t="str">
        <f>IF(EmployeeData[[#This Row],[Compa-Ratio]]&lt;0.85,"less than 0.85",IF(EmployeeData[[#This Row],[Compa-Ratio]]&lt;1,"0.85-&lt;1.00",IF(EmployeeData[[#This Row],[Compa-Ratio]]&lt;1.15,"1.00-&lt;1.15",IF(EmployeeData[[#This Row],[Compa-Ratio]]&gt;=1.15,"1.15+"))))</f>
        <v>0.85-&lt;1.00</v>
      </c>
      <c r="O268" t="s">
        <v>25</v>
      </c>
      <c r="P268" t="s">
        <v>26</v>
      </c>
      <c r="Q268">
        <v>14</v>
      </c>
      <c r="R2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8">
        <v>79</v>
      </c>
      <c r="T268" t="str" cm="1">
        <f t="array" ref="T268">_xlfn.IFS(EmployeeData[[#This Row],[Engagement Score]]&lt;50,"Low",EmployeeData[[#This Row],[Engagement Score]]
&lt;70,"Moderate",
EmployeeData[[#This Row],[Engagement Score]]&lt;85,"High",TRUE,"Very high")</f>
        <v>High</v>
      </c>
      <c r="U268">
        <v>2</v>
      </c>
      <c r="V268">
        <v>1.3</v>
      </c>
      <c r="W268" t="s">
        <v>33</v>
      </c>
      <c r="X268" t="s">
        <v>26</v>
      </c>
      <c r="Y268">
        <v>21</v>
      </c>
      <c r="Z268" t="s">
        <v>26</v>
      </c>
      <c r="AA268">
        <f>IF(EmployeeData[[#This Row],[Attrition]]="Yes",1,0)</f>
        <v>0</v>
      </c>
    </row>
    <row r="269" spans="1:27">
      <c r="A269" t="s">
        <v>320</v>
      </c>
      <c r="B269" t="str">
        <f>VLOOKUP(EmployeeData[[#This Row],[Employee ID]],GenderData[#All],2,FALSE)</f>
        <v>Female</v>
      </c>
      <c r="C269" t="s">
        <v>35</v>
      </c>
      <c r="D269" t="s">
        <v>22</v>
      </c>
      <c r="E269" t="s">
        <v>23</v>
      </c>
      <c r="F269" t="s">
        <v>24</v>
      </c>
      <c r="G269">
        <v>40</v>
      </c>
      <c r="H269" t="str">
        <f>IF(EmployeeData[[#This Row],[Age]]&lt;=31,"18-31",IF(EmployeeData[[#This Row],[Age]]&lt;=45,"32-45",IF(EmployeeData[[#This Row],[Age]]&lt;=59,"46-59",IF(EmployeeData[[#This Row],[Age]]&lt;=73,"60-73"))))</f>
        <v>32-45</v>
      </c>
      <c r="I269">
        <v>3.1</v>
      </c>
      <c r="J26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69">
        <v>3.1</v>
      </c>
      <c r="L269" s="2">
        <v>45400</v>
      </c>
      <c r="M269" s="3">
        <v>0.87</v>
      </c>
      <c r="N269" s="3" t="str">
        <f>IF(EmployeeData[[#This Row],[Compa-Ratio]]&lt;0.85,"less than 0.85",IF(EmployeeData[[#This Row],[Compa-Ratio]]&lt;1,"0.85-&lt;1.00",IF(EmployeeData[[#This Row],[Compa-Ratio]]&lt;1.15,"1.00-&lt;1.15",IF(EmployeeData[[#This Row],[Compa-Ratio]]&gt;=1.15,"1.15+"))))</f>
        <v>0.85-&lt;1.00</v>
      </c>
      <c r="O269" t="s">
        <v>37</v>
      </c>
      <c r="P269" t="s">
        <v>26</v>
      </c>
      <c r="Q269">
        <v>15</v>
      </c>
      <c r="R26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69">
        <v>55</v>
      </c>
      <c r="T269" t="str" cm="1">
        <f t="array" ref="T269">_xlfn.IFS(EmployeeData[[#This Row],[Engagement Score]]&lt;50,"Low",EmployeeData[[#This Row],[Engagement Score]]
&lt;70,"Moderate",
EmployeeData[[#This Row],[Engagement Score]]&lt;85,"High",TRUE,"Very high")</f>
        <v>Moderate</v>
      </c>
      <c r="U269">
        <v>5</v>
      </c>
      <c r="V269">
        <v>3.9</v>
      </c>
      <c r="W269" t="s">
        <v>33</v>
      </c>
      <c r="X269" t="s">
        <v>26</v>
      </c>
      <c r="Y269">
        <v>42</v>
      </c>
      <c r="Z269" t="s">
        <v>26</v>
      </c>
      <c r="AA269">
        <f>IF(EmployeeData[[#This Row],[Attrition]]="Yes",1,0)</f>
        <v>0</v>
      </c>
    </row>
    <row r="270" spans="1:27">
      <c r="A270" t="s">
        <v>321</v>
      </c>
      <c r="B270" t="str">
        <f>VLOOKUP(EmployeeData[[#This Row],[Employee ID]],GenderData[#All],2,FALSE)</f>
        <v>Female</v>
      </c>
      <c r="C270" t="s">
        <v>21</v>
      </c>
      <c r="D270" t="s">
        <v>22</v>
      </c>
      <c r="E270" t="s">
        <v>23</v>
      </c>
      <c r="F270" t="s">
        <v>32</v>
      </c>
      <c r="G270">
        <v>32</v>
      </c>
      <c r="H270" t="str">
        <f>IF(EmployeeData[[#This Row],[Age]]&lt;=31,"18-31",IF(EmployeeData[[#This Row],[Age]]&lt;=45,"32-45",IF(EmployeeData[[#This Row],[Age]]&lt;=59,"46-59",IF(EmployeeData[[#This Row],[Age]]&lt;=73,"60-73"))))</f>
        <v>32-45</v>
      </c>
      <c r="I270">
        <v>4.4000000000000004</v>
      </c>
      <c r="J27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70">
        <v>0.5</v>
      </c>
      <c r="L270" s="2">
        <v>60800</v>
      </c>
      <c r="M270" s="3">
        <v>0.93</v>
      </c>
      <c r="N270" s="3" t="str">
        <f>IF(EmployeeData[[#This Row],[Compa-Ratio]]&lt;0.85,"less than 0.85",IF(EmployeeData[[#This Row],[Compa-Ratio]]&lt;1,"0.85-&lt;1.00",IF(EmployeeData[[#This Row],[Compa-Ratio]]&lt;1.15,"1.00-&lt;1.15",IF(EmployeeData[[#This Row],[Compa-Ratio]]&gt;=1.15,"1.15+"))))</f>
        <v>0.85-&lt;1.00</v>
      </c>
      <c r="O270" t="s">
        <v>25</v>
      </c>
      <c r="P270" t="s">
        <v>26</v>
      </c>
      <c r="Q270">
        <v>1</v>
      </c>
      <c r="R27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70">
        <v>61</v>
      </c>
      <c r="T270" t="str" cm="1">
        <f t="array" ref="T270">_xlfn.IFS(EmployeeData[[#This Row],[Engagement Score]]&lt;50,"Low",EmployeeData[[#This Row],[Engagement Score]]
&lt;70,"Moderate",
EmployeeData[[#This Row],[Engagement Score]]&lt;85,"High",TRUE,"Very high")</f>
        <v>Moderate</v>
      </c>
      <c r="U270">
        <v>2</v>
      </c>
      <c r="V270">
        <v>6</v>
      </c>
      <c r="W270" t="s">
        <v>50</v>
      </c>
      <c r="X270" t="s">
        <v>26</v>
      </c>
      <c r="Y270">
        <v>35</v>
      </c>
      <c r="Z270" t="s">
        <v>26</v>
      </c>
      <c r="AA270">
        <f>IF(EmployeeData[[#This Row],[Attrition]]="Yes",1,0)</f>
        <v>0</v>
      </c>
    </row>
    <row r="271" spans="1:27">
      <c r="A271" t="s">
        <v>322</v>
      </c>
      <c r="B271" t="str">
        <f>VLOOKUP(EmployeeData[[#This Row],[Employee ID]],GenderData[#All],2,FALSE)</f>
        <v>Male</v>
      </c>
      <c r="C271" t="s">
        <v>66</v>
      </c>
      <c r="D271" t="s">
        <v>67</v>
      </c>
      <c r="E271" t="s">
        <v>23</v>
      </c>
      <c r="F271" t="s">
        <v>24</v>
      </c>
      <c r="G271">
        <v>42</v>
      </c>
      <c r="H271" t="str">
        <f>IF(EmployeeData[[#This Row],[Age]]&lt;=31,"18-31",IF(EmployeeData[[#This Row],[Age]]&lt;=45,"32-45",IF(EmployeeData[[#This Row],[Age]]&lt;=59,"46-59",IF(EmployeeData[[#This Row],[Age]]&lt;=73,"60-73"))))</f>
        <v>32-45</v>
      </c>
      <c r="I271">
        <v>6.8</v>
      </c>
      <c r="J27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71">
        <v>2.2999999999999998</v>
      </c>
      <c r="L271" s="2">
        <v>56600</v>
      </c>
      <c r="M271" s="3">
        <v>1.2</v>
      </c>
      <c r="N271" s="3" t="str">
        <f>IF(EmployeeData[[#This Row],[Compa-Ratio]]&lt;0.85,"less than 0.85",IF(EmployeeData[[#This Row],[Compa-Ratio]]&lt;1,"0.85-&lt;1.00",IF(EmployeeData[[#This Row],[Compa-Ratio]]&lt;1.15,"1.00-&lt;1.15",IF(EmployeeData[[#This Row],[Compa-Ratio]]&gt;=1.15,"1.15+"))))</f>
        <v>1.15+</v>
      </c>
      <c r="O271" t="s">
        <v>25</v>
      </c>
      <c r="P271" t="s">
        <v>26</v>
      </c>
      <c r="Q271">
        <v>14</v>
      </c>
      <c r="R2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71">
        <v>80</v>
      </c>
      <c r="T271" t="str" cm="1">
        <f t="array" ref="T271">_xlfn.IFS(EmployeeData[[#This Row],[Engagement Score]]&lt;50,"Low",EmployeeData[[#This Row],[Engagement Score]]
&lt;70,"Moderate",
EmployeeData[[#This Row],[Engagement Score]]&lt;85,"High",TRUE,"Very high")</f>
        <v>High</v>
      </c>
      <c r="U271">
        <v>2</v>
      </c>
      <c r="V271">
        <v>3.7</v>
      </c>
      <c r="W271" t="s">
        <v>33</v>
      </c>
      <c r="X271" t="s">
        <v>26</v>
      </c>
      <c r="Y271">
        <v>25</v>
      </c>
      <c r="Z271" t="s">
        <v>26</v>
      </c>
      <c r="AA271">
        <f>IF(EmployeeData[[#This Row],[Attrition]]="Yes",1,0)</f>
        <v>0</v>
      </c>
    </row>
    <row r="272" spans="1:27">
      <c r="A272" t="s">
        <v>323</v>
      </c>
      <c r="B272" t="str">
        <f>VLOOKUP(EmployeeData[[#This Row],[Employee ID]],GenderData[#All],2,FALSE)</f>
        <v>Female</v>
      </c>
      <c r="C272" t="s">
        <v>52</v>
      </c>
      <c r="D272" t="s">
        <v>30</v>
      </c>
      <c r="E272" t="s">
        <v>23</v>
      </c>
      <c r="F272" t="s">
        <v>32</v>
      </c>
      <c r="G272">
        <v>47</v>
      </c>
      <c r="H272" t="str">
        <f>IF(EmployeeData[[#This Row],[Age]]&lt;=31,"18-31",IF(EmployeeData[[#This Row],[Age]]&lt;=45,"32-45",IF(EmployeeData[[#This Row],[Age]]&lt;=59,"46-59",IF(EmployeeData[[#This Row],[Age]]&lt;=73,"60-73"))))</f>
        <v>46-59</v>
      </c>
      <c r="I272">
        <v>1.9</v>
      </c>
      <c r="J27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72">
        <v>0.7</v>
      </c>
      <c r="L272" s="2">
        <v>60700</v>
      </c>
      <c r="M272" s="3">
        <v>1.01</v>
      </c>
      <c r="N272" s="3" t="str">
        <f>IF(EmployeeData[[#This Row],[Compa-Ratio]]&lt;0.85,"less than 0.85",IF(EmployeeData[[#This Row],[Compa-Ratio]]&lt;1,"0.85-&lt;1.00",IF(EmployeeData[[#This Row],[Compa-Ratio]]&lt;1.15,"1.00-&lt;1.15",IF(EmployeeData[[#This Row],[Compa-Ratio]]&gt;=1.15,"1.15+"))))</f>
        <v>1.00-&lt;1.15</v>
      </c>
      <c r="O272" t="s">
        <v>25</v>
      </c>
      <c r="P272" t="s">
        <v>38</v>
      </c>
      <c r="Q272">
        <v>24</v>
      </c>
      <c r="R27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72">
        <v>74</v>
      </c>
      <c r="T272" t="str" cm="1">
        <f t="array" ref="T272">_xlfn.IFS(EmployeeData[[#This Row],[Engagement Score]]&lt;50,"Low",EmployeeData[[#This Row],[Engagement Score]]
&lt;70,"Moderate",
EmployeeData[[#This Row],[Engagement Score]]&lt;85,"High",TRUE,"Very high")</f>
        <v>High</v>
      </c>
      <c r="U272">
        <v>2</v>
      </c>
      <c r="V272">
        <v>2.9</v>
      </c>
      <c r="W272" t="s">
        <v>27</v>
      </c>
      <c r="X272" t="s">
        <v>26</v>
      </c>
      <c r="Y272">
        <v>4</v>
      </c>
      <c r="Z272" t="s">
        <v>26</v>
      </c>
      <c r="AA272">
        <f>IF(EmployeeData[[#This Row],[Attrition]]="Yes",1,0)</f>
        <v>0</v>
      </c>
    </row>
    <row r="273" spans="1:27">
      <c r="A273" t="s">
        <v>324</v>
      </c>
      <c r="B273" t="str">
        <f>VLOOKUP(EmployeeData[[#This Row],[Employee ID]],GenderData[#All],2,FALSE)</f>
        <v>Male</v>
      </c>
      <c r="C273" t="s">
        <v>52</v>
      </c>
      <c r="D273" t="s">
        <v>30</v>
      </c>
      <c r="E273" t="s">
        <v>45</v>
      </c>
      <c r="F273" t="s">
        <v>36</v>
      </c>
      <c r="G273">
        <v>41</v>
      </c>
      <c r="H273" t="str">
        <f>IF(EmployeeData[[#This Row],[Age]]&lt;=31,"18-31",IF(EmployeeData[[#This Row],[Age]]&lt;=45,"32-45",IF(EmployeeData[[#This Row],[Age]]&lt;=59,"46-59",IF(EmployeeData[[#This Row],[Age]]&lt;=73,"60-73"))))</f>
        <v>32-45</v>
      </c>
      <c r="I273">
        <v>1.2</v>
      </c>
      <c r="J27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73">
        <v>0.4</v>
      </c>
      <c r="L273" s="2">
        <v>77800</v>
      </c>
      <c r="M273" s="3">
        <v>0.97</v>
      </c>
      <c r="N273" s="3" t="str">
        <f>IF(EmployeeData[[#This Row],[Compa-Ratio]]&lt;0.85,"less than 0.85",IF(EmployeeData[[#This Row],[Compa-Ratio]]&lt;1,"0.85-&lt;1.00",IF(EmployeeData[[#This Row],[Compa-Ratio]]&lt;1.15,"1.00-&lt;1.15",IF(EmployeeData[[#This Row],[Compa-Ratio]]&gt;=1.15,"1.15+"))))</f>
        <v>0.85-&lt;1.00</v>
      </c>
      <c r="O273" t="s">
        <v>25</v>
      </c>
      <c r="P273" t="s">
        <v>26</v>
      </c>
      <c r="Q273">
        <v>6</v>
      </c>
      <c r="R27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73">
        <v>49</v>
      </c>
      <c r="T273" t="str" cm="1">
        <f t="array" ref="T273">_xlfn.IFS(EmployeeData[[#This Row],[Engagement Score]]&lt;50,"Low",EmployeeData[[#This Row],[Engagement Score]]
&lt;70,"Moderate",
EmployeeData[[#This Row],[Engagement Score]]&lt;85,"High",TRUE,"Very high")</f>
        <v>Low</v>
      </c>
      <c r="U273">
        <v>4</v>
      </c>
      <c r="V273">
        <v>4.3</v>
      </c>
      <c r="W273" t="s">
        <v>33</v>
      </c>
      <c r="X273" t="s">
        <v>26</v>
      </c>
      <c r="Y273">
        <v>28</v>
      </c>
      <c r="Z273" t="s">
        <v>26</v>
      </c>
      <c r="AA273">
        <f>IF(EmployeeData[[#This Row],[Attrition]]="Yes",1,0)</f>
        <v>0</v>
      </c>
    </row>
    <row r="274" spans="1:27">
      <c r="A274" t="s">
        <v>325</v>
      </c>
      <c r="B274" t="str">
        <f>VLOOKUP(EmployeeData[[#This Row],[Employee ID]],GenderData[#All],2,FALSE)</f>
        <v>Male</v>
      </c>
      <c r="C274" t="s">
        <v>52</v>
      </c>
      <c r="D274" t="s">
        <v>30</v>
      </c>
      <c r="E274" t="s">
        <v>45</v>
      </c>
      <c r="F274" t="s">
        <v>32</v>
      </c>
      <c r="G274">
        <v>54</v>
      </c>
      <c r="H274" t="str">
        <f>IF(EmployeeData[[#This Row],[Age]]&lt;=31,"18-31",IF(EmployeeData[[#This Row],[Age]]&lt;=45,"32-45",IF(EmployeeData[[#This Row],[Age]]&lt;=59,"46-59",IF(EmployeeData[[#This Row],[Age]]&lt;=73,"60-73"))))</f>
        <v>46-59</v>
      </c>
      <c r="I274">
        <v>2</v>
      </c>
      <c r="J27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74">
        <v>2</v>
      </c>
      <c r="L274" s="2">
        <v>58700</v>
      </c>
      <c r="M274" s="3">
        <v>0.94</v>
      </c>
      <c r="N274" s="3" t="str">
        <f>IF(EmployeeData[[#This Row],[Compa-Ratio]]&lt;0.85,"less than 0.85",IF(EmployeeData[[#This Row],[Compa-Ratio]]&lt;1,"0.85-&lt;1.00",IF(EmployeeData[[#This Row],[Compa-Ratio]]&lt;1.15,"1.00-&lt;1.15",IF(EmployeeData[[#This Row],[Compa-Ratio]]&gt;=1.15,"1.15+"))))</f>
        <v>0.85-&lt;1.00</v>
      </c>
      <c r="O274" t="s">
        <v>37</v>
      </c>
      <c r="P274" t="s">
        <v>38</v>
      </c>
      <c r="Q274">
        <v>9</v>
      </c>
      <c r="R27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74">
        <v>98</v>
      </c>
      <c r="T274" t="str" cm="1">
        <f t="array" ref="T274">_xlfn.IFS(EmployeeData[[#This Row],[Engagement Score]]&lt;50,"Low",EmployeeData[[#This Row],[Engagement Score]]
&lt;70,"Moderate",
EmployeeData[[#This Row],[Engagement Score]]&lt;85,"High",TRUE,"Very high")</f>
        <v>Very high</v>
      </c>
      <c r="U274">
        <v>11</v>
      </c>
      <c r="V274">
        <v>0.2</v>
      </c>
      <c r="W274" t="s">
        <v>50</v>
      </c>
      <c r="X274" t="s">
        <v>26</v>
      </c>
      <c r="Y274">
        <v>32</v>
      </c>
      <c r="Z274" t="s">
        <v>26</v>
      </c>
      <c r="AA274">
        <f>IF(EmployeeData[[#This Row],[Attrition]]="Yes",1,0)</f>
        <v>0</v>
      </c>
    </row>
    <row r="275" spans="1:27">
      <c r="A275" t="s">
        <v>326</v>
      </c>
      <c r="B275" t="str">
        <f>VLOOKUP(EmployeeData[[#This Row],[Employee ID]],GenderData[#All],2,FALSE)</f>
        <v>Female</v>
      </c>
      <c r="C275" t="s">
        <v>29</v>
      </c>
      <c r="D275" t="s">
        <v>30</v>
      </c>
      <c r="E275" t="s">
        <v>55</v>
      </c>
      <c r="F275" t="s">
        <v>62</v>
      </c>
      <c r="G275">
        <v>35</v>
      </c>
      <c r="H275" t="str">
        <f>IF(EmployeeData[[#This Row],[Age]]&lt;=31,"18-31",IF(EmployeeData[[#This Row],[Age]]&lt;=45,"32-45",IF(EmployeeData[[#This Row],[Age]]&lt;=59,"46-59",IF(EmployeeData[[#This Row],[Age]]&lt;=73,"60-73"))))</f>
        <v>32-45</v>
      </c>
      <c r="I275">
        <v>4.7</v>
      </c>
      <c r="J27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75">
        <v>2.5</v>
      </c>
      <c r="L275" s="2">
        <v>40400</v>
      </c>
      <c r="M275" s="3">
        <v>1.1299999999999999</v>
      </c>
      <c r="N275" s="3" t="str">
        <f>IF(EmployeeData[[#This Row],[Compa-Ratio]]&lt;0.85,"less than 0.85",IF(EmployeeData[[#This Row],[Compa-Ratio]]&lt;1,"0.85-&lt;1.00",IF(EmployeeData[[#This Row],[Compa-Ratio]]&lt;1.15,"1.00-&lt;1.15",IF(EmployeeData[[#This Row],[Compa-Ratio]]&gt;=1.15,"1.15+"))))</f>
        <v>1.00-&lt;1.15</v>
      </c>
      <c r="O275" t="s">
        <v>25</v>
      </c>
      <c r="P275" t="s">
        <v>26</v>
      </c>
      <c r="Q275">
        <v>23</v>
      </c>
      <c r="R2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75">
        <v>67</v>
      </c>
      <c r="T275" t="str" cm="1">
        <f t="array" ref="T275">_xlfn.IFS(EmployeeData[[#This Row],[Engagement Score]]&lt;50,"Low",EmployeeData[[#This Row],[Engagement Score]]
&lt;70,"Moderate",
EmployeeData[[#This Row],[Engagement Score]]&lt;85,"High",TRUE,"Very high")</f>
        <v>Moderate</v>
      </c>
      <c r="U275">
        <v>5</v>
      </c>
      <c r="V275">
        <v>5.7</v>
      </c>
      <c r="W275" t="s">
        <v>50</v>
      </c>
      <c r="X275" t="s">
        <v>26</v>
      </c>
      <c r="Y275">
        <v>0</v>
      </c>
      <c r="Z275" t="s">
        <v>26</v>
      </c>
      <c r="AA275">
        <f>IF(EmployeeData[[#This Row],[Attrition]]="Yes",1,0)</f>
        <v>0</v>
      </c>
    </row>
    <row r="276" spans="1:27">
      <c r="A276" t="s">
        <v>327</v>
      </c>
      <c r="B276" t="str">
        <f>VLOOKUP(EmployeeData[[#This Row],[Employee ID]],GenderData[#All],2,FALSE)</f>
        <v>Male</v>
      </c>
      <c r="C276" t="s">
        <v>21</v>
      </c>
      <c r="D276" t="s">
        <v>22</v>
      </c>
      <c r="E276" t="s">
        <v>23</v>
      </c>
      <c r="F276" t="s">
        <v>24</v>
      </c>
      <c r="G276">
        <v>36</v>
      </c>
      <c r="H276" t="str">
        <f>IF(EmployeeData[[#This Row],[Age]]&lt;=31,"18-31",IF(EmployeeData[[#This Row],[Age]]&lt;=45,"32-45",IF(EmployeeData[[#This Row],[Age]]&lt;=59,"46-59",IF(EmployeeData[[#This Row],[Age]]&lt;=73,"60-73"))))</f>
        <v>32-45</v>
      </c>
      <c r="I276">
        <v>4.5</v>
      </c>
      <c r="J2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76">
        <v>0.4</v>
      </c>
      <c r="L276" s="2">
        <v>58300</v>
      </c>
      <c r="M276" s="3">
        <v>1.24</v>
      </c>
      <c r="N276" s="3" t="str">
        <f>IF(EmployeeData[[#This Row],[Compa-Ratio]]&lt;0.85,"less than 0.85",IF(EmployeeData[[#This Row],[Compa-Ratio]]&lt;1,"0.85-&lt;1.00",IF(EmployeeData[[#This Row],[Compa-Ratio]]&lt;1.15,"1.00-&lt;1.15",IF(EmployeeData[[#This Row],[Compa-Ratio]]&gt;=1.15,"1.15+"))))</f>
        <v>1.15+</v>
      </c>
      <c r="O276" t="s">
        <v>25</v>
      </c>
      <c r="P276" t="s">
        <v>38</v>
      </c>
      <c r="Q276">
        <v>3</v>
      </c>
      <c r="R27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76">
        <v>95</v>
      </c>
      <c r="T276" t="str" cm="1">
        <f t="array" ref="T276">_xlfn.IFS(EmployeeData[[#This Row],[Engagement Score]]&lt;50,"Low",EmployeeData[[#This Row],[Engagement Score]]
&lt;70,"Moderate",
EmployeeData[[#This Row],[Engagement Score]]&lt;85,"High",TRUE,"Very high")</f>
        <v>Very high</v>
      </c>
      <c r="U276">
        <v>8</v>
      </c>
      <c r="V276">
        <v>2.4</v>
      </c>
      <c r="W276" t="s">
        <v>33</v>
      </c>
      <c r="X276" t="s">
        <v>26</v>
      </c>
      <c r="Y276">
        <v>27</v>
      </c>
      <c r="Z276" t="s">
        <v>26</v>
      </c>
      <c r="AA276">
        <f>IF(EmployeeData[[#This Row],[Attrition]]="Yes",1,0)</f>
        <v>0</v>
      </c>
    </row>
    <row r="277" spans="1:27">
      <c r="A277" t="s">
        <v>328</v>
      </c>
      <c r="B277" t="str">
        <f>VLOOKUP(EmployeeData[[#This Row],[Employee ID]],GenderData[#All],2,FALSE)</f>
        <v>Male</v>
      </c>
      <c r="C277" t="s">
        <v>21</v>
      </c>
      <c r="D277" t="s">
        <v>22</v>
      </c>
      <c r="E277" t="s">
        <v>45</v>
      </c>
      <c r="F277" t="s">
        <v>62</v>
      </c>
      <c r="G277">
        <v>40</v>
      </c>
      <c r="H277" t="str">
        <f>IF(EmployeeData[[#This Row],[Age]]&lt;=31,"18-31",IF(EmployeeData[[#This Row],[Age]]&lt;=45,"32-45",IF(EmployeeData[[#This Row],[Age]]&lt;=59,"46-59",IF(EmployeeData[[#This Row],[Age]]&lt;=73,"60-73"))))</f>
        <v>32-45</v>
      </c>
      <c r="I277">
        <v>5.2</v>
      </c>
      <c r="J2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77">
        <v>1.7</v>
      </c>
      <c r="L277" s="2">
        <v>37800</v>
      </c>
      <c r="M277" s="3">
        <v>0.99</v>
      </c>
      <c r="N277" s="3" t="str">
        <f>IF(EmployeeData[[#This Row],[Compa-Ratio]]&lt;0.85,"less than 0.85",IF(EmployeeData[[#This Row],[Compa-Ratio]]&lt;1,"0.85-&lt;1.00",IF(EmployeeData[[#This Row],[Compa-Ratio]]&lt;1.15,"1.00-&lt;1.15",IF(EmployeeData[[#This Row],[Compa-Ratio]]&gt;=1.15,"1.15+"))))</f>
        <v>0.85-&lt;1.00</v>
      </c>
      <c r="O277" t="s">
        <v>37</v>
      </c>
      <c r="P277" t="s">
        <v>26</v>
      </c>
      <c r="Q277">
        <v>26</v>
      </c>
      <c r="R2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77">
        <v>83</v>
      </c>
      <c r="T277" t="str" cm="1">
        <f t="array" ref="T277">_xlfn.IFS(EmployeeData[[#This Row],[Engagement Score]]&lt;50,"Low",EmployeeData[[#This Row],[Engagement Score]]
&lt;70,"Moderate",
EmployeeData[[#This Row],[Engagement Score]]&lt;85,"High",TRUE,"Very high")</f>
        <v>High</v>
      </c>
      <c r="U277">
        <v>5</v>
      </c>
      <c r="V277">
        <v>5.2</v>
      </c>
      <c r="W277" t="s">
        <v>50</v>
      </c>
      <c r="X277" t="s">
        <v>26</v>
      </c>
      <c r="Y277">
        <v>19</v>
      </c>
      <c r="Z277" t="s">
        <v>26</v>
      </c>
      <c r="AA277">
        <f>IF(EmployeeData[[#This Row],[Attrition]]="Yes",1,0)</f>
        <v>0</v>
      </c>
    </row>
    <row r="278" spans="1:27">
      <c r="A278" t="s">
        <v>329</v>
      </c>
      <c r="B278" t="str">
        <f>VLOOKUP(EmployeeData[[#This Row],[Employee ID]],GenderData[#All],2,FALSE)</f>
        <v>Female</v>
      </c>
      <c r="C278" t="s">
        <v>52</v>
      </c>
      <c r="D278" t="s">
        <v>30</v>
      </c>
      <c r="E278" t="s">
        <v>45</v>
      </c>
      <c r="F278" t="s">
        <v>24</v>
      </c>
      <c r="G278">
        <v>42</v>
      </c>
      <c r="H278" t="str">
        <f>IF(EmployeeData[[#This Row],[Age]]&lt;=31,"18-31",IF(EmployeeData[[#This Row],[Age]]&lt;=45,"32-45",IF(EmployeeData[[#This Row],[Age]]&lt;=59,"46-59",IF(EmployeeData[[#This Row],[Age]]&lt;=73,"60-73"))))</f>
        <v>32-45</v>
      </c>
      <c r="I278">
        <v>3.6</v>
      </c>
      <c r="J27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78">
        <v>0.9</v>
      </c>
      <c r="L278" s="2">
        <v>48400</v>
      </c>
      <c r="M278" s="3">
        <v>0.98</v>
      </c>
      <c r="N278" s="3" t="str">
        <f>IF(EmployeeData[[#This Row],[Compa-Ratio]]&lt;0.85,"less than 0.85",IF(EmployeeData[[#This Row],[Compa-Ratio]]&lt;1,"0.85-&lt;1.00",IF(EmployeeData[[#This Row],[Compa-Ratio]]&lt;1.15,"1.00-&lt;1.15",IF(EmployeeData[[#This Row],[Compa-Ratio]]&gt;=1.15,"1.15+"))))</f>
        <v>0.85-&lt;1.00</v>
      </c>
      <c r="O278" t="s">
        <v>25</v>
      </c>
      <c r="P278" t="s">
        <v>38</v>
      </c>
      <c r="Q278">
        <v>11</v>
      </c>
      <c r="R27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78">
        <v>65</v>
      </c>
      <c r="T278" t="str" cm="1">
        <f t="array" ref="T278">_xlfn.IFS(EmployeeData[[#This Row],[Engagement Score]]&lt;50,"Low",EmployeeData[[#This Row],[Engagement Score]]
&lt;70,"Moderate",
EmployeeData[[#This Row],[Engagement Score]]&lt;85,"High",TRUE,"Very high")</f>
        <v>Moderate</v>
      </c>
      <c r="U278">
        <v>3</v>
      </c>
      <c r="V278">
        <v>4.0999999999999996</v>
      </c>
      <c r="W278" t="s">
        <v>33</v>
      </c>
      <c r="X278" t="s">
        <v>26</v>
      </c>
      <c r="Y278">
        <v>21</v>
      </c>
      <c r="Z278" t="s">
        <v>26</v>
      </c>
      <c r="AA278">
        <f>IF(EmployeeData[[#This Row],[Attrition]]="Yes",1,0)</f>
        <v>0</v>
      </c>
    </row>
    <row r="279" spans="1:27">
      <c r="A279" t="s">
        <v>330</v>
      </c>
      <c r="B279" t="str">
        <f>VLOOKUP(EmployeeData[[#This Row],[Employee ID]],GenderData[#All],2,FALSE)</f>
        <v>Female</v>
      </c>
      <c r="C279" t="s">
        <v>40</v>
      </c>
      <c r="D279" t="s">
        <v>40</v>
      </c>
      <c r="E279" t="s">
        <v>41</v>
      </c>
      <c r="F279" t="s">
        <v>59</v>
      </c>
      <c r="G279">
        <v>40</v>
      </c>
      <c r="H279" t="str">
        <f>IF(EmployeeData[[#This Row],[Age]]&lt;=31,"18-31",IF(EmployeeData[[#This Row],[Age]]&lt;=45,"32-45",IF(EmployeeData[[#This Row],[Age]]&lt;=59,"46-59",IF(EmployeeData[[#This Row],[Age]]&lt;=73,"60-73"))))</f>
        <v>32-45</v>
      </c>
      <c r="I279">
        <v>0.3</v>
      </c>
      <c r="J279"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279">
        <v>0.3</v>
      </c>
      <c r="L279" s="2">
        <v>98400</v>
      </c>
      <c r="M279" s="3">
        <v>0.99</v>
      </c>
      <c r="N279" s="3" t="str">
        <f>IF(EmployeeData[[#This Row],[Compa-Ratio]]&lt;0.85,"less than 0.85",IF(EmployeeData[[#This Row],[Compa-Ratio]]&lt;1,"0.85-&lt;1.00",IF(EmployeeData[[#This Row],[Compa-Ratio]]&lt;1.15,"1.00-&lt;1.15",IF(EmployeeData[[#This Row],[Compa-Ratio]]&gt;=1.15,"1.15+"))))</f>
        <v>0.85-&lt;1.00</v>
      </c>
      <c r="O279" t="s">
        <v>37</v>
      </c>
      <c r="P279" t="s">
        <v>26</v>
      </c>
      <c r="Q279">
        <v>13</v>
      </c>
      <c r="R27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79">
        <v>84</v>
      </c>
      <c r="T279" t="str" cm="1">
        <f t="array" ref="T279">_xlfn.IFS(EmployeeData[[#This Row],[Engagement Score]]&lt;50,"Low",EmployeeData[[#This Row],[Engagement Score]]
&lt;70,"Moderate",
EmployeeData[[#This Row],[Engagement Score]]&lt;85,"High",TRUE,"Very high")</f>
        <v>High</v>
      </c>
      <c r="U279">
        <v>0</v>
      </c>
      <c r="V279">
        <v>1.4</v>
      </c>
      <c r="W279" t="s">
        <v>27</v>
      </c>
      <c r="X279" t="s">
        <v>26</v>
      </c>
      <c r="Y279">
        <v>13</v>
      </c>
      <c r="Z279" t="s">
        <v>38</v>
      </c>
      <c r="AA279">
        <f>IF(EmployeeData[[#This Row],[Attrition]]="Yes",1,0)</f>
        <v>1</v>
      </c>
    </row>
    <row r="280" spans="1:27">
      <c r="A280" t="s">
        <v>331</v>
      </c>
      <c r="B280" t="str">
        <f>VLOOKUP(EmployeeData[[#This Row],[Employee ID]],GenderData[#All],2,FALSE)</f>
        <v>Female</v>
      </c>
      <c r="C280" t="s">
        <v>35</v>
      </c>
      <c r="D280" t="s">
        <v>22</v>
      </c>
      <c r="E280" t="s">
        <v>23</v>
      </c>
      <c r="F280" t="s">
        <v>24</v>
      </c>
      <c r="G280">
        <v>26</v>
      </c>
      <c r="H280" t="str">
        <f>IF(EmployeeData[[#This Row],[Age]]&lt;=31,"18-31",IF(EmployeeData[[#This Row],[Age]]&lt;=45,"32-45",IF(EmployeeData[[#This Row],[Age]]&lt;=59,"46-59",IF(EmployeeData[[#This Row],[Age]]&lt;=73,"60-73"))))</f>
        <v>18-31</v>
      </c>
      <c r="I280">
        <v>3.5</v>
      </c>
      <c r="J28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80">
        <v>3.5</v>
      </c>
      <c r="L280" s="2">
        <v>35400</v>
      </c>
      <c r="M280" s="3">
        <v>0.76</v>
      </c>
      <c r="N280" s="3" t="str">
        <f>IF(EmployeeData[[#This Row],[Compa-Ratio]]&lt;0.85,"less than 0.85",IF(EmployeeData[[#This Row],[Compa-Ratio]]&lt;1,"0.85-&lt;1.00",IF(EmployeeData[[#This Row],[Compa-Ratio]]&lt;1.15,"1.00-&lt;1.15",IF(EmployeeData[[#This Row],[Compa-Ratio]]&gt;=1.15,"1.15+"))))</f>
        <v>less than 0.85</v>
      </c>
      <c r="O280" t="s">
        <v>25</v>
      </c>
      <c r="P280" t="s">
        <v>26</v>
      </c>
      <c r="Q280">
        <v>6</v>
      </c>
      <c r="R28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80">
        <v>56</v>
      </c>
      <c r="T280" t="str" cm="1">
        <f t="array" ref="T280">_xlfn.IFS(EmployeeData[[#This Row],[Engagement Score]]&lt;50,"Low",EmployeeData[[#This Row],[Engagement Score]]
&lt;70,"Moderate",
EmployeeData[[#This Row],[Engagement Score]]&lt;85,"High",TRUE,"Very high")</f>
        <v>Moderate</v>
      </c>
      <c r="U280">
        <v>2</v>
      </c>
      <c r="V280">
        <v>3.1</v>
      </c>
      <c r="W280" t="s">
        <v>33</v>
      </c>
      <c r="X280" t="s">
        <v>26</v>
      </c>
      <c r="Y280">
        <v>22</v>
      </c>
      <c r="Z280" t="s">
        <v>26</v>
      </c>
      <c r="AA280">
        <f>IF(EmployeeData[[#This Row],[Attrition]]="Yes",1,0)</f>
        <v>0</v>
      </c>
    </row>
    <row r="281" spans="1:27">
      <c r="A281" t="s">
        <v>332</v>
      </c>
      <c r="B281" t="str">
        <f>VLOOKUP(EmployeeData[[#This Row],[Employee ID]],GenderData[#All],2,FALSE)</f>
        <v>Male</v>
      </c>
      <c r="C281" t="s">
        <v>52</v>
      </c>
      <c r="D281" t="s">
        <v>30</v>
      </c>
      <c r="E281" t="s">
        <v>73</v>
      </c>
      <c r="F281" t="s">
        <v>24</v>
      </c>
      <c r="G281">
        <v>41</v>
      </c>
      <c r="H281" t="str">
        <f>IF(EmployeeData[[#This Row],[Age]]&lt;=31,"18-31",IF(EmployeeData[[#This Row],[Age]]&lt;=45,"32-45",IF(EmployeeData[[#This Row],[Age]]&lt;=59,"46-59",IF(EmployeeData[[#This Row],[Age]]&lt;=73,"60-73"))))</f>
        <v>32-45</v>
      </c>
      <c r="I281">
        <v>7.4</v>
      </c>
      <c r="J28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81">
        <v>3.3</v>
      </c>
      <c r="L281" s="2">
        <v>51900</v>
      </c>
      <c r="M281" s="3">
        <v>1.1599999999999999</v>
      </c>
      <c r="N281" s="3" t="str">
        <f>IF(EmployeeData[[#This Row],[Compa-Ratio]]&lt;0.85,"less than 0.85",IF(EmployeeData[[#This Row],[Compa-Ratio]]&lt;1,"0.85-&lt;1.00",IF(EmployeeData[[#This Row],[Compa-Ratio]]&lt;1.15,"1.00-&lt;1.15",IF(EmployeeData[[#This Row],[Compa-Ratio]]&gt;=1.15,"1.15+"))))</f>
        <v>1.15+</v>
      </c>
      <c r="O281" t="s">
        <v>25</v>
      </c>
      <c r="P281" t="s">
        <v>38</v>
      </c>
      <c r="Q281">
        <v>19</v>
      </c>
      <c r="R2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81">
        <v>52</v>
      </c>
      <c r="T281" t="str" cm="1">
        <f t="array" ref="T281">_xlfn.IFS(EmployeeData[[#This Row],[Engagement Score]]&lt;50,"Low",EmployeeData[[#This Row],[Engagement Score]]
&lt;70,"Moderate",
EmployeeData[[#This Row],[Engagement Score]]&lt;85,"High",TRUE,"Very high")</f>
        <v>Moderate</v>
      </c>
      <c r="U281">
        <v>4</v>
      </c>
      <c r="V281">
        <v>1.5</v>
      </c>
      <c r="W281" t="s">
        <v>33</v>
      </c>
      <c r="X281" t="s">
        <v>26</v>
      </c>
      <c r="Y281">
        <v>41</v>
      </c>
      <c r="Z281" t="s">
        <v>26</v>
      </c>
      <c r="AA281">
        <f>IF(EmployeeData[[#This Row],[Attrition]]="Yes",1,0)</f>
        <v>0</v>
      </c>
    </row>
    <row r="282" spans="1:27">
      <c r="A282" t="s">
        <v>333</v>
      </c>
      <c r="B282" t="str">
        <f>VLOOKUP(EmployeeData[[#This Row],[Employee ID]],GenderData[#All],2,FALSE)</f>
        <v>Female</v>
      </c>
      <c r="C282" t="s">
        <v>29</v>
      </c>
      <c r="D282" t="s">
        <v>30</v>
      </c>
      <c r="E282" t="s">
        <v>31</v>
      </c>
      <c r="F282" t="s">
        <v>32</v>
      </c>
      <c r="G282">
        <v>35</v>
      </c>
      <c r="H282" t="str">
        <f>IF(EmployeeData[[#This Row],[Age]]&lt;=31,"18-31",IF(EmployeeData[[#This Row],[Age]]&lt;=45,"32-45",IF(EmployeeData[[#This Row],[Age]]&lt;=59,"46-59",IF(EmployeeData[[#This Row],[Age]]&lt;=73,"60-73"))))</f>
        <v>32-45</v>
      </c>
      <c r="I282">
        <v>8.6</v>
      </c>
      <c r="J28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82">
        <v>1.4</v>
      </c>
      <c r="L282" s="2">
        <v>62900</v>
      </c>
      <c r="M282" s="3">
        <v>1.01</v>
      </c>
      <c r="N282" s="3" t="str">
        <f>IF(EmployeeData[[#This Row],[Compa-Ratio]]&lt;0.85,"less than 0.85",IF(EmployeeData[[#This Row],[Compa-Ratio]]&lt;1,"0.85-&lt;1.00",IF(EmployeeData[[#This Row],[Compa-Ratio]]&lt;1.15,"1.00-&lt;1.15",IF(EmployeeData[[#This Row],[Compa-Ratio]]&gt;=1.15,"1.15+"))))</f>
        <v>1.00-&lt;1.15</v>
      </c>
      <c r="O282" t="s">
        <v>37</v>
      </c>
      <c r="P282" t="s">
        <v>26</v>
      </c>
      <c r="Q282">
        <v>38</v>
      </c>
      <c r="R28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82">
        <v>63</v>
      </c>
      <c r="T282" t="str" cm="1">
        <f t="array" ref="T282">_xlfn.IFS(EmployeeData[[#This Row],[Engagement Score]]&lt;50,"Low",EmployeeData[[#This Row],[Engagement Score]]
&lt;70,"Moderate",
EmployeeData[[#This Row],[Engagement Score]]&lt;85,"High",TRUE,"Very high")</f>
        <v>Moderate</v>
      </c>
      <c r="U282">
        <v>5</v>
      </c>
      <c r="V282">
        <v>3.6</v>
      </c>
      <c r="W282" t="s">
        <v>33</v>
      </c>
      <c r="X282" t="s">
        <v>26</v>
      </c>
      <c r="Y282">
        <v>19</v>
      </c>
      <c r="Z282" t="s">
        <v>38</v>
      </c>
      <c r="AA282">
        <f>IF(EmployeeData[[#This Row],[Attrition]]="Yes",1,0)</f>
        <v>1</v>
      </c>
    </row>
    <row r="283" spans="1:27">
      <c r="A283" t="s">
        <v>334</v>
      </c>
      <c r="B283" t="str">
        <f>VLOOKUP(EmployeeData[[#This Row],[Employee ID]],GenderData[#All],2,FALSE)</f>
        <v>Male</v>
      </c>
      <c r="C283" t="s">
        <v>66</v>
      </c>
      <c r="D283" t="s">
        <v>67</v>
      </c>
      <c r="E283" t="s">
        <v>45</v>
      </c>
      <c r="F283" t="s">
        <v>32</v>
      </c>
      <c r="G283">
        <v>33</v>
      </c>
      <c r="H283" t="str">
        <f>IF(EmployeeData[[#This Row],[Age]]&lt;=31,"18-31",IF(EmployeeData[[#This Row],[Age]]&lt;=45,"32-45",IF(EmployeeData[[#This Row],[Age]]&lt;=59,"46-59",IF(EmployeeData[[#This Row],[Age]]&lt;=73,"60-73"))))</f>
        <v>32-45</v>
      </c>
      <c r="I283">
        <v>4.2</v>
      </c>
      <c r="J2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83">
        <v>4.2</v>
      </c>
      <c r="L283" s="2">
        <v>64900</v>
      </c>
      <c r="M283" s="3">
        <v>1</v>
      </c>
      <c r="N283" s="3" t="str">
        <f>IF(EmployeeData[[#This Row],[Compa-Ratio]]&lt;0.85,"less than 0.85",IF(EmployeeData[[#This Row],[Compa-Ratio]]&lt;1,"0.85-&lt;1.00",IF(EmployeeData[[#This Row],[Compa-Ratio]]&lt;1.15,"1.00-&lt;1.15",IF(EmployeeData[[#This Row],[Compa-Ratio]]&gt;=1.15,"1.15+"))))</f>
        <v>1.00-&lt;1.15</v>
      </c>
      <c r="O283" t="s">
        <v>37</v>
      </c>
      <c r="P283" t="s">
        <v>38</v>
      </c>
      <c r="Q283">
        <v>23</v>
      </c>
      <c r="R28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83">
        <v>79</v>
      </c>
      <c r="T283" t="str" cm="1">
        <f t="array" ref="T283">_xlfn.IFS(EmployeeData[[#This Row],[Engagement Score]]&lt;50,"Low",EmployeeData[[#This Row],[Engagement Score]]
&lt;70,"Moderate",
EmployeeData[[#This Row],[Engagement Score]]&lt;85,"High",TRUE,"Very high")</f>
        <v>High</v>
      </c>
      <c r="U283">
        <v>9</v>
      </c>
      <c r="V283">
        <v>8.1</v>
      </c>
      <c r="W283" t="s">
        <v>27</v>
      </c>
      <c r="X283" t="s">
        <v>38</v>
      </c>
      <c r="Y283">
        <v>36</v>
      </c>
      <c r="Z283" t="s">
        <v>26</v>
      </c>
      <c r="AA283">
        <f>IF(EmployeeData[[#This Row],[Attrition]]="Yes",1,0)</f>
        <v>0</v>
      </c>
    </row>
    <row r="284" spans="1:27">
      <c r="A284" t="s">
        <v>335</v>
      </c>
      <c r="B284" t="str">
        <f>VLOOKUP(EmployeeData[[#This Row],[Employee ID]],GenderData[#All],2,FALSE)</f>
        <v>Male</v>
      </c>
      <c r="C284" t="s">
        <v>21</v>
      </c>
      <c r="D284" t="s">
        <v>22</v>
      </c>
      <c r="E284" t="s">
        <v>45</v>
      </c>
      <c r="F284" t="s">
        <v>32</v>
      </c>
      <c r="G284">
        <v>38</v>
      </c>
      <c r="H284" t="str">
        <f>IF(EmployeeData[[#This Row],[Age]]&lt;=31,"18-31",IF(EmployeeData[[#This Row],[Age]]&lt;=45,"32-45",IF(EmployeeData[[#This Row],[Age]]&lt;=59,"46-59",IF(EmployeeData[[#This Row],[Age]]&lt;=73,"60-73"))))</f>
        <v>32-45</v>
      </c>
      <c r="I284">
        <v>4.5</v>
      </c>
      <c r="J28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84">
        <v>4.5</v>
      </c>
      <c r="L284" s="2">
        <v>57100</v>
      </c>
      <c r="M284" s="3">
        <v>0.93</v>
      </c>
      <c r="N284" s="3" t="str">
        <f>IF(EmployeeData[[#This Row],[Compa-Ratio]]&lt;0.85,"less than 0.85",IF(EmployeeData[[#This Row],[Compa-Ratio]]&lt;1,"0.85-&lt;1.00",IF(EmployeeData[[#This Row],[Compa-Ratio]]&lt;1.15,"1.00-&lt;1.15",IF(EmployeeData[[#This Row],[Compa-Ratio]]&gt;=1.15,"1.15+"))))</f>
        <v>0.85-&lt;1.00</v>
      </c>
      <c r="O284" t="s">
        <v>25</v>
      </c>
      <c r="P284" t="s">
        <v>26</v>
      </c>
      <c r="Q284">
        <v>8</v>
      </c>
      <c r="R28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84">
        <v>63</v>
      </c>
      <c r="T284" t="str" cm="1">
        <f t="array" ref="T284">_xlfn.IFS(EmployeeData[[#This Row],[Engagement Score]]&lt;50,"Low",EmployeeData[[#This Row],[Engagement Score]]
&lt;70,"Moderate",
EmployeeData[[#This Row],[Engagement Score]]&lt;85,"High",TRUE,"Very high")</f>
        <v>Moderate</v>
      </c>
      <c r="U284">
        <v>1</v>
      </c>
      <c r="V284">
        <v>3.6</v>
      </c>
      <c r="W284" t="s">
        <v>33</v>
      </c>
      <c r="X284" t="s">
        <v>26</v>
      </c>
      <c r="Y284">
        <v>14</v>
      </c>
      <c r="Z284" t="s">
        <v>26</v>
      </c>
      <c r="AA284">
        <f>IF(EmployeeData[[#This Row],[Attrition]]="Yes",1,0)</f>
        <v>0</v>
      </c>
    </row>
    <row r="285" spans="1:27">
      <c r="A285" t="s">
        <v>336</v>
      </c>
      <c r="B285" t="str">
        <f>VLOOKUP(EmployeeData[[#This Row],[Employee ID]],GenderData[#All],2,FALSE)</f>
        <v>Female</v>
      </c>
      <c r="C285" t="s">
        <v>48</v>
      </c>
      <c r="D285" t="s">
        <v>49</v>
      </c>
      <c r="E285" t="s">
        <v>23</v>
      </c>
      <c r="F285" t="s">
        <v>62</v>
      </c>
      <c r="G285">
        <v>29</v>
      </c>
      <c r="H285" t="str">
        <f>IF(EmployeeData[[#This Row],[Age]]&lt;=31,"18-31",IF(EmployeeData[[#This Row],[Age]]&lt;=45,"32-45",IF(EmployeeData[[#This Row],[Age]]&lt;=59,"46-59",IF(EmployeeData[[#This Row],[Age]]&lt;=73,"60-73"))))</f>
        <v>18-31</v>
      </c>
      <c r="I285">
        <v>6</v>
      </c>
      <c r="J28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85">
        <v>3.6</v>
      </c>
      <c r="L285" s="2">
        <v>34500</v>
      </c>
      <c r="M285" s="3">
        <v>1</v>
      </c>
      <c r="N285" s="3" t="str">
        <f>IF(EmployeeData[[#This Row],[Compa-Ratio]]&lt;0.85,"less than 0.85",IF(EmployeeData[[#This Row],[Compa-Ratio]]&lt;1,"0.85-&lt;1.00",IF(EmployeeData[[#This Row],[Compa-Ratio]]&lt;1.15,"1.00-&lt;1.15",IF(EmployeeData[[#This Row],[Compa-Ratio]]&gt;=1.15,"1.15+"))))</f>
        <v>1.00-&lt;1.15</v>
      </c>
      <c r="O285" t="s">
        <v>37</v>
      </c>
      <c r="P285" t="s">
        <v>38</v>
      </c>
      <c r="Q285">
        <v>26</v>
      </c>
      <c r="R28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85">
        <v>66</v>
      </c>
      <c r="T285" t="str" cm="1">
        <f t="array" ref="T285">_xlfn.IFS(EmployeeData[[#This Row],[Engagement Score]]&lt;50,"Low",EmployeeData[[#This Row],[Engagement Score]]
&lt;70,"Moderate",
EmployeeData[[#This Row],[Engagement Score]]&lt;85,"High",TRUE,"Very high")</f>
        <v>Moderate</v>
      </c>
      <c r="U285">
        <v>17</v>
      </c>
      <c r="V285">
        <v>1.3</v>
      </c>
      <c r="W285" t="s">
        <v>33</v>
      </c>
      <c r="X285" t="s">
        <v>26</v>
      </c>
      <c r="Y285">
        <v>33</v>
      </c>
      <c r="Z285" t="s">
        <v>38</v>
      </c>
      <c r="AA285">
        <f>IF(EmployeeData[[#This Row],[Attrition]]="Yes",1,0)</f>
        <v>1</v>
      </c>
    </row>
    <row r="286" spans="1:27">
      <c r="A286" t="s">
        <v>337</v>
      </c>
      <c r="B286" t="str">
        <f>VLOOKUP(EmployeeData[[#This Row],[Employee ID]],GenderData[#All],2,FALSE)</f>
        <v>Female</v>
      </c>
      <c r="C286" t="s">
        <v>40</v>
      </c>
      <c r="D286" t="s">
        <v>40</v>
      </c>
      <c r="E286" t="s">
        <v>41</v>
      </c>
      <c r="F286" t="s">
        <v>24</v>
      </c>
      <c r="G286">
        <v>28</v>
      </c>
      <c r="H286" t="str">
        <f>IF(EmployeeData[[#This Row],[Age]]&lt;=31,"18-31",IF(EmployeeData[[#This Row],[Age]]&lt;=45,"32-45",IF(EmployeeData[[#This Row],[Age]]&lt;=59,"46-59",IF(EmployeeData[[#This Row],[Age]]&lt;=73,"60-73"))))</f>
        <v>18-31</v>
      </c>
      <c r="I286">
        <v>8.5</v>
      </c>
      <c r="J28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86">
        <v>1.2</v>
      </c>
      <c r="L286" s="2">
        <v>45800</v>
      </c>
      <c r="M286" s="3">
        <v>0.96</v>
      </c>
      <c r="N286" s="3" t="str">
        <f>IF(EmployeeData[[#This Row],[Compa-Ratio]]&lt;0.85,"less than 0.85",IF(EmployeeData[[#This Row],[Compa-Ratio]]&lt;1,"0.85-&lt;1.00",IF(EmployeeData[[#This Row],[Compa-Ratio]]&lt;1.15,"1.00-&lt;1.15",IF(EmployeeData[[#This Row],[Compa-Ratio]]&gt;=1.15,"1.15+"))))</f>
        <v>0.85-&lt;1.00</v>
      </c>
      <c r="O286" t="s">
        <v>25</v>
      </c>
      <c r="P286" t="s">
        <v>26</v>
      </c>
      <c r="Q286">
        <v>13</v>
      </c>
      <c r="R28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86">
        <v>86</v>
      </c>
      <c r="T286" t="str" cm="1">
        <f t="array" ref="T286">_xlfn.IFS(EmployeeData[[#This Row],[Engagement Score]]&lt;50,"Low",EmployeeData[[#This Row],[Engagement Score]]
&lt;70,"Moderate",
EmployeeData[[#This Row],[Engagement Score]]&lt;85,"High",TRUE,"Very high")</f>
        <v>Very high</v>
      </c>
      <c r="U286">
        <v>0</v>
      </c>
      <c r="V286">
        <v>4.8</v>
      </c>
      <c r="W286" t="s">
        <v>33</v>
      </c>
      <c r="X286" t="s">
        <v>26</v>
      </c>
      <c r="Y286">
        <v>24</v>
      </c>
      <c r="Z286" t="s">
        <v>26</v>
      </c>
      <c r="AA286">
        <f>IF(EmployeeData[[#This Row],[Attrition]]="Yes",1,0)</f>
        <v>0</v>
      </c>
    </row>
    <row r="287" spans="1:27">
      <c r="A287" t="s">
        <v>338</v>
      </c>
      <c r="B287" t="str">
        <f>VLOOKUP(EmployeeData[[#This Row],[Employee ID]],GenderData[#All],2,FALSE)</f>
        <v>Male</v>
      </c>
      <c r="C287" t="s">
        <v>48</v>
      </c>
      <c r="D287" t="s">
        <v>49</v>
      </c>
      <c r="E287" t="s">
        <v>23</v>
      </c>
      <c r="F287" t="s">
        <v>32</v>
      </c>
      <c r="G287">
        <v>21</v>
      </c>
      <c r="H287" t="str">
        <f>IF(EmployeeData[[#This Row],[Age]]&lt;=31,"18-31",IF(EmployeeData[[#This Row],[Age]]&lt;=45,"32-45",IF(EmployeeData[[#This Row],[Age]]&lt;=59,"46-59",IF(EmployeeData[[#This Row],[Age]]&lt;=73,"60-73"))))</f>
        <v>18-31</v>
      </c>
      <c r="I287">
        <v>3.9</v>
      </c>
      <c r="J28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87">
        <v>1.8</v>
      </c>
      <c r="L287" s="2">
        <v>69000</v>
      </c>
      <c r="M287" s="3">
        <v>1.0900000000000001</v>
      </c>
      <c r="N287" s="3" t="str">
        <f>IF(EmployeeData[[#This Row],[Compa-Ratio]]&lt;0.85,"less than 0.85",IF(EmployeeData[[#This Row],[Compa-Ratio]]&lt;1,"0.85-&lt;1.00",IF(EmployeeData[[#This Row],[Compa-Ratio]]&lt;1.15,"1.00-&lt;1.15",IF(EmployeeData[[#This Row],[Compa-Ratio]]&gt;=1.15,"1.15+"))))</f>
        <v>1.00-&lt;1.15</v>
      </c>
      <c r="O287" t="s">
        <v>25</v>
      </c>
      <c r="P287" t="s">
        <v>26</v>
      </c>
      <c r="Q287">
        <v>28</v>
      </c>
      <c r="R28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87">
        <v>69</v>
      </c>
      <c r="T287" t="str" cm="1">
        <f t="array" ref="T287">_xlfn.IFS(EmployeeData[[#This Row],[Engagement Score]]&lt;50,"Low",EmployeeData[[#This Row],[Engagement Score]]
&lt;70,"Moderate",
EmployeeData[[#This Row],[Engagement Score]]&lt;85,"High",TRUE,"Very high")</f>
        <v>Moderate</v>
      </c>
      <c r="U287">
        <v>4</v>
      </c>
      <c r="V287">
        <v>1.3</v>
      </c>
      <c r="W287" t="s">
        <v>33</v>
      </c>
      <c r="X287" t="s">
        <v>26</v>
      </c>
      <c r="Y287">
        <v>28</v>
      </c>
      <c r="Z287" t="s">
        <v>26</v>
      </c>
      <c r="AA287">
        <f>IF(EmployeeData[[#This Row],[Attrition]]="Yes",1,0)</f>
        <v>0</v>
      </c>
    </row>
    <row r="288" spans="1:27">
      <c r="A288" t="s">
        <v>339</v>
      </c>
      <c r="B288" t="str">
        <f>VLOOKUP(EmployeeData[[#This Row],[Employee ID]],GenderData[#All],2,FALSE)</f>
        <v>Male</v>
      </c>
      <c r="C288" t="s">
        <v>21</v>
      </c>
      <c r="D288" t="s">
        <v>22</v>
      </c>
      <c r="E288" t="s">
        <v>45</v>
      </c>
      <c r="F288" t="s">
        <v>62</v>
      </c>
      <c r="G288">
        <v>54</v>
      </c>
      <c r="H288" t="str">
        <f>IF(EmployeeData[[#This Row],[Age]]&lt;=31,"18-31",IF(EmployeeData[[#This Row],[Age]]&lt;=45,"32-45",IF(EmployeeData[[#This Row],[Age]]&lt;=59,"46-59",IF(EmployeeData[[#This Row],[Age]]&lt;=73,"60-73"))))</f>
        <v>46-59</v>
      </c>
      <c r="I288">
        <v>5.9</v>
      </c>
      <c r="J28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88">
        <v>5.9</v>
      </c>
      <c r="L288" s="2">
        <v>34500</v>
      </c>
      <c r="M288" s="3">
        <v>0.99</v>
      </c>
      <c r="N288" s="3" t="str">
        <f>IF(EmployeeData[[#This Row],[Compa-Ratio]]&lt;0.85,"less than 0.85",IF(EmployeeData[[#This Row],[Compa-Ratio]]&lt;1,"0.85-&lt;1.00",IF(EmployeeData[[#This Row],[Compa-Ratio]]&lt;1.15,"1.00-&lt;1.15",IF(EmployeeData[[#This Row],[Compa-Ratio]]&gt;=1.15,"1.15+"))))</f>
        <v>0.85-&lt;1.00</v>
      </c>
      <c r="O288" t="s">
        <v>53</v>
      </c>
      <c r="P288" t="s">
        <v>26</v>
      </c>
      <c r="Q288">
        <v>23</v>
      </c>
      <c r="R28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88">
        <v>59</v>
      </c>
      <c r="T288" t="str" cm="1">
        <f t="array" ref="T288">_xlfn.IFS(EmployeeData[[#This Row],[Engagement Score]]&lt;50,"Low",EmployeeData[[#This Row],[Engagement Score]]
&lt;70,"Moderate",
EmployeeData[[#This Row],[Engagement Score]]&lt;85,"High",TRUE,"Very high")</f>
        <v>Moderate</v>
      </c>
      <c r="U288">
        <v>3</v>
      </c>
      <c r="V288">
        <v>5.9</v>
      </c>
      <c r="W288" t="s">
        <v>33</v>
      </c>
      <c r="X288" t="s">
        <v>38</v>
      </c>
      <c r="Y288">
        <v>24</v>
      </c>
      <c r="Z288" t="s">
        <v>26</v>
      </c>
      <c r="AA288">
        <f>IF(EmployeeData[[#This Row],[Attrition]]="Yes",1,0)</f>
        <v>0</v>
      </c>
    </row>
    <row r="289" spans="1:27">
      <c r="A289" t="s">
        <v>340</v>
      </c>
      <c r="B289" t="str">
        <f>VLOOKUP(EmployeeData[[#This Row],[Employee ID]],GenderData[#All],2,FALSE)</f>
        <v>Male</v>
      </c>
      <c r="C289" t="s">
        <v>40</v>
      </c>
      <c r="D289" t="s">
        <v>40</v>
      </c>
      <c r="E289" t="s">
        <v>23</v>
      </c>
      <c r="F289" t="s">
        <v>24</v>
      </c>
      <c r="G289">
        <v>43</v>
      </c>
      <c r="H289" t="str">
        <f>IF(EmployeeData[[#This Row],[Age]]&lt;=31,"18-31",IF(EmployeeData[[#This Row],[Age]]&lt;=45,"32-45",IF(EmployeeData[[#This Row],[Age]]&lt;=59,"46-59",IF(EmployeeData[[#This Row],[Age]]&lt;=73,"60-73"))))</f>
        <v>32-45</v>
      </c>
      <c r="I289">
        <v>2.5</v>
      </c>
      <c r="J28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89">
        <v>1.5</v>
      </c>
      <c r="L289" s="2">
        <v>59000</v>
      </c>
      <c r="M289" s="3">
        <v>1.25</v>
      </c>
      <c r="N289" s="3" t="str">
        <f>IF(EmployeeData[[#This Row],[Compa-Ratio]]&lt;0.85,"less than 0.85",IF(EmployeeData[[#This Row],[Compa-Ratio]]&lt;1,"0.85-&lt;1.00",IF(EmployeeData[[#This Row],[Compa-Ratio]]&lt;1.15,"1.00-&lt;1.15",IF(EmployeeData[[#This Row],[Compa-Ratio]]&gt;=1.15,"1.15+"))))</f>
        <v>1.15+</v>
      </c>
      <c r="O289" t="s">
        <v>25</v>
      </c>
      <c r="P289" t="s">
        <v>26</v>
      </c>
      <c r="Q289">
        <v>1</v>
      </c>
      <c r="R28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89">
        <v>80</v>
      </c>
      <c r="T289" t="str" cm="1">
        <f t="array" ref="T289">_xlfn.IFS(EmployeeData[[#This Row],[Engagement Score]]&lt;50,"Low",EmployeeData[[#This Row],[Engagement Score]]
&lt;70,"Moderate",
EmployeeData[[#This Row],[Engagement Score]]&lt;85,"High",TRUE,"Very high")</f>
        <v>High</v>
      </c>
      <c r="U289">
        <v>2</v>
      </c>
      <c r="V289">
        <v>1.1000000000000001</v>
      </c>
      <c r="W289" t="s">
        <v>33</v>
      </c>
      <c r="X289" t="s">
        <v>26</v>
      </c>
      <c r="Y289">
        <v>32</v>
      </c>
      <c r="Z289" t="s">
        <v>26</v>
      </c>
      <c r="AA289">
        <f>IF(EmployeeData[[#This Row],[Attrition]]="Yes",1,0)</f>
        <v>0</v>
      </c>
    </row>
    <row r="290" spans="1:27">
      <c r="A290" t="s">
        <v>341</v>
      </c>
      <c r="B290" t="str">
        <f>VLOOKUP(EmployeeData[[#This Row],[Employee ID]],GenderData[#All],2,FALSE)</f>
        <v>Female</v>
      </c>
      <c r="C290" t="s">
        <v>66</v>
      </c>
      <c r="D290" t="s">
        <v>67</v>
      </c>
      <c r="E290" t="s">
        <v>23</v>
      </c>
      <c r="F290" t="s">
        <v>62</v>
      </c>
      <c r="G290">
        <v>37</v>
      </c>
      <c r="H290" t="str">
        <f>IF(EmployeeData[[#This Row],[Age]]&lt;=31,"18-31",IF(EmployeeData[[#This Row],[Age]]&lt;=45,"32-45",IF(EmployeeData[[#This Row],[Age]]&lt;=59,"46-59",IF(EmployeeData[[#This Row],[Age]]&lt;=73,"60-73"))))</f>
        <v>32-45</v>
      </c>
      <c r="I290">
        <v>1.4</v>
      </c>
      <c r="J29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90">
        <v>1.4</v>
      </c>
      <c r="L290" s="2">
        <v>37700</v>
      </c>
      <c r="M290" s="3">
        <v>1.02</v>
      </c>
      <c r="N290" s="3" t="str">
        <f>IF(EmployeeData[[#This Row],[Compa-Ratio]]&lt;0.85,"less than 0.85",IF(EmployeeData[[#This Row],[Compa-Ratio]]&lt;1,"0.85-&lt;1.00",IF(EmployeeData[[#This Row],[Compa-Ratio]]&lt;1.15,"1.00-&lt;1.15",IF(EmployeeData[[#This Row],[Compa-Ratio]]&gt;=1.15,"1.15+"))))</f>
        <v>1.00-&lt;1.15</v>
      </c>
      <c r="O290" t="s">
        <v>37</v>
      </c>
      <c r="P290" t="s">
        <v>26</v>
      </c>
      <c r="Q290">
        <v>7</v>
      </c>
      <c r="R29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90">
        <v>74</v>
      </c>
      <c r="T290" t="str" cm="1">
        <f t="array" ref="T290">_xlfn.IFS(EmployeeData[[#This Row],[Engagement Score]]&lt;50,"Low",EmployeeData[[#This Row],[Engagement Score]]
&lt;70,"Moderate",
EmployeeData[[#This Row],[Engagement Score]]&lt;85,"High",TRUE,"Very high")</f>
        <v>High</v>
      </c>
      <c r="U290">
        <v>13</v>
      </c>
      <c r="V290">
        <v>5.4</v>
      </c>
      <c r="W290" t="s">
        <v>33</v>
      </c>
      <c r="X290" t="s">
        <v>26</v>
      </c>
      <c r="Y290">
        <v>0</v>
      </c>
      <c r="Z290" t="s">
        <v>26</v>
      </c>
      <c r="AA290">
        <f>IF(EmployeeData[[#This Row],[Attrition]]="Yes",1,0)</f>
        <v>0</v>
      </c>
    </row>
    <row r="291" spans="1:27">
      <c r="A291" t="s">
        <v>342</v>
      </c>
      <c r="B291" t="str">
        <f>VLOOKUP(EmployeeData[[#This Row],[Employee ID]],GenderData[#All],2,FALSE)</f>
        <v>Male</v>
      </c>
      <c r="C291" t="s">
        <v>40</v>
      </c>
      <c r="D291" t="s">
        <v>40</v>
      </c>
      <c r="E291" t="s">
        <v>45</v>
      </c>
      <c r="F291" t="s">
        <v>62</v>
      </c>
      <c r="G291">
        <v>32</v>
      </c>
      <c r="H291" t="str">
        <f>IF(EmployeeData[[#This Row],[Age]]&lt;=31,"18-31",IF(EmployeeData[[#This Row],[Age]]&lt;=45,"32-45",IF(EmployeeData[[#This Row],[Age]]&lt;=59,"46-59",IF(EmployeeData[[#This Row],[Age]]&lt;=73,"60-73"))))</f>
        <v>32-45</v>
      </c>
      <c r="I291">
        <v>2.8</v>
      </c>
      <c r="J29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291">
        <v>1</v>
      </c>
      <c r="L291" s="2">
        <v>30900</v>
      </c>
      <c r="M291" s="3">
        <v>0.87</v>
      </c>
      <c r="N291" s="3" t="str">
        <f>IF(EmployeeData[[#This Row],[Compa-Ratio]]&lt;0.85,"less than 0.85",IF(EmployeeData[[#This Row],[Compa-Ratio]]&lt;1,"0.85-&lt;1.00",IF(EmployeeData[[#This Row],[Compa-Ratio]]&lt;1.15,"1.00-&lt;1.15",IF(EmployeeData[[#This Row],[Compa-Ratio]]&gt;=1.15,"1.15+"))))</f>
        <v>0.85-&lt;1.00</v>
      </c>
      <c r="O291" t="s">
        <v>53</v>
      </c>
      <c r="P291" t="s">
        <v>26</v>
      </c>
      <c r="Q291">
        <v>24</v>
      </c>
      <c r="R2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91">
        <v>37</v>
      </c>
      <c r="T291" t="str" cm="1">
        <f t="array" ref="T291">_xlfn.IFS(EmployeeData[[#This Row],[Engagement Score]]&lt;50,"Low",EmployeeData[[#This Row],[Engagement Score]]
&lt;70,"Moderate",
EmployeeData[[#This Row],[Engagement Score]]&lt;85,"High",TRUE,"Very high")</f>
        <v>Low</v>
      </c>
      <c r="U291">
        <v>3</v>
      </c>
      <c r="V291">
        <v>1.7</v>
      </c>
      <c r="W291" t="s">
        <v>33</v>
      </c>
      <c r="X291" t="s">
        <v>38</v>
      </c>
      <c r="Y291">
        <v>7</v>
      </c>
      <c r="Z291" t="s">
        <v>38</v>
      </c>
      <c r="AA291">
        <f>IF(EmployeeData[[#This Row],[Attrition]]="Yes",1,0)</f>
        <v>1</v>
      </c>
    </row>
    <row r="292" spans="1:27">
      <c r="A292" t="s">
        <v>343</v>
      </c>
      <c r="B292" t="str">
        <f>VLOOKUP(EmployeeData[[#This Row],[Employee ID]],GenderData[#All],2,FALSE)</f>
        <v>Female</v>
      </c>
      <c r="C292" t="s">
        <v>48</v>
      </c>
      <c r="D292" t="s">
        <v>49</v>
      </c>
      <c r="E292" t="s">
        <v>73</v>
      </c>
      <c r="F292" t="s">
        <v>24</v>
      </c>
      <c r="G292">
        <v>21</v>
      </c>
      <c r="H292" t="str">
        <f>IF(EmployeeData[[#This Row],[Age]]&lt;=31,"18-31",IF(EmployeeData[[#This Row],[Age]]&lt;=45,"32-45",IF(EmployeeData[[#This Row],[Age]]&lt;=59,"46-59",IF(EmployeeData[[#This Row],[Age]]&lt;=73,"60-73"))))</f>
        <v>18-31</v>
      </c>
      <c r="I292">
        <v>9.6999999999999993</v>
      </c>
      <c r="J29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92">
        <v>4.4000000000000004</v>
      </c>
      <c r="L292" s="2">
        <v>47300</v>
      </c>
      <c r="M292" s="3">
        <v>1.02</v>
      </c>
      <c r="N292" s="3" t="str">
        <f>IF(EmployeeData[[#This Row],[Compa-Ratio]]&lt;0.85,"less than 0.85",IF(EmployeeData[[#This Row],[Compa-Ratio]]&lt;1,"0.85-&lt;1.00",IF(EmployeeData[[#This Row],[Compa-Ratio]]&lt;1.15,"1.00-&lt;1.15",IF(EmployeeData[[#This Row],[Compa-Ratio]]&gt;=1.15,"1.15+"))))</f>
        <v>1.00-&lt;1.15</v>
      </c>
      <c r="O292" t="s">
        <v>25</v>
      </c>
      <c r="P292" t="s">
        <v>26</v>
      </c>
      <c r="Q292">
        <v>17</v>
      </c>
      <c r="R29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92">
        <v>74</v>
      </c>
      <c r="T292" t="str" cm="1">
        <f t="array" ref="T292">_xlfn.IFS(EmployeeData[[#This Row],[Engagement Score]]&lt;50,"Low",EmployeeData[[#This Row],[Engagement Score]]
&lt;70,"Moderate",
EmployeeData[[#This Row],[Engagement Score]]&lt;85,"High",TRUE,"Very high")</f>
        <v>High</v>
      </c>
      <c r="U292">
        <v>1</v>
      </c>
      <c r="V292">
        <v>3.9</v>
      </c>
      <c r="W292" t="s">
        <v>33</v>
      </c>
      <c r="X292" t="s">
        <v>26</v>
      </c>
      <c r="Y292">
        <v>29</v>
      </c>
      <c r="Z292" t="s">
        <v>26</v>
      </c>
      <c r="AA292">
        <f>IF(EmployeeData[[#This Row],[Attrition]]="Yes",1,0)</f>
        <v>0</v>
      </c>
    </row>
    <row r="293" spans="1:27">
      <c r="A293" t="s">
        <v>344</v>
      </c>
      <c r="B293" t="str">
        <f>VLOOKUP(EmployeeData[[#This Row],[Employee ID]],GenderData[#All],2,FALSE)</f>
        <v>Male</v>
      </c>
      <c r="C293" t="s">
        <v>48</v>
      </c>
      <c r="D293" t="s">
        <v>49</v>
      </c>
      <c r="E293" t="s">
        <v>23</v>
      </c>
      <c r="F293" t="s">
        <v>24</v>
      </c>
      <c r="G293">
        <v>31</v>
      </c>
      <c r="H293" t="str">
        <f>IF(EmployeeData[[#This Row],[Age]]&lt;=31,"18-31",IF(EmployeeData[[#This Row],[Age]]&lt;=45,"32-45",IF(EmployeeData[[#This Row],[Age]]&lt;=59,"46-59",IF(EmployeeData[[#This Row],[Age]]&lt;=73,"60-73"))))</f>
        <v>18-31</v>
      </c>
      <c r="I293">
        <v>6</v>
      </c>
      <c r="J29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93">
        <v>0.9</v>
      </c>
      <c r="L293" s="2">
        <v>44600</v>
      </c>
      <c r="M293" s="3">
        <v>0.96</v>
      </c>
      <c r="N293" s="3" t="str">
        <f>IF(EmployeeData[[#This Row],[Compa-Ratio]]&lt;0.85,"less than 0.85",IF(EmployeeData[[#This Row],[Compa-Ratio]]&lt;1,"0.85-&lt;1.00",IF(EmployeeData[[#This Row],[Compa-Ratio]]&lt;1.15,"1.00-&lt;1.15",IF(EmployeeData[[#This Row],[Compa-Ratio]]&gt;=1.15,"1.15+"))))</f>
        <v>0.85-&lt;1.00</v>
      </c>
      <c r="O293" t="s">
        <v>37</v>
      </c>
      <c r="P293" t="s">
        <v>26</v>
      </c>
      <c r="Q293">
        <v>7</v>
      </c>
      <c r="R29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93">
        <v>77</v>
      </c>
      <c r="T293" t="str" cm="1">
        <f t="array" ref="T293">_xlfn.IFS(EmployeeData[[#This Row],[Engagement Score]]&lt;50,"Low",EmployeeData[[#This Row],[Engagement Score]]
&lt;70,"Moderate",
EmployeeData[[#This Row],[Engagement Score]]&lt;85,"High",TRUE,"Very high")</f>
        <v>High</v>
      </c>
      <c r="U293">
        <v>1</v>
      </c>
      <c r="V293">
        <v>4.8</v>
      </c>
      <c r="W293" t="s">
        <v>50</v>
      </c>
      <c r="X293" t="s">
        <v>26</v>
      </c>
      <c r="Y293">
        <v>0</v>
      </c>
      <c r="Z293" t="s">
        <v>26</v>
      </c>
      <c r="AA293">
        <f>IF(EmployeeData[[#This Row],[Attrition]]="Yes",1,0)</f>
        <v>0</v>
      </c>
    </row>
    <row r="294" spans="1:27">
      <c r="A294" t="s">
        <v>345</v>
      </c>
      <c r="B294" t="str">
        <f>VLOOKUP(EmployeeData[[#This Row],[Employee ID]],GenderData[#All],2,FALSE)</f>
        <v>Male</v>
      </c>
      <c r="C294" t="s">
        <v>52</v>
      </c>
      <c r="D294" t="s">
        <v>30</v>
      </c>
      <c r="E294" t="s">
        <v>41</v>
      </c>
      <c r="F294" t="s">
        <v>32</v>
      </c>
      <c r="G294">
        <v>44</v>
      </c>
      <c r="H294" t="str">
        <f>IF(EmployeeData[[#This Row],[Age]]&lt;=31,"18-31",IF(EmployeeData[[#This Row],[Age]]&lt;=45,"32-45",IF(EmployeeData[[#This Row],[Age]]&lt;=59,"46-59",IF(EmployeeData[[#This Row],[Age]]&lt;=73,"60-73"))))</f>
        <v>32-45</v>
      </c>
      <c r="I294">
        <v>1.5</v>
      </c>
      <c r="J29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94">
        <v>1.5</v>
      </c>
      <c r="L294" s="2">
        <v>47000</v>
      </c>
      <c r="M294" s="3">
        <v>0.76</v>
      </c>
      <c r="N294" s="3" t="str">
        <f>IF(EmployeeData[[#This Row],[Compa-Ratio]]&lt;0.85,"less than 0.85",IF(EmployeeData[[#This Row],[Compa-Ratio]]&lt;1,"0.85-&lt;1.00",IF(EmployeeData[[#This Row],[Compa-Ratio]]&lt;1.15,"1.00-&lt;1.15",IF(EmployeeData[[#This Row],[Compa-Ratio]]&gt;=1.15,"1.15+"))))</f>
        <v>less than 0.85</v>
      </c>
      <c r="O294" t="s">
        <v>53</v>
      </c>
      <c r="P294" t="s">
        <v>26</v>
      </c>
      <c r="Q294">
        <v>10</v>
      </c>
      <c r="R29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294">
        <v>67</v>
      </c>
      <c r="T294" t="str" cm="1">
        <f t="array" ref="T294">_xlfn.IFS(EmployeeData[[#This Row],[Engagement Score]]&lt;50,"Low",EmployeeData[[#This Row],[Engagement Score]]
&lt;70,"Moderate",
EmployeeData[[#This Row],[Engagement Score]]&lt;85,"High",TRUE,"Very high")</f>
        <v>Moderate</v>
      </c>
      <c r="U294">
        <v>10</v>
      </c>
      <c r="V294">
        <v>3.1</v>
      </c>
      <c r="W294" t="s">
        <v>33</v>
      </c>
      <c r="X294" t="s">
        <v>26</v>
      </c>
      <c r="Y294">
        <v>18</v>
      </c>
      <c r="Z294" t="s">
        <v>26</v>
      </c>
      <c r="AA294">
        <f>IF(EmployeeData[[#This Row],[Attrition]]="Yes",1,0)</f>
        <v>0</v>
      </c>
    </row>
    <row r="295" spans="1:27">
      <c r="A295" t="s">
        <v>346</v>
      </c>
      <c r="B295" t="str">
        <f>VLOOKUP(EmployeeData[[#This Row],[Employee ID]],GenderData[#All],2,FALSE)</f>
        <v>Male</v>
      </c>
      <c r="C295" t="s">
        <v>21</v>
      </c>
      <c r="D295" t="s">
        <v>22</v>
      </c>
      <c r="E295" t="s">
        <v>45</v>
      </c>
      <c r="F295" t="s">
        <v>32</v>
      </c>
      <c r="G295">
        <v>46</v>
      </c>
      <c r="H295" t="str">
        <f>IF(EmployeeData[[#This Row],[Age]]&lt;=31,"18-31",IF(EmployeeData[[#This Row],[Age]]&lt;=45,"32-45",IF(EmployeeData[[#This Row],[Age]]&lt;=59,"46-59",IF(EmployeeData[[#This Row],[Age]]&lt;=73,"60-73"))))</f>
        <v>46-59</v>
      </c>
      <c r="I295">
        <v>6.2</v>
      </c>
      <c r="J29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95">
        <v>3.2</v>
      </c>
      <c r="L295" s="2">
        <v>72900</v>
      </c>
      <c r="M295" s="3">
        <v>1.17</v>
      </c>
      <c r="N295" s="3" t="str">
        <f>IF(EmployeeData[[#This Row],[Compa-Ratio]]&lt;0.85,"less than 0.85",IF(EmployeeData[[#This Row],[Compa-Ratio]]&lt;1,"0.85-&lt;1.00",IF(EmployeeData[[#This Row],[Compa-Ratio]]&lt;1.15,"1.00-&lt;1.15",IF(EmployeeData[[#This Row],[Compa-Ratio]]&gt;=1.15,"1.15+"))))</f>
        <v>1.15+</v>
      </c>
      <c r="O295" t="s">
        <v>25</v>
      </c>
      <c r="P295" t="s">
        <v>26</v>
      </c>
      <c r="Q295">
        <v>1</v>
      </c>
      <c r="R29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295">
        <v>80</v>
      </c>
      <c r="T295" t="str" cm="1">
        <f t="array" ref="T295">_xlfn.IFS(EmployeeData[[#This Row],[Engagement Score]]&lt;50,"Low",EmployeeData[[#This Row],[Engagement Score]]
&lt;70,"Moderate",
EmployeeData[[#This Row],[Engagement Score]]&lt;85,"High",TRUE,"Very high")</f>
        <v>High</v>
      </c>
      <c r="U295">
        <v>1</v>
      </c>
      <c r="V295">
        <v>1.9</v>
      </c>
      <c r="W295" t="s">
        <v>33</v>
      </c>
      <c r="X295" t="s">
        <v>38</v>
      </c>
      <c r="Y295">
        <v>23</v>
      </c>
      <c r="Z295" t="s">
        <v>26</v>
      </c>
      <c r="AA295">
        <f>IF(EmployeeData[[#This Row],[Attrition]]="Yes",1,0)</f>
        <v>0</v>
      </c>
    </row>
    <row r="296" spans="1:27">
      <c r="A296" t="s">
        <v>347</v>
      </c>
      <c r="B296" t="str">
        <f>VLOOKUP(EmployeeData[[#This Row],[Employee ID]],GenderData[#All],2,FALSE)</f>
        <v>Female</v>
      </c>
      <c r="C296" t="s">
        <v>48</v>
      </c>
      <c r="D296" t="s">
        <v>49</v>
      </c>
      <c r="E296" t="s">
        <v>23</v>
      </c>
      <c r="F296" t="s">
        <v>36</v>
      </c>
      <c r="G296">
        <v>44</v>
      </c>
      <c r="H296" t="str">
        <f>IF(EmployeeData[[#This Row],[Age]]&lt;=31,"18-31",IF(EmployeeData[[#This Row],[Age]]&lt;=45,"32-45",IF(EmployeeData[[#This Row],[Age]]&lt;=59,"46-59",IF(EmployeeData[[#This Row],[Age]]&lt;=73,"60-73"))))</f>
        <v>32-45</v>
      </c>
      <c r="I296">
        <v>1.6</v>
      </c>
      <c r="J29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96">
        <v>1.6</v>
      </c>
      <c r="L296" s="2">
        <v>84000</v>
      </c>
      <c r="M296" s="3">
        <v>1.1100000000000001</v>
      </c>
      <c r="N296" s="3" t="str">
        <f>IF(EmployeeData[[#This Row],[Compa-Ratio]]&lt;0.85,"less than 0.85",IF(EmployeeData[[#This Row],[Compa-Ratio]]&lt;1,"0.85-&lt;1.00",IF(EmployeeData[[#This Row],[Compa-Ratio]]&lt;1.15,"1.00-&lt;1.15",IF(EmployeeData[[#This Row],[Compa-Ratio]]&gt;=1.15,"1.15+"))))</f>
        <v>1.00-&lt;1.15</v>
      </c>
      <c r="O296" t="s">
        <v>25</v>
      </c>
      <c r="P296" t="s">
        <v>26</v>
      </c>
      <c r="Q296">
        <v>15</v>
      </c>
      <c r="R29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96">
        <v>64</v>
      </c>
      <c r="T296" t="str" cm="1">
        <f t="array" ref="T296">_xlfn.IFS(EmployeeData[[#This Row],[Engagement Score]]&lt;50,"Low",EmployeeData[[#This Row],[Engagement Score]]
&lt;70,"Moderate",
EmployeeData[[#This Row],[Engagement Score]]&lt;85,"High",TRUE,"Very high")</f>
        <v>Moderate</v>
      </c>
      <c r="U296">
        <v>1</v>
      </c>
      <c r="V296">
        <v>3.2</v>
      </c>
      <c r="W296" t="s">
        <v>33</v>
      </c>
      <c r="X296" t="s">
        <v>26</v>
      </c>
      <c r="Y296">
        <v>14</v>
      </c>
      <c r="Z296" t="s">
        <v>26</v>
      </c>
      <c r="AA296">
        <f>IF(EmployeeData[[#This Row],[Attrition]]="Yes",1,0)</f>
        <v>0</v>
      </c>
    </row>
    <row r="297" spans="1:27">
      <c r="A297" t="s">
        <v>348</v>
      </c>
      <c r="B297" t="str">
        <f>VLOOKUP(EmployeeData[[#This Row],[Employee ID]],GenderData[#All],2,FALSE)</f>
        <v>Male</v>
      </c>
      <c r="C297" t="s">
        <v>40</v>
      </c>
      <c r="D297" t="s">
        <v>40</v>
      </c>
      <c r="E297" t="s">
        <v>23</v>
      </c>
      <c r="F297" t="s">
        <v>24</v>
      </c>
      <c r="G297">
        <v>39</v>
      </c>
      <c r="H297" t="str">
        <f>IF(EmployeeData[[#This Row],[Age]]&lt;=31,"18-31",IF(EmployeeData[[#This Row],[Age]]&lt;=45,"32-45",IF(EmployeeData[[#This Row],[Age]]&lt;=59,"46-59",IF(EmployeeData[[#This Row],[Age]]&lt;=73,"60-73"))))</f>
        <v>32-45</v>
      </c>
      <c r="I297">
        <v>5.0999999999999996</v>
      </c>
      <c r="J2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297">
        <v>2.5</v>
      </c>
      <c r="L297" s="2">
        <v>50800</v>
      </c>
      <c r="M297" s="3">
        <v>1.02</v>
      </c>
      <c r="N297" s="3" t="str">
        <f>IF(EmployeeData[[#This Row],[Compa-Ratio]]&lt;0.85,"less than 0.85",IF(EmployeeData[[#This Row],[Compa-Ratio]]&lt;1,"0.85-&lt;1.00",IF(EmployeeData[[#This Row],[Compa-Ratio]]&lt;1.15,"1.00-&lt;1.15",IF(EmployeeData[[#This Row],[Compa-Ratio]]&gt;=1.15,"1.15+"))))</f>
        <v>1.00-&lt;1.15</v>
      </c>
      <c r="O297" t="s">
        <v>25</v>
      </c>
      <c r="P297" t="s">
        <v>26</v>
      </c>
      <c r="Q297">
        <v>36</v>
      </c>
      <c r="R29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97">
        <v>72</v>
      </c>
      <c r="T297" t="str" cm="1">
        <f t="array" ref="T297">_xlfn.IFS(EmployeeData[[#This Row],[Engagement Score]]&lt;50,"Low",EmployeeData[[#This Row],[Engagement Score]]
&lt;70,"Moderate",
EmployeeData[[#This Row],[Engagement Score]]&lt;85,"High",TRUE,"Very high")</f>
        <v>High</v>
      </c>
      <c r="U297">
        <v>5</v>
      </c>
      <c r="V297">
        <v>2.4</v>
      </c>
      <c r="W297" t="s">
        <v>27</v>
      </c>
      <c r="X297" t="s">
        <v>26</v>
      </c>
      <c r="Y297">
        <v>16</v>
      </c>
      <c r="Z297" t="s">
        <v>26</v>
      </c>
      <c r="AA297">
        <f>IF(EmployeeData[[#This Row],[Attrition]]="Yes",1,0)</f>
        <v>0</v>
      </c>
    </row>
    <row r="298" spans="1:27">
      <c r="A298" t="s">
        <v>349</v>
      </c>
      <c r="B298" t="str">
        <f>VLOOKUP(EmployeeData[[#This Row],[Employee ID]],GenderData[#All],2,FALSE)</f>
        <v>Male</v>
      </c>
      <c r="C298" t="s">
        <v>52</v>
      </c>
      <c r="D298" t="s">
        <v>30</v>
      </c>
      <c r="E298" t="s">
        <v>45</v>
      </c>
      <c r="F298" t="s">
        <v>24</v>
      </c>
      <c r="G298">
        <v>50</v>
      </c>
      <c r="H298" t="str">
        <f>IF(EmployeeData[[#This Row],[Age]]&lt;=31,"18-31",IF(EmployeeData[[#This Row],[Age]]&lt;=45,"32-45",IF(EmployeeData[[#This Row],[Age]]&lt;=59,"46-59",IF(EmployeeData[[#This Row],[Age]]&lt;=73,"60-73"))))</f>
        <v>46-59</v>
      </c>
      <c r="I298">
        <v>1.9</v>
      </c>
      <c r="J29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98">
        <v>1.6</v>
      </c>
      <c r="L298" s="2">
        <v>48900</v>
      </c>
      <c r="M298" s="3">
        <v>1.03</v>
      </c>
      <c r="N298" s="3" t="str">
        <f>IF(EmployeeData[[#This Row],[Compa-Ratio]]&lt;0.85,"less than 0.85",IF(EmployeeData[[#This Row],[Compa-Ratio]]&lt;1,"0.85-&lt;1.00",IF(EmployeeData[[#This Row],[Compa-Ratio]]&lt;1.15,"1.00-&lt;1.15",IF(EmployeeData[[#This Row],[Compa-Ratio]]&gt;=1.15,"1.15+"))))</f>
        <v>1.00-&lt;1.15</v>
      </c>
      <c r="O298" t="s">
        <v>37</v>
      </c>
      <c r="P298" t="s">
        <v>26</v>
      </c>
      <c r="Q298">
        <v>23</v>
      </c>
      <c r="R2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298">
        <v>53</v>
      </c>
      <c r="T298" t="str" cm="1">
        <f t="array" ref="T298">_xlfn.IFS(EmployeeData[[#This Row],[Engagement Score]]&lt;50,"Low",EmployeeData[[#This Row],[Engagement Score]]
&lt;70,"Moderate",
EmployeeData[[#This Row],[Engagement Score]]&lt;85,"High",TRUE,"Very high")</f>
        <v>Moderate</v>
      </c>
      <c r="U298">
        <v>3</v>
      </c>
      <c r="V298">
        <v>2.7</v>
      </c>
      <c r="W298" t="s">
        <v>50</v>
      </c>
      <c r="X298" t="s">
        <v>38</v>
      </c>
      <c r="Y298">
        <v>27</v>
      </c>
      <c r="Z298" t="s">
        <v>26</v>
      </c>
      <c r="AA298">
        <f>IF(EmployeeData[[#This Row],[Attrition]]="Yes",1,0)</f>
        <v>0</v>
      </c>
    </row>
    <row r="299" spans="1:27">
      <c r="A299" t="s">
        <v>350</v>
      </c>
      <c r="B299" t="str">
        <f>VLOOKUP(EmployeeData[[#This Row],[Employee ID]],GenderData[#All],2,FALSE)</f>
        <v>Female</v>
      </c>
      <c r="C299" t="s">
        <v>43</v>
      </c>
      <c r="D299" t="s">
        <v>44</v>
      </c>
      <c r="E299" t="s">
        <v>23</v>
      </c>
      <c r="F299" t="s">
        <v>62</v>
      </c>
      <c r="G299">
        <v>35</v>
      </c>
      <c r="H299" t="str">
        <f>IF(EmployeeData[[#This Row],[Age]]&lt;=31,"18-31",IF(EmployeeData[[#This Row],[Age]]&lt;=45,"32-45",IF(EmployeeData[[#This Row],[Age]]&lt;=59,"46-59",IF(EmployeeData[[#This Row],[Age]]&lt;=73,"60-73"))))</f>
        <v>32-45</v>
      </c>
      <c r="I299">
        <v>1.4</v>
      </c>
      <c r="J29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299">
        <v>1.4</v>
      </c>
      <c r="L299" s="2">
        <v>30500</v>
      </c>
      <c r="M299" s="3">
        <v>0.81</v>
      </c>
      <c r="N299" s="3" t="str">
        <f>IF(EmployeeData[[#This Row],[Compa-Ratio]]&lt;0.85,"less than 0.85",IF(EmployeeData[[#This Row],[Compa-Ratio]]&lt;1,"0.85-&lt;1.00",IF(EmployeeData[[#This Row],[Compa-Ratio]]&lt;1.15,"1.00-&lt;1.15",IF(EmployeeData[[#This Row],[Compa-Ratio]]&gt;=1.15,"1.15+"))))</f>
        <v>less than 0.85</v>
      </c>
      <c r="O299" t="s">
        <v>25</v>
      </c>
      <c r="P299" t="s">
        <v>38</v>
      </c>
      <c r="Q299">
        <v>36</v>
      </c>
      <c r="R29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299">
        <v>73</v>
      </c>
      <c r="T299" t="str" cm="1">
        <f t="array" ref="T299">_xlfn.IFS(EmployeeData[[#This Row],[Engagement Score]]&lt;50,"Low",EmployeeData[[#This Row],[Engagement Score]]
&lt;70,"Moderate",
EmployeeData[[#This Row],[Engagement Score]]&lt;85,"High",TRUE,"Very high")</f>
        <v>High</v>
      </c>
      <c r="U299">
        <v>6</v>
      </c>
      <c r="V299">
        <v>0.6</v>
      </c>
      <c r="W299" t="s">
        <v>33</v>
      </c>
      <c r="X299" t="s">
        <v>38</v>
      </c>
      <c r="Y299">
        <v>36</v>
      </c>
      <c r="Z299" t="s">
        <v>38</v>
      </c>
      <c r="AA299">
        <f>IF(EmployeeData[[#This Row],[Attrition]]="Yes",1,0)</f>
        <v>1</v>
      </c>
    </row>
    <row r="300" spans="1:27">
      <c r="A300" t="s">
        <v>351</v>
      </c>
      <c r="B300" t="str">
        <f>VLOOKUP(EmployeeData[[#This Row],[Employee ID]],GenderData[#All],2,FALSE)</f>
        <v>Female</v>
      </c>
      <c r="C300" t="s">
        <v>40</v>
      </c>
      <c r="D300" t="s">
        <v>40</v>
      </c>
      <c r="E300" t="s">
        <v>45</v>
      </c>
      <c r="F300" t="s">
        <v>32</v>
      </c>
      <c r="G300">
        <v>48</v>
      </c>
      <c r="H300" t="str">
        <f>IF(EmployeeData[[#This Row],[Age]]&lt;=31,"18-31",IF(EmployeeData[[#This Row],[Age]]&lt;=45,"32-45",IF(EmployeeData[[#This Row],[Age]]&lt;=59,"46-59",IF(EmployeeData[[#This Row],[Age]]&lt;=73,"60-73"))))</f>
        <v>46-59</v>
      </c>
      <c r="I300">
        <v>10.8</v>
      </c>
      <c r="J300"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00">
        <v>4.2</v>
      </c>
      <c r="L300" s="2">
        <v>58700</v>
      </c>
      <c r="M300" s="3">
        <v>0.98</v>
      </c>
      <c r="N300" s="3" t="str">
        <f>IF(EmployeeData[[#This Row],[Compa-Ratio]]&lt;0.85,"less than 0.85",IF(EmployeeData[[#This Row],[Compa-Ratio]]&lt;1,"0.85-&lt;1.00",IF(EmployeeData[[#This Row],[Compa-Ratio]]&lt;1.15,"1.00-&lt;1.15",IF(EmployeeData[[#This Row],[Compa-Ratio]]&gt;=1.15,"1.15+"))))</f>
        <v>0.85-&lt;1.00</v>
      </c>
      <c r="O300" t="s">
        <v>25</v>
      </c>
      <c r="P300" t="s">
        <v>26</v>
      </c>
      <c r="Q300">
        <v>24</v>
      </c>
      <c r="R3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00">
        <v>92</v>
      </c>
      <c r="T300" t="str" cm="1">
        <f t="array" ref="T300">_xlfn.IFS(EmployeeData[[#This Row],[Engagement Score]]&lt;50,"Low",EmployeeData[[#This Row],[Engagement Score]]
&lt;70,"Moderate",
EmployeeData[[#This Row],[Engagement Score]]&lt;85,"High",TRUE,"Very high")</f>
        <v>Very high</v>
      </c>
      <c r="U300">
        <v>3</v>
      </c>
      <c r="V300">
        <v>4.2</v>
      </c>
      <c r="W300" t="s">
        <v>50</v>
      </c>
      <c r="X300" t="s">
        <v>38</v>
      </c>
      <c r="Y300">
        <v>12</v>
      </c>
      <c r="Z300" t="s">
        <v>26</v>
      </c>
      <c r="AA300">
        <f>IF(EmployeeData[[#This Row],[Attrition]]="Yes",1,0)</f>
        <v>0</v>
      </c>
    </row>
    <row r="301" spans="1:27">
      <c r="A301" t="s">
        <v>352</v>
      </c>
      <c r="B301" t="str">
        <f>VLOOKUP(EmployeeData[[#This Row],[Employee ID]],GenderData[#All],2,FALSE)</f>
        <v>Male</v>
      </c>
      <c r="C301" t="s">
        <v>48</v>
      </c>
      <c r="D301" t="s">
        <v>49</v>
      </c>
      <c r="E301" t="s">
        <v>23</v>
      </c>
      <c r="F301" t="s">
        <v>32</v>
      </c>
      <c r="G301">
        <v>35</v>
      </c>
      <c r="H301" t="str">
        <f>IF(EmployeeData[[#This Row],[Age]]&lt;=31,"18-31",IF(EmployeeData[[#This Row],[Age]]&lt;=45,"32-45",IF(EmployeeData[[#This Row],[Age]]&lt;=59,"46-59",IF(EmployeeData[[#This Row],[Age]]&lt;=73,"60-73"))))</f>
        <v>32-45</v>
      </c>
      <c r="I301">
        <v>3.1</v>
      </c>
      <c r="J30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01">
        <v>3</v>
      </c>
      <c r="L301" s="2">
        <v>67700</v>
      </c>
      <c r="M301" s="3">
        <v>1.08</v>
      </c>
      <c r="N301" s="3" t="str">
        <f>IF(EmployeeData[[#This Row],[Compa-Ratio]]&lt;0.85,"less than 0.85",IF(EmployeeData[[#This Row],[Compa-Ratio]]&lt;1,"0.85-&lt;1.00",IF(EmployeeData[[#This Row],[Compa-Ratio]]&lt;1.15,"1.00-&lt;1.15",IF(EmployeeData[[#This Row],[Compa-Ratio]]&gt;=1.15,"1.15+"))))</f>
        <v>1.00-&lt;1.15</v>
      </c>
      <c r="O301" t="s">
        <v>37</v>
      </c>
      <c r="P301" t="s">
        <v>26</v>
      </c>
      <c r="Q301">
        <v>25</v>
      </c>
      <c r="R30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01">
        <v>56</v>
      </c>
      <c r="T301" t="str" cm="1">
        <f t="array" ref="T301">_xlfn.IFS(EmployeeData[[#This Row],[Engagement Score]]&lt;50,"Low",EmployeeData[[#This Row],[Engagement Score]]
&lt;70,"Moderate",
EmployeeData[[#This Row],[Engagement Score]]&lt;85,"High",TRUE,"Very high")</f>
        <v>Moderate</v>
      </c>
      <c r="U301">
        <v>8</v>
      </c>
      <c r="V301">
        <v>3</v>
      </c>
      <c r="W301" t="s">
        <v>33</v>
      </c>
      <c r="X301" t="s">
        <v>26</v>
      </c>
      <c r="Y301">
        <v>17</v>
      </c>
      <c r="Z301" t="s">
        <v>26</v>
      </c>
      <c r="AA301">
        <f>IF(EmployeeData[[#This Row],[Attrition]]="Yes",1,0)</f>
        <v>0</v>
      </c>
    </row>
    <row r="302" spans="1:27">
      <c r="A302" t="s">
        <v>353</v>
      </c>
      <c r="B302" t="str">
        <f>VLOOKUP(EmployeeData[[#This Row],[Employee ID]],GenderData[#All],2,FALSE)</f>
        <v>Male</v>
      </c>
      <c r="C302" t="s">
        <v>48</v>
      </c>
      <c r="D302" t="s">
        <v>49</v>
      </c>
      <c r="E302" t="s">
        <v>23</v>
      </c>
      <c r="F302" t="s">
        <v>62</v>
      </c>
      <c r="G302">
        <v>30</v>
      </c>
      <c r="H302" t="str">
        <f>IF(EmployeeData[[#This Row],[Age]]&lt;=31,"18-31",IF(EmployeeData[[#This Row],[Age]]&lt;=45,"32-45",IF(EmployeeData[[#This Row],[Age]]&lt;=59,"46-59",IF(EmployeeData[[#This Row],[Age]]&lt;=73,"60-73"))))</f>
        <v>18-31</v>
      </c>
      <c r="I302">
        <v>5.9</v>
      </c>
      <c r="J30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02">
        <v>3.5</v>
      </c>
      <c r="L302" s="2">
        <v>31800</v>
      </c>
      <c r="M302" s="3">
        <v>0.92</v>
      </c>
      <c r="N302" s="3" t="str">
        <f>IF(EmployeeData[[#This Row],[Compa-Ratio]]&lt;0.85,"less than 0.85",IF(EmployeeData[[#This Row],[Compa-Ratio]]&lt;1,"0.85-&lt;1.00",IF(EmployeeData[[#This Row],[Compa-Ratio]]&lt;1.15,"1.00-&lt;1.15",IF(EmployeeData[[#This Row],[Compa-Ratio]]&gt;=1.15,"1.15+"))))</f>
        <v>0.85-&lt;1.00</v>
      </c>
      <c r="O302" t="s">
        <v>25</v>
      </c>
      <c r="P302" t="s">
        <v>26</v>
      </c>
      <c r="Q302">
        <v>34</v>
      </c>
      <c r="R30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02">
        <v>56</v>
      </c>
      <c r="T302" t="str" cm="1">
        <f t="array" ref="T302">_xlfn.IFS(EmployeeData[[#This Row],[Engagement Score]]&lt;50,"Low",EmployeeData[[#This Row],[Engagement Score]]
&lt;70,"Moderate",
EmployeeData[[#This Row],[Engagement Score]]&lt;85,"High",TRUE,"Very high")</f>
        <v>Moderate</v>
      </c>
      <c r="U302">
        <v>1</v>
      </c>
      <c r="V302">
        <v>0.5</v>
      </c>
      <c r="W302" t="s">
        <v>33</v>
      </c>
      <c r="X302" t="s">
        <v>38</v>
      </c>
      <c r="Y302">
        <v>15</v>
      </c>
      <c r="Z302" t="s">
        <v>38</v>
      </c>
      <c r="AA302">
        <f>IF(EmployeeData[[#This Row],[Attrition]]="Yes",1,0)</f>
        <v>1</v>
      </c>
    </row>
    <row r="303" spans="1:27">
      <c r="A303" t="s">
        <v>354</v>
      </c>
      <c r="B303" t="str">
        <f>VLOOKUP(EmployeeData[[#This Row],[Employee ID]],GenderData[#All],2,FALSE)</f>
        <v>Male</v>
      </c>
      <c r="C303" t="s">
        <v>40</v>
      </c>
      <c r="D303" t="s">
        <v>40</v>
      </c>
      <c r="E303" t="s">
        <v>55</v>
      </c>
      <c r="F303" t="s">
        <v>36</v>
      </c>
      <c r="G303">
        <v>29</v>
      </c>
      <c r="H303" t="str">
        <f>IF(EmployeeData[[#This Row],[Age]]&lt;=31,"18-31",IF(EmployeeData[[#This Row],[Age]]&lt;=45,"32-45",IF(EmployeeData[[#This Row],[Age]]&lt;=59,"46-59",IF(EmployeeData[[#This Row],[Age]]&lt;=73,"60-73"))))</f>
        <v>18-31</v>
      </c>
      <c r="I303">
        <v>4</v>
      </c>
      <c r="J30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03">
        <v>4</v>
      </c>
      <c r="L303" s="2">
        <v>56300</v>
      </c>
      <c r="M303" s="3">
        <v>0.74</v>
      </c>
      <c r="N303" s="3" t="str">
        <f>IF(EmployeeData[[#This Row],[Compa-Ratio]]&lt;0.85,"less than 0.85",IF(EmployeeData[[#This Row],[Compa-Ratio]]&lt;1,"0.85-&lt;1.00",IF(EmployeeData[[#This Row],[Compa-Ratio]]&lt;1.15,"1.00-&lt;1.15",IF(EmployeeData[[#This Row],[Compa-Ratio]]&gt;=1.15,"1.15+"))))</f>
        <v>less than 0.85</v>
      </c>
      <c r="O303" t="s">
        <v>25</v>
      </c>
      <c r="P303" t="s">
        <v>26</v>
      </c>
      <c r="Q303">
        <v>19</v>
      </c>
      <c r="R30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03">
        <v>55</v>
      </c>
      <c r="T303" t="str" cm="1">
        <f t="array" ref="T303">_xlfn.IFS(EmployeeData[[#This Row],[Engagement Score]]&lt;50,"Low",EmployeeData[[#This Row],[Engagement Score]]
&lt;70,"Moderate",
EmployeeData[[#This Row],[Engagement Score]]&lt;85,"High",TRUE,"Very high")</f>
        <v>Moderate</v>
      </c>
      <c r="U303">
        <v>1</v>
      </c>
      <c r="V303">
        <v>2</v>
      </c>
      <c r="W303" t="s">
        <v>33</v>
      </c>
      <c r="X303" t="s">
        <v>38</v>
      </c>
      <c r="Y303">
        <v>0</v>
      </c>
      <c r="Z303" t="s">
        <v>38</v>
      </c>
      <c r="AA303">
        <f>IF(EmployeeData[[#This Row],[Attrition]]="Yes",1,0)</f>
        <v>1</v>
      </c>
    </row>
    <row r="304" spans="1:27">
      <c r="A304" t="s">
        <v>355</v>
      </c>
      <c r="B304" t="str">
        <f>VLOOKUP(EmployeeData[[#This Row],[Employee ID]],GenderData[#All],2,FALSE)</f>
        <v>Male</v>
      </c>
      <c r="C304" t="s">
        <v>40</v>
      </c>
      <c r="D304" t="s">
        <v>40</v>
      </c>
      <c r="E304" t="s">
        <v>23</v>
      </c>
      <c r="F304" t="s">
        <v>62</v>
      </c>
      <c r="G304">
        <v>28</v>
      </c>
      <c r="H304" t="str">
        <f>IF(EmployeeData[[#This Row],[Age]]&lt;=31,"18-31",IF(EmployeeData[[#This Row],[Age]]&lt;=45,"32-45",IF(EmployeeData[[#This Row],[Age]]&lt;=59,"46-59",IF(EmployeeData[[#This Row],[Age]]&lt;=73,"60-73"))))</f>
        <v>18-31</v>
      </c>
      <c r="I304">
        <v>1.7</v>
      </c>
      <c r="J30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04">
        <v>1.7</v>
      </c>
      <c r="L304" s="2">
        <v>35100</v>
      </c>
      <c r="M304" s="3">
        <v>0.94</v>
      </c>
      <c r="N304" s="3" t="str">
        <f>IF(EmployeeData[[#This Row],[Compa-Ratio]]&lt;0.85,"less than 0.85",IF(EmployeeData[[#This Row],[Compa-Ratio]]&lt;1,"0.85-&lt;1.00",IF(EmployeeData[[#This Row],[Compa-Ratio]]&lt;1.15,"1.00-&lt;1.15",IF(EmployeeData[[#This Row],[Compa-Ratio]]&gt;=1.15,"1.15+"))))</f>
        <v>0.85-&lt;1.00</v>
      </c>
      <c r="O304" t="s">
        <v>37</v>
      </c>
      <c r="P304" t="s">
        <v>26</v>
      </c>
      <c r="Q304">
        <v>14</v>
      </c>
      <c r="R30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04">
        <v>74</v>
      </c>
      <c r="T304" t="str" cm="1">
        <f t="array" ref="T304">_xlfn.IFS(EmployeeData[[#This Row],[Engagement Score]]&lt;50,"Low",EmployeeData[[#This Row],[Engagement Score]]
&lt;70,"Moderate",
EmployeeData[[#This Row],[Engagement Score]]&lt;85,"High",TRUE,"Very high")</f>
        <v>High</v>
      </c>
      <c r="U304">
        <v>5</v>
      </c>
      <c r="V304">
        <v>0.3</v>
      </c>
      <c r="W304" t="s">
        <v>33</v>
      </c>
      <c r="X304" t="s">
        <v>26</v>
      </c>
      <c r="Y304">
        <v>26</v>
      </c>
      <c r="Z304" t="s">
        <v>26</v>
      </c>
      <c r="AA304">
        <f>IF(EmployeeData[[#This Row],[Attrition]]="Yes",1,0)</f>
        <v>0</v>
      </c>
    </row>
    <row r="305" spans="1:27">
      <c r="A305" t="s">
        <v>356</v>
      </c>
      <c r="B305" t="str">
        <f>VLOOKUP(EmployeeData[[#This Row],[Employee ID]],GenderData[#All],2,FALSE)</f>
        <v>Female</v>
      </c>
      <c r="C305" t="s">
        <v>40</v>
      </c>
      <c r="D305" t="s">
        <v>40</v>
      </c>
      <c r="E305" t="s">
        <v>23</v>
      </c>
      <c r="F305" t="s">
        <v>32</v>
      </c>
      <c r="G305">
        <v>44</v>
      </c>
      <c r="H305" t="str">
        <f>IF(EmployeeData[[#This Row],[Age]]&lt;=31,"18-31",IF(EmployeeData[[#This Row],[Age]]&lt;=45,"32-45",IF(EmployeeData[[#This Row],[Age]]&lt;=59,"46-59",IF(EmployeeData[[#This Row],[Age]]&lt;=73,"60-73"))))</f>
        <v>32-45</v>
      </c>
      <c r="I305">
        <v>3.3</v>
      </c>
      <c r="J30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05">
        <v>2.8</v>
      </c>
      <c r="L305" s="2">
        <v>61000</v>
      </c>
      <c r="M305" s="3">
        <v>1.03</v>
      </c>
      <c r="N305" s="3" t="str">
        <f>IF(EmployeeData[[#This Row],[Compa-Ratio]]&lt;0.85,"less than 0.85",IF(EmployeeData[[#This Row],[Compa-Ratio]]&lt;1,"0.85-&lt;1.00",IF(EmployeeData[[#This Row],[Compa-Ratio]]&lt;1.15,"1.00-&lt;1.15",IF(EmployeeData[[#This Row],[Compa-Ratio]]&gt;=1.15,"1.15+"))))</f>
        <v>1.00-&lt;1.15</v>
      </c>
      <c r="O305" t="s">
        <v>25</v>
      </c>
      <c r="P305" t="s">
        <v>38</v>
      </c>
      <c r="Q305">
        <v>25</v>
      </c>
      <c r="R30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05">
        <v>60</v>
      </c>
      <c r="T305" t="str" cm="1">
        <f t="array" ref="T305">_xlfn.IFS(EmployeeData[[#This Row],[Engagement Score]]&lt;50,"Low",EmployeeData[[#This Row],[Engagement Score]]
&lt;70,"Moderate",
EmployeeData[[#This Row],[Engagement Score]]&lt;85,"High",TRUE,"Very high")</f>
        <v>Moderate</v>
      </c>
      <c r="U305">
        <v>4</v>
      </c>
      <c r="V305">
        <v>2.7</v>
      </c>
      <c r="W305" t="s">
        <v>33</v>
      </c>
      <c r="X305" t="s">
        <v>26</v>
      </c>
      <c r="Y305">
        <v>35</v>
      </c>
      <c r="Z305" t="s">
        <v>26</v>
      </c>
      <c r="AA305">
        <f>IF(EmployeeData[[#This Row],[Attrition]]="Yes",1,0)</f>
        <v>0</v>
      </c>
    </row>
    <row r="306" spans="1:27">
      <c r="A306" t="s">
        <v>357</v>
      </c>
      <c r="B306" t="str">
        <f>VLOOKUP(EmployeeData[[#This Row],[Employee ID]],GenderData[#All],2,FALSE)</f>
        <v>Male</v>
      </c>
      <c r="C306" t="s">
        <v>35</v>
      </c>
      <c r="D306" t="s">
        <v>22</v>
      </c>
      <c r="E306" t="s">
        <v>23</v>
      </c>
      <c r="F306" t="s">
        <v>32</v>
      </c>
      <c r="G306">
        <v>31</v>
      </c>
      <c r="H306" t="str">
        <f>IF(EmployeeData[[#This Row],[Age]]&lt;=31,"18-31",IF(EmployeeData[[#This Row],[Age]]&lt;=45,"32-45",IF(EmployeeData[[#This Row],[Age]]&lt;=59,"46-59",IF(EmployeeData[[#This Row],[Age]]&lt;=73,"60-73"))))</f>
        <v>18-31</v>
      </c>
      <c r="I306">
        <v>1.7</v>
      </c>
      <c r="J30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06">
        <v>1.5</v>
      </c>
      <c r="L306" s="2">
        <v>62900</v>
      </c>
      <c r="M306" s="3">
        <v>1.06</v>
      </c>
      <c r="N306" s="3" t="str">
        <f>IF(EmployeeData[[#This Row],[Compa-Ratio]]&lt;0.85,"less than 0.85",IF(EmployeeData[[#This Row],[Compa-Ratio]]&lt;1,"0.85-&lt;1.00",IF(EmployeeData[[#This Row],[Compa-Ratio]]&lt;1.15,"1.00-&lt;1.15",IF(EmployeeData[[#This Row],[Compa-Ratio]]&gt;=1.15,"1.15+"))))</f>
        <v>1.00-&lt;1.15</v>
      </c>
      <c r="O306" t="s">
        <v>25</v>
      </c>
      <c r="P306" t="s">
        <v>38</v>
      </c>
      <c r="Q306">
        <v>29</v>
      </c>
      <c r="R30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06">
        <v>78</v>
      </c>
      <c r="T306" t="str" cm="1">
        <f t="array" ref="T306">_xlfn.IFS(EmployeeData[[#This Row],[Engagement Score]]&lt;50,"Low",EmployeeData[[#This Row],[Engagement Score]]
&lt;70,"Moderate",
EmployeeData[[#This Row],[Engagement Score]]&lt;85,"High",TRUE,"Very high")</f>
        <v>High</v>
      </c>
      <c r="U306">
        <v>3</v>
      </c>
      <c r="V306">
        <v>3.8</v>
      </c>
      <c r="W306" t="s">
        <v>27</v>
      </c>
      <c r="X306" t="s">
        <v>26</v>
      </c>
      <c r="Y306">
        <v>36</v>
      </c>
      <c r="Z306" t="s">
        <v>26</v>
      </c>
      <c r="AA306">
        <f>IF(EmployeeData[[#This Row],[Attrition]]="Yes",1,0)</f>
        <v>0</v>
      </c>
    </row>
    <row r="307" spans="1:27">
      <c r="A307" t="s">
        <v>358</v>
      </c>
      <c r="B307" t="str">
        <f>VLOOKUP(EmployeeData[[#This Row],[Employee ID]],GenderData[#All],2,FALSE)</f>
        <v>Female</v>
      </c>
      <c r="C307" t="s">
        <v>29</v>
      </c>
      <c r="D307" t="s">
        <v>30</v>
      </c>
      <c r="E307" t="s">
        <v>23</v>
      </c>
      <c r="F307" t="s">
        <v>36</v>
      </c>
      <c r="G307">
        <v>29</v>
      </c>
      <c r="H307" t="str">
        <f>IF(EmployeeData[[#This Row],[Age]]&lt;=31,"18-31",IF(EmployeeData[[#This Row],[Age]]&lt;=45,"32-45",IF(EmployeeData[[#This Row],[Age]]&lt;=59,"46-59",IF(EmployeeData[[#This Row],[Age]]&lt;=73,"60-73"))))</f>
        <v>18-31</v>
      </c>
      <c r="I307">
        <v>15.7</v>
      </c>
      <c r="J307"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307">
        <v>1</v>
      </c>
      <c r="L307" s="2">
        <v>84300</v>
      </c>
      <c r="M307" s="3">
        <v>1.1100000000000001</v>
      </c>
      <c r="N307" s="3" t="str">
        <f>IF(EmployeeData[[#This Row],[Compa-Ratio]]&lt;0.85,"less than 0.85",IF(EmployeeData[[#This Row],[Compa-Ratio]]&lt;1,"0.85-&lt;1.00",IF(EmployeeData[[#This Row],[Compa-Ratio]]&lt;1.15,"1.00-&lt;1.15",IF(EmployeeData[[#This Row],[Compa-Ratio]]&gt;=1.15,"1.15+"))))</f>
        <v>1.00-&lt;1.15</v>
      </c>
      <c r="O307" t="s">
        <v>53</v>
      </c>
      <c r="P307" t="s">
        <v>26</v>
      </c>
      <c r="Q307">
        <v>12</v>
      </c>
      <c r="R3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07">
        <v>82</v>
      </c>
      <c r="T307" t="str" cm="1">
        <f t="array" ref="T307">_xlfn.IFS(EmployeeData[[#This Row],[Engagement Score]]&lt;50,"Low",EmployeeData[[#This Row],[Engagement Score]]
&lt;70,"Moderate",
EmployeeData[[#This Row],[Engagement Score]]&lt;85,"High",TRUE,"Very high")</f>
        <v>High</v>
      </c>
      <c r="U307">
        <v>7</v>
      </c>
      <c r="V307">
        <v>1.5</v>
      </c>
      <c r="W307" t="s">
        <v>27</v>
      </c>
      <c r="X307" t="s">
        <v>26</v>
      </c>
      <c r="Y307">
        <v>14</v>
      </c>
      <c r="Z307" t="s">
        <v>26</v>
      </c>
      <c r="AA307">
        <f>IF(EmployeeData[[#This Row],[Attrition]]="Yes",1,0)</f>
        <v>0</v>
      </c>
    </row>
    <row r="308" spans="1:27">
      <c r="A308" t="s">
        <v>359</v>
      </c>
      <c r="B308" t="str">
        <f>VLOOKUP(EmployeeData[[#This Row],[Employee ID]],GenderData[#All],2,FALSE)</f>
        <v>Male</v>
      </c>
      <c r="C308" t="s">
        <v>21</v>
      </c>
      <c r="D308" t="s">
        <v>22</v>
      </c>
      <c r="E308" t="s">
        <v>23</v>
      </c>
      <c r="F308" t="s">
        <v>32</v>
      </c>
      <c r="G308">
        <v>44</v>
      </c>
      <c r="H308" t="str">
        <f>IF(EmployeeData[[#This Row],[Age]]&lt;=31,"18-31",IF(EmployeeData[[#This Row],[Age]]&lt;=45,"32-45",IF(EmployeeData[[#This Row],[Age]]&lt;=59,"46-59",IF(EmployeeData[[#This Row],[Age]]&lt;=73,"60-73"))))</f>
        <v>32-45</v>
      </c>
      <c r="I308">
        <v>6.6</v>
      </c>
      <c r="J30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08">
        <v>1.2</v>
      </c>
      <c r="L308" s="2">
        <v>66300</v>
      </c>
      <c r="M308" s="3">
        <v>1.05</v>
      </c>
      <c r="N308" s="3" t="str">
        <f>IF(EmployeeData[[#This Row],[Compa-Ratio]]&lt;0.85,"less than 0.85",IF(EmployeeData[[#This Row],[Compa-Ratio]]&lt;1,"0.85-&lt;1.00",IF(EmployeeData[[#This Row],[Compa-Ratio]]&lt;1.15,"1.00-&lt;1.15",IF(EmployeeData[[#This Row],[Compa-Ratio]]&gt;=1.15,"1.15+"))))</f>
        <v>1.00-&lt;1.15</v>
      </c>
      <c r="O308" t="s">
        <v>25</v>
      </c>
      <c r="P308" t="s">
        <v>38</v>
      </c>
      <c r="Q308">
        <v>10</v>
      </c>
      <c r="R30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08">
        <v>83</v>
      </c>
      <c r="T308" t="str" cm="1">
        <f t="array" ref="T308">_xlfn.IFS(EmployeeData[[#This Row],[Engagement Score]]&lt;50,"Low",EmployeeData[[#This Row],[Engagement Score]]
&lt;70,"Moderate",
EmployeeData[[#This Row],[Engagement Score]]&lt;85,"High",TRUE,"Very high")</f>
        <v>High</v>
      </c>
      <c r="U308">
        <v>11</v>
      </c>
      <c r="V308">
        <v>1.4</v>
      </c>
      <c r="W308" t="s">
        <v>27</v>
      </c>
      <c r="X308" t="s">
        <v>38</v>
      </c>
      <c r="Y308">
        <v>9</v>
      </c>
      <c r="Z308" t="s">
        <v>26</v>
      </c>
      <c r="AA308">
        <f>IF(EmployeeData[[#This Row],[Attrition]]="Yes",1,0)</f>
        <v>0</v>
      </c>
    </row>
    <row r="309" spans="1:27">
      <c r="A309" t="s">
        <v>360</v>
      </c>
      <c r="B309" t="str">
        <f>VLOOKUP(EmployeeData[[#This Row],[Employee ID]],GenderData[#All],2,FALSE)</f>
        <v>Female</v>
      </c>
      <c r="C309" t="s">
        <v>66</v>
      </c>
      <c r="D309" t="s">
        <v>67</v>
      </c>
      <c r="E309" t="s">
        <v>45</v>
      </c>
      <c r="F309" t="s">
        <v>36</v>
      </c>
      <c r="G309">
        <v>41</v>
      </c>
      <c r="H309" t="str">
        <f>IF(EmployeeData[[#This Row],[Age]]&lt;=31,"18-31",IF(EmployeeData[[#This Row],[Age]]&lt;=45,"32-45",IF(EmployeeData[[#This Row],[Age]]&lt;=59,"46-59",IF(EmployeeData[[#This Row],[Age]]&lt;=73,"60-73"))))</f>
        <v>32-45</v>
      </c>
      <c r="I309">
        <v>4</v>
      </c>
      <c r="J30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09">
        <v>0.2</v>
      </c>
      <c r="L309" s="2">
        <v>80200</v>
      </c>
      <c r="M309" s="3">
        <v>1.02</v>
      </c>
      <c r="N309" s="3" t="str">
        <f>IF(EmployeeData[[#This Row],[Compa-Ratio]]&lt;0.85,"less than 0.85",IF(EmployeeData[[#This Row],[Compa-Ratio]]&lt;1,"0.85-&lt;1.00",IF(EmployeeData[[#This Row],[Compa-Ratio]]&lt;1.15,"1.00-&lt;1.15",IF(EmployeeData[[#This Row],[Compa-Ratio]]&gt;=1.15,"1.15+"))))</f>
        <v>1.00-&lt;1.15</v>
      </c>
      <c r="O309" t="s">
        <v>53</v>
      </c>
      <c r="P309" t="s">
        <v>38</v>
      </c>
      <c r="Q309">
        <v>17</v>
      </c>
      <c r="R3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09">
        <v>56</v>
      </c>
      <c r="T309" t="str" cm="1">
        <f t="array" ref="T309">_xlfn.IFS(EmployeeData[[#This Row],[Engagement Score]]&lt;50,"Low",EmployeeData[[#This Row],[Engagement Score]]
&lt;70,"Moderate",
EmployeeData[[#This Row],[Engagement Score]]&lt;85,"High",TRUE,"Very high")</f>
        <v>Moderate</v>
      </c>
      <c r="U309">
        <v>7</v>
      </c>
      <c r="V309">
        <v>1.9</v>
      </c>
      <c r="W309" t="s">
        <v>33</v>
      </c>
      <c r="X309" t="s">
        <v>26</v>
      </c>
      <c r="Y309">
        <v>24</v>
      </c>
      <c r="Z309" t="s">
        <v>26</v>
      </c>
      <c r="AA309">
        <f>IF(EmployeeData[[#This Row],[Attrition]]="Yes",1,0)</f>
        <v>0</v>
      </c>
    </row>
    <row r="310" spans="1:27">
      <c r="A310" t="s">
        <v>361</v>
      </c>
      <c r="B310" t="str">
        <f>VLOOKUP(EmployeeData[[#This Row],[Employee ID]],GenderData[#All],2,FALSE)</f>
        <v>Male</v>
      </c>
      <c r="C310" t="s">
        <v>52</v>
      </c>
      <c r="D310" t="s">
        <v>30</v>
      </c>
      <c r="E310" t="s">
        <v>45</v>
      </c>
      <c r="F310" t="s">
        <v>24</v>
      </c>
      <c r="G310">
        <v>47</v>
      </c>
      <c r="H310" t="str">
        <f>IF(EmployeeData[[#This Row],[Age]]&lt;=31,"18-31",IF(EmployeeData[[#This Row],[Age]]&lt;=45,"32-45",IF(EmployeeData[[#This Row],[Age]]&lt;=59,"46-59",IF(EmployeeData[[#This Row],[Age]]&lt;=73,"60-73"))))</f>
        <v>46-59</v>
      </c>
      <c r="I310">
        <v>5.7</v>
      </c>
      <c r="J31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10">
        <v>3.1</v>
      </c>
      <c r="L310" s="2">
        <v>54300</v>
      </c>
      <c r="M310" s="3">
        <v>1.1399999999999999</v>
      </c>
      <c r="N310" s="3" t="str">
        <f>IF(EmployeeData[[#This Row],[Compa-Ratio]]&lt;0.85,"less than 0.85",IF(EmployeeData[[#This Row],[Compa-Ratio]]&lt;1,"0.85-&lt;1.00",IF(EmployeeData[[#This Row],[Compa-Ratio]]&lt;1.15,"1.00-&lt;1.15",IF(EmployeeData[[#This Row],[Compa-Ratio]]&gt;=1.15,"1.15+"))))</f>
        <v>1.00-&lt;1.15</v>
      </c>
      <c r="O310" t="s">
        <v>25</v>
      </c>
      <c r="P310" t="s">
        <v>38</v>
      </c>
      <c r="Q310">
        <v>23</v>
      </c>
      <c r="R31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10">
        <v>86</v>
      </c>
      <c r="T310" t="str" cm="1">
        <f t="array" ref="T310">_xlfn.IFS(EmployeeData[[#This Row],[Engagement Score]]&lt;50,"Low",EmployeeData[[#This Row],[Engagement Score]]
&lt;70,"Moderate",
EmployeeData[[#This Row],[Engagement Score]]&lt;85,"High",TRUE,"Very high")</f>
        <v>Very high</v>
      </c>
      <c r="U310">
        <v>3</v>
      </c>
      <c r="V310">
        <v>1.4</v>
      </c>
      <c r="W310" t="s">
        <v>27</v>
      </c>
      <c r="X310" t="s">
        <v>38</v>
      </c>
      <c r="Y310">
        <v>34</v>
      </c>
      <c r="Z310" t="s">
        <v>26</v>
      </c>
      <c r="AA310">
        <f>IF(EmployeeData[[#This Row],[Attrition]]="Yes",1,0)</f>
        <v>0</v>
      </c>
    </row>
    <row r="311" spans="1:27">
      <c r="A311" t="s">
        <v>362</v>
      </c>
      <c r="B311" t="str">
        <f>VLOOKUP(EmployeeData[[#This Row],[Employee ID]],GenderData[#All],2,FALSE)</f>
        <v>Male</v>
      </c>
      <c r="C311" t="s">
        <v>66</v>
      </c>
      <c r="D311" t="s">
        <v>67</v>
      </c>
      <c r="E311" t="s">
        <v>23</v>
      </c>
      <c r="F311" t="s">
        <v>36</v>
      </c>
      <c r="G311">
        <v>43</v>
      </c>
      <c r="H311" t="str">
        <f>IF(EmployeeData[[#This Row],[Age]]&lt;=31,"18-31",IF(EmployeeData[[#This Row],[Age]]&lt;=45,"32-45",IF(EmployeeData[[#This Row],[Age]]&lt;=59,"46-59",IF(EmployeeData[[#This Row],[Age]]&lt;=73,"60-73"))))</f>
        <v>32-45</v>
      </c>
      <c r="I311">
        <v>6.4</v>
      </c>
      <c r="J31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11">
        <v>2.9</v>
      </c>
      <c r="L311" s="2">
        <v>65000</v>
      </c>
      <c r="M311" s="3">
        <v>0.81</v>
      </c>
      <c r="N311" s="3" t="str">
        <f>IF(EmployeeData[[#This Row],[Compa-Ratio]]&lt;0.85,"less than 0.85",IF(EmployeeData[[#This Row],[Compa-Ratio]]&lt;1,"0.85-&lt;1.00",IF(EmployeeData[[#This Row],[Compa-Ratio]]&lt;1.15,"1.00-&lt;1.15",IF(EmployeeData[[#This Row],[Compa-Ratio]]&gt;=1.15,"1.15+"))))</f>
        <v>less than 0.85</v>
      </c>
      <c r="O311" t="s">
        <v>37</v>
      </c>
      <c r="P311" t="s">
        <v>26</v>
      </c>
      <c r="Q311">
        <v>23</v>
      </c>
      <c r="R31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11">
        <v>78</v>
      </c>
      <c r="T311" t="str" cm="1">
        <f t="array" ref="T311">_xlfn.IFS(EmployeeData[[#This Row],[Engagement Score]]&lt;50,"Low",EmployeeData[[#This Row],[Engagement Score]]
&lt;70,"Moderate",
EmployeeData[[#This Row],[Engagement Score]]&lt;85,"High",TRUE,"Very high")</f>
        <v>High</v>
      </c>
      <c r="U311">
        <v>13</v>
      </c>
      <c r="V311">
        <v>1.2</v>
      </c>
      <c r="W311" t="s">
        <v>33</v>
      </c>
      <c r="X311" t="s">
        <v>26</v>
      </c>
      <c r="Y311">
        <v>26</v>
      </c>
      <c r="Z311" t="s">
        <v>26</v>
      </c>
      <c r="AA311">
        <f>IF(EmployeeData[[#This Row],[Attrition]]="Yes",1,0)</f>
        <v>0</v>
      </c>
    </row>
    <row r="312" spans="1:27">
      <c r="A312" t="s">
        <v>363</v>
      </c>
      <c r="B312" t="str">
        <f>VLOOKUP(EmployeeData[[#This Row],[Employee ID]],GenderData[#All],2,FALSE)</f>
        <v>Male</v>
      </c>
      <c r="C312" t="s">
        <v>21</v>
      </c>
      <c r="D312" t="s">
        <v>22</v>
      </c>
      <c r="E312" t="s">
        <v>23</v>
      </c>
      <c r="F312" t="s">
        <v>62</v>
      </c>
      <c r="G312">
        <v>31</v>
      </c>
      <c r="H312" t="str">
        <f>IF(EmployeeData[[#This Row],[Age]]&lt;=31,"18-31",IF(EmployeeData[[#This Row],[Age]]&lt;=45,"32-45",IF(EmployeeData[[#This Row],[Age]]&lt;=59,"46-59",IF(EmployeeData[[#This Row],[Age]]&lt;=73,"60-73"))))</f>
        <v>18-31</v>
      </c>
      <c r="I312">
        <v>6.4</v>
      </c>
      <c r="J31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12">
        <v>3.1</v>
      </c>
      <c r="L312" s="2">
        <v>38000</v>
      </c>
      <c r="M312" s="3">
        <v>1.1100000000000001</v>
      </c>
      <c r="N312" s="3" t="str">
        <f>IF(EmployeeData[[#This Row],[Compa-Ratio]]&lt;0.85,"less than 0.85",IF(EmployeeData[[#This Row],[Compa-Ratio]]&lt;1,"0.85-&lt;1.00",IF(EmployeeData[[#This Row],[Compa-Ratio]]&lt;1.15,"1.00-&lt;1.15",IF(EmployeeData[[#This Row],[Compa-Ratio]]&gt;=1.15,"1.15+"))))</f>
        <v>1.00-&lt;1.15</v>
      </c>
      <c r="O312" t="s">
        <v>25</v>
      </c>
      <c r="P312" t="s">
        <v>26</v>
      </c>
      <c r="Q312">
        <v>3</v>
      </c>
      <c r="R31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12">
        <v>79</v>
      </c>
      <c r="T312" t="str" cm="1">
        <f t="array" ref="T312">_xlfn.IFS(EmployeeData[[#This Row],[Engagement Score]]&lt;50,"Low",EmployeeData[[#This Row],[Engagement Score]]
&lt;70,"Moderate",
EmployeeData[[#This Row],[Engagement Score]]&lt;85,"High",TRUE,"Very high")</f>
        <v>High</v>
      </c>
      <c r="U312">
        <v>1</v>
      </c>
      <c r="V312">
        <v>0.4</v>
      </c>
      <c r="W312" t="s">
        <v>50</v>
      </c>
      <c r="X312" t="s">
        <v>26</v>
      </c>
      <c r="Y312">
        <v>27</v>
      </c>
      <c r="Z312" t="s">
        <v>26</v>
      </c>
      <c r="AA312">
        <f>IF(EmployeeData[[#This Row],[Attrition]]="Yes",1,0)</f>
        <v>0</v>
      </c>
    </row>
    <row r="313" spans="1:27">
      <c r="A313" t="s">
        <v>364</v>
      </c>
      <c r="B313" t="str">
        <f>VLOOKUP(EmployeeData[[#This Row],[Employee ID]],GenderData[#All],2,FALSE)</f>
        <v>Male</v>
      </c>
      <c r="C313" t="s">
        <v>48</v>
      </c>
      <c r="D313" t="s">
        <v>49</v>
      </c>
      <c r="E313" t="s">
        <v>23</v>
      </c>
      <c r="F313" t="s">
        <v>36</v>
      </c>
      <c r="G313">
        <v>39</v>
      </c>
      <c r="H313" t="str">
        <f>IF(EmployeeData[[#This Row],[Age]]&lt;=31,"18-31",IF(EmployeeData[[#This Row],[Age]]&lt;=45,"32-45",IF(EmployeeData[[#This Row],[Age]]&lt;=59,"46-59",IF(EmployeeData[[#This Row],[Age]]&lt;=73,"60-73"))))</f>
        <v>32-45</v>
      </c>
      <c r="I313">
        <v>6.2</v>
      </c>
      <c r="J31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13">
        <v>0.9</v>
      </c>
      <c r="L313" s="2">
        <v>83400</v>
      </c>
      <c r="M313" s="3">
        <v>1.07</v>
      </c>
      <c r="N313" s="3" t="str">
        <f>IF(EmployeeData[[#This Row],[Compa-Ratio]]&lt;0.85,"less than 0.85",IF(EmployeeData[[#This Row],[Compa-Ratio]]&lt;1,"0.85-&lt;1.00",IF(EmployeeData[[#This Row],[Compa-Ratio]]&lt;1.15,"1.00-&lt;1.15",IF(EmployeeData[[#This Row],[Compa-Ratio]]&gt;=1.15,"1.15+"))))</f>
        <v>1.00-&lt;1.15</v>
      </c>
      <c r="O313" t="s">
        <v>25</v>
      </c>
      <c r="P313" t="s">
        <v>38</v>
      </c>
      <c r="Q313">
        <v>33</v>
      </c>
      <c r="R31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13">
        <v>77</v>
      </c>
      <c r="T313" t="str" cm="1">
        <f t="array" ref="T313">_xlfn.IFS(EmployeeData[[#This Row],[Engagement Score]]&lt;50,"Low",EmployeeData[[#This Row],[Engagement Score]]
&lt;70,"Moderate",
EmployeeData[[#This Row],[Engagement Score]]&lt;85,"High",TRUE,"Very high")</f>
        <v>High</v>
      </c>
      <c r="U313">
        <v>6</v>
      </c>
      <c r="V313">
        <v>1.4</v>
      </c>
      <c r="W313" t="s">
        <v>50</v>
      </c>
      <c r="X313" t="s">
        <v>38</v>
      </c>
      <c r="Y313">
        <v>38</v>
      </c>
      <c r="Z313" t="s">
        <v>26</v>
      </c>
      <c r="AA313">
        <f>IF(EmployeeData[[#This Row],[Attrition]]="Yes",1,0)</f>
        <v>0</v>
      </c>
    </row>
    <row r="314" spans="1:27">
      <c r="A314" t="s">
        <v>365</v>
      </c>
      <c r="B314" t="str">
        <f>VLOOKUP(EmployeeData[[#This Row],[Employee ID]],GenderData[#All],2,FALSE)</f>
        <v>Female</v>
      </c>
      <c r="C314" t="s">
        <v>48</v>
      </c>
      <c r="D314" t="s">
        <v>49</v>
      </c>
      <c r="E314" t="s">
        <v>23</v>
      </c>
      <c r="F314" t="s">
        <v>32</v>
      </c>
      <c r="G314">
        <v>39</v>
      </c>
      <c r="H314" t="str">
        <f>IF(EmployeeData[[#This Row],[Age]]&lt;=31,"18-31",IF(EmployeeData[[#This Row],[Age]]&lt;=45,"32-45",IF(EmployeeData[[#This Row],[Age]]&lt;=59,"46-59",IF(EmployeeData[[#This Row],[Age]]&lt;=73,"60-73"))))</f>
        <v>32-45</v>
      </c>
      <c r="I314">
        <v>5.9</v>
      </c>
      <c r="J31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14">
        <v>1.2</v>
      </c>
      <c r="L314" s="2">
        <v>53500</v>
      </c>
      <c r="M314" s="3">
        <v>0.78</v>
      </c>
      <c r="N314" s="3" t="str">
        <f>IF(EmployeeData[[#This Row],[Compa-Ratio]]&lt;0.85,"less than 0.85",IF(EmployeeData[[#This Row],[Compa-Ratio]]&lt;1,"0.85-&lt;1.00",IF(EmployeeData[[#This Row],[Compa-Ratio]]&lt;1.15,"1.00-&lt;1.15",IF(EmployeeData[[#This Row],[Compa-Ratio]]&gt;=1.15,"1.15+"))))</f>
        <v>less than 0.85</v>
      </c>
      <c r="O314" t="s">
        <v>37</v>
      </c>
      <c r="P314" t="s">
        <v>26</v>
      </c>
      <c r="Q314">
        <v>10</v>
      </c>
      <c r="R31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14">
        <v>70</v>
      </c>
      <c r="T314" t="str" cm="1">
        <f t="array" ref="T314">_xlfn.IFS(EmployeeData[[#This Row],[Engagement Score]]&lt;50,"Low",EmployeeData[[#This Row],[Engagement Score]]
&lt;70,"Moderate",
EmployeeData[[#This Row],[Engagement Score]]&lt;85,"High",TRUE,"Very high")</f>
        <v>High</v>
      </c>
      <c r="U314">
        <v>4</v>
      </c>
      <c r="V314">
        <v>0.7</v>
      </c>
      <c r="W314" t="s">
        <v>33</v>
      </c>
      <c r="X314" t="s">
        <v>26</v>
      </c>
      <c r="Y314">
        <v>15</v>
      </c>
      <c r="Z314" t="s">
        <v>26</v>
      </c>
      <c r="AA314">
        <f>IF(EmployeeData[[#This Row],[Attrition]]="Yes",1,0)</f>
        <v>0</v>
      </c>
    </row>
    <row r="315" spans="1:27">
      <c r="A315" t="s">
        <v>366</v>
      </c>
      <c r="B315" t="str">
        <f>VLOOKUP(EmployeeData[[#This Row],[Employee ID]],GenderData[#All],2,FALSE)</f>
        <v>Male</v>
      </c>
      <c r="C315" t="s">
        <v>29</v>
      </c>
      <c r="D315" t="s">
        <v>30</v>
      </c>
      <c r="E315" t="s">
        <v>45</v>
      </c>
      <c r="F315" t="s">
        <v>36</v>
      </c>
      <c r="G315">
        <v>30</v>
      </c>
      <c r="H315" t="str">
        <f>IF(EmployeeData[[#This Row],[Age]]&lt;=31,"18-31",IF(EmployeeData[[#This Row],[Age]]&lt;=45,"32-45",IF(EmployeeData[[#This Row],[Age]]&lt;=59,"46-59",IF(EmployeeData[[#This Row],[Age]]&lt;=73,"60-73"))))</f>
        <v>18-31</v>
      </c>
      <c r="I315">
        <v>4.2</v>
      </c>
      <c r="J31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15">
        <v>1.2</v>
      </c>
      <c r="L315" s="2">
        <v>65100</v>
      </c>
      <c r="M315" s="3">
        <v>0.84</v>
      </c>
      <c r="N315" s="3" t="str">
        <f>IF(EmployeeData[[#This Row],[Compa-Ratio]]&lt;0.85,"less than 0.85",IF(EmployeeData[[#This Row],[Compa-Ratio]]&lt;1,"0.85-&lt;1.00",IF(EmployeeData[[#This Row],[Compa-Ratio]]&lt;1.15,"1.00-&lt;1.15",IF(EmployeeData[[#This Row],[Compa-Ratio]]&gt;=1.15,"1.15+"))))</f>
        <v>less than 0.85</v>
      </c>
      <c r="O315" t="s">
        <v>25</v>
      </c>
      <c r="P315" t="s">
        <v>26</v>
      </c>
      <c r="Q315">
        <v>14</v>
      </c>
      <c r="R3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15">
        <v>79</v>
      </c>
      <c r="T315" t="str" cm="1">
        <f t="array" ref="T315">_xlfn.IFS(EmployeeData[[#This Row],[Engagement Score]]&lt;50,"Low",EmployeeData[[#This Row],[Engagement Score]]
&lt;70,"Moderate",
EmployeeData[[#This Row],[Engagement Score]]&lt;85,"High",TRUE,"Very high")</f>
        <v>High</v>
      </c>
      <c r="U315">
        <v>3</v>
      </c>
      <c r="V315">
        <v>5.7</v>
      </c>
      <c r="W315" t="s">
        <v>27</v>
      </c>
      <c r="X315" t="s">
        <v>26</v>
      </c>
      <c r="Y315">
        <v>21</v>
      </c>
      <c r="Z315" t="s">
        <v>26</v>
      </c>
      <c r="AA315">
        <f>IF(EmployeeData[[#This Row],[Attrition]]="Yes",1,0)</f>
        <v>0</v>
      </c>
    </row>
    <row r="316" spans="1:27">
      <c r="A316" t="s">
        <v>367</v>
      </c>
      <c r="B316" t="str">
        <f>VLOOKUP(EmployeeData[[#This Row],[Employee ID]],GenderData[#All],2,FALSE)</f>
        <v>Female</v>
      </c>
      <c r="C316" t="s">
        <v>52</v>
      </c>
      <c r="D316" t="s">
        <v>30</v>
      </c>
      <c r="E316" t="s">
        <v>23</v>
      </c>
      <c r="F316" t="s">
        <v>24</v>
      </c>
      <c r="G316">
        <v>28</v>
      </c>
      <c r="H316" t="str">
        <f>IF(EmployeeData[[#This Row],[Age]]&lt;=31,"18-31",IF(EmployeeData[[#This Row],[Age]]&lt;=45,"32-45",IF(EmployeeData[[#This Row],[Age]]&lt;=59,"46-59",IF(EmployeeData[[#This Row],[Age]]&lt;=73,"60-73"))))</f>
        <v>18-31</v>
      </c>
      <c r="I316">
        <v>10.3</v>
      </c>
      <c r="J31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16">
        <v>4.7</v>
      </c>
      <c r="L316" s="2">
        <v>44100</v>
      </c>
      <c r="M316" s="3">
        <v>0.91</v>
      </c>
      <c r="N316" s="3" t="str">
        <f>IF(EmployeeData[[#This Row],[Compa-Ratio]]&lt;0.85,"less than 0.85",IF(EmployeeData[[#This Row],[Compa-Ratio]]&lt;1,"0.85-&lt;1.00",IF(EmployeeData[[#This Row],[Compa-Ratio]]&lt;1.15,"1.00-&lt;1.15",IF(EmployeeData[[#This Row],[Compa-Ratio]]&gt;=1.15,"1.15+"))))</f>
        <v>0.85-&lt;1.00</v>
      </c>
      <c r="O316" t="s">
        <v>37</v>
      </c>
      <c r="P316" t="s">
        <v>26</v>
      </c>
      <c r="Q316">
        <v>8</v>
      </c>
      <c r="R31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16">
        <v>92</v>
      </c>
      <c r="T316" t="str" cm="1">
        <f t="array" ref="T316">_xlfn.IFS(EmployeeData[[#This Row],[Engagement Score]]&lt;50,"Low",EmployeeData[[#This Row],[Engagement Score]]
&lt;70,"Moderate",
EmployeeData[[#This Row],[Engagement Score]]&lt;85,"High",TRUE,"Very high")</f>
        <v>Very high</v>
      </c>
      <c r="U316">
        <v>2</v>
      </c>
      <c r="V316">
        <v>6.4</v>
      </c>
      <c r="W316" t="s">
        <v>50</v>
      </c>
      <c r="X316" t="s">
        <v>38</v>
      </c>
      <c r="Y316">
        <v>44</v>
      </c>
      <c r="Z316" t="s">
        <v>26</v>
      </c>
      <c r="AA316">
        <f>IF(EmployeeData[[#This Row],[Attrition]]="Yes",1,0)</f>
        <v>0</v>
      </c>
    </row>
    <row r="317" spans="1:27">
      <c r="A317" t="s">
        <v>368</v>
      </c>
      <c r="B317" t="str">
        <f>VLOOKUP(EmployeeData[[#This Row],[Employee ID]],GenderData[#All],2,FALSE)</f>
        <v>Male</v>
      </c>
      <c r="C317" t="s">
        <v>35</v>
      </c>
      <c r="D317" t="s">
        <v>22</v>
      </c>
      <c r="E317" t="s">
        <v>23</v>
      </c>
      <c r="F317" t="s">
        <v>32</v>
      </c>
      <c r="G317">
        <v>32</v>
      </c>
      <c r="H317" t="str">
        <f>IF(EmployeeData[[#This Row],[Age]]&lt;=31,"18-31",IF(EmployeeData[[#This Row],[Age]]&lt;=45,"32-45",IF(EmployeeData[[#This Row],[Age]]&lt;=59,"46-59",IF(EmployeeData[[#This Row],[Age]]&lt;=73,"60-73"))))</f>
        <v>32-45</v>
      </c>
      <c r="I317">
        <v>4.4000000000000004</v>
      </c>
      <c r="J31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17">
        <v>2.4</v>
      </c>
      <c r="L317" s="2">
        <v>57500</v>
      </c>
      <c r="M317" s="3">
        <v>0.93</v>
      </c>
      <c r="N317" s="3" t="str">
        <f>IF(EmployeeData[[#This Row],[Compa-Ratio]]&lt;0.85,"less than 0.85",IF(EmployeeData[[#This Row],[Compa-Ratio]]&lt;1,"0.85-&lt;1.00",IF(EmployeeData[[#This Row],[Compa-Ratio]]&lt;1.15,"1.00-&lt;1.15",IF(EmployeeData[[#This Row],[Compa-Ratio]]&gt;=1.15,"1.15+"))))</f>
        <v>0.85-&lt;1.00</v>
      </c>
      <c r="O317" t="s">
        <v>25</v>
      </c>
      <c r="P317" t="s">
        <v>26</v>
      </c>
      <c r="Q317">
        <v>40</v>
      </c>
      <c r="R31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17">
        <v>57</v>
      </c>
      <c r="T317" t="str" cm="1">
        <f t="array" ref="T317">_xlfn.IFS(EmployeeData[[#This Row],[Engagement Score]]&lt;50,"Low",EmployeeData[[#This Row],[Engagement Score]]
&lt;70,"Moderate",
EmployeeData[[#This Row],[Engagement Score]]&lt;85,"High",TRUE,"Very high")</f>
        <v>Moderate</v>
      </c>
      <c r="U317">
        <v>24</v>
      </c>
      <c r="V317">
        <v>3.7</v>
      </c>
      <c r="W317" t="s">
        <v>33</v>
      </c>
      <c r="X317" t="s">
        <v>26</v>
      </c>
      <c r="Y317">
        <v>22</v>
      </c>
      <c r="Z317" t="s">
        <v>26</v>
      </c>
      <c r="AA317">
        <f>IF(EmployeeData[[#This Row],[Attrition]]="Yes",1,0)</f>
        <v>0</v>
      </c>
    </row>
    <row r="318" spans="1:27">
      <c r="A318" t="s">
        <v>369</v>
      </c>
      <c r="B318" t="str">
        <f>VLOOKUP(EmployeeData[[#This Row],[Employee ID]],GenderData[#All],2,FALSE)</f>
        <v>Female</v>
      </c>
      <c r="C318" t="s">
        <v>21</v>
      </c>
      <c r="D318" t="s">
        <v>22</v>
      </c>
      <c r="E318" t="s">
        <v>55</v>
      </c>
      <c r="F318" t="s">
        <v>32</v>
      </c>
      <c r="G318">
        <v>56</v>
      </c>
      <c r="H318" t="str">
        <f>IF(EmployeeData[[#This Row],[Age]]&lt;=31,"18-31",IF(EmployeeData[[#This Row],[Age]]&lt;=45,"32-45",IF(EmployeeData[[#This Row],[Age]]&lt;=59,"46-59",IF(EmployeeData[[#This Row],[Age]]&lt;=73,"60-73"))))</f>
        <v>46-59</v>
      </c>
      <c r="I318">
        <v>4.0999999999999996</v>
      </c>
      <c r="J31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18">
        <v>2.1</v>
      </c>
      <c r="L318" s="2">
        <v>67100</v>
      </c>
      <c r="M318" s="3">
        <v>1.07</v>
      </c>
      <c r="N318" s="3" t="str">
        <f>IF(EmployeeData[[#This Row],[Compa-Ratio]]&lt;0.85,"less than 0.85",IF(EmployeeData[[#This Row],[Compa-Ratio]]&lt;1,"0.85-&lt;1.00",IF(EmployeeData[[#This Row],[Compa-Ratio]]&lt;1.15,"1.00-&lt;1.15",IF(EmployeeData[[#This Row],[Compa-Ratio]]&gt;=1.15,"1.15+"))))</f>
        <v>1.00-&lt;1.15</v>
      </c>
      <c r="O318" t="s">
        <v>25</v>
      </c>
      <c r="P318" t="s">
        <v>26</v>
      </c>
      <c r="Q318">
        <v>18</v>
      </c>
      <c r="R3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18">
        <v>85</v>
      </c>
      <c r="T318" t="str" cm="1">
        <f t="array" ref="T318">_xlfn.IFS(EmployeeData[[#This Row],[Engagement Score]]&lt;50,"Low",EmployeeData[[#This Row],[Engagement Score]]
&lt;70,"Moderate",
EmployeeData[[#This Row],[Engagement Score]]&lt;85,"High",TRUE,"Very high")</f>
        <v>Very high</v>
      </c>
      <c r="U318">
        <v>3</v>
      </c>
      <c r="V318">
        <v>5.5</v>
      </c>
      <c r="W318" t="s">
        <v>33</v>
      </c>
      <c r="X318" t="s">
        <v>26</v>
      </c>
      <c r="Y318">
        <v>9</v>
      </c>
      <c r="Z318" t="s">
        <v>26</v>
      </c>
      <c r="AA318">
        <f>IF(EmployeeData[[#This Row],[Attrition]]="Yes",1,0)</f>
        <v>0</v>
      </c>
    </row>
    <row r="319" spans="1:27">
      <c r="A319" t="s">
        <v>370</v>
      </c>
      <c r="B319" t="str">
        <f>VLOOKUP(EmployeeData[[#This Row],[Employee ID]],GenderData[#All],2,FALSE)</f>
        <v>Female</v>
      </c>
      <c r="C319" t="s">
        <v>43</v>
      </c>
      <c r="D319" t="s">
        <v>44</v>
      </c>
      <c r="E319" t="s">
        <v>23</v>
      </c>
      <c r="F319" t="s">
        <v>32</v>
      </c>
      <c r="G319">
        <v>34</v>
      </c>
      <c r="H319" t="str">
        <f>IF(EmployeeData[[#This Row],[Age]]&lt;=31,"18-31",IF(EmployeeData[[#This Row],[Age]]&lt;=45,"32-45",IF(EmployeeData[[#This Row],[Age]]&lt;=59,"46-59",IF(EmployeeData[[#This Row],[Age]]&lt;=73,"60-73"))))</f>
        <v>32-45</v>
      </c>
      <c r="I319">
        <v>4.4000000000000004</v>
      </c>
      <c r="J3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19">
        <v>3.7</v>
      </c>
      <c r="L319" s="2">
        <v>57800</v>
      </c>
      <c r="M319" s="3">
        <v>0.96</v>
      </c>
      <c r="N319" s="3" t="str">
        <f>IF(EmployeeData[[#This Row],[Compa-Ratio]]&lt;0.85,"less than 0.85",IF(EmployeeData[[#This Row],[Compa-Ratio]]&lt;1,"0.85-&lt;1.00",IF(EmployeeData[[#This Row],[Compa-Ratio]]&lt;1.15,"1.00-&lt;1.15",IF(EmployeeData[[#This Row],[Compa-Ratio]]&gt;=1.15,"1.15+"))))</f>
        <v>0.85-&lt;1.00</v>
      </c>
      <c r="O319" t="s">
        <v>37</v>
      </c>
      <c r="P319" t="s">
        <v>26</v>
      </c>
      <c r="Q319">
        <v>8</v>
      </c>
      <c r="R31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19">
        <v>68</v>
      </c>
      <c r="T319" t="str" cm="1">
        <f t="array" ref="T319">_xlfn.IFS(EmployeeData[[#This Row],[Engagement Score]]&lt;50,"Low",EmployeeData[[#This Row],[Engagement Score]]
&lt;70,"Moderate",
EmployeeData[[#This Row],[Engagement Score]]&lt;85,"High",TRUE,"Very high")</f>
        <v>Moderate</v>
      </c>
      <c r="U319">
        <v>0</v>
      </c>
      <c r="V319">
        <v>1.3</v>
      </c>
      <c r="W319" t="s">
        <v>27</v>
      </c>
      <c r="X319" t="s">
        <v>26</v>
      </c>
      <c r="Y319">
        <v>16</v>
      </c>
      <c r="Z319" t="s">
        <v>26</v>
      </c>
      <c r="AA319">
        <f>IF(EmployeeData[[#This Row],[Attrition]]="Yes",1,0)</f>
        <v>0</v>
      </c>
    </row>
    <row r="320" spans="1:27">
      <c r="A320" t="s">
        <v>371</v>
      </c>
      <c r="B320" t="str">
        <f>VLOOKUP(EmployeeData[[#This Row],[Employee ID]],GenderData[#All],2,FALSE)</f>
        <v>Female</v>
      </c>
      <c r="C320" t="s">
        <v>43</v>
      </c>
      <c r="D320" t="s">
        <v>44</v>
      </c>
      <c r="E320" t="s">
        <v>45</v>
      </c>
      <c r="F320" t="s">
        <v>62</v>
      </c>
      <c r="G320">
        <v>49</v>
      </c>
      <c r="H320" t="str">
        <f>IF(EmployeeData[[#This Row],[Age]]&lt;=31,"18-31",IF(EmployeeData[[#This Row],[Age]]&lt;=45,"32-45",IF(EmployeeData[[#This Row],[Age]]&lt;=59,"46-59",IF(EmployeeData[[#This Row],[Age]]&lt;=73,"60-73"))))</f>
        <v>46-59</v>
      </c>
      <c r="I320">
        <v>4.7</v>
      </c>
      <c r="J32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0">
        <v>1.2</v>
      </c>
      <c r="L320" s="2">
        <v>32600</v>
      </c>
      <c r="M320" s="3">
        <v>0.94</v>
      </c>
      <c r="N320" s="3" t="str">
        <f>IF(EmployeeData[[#This Row],[Compa-Ratio]]&lt;0.85,"less than 0.85",IF(EmployeeData[[#This Row],[Compa-Ratio]]&lt;1,"0.85-&lt;1.00",IF(EmployeeData[[#This Row],[Compa-Ratio]]&lt;1.15,"1.00-&lt;1.15",IF(EmployeeData[[#This Row],[Compa-Ratio]]&gt;=1.15,"1.15+"))))</f>
        <v>0.85-&lt;1.00</v>
      </c>
      <c r="O320" t="s">
        <v>25</v>
      </c>
      <c r="P320" t="s">
        <v>38</v>
      </c>
      <c r="Q320">
        <v>24</v>
      </c>
      <c r="R32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20">
        <v>75</v>
      </c>
      <c r="T320" t="str" cm="1">
        <f t="array" ref="T320">_xlfn.IFS(EmployeeData[[#This Row],[Engagement Score]]&lt;50,"Low",EmployeeData[[#This Row],[Engagement Score]]
&lt;70,"Moderate",
EmployeeData[[#This Row],[Engagement Score]]&lt;85,"High",TRUE,"Very high")</f>
        <v>High</v>
      </c>
      <c r="U320">
        <v>8</v>
      </c>
      <c r="V320">
        <v>3.8</v>
      </c>
      <c r="W320" t="s">
        <v>33</v>
      </c>
      <c r="X320" t="s">
        <v>26</v>
      </c>
      <c r="Y320">
        <v>13</v>
      </c>
      <c r="Z320" t="s">
        <v>26</v>
      </c>
      <c r="AA320">
        <f>IF(EmployeeData[[#This Row],[Attrition]]="Yes",1,0)</f>
        <v>0</v>
      </c>
    </row>
    <row r="321" spans="1:27">
      <c r="A321" t="s">
        <v>372</v>
      </c>
      <c r="B321" t="str">
        <f>VLOOKUP(EmployeeData[[#This Row],[Employee ID]],GenderData[#All],2,FALSE)</f>
        <v>Male</v>
      </c>
      <c r="C321" t="s">
        <v>43</v>
      </c>
      <c r="D321" t="s">
        <v>44</v>
      </c>
      <c r="E321" t="s">
        <v>45</v>
      </c>
      <c r="F321" t="s">
        <v>62</v>
      </c>
      <c r="G321">
        <v>34</v>
      </c>
      <c r="H321" t="str">
        <f>IF(EmployeeData[[#This Row],[Age]]&lt;=31,"18-31",IF(EmployeeData[[#This Row],[Age]]&lt;=45,"32-45",IF(EmployeeData[[#This Row],[Age]]&lt;=59,"46-59",IF(EmployeeData[[#This Row],[Age]]&lt;=73,"60-73"))))</f>
        <v>32-45</v>
      </c>
      <c r="I321">
        <v>0.9</v>
      </c>
      <c r="J32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21">
        <v>0.9</v>
      </c>
      <c r="L321" s="2">
        <v>33600</v>
      </c>
      <c r="M321" s="3">
        <v>0.94</v>
      </c>
      <c r="N321" s="3" t="str">
        <f>IF(EmployeeData[[#This Row],[Compa-Ratio]]&lt;0.85,"less than 0.85",IF(EmployeeData[[#This Row],[Compa-Ratio]]&lt;1,"0.85-&lt;1.00",IF(EmployeeData[[#This Row],[Compa-Ratio]]&lt;1.15,"1.00-&lt;1.15",IF(EmployeeData[[#This Row],[Compa-Ratio]]&gt;=1.15,"1.15+"))))</f>
        <v>0.85-&lt;1.00</v>
      </c>
      <c r="O321" t="s">
        <v>75</v>
      </c>
      <c r="P321" t="s">
        <v>38</v>
      </c>
      <c r="Q321">
        <v>23</v>
      </c>
      <c r="R3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21">
        <v>59</v>
      </c>
      <c r="T321" t="str" cm="1">
        <f t="array" ref="T321">_xlfn.IFS(EmployeeData[[#This Row],[Engagement Score]]&lt;50,"Low",EmployeeData[[#This Row],[Engagement Score]]
&lt;70,"Moderate",
EmployeeData[[#This Row],[Engagement Score]]&lt;85,"High",TRUE,"Very high")</f>
        <v>Moderate</v>
      </c>
      <c r="U321">
        <v>6</v>
      </c>
      <c r="V321">
        <v>3.7</v>
      </c>
      <c r="W321" t="s">
        <v>27</v>
      </c>
      <c r="X321" t="s">
        <v>26</v>
      </c>
      <c r="Y321">
        <v>28</v>
      </c>
      <c r="Z321" t="s">
        <v>26</v>
      </c>
      <c r="AA321">
        <f>IF(EmployeeData[[#This Row],[Attrition]]="Yes",1,0)</f>
        <v>0</v>
      </c>
    </row>
    <row r="322" spans="1:27">
      <c r="A322" t="s">
        <v>373</v>
      </c>
      <c r="B322" t="str">
        <f>VLOOKUP(EmployeeData[[#This Row],[Employee ID]],GenderData[#All],2,FALSE)</f>
        <v>Female</v>
      </c>
      <c r="C322" t="s">
        <v>40</v>
      </c>
      <c r="D322" t="s">
        <v>40</v>
      </c>
      <c r="E322" t="s">
        <v>23</v>
      </c>
      <c r="F322" t="s">
        <v>24</v>
      </c>
      <c r="G322">
        <v>46</v>
      </c>
      <c r="H322" t="str">
        <f>IF(EmployeeData[[#This Row],[Age]]&lt;=31,"18-31",IF(EmployeeData[[#This Row],[Age]]&lt;=45,"32-45",IF(EmployeeData[[#This Row],[Age]]&lt;=59,"46-59",IF(EmployeeData[[#This Row],[Age]]&lt;=73,"60-73"))))</f>
        <v>46-59</v>
      </c>
      <c r="I322">
        <v>2</v>
      </c>
      <c r="J3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2">
        <v>2</v>
      </c>
      <c r="L322" s="2">
        <v>53900</v>
      </c>
      <c r="M322" s="3">
        <v>1.1100000000000001</v>
      </c>
      <c r="N322" s="3" t="str">
        <f>IF(EmployeeData[[#This Row],[Compa-Ratio]]&lt;0.85,"less than 0.85",IF(EmployeeData[[#This Row],[Compa-Ratio]]&lt;1,"0.85-&lt;1.00",IF(EmployeeData[[#This Row],[Compa-Ratio]]&lt;1.15,"1.00-&lt;1.15",IF(EmployeeData[[#This Row],[Compa-Ratio]]&gt;=1.15,"1.15+"))))</f>
        <v>1.00-&lt;1.15</v>
      </c>
      <c r="O322" t="s">
        <v>53</v>
      </c>
      <c r="P322" t="s">
        <v>26</v>
      </c>
      <c r="Q322">
        <v>14</v>
      </c>
      <c r="R32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22">
        <v>69</v>
      </c>
      <c r="T322" t="str" cm="1">
        <f t="array" ref="T322">_xlfn.IFS(EmployeeData[[#This Row],[Engagement Score]]&lt;50,"Low",EmployeeData[[#This Row],[Engagement Score]]
&lt;70,"Moderate",
EmployeeData[[#This Row],[Engagement Score]]&lt;85,"High",TRUE,"Very high")</f>
        <v>Moderate</v>
      </c>
      <c r="U322">
        <v>3</v>
      </c>
      <c r="V322">
        <v>3.2</v>
      </c>
      <c r="W322" t="s">
        <v>33</v>
      </c>
      <c r="X322" t="s">
        <v>38</v>
      </c>
      <c r="Y322">
        <v>13</v>
      </c>
      <c r="Z322" t="s">
        <v>26</v>
      </c>
      <c r="AA322">
        <f>IF(EmployeeData[[#This Row],[Attrition]]="Yes",1,0)</f>
        <v>0</v>
      </c>
    </row>
    <row r="323" spans="1:27">
      <c r="A323" t="s">
        <v>374</v>
      </c>
      <c r="B323" t="str">
        <f>VLOOKUP(EmployeeData[[#This Row],[Employee ID]],GenderData[#All],2,FALSE)</f>
        <v>Female</v>
      </c>
      <c r="C323" t="s">
        <v>35</v>
      </c>
      <c r="D323" t="s">
        <v>22</v>
      </c>
      <c r="E323" t="s">
        <v>55</v>
      </c>
      <c r="F323" t="s">
        <v>24</v>
      </c>
      <c r="G323">
        <v>46</v>
      </c>
      <c r="H323" t="str">
        <f>IF(EmployeeData[[#This Row],[Age]]&lt;=31,"18-31",IF(EmployeeData[[#This Row],[Age]]&lt;=45,"32-45",IF(EmployeeData[[#This Row],[Age]]&lt;=59,"46-59",IF(EmployeeData[[#This Row],[Age]]&lt;=73,"60-73"))))</f>
        <v>46-59</v>
      </c>
      <c r="I323">
        <v>3.6</v>
      </c>
      <c r="J32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3">
        <v>3.6</v>
      </c>
      <c r="L323" s="2">
        <v>48100</v>
      </c>
      <c r="M323" s="3">
        <v>1</v>
      </c>
      <c r="N323" s="3" t="str">
        <f>IF(EmployeeData[[#This Row],[Compa-Ratio]]&lt;0.85,"less than 0.85",IF(EmployeeData[[#This Row],[Compa-Ratio]]&lt;1,"0.85-&lt;1.00",IF(EmployeeData[[#This Row],[Compa-Ratio]]&lt;1.15,"1.00-&lt;1.15",IF(EmployeeData[[#This Row],[Compa-Ratio]]&gt;=1.15,"1.15+"))))</f>
        <v>1.00-&lt;1.15</v>
      </c>
      <c r="O323" t="s">
        <v>25</v>
      </c>
      <c r="P323" t="s">
        <v>38</v>
      </c>
      <c r="Q323">
        <v>24</v>
      </c>
      <c r="R3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23">
        <v>62</v>
      </c>
      <c r="T323" t="str" cm="1">
        <f t="array" ref="T323">_xlfn.IFS(EmployeeData[[#This Row],[Engagement Score]]&lt;50,"Low",EmployeeData[[#This Row],[Engagement Score]]
&lt;70,"Moderate",
EmployeeData[[#This Row],[Engagement Score]]&lt;85,"High",TRUE,"Very high")</f>
        <v>Moderate</v>
      </c>
      <c r="U323">
        <v>3</v>
      </c>
      <c r="V323">
        <v>1.9</v>
      </c>
      <c r="W323" t="s">
        <v>33</v>
      </c>
      <c r="X323" t="s">
        <v>38</v>
      </c>
      <c r="Y323">
        <v>27</v>
      </c>
      <c r="Z323" t="s">
        <v>26</v>
      </c>
      <c r="AA323">
        <f>IF(EmployeeData[[#This Row],[Attrition]]="Yes",1,0)</f>
        <v>0</v>
      </c>
    </row>
    <row r="324" spans="1:27">
      <c r="A324" t="s">
        <v>375</v>
      </c>
      <c r="B324" t="str">
        <f>VLOOKUP(EmployeeData[[#This Row],[Employee ID]],GenderData[#All],2,FALSE)</f>
        <v>Male</v>
      </c>
      <c r="C324" t="s">
        <v>40</v>
      </c>
      <c r="D324" t="s">
        <v>40</v>
      </c>
      <c r="E324" t="s">
        <v>45</v>
      </c>
      <c r="F324" t="s">
        <v>36</v>
      </c>
      <c r="G324">
        <v>47</v>
      </c>
      <c r="H324" t="str">
        <f>IF(EmployeeData[[#This Row],[Age]]&lt;=31,"18-31",IF(EmployeeData[[#This Row],[Age]]&lt;=45,"32-45",IF(EmployeeData[[#This Row],[Age]]&lt;=59,"46-59",IF(EmployeeData[[#This Row],[Age]]&lt;=73,"60-73"))))</f>
        <v>46-59</v>
      </c>
      <c r="I324">
        <v>0.8</v>
      </c>
      <c r="J32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24">
        <v>0.8</v>
      </c>
      <c r="L324" s="2">
        <v>76500</v>
      </c>
      <c r="M324" s="3">
        <v>0.98</v>
      </c>
      <c r="N324" s="3" t="str">
        <f>IF(EmployeeData[[#This Row],[Compa-Ratio]]&lt;0.85,"less than 0.85",IF(EmployeeData[[#This Row],[Compa-Ratio]]&lt;1,"0.85-&lt;1.00",IF(EmployeeData[[#This Row],[Compa-Ratio]]&lt;1.15,"1.00-&lt;1.15",IF(EmployeeData[[#This Row],[Compa-Ratio]]&gt;=1.15,"1.15+"))))</f>
        <v>0.85-&lt;1.00</v>
      </c>
      <c r="O324" t="s">
        <v>25</v>
      </c>
      <c r="P324" t="s">
        <v>26</v>
      </c>
      <c r="Q324">
        <v>9</v>
      </c>
      <c r="R32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24">
        <v>66</v>
      </c>
      <c r="T324" t="str" cm="1">
        <f t="array" ref="T324">_xlfn.IFS(EmployeeData[[#This Row],[Engagement Score]]&lt;50,"Low",EmployeeData[[#This Row],[Engagement Score]]
&lt;70,"Moderate",
EmployeeData[[#This Row],[Engagement Score]]&lt;85,"High",TRUE,"Very high")</f>
        <v>Moderate</v>
      </c>
      <c r="U324">
        <v>4</v>
      </c>
      <c r="V324">
        <v>2.6</v>
      </c>
      <c r="W324" t="s">
        <v>33</v>
      </c>
      <c r="X324" t="s">
        <v>26</v>
      </c>
      <c r="Y324">
        <v>15</v>
      </c>
      <c r="Z324" t="s">
        <v>26</v>
      </c>
      <c r="AA324">
        <f>IF(EmployeeData[[#This Row],[Attrition]]="Yes",1,0)</f>
        <v>0</v>
      </c>
    </row>
    <row r="325" spans="1:27">
      <c r="A325" t="s">
        <v>376</v>
      </c>
      <c r="B325" t="str">
        <f>VLOOKUP(EmployeeData[[#This Row],[Employee ID]],GenderData[#All],2,FALSE)</f>
        <v>Female</v>
      </c>
      <c r="C325" t="s">
        <v>66</v>
      </c>
      <c r="D325" t="s">
        <v>67</v>
      </c>
      <c r="E325" t="s">
        <v>23</v>
      </c>
      <c r="F325" t="s">
        <v>24</v>
      </c>
      <c r="G325">
        <v>41</v>
      </c>
      <c r="H325" t="str">
        <f>IF(EmployeeData[[#This Row],[Age]]&lt;=31,"18-31",IF(EmployeeData[[#This Row],[Age]]&lt;=45,"32-45",IF(EmployeeData[[#This Row],[Age]]&lt;=59,"46-59",IF(EmployeeData[[#This Row],[Age]]&lt;=73,"60-73"))))</f>
        <v>32-45</v>
      </c>
      <c r="I325">
        <v>4</v>
      </c>
      <c r="J3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5">
        <v>2.2000000000000002</v>
      </c>
      <c r="L325" s="2">
        <v>47400</v>
      </c>
      <c r="M325" s="3">
        <v>0.96</v>
      </c>
      <c r="N325" s="3" t="str">
        <f>IF(EmployeeData[[#This Row],[Compa-Ratio]]&lt;0.85,"less than 0.85",IF(EmployeeData[[#This Row],[Compa-Ratio]]&lt;1,"0.85-&lt;1.00",IF(EmployeeData[[#This Row],[Compa-Ratio]]&lt;1.15,"1.00-&lt;1.15",IF(EmployeeData[[#This Row],[Compa-Ratio]]&gt;=1.15,"1.15+"))))</f>
        <v>0.85-&lt;1.00</v>
      </c>
      <c r="O325" t="s">
        <v>53</v>
      </c>
      <c r="P325" t="s">
        <v>26</v>
      </c>
      <c r="Q325">
        <v>12</v>
      </c>
      <c r="R32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25">
        <v>59</v>
      </c>
      <c r="T325" t="str" cm="1">
        <f t="array" ref="T325">_xlfn.IFS(EmployeeData[[#This Row],[Engagement Score]]&lt;50,"Low",EmployeeData[[#This Row],[Engagement Score]]
&lt;70,"Moderate",
EmployeeData[[#This Row],[Engagement Score]]&lt;85,"High",TRUE,"Very high")</f>
        <v>Moderate</v>
      </c>
      <c r="U325">
        <v>8</v>
      </c>
      <c r="V325">
        <v>3.1</v>
      </c>
      <c r="W325" t="s">
        <v>33</v>
      </c>
      <c r="X325" t="s">
        <v>38</v>
      </c>
      <c r="Y325">
        <v>0</v>
      </c>
      <c r="Z325" t="s">
        <v>38</v>
      </c>
      <c r="AA325">
        <f>IF(EmployeeData[[#This Row],[Attrition]]="Yes",1,0)</f>
        <v>1</v>
      </c>
    </row>
    <row r="326" spans="1:27">
      <c r="A326" t="s">
        <v>377</v>
      </c>
      <c r="B326" t="str">
        <f>VLOOKUP(EmployeeData[[#This Row],[Employee ID]],GenderData[#All],2,FALSE)</f>
        <v>Female</v>
      </c>
      <c r="C326" t="s">
        <v>29</v>
      </c>
      <c r="D326" t="s">
        <v>30</v>
      </c>
      <c r="E326" t="s">
        <v>45</v>
      </c>
      <c r="F326" t="s">
        <v>59</v>
      </c>
      <c r="G326">
        <v>50</v>
      </c>
      <c r="H326" t="str">
        <f>IF(EmployeeData[[#This Row],[Age]]&lt;=31,"18-31",IF(EmployeeData[[#This Row],[Age]]&lt;=45,"32-45",IF(EmployeeData[[#This Row],[Age]]&lt;=59,"46-59",IF(EmployeeData[[#This Row],[Age]]&lt;=73,"60-73"))))</f>
        <v>46-59</v>
      </c>
      <c r="I326">
        <v>4.5999999999999996</v>
      </c>
      <c r="J32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6">
        <v>3.1</v>
      </c>
      <c r="L326" s="2">
        <v>111900</v>
      </c>
      <c r="M326" s="3">
        <v>1.1599999999999999</v>
      </c>
      <c r="N326" s="3" t="str">
        <f>IF(EmployeeData[[#This Row],[Compa-Ratio]]&lt;0.85,"less than 0.85",IF(EmployeeData[[#This Row],[Compa-Ratio]]&lt;1,"0.85-&lt;1.00",IF(EmployeeData[[#This Row],[Compa-Ratio]]&lt;1.15,"1.00-&lt;1.15",IF(EmployeeData[[#This Row],[Compa-Ratio]]&gt;=1.15,"1.15+"))))</f>
        <v>1.15+</v>
      </c>
      <c r="O326" t="s">
        <v>37</v>
      </c>
      <c r="P326" t="s">
        <v>26</v>
      </c>
      <c r="Q326">
        <v>1</v>
      </c>
      <c r="R32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26">
        <v>64</v>
      </c>
      <c r="T326" t="str" cm="1">
        <f t="array" ref="T326">_xlfn.IFS(EmployeeData[[#This Row],[Engagement Score]]&lt;50,"Low",EmployeeData[[#This Row],[Engagement Score]]
&lt;70,"Moderate",
EmployeeData[[#This Row],[Engagement Score]]&lt;85,"High",TRUE,"Very high")</f>
        <v>Moderate</v>
      </c>
      <c r="U326">
        <v>6</v>
      </c>
      <c r="V326">
        <v>3.1</v>
      </c>
      <c r="W326" t="s">
        <v>50</v>
      </c>
      <c r="X326" t="s">
        <v>26</v>
      </c>
      <c r="Y326">
        <v>28</v>
      </c>
      <c r="Z326" t="s">
        <v>26</v>
      </c>
      <c r="AA326">
        <f>IF(EmployeeData[[#This Row],[Attrition]]="Yes",1,0)</f>
        <v>0</v>
      </c>
    </row>
    <row r="327" spans="1:27">
      <c r="A327" t="s">
        <v>378</v>
      </c>
      <c r="B327" t="str">
        <f>VLOOKUP(EmployeeData[[#This Row],[Employee ID]],GenderData[#All],2,FALSE)</f>
        <v>Male</v>
      </c>
      <c r="C327" t="s">
        <v>35</v>
      </c>
      <c r="D327" t="s">
        <v>22</v>
      </c>
      <c r="E327" t="s">
        <v>31</v>
      </c>
      <c r="F327" t="s">
        <v>24</v>
      </c>
      <c r="G327">
        <v>41</v>
      </c>
      <c r="H327" t="str">
        <f>IF(EmployeeData[[#This Row],[Age]]&lt;=31,"18-31",IF(EmployeeData[[#This Row],[Age]]&lt;=45,"32-45",IF(EmployeeData[[#This Row],[Age]]&lt;=59,"46-59",IF(EmployeeData[[#This Row],[Age]]&lt;=73,"60-73"))))</f>
        <v>32-45</v>
      </c>
      <c r="I327">
        <v>1.3</v>
      </c>
      <c r="J32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27">
        <v>1.3</v>
      </c>
      <c r="L327" s="2">
        <v>44000</v>
      </c>
      <c r="M327" s="3">
        <v>0.93</v>
      </c>
      <c r="N327" s="3" t="str">
        <f>IF(EmployeeData[[#This Row],[Compa-Ratio]]&lt;0.85,"less than 0.85",IF(EmployeeData[[#This Row],[Compa-Ratio]]&lt;1,"0.85-&lt;1.00",IF(EmployeeData[[#This Row],[Compa-Ratio]]&lt;1.15,"1.00-&lt;1.15",IF(EmployeeData[[#This Row],[Compa-Ratio]]&gt;=1.15,"1.15+"))))</f>
        <v>0.85-&lt;1.00</v>
      </c>
      <c r="O327" t="s">
        <v>37</v>
      </c>
      <c r="P327" t="s">
        <v>26</v>
      </c>
      <c r="Q327">
        <v>4</v>
      </c>
      <c r="R32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27">
        <v>67</v>
      </c>
      <c r="T327" t="str" cm="1">
        <f t="array" ref="T327">_xlfn.IFS(EmployeeData[[#This Row],[Engagement Score]]&lt;50,"Low",EmployeeData[[#This Row],[Engagement Score]]
&lt;70,"Moderate",
EmployeeData[[#This Row],[Engagement Score]]&lt;85,"High",TRUE,"Very high")</f>
        <v>Moderate</v>
      </c>
      <c r="U327">
        <v>6</v>
      </c>
      <c r="V327">
        <v>1.2</v>
      </c>
      <c r="W327" t="s">
        <v>33</v>
      </c>
      <c r="X327" t="s">
        <v>26</v>
      </c>
      <c r="Y327">
        <v>26</v>
      </c>
      <c r="Z327" t="s">
        <v>26</v>
      </c>
      <c r="AA327">
        <f>IF(EmployeeData[[#This Row],[Attrition]]="Yes",1,0)</f>
        <v>0</v>
      </c>
    </row>
    <row r="328" spans="1:27">
      <c r="A328" t="s">
        <v>379</v>
      </c>
      <c r="B328" t="str">
        <f>VLOOKUP(EmployeeData[[#This Row],[Employee ID]],GenderData[#All],2,FALSE)</f>
        <v>Male</v>
      </c>
      <c r="C328" t="s">
        <v>40</v>
      </c>
      <c r="D328" t="s">
        <v>40</v>
      </c>
      <c r="E328" t="s">
        <v>41</v>
      </c>
      <c r="F328" t="s">
        <v>24</v>
      </c>
      <c r="G328">
        <v>53</v>
      </c>
      <c r="H328" t="str">
        <f>IF(EmployeeData[[#This Row],[Age]]&lt;=31,"18-31",IF(EmployeeData[[#This Row],[Age]]&lt;=45,"32-45",IF(EmployeeData[[#This Row],[Age]]&lt;=59,"46-59",IF(EmployeeData[[#This Row],[Age]]&lt;=73,"60-73"))))</f>
        <v>46-59</v>
      </c>
      <c r="I328">
        <v>2.4</v>
      </c>
      <c r="J32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28">
        <v>2.4</v>
      </c>
      <c r="L328" s="2">
        <v>54900</v>
      </c>
      <c r="M328" s="3">
        <v>1.19</v>
      </c>
      <c r="N328" s="3" t="str">
        <f>IF(EmployeeData[[#This Row],[Compa-Ratio]]&lt;0.85,"less than 0.85",IF(EmployeeData[[#This Row],[Compa-Ratio]]&lt;1,"0.85-&lt;1.00",IF(EmployeeData[[#This Row],[Compa-Ratio]]&lt;1.15,"1.00-&lt;1.15",IF(EmployeeData[[#This Row],[Compa-Ratio]]&gt;=1.15,"1.15+"))))</f>
        <v>1.15+</v>
      </c>
      <c r="O328" t="s">
        <v>37</v>
      </c>
      <c r="P328" t="s">
        <v>26</v>
      </c>
      <c r="Q328">
        <v>32</v>
      </c>
      <c r="R32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28">
        <v>69</v>
      </c>
      <c r="T328" t="str" cm="1">
        <f t="array" ref="T328">_xlfn.IFS(EmployeeData[[#This Row],[Engagement Score]]&lt;50,"Low",EmployeeData[[#This Row],[Engagement Score]]
&lt;70,"Moderate",
EmployeeData[[#This Row],[Engagement Score]]&lt;85,"High",TRUE,"Very high")</f>
        <v>Moderate</v>
      </c>
      <c r="U328">
        <v>6</v>
      </c>
      <c r="V328">
        <v>6.1</v>
      </c>
      <c r="W328" t="s">
        <v>33</v>
      </c>
      <c r="X328" t="s">
        <v>38</v>
      </c>
      <c r="Y328">
        <v>30</v>
      </c>
      <c r="Z328" t="s">
        <v>38</v>
      </c>
      <c r="AA328">
        <f>IF(EmployeeData[[#This Row],[Attrition]]="Yes",1,0)</f>
        <v>1</v>
      </c>
    </row>
    <row r="329" spans="1:27">
      <c r="A329" t="s">
        <v>380</v>
      </c>
      <c r="B329" t="str">
        <f>VLOOKUP(EmployeeData[[#This Row],[Employee ID]],GenderData[#All],2,FALSE)</f>
        <v>Male</v>
      </c>
      <c r="C329" t="s">
        <v>40</v>
      </c>
      <c r="D329" t="s">
        <v>40</v>
      </c>
      <c r="E329" t="s">
        <v>45</v>
      </c>
      <c r="F329" t="s">
        <v>32</v>
      </c>
      <c r="G329">
        <v>23</v>
      </c>
      <c r="H329" t="str">
        <f>IF(EmployeeData[[#This Row],[Age]]&lt;=31,"18-31",IF(EmployeeData[[#This Row],[Age]]&lt;=45,"32-45",IF(EmployeeData[[#This Row],[Age]]&lt;=59,"46-59",IF(EmployeeData[[#This Row],[Age]]&lt;=73,"60-73"))))</f>
        <v>18-31</v>
      </c>
      <c r="I329">
        <v>8.9</v>
      </c>
      <c r="J32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29">
        <v>6.5</v>
      </c>
      <c r="L329" s="2">
        <v>63400</v>
      </c>
      <c r="M329" s="3">
        <v>1.06</v>
      </c>
      <c r="N329" s="3" t="str">
        <f>IF(EmployeeData[[#This Row],[Compa-Ratio]]&lt;0.85,"less than 0.85",IF(EmployeeData[[#This Row],[Compa-Ratio]]&lt;1,"0.85-&lt;1.00",IF(EmployeeData[[#This Row],[Compa-Ratio]]&lt;1.15,"1.00-&lt;1.15",IF(EmployeeData[[#This Row],[Compa-Ratio]]&gt;=1.15,"1.15+"))))</f>
        <v>1.00-&lt;1.15</v>
      </c>
      <c r="O329" t="s">
        <v>25</v>
      </c>
      <c r="P329" t="s">
        <v>38</v>
      </c>
      <c r="Q329">
        <v>31</v>
      </c>
      <c r="R32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29">
        <v>51</v>
      </c>
      <c r="T329" t="str" cm="1">
        <f t="array" ref="T329">_xlfn.IFS(EmployeeData[[#This Row],[Engagement Score]]&lt;50,"Low",EmployeeData[[#This Row],[Engagement Score]]
&lt;70,"Moderate",
EmployeeData[[#This Row],[Engagement Score]]&lt;85,"High",TRUE,"Very high")</f>
        <v>Moderate</v>
      </c>
      <c r="U329">
        <v>8</v>
      </c>
      <c r="V329">
        <v>2.7</v>
      </c>
      <c r="W329" t="s">
        <v>33</v>
      </c>
      <c r="X329" t="s">
        <v>38</v>
      </c>
      <c r="Y329">
        <v>16</v>
      </c>
      <c r="Z329" t="s">
        <v>38</v>
      </c>
      <c r="AA329">
        <f>IF(EmployeeData[[#This Row],[Attrition]]="Yes",1,0)</f>
        <v>1</v>
      </c>
    </row>
    <row r="330" spans="1:27">
      <c r="A330" t="s">
        <v>381</v>
      </c>
      <c r="B330" t="str">
        <f>VLOOKUP(EmployeeData[[#This Row],[Employee ID]],GenderData[#All],2,FALSE)</f>
        <v>Male</v>
      </c>
      <c r="C330" t="s">
        <v>21</v>
      </c>
      <c r="D330" t="s">
        <v>22</v>
      </c>
      <c r="E330" t="s">
        <v>73</v>
      </c>
      <c r="F330" t="s">
        <v>32</v>
      </c>
      <c r="G330">
        <v>41</v>
      </c>
      <c r="H330" t="str">
        <f>IF(EmployeeData[[#This Row],[Age]]&lt;=31,"18-31",IF(EmployeeData[[#This Row],[Age]]&lt;=45,"32-45",IF(EmployeeData[[#This Row],[Age]]&lt;=59,"46-59",IF(EmployeeData[[#This Row],[Age]]&lt;=73,"60-73"))))</f>
        <v>32-45</v>
      </c>
      <c r="I330">
        <v>5.7</v>
      </c>
      <c r="J33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30">
        <v>2.5</v>
      </c>
      <c r="L330" s="2">
        <v>60900</v>
      </c>
      <c r="M330" s="3">
        <v>0.96</v>
      </c>
      <c r="N330" s="3" t="str">
        <f>IF(EmployeeData[[#This Row],[Compa-Ratio]]&lt;0.85,"less than 0.85",IF(EmployeeData[[#This Row],[Compa-Ratio]]&lt;1,"0.85-&lt;1.00",IF(EmployeeData[[#This Row],[Compa-Ratio]]&lt;1.15,"1.00-&lt;1.15",IF(EmployeeData[[#This Row],[Compa-Ratio]]&gt;=1.15,"1.15+"))))</f>
        <v>0.85-&lt;1.00</v>
      </c>
      <c r="O330" t="s">
        <v>25</v>
      </c>
      <c r="P330" t="s">
        <v>26</v>
      </c>
      <c r="Q330">
        <v>17</v>
      </c>
      <c r="R3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0">
        <v>55</v>
      </c>
      <c r="T330" t="str" cm="1">
        <f t="array" ref="T330">_xlfn.IFS(EmployeeData[[#This Row],[Engagement Score]]&lt;50,"Low",EmployeeData[[#This Row],[Engagement Score]]
&lt;70,"Moderate",
EmployeeData[[#This Row],[Engagement Score]]&lt;85,"High",TRUE,"Very high")</f>
        <v>Moderate</v>
      </c>
      <c r="U330">
        <v>10</v>
      </c>
      <c r="V330">
        <v>4.4000000000000004</v>
      </c>
      <c r="W330" t="s">
        <v>33</v>
      </c>
      <c r="X330" t="s">
        <v>26</v>
      </c>
      <c r="Y330">
        <v>15</v>
      </c>
      <c r="Z330" t="s">
        <v>26</v>
      </c>
      <c r="AA330">
        <f>IF(EmployeeData[[#This Row],[Attrition]]="Yes",1,0)</f>
        <v>0</v>
      </c>
    </row>
    <row r="331" spans="1:27">
      <c r="A331" t="s">
        <v>382</v>
      </c>
      <c r="B331" t="str">
        <f>VLOOKUP(EmployeeData[[#This Row],[Employee ID]],GenderData[#All],2,FALSE)</f>
        <v>Female</v>
      </c>
      <c r="C331" t="s">
        <v>43</v>
      </c>
      <c r="D331" t="s">
        <v>44</v>
      </c>
      <c r="E331" t="s">
        <v>23</v>
      </c>
      <c r="F331" t="s">
        <v>24</v>
      </c>
      <c r="G331">
        <v>41</v>
      </c>
      <c r="H331" t="str">
        <f>IF(EmployeeData[[#This Row],[Age]]&lt;=31,"18-31",IF(EmployeeData[[#This Row],[Age]]&lt;=45,"32-45",IF(EmployeeData[[#This Row],[Age]]&lt;=59,"46-59",IF(EmployeeData[[#This Row],[Age]]&lt;=73,"60-73"))))</f>
        <v>32-45</v>
      </c>
      <c r="I331">
        <v>5.5</v>
      </c>
      <c r="J3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31">
        <v>5.5</v>
      </c>
      <c r="L331" s="2">
        <v>61200</v>
      </c>
      <c r="M331" s="3">
        <v>1.3</v>
      </c>
      <c r="N331" s="3" t="str">
        <f>IF(EmployeeData[[#This Row],[Compa-Ratio]]&lt;0.85,"less than 0.85",IF(EmployeeData[[#This Row],[Compa-Ratio]]&lt;1,"0.85-&lt;1.00",IF(EmployeeData[[#This Row],[Compa-Ratio]]&lt;1.15,"1.00-&lt;1.15",IF(EmployeeData[[#This Row],[Compa-Ratio]]&gt;=1.15,"1.15+"))))</f>
        <v>1.15+</v>
      </c>
      <c r="O331" t="s">
        <v>37</v>
      </c>
      <c r="P331" t="s">
        <v>26</v>
      </c>
      <c r="Q331">
        <v>31</v>
      </c>
      <c r="R33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31">
        <v>69</v>
      </c>
      <c r="T331" t="str" cm="1">
        <f t="array" ref="T331">_xlfn.IFS(EmployeeData[[#This Row],[Engagement Score]]&lt;50,"Low",EmployeeData[[#This Row],[Engagement Score]]
&lt;70,"Moderate",
EmployeeData[[#This Row],[Engagement Score]]&lt;85,"High",TRUE,"Very high")</f>
        <v>Moderate</v>
      </c>
      <c r="U331">
        <v>2</v>
      </c>
      <c r="V331">
        <v>1.7</v>
      </c>
      <c r="W331" t="s">
        <v>33</v>
      </c>
      <c r="X331" t="s">
        <v>26</v>
      </c>
      <c r="Y331">
        <v>29</v>
      </c>
      <c r="Z331" t="s">
        <v>26</v>
      </c>
      <c r="AA331">
        <f>IF(EmployeeData[[#This Row],[Attrition]]="Yes",1,0)</f>
        <v>0</v>
      </c>
    </row>
    <row r="332" spans="1:27">
      <c r="A332" t="s">
        <v>383</v>
      </c>
      <c r="B332" t="str">
        <f>VLOOKUP(EmployeeData[[#This Row],[Employee ID]],GenderData[#All],2,FALSE)</f>
        <v>Female</v>
      </c>
      <c r="C332" t="s">
        <v>21</v>
      </c>
      <c r="D332" t="s">
        <v>22</v>
      </c>
      <c r="E332" t="s">
        <v>45</v>
      </c>
      <c r="F332" t="s">
        <v>32</v>
      </c>
      <c r="G332">
        <v>30</v>
      </c>
      <c r="H332" t="str">
        <f>IF(EmployeeData[[#This Row],[Age]]&lt;=31,"18-31",IF(EmployeeData[[#This Row],[Age]]&lt;=45,"32-45",IF(EmployeeData[[#This Row],[Age]]&lt;=59,"46-59",IF(EmployeeData[[#This Row],[Age]]&lt;=73,"60-73"))))</f>
        <v>18-31</v>
      </c>
      <c r="I332">
        <v>8.1999999999999993</v>
      </c>
      <c r="J33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32">
        <v>1</v>
      </c>
      <c r="L332" s="2">
        <v>54800</v>
      </c>
      <c r="M332" s="3">
        <v>0.86</v>
      </c>
      <c r="N332" s="3" t="str">
        <f>IF(EmployeeData[[#This Row],[Compa-Ratio]]&lt;0.85,"less than 0.85",IF(EmployeeData[[#This Row],[Compa-Ratio]]&lt;1,"0.85-&lt;1.00",IF(EmployeeData[[#This Row],[Compa-Ratio]]&lt;1.15,"1.00-&lt;1.15",IF(EmployeeData[[#This Row],[Compa-Ratio]]&gt;=1.15,"1.15+"))))</f>
        <v>0.85-&lt;1.00</v>
      </c>
      <c r="O332" t="s">
        <v>25</v>
      </c>
      <c r="P332" t="s">
        <v>26</v>
      </c>
      <c r="Q332">
        <v>15</v>
      </c>
      <c r="R33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2">
        <v>57</v>
      </c>
      <c r="T332" t="str" cm="1">
        <f t="array" ref="T332">_xlfn.IFS(EmployeeData[[#This Row],[Engagement Score]]&lt;50,"Low",EmployeeData[[#This Row],[Engagement Score]]
&lt;70,"Moderate",
EmployeeData[[#This Row],[Engagement Score]]&lt;85,"High",TRUE,"Very high")</f>
        <v>Moderate</v>
      </c>
      <c r="U332">
        <v>5</v>
      </c>
      <c r="V332">
        <v>3.6</v>
      </c>
      <c r="W332" t="s">
        <v>33</v>
      </c>
      <c r="X332" t="s">
        <v>26</v>
      </c>
      <c r="Y332">
        <v>42</v>
      </c>
      <c r="Z332" t="s">
        <v>26</v>
      </c>
      <c r="AA332">
        <f>IF(EmployeeData[[#This Row],[Attrition]]="Yes",1,0)</f>
        <v>0</v>
      </c>
    </row>
    <row r="333" spans="1:27">
      <c r="A333" t="s">
        <v>384</v>
      </c>
      <c r="B333" t="str">
        <f>VLOOKUP(EmployeeData[[#This Row],[Employee ID]],GenderData[#All],2,FALSE)</f>
        <v>Female</v>
      </c>
      <c r="C333" t="s">
        <v>35</v>
      </c>
      <c r="D333" t="s">
        <v>22</v>
      </c>
      <c r="E333" t="s">
        <v>23</v>
      </c>
      <c r="F333" t="s">
        <v>32</v>
      </c>
      <c r="G333">
        <v>43</v>
      </c>
      <c r="H333" t="str">
        <f>IF(EmployeeData[[#This Row],[Age]]&lt;=31,"18-31",IF(EmployeeData[[#This Row],[Age]]&lt;=45,"32-45",IF(EmployeeData[[#This Row],[Age]]&lt;=59,"46-59",IF(EmployeeData[[#This Row],[Age]]&lt;=73,"60-73"))))</f>
        <v>32-45</v>
      </c>
      <c r="I333">
        <v>2</v>
      </c>
      <c r="J33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33">
        <v>2</v>
      </c>
      <c r="L333" s="2">
        <v>59600</v>
      </c>
      <c r="M333" s="3">
        <v>0.98</v>
      </c>
      <c r="N333" s="3" t="str">
        <f>IF(EmployeeData[[#This Row],[Compa-Ratio]]&lt;0.85,"less than 0.85",IF(EmployeeData[[#This Row],[Compa-Ratio]]&lt;1,"0.85-&lt;1.00",IF(EmployeeData[[#This Row],[Compa-Ratio]]&lt;1.15,"1.00-&lt;1.15",IF(EmployeeData[[#This Row],[Compa-Ratio]]&gt;=1.15,"1.15+"))))</f>
        <v>0.85-&lt;1.00</v>
      </c>
      <c r="O333" t="s">
        <v>37</v>
      </c>
      <c r="P333" t="s">
        <v>26</v>
      </c>
      <c r="Q333">
        <v>14</v>
      </c>
      <c r="R3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3">
        <v>85</v>
      </c>
      <c r="T333" t="str" cm="1">
        <f t="array" ref="T333">_xlfn.IFS(EmployeeData[[#This Row],[Engagement Score]]&lt;50,"Low",EmployeeData[[#This Row],[Engagement Score]]
&lt;70,"Moderate",
EmployeeData[[#This Row],[Engagement Score]]&lt;85,"High",TRUE,"Very high")</f>
        <v>Very high</v>
      </c>
      <c r="U333">
        <v>10</v>
      </c>
      <c r="V333">
        <v>2.9</v>
      </c>
      <c r="W333" t="s">
        <v>50</v>
      </c>
      <c r="X333" t="s">
        <v>26</v>
      </c>
      <c r="Y333">
        <v>24</v>
      </c>
      <c r="Z333" t="s">
        <v>26</v>
      </c>
      <c r="AA333">
        <f>IF(EmployeeData[[#This Row],[Attrition]]="Yes",1,0)</f>
        <v>0</v>
      </c>
    </row>
    <row r="334" spans="1:27">
      <c r="A334" t="s">
        <v>385</v>
      </c>
      <c r="B334" t="str">
        <f>VLOOKUP(EmployeeData[[#This Row],[Employee ID]],GenderData[#All],2,FALSE)</f>
        <v>Female</v>
      </c>
      <c r="C334" t="s">
        <v>48</v>
      </c>
      <c r="D334" t="s">
        <v>49</v>
      </c>
      <c r="E334" t="s">
        <v>23</v>
      </c>
      <c r="F334" t="s">
        <v>24</v>
      </c>
      <c r="G334">
        <v>25</v>
      </c>
      <c r="H334" t="str">
        <f>IF(EmployeeData[[#This Row],[Age]]&lt;=31,"18-31",IF(EmployeeData[[#This Row],[Age]]&lt;=45,"32-45",IF(EmployeeData[[#This Row],[Age]]&lt;=59,"46-59",IF(EmployeeData[[#This Row],[Age]]&lt;=73,"60-73"))))</f>
        <v>18-31</v>
      </c>
      <c r="I334">
        <v>1.3</v>
      </c>
      <c r="J33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34">
        <v>0.2</v>
      </c>
      <c r="L334" s="2">
        <v>41500</v>
      </c>
      <c r="M334" s="3">
        <v>0.85</v>
      </c>
      <c r="N334" s="3" t="str">
        <f>IF(EmployeeData[[#This Row],[Compa-Ratio]]&lt;0.85,"less than 0.85",IF(EmployeeData[[#This Row],[Compa-Ratio]]&lt;1,"0.85-&lt;1.00",IF(EmployeeData[[#This Row],[Compa-Ratio]]&lt;1.15,"1.00-&lt;1.15",IF(EmployeeData[[#This Row],[Compa-Ratio]]&gt;=1.15,"1.15+"))))</f>
        <v>0.85-&lt;1.00</v>
      </c>
      <c r="O334" t="s">
        <v>25</v>
      </c>
      <c r="P334" t="s">
        <v>26</v>
      </c>
      <c r="Q334">
        <v>17</v>
      </c>
      <c r="R3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4">
        <v>70</v>
      </c>
      <c r="T334" t="str" cm="1">
        <f t="array" ref="T334">_xlfn.IFS(EmployeeData[[#This Row],[Engagement Score]]&lt;50,"Low",EmployeeData[[#This Row],[Engagement Score]]
&lt;70,"Moderate",
EmployeeData[[#This Row],[Engagement Score]]&lt;85,"High",TRUE,"Very high")</f>
        <v>High</v>
      </c>
      <c r="U334">
        <v>2</v>
      </c>
      <c r="V334">
        <v>1.3</v>
      </c>
      <c r="W334" t="s">
        <v>33</v>
      </c>
      <c r="X334" t="s">
        <v>38</v>
      </c>
      <c r="Y334">
        <v>29</v>
      </c>
      <c r="Z334" t="s">
        <v>26</v>
      </c>
      <c r="AA334">
        <f>IF(EmployeeData[[#This Row],[Attrition]]="Yes",1,0)</f>
        <v>0</v>
      </c>
    </row>
    <row r="335" spans="1:27">
      <c r="A335" t="s">
        <v>386</v>
      </c>
      <c r="B335" t="str">
        <f>VLOOKUP(EmployeeData[[#This Row],[Employee ID]],GenderData[#All],2,FALSE)</f>
        <v>Male</v>
      </c>
      <c r="C335" t="s">
        <v>48</v>
      </c>
      <c r="D335" t="s">
        <v>49</v>
      </c>
      <c r="E335" t="s">
        <v>45</v>
      </c>
      <c r="F335" t="s">
        <v>59</v>
      </c>
      <c r="G335">
        <v>32</v>
      </c>
      <c r="H335" t="str">
        <f>IF(EmployeeData[[#This Row],[Age]]&lt;=31,"18-31",IF(EmployeeData[[#This Row],[Age]]&lt;=45,"32-45",IF(EmployeeData[[#This Row],[Age]]&lt;=59,"46-59",IF(EmployeeData[[#This Row],[Age]]&lt;=73,"60-73"))))</f>
        <v>32-45</v>
      </c>
      <c r="I335">
        <v>7.5</v>
      </c>
      <c r="J33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35">
        <v>2.1</v>
      </c>
      <c r="L335" s="2">
        <v>108300</v>
      </c>
      <c r="M335" s="3">
        <v>1.07</v>
      </c>
      <c r="N335" s="3" t="str">
        <f>IF(EmployeeData[[#This Row],[Compa-Ratio]]&lt;0.85,"less than 0.85",IF(EmployeeData[[#This Row],[Compa-Ratio]]&lt;1,"0.85-&lt;1.00",IF(EmployeeData[[#This Row],[Compa-Ratio]]&lt;1.15,"1.00-&lt;1.15",IF(EmployeeData[[#This Row],[Compa-Ratio]]&gt;=1.15,"1.15+"))))</f>
        <v>1.00-&lt;1.15</v>
      </c>
      <c r="O335" t="s">
        <v>25</v>
      </c>
      <c r="P335" t="s">
        <v>26</v>
      </c>
      <c r="Q335">
        <v>15</v>
      </c>
      <c r="R3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5">
        <v>79</v>
      </c>
      <c r="T335" t="str" cm="1">
        <f t="array" ref="T335">_xlfn.IFS(EmployeeData[[#This Row],[Engagement Score]]&lt;50,"Low",EmployeeData[[#This Row],[Engagement Score]]
&lt;70,"Moderate",
EmployeeData[[#This Row],[Engagement Score]]&lt;85,"High",TRUE,"Very high")</f>
        <v>High</v>
      </c>
      <c r="U335">
        <v>12</v>
      </c>
      <c r="V335">
        <v>2.6</v>
      </c>
      <c r="W335" t="s">
        <v>50</v>
      </c>
      <c r="X335" t="s">
        <v>26</v>
      </c>
      <c r="Y335">
        <v>20</v>
      </c>
      <c r="Z335" t="s">
        <v>26</v>
      </c>
      <c r="AA335">
        <f>IF(EmployeeData[[#This Row],[Attrition]]="Yes",1,0)</f>
        <v>0</v>
      </c>
    </row>
    <row r="336" spans="1:27">
      <c r="A336" t="s">
        <v>387</v>
      </c>
      <c r="B336" t="str">
        <f>VLOOKUP(EmployeeData[[#This Row],[Employee ID]],GenderData[#All],2,FALSE)</f>
        <v>Male</v>
      </c>
      <c r="C336" t="s">
        <v>48</v>
      </c>
      <c r="D336" t="s">
        <v>49</v>
      </c>
      <c r="E336" t="s">
        <v>55</v>
      </c>
      <c r="F336" t="s">
        <v>59</v>
      </c>
      <c r="G336">
        <v>21</v>
      </c>
      <c r="H336" t="str">
        <f>IF(EmployeeData[[#This Row],[Age]]&lt;=31,"18-31",IF(EmployeeData[[#This Row],[Age]]&lt;=45,"32-45",IF(EmployeeData[[#This Row],[Age]]&lt;=59,"46-59",IF(EmployeeData[[#This Row],[Age]]&lt;=73,"60-73"))))</f>
        <v>18-31</v>
      </c>
      <c r="I336">
        <v>3.7</v>
      </c>
      <c r="J33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36">
        <v>1.5</v>
      </c>
      <c r="L336" s="2">
        <v>116200</v>
      </c>
      <c r="M336" s="3">
        <v>1.19</v>
      </c>
      <c r="N336" s="3" t="str">
        <f>IF(EmployeeData[[#This Row],[Compa-Ratio]]&lt;0.85,"less than 0.85",IF(EmployeeData[[#This Row],[Compa-Ratio]]&lt;1,"0.85-&lt;1.00",IF(EmployeeData[[#This Row],[Compa-Ratio]]&lt;1.15,"1.00-&lt;1.15",IF(EmployeeData[[#This Row],[Compa-Ratio]]&gt;=1.15,"1.15+"))))</f>
        <v>1.15+</v>
      </c>
      <c r="O336" t="s">
        <v>37</v>
      </c>
      <c r="P336" t="s">
        <v>26</v>
      </c>
      <c r="Q336">
        <v>14</v>
      </c>
      <c r="R33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6">
        <v>89</v>
      </c>
      <c r="T336" t="str" cm="1">
        <f t="array" ref="T336">_xlfn.IFS(EmployeeData[[#This Row],[Engagement Score]]&lt;50,"Low",EmployeeData[[#This Row],[Engagement Score]]
&lt;70,"Moderate",
EmployeeData[[#This Row],[Engagement Score]]&lt;85,"High",TRUE,"Very high")</f>
        <v>Very high</v>
      </c>
      <c r="U336">
        <v>2</v>
      </c>
      <c r="V336">
        <v>2.1</v>
      </c>
      <c r="W336" t="s">
        <v>50</v>
      </c>
      <c r="X336" t="s">
        <v>38</v>
      </c>
      <c r="Y336">
        <v>5</v>
      </c>
      <c r="Z336" t="s">
        <v>26</v>
      </c>
      <c r="AA336">
        <f>IF(EmployeeData[[#This Row],[Attrition]]="Yes",1,0)</f>
        <v>0</v>
      </c>
    </row>
    <row r="337" spans="1:27">
      <c r="A337" t="s">
        <v>388</v>
      </c>
      <c r="B337" t="str">
        <f>VLOOKUP(EmployeeData[[#This Row],[Employee ID]],GenderData[#All],2,FALSE)</f>
        <v>Female</v>
      </c>
      <c r="C337" t="s">
        <v>48</v>
      </c>
      <c r="D337" t="s">
        <v>49</v>
      </c>
      <c r="E337" t="s">
        <v>23</v>
      </c>
      <c r="F337" t="s">
        <v>32</v>
      </c>
      <c r="G337">
        <v>52</v>
      </c>
      <c r="H337" t="str">
        <f>IF(EmployeeData[[#This Row],[Age]]&lt;=31,"18-31",IF(EmployeeData[[#This Row],[Age]]&lt;=45,"32-45",IF(EmployeeData[[#This Row],[Age]]&lt;=59,"46-59",IF(EmployeeData[[#This Row],[Age]]&lt;=73,"60-73"))))</f>
        <v>46-59</v>
      </c>
      <c r="I337">
        <v>2</v>
      </c>
      <c r="J3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37">
        <v>2</v>
      </c>
      <c r="L337" s="2">
        <v>73400</v>
      </c>
      <c r="M337" s="3">
        <v>1.1000000000000001</v>
      </c>
      <c r="N337" s="3" t="str">
        <f>IF(EmployeeData[[#This Row],[Compa-Ratio]]&lt;0.85,"less than 0.85",IF(EmployeeData[[#This Row],[Compa-Ratio]]&lt;1,"0.85-&lt;1.00",IF(EmployeeData[[#This Row],[Compa-Ratio]]&lt;1.15,"1.00-&lt;1.15",IF(EmployeeData[[#This Row],[Compa-Ratio]]&gt;=1.15,"1.15+"))))</f>
        <v>1.00-&lt;1.15</v>
      </c>
      <c r="O337" t="s">
        <v>37</v>
      </c>
      <c r="P337" t="s">
        <v>26</v>
      </c>
      <c r="Q337">
        <v>26</v>
      </c>
      <c r="R33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37">
        <v>64</v>
      </c>
      <c r="T337" t="str" cm="1">
        <f t="array" ref="T337">_xlfn.IFS(EmployeeData[[#This Row],[Engagement Score]]&lt;50,"Low",EmployeeData[[#This Row],[Engagement Score]]
&lt;70,"Moderate",
EmployeeData[[#This Row],[Engagement Score]]&lt;85,"High",TRUE,"Very high")</f>
        <v>Moderate</v>
      </c>
      <c r="U337">
        <v>6</v>
      </c>
      <c r="V337">
        <v>2.2000000000000002</v>
      </c>
      <c r="W337" t="s">
        <v>33</v>
      </c>
      <c r="X337" t="s">
        <v>26</v>
      </c>
      <c r="Y337">
        <v>36</v>
      </c>
      <c r="Z337" t="s">
        <v>26</v>
      </c>
      <c r="AA337">
        <f>IF(EmployeeData[[#This Row],[Attrition]]="Yes",1,0)</f>
        <v>0</v>
      </c>
    </row>
    <row r="338" spans="1:27">
      <c r="A338" t="s">
        <v>389</v>
      </c>
      <c r="B338" t="str">
        <f>VLOOKUP(EmployeeData[[#This Row],[Employee ID]],GenderData[#All],2,FALSE)</f>
        <v>Female</v>
      </c>
      <c r="C338" t="s">
        <v>52</v>
      </c>
      <c r="D338" t="s">
        <v>30</v>
      </c>
      <c r="E338" t="s">
        <v>45</v>
      </c>
      <c r="F338" t="s">
        <v>24</v>
      </c>
      <c r="G338">
        <v>36</v>
      </c>
      <c r="H338" t="str">
        <f>IF(EmployeeData[[#This Row],[Age]]&lt;=31,"18-31",IF(EmployeeData[[#This Row],[Age]]&lt;=45,"32-45",IF(EmployeeData[[#This Row],[Age]]&lt;=59,"46-59",IF(EmployeeData[[#This Row],[Age]]&lt;=73,"60-73"))))</f>
        <v>32-45</v>
      </c>
      <c r="I338">
        <v>0.9</v>
      </c>
      <c r="J33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38">
        <v>0.9</v>
      </c>
      <c r="L338" s="2">
        <v>54500</v>
      </c>
      <c r="M338" s="3">
        <v>1.08</v>
      </c>
      <c r="N338" s="3" t="str">
        <f>IF(EmployeeData[[#This Row],[Compa-Ratio]]&lt;0.85,"less than 0.85",IF(EmployeeData[[#This Row],[Compa-Ratio]]&lt;1,"0.85-&lt;1.00",IF(EmployeeData[[#This Row],[Compa-Ratio]]&lt;1.15,"1.00-&lt;1.15",IF(EmployeeData[[#This Row],[Compa-Ratio]]&gt;=1.15,"1.15+"))))</f>
        <v>1.00-&lt;1.15</v>
      </c>
      <c r="O338" t="s">
        <v>37</v>
      </c>
      <c r="P338" t="s">
        <v>26</v>
      </c>
      <c r="Q338">
        <v>17</v>
      </c>
      <c r="R33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8">
        <v>65</v>
      </c>
      <c r="T338" t="str" cm="1">
        <f t="array" ref="T338">_xlfn.IFS(EmployeeData[[#This Row],[Engagement Score]]&lt;50,"Low",EmployeeData[[#This Row],[Engagement Score]]
&lt;70,"Moderate",
EmployeeData[[#This Row],[Engagement Score]]&lt;85,"High",TRUE,"Very high")</f>
        <v>Moderate</v>
      </c>
      <c r="U338">
        <v>4</v>
      </c>
      <c r="V338">
        <v>4.9000000000000004</v>
      </c>
      <c r="W338" t="s">
        <v>50</v>
      </c>
      <c r="X338" t="s">
        <v>26</v>
      </c>
      <c r="Y338">
        <v>35</v>
      </c>
      <c r="Z338" t="s">
        <v>38</v>
      </c>
      <c r="AA338">
        <f>IF(EmployeeData[[#This Row],[Attrition]]="Yes",1,0)</f>
        <v>1</v>
      </c>
    </row>
    <row r="339" spans="1:27">
      <c r="A339" t="s">
        <v>390</v>
      </c>
      <c r="B339" t="str">
        <f>VLOOKUP(EmployeeData[[#This Row],[Employee ID]],GenderData[#All],2,FALSE)</f>
        <v>Male</v>
      </c>
      <c r="C339" t="s">
        <v>35</v>
      </c>
      <c r="D339" t="s">
        <v>22</v>
      </c>
      <c r="E339" t="s">
        <v>45</v>
      </c>
      <c r="F339" t="s">
        <v>32</v>
      </c>
      <c r="G339">
        <v>58</v>
      </c>
      <c r="H339" t="str">
        <f>IF(EmployeeData[[#This Row],[Age]]&lt;=31,"18-31",IF(EmployeeData[[#This Row],[Age]]&lt;=45,"32-45",IF(EmployeeData[[#This Row],[Age]]&lt;=59,"46-59",IF(EmployeeData[[#This Row],[Age]]&lt;=73,"60-73"))))</f>
        <v>46-59</v>
      </c>
      <c r="I339">
        <v>4.5</v>
      </c>
      <c r="J33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39">
        <v>2.1</v>
      </c>
      <c r="L339" s="2">
        <v>60700</v>
      </c>
      <c r="M339" s="3">
        <v>0.97</v>
      </c>
      <c r="N339" s="3" t="str">
        <f>IF(EmployeeData[[#This Row],[Compa-Ratio]]&lt;0.85,"less than 0.85",IF(EmployeeData[[#This Row],[Compa-Ratio]]&lt;1,"0.85-&lt;1.00",IF(EmployeeData[[#This Row],[Compa-Ratio]]&lt;1.15,"1.00-&lt;1.15",IF(EmployeeData[[#This Row],[Compa-Ratio]]&gt;=1.15,"1.15+"))))</f>
        <v>0.85-&lt;1.00</v>
      </c>
      <c r="O339" t="s">
        <v>25</v>
      </c>
      <c r="P339" t="s">
        <v>26</v>
      </c>
      <c r="Q339">
        <v>22</v>
      </c>
      <c r="R33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39">
        <v>82</v>
      </c>
      <c r="T339" t="str" cm="1">
        <f t="array" ref="T339">_xlfn.IFS(EmployeeData[[#This Row],[Engagement Score]]&lt;50,"Low",EmployeeData[[#This Row],[Engagement Score]]
&lt;70,"Moderate",
EmployeeData[[#This Row],[Engagement Score]]&lt;85,"High",TRUE,"Very high")</f>
        <v>High</v>
      </c>
      <c r="U339">
        <v>3</v>
      </c>
      <c r="V339">
        <v>2.4</v>
      </c>
      <c r="W339" t="s">
        <v>27</v>
      </c>
      <c r="X339" t="s">
        <v>26</v>
      </c>
      <c r="Y339">
        <v>33</v>
      </c>
      <c r="Z339" t="s">
        <v>26</v>
      </c>
      <c r="AA339">
        <f>IF(EmployeeData[[#This Row],[Attrition]]="Yes",1,0)</f>
        <v>0</v>
      </c>
    </row>
    <row r="340" spans="1:27">
      <c r="A340" t="s">
        <v>391</v>
      </c>
      <c r="B340" t="str">
        <f>VLOOKUP(EmployeeData[[#This Row],[Employee ID]],GenderData[#All],2,FALSE)</f>
        <v>Male</v>
      </c>
      <c r="C340" t="s">
        <v>21</v>
      </c>
      <c r="D340" t="s">
        <v>22</v>
      </c>
      <c r="E340" t="s">
        <v>23</v>
      </c>
      <c r="F340" t="s">
        <v>62</v>
      </c>
      <c r="G340">
        <v>45</v>
      </c>
      <c r="H340" t="str">
        <f>IF(EmployeeData[[#This Row],[Age]]&lt;=31,"18-31",IF(EmployeeData[[#This Row],[Age]]&lt;=45,"32-45",IF(EmployeeData[[#This Row],[Age]]&lt;=59,"46-59",IF(EmployeeData[[#This Row],[Age]]&lt;=73,"60-73"))))</f>
        <v>32-45</v>
      </c>
      <c r="I340">
        <v>3.4</v>
      </c>
      <c r="J34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40">
        <v>3</v>
      </c>
      <c r="L340" s="2">
        <v>34600</v>
      </c>
      <c r="M340" s="3">
        <v>0.96</v>
      </c>
      <c r="N340" s="3" t="str">
        <f>IF(EmployeeData[[#This Row],[Compa-Ratio]]&lt;0.85,"less than 0.85",IF(EmployeeData[[#This Row],[Compa-Ratio]]&lt;1,"0.85-&lt;1.00",IF(EmployeeData[[#This Row],[Compa-Ratio]]&lt;1.15,"1.00-&lt;1.15",IF(EmployeeData[[#This Row],[Compa-Ratio]]&gt;=1.15,"1.15+"))))</f>
        <v>0.85-&lt;1.00</v>
      </c>
      <c r="O340" t="s">
        <v>25</v>
      </c>
      <c r="P340" t="s">
        <v>26</v>
      </c>
      <c r="Q340">
        <v>25</v>
      </c>
      <c r="R34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40">
        <v>74</v>
      </c>
      <c r="T340" t="str" cm="1">
        <f t="array" ref="T340">_xlfn.IFS(EmployeeData[[#This Row],[Engagement Score]]&lt;50,"Low",EmployeeData[[#This Row],[Engagement Score]]
&lt;70,"Moderate",
EmployeeData[[#This Row],[Engagement Score]]&lt;85,"High",TRUE,"Very high")</f>
        <v>High</v>
      </c>
      <c r="U340">
        <v>6</v>
      </c>
      <c r="V340">
        <v>4.7</v>
      </c>
      <c r="W340" t="s">
        <v>33</v>
      </c>
      <c r="X340" t="s">
        <v>26</v>
      </c>
      <c r="Y340">
        <v>22</v>
      </c>
      <c r="Z340" t="s">
        <v>38</v>
      </c>
      <c r="AA340">
        <f>IF(EmployeeData[[#This Row],[Attrition]]="Yes",1,0)</f>
        <v>1</v>
      </c>
    </row>
    <row r="341" spans="1:27">
      <c r="A341" t="s">
        <v>392</v>
      </c>
      <c r="B341" t="str">
        <f>VLOOKUP(EmployeeData[[#This Row],[Employee ID]],GenderData[#All],2,FALSE)</f>
        <v>Female</v>
      </c>
      <c r="C341" t="s">
        <v>48</v>
      </c>
      <c r="D341" t="s">
        <v>49</v>
      </c>
      <c r="E341" t="s">
        <v>23</v>
      </c>
      <c r="F341" t="s">
        <v>62</v>
      </c>
      <c r="G341">
        <v>42</v>
      </c>
      <c r="H341" t="str">
        <f>IF(EmployeeData[[#This Row],[Age]]&lt;=31,"18-31",IF(EmployeeData[[#This Row],[Age]]&lt;=45,"32-45",IF(EmployeeData[[#This Row],[Age]]&lt;=59,"46-59",IF(EmployeeData[[#This Row],[Age]]&lt;=73,"60-73"))))</f>
        <v>32-45</v>
      </c>
      <c r="I341">
        <v>3</v>
      </c>
      <c r="J34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41">
        <v>0.2</v>
      </c>
      <c r="L341" s="2">
        <v>29400</v>
      </c>
      <c r="M341" s="3">
        <v>0.81</v>
      </c>
      <c r="N341" s="3" t="str">
        <f>IF(EmployeeData[[#This Row],[Compa-Ratio]]&lt;0.85,"less than 0.85",IF(EmployeeData[[#This Row],[Compa-Ratio]]&lt;1,"0.85-&lt;1.00",IF(EmployeeData[[#This Row],[Compa-Ratio]]&lt;1.15,"1.00-&lt;1.15",IF(EmployeeData[[#This Row],[Compa-Ratio]]&gt;=1.15,"1.15+"))))</f>
        <v>less than 0.85</v>
      </c>
      <c r="O341" t="s">
        <v>25</v>
      </c>
      <c r="P341" t="s">
        <v>38</v>
      </c>
      <c r="Q341">
        <v>19</v>
      </c>
      <c r="R3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41">
        <v>70</v>
      </c>
      <c r="T341" t="str" cm="1">
        <f t="array" ref="T341">_xlfn.IFS(EmployeeData[[#This Row],[Engagement Score]]&lt;50,"Low",EmployeeData[[#This Row],[Engagement Score]]
&lt;70,"Moderate",
EmployeeData[[#This Row],[Engagement Score]]&lt;85,"High",TRUE,"Very high")</f>
        <v>High</v>
      </c>
      <c r="U341">
        <v>10</v>
      </c>
      <c r="V341">
        <v>3.9</v>
      </c>
      <c r="W341" t="s">
        <v>27</v>
      </c>
      <c r="X341" t="s">
        <v>26</v>
      </c>
      <c r="Y341">
        <v>31</v>
      </c>
      <c r="Z341" t="s">
        <v>26</v>
      </c>
      <c r="AA341">
        <f>IF(EmployeeData[[#This Row],[Attrition]]="Yes",1,0)</f>
        <v>0</v>
      </c>
    </row>
    <row r="342" spans="1:27">
      <c r="A342" t="s">
        <v>393</v>
      </c>
      <c r="B342" t="str">
        <f>VLOOKUP(EmployeeData[[#This Row],[Employee ID]],GenderData[#All],2,FALSE)</f>
        <v>Male</v>
      </c>
      <c r="C342" t="s">
        <v>21</v>
      </c>
      <c r="D342" t="s">
        <v>22</v>
      </c>
      <c r="E342" t="s">
        <v>23</v>
      </c>
      <c r="F342" t="s">
        <v>24</v>
      </c>
      <c r="G342">
        <v>33</v>
      </c>
      <c r="H342" t="str">
        <f>IF(EmployeeData[[#This Row],[Age]]&lt;=31,"18-31",IF(EmployeeData[[#This Row],[Age]]&lt;=45,"32-45",IF(EmployeeData[[#This Row],[Age]]&lt;=59,"46-59",IF(EmployeeData[[#This Row],[Age]]&lt;=73,"60-73"))))</f>
        <v>32-45</v>
      </c>
      <c r="I342">
        <v>0.4</v>
      </c>
      <c r="J342"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42">
        <v>0.4</v>
      </c>
      <c r="L342" s="2">
        <v>58700</v>
      </c>
      <c r="M342" s="3">
        <v>1.18</v>
      </c>
      <c r="N342" s="3" t="str">
        <f>IF(EmployeeData[[#This Row],[Compa-Ratio]]&lt;0.85,"less than 0.85",IF(EmployeeData[[#This Row],[Compa-Ratio]]&lt;1,"0.85-&lt;1.00",IF(EmployeeData[[#This Row],[Compa-Ratio]]&lt;1.15,"1.00-&lt;1.15",IF(EmployeeData[[#This Row],[Compa-Ratio]]&gt;=1.15,"1.15+"))))</f>
        <v>1.15+</v>
      </c>
      <c r="O342" t="s">
        <v>25</v>
      </c>
      <c r="P342" t="s">
        <v>26</v>
      </c>
      <c r="Q342">
        <v>7</v>
      </c>
      <c r="R34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42">
        <v>89</v>
      </c>
      <c r="T342" t="str" cm="1">
        <f t="array" ref="T342">_xlfn.IFS(EmployeeData[[#This Row],[Engagement Score]]&lt;50,"Low",EmployeeData[[#This Row],[Engagement Score]]
&lt;70,"Moderate",
EmployeeData[[#This Row],[Engagement Score]]&lt;85,"High",TRUE,"Very high")</f>
        <v>Very high</v>
      </c>
      <c r="U342">
        <v>3</v>
      </c>
      <c r="V342">
        <v>2.8</v>
      </c>
      <c r="W342" t="s">
        <v>50</v>
      </c>
      <c r="X342" t="s">
        <v>26</v>
      </c>
      <c r="Y342">
        <v>35</v>
      </c>
      <c r="Z342" t="s">
        <v>38</v>
      </c>
      <c r="AA342">
        <f>IF(EmployeeData[[#This Row],[Attrition]]="Yes",1,0)</f>
        <v>1</v>
      </c>
    </row>
    <row r="343" spans="1:27">
      <c r="A343" t="s">
        <v>394</v>
      </c>
      <c r="B343" t="str">
        <f>VLOOKUP(EmployeeData[[#This Row],[Employee ID]],GenderData[#All],2,FALSE)</f>
        <v>Female</v>
      </c>
      <c r="C343" t="s">
        <v>21</v>
      </c>
      <c r="D343" t="s">
        <v>22</v>
      </c>
      <c r="E343" t="s">
        <v>23</v>
      </c>
      <c r="F343" t="s">
        <v>24</v>
      </c>
      <c r="G343">
        <v>29</v>
      </c>
      <c r="H343" t="str">
        <f>IF(EmployeeData[[#This Row],[Age]]&lt;=31,"18-31",IF(EmployeeData[[#This Row],[Age]]&lt;=45,"32-45",IF(EmployeeData[[#This Row],[Age]]&lt;=59,"46-59",IF(EmployeeData[[#This Row],[Age]]&lt;=73,"60-73"))))</f>
        <v>18-31</v>
      </c>
      <c r="I343">
        <v>10.199999999999999</v>
      </c>
      <c r="J34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43">
        <v>1.3</v>
      </c>
      <c r="L343" s="2">
        <v>50500</v>
      </c>
      <c r="M343" s="3">
        <v>1.03</v>
      </c>
      <c r="N343" s="3" t="str">
        <f>IF(EmployeeData[[#This Row],[Compa-Ratio]]&lt;0.85,"less than 0.85",IF(EmployeeData[[#This Row],[Compa-Ratio]]&lt;1,"0.85-&lt;1.00",IF(EmployeeData[[#This Row],[Compa-Ratio]]&lt;1.15,"1.00-&lt;1.15",IF(EmployeeData[[#This Row],[Compa-Ratio]]&gt;=1.15,"1.15+"))))</f>
        <v>1.00-&lt;1.15</v>
      </c>
      <c r="O343" t="s">
        <v>25</v>
      </c>
      <c r="P343" t="s">
        <v>26</v>
      </c>
      <c r="Q343">
        <v>4</v>
      </c>
      <c r="R34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43">
        <v>69</v>
      </c>
      <c r="T343" t="str" cm="1">
        <f t="array" ref="T343">_xlfn.IFS(EmployeeData[[#This Row],[Engagement Score]]&lt;50,"Low",EmployeeData[[#This Row],[Engagement Score]]
&lt;70,"Moderate",
EmployeeData[[#This Row],[Engagement Score]]&lt;85,"High",TRUE,"Very high")</f>
        <v>Moderate</v>
      </c>
      <c r="U343">
        <v>11</v>
      </c>
      <c r="V343">
        <v>5.0999999999999996</v>
      </c>
      <c r="W343" t="s">
        <v>33</v>
      </c>
      <c r="X343" t="s">
        <v>26</v>
      </c>
      <c r="Y343">
        <v>43</v>
      </c>
      <c r="Z343" t="s">
        <v>26</v>
      </c>
      <c r="AA343">
        <f>IF(EmployeeData[[#This Row],[Attrition]]="Yes",1,0)</f>
        <v>0</v>
      </c>
    </row>
    <row r="344" spans="1:27">
      <c r="A344" t="s">
        <v>395</v>
      </c>
      <c r="B344" t="str">
        <f>VLOOKUP(EmployeeData[[#This Row],[Employee ID]],GenderData[#All],2,FALSE)</f>
        <v>Male</v>
      </c>
      <c r="C344" t="s">
        <v>43</v>
      </c>
      <c r="D344" t="s">
        <v>44</v>
      </c>
      <c r="E344" t="s">
        <v>45</v>
      </c>
      <c r="F344" t="s">
        <v>36</v>
      </c>
      <c r="G344">
        <v>43</v>
      </c>
      <c r="H344" t="str">
        <f>IF(EmployeeData[[#This Row],[Age]]&lt;=31,"18-31",IF(EmployeeData[[#This Row],[Age]]&lt;=45,"32-45",IF(EmployeeData[[#This Row],[Age]]&lt;=59,"46-59",IF(EmployeeData[[#This Row],[Age]]&lt;=73,"60-73"))))</f>
        <v>32-45</v>
      </c>
      <c r="I344">
        <v>1.1000000000000001</v>
      </c>
      <c r="J34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44">
        <v>1.1000000000000001</v>
      </c>
      <c r="L344" s="2">
        <v>73800</v>
      </c>
      <c r="M344" s="3">
        <v>0.96</v>
      </c>
      <c r="N344" s="3" t="str">
        <f>IF(EmployeeData[[#This Row],[Compa-Ratio]]&lt;0.85,"less than 0.85",IF(EmployeeData[[#This Row],[Compa-Ratio]]&lt;1,"0.85-&lt;1.00",IF(EmployeeData[[#This Row],[Compa-Ratio]]&lt;1.15,"1.00-&lt;1.15",IF(EmployeeData[[#This Row],[Compa-Ratio]]&gt;=1.15,"1.15+"))))</f>
        <v>0.85-&lt;1.00</v>
      </c>
      <c r="O344" t="s">
        <v>37</v>
      </c>
      <c r="P344" t="s">
        <v>26</v>
      </c>
      <c r="Q344">
        <v>17</v>
      </c>
      <c r="R3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44">
        <v>72</v>
      </c>
      <c r="T344" t="str" cm="1">
        <f t="array" ref="T344">_xlfn.IFS(EmployeeData[[#This Row],[Engagement Score]]&lt;50,"Low",EmployeeData[[#This Row],[Engagement Score]]
&lt;70,"Moderate",
EmployeeData[[#This Row],[Engagement Score]]&lt;85,"High",TRUE,"Very high")</f>
        <v>High</v>
      </c>
      <c r="U344">
        <v>2</v>
      </c>
      <c r="V344">
        <v>4.9000000000000004</v>
      </c>
      <c r="W344" t="s">
        <v>33</v>
      </c>
      <c r="X344" t="s">
        <v>26</v>
      </c>
      <c r="Y344">
        <v>36</v>
      </c>
      <c r="Z344" t="s">
        <v>26</v>
      </c>
      <c r="AA344">
        <f>IF(EmployeeData[[#This Row],[Attrition]]="Yes",1,0)</f>
        <v>0</v>
      </c>
    </row>
    <row r="345" spans="1:27">
      <c r="A345" t="s">
        <v>396</v>
      </c>
      <c r="B345" t="str">
        <f>VLOOKUP(EmployeeData[[#This Row],[Employee ID]],GenderData[#All],2,FALSE)</f>
        <v>Female</v>
      </c>
      <c r="C345" t="s">
        <v>21</v>
      </c>
      <c r="D345" t="s">
        <v>22</v>
      </c>
      <c r="E345" t="s">
        <v>23</v>
      </c>
      <c r="F345" t="s">
        <v>32</v>
      </c>
      <c r="G345">
        <v>37</v>
      </c>
      <c r="H345" t="str">
        <f>IF(EmployeeData[[#This Row],[Age]]&lt;=31,"18-31",IF(EmployeeData[[#This Row],[Age]]&lt;=45,"32-45",IF(EmployeeData[[#This Row],[Age]]&lt;=59,"46-59",IF(EmployeeData[[#This Row],[Age]]&lt;=73,"60-73"))))</f>
        <v>32-45</v>
      </c>
      <c r="I345">
        <v>3.2</v>
      </c>
      <c r="J3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45">
        <v>0.8</v>
      </c>
      <c r="L345" s="2">
        <v>71100</v>
      </c>
      <c r="M345" s="3">
        <v>1.1599999999999999</v>
      </c>
      <c r="N345" s="3" t="str">
        <f>IF(EmployeeData[[#This Row],[Compa-Ratio]]&lt;0.85,"less than 0.85",IF(EmployeeData[[#This Row],[Compa-Ratio]]&lt;1,"0.85-&lt;1.00",IF(EmployeeData[[#This Row],[Compa-Ratio]]&lt;1.15,"1.00-&lt;1.15",IF(EmployeeData[[#This Row],[Compa-Ratio]]&gt;=1.15,"1.15+"))))</f>
        <v>1.15+</v>
      </c>
      <c r="O345" t="s">
        <v>25</v>
      </c>
      <c r="P345" t="s">
        <v>26</v>
      </c>
      <c r="Q345">
        <v>14</v>
      </c>
      <c r="R3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45">
        <v>72</v>
      </c>
      <c r="T345" t="str" cm="1">
        <f t="array" ref="T345">_xlfn.IFS(EmployeeData[[#This Row],[Engagement Score]]&lt;50,"Low",EmployeeData[[#This Row],[Engagement Score]]
&lt;70,"Moderate",
EmployeeData[[#This Row],[Engagement Score]]&lt;85,"High",TRUE,"Very high")</f>
        <v>High</v>
      </c>
      <c r="U345">
        <v>10</v>
      </c>
      <c r="V345">
        <v>2.8</v>
      </c>
      <c r="W345" t="s">
        <v>27</v>
      </c>
      <c r="X345" t="s">
        <v>26</v>
      </c>
      <c r="Y345">
        <v>25</v>
      </c>
      <c r="Z345" t="s">
        <v>26</v>
      </c>
      <c r="AA345">
        <f>IF(EmployeeData[[#This Row],[Attrition]]="Yes",1,0)</f>
        <v>0</v>
      </c>
    </row>
    <row r="346" spans="1:27">
      <c r="A346" t="s">
        <v>397</v>
      </c>
      <c r="B346" t="str">
        <f>VLOOKUP(EmployeeData[[#This Row],[Employee ID]],GenderData[#All],2,FALSE)</f>
        <v>Female</v>
      </c>
      <c r="C346" t="s">
        <v>21</v>
      </c>
      <c r="D346" t="s">
        <v>22</v>
      </c>
      <c r="E346" t="s">
        <v>23</v>
      </c>
      <c r="F346" t="s">
        <v>32</v>
      </c>
      <c r="G346">
        <v>26</v>
      </c>
      <c r="H346" t="str">
        <f>IF(EmployeeData[[#This Row],[Age]]&lt;=31,"18-31",IF(EmployeeData[[#This Row],[Age]]&lt;=45,"32-45",IF(EmployeeData[[#This Row],[Age]]&lt;=59,"46-59",IF(EmployeeData[[#This Row],[Age]]&lt;=73,"60-73"))))</f>
        <v>18-31</v>
      </c>
      <c r="I346">
        <v>2.8</v>
      </c>
      <c r="J34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46">
        <v>2.4</v>
      </c>
      <c r="L346" s="2">
        <v>55400</v>
      </c>
      <c r="M346" s="3">
        <v>0.89</v>
      </c>
      <c r="N346" s="3" t="str">
        <f>IF(EmployeeData[[#This Row],[Compa-Ratio]]&lt;0.85,"less than 0.85",IF(EmployeeData[[#This Row],[Compa-Ratio]]&lt;1,"0.85-&lt;1.00",IF(EmployeeData[[#This Row],[Compa-Ratio]]&lt;1.15,"1.00-&lt;1.15",IF(EmployeeData[[#This Row],[Compa-Ratio]]&gt;=1.15,"1.15+"))))</f>
        <v>0.85-&lt;1.00</v>
      </c>
      <c r="O346" t="s">
        <v>25</v>
      </c>
      <c r="P346" t="s">
        <v>38</v>
      </c>
      <c r="Q346">
        <v>17</v>
      </c>
      <c r="R34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46">
        <v>61</v>
      </c>
      <c r="T346" t="str" cm="1">
        <f t="array" ref="T346">_xlfn.IFS(EmployeeData[[#This Row],[Engagement Score]]&lt;50,"Low",EmployeeData[[#This Row],[Engagement Score]]
&lt;70,"Moderate",
EmployeeData[[#This Row],[Engagement Score]]&lt;85,"High",TRUE,"Very high")</f>
        <v>Moderate</v>
      </c>
      <c r="U346">
        <v>5</v>
      </c>
      <c r="V346">
        <v>3</v>
      </c>
      <c r="W346" t="s">
        <v>33</v>
      </c>
      <c r="X346" t="s">
        <v>26</v>
      </c>
      <c r="Y346">
        <v>8</v>
      </c>
      <c r="Z346" t="s">
        <v>26</v>
      </c>
      <c r="AA346">
        <f>IF(EmployeeData[[#This Row],[Attrition]]="Yes",1,0)</f>
        <v>0</v>
      </c>
    </row>
    <row r="347" spans="1:27">
      <c r="A347" t="s">
        <v>398</v>
      </c>
      <c r="B347" t="str">
        <f>VLOOKUP(EmployeeData[[#This Row],[Employee ID]],GenderData[#All],2,FALSE)</f>
        <v>Male</v>
      </c>
      <c r="C347" t="s">
        <v>40</v>
      </c>
      <c r="D347" t="s">
        <v>40</v>
      </c>
      <c r="E347" t="s">
        <v>45</v>
      </c>
      <c r="F347" t="s">
        <v>24</v>
      </c>
      <c r="G347">
        <v>24</v>
      </c>
      <c r="H347" t="str">
        <f>IF(EmployeeData[[#This Row],[Age]]&lt;=31,"18-31",IF(EmployeeData[[#This Row],[Age]]&lt;=45,"32-45",IF(EmployeeData[[#This Row],[Age]]&lt;=59,"46-59",IF(EmployeeData[[#This Row],[Age]]&lt;=73,"60-73"))))</f>
        <v>18-31</v>
      </c>
      <c r="I347">
        <v>5.9</v>
      </c>
      <c r="J3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47">
        <v>1.9</v>
      </c>
      <c r="L347" s="2">
        <v>50100</v>
      </c>
      <c r="M347" s="3">
        <v>1.08</v>
      </c>
      <c r="N347" s="3" t="str">
        <f>IF(EmployeeData[[#This Row],[Compa-Ratio]]&lt;0.85,"less than 0.85",IF(EmployeeData[[#This Row],[Compa-Ratio]]&lt;1,"0.85-&lt;1.00",IF(EmployeeData[[#This Row],[Compa-Ratio]]&lt;1.15,"1.00-&lt;1.15",IF(EmployeeData[[#This Row],[Compa-Ratio]]&gt;=1.15,"1.15+"))))</f>
        <v>1.00-&lt;1.15</v>
      </c>
      <c r="O347" t="s">
        <v>25</v>
      </c>
      <c r="P347" t="s">
        <v>38</v>
      </c>
      <c r="Q347">
        <v>16</v>
      </c>
      <c r="R34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47">
        <v>78</v>
      </c>
      <c r="T347" t="str" cm="1">
        <f t="array" ref="T347">_xlfn.IFS(EmployeeData[[#This Row],[Engagement Score]]&lt;50,"Low",EmployeeData[[#This Row],[Engagement Score]]
&lt;70,"Moderate",
EmployeeData[[#This Row],[Engagement Score]]&lt;85,"High",TRUE,"Very high")</f>
        <v>High</v>
      </c>
      <c r="U347">
        <v>6</v>
      </c>
      <c r="V347">
        <v>5.2</v>
      </c>
      <c r="W347" t="s">
        <v>33</v>
      </c>
      <c r="X347" t="s">
        <v>38</v>
      </c>
      <c r="Y347">
        <v>26</v>
      </c>
      <c r="Z347" t="s">
        <v>26</v>
      </c>
      <c r="AA347">
        <f>IF(EmployeeData[[#This Row],[Attrition]]="Yes",1,0)</f>
        <v>0</v>
      </c>
    </row>
    <row r="348" spans="1:27">
      <c r="A348" t="s">
        <v>399</v>
      </c>
      <c r="B348" t="str">
        <f>VLOOKUP(EmployeeData[[#This Row],[Employee ID]],GenderData[#All],2,FALSE)</f>
        <v>Female</v>
      </c>
      <c r="C348" t="s">
        <v>40</v>
      </c>
      <c r="D348" t="s">
        <v>40</v>
      </c>
      <c r="E348" t="s">
        <v>45</v>
      </c>
      <c r="F348" t="s">
        <v>24</v>
      </c>
      <c r="G348">
        <v>29</v>
      </c>
      <c r="H348" t="str">
        <f>IF(EmployeeData[[#This Row],[Age]]&lt;=31,"18-31",IF(EmployeeData[[#This Row],[Age]]&lt;=45,"32-45",IF(EmployeeData[[#This Row],[Age]]&lt;=59,"46-59",IF(EmployeeData[[#This Row],[Age]]&lt;=73,"60-73"))))</f>
        <v>18-31</v>
      </c>
      <c r="I348">
        <v>0.9</v>
      </c>
      <c r="J34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48">
        <v>0.9</v>
      </c>
      <c r="L348" s="2">
        <v>47100</v>
      </c>
      <c r="M348" s="3">
        <v>0.99</v>
      </c>
      <c r="N348" s="3" t="str">
        <f>IF(EmployeeData[[#This Row],[Compa-Ratio]]&lt;0.85,"less than 0.85",IF(EmployeeData[[#This Row],[Compa-Ratio]]&lt;1,"0.85-&lt;1.00",IF(EmployeeData[[#This Row],[Compa-Ratio]]&lt;1.15,"1.00-&lt;1.15",IF(EmployeeData[[#This Row],[Compa-Ratio]]&gt;=1.15,"1.15+"))))</f>
        <v>0.85-&lt;1.00</v>
      </c>
      <c r="O348" t="s">
        <v>37</v>
      </c>
      <c r="P348" t="s">
        <v>38</v>
      </c>
      <c r="Q348">
        <v>39</v>
      </c>
      <c r="R34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48">
        <v>90</v>
      </c>
      <c r="T348" t="str" cm="1">
        <f t="array" ref="T348">_xlfn.IFS(EmployeeData[[#This Row],[Engagement Score]]&lt;50,"Low",EmployeeData[[#This Row],[Engagement Score]]
&lt;70,"Moderate",
EmployeeData[[#This Row],[Engagement Score]]&lt;85,"High",TRUE,"Very high")</f>
        <v>Very high</v>
      </c>
      <c r="U348">
        <v>1</v>
      </c>
      <c r="V348">
        <v>4</v>
      </c>
      <c r="W348" t="s">
        <v>27</v>
      </c>
      <c r="X348" t="s">
        <v>38</v>
      </c>
      <c r="Y348">
        <v>27</v>
      </c>
      <c r="Z348" t="s">
        <v>26</v>
      </c>
      <c r="AA348">
        <f>IF(EmployeeData[[#This Row],[Attrition]]="Yes",1,0)</f>
        <v>0</v>
      </c>
    </row>
    <row r="349" spans="1:27">
      <c r="A349" t="s">
        <v>400</v>
      </c>
      <c r="B349" t="str">
        <f>VLOOKUP(EmployeeData[[#This Row],[Employee ID]],GenderData[#All],2,FALSE)</f>
        <v>Female</v>
      </c>
      <c r="C349" t="s">
        <v>48</v>
      </c>
      <c r="D349" t="s">
        <v>49</v>
      </c>
      <c r="E349" t="s">
        <v>23</v>
      </c>
      <c r="F349" t="s">
        <v>24</v>
      </c>
      <c r="G349">
        <v>54</v>
      </c>
      <c r="H349" t="str">
        <f>IF(EmployeeData[[#This Row],[Age]]&lt;=31,"18-31",IF(EmployeeData[[#This Row],[Age]]&lt;=45,"32-45",IF(EmployeeData[[#This Row],[Age]]&lt;=59,"46-59",IF(EmployeeData[[#This Row],[Age]]&lt;=73,"60-73"))))</f>
        <v>46-59</v>
      </c>
      <c r="I349">
        <v>5.4</v>
      </c>
      <c r="J34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49">
        <v>1.3</v>
      </c>
      <c r="L349" s="2">
        <v>51400</v>
      </c>
      <c r="M349" s="3">
        <v>1.05</v>
      </c>
      <c r="N349" s="3" t="str">
        <f>IF(EmployeeData[[#This Row],[Compa-Ratio]]&lt;0.85,"less than 0.85",IF(EmployeeData[[#This Row],[Compa-Ratio]]&lt;1,"0.85-&lt;1.00",IF(EmployeeData[[#This Row],[Compa-Ratio]]&lt;1.15,"1.00-&lt;1.15",IF(EmployeeData[[#This Row],[Compa-Ratio]]&gt;=1.15,"1.15+"))))</f>
        <v>1.00-&lt;1.15</v>
      </c>
      <c r="O349" t="s">
        <v>25</v>
      </c>
      <c r="P349" t="s">
        <v>26</v>
      </c>
      <c r="Q349">
        <v>4</v>
      </c>
      <c r="R34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49">
        <v>77</v>
      </c>
      <c r="T349" t="str" cm="1">
        <f t="array" ref="T349">_xlfn.IFS(EmployeeData[[#This Row],[Engagement Score]]&lt;50,"Low",EmployeeData[[#This Row],[Engagement Score]]
&lt;70,"Moderate",
EmployeeData[[#This Row],[Engagement Score]]&lt;85,"High",TRUE,"Very high")</f>
        <v>High</v>
      </c>
      <c r="U349">
        <v>3</v>
      </c>
      <c r="V349">
        <v>6.1</v>
      </c>
      <c r="W349" t="s">
        <v>33</v>
      </c>
      <c r="X349" t="s">
        <v>38</v>
      </c>
      <c r="Y349">
        <v>33</v>
      </c>
      <c r="Z349" t="s">
        <v>26</v>
      </c>
      <c r="AA349">
        <f>IF(EmployeeData[[#This Row],[Attrition]]="Yes",1,0)</f>
        <v>0</v>
      </c>
    </row>
    <row r="350" spans="1:27">
      <c r="A350" t="s">
        <v>401</v>
      </c>
      <c r="B350" t="str">
        <f>VLOOKUP(EmployeeData[[#This Row],[Employee ID]],GenderData[#All],2,FALSE)</f>
        <v>Male</v>
      </c>
      <c r="C350" t="s">
        <v>21</v>
      </c>
      <c r="D350" t="s">
        <v>22</v>
      </c>
      <c r="E350" t="s">
        <v>23</v>
      </c>
      <c r="F350" t="s">
        <v>59</v>
      </c>
      <c r="G350">
        <v>58</v>
      </c>
      <c r="H350" t="str">
        <f>IF(EmployeeData[[#This Row],[Age]]&lt;=31,"18-31",IF(EmployeeData[[#This Row],[Age]]&lt;=45,"32-45",IF(EmployeeData[[#This Row],[Age]]&lt;=59,"46-59",IF(EmployeeData[[#This Row],[Age]]&lt;=73,"60-73"))))</f>
        <v>46-59</v>
      </c>
      <c r="I350">
        <v>4.5</v>
      </c>
      <c r="J35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0">
        <v>1.9</v>
      </c>
      <c r="L350" s="2">
        <v>97300</v>
      </c>
      <c r="M350" s="3">
        <v>0.98</v>
      </c>
      <c r="N350" s="3" t="str">
        <f>IF(EmployeeData[[#This Row],[Compa-Ratio]]&lt;0.85,"less than 0.85",IF(EmployeeData[[#This Row],[Compa-Ratio]]&lt;1,"0.85-&lt;1.00",IF(EmployeeData[[#This Row],[Compa-Ratio]]&lt;1.15,"1.00-&lt;1.15",IF(EmployeeData[[#This Row],[Compa-Ratio]]&gt;=1.15,"1.15+"))))</f>
        <v>0.85-&lt;1.00</v>
      </c>
      <c r="O350" t="s">
        <v>37</v>
      </c>
      <c r="P350" t="s">
        <v>26</v>
      </c>
      <c r="Q350">
        <v>1</v>
      </c>
      <c r="R35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50">
        <v>72</v>
      </c>
      <c r="T350" t="str" cm="1">
        <f t="array" ref="T350">_xlfn.IFS(EmployeeData[[#This Row],[Engagement Score]]&lt;50,"Low",EmployeeData[[#This Row],[Engagement Score]]
&lt;70,"Moderate",
EmployeeData[[#This Row],[Engagement Score]]&lt;85,"High",TRUE,"Very high")</f>
        <v>High</v>
      </c>
      <c r="U350">
        <v>4</v>
      </c>
      <c r="V350">
        <v>2.4</v>
      </c>
      <c r="W350" t="s">
        <v>50</v>
      </c>
      <c r="X350" t="s">
        <v>26</v>
      </c>
      <c r="Y350">
        <v>40</v>
      </c>
      <c r="Z350" t="s">
        <v>26</v>
      </c>
      <c r="AA350">
        <f>IF(EmployeeData[[#This Row],[Attrition]]="Yes",1,0)</f>
        <v>0</v>
      </c>
    </row>
    <row r="351" spans="1:27">
      <c r="A351" t="s">
        <v>402</v>
      </c>
      <c r="B351" t="str">
        <f>VLOOKUP(EmployeeData[[#This Row],[Employee ID]],GenderData[#All],2,FALSE)</f>
        <v>Male</v>
      </c>
      <c r="C351" t="s">
        <v>40</v>
      </c>
      <c r="D351" t="s">
        <v>40</v>
      </c>
      <c r="E351" t="s">
        <v>23</v>
      </c>
      <c r="F351" t="s">
        <v>62</v>
      </c>
      <c r="G351">
        <v>40</v>
      </c>
      <c r="H351" t="str">
        <f>IF(EmployeeData[[#This Row],[Age]]&lt;=31,"18-31",IF(EmployeeData[[#This Row],[Age]]&lt;=45,"32-45",IF(EmployeeData[[#This Row],[Age]]&lt;=59,"46-59",IF(EmployeeData[[#This Row],[Age]]&lt;=73,"60-73"))))</f>
        <v>32-45</v>
      </c>
      <c r="I351">
        <v>2.2999999999999998</v>
      </c>
      <c r="J3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1">
        <v>0.2</v>
      </c>
      <c r="L351" s="2">
        <v>30300</v>
      </c>
      <c r="M351" s="3">
        <v>0.8</v>
      </c>
      <c r="N351" s="3" t="str">
        <f>IF(EmployeeData[[#This Row],[Compa-Ratio]]&lt;0.85,"less than 0.85",IF(EmployeeData[[#This Row],[Compa-Ratio]]&lt;1,"0.85-&lt;1.00",IF(EmployeeData[[#This Row],[Compa-Ratio]]&lt;1.15,"1.00-&lt;1.15",IF(EmployeeData[[#This Row],[Compa-Ratio]]&gt;=1.15,"1.15+"))))</f>
        <v>less than 0.85</v>
      </c>
      <c r="O351" t="s">
        <v>75</v>
      </c>
      <c r="P351" t="s">
        <v>26</v>
      </c>
      <c r="Q351">
        <v>19</v>
      </c>
      <c r="R35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1">
        <v>65</v>
      </c>
      <c r="T351" t="str" cm="1">
        <f t="array" ref="T351">_xlfn.IFS(EmployeeData[[#This Row],[Engagement Score]]&lt;50,"Low",EmployeeData[[#This Row],[Engagement Score]]
&lt;70,"Moderate",
EmployeeData[[#This Row],[Engagement Score]]&lt;85,"High",TRUE,"Very high")</f>
        <v>Moderate</v>
      </c>
      <c r="U351">
        <v>10</v>
      </c>
      <c r="V351">
        <v>1</v>
      </c>
      <c r="W351" t="s">
        <v>33</v>
      </c>
      <c r="X351" t="s">
        <v>38</v>
      </c>
      <c r="Y351">
        <v>23</v>
      </c>
      <c r="Z351" t="s">
        <v>26</v>
      </c>
      <c r="AA351">
        <f>IF(EmployeeData[[#This Row],[Attrition]]="Yes",1,0)</f>
        <v>0</v>
      </c>
    </row>
    <row r="352" spans="1:27">
      <c r="A352" t="s">
        <v>403</v>
      </c>
      <c r="B352" t="str">
        <f>VLOOKUP(EmployeeData[[#This Row],[Employee ID]],GenderData[#All],2,FALSE)</f>
        <v>Male</v>
      </c>
      <c r="C352" t="s">
        <v>21</v>
      </c>
      <c r="D352" t="s">
        <v>22</v>
      </c>
      <c r="E352" t="s">
        <v>55</v>
      </c>
      <c r="F352" t="s">
        <v>36</v>
      </c>
      <c r="G352">
        <v>39</v>
      </c>
      <c r="H352" t="str">
        <f>IF(EmployeeData[[#This Row],[Age]]&lt;=31,"18-31",IF(EmployeeData[[#This Row],[Age]]&lt;=45,"32-45",IF(EmployeeData[[#This Row],[Age]]&lt;=59,"46-59",IF(EmployeeData[[#This Row],[Age]]&lt;=73,"60-73"))))</f>
        <v>32-45</v>
      </c>
      <c r="I352">
        <v>5.3</v>
      </c>
      <c r="J3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52">
        <v>3.8</v>
      </c>
      <c r="L352" s="2">
        <v>78600</v>
      </c>
      <c r="M352" s="3">
        <v>1</v>
      </c>
      <c r="N352" s="3" t="str">
        <f>IF(EmployeeData[[#This Row],[Compa-Ratio]]&lt;0.85,"less than 0.85",IF(EmployeeData[[#This Row],[Compa-Ratio]]&lt;1,"0.85-&lt;1.00",IF(EmployeeData[[#This Row],[Compa-Ratio]]&lt;1.15,"1.00-&lt;1.15",IF(EmployeeData[[#This Row],[Compa-Ratio]]&gt;=1.15,"1.15+"))))</f>
        <v>1.00-&lt;1.15</v>
      </c>
      <c r="O352" t="s">
        <v>37</v>
      </c>
      <c r="P352" t="s">
        <v>26</v>
      </c>
      <c r="Q352">
        <v>13</v>
      </c>
      <c r="R3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2">
        <v>73</v>
      </c>
      <c r="T352" t="str" cm="1">
        <f t="array" ref="T352">_xlfn.IFS(EmployeeData[[#This Row],[Engagement Score]]&lt;50,"Low",EmployeeData[[#This Row],[Engagement Score]]
&lt;70,"Moderate",
EmployeeData[[#This Row],[Engagement Score]]&lt;85,"High",TRUE,"Very high")</f>
        <v>High</v>
      </c>
      <c r="U352">
        <v>4</v>
      </c>
      <c r="V352">
        <v>1.5</v>
      </c>
      <c r="W352" t="s">
        <v>33</v>
      </c>
      <c r="X352" t="s">
        <v>26</v>
      </c>
      <c r="Y352">
        <v>49</v>
      </c>
      <c r="Z352" t="s">
        <v>26</v>
      </c>
      <c r="AA352">
        <f>IF(EmployeeData[[#This Row],[Attrition]]="Yes",1,0)</f>
        <v>0</v>
      </c>
    </row>
    <row r="353" spans="1:27">
      <c r="A353" t="s">
        <v>404</v>
      </c>
      <c r="B353" t="str">
        <f>VLOOKUP(EmployeeData[[#This Row],[Employee ID]],GenderData[#All],2,FALSE)</f>
        <v>Female</v>
      </c>
      <c r="C353" t="s">
        <v>52</v>
      </c>
      <c r="D353" t="s">
        <v>30</v>
      </c>
      <c r="E353" t="s">
        <v>73</v>
      </c>
      <c r="F353" t="s">
        <v>32</v>
      </c>
      <c r="G353">
        <v>35</v>
      </c>
      <c r="H353" t="str">
        <f>IF(EmployeeData[[#This Row],[Age]]&lt;=31,"18-31",IF(EmployeeData[[#This Row],[Age]]&lt;=45,"32-45",IF(EmployeeData[[#This Row],[Age]]&lt;=59,"46-59",IF(EmployeeData[[#This Row],[Age]]&lt;=73,"60-73"))))</f>
        <v>32-45</v>
      </c>
      <c r="I353">
        <v>4</v>
      </c>
      <c r="J3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3">
        <v>1</v>
      </c>
      <c r="L353" s="2">
        <v>69200</v>
      </c>
      <c r="M353" s="3">
        <v>1.1499999999999999</v>
      </c>
      <c r="N353" s="3" t="str">
        <f>IF(EmployeeData[[#This Row],[Compa-Ratio]]&lt;0.85,"less than 0.85",IF(EmployeeData[[#This Row],[Compa-Ratio]]&lt;1,"0.85-&lt;1.00",IF(EmployeeData[[#This Row],[Compa-Ratio]]&lt;1.15,"1.00-&lt;1.15",IF(EmployeeData[[#This Row],[Compa-Ratio]]&gt;=1.15,"1.15+"))))</f>
        <v>1.15+</v>
      </c>
      <c r="O353" t="s">
        <v>75</v>
      </c>
      <c r="P353" t="s">
        <v>26</v>
      </c>
      <c r="Q353">
        <v>19</v>
      </c>
      <c r="R35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3">
        <v>81</v>
      </c>
      <c r="T353" t="str" cm="1">
        <f t="array" ref="T353">_xlfn.IFS(EmployeeData[[#This Row],[Engagement Score]]&lt;50,"Low",EmployeeData[[#This Row],[Engagement Score]]
&lt;70,"Moderate",
EmployeeData[[#This Row],[Engagement Score]]&lt;85,"High",TRUE,"Very high")</f>
        <v>High</v>
      </c>
      <c r="U353">
        <v>2</v>
      </c>
      <c r="V353">
        <v>0.4</v>
      </c>
      <c r="W353" t="s">
        <v>33</v>
      </c>
      <c r="X353" t="s">
        <v>26</v>
      </c>
      <c r="Y353">
        <v>3</v>
      </c>
      <c r="Z353" t="s">
        <v>26</v>
      </c>
      <c r="AA353">
        <f>IF(EmployeeData[[#This Row],[Attrition]]="Yes",1,0)</f>
        <v>0</v>
      </c>
    </row>
    <row r="354" spans="1:27">
      <c r="A354" t="s">
        <v>405</v>
      </c>
      <c r="B354" t="str">
        <f>VLOOKUP(EmployeeData[[#This Row],[Employee ID]],GenderData[#All],2,FALSE)</f>
        <v>Male</v>
      </c>
      <c r="C354" t="s">
        <v>40</v>
      </c>
      <c r="D354" t="s">
        <v>40</v>
      </c>
      <c r="E354" t="s">
        <v>45</v>
      </c>
      <c r="F354" t="s">
        <v>24</v>
      </c>
      <c r="G354">
        <v>30</v>
      </c>
      <c r="H354" t="str">
        <f>IF(EmployeeData[[#This Row],[Age]]&lt;=31,"18-31",IF(EmployeeData[[#This Row],[Age]]&lt;=45,"32-45",IF(EmployeeData[[#This Row],[Age]]&lt;=59,"46-59",IF(EmployeeData[[#This Row],[Age]]&lt;=73,"60-73"))))</f>
        <v>18-31</v>
      </c>
      <c r="I354">
        <v>11.7</v>
      </c>
      <c r="J35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54">
        <v>1.6</v>
      </c>
      <c r="L354" s="2">
        <v>47800</v>
      </c>
      <c r="M354" s="3">
        <v>1.02</v>
      </c>
      <c r="N354" s="3" t="str">
        <f>IF(EmployeeData[[#This Row],[Compa-Ratio]]&lt;0.85,"less than 0.85",IF(EmployeeData[[#This Row],[Compa-Ratio]]&lt;1,"0.85-&lt;1.00",IF(EmployeeData[[#This Row],[Compa-Ratio]]&lt;1.15,"1.00-&lt;1.15",IF(EmployeeData[[#This Row],[Compa-Ratio]]&gt;=1.15,"1.15+"))))</f>
        <v>1.00-&lt;1.15</v>
      </c>
      <c r="O354" t="s">
        <v>37</v>
      </c>
      <c r="P354" t="s">
        <v>38</v>
      </c>
      <c r="Q354">
        <v>21</v>
      </c>
      <c r="R35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4">
        <v>84</v>
      </c>
      <c r="T354" t="str" cm="1">
        <f t="array" ref="T354">_xlfn.IFS(EmployeeData[[#This Row],[Engagement Score]]&lt;50,"Low",EmployeeData[[#This Row],[Engagement Score]]
&lt;70,"Moderate",
EmployeeData[[#This Row],[Engagement Score]]&lt;85,"High",TRUE,"Very high")</f>
        <v>High</v>
      </c>
      <c r="U354">
        <v>5</v>
      </c>
      <c r="V354">
        <v>1.4</v>
      </c>
      <c r="W354" t="s">
        <v>33</v>
      </c>
      <c r="X354" t="s">
        <v>38</v>
      </c>
      <c r="Y354">
        <v>29</v>
      </c>
      <c r="Z354" t="s">
        <v>26</v>
      </c>
      <c r="AA354">
        <f>IF(EmployeeData[[#This Row],[Attrition]]="Yes",1,0)</f>
        <v>0</v>
      </c>
    </row>
    <row r="355" spans="1:27">
      <c r="A355" t="s">
        <v>406</v>
      </c>
      <c r="B355" t="str">
        <f>VLOOKUP(EmployeeData[[#This Row],[Employee ID]],GenderData[#All],2,FALSE)</f>
        <v>Male</v>
      </c>
      <c r="C355" t="s">
        <v>43</v>
      </c>
      <c r="D355" t="s">
        <v>44</v>
      </c>
      <c r="E355" t="s">
        <v>23</v>
      </c>
      <c r="F355" t="s">
        <v>32</v>
      </c>
      <c r="G355">
        <v>50</v>
      </c>
      <c r="H355" t="str">
        <f>IF(EmployeeData[[#This Row],[Age]]&lt;=31,"18-31",IF(EmployeeData[[#This Row],[Age]]&lt;=45,"32-45",IF(EmployeeData[[#This Row],[Age]]&lt;=59,"46-59",IF(EmployeeData[[#This Row],[Age]]&lt;=73,"60-73"))))</f>
        <v>46-59</v>
      </c>
      <c r="I355">
        <v>3.4</v>
      </c>
      <c r="J3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5">
        <v>3.4</v>
      </c>
      <c r="L355" s="2">
        <v>67300</v>
      </c>
      <c r="M355" s="3">
        <v>1.1299999999999999</v>
      </c>
      <c r="N355" s="3" t="str">
        <f>IF(EmployeeData[[#This Row],[Compa-Ratio]]&lt;0.85,"less than 0.85",IF(EmployeeData[[#This Row],[Compa-Ratio]]&lt;1,"0.85-&lt;1.00",IF(EmployeeData[[#This Row],[Compa-Ratio]]&lt;1.15,"1.00-&lt;1.15",IF(EmployeeData[[#This Row],[Compa-Ratio]]&gt;=1.15,"1.15+"))))</f>
        <v>1.00-&lt;1.15</v>
      </c>
      <c r="O355" t="s">
        <v>25</v>
      </c>
      <c r="P355" t="s">
        <v>38</v>
      </c>
      <c r="Q355">
        <v>28</v>
      </c>
      <c r="R35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55">
        <v>66</v>
      </c>
      <c r="T355" t="str" cm="1">
        <f t="array" ref="T355">_xlfn.IFS(EmployeeData[[#This Row],[Engagement Score]]&lt;50,"Low",EmployeeData[[#This Row],[Engagement Score]]
&lt;70,"Moderate",
EmployeeData[[#This Row],[Engagement Score]]&lt;85,"High",TRUE,"Very high")</f>
        <v>Moderate</v>
      </c>
      <c r="U355">
        <v>16</v>
      </c>
      <c r="V355">
        <v>4</v>
      </c>
      <c r="W355" t="s">
        <v>50</v>
      </c>
      <c r="X355" t="s">
        <v>26</v>
      </c>
      <c r="Y355">
        <v>14</v>
      </c>
      <c r="Z355" t="s">
        <v>26</v>
      </c>
      <c r="AA355">
        <f>IF(EmployeeData[[#This Row],[Attrition]]="Yes",1,0)</f>
        <v>0</v>
      </c>
    </row>
    <row r="356" spans="1:27">
      <c r="A356" t="s">
        <v>407</v>
      </c>
      <c r="B356" t="str">
        <f>VLOOKUP(EmployeeData[[#This Row],[Employee ID]],GenderData[#All],2,FALSE)</f>
        <v>Male</v>
      </c>
      <c r="C356" t="s">
        <v>48</v>
      </c>
      <c r="D356" t="s">
        <v>49</v>
      </c>
      <c r="E356" t="s">
        <v>45</v>
      </c>
      <c r="F356" t="s">
        <v>24</v>
      </c>
      <c r="G356">
        <v>55</v>
      </c>
      <c r="H356" t="str">
        <f>IF(EmployeeData[[#This Row],[Age]]&lt;=31,"18-31",IF(EmployeeData[[#This Row],[Age]]&lt;=45,"32-45",IF(EmployeeData[[#This Row],[Age]]&lt;=59,"46-59",IF(EmployeeData[[#This Row],[Age]]&lt;=73,"60-73"))))</f>
        <v>46-59</v>
      </c>
      <c r="I356">
        <v>1.8</v>
      </c>
      <c r="J35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56">
        <v>1.8</v>
      </c>
      <c r="L356" s="2">
        <v>42500</v>
      </c>
      <c r="M356" s="3">
        <v>0.88</v>
      </c>
      <c r="N356" s="3" t="str">
        <f>IF(EmployeeData[[#This Row],[Compa-Ratio]]&lt;0.85,"less than 0.85",IF(EmployeeData[[#This Row],[Compa-Ratio]]&lt;1,"0.85-&lt;1.00",IF(EmployeeData[[#This Row],[Compa-Ratio]]&lt;1.15,"1.00-&lt;1.15",IF(EmployeeData[[#This Row],[Compa-Ratio]]&gt;=1.15,"1.15+"))))</f>
        <v>0.85-&lt;1.00</v>
      </c>
      <c r="O356" t="s">
        <v>25</v>
      </c>
      <c r="P356" t="s">
        <v>38</v>
      </c>
      <c r="Q356">
        <v>2</v>
      </c>
      <c r="R35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56">
        <v>76</v>
      </c>
      <c r="T356" t="str" cm="1">
        <f t="array" ref="T356">_xlfn.IFS(EmployeeData[[#This Row],[Engagement Score]]&lt;50,"Low",EmployeeData[[#This Row],[Engagement Score]]
&lt;70,"Moderate",
EmployeeData[[#This Row],[Engagement Score]]&lt;85,"High",TRUE,"Very high")</f>
        <v>High</v>
      </c>
      <c r="U356">
        <v>6</v>
      </c>
      <c r="V356">
        <v>2.4</v>
      </c>
      <c r="W356" t="s">
        <v>33</v>
      </c>
      <c r="X356" t="s">
        <v>38</v>
      </c>
      <c r="Y356">
        <v>1</v>
      </c>
      <c r="Z356" t="s">
        <v>26</v>
      </c>
      <c r="AA356">
        <f>IF(EmployeeData[[#This Row],[Attrition]]="Yes",1,0)</f>
        <v>0</v>
      </c>
    </row>
    <row r="357" spans="1:27">
      <c r="A357" t="s">
        <v>408</v>
      </c>
      <c r="B357" t="str">
        <f>VLOOKUP(EmployeeData[[#This Row],[Employee ID]],GenderData[#All],2,FALSE)</f>
        <v>Female</v>
      </c>
      <c r="C357" t="s">
        <v>40</v>
      </c>
      <c r="D357" t="s">
        <v>40</v>
      </c>
      <c r="E357" t="s">
        <v>23</v>
      </c>
      <c r="F357" t="s">
        <v>36</v>
      </c>
      <c r="G357">
        <v>30</v>
      </c>
      <c r="H357" t="str">
        <f>IF(EmployeeData[[#This Row],[Age]]&lt;=31,"18-31",IF(EmployeeData[[#This Row],[Age]]&lt;=45,"32-45",IF(EmployeeData[[#This Row],[Age]]&lt;=59,"46-59",IF(EmployeeData[[#This Row],[Age]]&lt;=73,"60-73"))))</f>
        <v>18-31</v>
      </c>
      <c r="I357">
        <v>5.4</v>
      </c>
      <c r="J35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57">
        <v>0.6</v>
      </c>
      <c r="L357" s="2">
        <v>77800</v>
      </c>
      <c r="M357" s="3">
        <v>1.04</v>
      </c>
      <c r="N357" s="3" t="str">
        <f>IF(EmployeeData[[#This Row],[Compa-Ratio]]&lt;0.85,"less than 0.85",IF(EmployeeData[[#This Row],[Compa-Ratio]]&lt;1,"0.85-&lt;1.00",IF(EmployeeData[[#This Row],[Compa-Ratio]]&lt;1.15,"1.00-&lt;1.15",IF(EmployeeData[[#This Row],[Compa-Ratio]]&gt;=1.15,"1.15+"))))</f>
        <v>1.00-&lt;1.15</v>
      </c>
      <c r="O357" t="s">
        <v>25</v>
      </c>
      <c r="P357" t="s">
        <v>26</v>
      </c>
      <c r="Q357">
        <v>11</v>
      </c>
      <c r="R35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57">
        <v>78</v>
      </c>
      <c r="T357" t="str" cm="1">
        <f t="array" ref="T357">_xlfn.IFS(EmployeeData[[#This Row],[Engagement Score]]&lt;50,"Low",EmployeeData[[#This Row],[Engagement Score]]
&lt;70,"Moderate",
EmployeeData[[#This Row],[Engagement Score]]&lt;85,"High",TRUE,"Very high")</f>
        <v>High</v>
      </c>
      <c r="U357">
        <v>4</v>
      </c>
      <c r="V357">
        <v>1.3</v>
      </c>
      <c r="W357" t="s">
        <v>33</v>
      </c>
      <c r="X357" t="s">
        <v>26</v>
      </c>
      <c r="Y357">
        <v>22</v>
      </c>
      <c r="Z357" t="s">
        <v>26</v>
      </c>
      <c r="AA357">
        <f>IF(EmployeeData[[#This Row],[Attrition]]="Yes",1,0)</f>
        <v>0</v>
      </c>
    </row>
    <row r="358" spans="1:27">
      <c r="A358" t="s">
        <v>409</v>
      </c>
      <c r="B358" t="str">
        <f>VLOOKUP(EmployeeData[[#This Row],[Employee ID]],GenderData[#All],2,FALSE)</f>
        <v>Male</v>
      </c>
      <c r="C358" t="s">
        <v>48</v>
      </c>
      <c r="D358" t="s">
        <v>49</v>
      </c>
      <c r="E358" t="s">
        <v>23</v>
      </c>
      <c r="F358" t="s">
        <v>36</v>
      </c>
      <c r="G358">
        <v>37</v>
      </c>
      <c r="H358" t="str">
        <f>IF(EmployeeData[[#This Row],[Age]]&lt;=31,"18-31",IF(EmployeeData[[#This Row],[Age]]&lt;=45,"32-45",IF(EmployeeData[[#This Row],[Age]]&lt;=59,"46-59",IF(EmployeeData[[#This Row],[Age]]&lt;=73,"60-73"))))</f>
        <v>32-45</v>
      </c>
      <c r="I358">
        <v>3.1</v>
      </c>
      <c r="J3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8">
        <v>3.1</v>
      </c>
      <c r="L358" s="2">
        <v>72600</v>
      </c>
      <c r="M358" s="3">
        <v>0.92</v>
      </c>
      <c r="N358" s="3" t="str">
        <f>IF(EmployeeData[[#This Row],[Compa-Ratio]]&lt;0.85,"less than 0.85",IF(EmployeeData[[#This Row],[Compa-Ratio]]&lt;1,"0.85-&lt;1.00",IF(EmployeeData[[#This Row],[Compa-Ratio]]&lt;1.15,"1.00-&lt;1.15",IF(EmployeeData[[#This Row],[Compa-Ratio]]&gt;=1.15,"1.15+"))))</f>
        <v>0.85-&lt;1.00</v>
      </c>
      <c r="O358" t="s">
        <v>53</v>
      </c>
      <c r="P358" t="s">
        <v>26</v>
      </c>
      <c r="Q358">
        <v>20</v>
      </c>
      <c r="R35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8">
        <v>57</v>
      </c>
      <c r="T358" t="str" cm="1">
        <f t="array" ref="T358">_xlfn.IFS(EmployeeData[[#This Row],[Engagement Score]]&lt;50,"Low",EmployeeData[[#This Row],[Engagement Score]]
&lt;70,"Moderate",
EmployeeData[[#This Row],[Engagement Score]]&lt;85,"High",TRUE,"Very high")</f>
        <v>Moderate</v>
      </c>
      <c r="U358">
        <v>5</v>
      </c>
      <c r="V358">
        <v>1.7</v>
      </c>
      <c r="W358" t="s">
        <v>33</v>
      </c>
      <c r="X358" t="s">
        <v>26</v>
      </c>
      <c r="Y358">
        <v>7</v>
      </c>
      <c r="Z358" t="s">
        <v>26</v>
      </c>
      <c r="AA358">
        <f>IF(EmployeeData[[#This Row],[Attrition]]="Yes",1,0)</f>
        <v>0</v>
      </c>
    </row>
    <row r="359" spans="1:27">
      <c r="A359" t="s">
        <v>410</v>
      </c>
      <c r="B359" t="str">
        <f>VLOOKUP(EmployeeData[[#This Row],[Employee ID]],GenderData[#All],2,FALSE)</f>
        <v>Female</v>
      </c>
      <c r="C359" t="s">
        <v>40</v>
      </c>
      <c r="D359" t="s">
        <v>40</v>
      </c>
      <c r="E359" t="s">
        <v>23</v>
      </c>
      <c r="F359" t="s">
        <v>24</v>
      </c>
      <c r="G359">
        <v>34</v>
      </c>
      <c r="H359" t="str">
        <f>IF(EmployeeData[[#This Row],[Age]]&lt;=31,"18-31",IF(EmployeeData[[#This Row],[Age]]&lt;=45,"32-45",IF(EmployeeData[[#This Row],[Age]]&lt;=59,"46-59",IF(EmployeeData[[#This Row],[Age]]&lt;=73,"60-73"))))</f>
        <v>32-45</v>
      </c>
      <c r="I359">
        <v>3.9</v>
      </c>
      <c r="J3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59">
        <v>1.7</v>
      </c>
      <c r="L359" s="2">
        <v>51900</v>
      </c>
      <c r="M359" s="3">
        <v>1.1299999999999999</v>
      </c>
      <c r="N359" s="3" t="str">
        <f>IF(EmployeeData[[#This Row],[Compa-Ratio]]&lt;0.85,"less than 0.85",IF(EmployeeData[[#This Row],[Compa-Ratio]]&lt;1,"0.85-&lt;1.00",IF(EmployeeData[[#This Row],[Compa-Ratio]]&lt;1.15,"1.00-&lt;1.15",IF(EmployeeData[[#This Row],[Compa-Ratio]]&gt;=1.15,"1.15+"))))</f>
        <v>1.00-&lt;1.15</v>
      </c>
      <c r="O359" t="s">
        <v>37</v>
      </c>
      <c r="P359" t="s">
        <v>38</v>
      </c>
      <c r="Q359">
        <v>23</v>
      </c>
      <c r="R35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59">
        <v>79</v>
      </c>
      <c r="T359" t="str" cm="1">
        <f t="array" ref="T359">_xlfn.IFS(EmployeeData[[#This Row],[Engagement Score]]&lt;50,"Low",EmployeeData[[#This Row],[Engagement Score]]
&lt;70,"Moderate",
EmployeeData[[#This Row],[Engagement Score]]&lt;85,"High",TRUE,"Very high")</f>
        <v>High</v>
      </c>
      <c r="U359">
        <v>2</v>
      </c>
      <c r="V359">
        <v>3.2</v>
      </c>
      <c r="W359" t="s">
        <v>33</v>
      </c>
      <c r="X359" t="s">
        <v>26</v>
      </c>
      <c r="Y359">
        <v>22</v>
      </c>
      <c r="Z359" t="s">
        <v>26</v>
      </c>
      <c r="AA359">
        <f>IF(EmployeeData[[#This Row],[Attrition]]="Yes",1,0)</f>
        <v>0</v>
      </c>
    </row>
    <row r="360" spans="1:27">
      <c r="A360" t="s">
        <v>411</v>
      </c>
      <c r="B360" t="str">
        <f>VLOOKUP(EmployeeData[[#This Row],[Employee ID]],GenderData[#All],2,FALSE)</f>
        <v>Female</v>
      </c>
      <c r="C360" t="s">
        <v>29</v>
      </c>
      <c r="D360" t="s">
        <v>30</v>
      </c>
      <c r="E360" t="s">
        <v>55</v>
      </c>
      <c r="F360" t="s">
        <v>24</v>
      </c>
      <c r="G360">
        <v>34</v>
      </c>
      <c r="H360" t="str">
        <f>IF(EmployeeData[[#This Row],[Age]]&lt;=31,"18-31",IF(EmployeeData[[#This Row],[Age]]&lt;=45,"32-45",IF(EmployeeData[[#This Row],[Age]]&lt;=59,"46-59",IF(EmployeeData[[#This Row],[Age]]&lt;=73,"60-73"))))</f>
        <v>32-45</v>
      </c>
      <c r="I360">
        <v>1.3</v>
      </c>
      <c r="J36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60">
        <v>1.3</v>
      </c>
      <c r="L360" s="2">
        <v>48200</v>
      </c>
      <c r="M360" s="3">
        <v>1</v>
      </c>
      <c r="N360" s="3" t="str">
        <f>IF(EmployeeData[[#This Row],[Compa-Ratio]]&lt;0.85,"less than 0.85",IF(EmployeeData[[#This Row],[Compa-Ratio]]&lt;1,"0.85-&lt;1.00",IF(EmployeeData[[#This Row],[Compa-Ratio]]&lt;1.15,"1.00-&lt;1.15",IF(EmployeeData[[#This Row],[Compa-Ratio]]&gt;=1.15,"1.15+"))))</f>
        <v>1.00-&lt;1.15</v>
      </c>
      <c r="O360" t="s">
        <v>25</v>
      </c>
      <c r="P360" t="s">
        <v>26</v>
      </c>
      <c r="Q360">
        <v>36</v>
      </c>
      <c r="R36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60">
        <v>42</v>
      </c>
      <c r="T360" t="str" cm="1">
        <f t="array" ref="T360">_xlfn.IFS(EmployeeData[[#This Row],[Engagement Score]]&lt;50,"Low",EmployeeData[[#This Row],[Engagement Score]]
&lt;70,"Moderate",
EmployeeData[[#This Row],[Engagement Score]]&lt;85,"High",TRUE,"Very high")</f>
        <v>Low</v>
      </c>
      <c r="U360">
        <v>12</v>
      </c>
      <c r="V360">
        <v>1.8</v>
      </c>
      <c r="W360" t="s">
        <v>50</v>
      </c>
      <c r="X360" t="s">
        <v>38</v>
      </c>
      <c r="Y360">
        <v>24</v>
      </c>
      <c r="Z360" t="s">
        <v>26</v>
      </c>
      <c r="AA360">
        <f>IF(EmployeeData[[#This Row],[Attrition]]="Yes",1,0)</f>
        <v>0</v>
      </c>
    </row>
    <row r="361" spans="1:27">
      <c r="A361" t="s">
        <v>412</v>
      </c>
      <c r="B361" t="str">
        <f>VLOOKUP(EmployeeData[[#This Row],[Employee ID]],GenderData[#All],2,FALSE)</f>
        <v>Female</v>
      </c>
      <c r="C361" t="s">
        <v>40</v>
      </c>
      <c r="D361" t="s">
        <v>40</v>
      </c>
      <c r="E361" t="s">
        <v>45</v>
      </c>
      <c r="F361" t="s">
        <v>32</v>
      </c>
      <c r="G361">
        <v>49</v>
      </c>
      <c r="H361" t="str">
        <f>IF(EmployeeData[[#This Row],[Age]]&lt;=31,"18-31",IF(EmployeeData[[#This Row],[Age]]&lt;=45,"32-45",IF(EmployeeData[[#This Row],[Age]]&lt;=59,"46-59",IF(EmployeeData[[#This Row],[Age]]&lt;=73,"60-73"))))</f>
        <v>46-59</v>
      </c>
      <c r="I361">
        <v>5.9</v>
      </c>
      <c r="J36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61">
        <v>3.7</v>
      </c>
      <c r="L361" s="2">
        <v>66700</v>
      </c>
      <c r="M361" s="3">
        <v>1.1000000000000001</v>
      </c>
      <c r="N361" s="3" t="str">
        <f>IF(EmployeeData[[#This Row],[Compa-Ratio]]&lt;0.85,"less than 0.85",IF(EmployeeData[[#This Row],[Compa-Ratio]]&lt;1,"0.85-&lt;1.00",IF(EmployeeData[[#This Row],[Compa-Ratio]]&lt;1.15,"1.00-&lt;1.15",IF(EmployeeData[[#This Row],[Compa-Ratio]]&gt;=1.15,"1.15+"))))</f>
        <v>1.00-&lt;1.15</v>
      </c>
      <c r="O361" t="s">
        <v>37</v>
      </c>
      <c r="P361" t="s">
        <v>38</v>
      </c>
      <c r="Q361">
        <v>25</v>
      </c>
      <c r="R36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61">
        <v>76</v>
      </c>
      <c r="T361" t="str" cm="1">
        <f t="array" ref="T361">_xlfn.IFS(EmployeeData[[#This Row],[Engagement Score]]&lt;50,"Low",EmployeeData[[#This Row],[Engagement Score]]
&lt;70,"Moderate",
EmployeeData[[#This Row],[Engagement Score]]&lt;85,"High",TRUE,"Very high")</f>
        <v>High</v>
      </c>
      <c r="U361">
        <v>12</v>
      </c>
      <c r="V361">
        <v>2.2000000000000002</v>
      </c>
      <c r="W361" t="s">
        <v>50</v>
      </c>
      <c r="X361" t="s">
        <v>26</v>
      </c>
      <c r="Y361">
        <v>37</v>
      </c>
      <c r="Z361" t="s">
        <v>26</v>
      </c>
      <c r="AA361">
        <f>IF(EmployeeData[[#This Row],[Attrition]]="Yes",1,0)</f>
        <v>0</v>
      </c>
    </row>
    <row r="362" spans="1:27">
      <c r="A362" t="s">
        <v>413</v>
      </c>
      <c r="B362" t="str">
        <f>VLOOKUP(EmployeeData[[#This Row],[Employee ID]],GenderData[#All],2,FALSE)</f>
        <v>Female</v>
      </c>
      <c r="C362" t="s">
        <v>21</v>
      </c>
      <c r="D362" t="s">
        <v>22</v>
      </c>
      <c r="E362" t="s">
        <v>45</v>
      </c>
      <c r="F362" t="s">
        <v>36</v>
      </c>
      <c r="G362">
        <v>26</v>
      </c>
      <c r="H362" t="str">
        <f>IF(EmployeeData[[#This Row],[Age]]&lt;=31,"18-31",IF(EmployeeData[[#This Row],[Age]]&lt;=45,"32-45",IF(EmployeeData[[#This Row],[Age]]&lt;=59,"46-59",IF(EmployeeData[[#This Row],[Age]]&lt;=73,"60-73"))))</f>
        <v>18-31</v>
      </c>
      <c r="I362">
        <v>2.7</v>
      </c>
      <c r="J36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62">
        <v>2.7</v>
      </c>
      <c r="L362" s="2">
        <v>87300</v>
      </c>
      <c r="M362" s="3">
        <v>1.1599999999999999</v>
      </c>
      <c r="N362" s="3" t="str">
        <f>IF(EmployeeData[[#This Row],[Compa-Ratio]]&lt;0.85,"less than 0.85",IF(EmployeeData[[#This Row],[Compa-Ratio]]&lt;1,"0.85-&lt;1.00",IF(EmployeeData[[#This Row],[Compa-Ratio]]&lt;1.15,"1.00-&lt;1.15",IF(EmployeeData[[#This Row],[Compa-Ratio]]&gt;=1.15,"1.15+"))))</f>
        <v>1.15+</v>
      </c>
      <c r="O362" t="s">
        <v>25</v>
      </c>
      <c r="P362" t="s">
        <v>26</v>
      </c>
      <c r="Q362">
        <v>15</v>
      </c>
      <c r="R3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62">
        <v>80</v>
      </c>
      <c r="T362" t="str" cm="1">
        <f t="array" ref="T362">_xlfn.IFS(EmployeeData[[#This Row],[Engagement Score]]&lt;50,"Low",EmployeeData[[#This Row],[Engagement Score]]
&lt;70,"Moderate",
EmployeeData[[#This Row],[Engagement Score]]&lt;85,"High",TRUE,"Very high")</f>
        <v>High</v>
      </c>
      <c r="U362">
        <v>2</v>
      </c>
      <c r="V362">
        <v>0.7</v>
      </c>
      <c r="W362" t="s">
        <v>50</v>
      </c>
      <c r="X362" t="s">
        <v>26</v>
      </c>
      <c r="Y362">
        <v>6</v>
      </c>
      <c r="Z362" t="s">
        <v>26</v>
      </c>
      <c r="AA362">
        <f>IF(EmployeeData[[#This Row],[Attrition]]="Yes",1,0)</f>
        <v>0</v>
      </c>
    </row>
    <row r="363" spans="1:27">
      <c r="A363" t="s">
        <v>414</v>
      </c>
      <c r="B363" t="str">
        <f>VLOOKUP(EmployeeData[[#This Row],[Employee ID]],GenderData[#All],2,FALSE)</f>
        <v>Male</v>
      </c>
      <c r="C363" t="s">
        <v>40</v>
      </c>
      <c r="D363" t="s">
        <v>40</v>
      </c>
      <c r="E363" t="s">
        <v>45</v>
      </c>
      <c r="F363" t="s">
        <v>24</v>
      </c>
      <c r="G363">
        <v>42</v>
      </c>
      <c r="H363" t="str">
        <f>IF(EmployeeData[[#This Row],[Age]]&lt;=31,"18-31",IF(EmployeeData[[#This Row],[Age]]&lt;=45,"32-45",IF(EmployeeData[[#This Row],[Age]]&lt;=59,"46-59",IF(EmployeeData[[#This Row],[Age]]&lt;=73,"60-73"))))</f>
        <v>32-45</v>
      </c>
      <c r="I363">
        <v>4.7</v>
      </c>
      <c r="J36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63">
        <v>1.4</v>
      </c>
      <c r="L363" s="2">
        <v>51700</v>
      </c>
      <c r="M363" s="3">
        <v>1.07</v>
      </c>
      <c r="N363" s="3" t="str">
        <f>IF(EmployeeData[[#This Row],[Compa-Ratio]]&lt;0.85,"less than 0.85",IF(EmployeeData[[#This Row],[Compa-Ratio]]&lt;1,"0.85-&lt;1.00",IF(EmployeeData[[#This Row],[Compa-Ratio]]&lt;1.15,"1.00-&lt;1.15",IF(EmployeeData[[#This Row],[Compa-Ratio]]&gt;=1.15,"1.15+"))))</f>
        <v>1.00-&lt;1.15</v>
      </c>
      <c r="O363" t="s">
        <v>25</v>
      </c>
      <c r="P363" t="s">
        <v>26</v>
      </c>
      <c r="Q363">
        <v>8</v>
      </c>
      <c r="R36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63">
        <v>81</v>
      </c>
      <c r="T363" t="str" cm="1">
        <f t="array" ref="T363">_xlfn.IFS(EmployeeData[[#This Row],[Engagement Score]]&lt;50,"Low",EmployeeData[[#This Row],[Engagement Score]]
&lt;70,"Moderate",
EmployeeData[[#This Row],[Engagement Score]]&lt;85,"High",TRUE,"Very high")</f>
        <v>High</v>
      </c>
      <c r="U363">
        <v>12</v>
      </c>
      <c r="V363">
        <v>5.6</v>
      </c>
      <c r="W363" t="s">
        <v>33</v>
      </c>
      <c r="X363" t="s">
        <v>26</v>
      </c>
      <c r="Y363">
        <v>35</v>
      </c>
      <c r="Z363" t="s">
        <v>26</v>
      </c>
      <c r="AA363">
        <f>IF(EmployeeData[[#This Row],[Attrition]]="Yes",1,0)</f>
        <v>0</v>
      </c>
    </row>
    <row r="364" spans="1:27">
      <c r="A364" t="s">
        <v>415</v>
      </c>
      <c r="B364" t="str">
        <f>VLOOKUP(EmployeeData[[#This Row],[Employee ID]],GenderData[#All],2,FALSE)</f>
        <v>Male</v>
      </c>
      <c r="C364" t="s">
        <v>21</v>
      </c>
      <c r="D364" t="s">
        <v>22</v>
      </c>
      <c r="E364" t="s">
        <v>23</v>
      </c>
      <c r="F364" t="s">
        <v>32</v>
      </c>
      <c r="G364">
        <v>45</v>
      </c>
      <c r="H364" t="str">
        <f>IF(EmployeeData[[#This Row],[Age]]&lt;=31,"18-31",IF(EmployeeData[[#This Row],[Age]]&lt;=45,"32-45",IF(EmployeeData[[#This Row],[Age]]&lt;=59,"46-59",IF(EmployeeData[[#This Row],[Age]]&lt;=73,"60-73"))))</f>
        <v>32-45</v>
      </c>
      <c r="I364">
        <v>13.6</v>
      </c>
      <c r="J36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64">
        <v>1.9</v>
      </c>
      <c r="L364" s="2">
        <v>63900</v>
      </c>
      <c r="M364" s="3">
        <v>1.04</v>
      </c>
      <c r="N364" s="3" t="str">
        <f>IF(EmployeeData[[#This Row],[Compa-Ratio]]&lt;0.85,"less than 0.85",IF(EmployeeData[[#This Row],[Compa-Ratio]]&lt;1,"0.85-&lt;1.00",IF(EmployeeData[[#This Row],[Compa-Ratio]]&lt;1.15,"1.00-&lt;1.15",IF(EmployeeData[[#This Row],[Compa-Ratio]]&gt;=1.15,"1.15+"))))</f>
        <v>1.00-&lt;1.15</v>
      </c>
      <c r="O364" t="s">
        <v>75</v>
      </c>
      <c r="P364" t="s">
        <v>26</v>
      </c>
      <c r="Q364">
        <v>11</v>
      </c>
      <c r="R36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64">
        <v>67</v>
      </c>
      <c r="T364" t="str" cm="1">
        <f t="array" ref="T364">_xlfn.IFS(EmployeeData[[#This Row],[Engagement Score]]&lt;50,"Low",EmployeeData[[#This Row],[Engagement Score]]
&lt;70,"Moderate",
EmployeeData[[#This Row],[Engagement Score]]&lt;85,"High",TRUE,"Very high")</f>
        <v>Moderate</v>
      </c>
      <c r="U364">
        <v>5</v>
      </c>
      <c r="V364">
        <v>6.1</v>
      </c>
      <c r="W364" t="s">
        <v>33</v>
      </c>
      <c r="X364" t="s">
        <v>26</v>
      </c>
      <c r="Y364">
        <v>25</v>
      </c>
      <c r="Z364" t="s">
        <v>26</v>
      </c>
      <c r="AA364">
        <f>IF(EmployeeData[[#This Row],[Attrition]]="Yes",1,0)</f>
        <v>0</v>
      </c>
    </row>
    <row r="365" spans="1:27">
      <c r="A365" t="s">
        <v>416</v>
      </c>
      <c r="B365" t="str">
        <f>VLOOKUP(EmployeeData[[#This Row],[Employee ID]],GenderData[#All],2,FALSE)</f>
        <v>Male</v>
      </c>
      <c r="C365" t="s">
        <v>40</v>
      </c>
      <c r="D365" t="s">
        <v>40</v>
      </c>
      <c r="E365" t="s">
        <v>23</v>
      </c>
      <c r="F365" t="s">
        <v>32</v>
      </c>
      <c r="G365">
        <v>37</v>
      </c>
      <c r="H365" t="str">
        <f>IF(EmployeeData[[#This Row],[Age]]&lt;=31,"18-31",IF(EmployeeData[[#This Row],[Age]]&lt;=45,"32-45",IF(EmployeeData[[#This Row],[Age]]&lt;=59,"46-59",IF(EmployeeData[[#This Row],[Age]]&lt;=73,"60-73"))))</f>
        <v>32-45</v>
      </c>
      <c r="I365">
        <v>3.3</v>
      </c>
      <c r="J3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65">
        <v>2.8</v>
      </c>
      <c r="L365" s="2">
        <v>55200</v>
      </c>
      <c r="M365" s="3">
        <v>0.93</v>
      </c>
      <c r="N365" s="3" t="str">
        <f>IF(EmployeeData[[#This Row],[Compa-Ratio]]&lt;0.85,"less than 0.85",IF(EmployeeData[[#This Row],[Compa-Ratio]]&lt;1,"0.85-&lt;1.00",IF(EmployeeData[[#This Row],[Compa-Ratio]]&lt;1.15,"1.00-&lt;1.15",IF(EmployeeData[[#This Row],[Compa-Ratio]]&gt;=1.15,"1.15+"))))</f>
        <v>0.85-&lt;1.00</v>
      </c>
      <c r="O365" t="s">
        <v>25</v>
      </c>
      <c r="P365" t="s">
        <v>26</v>
      </c>
      <c r="Q365">
        <v>11</v>
      </c>
      <c r="R36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65">
        <v>76</v>
      </c>
      <c r="T365" t="str" cm="1">
        <f t="array" ref="T365">_xlfn.IFS(EmployeeData[[#This Row],[Engagement Score]]&lt;50,"Low",EmployeeData[[#This Row],[Engagement Score]]
&lt;70,"Moderate",
EmployeeData[[#This Row],[Engagement Score]]&lt;85,"High",TRUE,"Very high")</f>
        <v>High</v>
      </c>
      <c r="U365">
        <v>7</v>
      </c>
      <c r="V365">
        <v>1.3</v>
      </c>
      <c r="W365" t="s">
        <v>27</v>
      </c>
      <c r="X365" t="s">
        <v>38</v>
      </c>
      <c r="Y365">
        <v>36</v>
      </c>
      <c r="Z365" t="s">
        <v>26</v>
      </c>
      <c r="AA365">
        <f>IF(EmployeeData[[#This Row],[Attrition]]="Yes",1,0)</f>
        <v>0</v>
      </c>
    </row>
    <row r="366" spans="1:27">
      <c r="A366" t="s">
        <v>417</v>
      </c>
      <c r="B366" t="str">
        <f>VLOOKUP(EmployeeData[[#This Row],[Employee ID]],GenderData[#All],2,FALSE)</f>
        <v>Male</v>
      </c>
      <c r="C366" t="s">
        <v>29</v>
      </c>
      <c r="D366" t="s">
        <v>30</v>
      </c>
      <c r="E366" t="s">
        <v>45</v>
      </c>
      <c r="F366" t="s">
        <v>32</v>
      </c>
      <c r="G366">
        <v>46</v>
      </c>
      <c r="H366" t="str">
        <f>IF(EmployeeData[[#This Row],[Age]]&lt;=31,"18-31",IF(EmployeeData[[#This Row],[Age]]&lt;=45,"32-45",IF(EmployeeData[[#This Row],[Age]]&lt;=59,"46-59",IF(EmployeeData[[#This Row],[Age]]&lt;=73,"60-73"))))</f>
        <v>46-59</v>
      </c>
      <c r="I366">
        <v>6.5</v>
      </c>
      <c r="J36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66">
        <v>3</v>
      </c>
      <c r="L366" s="2">
        <v>62000</v>
      </c>
      <c r="M366" s="3">
        <v>1</v>
      </c>
      <c r="N366" s="3" t="str">
        <f>IF(EmployeeData[[#This Row],[Compa-Ratio]]&lt;0.85,"less than 0.85",IF(EmployeeData[[#This Row],[Compa-Ratio]]&lt;1,"0.85-&lt;1.00",IF(EmployeeData[[#This Row],[Compa-Ratio]]&lt;1.15,"1.00-&lt;1.15",IF(EmployeeData[[#This Row],[Compa-Ratio]]&gt;=1.15,"1.15+"))))</f>
        <v>1.00-&lt;1.15</v>
      </c>
      <c r="O366" t="s">
        <v>37</v>
      </c>
      <c r="P366" t="s">
        <v>26</v>
      </c>
      <c r="Q366">
        <v>22</v>
      </c>
      <c r="R36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66">
        <v>89</v>
      </c>
      <c r="T366" t="str" cm="1">
        <f t="array" ref="T366">_xlfn.IFS(EmployeeData[[#This Row],[Engagement Score]]&lt;50,"Low",EmployeeData[[#This Row],[Engagement Score]]
&lt;70,"Moderate",
EmployeeData[[#This Row],[Engagement Score]]&lt;85,"High",TRUE,"Very high")</f>
        <v>Very high</v>
      </c>
      <c r="U366">
        <v>4</v>
      </c>
      <c r="V366">
        <v>2</v>
      </c>
      <c r="W366" t="s">
        <v>50</v>
      </c>
      <c r="X366" t="s">
        <v>26</v>
      </c>
      <c r="Y366">
        <v>19</v>
      </c>
      <c r="Z366" t="s">
        <v>26</v>
      </c>
      <c r="AA366">
        <f>IF(EmployeeData[[#This Row],[Attrition]]="Yes",1,0)</f>
        <v>0</v>
      </c>
    </row>
    <row r="367" spans="1:27">
      <c r="A367" t="s">
        <v>418</v>
      </c>
      <c r="B367" t="str">
        <f>VLOOKUP(EmployeeData[[#This Row],[Employee ID]],GenderData[#All],2,FALSE)</f>
        <v>Female</v>
      </c>
      <c r="C367" t="s">
        <v>21</v>
      </c>
      <c r="D367" t="s">
        <v>22</v>
      </c>
      <c r="E367" t="s">
        <v>45</v>
      </c>
      <c r="F367" t="s">
        <v>24</v>
      </c>
      <c r="G367">
        <v>39</v>
      </c>
      <c r="H367" t="str">
        <f>IF(EmployeeData[[#This Row],[Age]]&lt;=31,"18-31",IF(EmployeeData[[#This Row],[Age]]&lt;=45,"32-45",IF(EmployeeData[[#This Row],[Age]]&lt;=59,"46-59",IF(EmployeeData[[#This Row],[Age]]&lt;=73,"60-73"))))</f>
        <v>32-45</v>
      </c>
      <c r="I367">
        <v>3.4</v>
      </c>
      <c r="J3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67">
        <v>2.4</v>
      </c>
      <c r="L367" s="2">
        <v>45200</v>
      </c>
      <c r="M367" s="3">
        <v>0.9</v>
      </c>
      <c r="N367" s="3" t="str">
        <f>IF(EmployeeData[[#This Row],[Compa-Ratio]]&lt;0.85,"less than 0.85",IF(EmployeeData[[#This Row],[Compa-Ratio]]&lt;1,"0.85-&lt;1.00",IF(EmployeeData[[#This Row],[Compa-Ratio]]&lt;1.15,"1.00-&lt;1.15",IF(EmployeeData[[#This Row],[Compa-Ratio]]&gt;=1.15,"1.15+"))))</f>
        <v>0.85-&lt;1.00</v>
      </c>
      <c r="O367" t="s">
        <v>37</v>
      </c>
      <c r="P367" t="s">
        <v>38</v>
      </c>
      <c r="Q367">
        <v>18</v>
      </c>
      <c r="R3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67">
        <v>94</v>
      </c>
      <c r="T367" t="str" cm="1">
        <f t="array" ref="T367">_xlfn.IFS(EmployeeData[[#This Row],[Engagement Score]]&lt;50,"Low",EmployeeData[[#This Row],[Engagement Score]]
&lt;70,"Moderate",
EmployeeData[[#This Row],[Engagement Score]]&lt;85,"High",TRUE,"Very high")</f>
        <v>Very high</v>
      </c>
      <c r="U367">
        <v>5</v>
      </c>
      <c r="V367">
        <v>0.4</v>
      </c>
      <c r="W367" t="s">
        <v>33</v>
      </c>
      <c r="X367" t="s">
        <v>26</v>
      </c>
      <c r="Y367">
        <v>8</v>
      </c>
      <c r="Z367" t="s">
        <v>26</v>
      </c>
      <c r="AA367">
        <f>IF(EmployeeData[[#This Row],[Attrition]]="Yes",1,0)</f>
        <v>0</v>
      </c>
    </row>
    <row r="368" spans="1:27">
      <c r="A368" t="s">
        <v>419</v>
      </c>
      <c r="B368" t="str">
        <f>VLOOKUP(EmployeeData[[#This Row],[Employee ID]],GenderData[#All],2,FALSE)</f>
        <v>Female</v>
      </c>
      <c r="C368" t="s">
        <v>29</v>
      </c>
      <c r="D368" t="s">
        <v>30</v>
      </c>
      <c r="E368" t="s">
        <v>55</v>
      </c>
      <c r="F368" t="s">
        <v>32</v>
      </c>
      <c r="G368">
        <v>49</v>
      </c>
      <c r="H368" t="str">
        <f>IF(EmployeeData[[#This Row],[Age]]&lt;=31,"18-31",IF(EmployeeData[[#This Row],[Age]]&lt;=45,"32-45",IF(EmployeeData[[#This Row],[Age]]&lt;=59,"46-59",IF(EmployeeData[[#This Row],[Age]]&lt;=73,"60-73"))))</f>
        <v>46-59</v>
      </c>
      <c r="I368">
        <v>2.2999999999999998</v>
      </c>
      <c r="J3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68">
        <v>2.2999999999999998</v>
      </c>
      <c r="L368" s="2">
        <v>59700</v>
      </c>
      <c r="M368" s="3">
        <v>1.03</v>
      </c>
      <c r="N368" s="3" t="str">
        <f>IF(EmployeeData[[#This Row],[Compa-Ratio]]&lt;0.85,"less than 0.85",IF(EmployeeData[[#This Row],[Compa-Ratio]]&lt;1,"0.85-&lt;1.00",IF(EmployeeData[[#This Row],[Compa-Ratio]]&lt;1.15,"1.00-&lt;1.15",IF(EmployeeData[[#This Row],[Compa-Ratio]]&gt;=1.15,"1.15+"))))</f>
        <v>1.00-&lt;1.15</v>
      </c>
      <c r="O368" t="s">
        <v>25</v>
      </c>
      <c r="P368" t="s">
        <v>26</v>
      </c>
      <c r="Q368">
        <v>4</v>
      </c>
      <c r="R36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68">
        <v>72</v>
      </c>
      <c r="T368" t="str" cm="1">
        <f t="array" ref="T368">_xlfn.IFS(EmployeeData[[#This Row],[Engagement Score]]&lt;50,"Low",EmployeeData[[#This Row],[Engagement Score]]
&lt;70,"Moderate",
EmployeeData[[#This Row],[Engagement Score]]&lt;85,"High",TRUE,"Very high")</f>
        <v>High</v>
      </c>
      <c r="U368">
        <v>3</v>
      </c>
      <c r="V368">
        <v>5.3</v>
      </c>
      <c r="W368" t="s">
        <v>33</v>
      </c>
      <c r="X368" t="s">
        <v>38</v>
      </c>
      <c r="Y368">
        <v>9</v>
      </c>
      <c r="Z368" t="s">
        <v>38</v>
      </c>
      <c r="AA368">
        <f>IF(EmployeeData[[#This Row],[Attrition]]="Yes",1,0)</f>
        <v>1</v>
      </c>
    </row>
    <row r="369" spans="1:27">
      <c r="A369" t="s">
        <v>420</v>
      </c>
      <c r="B369" t="str">
        <f>VLOOKUP(EmployeeData[[#This Row],[Employee ID]],GenderData[#All],2,FALSE)</f>
        <v>Female</v>
      </c>
      <c r="C369" t="s">
        <v>29</v>
      </c>
      <c r="D369" t="s">
        <v>30</v>
      </c>
      <c r="E369" t="s">
        <v>23</v>
      </c>
      <c r="F369" t="s">
        <v>36</v>
      </c>
      <c r="G369">
        <v>24</v>
      </c>
      <c r="H369" t="str">
        <f>IF(EmployeeData[[#This Row],[Age]]&lt;=31,"18-31",IF(EmployeeData[[#This Row],[Age]]&lt;=45,"32-45",IF(EmployeeData[[#This Row],[Age]]&lt;=59,"46-59",IF(EmployeeData[[#This Row],[Age]]&lt;=73,"60-73"))))</f>
        <v>18-31</v>
      </c>
      <c r="I369">
        <v>9.1</v>
      </c>
      <c r="J36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69">
        <v>2.9</v>
      </c>
      <c r="L369" s="2">
        <v>74800</v>
      </c>
      <c r="M369" s="3">
        <v>0.94</v>
      </c>
      <c r="N369" s="3" t="str">
        <f>IF(EmployeeData[[#This Row],[Compa-Ratio]]&lt;0.85,"less than 0.85",IF(EmployeeData[[#This Row],[Compa-Ratio]]&lt;1,"0.85-&lt;1.00",IF(EmployeeData[[#This Row],[Compa-Ratio]]&lt;1.15,"1.00-&lt;1.15",IF(EmployeeData[[#This Row],[Compa-Ratio]]&gt;=1.15,"1.15+"))))</f>
        <v>0.85-&lt;1.00</v>
      </c>
      <c r="O369" t="s">
        <v>25</v>
      </c>
      <c r="P369" t="s">
        <v>26</v>
      </c>
      <c r="Q369">
        <v>12</v>
      </c>
      <c r="R36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69">
        <v>74</v>
      </c>
      <c r="T369" t="str" cm="1">
        <f t="array" ref="T369">_xlfn.IFS(EmployeeData[[#This Row],[Engagement Score]]&lt;50,"Low",EmployeeData[[#This Row],[Engagement Score]]
&lt;70,"Moderate",
EmployeeData[[#This Row],[Engagement Score]]&lt;85,"High",TRUE,"Very high")</f>
        <v>High</v>
      </c>
      <c r="U369">
        <v>2</v>
      </c>
      <c r="V369">
        <v>0.9</v>
      </c>
      <c r="W369" t="s">
        <v>33</v>
      </c>
      <c r="X369" t="s">
        <v>26</v>
      </c>
      <c r="Y369">
        <v>8</v>
      </c>
      <c r="Z369" t="s">
        <v>26</v>
      </c>
      <c r="AA369">
        <f>IF(EmployeeData[[#This Row],[Attrition]]="Yes",1,0)</f>
        <v>0</v>
      </c>
    </row>
    <row r="370" spans="1:27">
      <c r="A370" t="s">
        <v>421</v>
      </c>
      <c r="B370" t="str">
        <f>VLOOKUP(EmployeeData[[#This Row],[Employee ID]],GenderData[#All],2,FALSE)</f>
        <v>Male</v>
      </c>
      <c r="C370" t="s">
        <v>43</v>
      </c>
      <c r="D370" t="s">
        <v>44</v>
      </c>
      <c r="E370" t="s">
        <v>55</v>
      </c>
      <c r="F370" t="s">
        <v>24</v>
      </c>
      <c r="G370">
        <v>35</v>
      </c>
      <c r="H370" t="str">
        <f>IF(EmployeeData[[#This Row],[Age]]&lt;=31,"18-31",IF(EmployeeData[[#This Row],[Age]]&lt;=45,"32-45",IF(EmployeeData[[#This Row],[Age]]&lt;=59,"46-59",IF(EmployeeData[[#This Row],[Age]]&lt;=73,"60-73"))))</f>
        <v>32-45</v>
      </c>
      <c r="I370">
        <v>0.6</v>
      </c>
      <c r="J37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70">
        <v>0.6</v>
      </c>
      <c r="L370" s="2">
        <v>42800</v>
      </c>
      <c r="M370" s="3">
        <v>0.9</v>
      </c>
      <c r="N370" s="3" t="str">
        <f>IF(EmployeeData[[#This Row],[Compa-Ratio]]&lt;0.85,"less than 0.85",IF(EmployeeData[[#This Row],[Compa-Ratio]]&lt;1,"0.85-&lt;1.00",IF(EmployeeData[[#This Row],[Compa-Ratio]]&lt;1.15,"1.00-&lt;1.15",IF(EmployeeData[[#This Row],[Compa-Ratio]]&gt;=1.15,"1.15+"))))</f>
        <v>0.85-&lt;1.00</v>
      </c>
      <c r="O370" t="s">
        <v>25</v>
      </c>
      <c r="P370" t="s">
        <v>26</v>
      </c>
      <c r="Q370">
        <v>24</v>
      </c>
      <c r="R37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0">
        <v>85</v>
      </c>
      <c r="T370" t="str" cm="1">
        <f t="array" ref="T370">_xlfn.IFS(EmployeeData[[#This Row],[Engagement Score]]&lt;50,"Low",EmployeeData[[#This Row],[Engagement Score]]
&lt;70,"Moderate",
EmployeeData[[#This Row],[Engagement Score]]&lt;85,"High",TRUE,"Very high")</f>
        <v>Very high</v>
      </c>
      <c r="U370">
        <v>2</v>
      </c>
      <c r="V370">
        <v>2.5</v>
      </c>
      <c r="W370" t="s">
        <v>27</v>
      </c>
      <c r="X370" t="s">
        <v>26</v>
      </c>
      <c r="Y370">
        <v>30</v>
      </c>
      <c r="Z370" t="s">
        <v>26</v>
      </c>
      <c r="AA370">
        <f>IF(EmployeeData[[#This Row],[Attrition]]="Yes",1,0)</f>
        <v>0</v>
      </c>
    </row>
    <row r="371" spans="1:27">
      <c r="A371" t="s">
        <v>422</v>
      </c>
      <c r="B371" t="str">
        <f>VLOOKUP(EmployeeData[[#This Row],[Employee ID]],GenderData[#All],2,FALSE)</f>
        <v>Female</v>
      </c>
      <c r="C371" t="s">
        <v>48</v>
      </c>
      <c r="D371" t="s">
        <v>49</v>
      </c>
      <c r="E371" t="s">
        <v>23</v>
      </c>
      <c r="F371" t="s">
        <v>24</v>
      </c>
      <c r="G371">
        <v>37</v>
      </c>
      <c r="H371" t="str">
        <f>IF(EmployeeData[[#This Row],[Age]]&lt;=31,"18-31",IF(EmployeeData[[#This Row],[Age]]&lt;=45,"32-45",IF(EmployeeData[[#This Row],[Age]]&lt;=59,"46-59",IF(EmployeeData[[#This Row],[Age]]&lt;=73,"60-73"))))</f>
        <v>32-45</v>
      </c>
      <c r="I371">
        <v>7.6</v>
      </c>
      <c r="J37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71">
        <v>2.6</v>
      </c>
      <c r="L371" s="2">
        <v>37700</v>
      </c>
      <c r="M371" s="3">
        <v>0.82</v>
      </c>
      <c r="N371" s="3" t="str">
        <f>IF(EmployeeData[[#This Row],[Compa-Ratio]]&lt;0.85,"less than 0.85",IF(EmployeeData[[#This Row],[Compa-Ratio]]&lt;1,"0.85-&lt;1.00",IF(EmployeeData[[#This Row],[Compa-Ratio]]&lt;1.15,"1.00-&lt;1.15",IF(EmployeeData[[#This Row],[Compa-Ratio]]&gt;=1.15,"1.15+"))))</f>
        <v>less than 0.85</v>
      </c>
      <c r="O371" t="s">
        <v>37</v>
      </c>
      <c r="P371" t="s">
        <v>26</v>
      </c>
      <c r="Q371">
        <v>19</v>
      </c>
      <c r="R3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1">
        <v>49</v>
      </c>
      <c r="T371" t="str" cm="1">
        <f t="array" ref="T371">_xlfn.IFS(EmployeeData[[#This Row],[Engagement Score]]&lt;50,"Low",EmployeeData[[#This Row],[Engagement Score]]
&lt;70,"Moderate",
EmployeeData[[#This Row],[Engagement Score]]&lt;85,"High",TRUE,"Very high")</f>
        <v>Low</v>
      </c>
      <c r="U371">
        <v>10</v>
      </c>
      <c r="V371">
        <v>1.1000000000000001</v>
      </c>
      <c r="W371" t="s">
        <v>50</v>
      </c>
      <c r="X371" t="s">
        <v>26</v>
      </c>
      <c r="Y371">
        <v>42</v>
      </c>
      <c r="Z371" t="s">
        <v>26</v>
      </c>
      <c r="AA371">
        <f>IF(EmployeeData[[#This Row],[Attrition]]="Yes",1,0)</f>
        <v>0</v>
      </c>
    </row>
    <row r="372" spans="1:27">
      <c r="A372" t="s">
        <v>423</v>
      </c>
      <c r="B372" t="str">
        <f>VLOOKUP(EmployeeData[[#This Row],[Employee ID]],GenderData[#All],2,FALSE)</f>
        <v>Male</v>
      </c>
      <c r="C372" t="s">
        <v>48</v>
      </c>
      <c r="D372" t="s">
        <v>49</v>
      </c>
      <c r="E372" t="s">
        <v>45</v>
      </c>
      <c r="F372" t="s">
        <v>59</v>
      </c>
      <c r="G372">
        <v>21</v>
      </c>
      <c r="H372" t="str">
        <f>IF(EmployeeData[[#This Row],[Age]]&lt;=31,"18-31",IF(EmployeeData[[#This Row],[Age]]&lt;=45,"32-45",IF(EmployeeData[[#This Row],[Age]]&lt;=59,"46-59",IF(EmployeeData[[#This Row],[Age]]&lt;=73,"60-73"))))</f>
        <v>18-31</v>
      </c>
      <c r="I372">
        <v>0.5</v>
      </c>
      <c r="J372"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72">
        <v>0.5</v>
      </c>
      <c r="L372" s="2">
        <v>90800</v>
      </c>
      <c r="M372" s="3">
        <v>0.91</v>
      </c>
      <c r="N372" s="3" t="str">
        <f>IF(EmployeeData[[#This Row],[Compa-Ratio]]&lt;0.85,"less than 0.85",IF(EmployeeData[[#This Row],[Compa-Ratio]]&lt;1,"0.85-&lt;1.00",IF(EmployeeData[[#This Row],[Compa-Ratio]]&lt;1.15,"1.00-&lt;1.15",IF(EmployeeData[[#This Row],[Compa-Ratio]]&gt;=1.15,"1.15+"))))</f>
        <v>0.85-&lt;1.00</v>
      </c>
      <c r="O372" t="s">
        <v>25</v>
      </c>
      <c r="P372" t="s">
        <v>26</v>
      </c>
      <c r="Q372">
        <v>21</v>
      </c>
      <c r="R37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2">
        <v>68</v>
      </c>
      <c r="T372" t="str" cm="1">
        <f t="array" ref="T372">_xlfn.IFS(EmployeeData[[#This Row],[Engagement Score]]&lt;50,"Low",EmployeeData[[#This Row],[Engagement Score]]
&lt;70,"Moderate",
EmployeeData[[#This Row],[Engagement Score]]&lt;85,"High",TRUE,"Very high")</f>
        <v>Moderate</v>
      </c>
      <c r="U372">
        <v>5</v>
      </c>
      <c r="V372">
        <v>2.6</v>
      </c>
      <c r="W372" t="s">
        <v>50</v>
      </c>
      <c r="X372" t="s">
        <v>38</v>
      </c>
      <c r="Y372">
        <v>17</v>
      </c>
      <c r="Z372" t="s">
        <v>26</v>
      </c>
      <c r="AA372">
        <f>IF(EmployeeData[[#This Row],[Attrition]]="Yes",1,0)</f>
        <v>0</v>
      </c>
    </row>
    <row r="373" spans="1:27">
      <c r="A373" t="s">
        <v>424</v>
      </c>
      <c r="B373" t="str">
        <f>VLOOKUP(EmployeeData[[#This Row],[Employee ID]],GenderData[#All],2,FALSE)</f>
        <v>Female</v>
      </c>
      <c r="C373" t="s">
        <v>48</v>
      </c>
      <c r="D373" t="s">
        <v>49</v>
      </c>
      <c r="E373" t="s">
        <v>23</v>
      </c>
      <c r="F373" t="s">
        <v>24</v>
      </c>
      <c r="G373">
        <v>28</v>
      </c>
      <c r="H373" t="str">
        <f>IF(EmployeeData[[#This Row],[Age]]&lt;=31,"18-31",IF(EmployeeData[[#This Row],[Age]]&lt;=45,"32-45",IF(EmployeeData[[#This Row],[Age]]&lt;=59,"46-59",IF(EmployeeData[[#This Row],[Age]]&lt;=73,"60-73"))))</f>
        <v>18-31</v>
      </c>
      <c r="I373">
        <v>7.1</v>
      </c>
      <c r="J37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73">
        <v>1.1000000000000001</v>
      </c>
      <c r="L373" s="2">
        <v>49000</v>
      </c>
      <c r="M373" s="3">
        <v>0.99</v>
      </c>
      <c r="N373" s="3" t="str">
        <f>IF(EmployeeData[[#This Row],[Compa-Ratio]]&lt;0.85,"less than 0.85",IF(EmployeeData[[#This Row],[Compa-Ratio]]&lt;1,"0.85-&lt;1.00",IF(EmployeeData[[#This Row],[Compa-Ratio]]&lt;1.15,"1.00-&lt;1.15",IF(EmployeeData[[#This Row],[Compa-Ratio]]&gt;=1.15,"1.15+"))))</f>
        <v>0.85-&lt;1.00</v>
      </c>
      <c r="O373" t="s">
        <v>25</v>
      </c>
      <c r="P373" t="s">
        <v>26</v>
      </c>
      <c r="Q373">
        <v>19</v>
      </c>
      <c r="R3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3">
        <v>88</v>
      </c>
      <c r="T373" t="str" cm="1">
        <f t="array" ref="T373">_xlfn.IFS(EmployeeData[[#This Row],[Engagement Score]]&lt;50,"Low",EmployeeData[[#This Row],[Engagement Score]]
&lt;70,"Moderate",
EmployeeData[[#This Row],[Engagement Score]]&lt;85,"High",TRUE,"Very high")</f>
        <v>Very high</v>
      </c>
      <c r="U373">
        <v>2</v>
      </c>
      <c r="V373">
        <v>4.5999999999999996</v>
      </c>
      <c r="W373" t="s">
        <v>33</v>
      </c>
      <c r="X373" t="s">
        <v>38</v>
      </c>
      <c r="Y373">
        <v>32</v>
      </c>
      <c r="Z373" t="s">
        <v>26</v>
      </c>
      <c r="AA373">
        <f>IF(EmployeeData[[#This Row],[Attrition]]="Yes",1,0)</f>
        <v>0</v>
      </c>
    </row>
    <row r="374" spans="1:27">
      <c r="A374" t="s">
        <v>425</v>
      </c>
      <c r="B374" t="str">
        <f>VLOOKUP(EmployeeData[[#This Row],[Employee ID]],GenderData[#All],2,FALSE)</f>
        <v>Male</v>
      </c>
      <c r="C374" t="s">
        <v>48</v>
      </c>
      <c r="D374" t="s">
        <v>49</v>
      </c>
      <c r="E374" t="s">
        <v>41</v>
      </c>
      <c r="F374" t="s">
        <v>36</v>
      </c>
      <c r="G374">
        <v>31</v>
      </c>
      <c r="H374" t="str">
        <f>IF(EmployeeData[[#This Row],[Age]]&lt;=31,"18-31",IF(EmployeeData[[#This Row],[Age]]&lt;=45,"32-45",IF(EmployeeData[[#This Row],[Age]]&lt;=59,"46-59",IF(EmployeeData[[#This Row],[Age]]&lt;=73,"60-73"))))</f>
        <v>18-31</v>
      </c>
      <c r="I374">
        <v>4</v>
      </c>
      <c r="J37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74">
        <v>0.6</v>
      </c>
      <c r="L374" s="2">
        <v>66400</v>
      </c>
      <c r="M374" s="3">
        <v>0.86</v>
      </c>
      <c r="N374" s="3" t="str">
        <f>IF(EmployeeData[[#This Row],[Compa-Ratio]]&lt;0.85,"less than 0.85",IF(EmployeeData[[#This Row],[Compa-Ratio]]&lt;1,"0.85-&lt;1.00",IF(EmployeeData[[#This Row],[Compa-Ratio]]&lt;1.15,"1.00-&lt;1.15",IF(EmployeeData[[#This Row],[Compa-Ratio]]&gt;=1.15,"1.15+"))))</f>
        <v>0.85-&lt;1.00</v>
      </c>
      <c r="O374" t="s">
        <v>37</v>
      </c>
      <c r="P374" t="s">
        <v>38</v>
      </c>
      <c r="Q374">
        <v>31</v>
      </c>
      <c r="R37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74">
        <v>80</v>
      </c>
      <c r="T374" t="str" cm="1">
        <f t="array" ref="T374">_xlfn.IFS(EmployeeData[[#This Row],[Engagement Score]]&lt;50,"Low",EmployeeData[[#This Row],[Engagement Score]]
&lt;70,"Moderate",
EmployeeData[[#This Row],[Engagement Score]]&lt;85,"High",TRUE,"Very high")</f>
        <v>High</v>
      </c>
      <c r="U374">
        <v>5</v>
      </c>
      <c r="V374">
        <v>3.8</v>
      </c>
      <c r="W374" t="s">
        <v>33</v>
      </c>
      <c r="X374" t="s">
        <v>26</v>
      </c>
      <c r="Y374">
        <v>6</v>
      </c>
      <c r="Z374" t="s">
        <v>26</v>
      </c>
      <c r="AA374">
        <f>IF(EmployeeData[[#This Row],[Attrition]]="Yes",1,0)</f>
        <v>0</v>
      </c>
    </row>
    <row r="375" spans="1:27">
      <c r="A375" t="s">
        <v>426</v>
      </c>
      <c r="B375" t="str">
        <f>VLOOKUP(EmployeeData[[#This Row],[Employee ID]],GenderData[#All],2,FALSE)</f>
        <v>Male</v>
      </c>
      <c r="C375" t="s">
        <v>35</v>
      </c>
      <c r="D375" t="s">
        <v>22</v>
      </c>
      <c r="E375" t="s">
        <v>23</v>
      </c>
      <c r="F375" t="s">
        <v>24</v>
      </c>
      <c r="G375">
        <v>47</v>
      </c>
      <c r="H375" t="str">
        <f>IF(EmployeeData[[#This Row],[Age]]&lt;=31,"18-31",IF(EmployeeData[[#This Row],[Age]]&lt;=45,"32-45",IF(EmployeeData[[#This Row],[Age]]&lt;=59,"46-59",IF(EmployeeData[[#This Row],[Age]]&lt;=73,"60-73"))))</f>
        <v>46-59</v>
      </c>
      <c r="I375">
        <v>1.8</v>
      </c>
      <c r="J37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75">
        <v>1.8</v>
      </c>
      <c r="L375" s="2">
        <v>48100</v>
      </c>
      <c r="M375" s="3">
        <v>0.95</v>
      </c>
      <c r="N375" s="3" t="str">
        <f>IF(EmployeeData[[#This Row],[Compa-Ratio]]&lt;0.85,"less than 0.85",IF(EmployeeData[[#This Row],[Compa-Ratio]]&lt;1,"0.85-&lt;1.00",IF(EmployeeData[[#This Row],[Compa-Ratio]]&lt;1.15,"1.00-&lt;1.15",IF(EmployeeData[[#This Row],[Compa-Ratio]]&gt;=1.15,"1.15+"))))</f>
        <v>0.85-&lt;1.00</v>
      </c>
      <c r="O375" t="s">
        <v>25</v>
      </c>
      <c r="P375" t="s">
        <v>26</v>
      </c>
      <c r="Q375">
        <v>18</v>
      </c>
      <c r="R3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5">
        <v>76</v>
      </c>
      <c r="T375" t="str" cm="1">
        <f t="array" ref="T375">_xlfn.IFS(EmployeeData[[#This Row],[Engagement Score]]&lt;50,"Low",EmployeeData[[#This Row],[Engagement Score]]
&lt;70,"Moderate",
EmployeeData[[#This Row],[Engagement Score]]&lt;85,"High",TRUE,"Very high")</f>
        <v>High</v>
      </c>
      <c r="U375">
        <v>1</v>
      </c>
      <c r="V375">
        <v>4</v>
      </c>
      <c r="W375" t="s">
        <v>50</v>
      </c>
      <c r="X375" t="s">
        <v>26</v>
      </c>
      <c r="Y375">
        <v>26</v>
      </c>
      <c r="Z375" t="s">
        <v>26</v>
      </c>
      <c r="AA375">
        <f>IF(EmployeeData[[#This Row],[Attrition]]="Yes",1,0)</f>
        <v>0</v>
      </c>
    </row>
    <row r="376" spans="1:27">
      <c r="A376" t="s">
        <v>427</v>
      </c>
      <c r="B376" t="str">
        <f>VLOOKUP(EmployeeData[[#This Row],[Employee ID]],GenderData[#All],2,FALSE)</f>
        <v>Female</v>
      </c>
      <c r="C376" t="s">
        <v>48</v>
      </c>
      <c r="D376" t="s">
        <v>49</v>
      </c>
      <c r="E376" t="s">
        <v>45</v>
      </c>
      <c r="F376" t="s">
        <v>24</v>
      </c>
      <c r="G376">
        <v>32</v>
      </c>
      <c r="H376" t="str">
        <f>IF(EmployeeData[[#This Row],[Age]]&lt;=31,"18-31",IF(EmployeeData[[#This Row],[Age]]&lt;=45,"32-45",IF(EmployeeData[[#This Row],[Age]]&lt;=59,"46-59",IF(EmployeeData[[#This Row],[Age]]&lt;=73,"60-73"))))</f>
        <v>32-45</v>
      </c>
      <c r="I376">
        <v>2.9</v>
      </c>
      <c r="J3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76">
        <v>0.4</v>
      </c>
      <c r="L376" s="2">
        <v>58000</v>
      </c>
      <c r="M376" s="3">
        <v>1.2</v>
      </c>
      <c r="N376" s="3" t="str">
        <f>IF(EmployeeData[[#This Row],[Compa-Ratio]]&lt;0.85,"less than 0.85",IF(EmployeeData[[#This Row],[Compa-Ratio]]&lt;1,"0.85-&lt;1.00",IF(EmployeeData[[#This Row],[Compa-Ratio]]&lt;1.15,"1.00-&lt;1.15",IF(EmployeeData[[#This Row],[Compa-Ratio]]&gt;=1.15,"1.15+"))))</f>
        <v>1.15+</v>
      </c>
      <c r="O376" t="s">
        <v>37</v>
      </c>
      <c r="P376" t="s">
        <v>26</v>
      </c>
      <c r="Q376">
        <v>13</v>
      </c>
      <c r="R37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6">
        <v>54</v>
      </c>
      <c r="T376" t="str" cm="1">
        <f t="array" ref="T376">_xlfn.IFS(EmployeeData[[#This Row],[Engagement Score]]&lt;50,"Low",EmployeeData[[#This Row],[Engagement Score]]
&lt;70,"Moderate",
EmployeeData[[#This Row],[Engagement Score]]&lt;85,"High",TRUE,"Very high")</f>
        <v>Moderate</v>
      </c>
      <c r="U376">
        <v>2</v>
      </c>
      <c r="V376">
        <v>0.8</v>
      </c>
      <c r="W376" t="s">
        <v>33</v>
      </c>
      <c r="X376" t="s">
        <v>38</v>
      </c>
      <c r="Y376">
        <v>32</v>
      </c>
      <c r="Z376" t="s">
        <v>38</v>
      </c>
      <c r="AA376">
        <f>IF(EmployeeData[[#This Row],[Attrition]]="Yes",1,0)</f>
        <v>1</v>
      </c>
    </row>
    <row r="377" spans="1:27">
      <c r="A377" t="s">
        <v>428</v>
      </c>
      <c r="B377" t="str">
        <f>VLOOKUP(EmployeeData[[#This Row],[Employee ID]],GenderData[#All],2,FALSE)</f>
        <v>Female</v>
      </c>
      <c r="C377" t="s">
        <v>66</v>
      </c>
      <c r="D377" t="s">
        <v>67</v>
      </c>
      <c r="E377" t="s">
        <v>45</v>
      </c>
      <c r="F377" t="s">
        <v>36</v>
      </c>
      <c r="G377">
        <v>31</v>
      </c>
      <c r="H377" t="str">
        <f>IF(EmployeeData[[#This Row],[Age]]&lt;=31,"18-31",IF(EmployeeData[[#This Row],[Age]]&lt;=45,"32-45",IF(EmployeeData[[#This Row],[Age]]&lt;=59,"46-59",IF(EmployeeData[[#This Row],[Age]]&lt;=73,"60-73"))))</f>
        <v>18-31</v>
      </c>
      <c r="I377">
        <v>6.2</v>
      </c>
      <c r="J3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77">
        <v>1.8</v>
      </c>
      <c r="L377" s="2">
        <v>86800</v>
      </c>
      <c r="M377" s="3">
        <v>1.1200000000000001</v>
      </c>
      <c r="N377" s="3" t="str">
        <f>IF(EmployeeData[[#This Row],[Compa-Ratio]]&lt;0.85,"less than 0.85",IF(EmployeeData[[#This Row],[Compa-Ratio]]&lt;1,"0.85-&lt;1.00",IF(EmployeeData[[#This Row],[Compa-Ratio]]&lt;1.15,"1.00-&lt;1.15",IF(EmployeeData[[#This Row],[Compa-Ratio]]&gt;=1.15,"1.15+"))))</f>
        <v>1.00-&lt;1.15</v>
      </c>
      <c r="O377" t="s">
        <v>37</v>
      </c>
      <c r="P377" t="s">
        <v>38</v>
      </c>
      <c r="Q377">
        <v>8</v>
      </c>
      <c r="R37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77">
        <v>76</v>
      </c>
      <c r="T377" t="str" cm="1">
        <f t="array" ref="T377">_xlfn.IFS(EmployeeData[[#This Row],[Engagement Score]]&lt;50,"Low",EmployeeData[[#This Row],[Engagement Score]]
&lt;70,"Moderate",
EmployeeData[[#This Row],[Engagement Score]]&lt;85,"High",TRUE,"Very high")</f>
        <v>High</v>
      </c>
      <c r="U377">
        <v>10</v>
      </c>
      <c r="V377">
        <v>2.5</v>
      </c>
      <c r="W377" t="s">
        <v>33</v>
      </c>
      <c r="X377" t="s">
        <v>26</v>
      </c>
      <c r="Y377">
        <v>7</v>
      </c>
      <c r="Z377" t="s">
        <v>26</v>
      </c>
      <c r="AA377">
        <f>IF(EmployeeData[[#This Row],[Attrition]]="Yes",1,0)</f>
        <v>0</v>
      </c>
    </row>
    <row r="378" spans="1:27">
      <c r="A378" t="s">
        <v>429</v>
      </c>
      <c r="B378" t="str">
        <f>VLOOKUP(EmployeeData[[#This Row],[Employee ID]],GenderData[#All],2,FALSE)</f>
        <v>Male</v>
      </c>
      <c r="C378" t="s">
        <v>52</v>
      </c>
      <c r="D378" t="s">
        <v>30</v>
      </c>
      <c r="E378" t="s">
        <v>23</v>
      </c>
      <c r="F378" t="s">
        <v>24</v>
      </c>
      <c r="G378">
        <v>45</v>
      </c>
      <c r="H378" t="str">
        <f>IF(EmployeeData[[#This Row],[Age]]&lt;=31,"18-31",IF(EmployeeData[[#This Row],[Age]]&lt;=45,"32-45",IF(EmployeeData[[#This Row],[Age]]&lt;=59,"46-59",IF(EmployeeData[[#This Row],[Age]]&lt;=73,"60-73"))))</f>
        <v>32-45</v>
      </c>
      <c r="I378">
        <v>12.8</v>
      </c>
      <c r="J37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378">
        <v>1.5</v>
      </c>
      <c r="L378" s="2">
        <v>56700</v>
      </c>
      <c r="M378" s="3">
        <v>1.17</v>
      </c>
      <c r="N378" s="3" t="str">
        <f>IF(EmployeeData[[#This Row],[Compa-Ratio]]&lt;0.85,"less than 0.85",IF(EmployeeData[[#This Row],[Compa-Ratio]]&lt;1,"0.85-&lt;1.00",IF(EmployeeData[[#This Row],[Compa-Ratio]]&lt;1.15,"1.00-&lt;1.15",IF(EmployeeData[[#This Row],[Compa-Ratio]]&gt;=1.15,"1.15+"))))</f>
        <v>1.15+</v>
      </c>
      <c r="O378" t="s">
        <v>37</v>
      </c>
      <c r="P378" t="s">
        <v>26</v>
      </c>
      <c r="Q378">
        <v>18</v>
      </c>
      <c r="R37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78">
        <v>65</v>
      </c>
      <c r="T378" t="str" cm="1">
        <f t="array" ref="T378">_xlfn.IFS(EmployeeData[[#This Row],[Engagement Score]]&lt;50,"Low",EmployeeData[[#This Row],[Engagement Score]]
&lt;70,"Moderate",
EmployeeData[[#This Row],[Engagement Score]]&lt;85,"High",TRUE,"Very high")</f>
        <v>Moderate</v>
      </c>
      <c r="U378">
        <v>3</v>
      </c>
      <c r="V378">
        <v>8.6999999999999993</v>
      </c>
      <c r="W378" t="s">
        <v>33</v>
      </c>
      <c r="X378" t="s">
        <v>26</v>
      </c>
      <c r="Y378">
        <v>22</v>
      </c>
      <c r="Z378" t="s">
        <v>26</v>
      </c>
      <c r="AA378">
        <f>IF(EmployeeData[[#This Row],[Attrition]]="Yes",1,0)</f>
        <v>0</v>
      </c>
    </row>
    <row r="379" spans="1:27">
      <c r="A379" t="s">
        <v>430</v>
      </c>
      <c r="B379" t="str">
        <f>VLOOKUP(EmployeeData[[#This Row],[Employee ID]],GenderData[#All],2,FALSE)</f>
        <v>Male</v>
      </c>
      <c r="C379" t="s">
        <v>48</v>
      </c>
      <c r="D379" t="s">
        <v>49</v>
      </c>
      <c r="E379" t="s">
        <v>23</v>
      </c>
      <c r="F379" t="s">
        <v>32</v>
      </c>
      <c r="G379">
        <v>23</v>
      </c>
      <c r="H379" t="str">
        <f>IF(EmployeeData[[#This Row],[Age]]&lt;=31,"18-31",IF(EmployeeData[[#This Row],[Age]]&lt;=45,"32-45",IF(EmployeeData[[#This Row],[Age]]&lt;=59,"46-59",IF(EmployeeData[[#This Row],[Age]]&lt;=73,"60-73"))))</f>
        <v>18-31</v>
      </c>
      <c r="I379">
        <v>0.9</v>
      </c>
      <c r="J379"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79">
        <v>0.9</v>
      </c>
      <c r="L379" s="2">
        <v>64700</v>
      </c>
      <c r="M379" s="3">
        <v>1</v>
      </c>
      <c r="N379" s="3" t="str">
        <f>IF(EmployeeData[[#This Row],[Compa-Ratio]]&lt;0.85,"less than 0.85",IF(EmployeeData[[#This Row],[Compa-Ratio]]&lt;1,"0.85-&lt;1.00",IF(EmployeeData[[#This Row],[Compa-Ratio]]&lt;1.15,"1.00-&lt;1.15",IF(EmployeeData[[#This Row],[Compa-Ratio]]&gt;=1.15,"1.15+"))))</f>
        <v>1.00-&lt;1.15</v>
      </c>
      <c r="O379" t="s">
        <v>37</v>
      </c>
      <c r="P379" t="s">
        <v>26</v>
      </c>
      <c r="Q379">
        <v>1</v>
      </c>
      <c r="R37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79">
        <v>76</v>
      </c>
      <c r="T379" t="str" cm="1">
        <f t="array" ref="T379">_xlfn.IFS(EmployeeData[[#This Row],[Engagement Score]]&lt;50,"Low",EmployeeData[[#This Row],[Engagement Score]]
&lt;70,"Moderate",
EmployeeData[[#This Row],[Engagement Score]]&lt;85,"High",TRUE,"Very high")</f>
        <v>High</v>
      </c>
      <c r="U379">
        <v>10</v>
      </c>
      <c r="V379">
        <v>3.1</v>
      </c>
      <c r="W379" t="s">
        <v>50</v>
      </c>
      <c r="X379" t="s">
        <v>26</v>
      </c>
      <c r="Y379">
        <v>33</v>
      </c>
      <c r="Z379" t="s">
        <v>26</v>
      </c>
      <c r="AA379">
        <f>IF(EmployeeData[[#This Row],[Attrition]]="Yes",1,0)</f>
        <v>0</v>
      </c>
    </row>
    <row r="380" spans="1:27">
      <c r="A380" t="s">
        <v>431</v>
      </c>
      <c r="B380" t="str">
        <f>VLOOKUP(EmployeeData[[#This Row],[Employee ID]],GenderData[#All],2,FALSE)</f>
        <v>Female</v>
      </c>
      <c r="C380" t="s">
        <v>52</v>
      </c>
      <c r="D380" t="s">
        <v>30</v>
      </c>
      <c r="E380" t="s">
        <v>55</v>
      </c>
      <c r="F380" t="s">
        <v>24</v>
      </c>
      <c r="G380">
        <v>21</v>
      </c>
      <c r="H380" t="str">
        <f>IF(EmployeeData[[#This Row],[Age]]&lt;=31,"18-31",IF(EmployeeData[[#This Row],[Age]]&lt;=45,"32-45",IF(EmployeeData[[#This Row],[Age]]&lt;=59,"46-59",IF(EmployeeData[[#This Row],[Age]]&lt;=73,"60-73"))))</f>
        <v>18-31</v>
      </c>
      <c r="I380">
        <v>1.9</v>
      </c>
      <c r="J38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80">
        <v>1.6</v>
      </c>
      <c r="L380" s="2">
        <v>54200</v>
      </c>
      <c r="M380" s="3">
        <v>1.18</v>
      </c>
      <c r="N380" s="3" t="str">
        <f>IF(EmployeeData[[#This Row],[Compa-Ratio]]&lt;0.85,"less than 0.85",IF(EmployeeData[[#This Row],[Compa-Ratio]]&lt;1,"0.85-&lt;1.00",IF(EmployeeData[[#This Row],[Compa-Ratio]]&lt;1.15,"1.00-&lt;1.15",IF(EmployeeData[[#This Row],[Compa-Ratio]]&gt;=1.15,"1.15+"))))</f>
        <v>1.15+</v>
      </c>
      <c r="O380" t="s">
        <v>25</v>
      </c>
      <c r="P380" t="s">
        <v>38</v>
      </c>
      <c r="Q380">
        <v>14</v>
      </c>
      <c r="R3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0">
        <v>67</v>
      </c>
      <c r="T380" t="str" cm="1">
        <f t="array" ref="T380">_xlfn.IFS(EmployeeData[[#This Row],[Engagement Score]]&lt;50,"Low",EmployeeData[[#This Row],[Engagement Score]]
&lt;70,"Moderate",
EmployeeData[[#This Row],[Engagement Score]]&lt;85,"High",TRUE,"Very high")</f>
        <v>Moderate</v>
      </c>
      <c r="U380">
        <v>4</v>
      </c>
      <c r="V380">
        <v>2.6</v>
      </c>
      <c r="W380" t="s">
        <v>33</v>
      </c>
      <c r="X380" t="s">
        <v>26</v>
      </c>
      <c r="Y380">
        <v>0</v>
      </c>
      <c r="Z380" t="s">
        <v>26</v>
      </c>
      <c r="AA380">
        <f>IF(EmployeeData[[#This Row],[Attrition]]="Yes",1,0)</f>
        <v>0</v>
      </c>
    </row>
    <row r="381" spans="1:27">
      <c r="A381" t="s">
        <v>432</v>
      </c>
      <c r="B381" t="str">
        <f>VLOOKUP(EmployeeData[[#This Row],[Employee ID]],GenderData[#All],2,FALSE)</f>
        <v>Male</v>
      </c>
      <c r="C381" t="s">
        <v>66</v>
      </c>
      <c r="D381" t="s">
        <v>67</v>
      </c>
      <c r="E381" t="s">
        <v>23</v>
      </c>
      <c r="F381" t="s">
        <v>32</v>
      </c>
      <c r="G381">
        <v>35</v>
      </c>
      <c r="H381" t="str">
        <f>IF(EmployeeData[[#This Row],[Age]]&lt;=31,"18-31",IF(EmployeeData[[#This Row],[Age]]&lt;=45,"32-45",IF(EmployeeData[[#This Row],[Age]]&lt;=59,"46-59",IF(EmployeeData[[#This Row],[Age]]&lt;=73,"60-73"))))</f>
        <v>32-45</v>
      </c>
      <c r="I381">
        <v>1.2</v>
      </c>
      <c r="J38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81">
        <v>1.2</v>
      </c>
      <c r="L381" s="2">
        <v>57100</v>
      </c>
      <c r="M381" s="3">
        <v>0.92</v>
      </c>
      <c r="N381" s="3" t="str">
        <f>IF(EmployeeData[[#This Row],[Compa-Ratio]]&lt;0.85,"less than 0.85",IF(EmployeeData[[#This Row],[Compa-Ratio]]&lt;1,"0.85-&lt;1.00",IF(EmployeeData[[#This Row],[Compa-Ratio]]&lt;1.15,"1.00-&lt;1.15",IF(EmployeeData[[#This Row],[Compa-Ratio]]&gt;=1.15,"1.15+"))))</f>
        <v>0.85-&lt;1.00</v>
      </c>
      <c r="O381" t="s">
        <v>75</v>
      </c>
      <c r="P381" t="s">
        <v>26</v>
      </c>
      <c r="Q381">
        <v>14</v>
      </c>
      <c r="R3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1">
        <v>60</v>
      </c>
      <c r="T381" t="str" cm="1">
        <f t="array" ref="T381">_xlfn.IFS(EmployeeData[[#This Row],[Engagement Score]]&lt;50,"Low",EmployeeData[[#This Row],[Engagement Score]]
&lt;70,"Moderate",
EmployeeData[[#This Row],[Engagement Score]]&lt;85,"High",TRUE,"Very high")</f>
        <v>Moderate</v>
      </c>
      <c r="U381">
        <v>7</v>
      </c>
      <c r="V381">
        <v>2.1</v>
      </c>
      <c r="W381" t="s">
        <v>33</v>
      </c>
      <c r="X381" t="s">
        <v>26</v>
      </c>
      <c r="Y381">
        <v>40</v>
      </c>
      <c r="Z381" t="s">
        <v>26</v>
      </c>
      <c r="AA381">
        <f>IF(EmployeeData[[#This Row],[Attrition]]="Yes",1,0)</f>
        <v>0</v>
      </c>
    </row>
    <row r="382" spans="1:27">
      <c r="A382" t="s">
        <v>433</v>
      </c>
      <c r="B382" t="str">
        <f>VLOOKUP(EmployeeData[[#This Row],[Employee ID]],GenderData[#All],2,FALSE)</f>
        <v>Male</v>
      </c>
      <c r="C382" t="s">
        <v>48</v>
      </c>
      <c r="D382" t="s">
        <v>49</v>
      </c>
      <c r="E382" t="s">
        <v>23</v>
      </c>
      <c r="F382" t="s">
        <v>24</v>
      </c>
      <c r="G382">
        <v>25</v>
      </c>
      <c r="H382" t="str">
        <f>IF(EmployeeData[[#This Row],[Age]]&lt;=31,"18-31",IF(EmployeeData[[#This Row],[Age]]&lt;=45,"32-45",IF(EmployeeData[[#This Row],[Age]]&lt;=59,"46-59",IF(EmployeeData[[#This Row],[Age]]&lt;=73,"60-73"))))</f>
        <v>18-31</v>
      </c>
      <c r="I382">
        <v>3.4</v>
      </c>
      <c r="J3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82">
        <v>0.2</v>
      </c>
      <c r="L382" s="2">
        <v>44600</v>
      </c>
      <c r="M382" s="3">
        <v>0.97</v>
      </c>
      <c r="N382" s="3" t="str">
        <f>IF(EmployeeData[[#This Row],[Compa-Ratio]]&lt;0.85,"less than 0.85",IF(EmployeeData[[#This Row],[Compa-Ratio]]&lt;1,"0.85-&lt;1.00",IF(EmployeeData[[#This Row],[Compa-Ratio]]&lt;1.15,"1.00-&lt;1.15",IF(EmployeeData[[#This Row],[Compa-Ratio]]&gt;=1.15,"1.15+"))))</f>
        <v>0.85-&lt;1.00</v>
      </c>
      <c r="O382" t="s">
        <v>25</v>
      </c>
      <c r="P382" t="s">
        <v>26</v>
      </c>
      <c r="Q382">
        <v>4</v>
      </c>
      <c r="R38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82">
        <v>47</v>
      </c>
      <c r="T382" t="str" cm="1">
        <f t="array" ref="T382">_xlfn.IFS(EmployeeData[[#This Row],[Engagement Score]]&lt;50,"Low",EmployeeData[[#This Row],[Engagement Score]]
&lt;70,"Moderate",
EmployeeData[[#This Row],[Engagement Score]]&lt;85,"High",TRUE,"Very high")</f>
        <v>Low</v>
      </c>
      <c r="U382">
        <v>2</v>
      </c>
      <c r="V382">
        <v>2.9</v>
      </c>
      <c r="W382" t="s">
        <v>33</v>
      </c>
      <c r="X382" t="s">
        <v>26</v>
      </c>
      <c r="Y382">
        <v>28</v>
      </c>
      <c r="Z382" t="s">
        <v>38</v>
      </c>
      <c r="AA382">
        <f>IF(EmployeeData[[#This Row],[Attrition]]="Yes",1,0)</f>
        <v>1</v>
      </c>
    </row>
    <row r="383" spans="1:27">
      <c r="A383" t="s">
        <v>434</v>
      </c>
      <c r="B383" t="str">
        <f>VLOOKUP(EmployeeData[[#This Row],[Employee ID]],GenderData[#All],2,FALSE)</f>
        <v>Female</v>
      </c>
      <c r="C383" t="s">
        <v>35</v>
      </c>
      <c r="D383" t="s">
        <v>22</v>
      </c>
      <c r="E383" t="s">
        <v>41</v>
      </c>
      <c r="F383" t="s">
        <v>24</v>
      </c>
      <c r="G383">
        <v>25</v>
      </c>
      <c r="H383" t="str">
        <f>IF(EmployeeData[[#This Row],[Age]]&lt;=31,"18-31",IF(EmployeeData[[#This Row],[Age]]&lt;=45,"32-45",IF(EmployeeData[[#This Row],[Age]]&lt;=59,"46-59",IF(EmployeeData[[#This Row],[Age]]&lt;=73,"60-73"))))</f>
        <v>18-31</v>
      </c>
      <c r="I383">
        <v>7.2</v>
      </c>
      <c r="J38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83">
        <v>5.3</v>
      </c>
      <c r="L383" s="2">
        <v>33500</v>
      </c>
      <c r="M383" s="3">
        <v>0.72</v>
      </c>
      <c r="N383" s="3" t="str">
        <f>IF(EmployeeData[[#This Row],[Compa-Ratio]]&lt;0.85,"less than 0.85",IF(EmployeeData[[#This Row],[Compa-Ratio]]&lt;1,"0.85-&lt;1.00",IF(EmployeeData[[#This Row],[Compa-Ratio]]&lt;1.15,"1.00-&lt;1.15",IF(EmployeeData[[#This Row],[Compa-Ratio]]&gt;=1.15,"1.15+"))))</f>
        <v>less than 0.85</v>
      </c>
      <c r="O383" t="s">
        <v>25</v>
      </c>
      <c r="P383" t="s">
        <v>38</v>
      </c>
      <c r="Q383">
        <v>8</v>
      </c>
      <c r="R38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83">
        <v>84</v>
      </c>
      <c r="T383" t="str" cm="1">
        <f t="array" ref="T383">_xlfn.IFS(EmployeeData[[#This Row],[Engagement Score]]&lt;50,"Low",EmployeeData[[#This Row],[Engagement Score]]
&lt;70,"Moderate",
EmployeeData[[#This Row],[Engagement Score]]&lt;85,"High",TRUE,"Very high")</f>
        <v>High</v>
      </c>
      <c r="U383">
        <v>7</v>
      </c>
      <c r="V383">
        <v>2.6</v>
      </c>
      <c r="W383" t="s">
        <v>27</v>
      </c>
      <c r="X383" t="s">
        <v>26</v>
      </c>
      <c r="Y383">
        <v>33</v>
      </c>
      <c r="Z383" t="s">
        <v>26</v>
      </c>
      <c r="AA383">
        <f>IF(EmployeeData[[#This Row],[Attrition]]="Yes",1,0)</f>
        <v>0</v>
      </c>
    </row>
    <row r="384" spans="1:27">
      <c r="A384" t="s">
        <v>435</v>
      </c>
      <c r="B384" t="str">
        <f>VLOOKUP(EmployeeData[[#This Row],[Employee ID]],GenderData[#All],2,FALSE)</f>
        <v>Male</v>
      </c>
      <c r="C384" t="s">
        <v>40</v>
      </c>
      <c r="D384" t="s">
        <v>40</v>
      </c>
      <c r="E384" t="s">
        <v>45</v>
      </c>
      <c r="F384" t="s">
        <v>59</v>
      </c>
      <c r="G384">
        <v>43</v>
      </c>
      <c r="H384" t="str">
        <f>IF(EmployeeData[[#This Row],[Age]]&lt;=31,"18-31",IF(EmployeeData[[#This Row],[Age]]&lt;=45,"32-45",IF(EmployeeData[[#This Row],[Age]]&lt;=59,"46-59",IF(EmployeeData[[#This Row],[Age]]&lt;=73,"60-73"))))</f>
        <v>32-45</v>
      </c>
      <c r="I384">
        <v>1.1000000000000001</v>
      </c>
      <c r="J38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84">
        <v>1.1000000000000001</v>
      </c>
      <c r="L384" s="2">
        <v>110800</v>
      </c>
      <c r="M384" s="3">
        <v>1.1000000000000001</v>
      </c>
      <c r="N384" s="3" t="str">
        <f>IF(EmployeeData[[#This Row],[Compa-Ratio]]&lt;0.85,"less than 0.85",IF(EmployeeData[[#This Row],[Compa-Ratio]]&lt;1,"0.85-&lt;1.00",IF(EmployeeData[[#This Row],[Compa-Ratio]]&lt;1.15,"1.00-&lt;1.15",IF(EmployeeData[[#This Row],[Compa-Ratio]]&gt;=1.15,"1.15+"))))</f>
        <v>1.00-&lt;1.15</v>
      </c>
      <c r="O384" t="s">
        <v>25</v>
      </c>
      <c r="P384" t="s">
        <v>26</v>
      </c>
      <c r="Q384">
        <v>23</v>
      </c>
      <c r="R3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4">
        <v>67</v>
      </c>
      <c r="T384" t="str" cm="1">
        <f t="array" ref="T384">_xlfn.IFS(EmployeeData[[#This Row],[Engagement Score]]&lt;50,"Low",EmployeeData[[#This Row],[Engagement Score]]
&lt;70,"Moderate",
EmployeeData[[#This Row],[Engagement Score]]&lt;85,"High",TRUE,"Very high")</f>
        <v>Moderate</v>
      </c>
      <c r="U384">
        <v>0</v>
      </c>
      <c r="V384">
        <v>7.8</v>
      </c>
      <c r="W384" t="s">
        <v>50</v>
      </c>
      <c r="X384" t="s">
        <v>26</v>
      </c>
      <c r="Y384">
        <v>19</v>
      </c>
      <c r="Z384" t="s">
        <v>38</v>
      </c>
      <c r="AA384">
        <f>IF(EmployeeData[[#This Row],[Attrition]]="Yes",1,0)</f>
        <v>1</v>
      </c>
    </row>
    <row r="385" spans="1:27">
      <c r="A385" t="s">
        <v>436</v>
      </c>
      <c r="B385" t="str">
        <f>VLOOKUP(EmployeeData[[#This Row],[Employee ID]],GenderData[#All],2,FALSE)</f>
        <v>Female</v>
      </c>
      <c r="C385" t="s">
        <v>52</v>
      </c>
      <c r="D385" t="s">
        <v>30</v>
      </c>
      <c r="E385" t="s">
        <v>23</v>
      </c>
      <c r="F385" t="s">
        <v>24</v>
      </c>
      <c r="G385">
        <v>46</v>
      </c>
      <c r="H385" t="str">
        <f>IF(EmployeeData[[#This Row],[Age]]&lt;=31,"18-31",IF(EmployeeData[[#This Row],[Age]]&lt;=45,"32-45",IF(EmployeeData[[#This Row],[Age]]&lt;=59,"46-59",IF(EmployeeData[[#This Row],[Age]]&lt;=73,"60-73"))))</f>
        <v>46-59</v>
      </c>
      <c r="I385">
        <v>3.9</v>
      </c>
      <c r="J38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85">
        <v>3.9</v>
      </c>
      <c r="L385" s="2">
        <v>56100</v>
      </c>
      <c r="M385" s="3">
        <v>1.18</v>
      </c>
      <c r="N385" s="3" t="str">
        <f>IF(EmployeeData[[#This Row],[Compa-Ratio]]&lt;0.85,"less than 0.85",IF(EmployeeData[[#This Row],[Compa-Ratio]]&lt;1,"0.85-&lt;1.00",IF(EmployeeData[[#This Row],[Compa-Ratio]]&lt;1.15,"1.00-&lt;1.15",IF(EmployeeData[[#This Row],[Compa-Ratio]]&gt;=1.15,"1.15+"))))</f>
        <v>1.15+</v>
      </c>
      <c r="O385" t="s">
        <v>75</v>
      </c>
      <c r="P385" t="s">
        <v>26</v>
      </c>
      <c r="Q385">
        <v>18</v>
      </c>
      <c r="R38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5">
        <v>71</v>
      </c>
      <c r="T385" t="str" cm="1">
        <f t="array" ref="T385">_xlfn.IFS(EmployeeData[[#This Row],[Engagement Score]]&lt;50,"Low",EmployeeData[[#This Row],[Engagement Score]]
&lt;70,"Moderate",
EmployeeData[[#This Row],[Engagement Score]]&lt;85,"High",TRUE,"Very high")</f>
        <v>High</v>
      </c>
      <c r="U385">
        <v>3</v>
      </c>
      <c r="V385">
        <v>4.5</v>
      </c>
      <c r="W385" t="s">
        <v>27</v>
      </c>
      <c r="X385" t="s">
        <v>26</v>
      </c>
      <c r="Y385">
        <v>3</v>
      </c>
      <c r="Z385" t="s">
        <v>38</v>
      </c>
      <c r="AA385">
        <f>IF(EmployeeData[[#This Row],[Attrition]]="Yes",1,0)</f>
        <v>1</v>
      </c>
    </row>
    <row r="386" spans="1:27">
      <c r="A386" t="s">
        <v>437</v>
      </c>
      <c r="B386" t="str">
        <f>VLOOKUP(EmployeeData[[#This Row],[Employee ID]],GenderData[#All],2,FALSE)</f>
        <v>Male</v>
      </c>
      <c r="C386" t="s">
        <v>35</v>
      </c>
      <c r="D386" t="s">
        <v>22</v>
      </c>
      <c r="E386" t="s">
        <v>45</v>
      </c>
      <c r="F386" t="s">
        <v>32</v>
      </c>
      <c r="G386">
        <v>45</v>
      </c>
      <c r="H386" t="str">
        <f>IF(EmployeeData[[#This Row],[Age]]&lt;=31,"18-31",IF(EmployeeData[[#This Row],[Age]]&lt;=45,"32-45",IF(EmployeeData[[#This Row],[Age]]&lt;=59,"46-59",IF(EmployeeData[[#This Row],[Age]]&lt;=73,"60-73"))))</f>
        <v>32-45</v>
      </c>
      <c r="I386">
        <v>7.1</v>
      </c>
      <c r="J38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86">
        <v>2.2000000000000002</v>
      </c>
      <c r="L386" s="2">
        <v>58200</v>
      </c>
      <c r="M386" s="3">
        <v>0.93</v>
      </c>
      <c r="N386" s="3" t="str">
        <f>IF(EmployeeData[[#This Row],[Compa-Ratio]]&lt;0.85,"less than 0.85",IF(EmployeeData[[#This Row],[Compa-Ratio]]&lt;1,"0.85-&lt;1.00",IF(EmployeeData[[#This Row],[Compa-Ratio]]&lt;1.15,"1.00-&lt;1.15",IF(EmployeeData[[#This Row],[Compa-Ratio]]&gt;=1.15,"1.15+"))))</f>
        <v>0.85-&lt;1.00</v>
      </c>
      <c r="O386" t="s">
        <v>37</v>
      </c>
      <c r="P386" t="s">
        <v>26</v>
      </c>
      <c r="Q386">
        <v>17</v>
      </c>
      <c r="R38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6">
        <v>72</v>
      </c>
      <c r="T386" t="str" cm="1">
        <f t="array" ref="T386">_xlfn.IFS(EmployeeData[[#This Row],[Engagement Score]]&lt;50,"Low",EmployeeData[[#This Row],[Engagement Score]]
&lt;70,"Moderate",
EmployeeData[[#This Row],[Engagement Score]]&lt;85,"High",TRUE,"Very high")</f>
        <v>High</v>
      </c>
      <c r="U386">
        <v>11</v>
      </c>
      <c r="V386">
        <v>2.2999999999999998</v>
      </c>
      <c r="W386" t="s">
        <v>33</v>
      </c>
      <c r="X386" t="s">
        <v>26</v>
      </c>
      <c r="Y386">
        <v>30</v>
      </c>
      <c r="Z386" t="s">
        <v>26</v>
      </c>
      <c r="AA386">
        <f>IF(EmployeeData[[#This Row],[Attrition]]="Yes",1,0)</f>
        <v>0</v>
      </c>
    </row>
    <row r="387" spans="1:27">
      <c r="A387" t="s">
        <v>438</v>
      </c>
      <c r="B387" t="str">
        <f>VLOOKUP(EmployeeData[[#This Row],[Employee ID]],GenderData[#All],2,FALSE)</f>
        <v>Male</v>
      </c>
      <c r="C387" t="s">
        <v>52</v>
      </c>
      <c r="D387" t="s">
        <v>30</v>
      </c>
      <c r="E387" t="s">
        <v>45</v>
      </c>
      <c r="F387" t="s">
        <v>24</v>
      </c>
      <c r="G387">
        <v>48</v>
      </c>
      <c r="H387" t="str">
        <f>IF(EmployeeData[[#This Row],[Age]]&lt;=31,"18-31",IF(EmployeeData[[#This Row],[Age]]&lt;=45,"32-45",IF(EmployeeData[[#This Row],[Age]]&lt;=59,"46-59",IF(EmployeeData[[#This Row],[Age]]&lt;=73,"60-73"))))</f>
        <v>46-59</v>
      </c>
      <c r="I387">
        <v>2.8</v>
      </c>
      <c r="J38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87">
        <v>0.7</v>
      </c>
      <c r="L387" s="2">
        <v>46700</v>
      </c>
      <c r="M387" s="3">
        <v>0.94</v>
      </c>
      <c r="N387" s="3" t="str">
        <f>IF(EmployeeData[[#This Row],[Compa-Ratio]]&lt;0.85,"less than 0.85",IF(EmployeeData[[#This Row],[Compa-Ratio]]&lt;1,"0.85-&lt;1.00",IF(EmployeeData[[#This Row],[Compa-Ratio]]&lt;1.15,"1.00-&lt;1.15",IF(EmployeeData[[#This Row],[Compa-Ratio]]&gt;=1.15,"1.15+"))))</f>
        <v>0.85-&lt;1.00</v>
      </c>
      <c r="O387" t="s">
        <v>37</v>
      </c>
      <c r="P387" t="s">
        <v>26</v>
      </c>
      <c r="Q387">
        <v>19</v>
      </c>
      <c r="R38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7">
        <v>59</v>
      </c>
      <c r="T387" t="str" cm="1">
        <f t="array" ref="T387">_xlfn.IFS(EmployeeData[[#This Row],[Engagement Score]]&lt;50,"Low",EmployeeData[[#This Row],[Engagement Score]]
&lt;70,"Moderate",
EmployeeData[[#This Row],[Engagement Score]]&lt;85,"High",TRUE,"Very high")</f>
        <v>Moderate</v>
      </c>
      <c r="U387">
        <v>5</v>
      </c>
      <c r="V387">
        <v>4.3</v>
      </c>
      <c r="W387" t="s">
        <v>33</v>
      </c>
      <c r="X387" t="s">
        <v>38</v>
      </c>
      <c r="Y387">
        <v>23</v>
      </c>
      <c r="Z387" t="s">
        <v>26</v>
      </c>
      <c r="AA387">
        <f>IF(EmployeeData[[#This Row],[Attrition]]="Yes",1,0)</f>
        <v>0</v>
      </c>
    </row>
    <row r="388" spans="1:27">
      <c r="A388" t="s">
        <v>439</v>
      </c>
      <c r="B388" t="str">
        <f>VLOOKUP(EmployeeData[[#This Row],[Employee ID]],GenderData[#All],2,FALSE)</f>
        <v>Male</v>
      </c>
      <c r="C388" t="s">
        <v>66</v>
      </c>
      <c r="D388" t="s">
        <v>67</v>
      </c>
      <c r="E388" t="s">
        <v>31</v>
      </c>
      <c r="F388" t="s">
        <v>32</v>
      </c>
      <c r="G388">
        <v>49</v>
      </c>
      <c r="H388" t="str">
        <f>IF(EmployeeData[[#This Row],[Age]]&lt;=31,"18-31",IF(EmployeeData[[#This Row],[Age]]&lt;=45,"32-45",IF(EmployeeData[[#This Row],[Age]]&lt;=59,"46-59",IF(EmployeeData[[#This Row],[Age]]&lt;=73,"60-73"))))</f>
        <v>46-59</v>
      </c>
      <c r="I388">
        <v>4.5</v>
      </c>
      <c r="J38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88">
        <v>4.5</v>
      </c>
      <c r="L388" s="2">
        <v>56900</v>
      </c>
      <c r="M388" s="3">
        <v>0.96</v>
      </c>
      <c r="N388" s="3" t="str">
        <f>IF(EmployeeData[[#This Row],[Compa-Ratio]]&lt;0.85,"less than 0.85",IF(EmployeeData[[#This Row],[Compa-Ratio]]&lt;1,"0.85-&lt;1.00",IF(EmployeeData[[#This Row],[Compa-Ratio]]&lt;1.15,"1.00-&lt;1.15",IF(EmployeeData[[#This Row],[Compa-Ratio]]&gt;=1.15,"1.15+"))))</f>
        <v>0.85-&lt;1.00</v>
      </c>
      <c r="O388" t="s">
        <v>53</v>
      </c>
      <c r="P388" t="s">
        <v>26</v>
      </c>
      <c r="Q388">
        <v>17</v>
      </c>
      <c r="R38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88">
        <v>54</v>
      </c>
      <c r="T388" t="str" cm="1">
        <f t="array" ref="T388">_xlfn.IFS(EmployeeData[[#This Row],[Engagement Score]]&lt;50,"Low",EmployeeData[[#This Row],[Engagement Score]]
&lt;70,"Moderate",
EmployeeData[[#This Row],[Engagement Score]]&lt;85,"High",TRUE,"Very high")</f>
        <v>Moderate</v>
      </c>
      <c r="U388">
        <v>2</v>
      </c>
      <c r="V388">
        <v>1.4</v>
      </c>
      <c r="W388" t="s">
        <v>33</v>
      </c>
      <c r="X388" t="s">
        <v>26</v>
      </c>
      <c r="Y388">
        <v>24</v>
      </c>
      <c r="Z388" t="s">
        <v>26</v>
      </c>
      <c r="AA388">
        <f>IF(EmployeeData[[#This Row],[Attrition]]="Yes",1,0)</f>
        <v>0</v>
      </c>
    </row>
    <row r="389" spans="1:27">
      <c r="A389" t="s">
        <v>440</v>
      </c>
      <c r="B389" t="str">
        <f>VLOOKUP(EmployeeData[[#This Row],[Employee ID]],GenderData[#All],2,FALSE)</f>
        <v>Female</v>
      </c>
      <c r="C389" t="s">
        <v>43</v>
      </c>
      <c r="D389" t="s">
        <v>44</v>
      </c>
      <c r="E389" t="s">
        <v>55</v>
      </c>
      <c r="F389" t="s">
        <v>24</v>
      </c>
      <c r="G389">
        <v>21</v>
      </c>
      <c r="H389" t="str">
        <f>IF(EmployeeData[[#This Row],[Age]]&lt;=31,"18-31",IF(EmployeeData[[#This Row],[Age]]&lt;=45,"32-45",IF(EmployeeData[[#This Row],[Age]]&lt;=59,"46-59",IF(EmployeeData[[#This Row],[Age]]&lt;=73,"60-73"))))</f>
        <v>18-31</v>
      </c>
      <c r="I389">
        <v>8.6</v>
      </c>
      <c r="J38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89">
        <v>5.0999999999999996</v>
      </c>
      <c r="L389" s="2">
        <v>50000</v>
      </c>
      <c r="M389" s="3">
        <v>1.02</v>
      </c>
      <c r="N389" s="3" t="str">
        <f>IF(EmployeeData[[#This Row],[Compa-Ratio]]&lt;0.85,"less than 0.85",IF(EmployeeData[[#This Row],[Compa-Ratio]]&lt;1,"0.85-&lt;1.00",IF(EmployeeData[[#This Row],[Compa-Ratio]]&lt;1.15,"1.00-&lt;1.15",IF(EmployeeData[[#This Row],[Compa-Ratio]]&gt;=1.15,"1.15+"))))</f>
        <v>1.00-&lt;1.15</v>
      </c>
      <c r="O389" t="s">
        <v>37</v>
      </c>
      <c r="P389" t="s">
        <v>26</v>
      </c>
      <c r="Q389">
        <v>27</v>
      </c>
      <c r="R38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89">
        <v>53</v>
      </c>
      <c r="T389" t="str" cm="1">
        <f t="array" ref="T389">_xlfn.IFS(EmployeeData[[#This Row],[Engagement Score]]&lt;50,"Low",EmployeeData[[#This Row],[Engagement Score]]
&lt;70,"Moderate",
EmployeeData[[#This Row],[Engagement Score]]&lt;85,"High",TRUE,"Very high")</f>
        <v>Moderate</v>
      </c>
      <c r="U389">
        <v>10</v>
      </c>
      <c r="V389">
        <v>2.5</v>
      </c>
      <c r="W389" t="s">
        <v>33</v>
      </c>
      <c r="X389" t="s">
        <v>38</v>
      </c>
      <c r="Y389">
        <v>37</v>
      </c>
      <c r="Z389" t="s">
        <v>38</v>
      </c>
      <c r="AA389">
        <f>IF(EmployeeData[[#This Row],[Attrition]]="Yes",1,0)</f>
        <v>1</v>
      </c>
    </row>
    <row r="390" spans="1:27">
      <c r="A390" t="s">
        <v>441</v>
      </c>
      <c r="B390" t="str">
        <f>VLOOKUP(EmployeeData[[#This Row],[Employee ID]],GenderData[#All],2,FALSE)</f>
        <v>Female</v>
      </c>
      <c r="C390" t="s">
        <v>35</v>
      </c>
      <c r="D390" t="s">
        <v>22</v>
      </c>
      <c r="E390" t="s">
        <v>31</v>
      </c>
      <c r="F390" t="s">
        <v>59</v>
      </c>
      <c r="G390">
        <v>42</v>
      </c>
      <c r="H390" t="str">
        <f>IF(EmployeeData[[#This Row],[Age]]&lt;=31,"18-31",IF(EmployeeData[[#This Row],[Age]]&lt;=45,"32-45",IF(EmployeeData[[#This Row],[Age]]&lt;=59,"46-59",IF(EmployeeData[[#This Row],[Age]]&lt;=73,"60-73"))))</f>
        <v>32-45</v>
      </c>
      <c r="I390">
        <v>1.6</v>
      </c>
      <c r="J39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90">
        <v>0.7</v>
      </c>
      <c r="L390" s="2">
        <v>110100</v>
      </c>
      <c r="M390" s="3">
        <v>1.07</v>
      </c>
      <c r="N390" s="3" t="str">
        <f>IF(EmployeeData[[#This Row],[Compa-Ratio]]&lt;0.85,"less than 0.85",IF(EmployeeData[[#This Row],[Compa-Ratio]]&lt;1,"0.85-&lt;1.00",IF(EmployeeData[[#This Row],[Compa-Ratio]]&lt;1.15,"1.00-&lt;1.15",IF(EmployeeData[[#This Row],[Compa-Ratio]]&gt;=1.15,"1.15+"))))</f>
        <v>1.00-&lt;1.15</v>
      </c>
      <c r="O390" t="s">
        <v>37</v>
      </c>
      <c r="P390" t="s">
        <v>26</v>
      </c>
      <c r="Q390">
        <v>17</v>
      </c>
      <c r="R39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0">
        <v>63</v>
      </c>
      <c r="T390" t="str" cm="1">
        <f t="array" ref="T390">_xlfn.IFS(EmployeeData[[#This Row],[Engagement Score]]&lt;50,"Low",EmployeeData[[#This Row],[Engagement Score]]
&lt;70,"Moderate",
EmployeeData[[#This Row],[Engagement Score]]&lt;85,"High",TRUE,"Very high")</f>
        <v>Moderate</v>
      </c>
      <c r="U390">
        <v>17</v>
      </c>
      <c r="V390">
        <v>1.8</v>
      </c>
      <c r="W390" t="s">
        <v>27</v>
      </c>
      <c r="X390" t="s">
        <v>26</v>
      </c>
      <c r="Y390">
        <v>33</v>
      </c>
      <c r="Z390" t="s">
        <v>26</v>
      </c>
      <c r="AA390">
        <f>IF(EmployeeData[[#This Row],[Attrition]]="Yes",1,0)</f>
        <v>0</v>
      </c>
    </row>
    <row r="391" spans="1:27">
      <c r="A391" t="s">
        <v>442</v>
      </c>
      <c r="B391" t="str">
        <f>VLOOKUP(EmployeeData[[#This Row],[Employee ID]],GenderData[#All],2,FALSE)</f>
        <v>Male</v>
      </c>
      <c r="C391" t="s">
        <v>52</v>
      </c>
      <c r="D391" t="s">
        <v>30</v>
      </c>
      <c r="E391" t="s">
        <v>23</v>
      </c>
      <c r="F391" t="s">
        <v>24</v>
      </c>
      <c r="G391">
        <v>33</v>
      </c>
      <c r="H391" t="str">
        <f>IF(EmployeeData[[#This Row],[Age]]&lt;=31,"18-31",IF(EmployeeData[[#This Row],[Age]]&lt;=45,"32-45",IF(EmployeeData[[#This Row],[Age]]&lt;=59,"46-59",IF(EmployeeData[[#This Row],[Age]]&lt;=73,"60-73"))))</f>
        <v>32-45</v>
      </c>
      <c r="I391">
        <v>0.7</v>
      </c>
      <c r="J39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391">
        <v>0.7</v>
      </c>
      <c r="L391" s="2">
        <v>38800</v>
      </c>
      <c r="M391" s="3">
        <v>0.85</v>
      </c>
      <c r="N391" s="3" t="str">
        <f>IF(EmployeeData[[#This Row],[Compa-Ratio]]&lt;0.85,"less than 0.85",IF(EmployeeData[[#This Row],[Compa-Ratio]]&lt;1,"0.85-&lt;1.00",IF(EmployeeData[[#This Row],[Compa-Ratio]]&lt;1.15,"1.00-&lt;1.15",IF(EmployeeData[[#This Row],[Compa-Ratio]]&gt;=1.15,"1.15+"))))</f>
        <v>0.85-&lt;1.00</v>
      </c>
      <c r="O391" t="s">
        <v>37</v>
      </c>
      <c r="P391" t="s">
        <v>26</v>
      </c>
      <c r="Q391">
        <v>3</v>
      </c>
      <c r="R39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91">
        <v>71</v>
      </c>
      <c r="T391" t="str" cm="1">
        <f t="array" ref="T391">_xlfn.IFS(EmployeeData[[#This Row],[Engagement Score]]&lt;50,"Low",EmployeeData[[#This Row],[Engagement Score]]
&lt;70,"Moderate",
EmployeeData[[#This Row],[Engagement Score]]&lt;85,"High",TRUE,"Very high")</f>
        <v>High</v>
      </c>
      <c r="U391">
        <v>4</v>
      </c>
      <c r="V391">
        <v>4.0999999999999996</v>
      </c>
      <c r="W391" t="s">
        <v>27</v>
      </c>
      <c r="X391" t="s">
        <v>38</v>
      </c>
      <c r="Y391">
        <v>47</v>
      </c>
      <c r="Z391" t="s">
        <v>26</v>
      </c>
      <c r="AA391">
        <f>IF(EmployeeData[[#This Row],[Attrition]]="Yes",1,0)</f>
        <v>0</v>
      </c>
    </row>
    <row r="392" spans="1:27">
      <c r="A392" t="s">
        <v>443</v>
      </c>
      <c r="B392" t="str">
        <f>VLOOKUP(EmployeeData[[#This Row],[Employee ID]],GenderData[#All],2,FALSE)</f>
        <v>Female</v>
      </c>
      <c r="C392" t="s">
        <v>29</v>
      </c>
      <c r="D392" t="s">
        <v>30</v>
      </c>
      <c r="E392" t="s">
        <v>45</v>
      </c>
      <c r="F392" t="s">
        <v>24</v>
      </c>
      <c r="G392">
        <v>31</v>
      </c>
      <c r="H392" t="str">
        <f>IF(EmployeeData[[#This Row],[Age]]&lt;=31,"18-31",IF(EmployeeData[[#This Row],[Age]]&lt;=45,"32-45",IF(EmployeeData[[#This Row],[Age]]&lt;=59,"46-59",IF(EmployeeData[[#This Row],[Age]]&lt;=73,"60-73"))))</f>
        <v>18-31</v>
      </c>
      <c r="I392">
        <v>4.9000000000000004</v>
      </c>
      <c r="J3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92">
        <v>1.2</v>
      </c>
      <c r="L392" s="2">
        <v>50200</v>
      </c>
      <c r="M392" s="3">
        <v>1.03</v>
      </c>
      <c r="N392" s="3" t="str">
        <f>IF(EmployeeData[[#This Row],[Compa-Ratio]]&lt;0.85,"less than 0.85",IF(EmployeeData[[#This Row],[Compa-Ratio]]&lt;1,"0.85-&lt;1.00",IF(EmployeeData[[#This Row],[Compa-Ratio]]&lt;1.15,"1.00-&lt;1.15",IF(EmployeeData[[#This Row],[Compa-Ratio]]&gt;=1.15,"1.15+"))))</f>
        <v>1.00-&lt;1.15</v>
      </c>
      <c r="O392" t="s">
        <v>25</v>
      </c>
      <c r="P392" t="s">
        <v>38</v>
      </c>
      <c r="Q392">
        <v>31</v>
      </c>
      <c r="R39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92">
        <v>63</v>
      </c>
      <c r="T392" t="str" cm="1">
        <f t="array" ref="T392">_xlfn.IFS(EmployeeData[[#This Row],[Engagement Score]]&lt;50,"Low",EmployeeData[[#This Row],[Engagement Score]]
&lt;70,"Moderate",
EmployeeData[[#This Row],[Engagement Score]]&lt;85,"High",TRUE,"Very high")</f>
        <v>Moderate</v>
      </c>
      <c r="U392">
        <v>1</v>
      </c>
      <c r="V392">
        <v>2.4</v>
      </c>
      <c r="W392" t="s">
        <v>33</v>
      </c>
      <c r="X392" t="s">
        <v>26</v>
      </c>
      <c r="Y392">
        <v>26</v>
      </c>
      <c r="Z392" t="s">
        <v>26</v>
      </c>
      <c r="AA392">
        <f>IF(EmployeeData[[#This Row],[Attrition]]="Yes",1,0)</f>
        <v>0</v>
      </c>
    </row>
    <row r="393" spans="1:27">
      <c r="A393" t="s">
        <v>444</v>
      </c>
      <c r="B393" t="str">
        <f>VLOOKUP(EmployeeData[[#This Row],[Employee ID]],GenderData[#All],2,FALSE)</f>
        <v>Female</v>
      </c>
      <c r="C393" t="s">
        <v>21</v>
      </c>
      <c r="D393" t="s">
        <v>22</v>
      </c>
      <c r="E393" t="s">
        <v>23</v>
      </c>
      <c r="F393" t="s">
        <v>62</v>
      </c>
      <c r="G393">
        <v>43</v>
      </c>
      <c r="H393" t="str">
        <f>IF(EmployeeData[[#This Row],[Age]]&lt;=31,"18-31",IF(EmployeeData[[#This Row],[Age]]&lt;=45,"32-45",IF(EmployeeData[[#This Row],[Age]]&lt;=59,"46-59",IF(EmployeeData[[#This Row],[Age]]&lt;=73,"60-73"))))</f>
        <v>32-45</v>
      </c>
      <c r="I393">
        <v>5</v>
      </c>
      <c r="J39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93">
        <v>0.4</v>
      </c>
      <c r="L393" s="2">
        <v>34900</v>
      </c>
      <c r="M393" s="3">
        <v>0.95</v>
      </c>
      <c r="N393" s="3" t="str">
        <f>IF(EmployeeData[[#This Row],[Compa-Ratio]]&lt;0.85,"less than 0.85",IF(EmployeeData[[#This Row],[Compa-Ratio]]&lt;1,"0.85-&lt;1.00",IF(EmployeeData[[#This Row],[Compa-Ratio]]&lt;1.15,"1.00-&lt;1.15",IF(EmployeeData[[#This Row],[Compa-Ratio]]&gt;=1.15,"1.15+"))))</f>
        <v>0.85-&lt;1.00</v>
      </c>
      <c r="O393" t="s">
        <v>25</v>
      </c>
      <c r="P393" t="s">
        <v>26</v>
      </c>
      <c r="Q393">
        <v>19</v>
      </c>
      <c r="R39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3">
        <v>93</v>
      </c>
      <c r="T393" t="str" cm="1">
        <f t="array" ref="T393">_xlfn.IFS(EmployeeData[[#This Row],[Engagement Score]]&lt;50,"Low",EmployeeData[[#This Row],[Engagement Score]]
&lt;70,"Moderate",
EmployeeData[[#This Row],[Engagement Score]]&lt;85,"High",TRUE,"Very high")</f>
        <v>Very high</v>
      </c>
      <c r="U393">
        <v>5</v>
      </c>
      <c r="V393">
        <v>2.9</v>
      </c>
      <c r="W393" t="s">
        <v>50</v>
      </c>
      <c r="X393" t="s">
        <v>26</v>
      </c>
      <c r="Y393">
        <v>16</v>
      </c>
      <c r="Z393" t="s">
        <v>26</v>
      </c>
      <c r="AA393">
        <f>IF(EmployeeData[[#This Row],[Attrition]]="Yes",1,0)</f>
        <v>0</v>
      </c>
    </row>
    <row r="394" spans="1:27">
      <c r="A394" t="s">
        <v>445</v>
      </c>
      <c r="B394" t="str">
        <f>VLOOKUP(EmployeeData[[#This Row],[Employee ID]],GenderData[#All],2,FALSE)</f>
        <v>Female</v>
      </c>
      <c r="C394" t="s">
        <v>21</v>
      </c>
      <c r="D394" t="s">
        <v>22</v>
      </c>
      <c r="E394" t="s">
        <v>23</v>
      </c>
      <c r="F394" t="s">
        <v>24</v>
      </c>
      <c r="G394">
        <v>22</v>
      </c>
      <c r="H394" t="str">
        <f>IF(EmployeeData[[#This Row],[Age]]&lt;=31,"18-31",IF(EmployeeData[[#This Row],[Age]]&lt;=45,"32-45",IF(EmployeeData[[#This Row],[Age]]&lt;=59,"46-59",IF(EmployeeData[[#This Row],[Age]]&lt;=73,"60-73"))))</f>
        <v>18-31</v>
      </c>
      <c r="I394">
        <v>2.7</v>
      </c>
      <c r="J39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94">
        <v>1</v>
      </c>
      <c r="L394" s="2">
        <v>48600</v>
      </c>
      <c r="M394" s="3">
        <v>0.96</v>
      </c>
      <c r="N394" s="3" t="str">
        <f>IF(EmployeeData[[#This Row],[Compa-Ratio]]&lt;0.85,"less than 0.85",IF(EmployeeData[[#This Row],[Compa-Ratio]]&lt;1,"0.85-&lt;1.00",IF(EmployeeData[[#This Row],[Compa-Ratio]]&lt;1.15,"1.00-&lt;1.15",IF(EmployeeData[[#This Row],[Compa-Ratio]]&gt;=1.15,"1.15+"))))</f>
        <v>0.85-&lt;1.00</v>
      </c>
      <c r="O394" t="s">
        <v>25</v>
      </c>
      <c r="P394" t="s">
        <v>26</v>
      </c>
      <c r="Q394">
        <v>11</v>
      </c>
      <c r="R39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394">
        <v>84</v>
      </c>
      <c r="T394" t="str" cm="1">
        <f t="array" ref="T394">_xlfn.IFS(EmployeeData[[#This Row],[Engagement Score]]&lt;50,"Low",EmployeeData[[#This Row],[Engagement Score]]
&lt;70,"Moderate",
EmployeeData[[#This Row],[Engagement Score]]&lt;85,"High",TRUE,"Very high")</f>
        <v>High</v>
      </c>
      <c r="U394">
        <v>8</v>
      </c>
      <c r="V394">
        <v>2.2999999999999998</v>
      </c>
      <c r="W394" t="s">
        <v>33</v>
      </c>
      <c r="X394" t="s">
        <v>26</v>
      </c>
      <c r="Y394">
        <v>22</v>
      </c>
      <c r="Z394" t="s">
        <v>26</v>
      </c>
      <c r="AA394">
        <f>IF(EmployeeData[[#This Row],[Attrition]]="Yes",1,0)</f>
        <v>0</v>
      </c>
    </row>
    <row r="395" spans="1:27">
      <c r="A395" t="s">
        <v>446</v>
      </c>
      <c r="B395" t="str">
        <f>VLOOKUP(EmployeeData[[#This Row],[Employee ID]],GenderData[#All],2,FALSE)</f>
        <v>Female</v>
      </c>
      <c r="C395" t="s">
        <v>52</v>
      </c>
      <c r="D395" t="s">
        <v>30</v>
      </c>
      <c r="E395" t="s">
        <v>45</v>
      </c>
      <c r="F395" t="s">
        <v>32</v>
      </c>
      <c r="G395">
        <v>22</v>
      </c>
      <c r="H395" t="str">
        <f>IF(EmployeeData[[#This Row],[Age]]&lt;=31,"18-31",IF(EmployeeData[[#This Row],[Age]]&lt;=45,"32-45",IF(EmployeeData[[#This Row],[Age]]&lt;=59,"46-59",IF(EmployeeData[[#This Row],[Age]]&lt;=73,"60-73"))))</f>
        <v>18-31</v>
      </c>
      <c r="I395">
        <v>2.2999999999999998</v>
      </c>
      <c r="J39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95">
        <v>2.2999999999999998</v>
      </c>
      <c r="L395" s="2">
        <v>65100</v>
      </c>
      <c r="M395" s="3">
        <v>1.1000000000000001</v>
      </c>
      <c r="N395" s="3" t="str">
        <f>IF(EmployeeData[[#This Row],[Compa-Ratio]]&lt;0.85,"less than 0.85",IF(EmployeeData[[#This Row],[Compa-Ratio]]&lt;1,"0.85-&lt;1.00",IF(EmployeeData[[#This Row],[Compa-Ratio]]&lt;1.15,"1.00-&lt;1.15",IF(EmployeeData[[#This Row],[Compa-Ratio]]&gt;=1.15,"1.15+"))))</f>
        <v>1.00-&lt;1.15</v>
      </c>
      <c r="O395" t="s">
        <v>25</v>
      </c>
      <c r="P395" t="s">
        <v>38</v>
      </c>
      <c r="Q395">
        <v>5</v>
      </c>
      <c r="R39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395">
        <v>87</v>
      </c>
      <c r="T395" t="str" cm="1">
        <f t="array" ref="T395">_xlfn.IFS(EmployeeData[[#This Row],[Engagement Score]]&lt;50,"Low",EmployeeData[[#This Row],[Engagement Score]]
&lt;70,"Moderate",
EmployeeData[[#This Row],[Engagement Score]]&lt;85,"High",TRUE,"Very high")</f>
        <v>Very high</v>
      </c>
      <c r="U395">
        <v>4</v>
      </c>
      <c r="V395">
        <v>3.3</v>
      </c>
      <c r="W395" t="s">
        <v>27</v>
      </c>
      <c r="X395" t="s">
        <v>26</v>
      </c>
      <c r="Y395">
        <v>29</v>
      </c>
      <c r="Z395" t="s">
        <v>38</v>
      </c>
      <c r="AA395">
        <f>IF(EmployeeData[[#This Row],[Attrition]]="Yes",1,0)</f>
        <v>1</v>
      </c>
    </row>
    <row r="396" spans="1:27">
      <c r="A396" t="s">
        <v>447</v>
      </c>
      <c r="B396" t="str">
        <f>VLOOKUP(EmployeeData[[#This Row],[Employee ID]],GenderData[#All],2,FALSE)</f>
        <v>Female</v>
      </c>
      <c r="C396" t="s">
        <v>66</v>
      </c>
      <c r="D396" t="s">
        <v>67</v>
      </c>
      <c r="E396" t="s">
        <v>23</v>
      </c>
      <c r="F396" t="s">
        <v>24</v>
      </c>
      <c r="G396">
        <v>44</v>
      </c>
      <c r="H396" t="str">
        <f>IF(EmployeeData[[#This Row],[Age]]&lt;=31,"18-31",IF(EmployeeData[[#This Row],[Age]]&lt;=45,"32-45",IF(EmployeeData[[#This Row],[Age]]&lt;=59,"46-59",IF(EmployeeData[[#This Row],[Age]]&lt;=73,"60-73"))))</f>
        <v>32-45</v>
      </c>
      <c r="I396">
        <v>4</v>
      </c>
      <c r="J39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396">
        <v>4</v>
      </c>
      <c r="L396" s="2">
        <v>47000</v>
      </c>
      <c r="M396" s="3">
        <v>0.94</v>
      </c>
      <c r="N396" s="3" t="str">
        <f>IF(EmployeeData[[#This Row],[Compa-Ratio]]&lt;0.85,"less than 0.85",IF(EmployeeData[[#This Row],[Compa-Ratio]]&lt;1,"0.85-&lt;1.00",IF(EmployeeData[[#This Row],[Compa-Ratio]]&lt;1.15,"1.00-&lt;1.15",IF(EmployeeData[[#This Row],[Compa-Ratio]]&gt;=1.15,"1.15+"))))</f>
        <v>0.85-&lt;1.00</v>
      </c>
      <c r="O396" t="s">
        <v>25</v>
      </c>
      <c r="P396" t="s">
        <v>26</v>
      </c>
      <c r="Q396">
        <v>20</v>
      </c>
      <c r="R39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6">
        <v>68</v>
      </c>
      <c r="T396" t="str" cm="1">
        <f t="array" ref="T396">_xlfn.IFS(EmployeeData[[#This Row],[Engagement Score]]&lt;50,"Low",EmployeeData[[#This Row],[Engagement Score]]
&lt;70,"Moderate",
EmployeeData[[#This Row],[Engagement Score]]&lt;85,"High",TRUE,"Very high")</f>
        <v>Moderate</v>
      </c>
      <c r="U396">
        <v>0</v>
      </c>
      <c r="V396">
        <v>4.2</v>
      </c>
      <c r="W396" t="s">
        <v>33</v>
      </c>
      <c r="X396" t="s">
        <v>26</v>
      </c>
      <c r="Y396">
        <v>36</v>
      </c>
      <c r="Z396" t="s">
        <v>38</v>
      </c>
      <c r="AA396">
        <f>IF(EmployeeData[[#This Row],[Attrition]]="Yes",1,0)</f>
        <v>1</v>
      </c>
    </row>
    <row r="397" spans="1:27">
      <c r="A397" t="s">
        <v>448</v>
      </c>
      <c r="B397" t="str">
        <f>VLOOKUP(EmployeeData[[#This Row],[Employee ID]],GenderData[#All],2,FALSE)</f>
        <v>Male</v>
      </c>
      <c r="C397" t="s">
        <v>29</v>
      </c>
      <c r="D397" t="s">
        <v>30</v>
      </c>
      <c r="E397" t="s">
        <v>45</v>
      </c>
      <c r="F397" t="s">
        <v>36</v>
      </c>
      <c r="G397">
        <v>42</v>
      </c>
      <c r="H397" t="str">
        <f>IF(EmployeeData[[#This Row],[Age]]&lt;=31,"18-31",IF(EmployeeData[[#This Row],[Age]]&lt;=45,"32-45",IF(EmployeeData[[#This Row],[Age]]&lt;=59,"46-59",IF(EmployeeData[[#This Row],[Age]]&lt;=73,"60-73"))))</f>
        <v>32-45</v>
      </c>
      <c r="I397">
        <v>1.6</v>
      </c>
      <c r="J39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97">
        <v>1.6</v>
      </c>
      <c r="L397" s="2">
        <v>77100</v>
      </c>
      <c r="M397" s="3">
        <v>0.99</v>
      </c>
      <c r="N397" s="3" t="str">
        <f>IF(EmployeeData[[#This Row],[Compa-Ratio]]&lt;0.85,"less than 0.85",IF(EmployeeData[[#This Row],[Compa-Ratio]]&lt;1,"0.85-&lt;1.00",IF(EmployeeData[[#This Row],[Compa-Ratio]]&lt;1.15,"1.00-&lt;1.15",IF(EmployeeData[[#This Row],[Compa-Ratio]]&gt;=1.15,"1.15+"))))</f>
        <v>0.85-&lt;1.00</v>
      </c>
      <c r="O397" t="s">
        <v>25</v>
      </c>
      <c r="P397" t="s">
        <v>26</v>
      </c>
      <c r="Q397">
        <v>15</v>
      </c>
      <c r="R39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7">
        <v>90</v>
      </c>
      <c r="T397" t="str" cm="1">
        <f t="array" ref="T397">_xlfn.IFS(EmployeeData[[#This Row],[Engagement Score]]&lt;50,"Low",EmployeeData[[#This Row],[Engagement Score]]
&lt;70,"Moderate",
EmployeeData[[#This Row],[Engagement Score]]&lt;85,"High",TRUE,"Very high")</f>
        <v>Very high</v>
      </c>
      <c r="U397">
        <v>7</v>
      </c>
      <c r="V397">
        <v>6.2</v>
      </c>
      <c r="W397" t="s">
        <v>33</v>
      </c>
      <c r="X397" t="s">
        <v>26</v>
      </c>
      <c r="Y397">
        <v>6</v>
      </c>
      <c r="Z397" t="s">
        <v>26</v>
      </c>
      <c r="AA397">
        <f>IF(EmployeeData[[#This Row],[Attrition]]="Yes",1,0)</f>
        <v>0</v>
      </c>
    </row>
    <row r="398" spans="1:27">
      <c r="A398" t="s">
        <v>449</v>
      </c>
      <c r="B398" t="str">
        <f>VLOOKUP(EmployeeData[[#This Row],[Employee ID]],GenderData[#All],2,FALSE)</f>
        <v>Female</v>
      </c>
      <c r="C398" t="s">
        <v>52</v>
      </c>
      <c r="D398" t="s">
        <v>30</v>
      </c>
      <c r="E398" t="s">
        <v>31</v>
      </c>
      <c r="F398" t="s">
        <v>24</v>
      </c>
      <c r="G398">
        <v>39</v>
      </c>
      <c r="H398" t="str">
        <f>IF(EmployeeData[[#This Row],[Age]]&lt;=31,"18-31",IF(EmployeeData[[#This Row],[Age]]&lt;=45,"32-45",IF(EmployeeData[[#This Row],[Age]]&lt;=59,"46-59",IF(EmployeeData[[#This Row],[Age]]&lt;=73,"60-73"))))</f>
        <v>32-45</v>
      </c>
      <c r="I398">
        <v>1.6</v>
      </c>
      <c r="J39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398">
        <v>1.6</v>
      </c>
      <c r="L398" s="2">
        <v>46900</v>
      </c>
      <c r="M398" s="3">
        <v>1</v>
      </c>
      <c r="N398" s="3" t="str">
        <f>IF(EmployeeData[[#This Row],[Compa-Ratio]]&lt;0.85,"less than 0.85",IF(EmployeeData[[#This Row],[Compa-Ratio]]&lt;1,"0.85-&lt;1.00",IF(EmployeeData[[#This Row],[Compa-Ratio]]&lt;1.15,"1.00-&lt;1.15",IF(EmployeeData[[#This Row],[Compa-Ratio]]&gt;=1.15,"1.15+"))))</f>
        <v>1.00-&lt;1.15</v>
      </c>
      <c r="O398" t="s">
        <v>25</v>
      </c>
      <c r="P398" t="s">
        <v>38</v>
      </c>
      <c r="Q398">
        <v>30</v>
      </c>
      <c r="R39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398">
        <v>70</v>
      </c>
      <c r="T398" t="str" cm="1">
        <f t="array" ref="T398">_xlfn.IFS(EmployeeData[[#This Row],[Engagement Score]]&lt;50,"Low",EmployeeData[[#This Row],[Engagement Score]]
&lt;70,"Moderate",
EmployeeData[[#This Row],[Engagement Score]]&lt;85,"High",TRUE,"Very high")</f>
        <v>High</v>
      </c>
      <c r="U398">
        <v>2</v>
      </c>
      <c r="V398">
        <v>2.1</v>
      </c>
      <c r="W398" t="s">
        <v>33</v>
      </c>
      <c r="X398" t="s">
        <v>26</v>
      </c>
      <c r="Y398">
        <v>24</v>
      </c>
      <c r="Z398" t="s">
        <v>38</v>
      </c>
      <c r="AA398">
        <f>IF(EmployeeData[[#This Row],[Attrition]]="Yes",1,0)</f>
        <v>1</v>
      </c>
    </row>
    <row r="399" spans="1:27">
      <c r="A399" t="s">
        <v>450</v>
      </c>
      <c r="B399" t="str">
        <f>VLOOKUP(EmployeeData[[#This Row],[Employee ID]],GenderData[#All],2,FALSE)</f>
        <v>Female</v>
      </c>
      <c r="C399" t="s">
        <v>21</v>
      </c>
      <c r="D399" t="s">
        <v>22</v>
      </c>
      <c r="E399" t="s">
        <v>23</v>
      </c>
      <c r="F399" t="s">
        <v>24</v>
      </c>
      <c r="G399">
        <v>30</v>
      </c>
      <c r="H399" t="str">
        <f>IF(EmployeeData[[#This Row],[Age]]&lt;=31,"18-31",IF(EmployeeData[[#This Row],[Age]]&lt;=45,"32-45",IF(EmployeeData[[#This Row],[Age]]&lt;=59,"46-59",IF(EmployeeData[[#This Row],[Age]]&lt;=73,"60-73"))))</f>
        <v>18-31</v>
      </c>
      <c r="I399">
        <v>6.2</v>
      </c>
      <c r="J39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399">
        <v>4.8</v>
      </c>
      <c r="L399" s="2">
        <v>53100</v>
      </c>
      <c r="M399" s="3">
        <v>1.1200000000000001</v>
      </c>
      <c r="N399" s="3" t="str">
        <f>IF(EmployeeData[[#This Row],[Compa-Ratio]]&lt;0.85,"less than 0.85",IF(EmployeeData[[#This Row],[Compa-Ratio]]&lt;1,"0.85-&lt;1.00",IF(EmployeeData[[#This Row],[Compa-Ratio]]&lt;1.15,"1.00-&lt;1.15",IF(EmployeeData[[#This Row],[Compa-Ratio]]&gt;=1.15,"1.15+"))))</f>
        <v>1.00-&lt;1.15</v>
      </c>
      <c r="O399" t="s">
        <v>25</v>
      </c>
      <c r="P399" t="s">
        <v>26</v>
      </c>
      <c r="Q399">
        <v>13</v>
      </c>
      <c r="R39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399">
        <v>69</v>
      </c>
      <c r="T399" t="str" cm="1">
        <f t="array" ref="T399">_xlfn.IFS(EmployeeData[[#This Row],[Engagement Score]]&lt;50,"Low",EmployeeData[[#This Row],[Engagement Score]]
&lt;70,"Moderate",
EmployeeData[[#This Row],[Engagement Score]]&lt;85,"High",TRUE,"Very high")</f>
        <v>Moderate</v>
      </c>
      <c r="U399">
        <v>3</v>
      </c>
      <c r="V399">
        <v>1.2</v>
      </c>
      <c r="W399" t="s">
        <v>33</v>
      </c>
      <c r="X399" t="s">
        <v>26</v>
      </c>
      <c r="Y399">
        <v>43</v>
      </c>
      <c r="Z399" t="s">
        <v>26</v>
      </c>
      <c r="AA399">
        <f>IF(EmployeeData[[#This Row],[Attrition]]="Yes",1,0)</f>
        <v>0</v>
      </c>
    </row>
    <row r="400" spans="1:27">
      <c r="A400" t="s">
        <v>451</v>
      </c>
      <c r="B400" t="str">
        <f>VLOOKUP(EmployeeData[[#This Row],[Employee ID]],GenderData[#All],2,FALSE)</f>
        <v>Male</v>
      </c>
      <c r="C400" t="s">
        <v>35</v>
      </c>
      <c r="D400" t="s">
        <v>22</v>
      </c>
      <c r="E400" t="s">
        <v>23</v>
      </c>
      <c r="F400" t="s">
        <v>32</v>
      </c>
      <c r="G400">
        <v>45</v>
      </c>
      <c r="H400" t="str">
        <f>IF(EmployeeData[[#This Row],[Age]]&lt;=31,"18-31",IF(EmployeeData[[#This Row],[Age]]&lt;=45,"32-45",IF(EmployeeData[[#This Row],[Age]]&lt;=59,"46-59",IF(EmployeeData[[#This Row],[Age]]&lt;=73,"60-73"))))</f>
        <v>32-45</v>
      </c>
      <c r="I400">
        <v>1.5</v>
      </c>
      <c r="J40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00">
        <v>1</v>
      </c>
      <c r="L400" s="2">
        <v>64900</v>
      </c>
      <c r="M400" s="3">
        <v>1.04</v>
      </c>
      <c r="N400" s="3" t="str">
        <f>IF(EmployeeData[[#This Row],[Compa-Ratio]]&lt;0.85,"less than 0.85",IF(EmployeeData[[#This Row],[Compa-Ratio]]&lt;1,"0.85-&lt;1.00",IF(EmployeeData[[#This Row],[Compa-Ratio]]&lt;1.15,"1.00-&lt;1.15",IF(EmployeeData[[#This Row],[Compa-Ratio]]&gt;=1.15,"1.15+"))))</f>
        <v>1.00-&lt;1.15</v>
      </c>
      <c r="O400" t="s">
        <v>53</v>
      </c>
      <c r="P400" t="s">
        <v>26</v>
      </c>
      <c r="Q400">
        <v>8</v>
      </c>
      <c r="R40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00">
        <v>74</v>
      </c>
      <c r="T400" t="str" cm="1">
        <f t="array" ref="T400">_xlfn.IFS(EmployeeData[[#This Row],[Engagement Score]]&lt;50,"Low",EmployeeData[[#This Row],[Engagement Score]]
&lt;70,"Moderate",
EmployeeData[[#This Row],[Engagement Score]]&lt;85,"High",TRUE,"Very high")</f>
        <v>High</v>
      </c>
      <c r="U400">
        <v>1</v>
      </c>
      <c r="V400">
        <v>3.4</v>
      </c>
      <c r="W400" t="s">
        <v>33</v>
      </c>
      <c r="X400" t="s">
        <v>26</v>
      </c>
      <c r="Y400">
        <v>21</v>
      </c>
      <c r="Z400" t="s">
        <v>26</v>
      </c>
      <c r="AA400">
        <f>IF(EmployeeData[[#This Row],[Attrition]]="Yes",1,0)</f>
        <v>0</v>
      </c>
    </row>
    <row r="401" spans="1:27">
      <c r="A401" t="s">
        <v>452</v>
      </c>
      <c r="B401" t="str">
        <f>VLOOKUP(EmployeeData[[#This Row],[Employee ID]],GenderData[#All],2,FALSE)</f>
        <v>Female</v>
      </c>
      <c r="C401" t="s">
        <v>35</v>
      </c>
      <c r="D401" t="s">
        <v>22</v>
      </c>
      <c r="E401" t="s">
        <v>45</v>
      </c>
      <c r="F401" t="s">
        <v>32</v>
      </c>
      <c r="G401">
        <v>44</v>
      </c>
      <c r="H401" t="str">
        <f>IF(EmployeeData[[#This Row],[Age]]&lt;=31,"18-31",IF(EmployeeData[[#This Row],[Age]]&lt;=45,"32-45",IF(EmployeeData[[#This Row],[Age]]&lt;=59,"46-59",IF(EmployeeData[[#This Row],[Age]]&lt;=73,"60-73"))))</f>
        <v>32-45</v>
      </c>
      <c r="I401">
        <v>0.8</v>
      </c>
      <c r="J40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401">
        <v>0.8</v>
      </c>
      <c r="L401" s="2">
        <v>63500</v>
      </c>
      <c r="M401" s="3">
        <v>0.97</v>
      </c>
      <c r="N401" s="3" t="str">
        <f>IF(EmployeeData[[#This Row],[Compa-Ratio]]&lt;0.85,"less than 0.85",IF(EmployeeData[[#This Row],[Compa-Ratio]]&lt;1,"0.85-&lt;1.00",IF(EmployeeData[[#This Row],[Compa-Ratio]]&lt;1.15,"1.00-&lt;1.15",IF(EmployeeData[[#This Row],[Compa-Ratio]]&gt;=1.15,"1.15+"))))</f>
        <v>0.85-&lt;1.00</v>
      </c>
      <c r="O401" t="s">
        <v>37</v>
      </c>
      <c r="P401" t="s">
        <v>26</v>
      </c>
      <c r="Q401">
        <v>24</v>
      </c>
      <c r="R40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1">
        <v>80</v>
      </c>
      <c r="T401" t="str" cm="1">
        <f t="array" ref="T401">_xlfn.IFS(EmployeeData[[#This Row],[Engagement Score]]&lt;50,"Low",EmployeeData[[#This Row],[Engagement Score]]
&lt;70,"Moderate",
EmployeeData[[#This Row],[Engagement Score]]&lt;85,"High",TRUE,"Very high")</f>
        <v>High</v>
      </c>
      <c r="U401">
        <v>0</v>
      </c>
      <c r="V401">
        <v>0.9</v>
      </c>
      <c r="W401" t="s">
        <v>33</v>
      </c>
      <c r="X401" t="s">
        <v>26</v>
      </c>
      <c r="Y401">
        <v>35</v>
      </c>
      <c r="Z401" t="s">
        <v>26</v>
      </c>
      <c r="AA401">
        <f>IF(EmployeeData[[#This Row],[Attrition]]="Yes",1,0)</f>
        <v>0</v>
      </c>
    </row>
    <row r="402" spans="1:27">
      <c r="A402" t="s">
        <v>453</v>
      </c>
      <c r="B402" t="str">
        <f>VLOOKUP(EmployeeData[[#This Row],[Employee ID]],GenderData[#All],2,FALSE)</f>
        <v>Female</v>
      </c>
      <c r="C402" t="s">
        <v>48</v>
      </c>
      <c r="D402" t="s">
        <v>49</v>
      </c>
      <c r="E402" t="s">
        <v>73</v>
      </c>
      <c r="F402" t="s">
        <v>24</v>
      </c>
      <c r="G402">
        <v>39</v>
      </c>
      <c r="H402" t="str">
        <f>IF(EmployeeData[[#This Row],[Age]]&lt;=31,"18-31",IF(EmployeeData[[#This Row],[Age]]&lt;=45,"32-45",IF(EmployeeData[[#This Row],[Age]]&lt;=59,"46-59",IF(EmployeeData[[#This Row],[Age]]&lt;=73,"60-73"))))</f>
        <v>32-45</v>
      </c>
      <c r="I402">
        <v>2.2999999999999998</v>
      </c>
      <c r="J40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2">
        <v>1.5</v>
      </c>
      <c r="L402" s="2">
        <v>41300</v>
      </c>
      <c r="M402" s="3">
        <v>0.84</v>
      </c>
      <c r="N402" s="3" t="str">
        <f>IF(EmployeeData[[#This Row],[Compa-Ratio]]&lt;0.85,"less than 0.85",IF(EmployeeData[[#This Row],[Compa-Ratio]]&lt;1,"0.85-&lt;1.00",IF(EmployeeData[[#This Row],[Compa-Ratio]]&lt;1.15,"1.00-&lt;1.15",IF(EmployeeData[[#This Row],[Compa-Ratio]]&gt;=1.15,"1.15+"))))</f>
        <v>less than 0.85</v>
      </c>
      <c r="O402" t="s">
        <v>25</v>
      </c>
      <c r="P402" t="s">
        <v>26</v>
      </c>
      <c r="Q402">
        <v>24</v>
      </c>
      <c r="R40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2">
        <v>75</v>
      </c>
      <c r="T402" t="str" cm="1">
        <f t="array" ref="T402">_xlfn.IFS(EmployeeData[[#This Row],[Engagement Score]]&lt;50,"Low",EmployeeData[[#This Row],[Engagement Score]]
&lt;70,"Moderate",
EmployeeData[[#This Row],[Engagement Score]]&lt;85,"High",TRUE,"Very high")</f>
        <v>High</v>
      </c>
      <c r="U402">
        <v>1</v>
      </c>
      <c r="V402">
        <v>2.1</v>
      </c>
      <c r="W402" t="s">
        <v>27</v>
      </c>
      <c r="X402" t="s">
        <v>38</v>
      </c>
      <c r="Y402">
        <v>30</v>
      </c>
      <c r="Z402" t="s">
        <v>38</v>
      </c>
      <c r="AA402">
        <f>IF(EmployeeData[[#This Row],[Attrition]]="Yes",1,0)</f>
        <v>1</v>
      </c>
    </row>
    <row r="403" spans="1:27">
      <c r="A403" t="s">
        <v>454</v>
      </c>
      <c r="B403" t="str">
        <f>VLOOKUP(EmployeeData[[#This Row],[Employee ID]],GenderData[#All],2,FALSE)</f>
        <v>Male</v>
      </c>
      <c r="C403" t="s">
        <v>29</v>
      </c>
      <c r="D403" t="s">
        <v>30</v>
      </c>
      <c r="E403" t="s">
        <v>45</v>
      </c>
      <c r="F403" t="s">
        <v>24</v>
      </c>
      <c r="G403">
        <v>27</v>
      </c>
      <c r="H403" t="str">
        <f>IF(EmployeeData[[#This Row],[Age]]&lt;=31,"18-31",IF(EmployeeData[[#This Row],[Age]]&lt;=45,"32-45",IF(EmployeeData[[#This Row],[Age]]&lt;=59,"46-59",IF(EmployeeData[[#This Row],[Age]]&lt;=73,"60-73"))))</f>
        <v>18-31</v>
      </c>
      <c r="I403">
        <v>2.7</v>
      </c>
      <c r="J40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3">
        <v>1.7</v>
      </c>
      <c r="L403" s="2">
        <v>46000</v>
      </c>
      <c r="M403" s="3">
        <v>0.96</v>
      </c>
      <c r="N403" s="3" t="str">
        <f>IF(EmployeeData[[#This Row],[Compa-Ratio]]&lt;0.85,"less than 0.85",IF(EmployeeData[[#This Row],[Compa-Ratio]]&lt;1,"0.85-&lt;1.00",IF(EmployeeData[[#This Row],[Compa-Ratio]]&lt;1.15,"1.00-&lt;1.15",IF(EmployeeData[[#This Row],[Compa-Ratio]]&gt;=1.15,"1.15+"))))</f>
        <v>0.85-&lt;1.00</v>
      </c>
      <c r="O403" t="s">
        <v>25</v>
      </c>
      <c r="P403" t="s">
        <v>26</v>
      </c>
      <c r="Q403">
        <v>18</v>
      </c>
      <c r="R40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3">
        <v>66</v>
      </c>
      <c r="T403" t="str" cm="1">
        <f t="array" ref="T403">_xlfn.IFS(EmployeeData[[#This Row],[Engagement Score]]&lt;50,"Low",EmployeeData[[#This Row],[Engagement Score]]
&lt;70,"Moderate",
EmployeeData[[#This Row],[Engagement Score]]&lt;85,"High",TRUE,"Very high")</f>
        <v>Moderate</v>
      </c>
      <c r="U403">
        <v>3</v>
      </c>
      <c r="V403">
        <v>0.7</v>
      </c>
      <c r="W403" t="s">
        <v>33</v>
      </c>
      <c r="X403" t="s">
        <v>26</v>
      </c>
      <c r="Y403">
        <v>35</v>
      </c>
      <c r="Z403" t="s">
        <v>26</v>
      </c>
      <c r="AA403">
        <f>IF(EmployeeData[[#This Row],[Attrition]]="Yes",1,0)</f>
        <v>0</v>
      </c>
    </row>
    <row r="404" spans="1:27">
      <c r="A404" t="s">
        <v>455</v>
      </c>
      <c r="B404" t="str">
        <f>VLOOKUP(EmployeeData[[#This Row],[Employee ID]],GenderData[#All],2,FALSE)</f>
        <v>Female</v>
      </c>
      <c r="C404" t="s">
        <v>21</v>
      </c>
      <c r="D404" t="s">
        <v>22</v>
      </c>
      <c r="E404" t="s">
        <v>45</v>
      </c>
      <c r="F404" t="s">
        <v>62</v>
      </c>
      <c r="G404">
        <v>34</v>
      </c>
      <c r="H404" t="str">
        <f>IF(EmployeeData[[#This Row],[Age]]&lt;=31,"18-31",IF(EmployeeData[[#This Row],[Age]]&lt;=45,"32-45",IF(EmployeeData[[#This Row],[Age]]&lt;=59,"46-59",IF(EmployeeData[[#This Row],[Age]]&lt;=73,"60-73"))))</f>
        <v>32-45</v>
      </c>
      <c r="I404">
        <v>5.4</v>
      </c>
      <c r="J40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04">
        <v>0.2</v>
      </c>
      <c r="L404" s="2">
        <v>39600</v>
      </c>
      <c r="M404" s="3">
        <v>1.08</v>
      </c>
      <c r="N404" s="3" t="str">
        <f>IF(EmployeeData[[#This Row],[Compa-Ratio]]&lt;0.85,"less than 0.85",IF(EmployeeData[[#This Row],[Compa-Ratio]]&lt;1,"0.85-&lt;1.00",IF(EmployeeData[[#This Row],[Compa-Ratio]]&lt;1.15,"1.00-&lt;1.15",IF(EmployeeData[[#This Row],[Compa-Ratio]]&gt;=1.15,"1.15+"))))</f>
        <v>1.00-&lt;1.15</v>
      </c>
      <c r="O404" t="s">
        <v>25</v>
      </c>
      <c r="P404" t="s">
        <v>26</v>
      </c>
      <c r="Q404">
        <v>22</v>
      </c>
      <c r="R40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4">
        <v>66</v>
      </c>
      <c r="T404" t="str" cm="1">
        <f t="array" ref="T404">_xlfn.IFS(EmployeeData[[#This Row],[Engagement Score]]&lt;50,"Low",EmployeeData[[#This Row],[Engagement Score]]
&lt;70,"Moderate",
EmployeeData[[#This Row],[Engagement Score]]&lt;85,"High",TRUE,"Very high")</f>
        <v>Moderate</v>
      </c>
      <c r="U404">
        <v>3</v>
      </c>
      <c r="V404">
        <v>12</v>
      </c>
      <c r="W404" t="s">
        <v>33</v>
      </c>
      <c r="X404" t="s">
        <v>26</v>
      </c>
      <c r="Y404">
        <v>14</v>
      </c>
      <c r="Z404" t="s">
        <v>38</v>
      </c>
      <c r="AA404">
        <f>IF(EmployeeData[[#This Row],[Attrition]]="Yes",1,0)</f>
        <v>1</v>
      </c>
    </row>
    <row r="405" spans="1:27">
      <c r="A405" t="s">
        <v>456</v>
      </c>
      <c r="B405" t="str">
        <f>VLOOKUP(EmployeeData[[#This Row],[Employee ID]],GenderData[#All],2,FALSE)</f>
        <v>Male</v>
      </c>
      <c r="C405" t="s">
        <v>52</v>
      </c>
      <c r="D405" t="s">
        <v>30</v>
      </c>
      <c r="E405" t="s">
        <v>23</v>
      </c>
      <c r="F405" t="s">
        <v>32</v>
      </c>
      <c r="G405">
        <v>46</v>
      </c>
      <c r="H405" t="str">
        <f>IF(EmployeeData[[#This Row],[Age]]&lt;=31,"18-31",IF(EmployeeData[[#This Row],[Age]]&lt;=45,"32-45",IF(EmployeeData[[#This Row],[Age]]&lt;=59,"46-59",IF(EmployeeData[[#This Row],[Age]]&lt;=73,"60-73"))))</f>
        <v>46-59</v>
      </c>
      <c r="I405">
        <v>2.4</v>
      </c>
      <c r="J40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5">
        <v>1.2</v>
      </c>
      <c r="L405" s="2">
        <v>62300</v>
      </c>
      <c r="M405" s="3">
        <v>1.01</v>
      </c>
      <c r="N405" s="3" t="str">
        <f>IF(EmployeeData[[#This Row],[Compa-Ratio]]&lt;0.85,"less than 0.85",IF(EmployeeData[[#This Row],[Compa-Ratio]]&lt;1,"0.85-&lt;1.00",IF(EmployeeData[[#This Row],[Compa-Ratio]]&lt;1.15,"1.00-&lt;1.15",IF(EmployeeData[[#This Row],[Compa-Ratio]]&gt;=1.15,"1.15+"))))</f>
        <v>1.00-&lt;1.15</v>
      </c>
      <c r="O405" t="s">
        <v>25</v>
      </c>
      <c r="P405" t="s">
        <v>26</v>
      </c>
      <c r="Q405">
        <v>16</v>
      </c>
      <c r="R40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5">
        <v>80</v>
      </c>
      <c r="T405" t="str" cm="1">
        <f t="array" ref="T405">_xlfn.IFS(EmployeeData[[#This Row],[Engagement Score]]&lt;50,"Low",EmployeeData[[#This Row],[Engagement Score]]
&lt;70,"Moderate",
EmployeeData[[#This Row],[Engagement Score]]&lt;85,"High",TRUE,"Very high")</f>
        <v>High</v>
      </c>
      <c r="U405">
        <v>12</v>
      </c>
      <c r="V405">
        <v>5.6</v>
      </c>
      <c r="W405" t="s">
        <v>33</v>
      </c>
      <c r="X405" t="s">
        <v>26</v>
      </c>
      <c r="Y405">
        <v>14</v>
      </c>
      <c r="Z405" t="s">
        <v>26</v>
      </c>
      <c r="AA405">
        <f>IF(EmployeeData[[#This Row],[Attrition]]="Yes",1,0)</f>
        <v>0</v>
      </c>
    </row>
    <row r="406" spans="1:27">
      <c r="A406" t="s">
        <v>457</v>
      </c>
      <c r="B406" t="str">
        <f>VLOOKUP(EmployeeData[[#This Row],[Employee ID]],GenderData[#All],2,FALSE)</f>
        <v>Male</v>
      </c>
      <c r="C406" t="s">
        <v>66</v>
      </c>
      <c r="D406" t="s">
        <v>67</v>
      </c>
      <c r="E406" t="s">
        <v>23</v>
      </c>
      <c r="F406" t="s">
        <v>32</v>
      </c>
      <c r="G406">
        <v>50</v>
      </c>
      <c r="H406" t="str">
        <f>IF(EmployeeData[[#This Row],[Age]]&lt;=31,"18-31",IF(EmployeeData[[#This Row],[Age]]&lt;=45,"32-45",IF(EmployeeData[[#This Row],[Age]]&lt;=59,"46-59",IF(EmployeeData[[#This Row],[Age]]&lt;=73,"60-73"))))</f>
        <v>46-59</v>
      </c>
      <c r="I406">
        <v>9.6</v>
      </c>
      <c r="J40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06">
        <v>1.8</v>
      </c>
      <c r="L406" s="2">
        <v>66500</v>
      </c>
      <c r="M406" s="3">
        <v>1.0900000000000001</v>
      </c>
      <c r="N406" s="3" t="str">
        <f>IF(EmployeeData[[#This Row],[Compa-Ratio]]&lt;0.85,"less than 0.85",IF(EmployeeData[[#This Row],[Compa-Ratio]]&lt;1,"0.85-&lt;1.00",IF(EmployeeData[[#This Row],[Compa-Ratio]]&lt;1.15,"1.00-&lt;1.15",IF(EmployeeData[[#This Row],[Compa-Ratio]]&gt;=1.15,"1.15+"))))</f>
        <v>1.00-&lt;1.15</v>
      </c>
      <c r="O406" t="s">
        <v>75</v>
      </c>
      <c r="P406" t="s">
        <v>38</v>
      </c>
      <c r="Q406">
        <v>18</v>
      </c>
      <c r="R40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6">
        <v>86</v>
      </c>
      <c r="T406" t="str" cm="1">
        <f t="array" ref="T406">_xlfn.IFS(EmployeeData[[#This Row],[Engagement Score]]&lt;50,"Low",EmployeeData[[#This Row],[Engagement Score]]
&lt;70,"Moderate",
EmployeeData[[#This Row],[Engagement Score]]&lt;85,"High",TRUE,"Very high")</f>
        <v>Very high</v>
      </c>
      <c r="U406">
        <v>2</v>
      </c>
      <c r="V406">
        <v>5.3</v>
      </c>
      <c r="W406" t="s">
        <v>33</v>
      </c>
      <c r="X406" t="s">
        <v>26</v>
      </c>
      <c r="Y406">
        <v>24</v>
      </c>
      <c r="Z406" t="s">
        <v>26</v>
      </c>
      <c r="AA406">
        <f>IF(EmployeeData[[#This Row],[Attrition]]="Yes",1,0)</f>
        <v>0</v>
      </c>
    </row>
    <row r="407" spans="1:27">
      <c r="A407" t="s">
        <v>458</v>
      </c>
      <c r="B407" t="str">
        <f>VLOOKUP(EmployeeData[[#This Row],[Employee ID]],GenderData[#All],2,FALSE)</f>
        <v>Male</v>
      </c>
      <c r="C407" t="s">
        <v>29</v>
      </c>
      <c r="D407" t="s">
        <v>30</v>
      </c>
      <c r="E407" t="s">
        <v>45</v>
      </c>
      <c r="F407" t="s">
        <v>24</v>
      </c>
      <c r="G407">
        <v>35</v>
      </c>
      <c r="H407" t="str">
        <f>IF(EmployeeData[[#This Row],[Age]]&lt;=31,"18-31",IF(EmployeeData[[#This Row],[Age]]&lt;=45,"32-45",IF(EmployeeData[[#This Row],[Age]]&lt;=59,"46-59",IF(EmployeeData[[#This Row],[Age]]&lt;=73,"60-73"))))</f>
        <v>32-45</v>
      </c>
      <c r="I407">
        <v>4.2</v>
      </c>
      <c r="J40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7">
        <v>2.6</v>
      </c>
      <c r="L407" s="2">
        <v>57300</v>
      </c>
      <c r="M407" s="3">
        <v>1.22</v>
      </c>
      <c r="N407" s="3" t="str">
        <f>IF(EmployeeData[[#This Row],[Compa-Ratio]]&lt;0.85,"less than 0.85",IF(EmployeeData[[#This Row],[Compa-Ratio]]&lt;1,"0.85-&lt;1.00",IF(EmployeeData[[#This Row],[Compa-Ratio]]&lt;1.15,"1.00-&lt;1.15",IF(EmployeeData[[#This Row],[Compa-Ratio]]&gt;=1.15,"1.15+"))))</f>
        <v>1.15+</v>
      </c>
      <c r="O407" t="s">
        <v>25</v>
      </c>
      <c r="P407" t="s">
        <v>26</v>
      </c>
      <c r="Q407">
        <v>26</v>
      </c>
      <c r="R40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07">
        <v>63</v>
      </c>
      <c r="T407" t="str" cm="1">
        <f t="array" ref="T407">_xlfn.IFS(EmployeeData[[#This Row],[Engagement Score]]&lt;50,"Low",EmployeeData[[#This Row],[Engagement Score]]
&lt;70,"Moderate",
EmployeeData[[#This Row],[Engagement Score]]&lt;85,"High",TRUE,"Very high")</f>
        <v>Moderate</v>
      </c>
      <c r="U407">
        <v>9</v>
      </c>
      <c r="V407">
        <v>6.4</v>
      </c>
      <c r="W407" t="s">
        <v>33</v>
      </c>
      <c r="X407" t="s">
        <v>26</v>
      </c>
      <c r="Y407">
        <v>6</v>
      </c>
      <c r="Z407" t="s">
        <v>38</v>
      </c>
      <c r="AA407">
        <f>IF(EmployeeData[[#This Row],[Attrition]]="Yes",1,0)</f>
        <v>1</v>
      </c>
    </row>
    <row r="408" spans="1:27">
      <c r="A408" t="s">
        <v>459</v>
      </c>
      <c r="B408" t="str">
        <f>VLOOKUP(EmployeeData[[#This Row],[Employee ID]],GenderData[#All],2,FALSE)</f>
        <v>Male</v>
      </c>
      <c r="C408" t="s">
        <v>21</v>
      </c>
      <c r="D408" t="s">
        <v>22</v>
      </c>
      <c r="E408" t="s">
        <v>23</v>
      </c>
      <c r="F408" t="s">
        <v>36</v>
      </c>
      <c r="G408">
        <v>36</v>
      </c>
      <c r="H408" t="str">
        <f>IF(EmployeeData[[#This Row],[Age]]&lt;=31,"18-31",IF(EmployeeData[[#This Row],[Age]]&lt;=45,"32-45",IF(EmployeeData[[#This Row],[Age]]&lt;=59,"46-59",IF(EmployeeData[[#This Row],[Age]]&lt;=73,"60-73"))))</f>
        <v>32-45</v>
      </c>
      <c r="I408">
        <v>2</v>
      </c>
      <c r="J40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08">
        <v>0.7</v>
      </c>
      <c r="L408" s="2">
        <v>86900</v>
      </c>
      <c r="M408" s="3">
        <v>1.08</v>
      </c>
      <c r="N408" s="3" t="str">
        <f>IF(EmployeeData[[#This Row],[Compa-Ratio]]&lt;0.85,"less than 0.85",IF(EmployeeData[[#This Row],[Compa-Ratio]]&lt;1,"0.85-&lt;1.00",IF(EmployeeData[[#This Row],[Compa-Ratio]]&lt;1.15,"1.00-&lt;1.15",IF(EmployeeData[[#This Row],[Compa-Ratio]]&gt;=1.15,"1.15+"))))</f>
        <v>1.00-&lt;1.15</v>
      </c>
      <c r="O408" t="s">
        <v>25</v>
      </c>
      <c r="P408" t="s">
        <v>38</v>
      </c>
      <c r="Q408">
        <v>22</v>
      </c>
      <c r="R40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8">
        <v>58</v>
      </c>
      <c r="T408" t="str" cm="1">
        <f t="array" ref="T408">_xlfn.IFS(EmployeeData[[#This Row],[Engagement Score]]&lt;50,"Low",EmployeeData[[#This Row],[Engagement Score]]
&lt;70,"Moderate",
EmployeeData[[#This Row],[Engagement Score]]&lt;85,"High",TRUE,"Very high")</f>
        <v>Moderate</v>
      </c>
      <c r="U408">
        <v>5</v>
      </c>
      <c r="V408">
        <v>4.9000000000000004</v>
      </c>
      <c r="W408" t="s">
        <v>33</v>
      </c>
      <c r="X408" t="s">
        <v>38</v>
      </c>
      <c r="Y408">
        <v>21</v>
      </c>
      <c r="Z408" t="s">
        <v>26</v>
      </c>
      <c r="AA408">
        <f>IF(EmployeeData[[#This Row],[Attrition]]="Yes",1,0)</f>
        <v>0</v>
      </c>
    </row>
    <row r="409" spans="1:27">
      <c r="A409" t="s">
        <v>460</v>
      </c>
      <c r="B409" t="str">
        <f>VLOOKUP(EmployeeData[[#This Row],[Employee ID]],GenderData[#All],2,FALSE)</f>
        <v>Male</v>
      </c>
      <c r="C409" t="s">
        <v>48</v>
      </c>
      <c r="D409" t="s">
        <v>49</v>
      </c>
      <c r="E409" t="s">
        <v>31</v>
      </c>
      <c r="F409" t="s">
        <v>36</v>
      </c>
      <c r="G409">
        <v>37</v>
      </c>
      <c r="H409" t="str">
        <f>IF(EmployeeData[[#This Row],[Age]]&lt;=31,"18-31",IF(EmployeeData[[#This Row],[Age]]&lt;=45,"32-45",IF(EmployeeData[[#This Row],[Age]]&lt;=59,"46-59",IF(EmployeeData[[#This Row],[Age]]&lt;=73,"60-73"))))</f>
        <v>32-45</v>
      </c>
      <c r="I409">
        <v>5.2</v>
      </c>
      <c r="J40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09">
        <v>1</v>
      </c>
      <c r="L409" s="2">
        <v>78800</v>
      </c>
      <c r="M409" s="3">
        <v>1.08</v>
      </c>
      <c r="N409" s="3" t="str">
        <f>IF(EmployeeData[[#This Row],[Compa-Ratio]]&lt;0.85,"less than 0.85",IF(EmployeeData[[#This Row],[Compa-Ratio]]&lt;1,"0.85-&lt;1.00",IF(EmployeeData[[#This Row],[Compa-Ratio]]&lt;1.15,"1.00-&lt;1.15",IF(EmployeeData[[#This Row],[Compa-Ratio]]&gt;=1.15,"1.15+"))))</f>
        <v>1.00-&lt;1.15</v>
      </c>
      <c r="O409" t="s">
        <v>75</v>
      </c>
      <c r="P409" t="s">
        <v>26</v>
      </c>
      <c r="Q409">
        <v>14</v>
      </c>
      <c r="R4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09">
        <v>70</v>
      </c>
      <c r="T409" t="str" cm="1">
        <f t="array" ref="T409">_xlfn.IFS(EmployeeData[[#This Row],[Engagement Score]]&lt;50,"Low",EmployeeData[[#This Row],[Engagement Score]]
&lt;70,"Moderate",
EmployeeData[[#This Row],[Engagement Score]]&lt;85,"High",TRUE,"Very high")</f>
        <v>High</v>
      </c>
      <c r="U409">
        <v>14</v>
      </c>
      <c r="V409">
        <v>3.1</v>
      </c>
      <c r="W409" t="s">
        <v>33</v>
      </c>
      <c r="X409" t="s">
        <v>26</v>
      </c>
      <c r="Y409">
        <v>27</v>
      </c>
      <c r="Z409" t="s">
        <v>26</v>
      </c>
      <c r="AA409">
        <f>IF(EmployeeData[[#This Row],[Attrition]]="Yes",1,0)</f>
        <v>0</v>
      </c>
    </row>
    <row r="410" spans="1:27">
      <c r="A410" t="s">
        <v>461</v>
      </c>
      <c r="B410" t="str">
        <f>VLOOKUP(EmployeeData[[#This Row],[Employee ID]],GenderData[#All],2,FALSE)</f>
        <v>Female</v>
      </c>
      <c r="C410" t="s">
        <v>29</v>
      </c>
      <c r="D410" t="s">
        <v>30</v>
      </c>
      <c r="E410" t="s">
        <v>23</v>
      </c>
      <c r="F410" t="s">
        <v>32</v>
      </c>
      <c r="G410">
        <v>40</v>
      </c>
      <c r="H410" t="str">
        <f>IF(EmployeeData[[#This Row],[Age]]&lt;=31,"18-31",IF(EmployeeData[[#This Row],[Age]]&lt;=45,"32-45",IF(EmployeeData[[#This Row],[Age]]&lt;=59,"46-59",IF(EmployeeData[[#This Row],[Age]]&lt;=73,"60-73"))))</f>
        <v>32-45</v>
      </c>
      <c r="I410">
        <v>9.5</v>
      </c>
      <c r="J41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10">
        <v>6.5</v>
      </c>
      <c r="L410" s="2">
        <v>58500</v>
      </c>
      <c r="M410" s="3">
        <v>0.97</v>
      </c>
      <c r="N410" s="3" t="str">
        <f>IF(EmployeeData[[#This Row],[Compa-Ratio]]&lt;0.85,"less than 0.85",IF(EmployeeData[[#This Row],[Compa-Ratio]]&lt;1,"0.85-&lt;1.00",IF(EmployeeData[[#This Row],[Compa-Ratio]]&lt;1.15,"1.00-&lt;1.15",IF(EmployeeData[[#This Row],[Compa-Ratio]]&gt;=1.15,"1.15+"))))</f>
        <v>0.85-&lt;1.00</v>
      </c>
      <c r="O410" t="s">
        <v>25</v>
      </c>
      <c r="P410" t="s">
        <v>26</v>
      </c>
      <c r="Q410">
        <v>28</v>
      </c>
      <c r="R41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10">
        <v>72</v>
      </c>
      <c r="T410" t="str" cm="1">
        <f t="array" ref="T410">_xlfn.IFS(EmployeeData[[#This Row],[Engagement Score]]&lt;50,"Low",EmployeeData[[#This Row],[Engagement Score]]
&lt;70,"Moderate",
EmployeeData[[#This Row],[Engagement Score]]&lt;85,"High",TRUE,"Very high")</f>
        <v>High</v>
      </c>
      <c r="U410">
        <v>4</v>
      </c>
      <c r="V410">
        <v>3.2</v>
      </c>
      <c r="W410" t="s">
        <v>33</v>
      </c>
      <c r="X410" t="s">
        <v>26</v>
      </c>
      <c r="Y410">
        <v>45</v>
      </c>
      <c r="Z410" t="s">
        <v>26</v>
      </c>
      <c r="AA410">
        <f>IF(EmployeeData[[#This Row],[Attrition]]="Yes",1,0)</f>
        <v>0</v>
      </c>
    </row>
    <row r="411" spans="1:27">
      <c r="A411" t="s">
        <v>462</v>
      </c>
      <c r="B411" t="str">
        <f>VLOOKUP(EmployeeData[[#This Row],[Employee ID]],GenderData[#All],2,FALSE)</f>
        <v>Male</v>
      </c>
      <c r="C411" t="s">
        <v>48</v>
      </c>
      <c r="D411" t="s">
        <v>49</v>
      </c>
      <c r="E411" t="s">
        <v>45</v>
      </c>
      <c r="F411" t="s">
        <v>36</v>
      </c>
      <c r="G411">
        <v>33</v>
      </c>
      <c r="H411" t="str">
        <f>IF(EmployeeData[[#This Row],[Age]]&lt;=31,"18-31",IF(EmployeeData[[#This Row],[Age]]&lt;=45,"32-45",IF(EmployeeData[[#This Row],[Age]]&lt;=59,"46-59",IF(EmployeeData[[#This Row],[Age]]&lt;=73,"60-73"))))</f>
        <v>32-45</v>
      </c>
      <c r="I411">
        <v>6.1</v>
      </c>
      <c r="J41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11">
        <v>4.5999999999999996</v>
      </c>
      <c r="L411" s="2">
        <v>56100</v>
      </c>
      <c r="M411" s="3">
        <v>0.72</v>
      </c>
      <c r="N411" s="3" t="str">
        <f>IF(EmployeeData[[#This Row],[Compa-Ratio]]&lt;0.85,"less than 0.85",IF(EmployeeData[[#This Row],[Compa-Ratio]]&lt;1,"0.85-&lt;1.00",IF(EmployeeData[[#This Row],[Compa-Ratio]]&lt;1.15,"1.00-&lt;1.15",IF(EmployeeData[[#This Row],[Compa-Ratio]]&gt;=1.15,"1.15+"))))</f>
        <v>less than 0.85</v>
      </c>
      <c r="O411" t="s">
        <v>53</v>
      </c>
      <c r="P411" t="s">
        <v>26</v>
      </c>
      <c r="Q411">
        <v>1</v>
      </c>
      <c r="R41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11">
        <v>86</v>
      </c>
      <c r="T411" t="str" cm="1">
        <f t="array" ref="T411">_xlfn.IFS(EmployeeData[[#This Row],[Engagement Score]]&lt;50,"Low",EmployeeData[[#This Row],[Engagement Score]]
&lt;70,"Moderate",
EmployeeData[[#This Row],[Engagement Score]]&lt;85,"High",TRUE,"Very high")</f>
        <v>Very high</v>
      </c>
      <c r="U411">
        <v>0</v>
      </c>
      <c r="V411">
        <v>6</v>
      </c>
      <c r="W411" t="s">
        <v>33</v>
      </c>
      <c r="X411" t="s">
        <v>26</v>
      </c>
      <c r="Y411">
        <v>29</v>
      </c>
      <c r="Z411" t="s">
        <v>26</v>
      </c>
      <c r="AA411">
        <f>IF(EmployeeData[[#This Row],[Attrition]]="Yes",1,0)</f>
        <v>0</v>
      </c>
    </row>
    <row r="412" spans="1:27">
      <c r="A412" t="s">
        <v>463</v>
      </c>
      <c r="B412" t="str">
        <f>VLOOKUP(EmployeeData[[#This Row],[Employee ID]],GenderData[#All],2,FALSE)</f>
        <v>Male</v>
      </c>
      <c r="C412" t="s">
        <v>66</v>
      </c>
      <c r="D412" t="s">
        <v>67</v>
      </c>
      <c r="E412" t="s">
        <v>55</v>
      </c>
      <c r="F412" t="s">
        <v>24</v>
      </c>
      <c r="G412">
        <v>21</v>
      </c>
      <c r="H412" t="str">
        <f>IF(EmployeeData[[#This Row],[Age]]&lt;=31,"18-31",IF(EmployeeData[[#This Row],[Age]]&lt;=45,"32-45",IF(EmployeeData[[#This Row],[Age]]&lt;=59,"46-59",IF(EmployeeData[[#This Row],[Age]]&lt;=73,"60-73"))))</f>
        <v>18-31</v>
      </c>
      <c r="I412">
        <v>1</v>
      </c>
      <c r="J41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12">
        <v>1</v>
      </c>
      <c r="L412" s="2">
        <v>47100</v>
      </c>
      <c r="M412" s="3">
        <v>1.01</v>
      </c>
      <c r="N412" s="3" t="str">
        <f>IF(EmployeeData[[#This Row],[Compa-Ratio]]&lt;0.85,"less than 0.85",IF(EmployeeData[[#This Row],[Compa-Ratio]]&lt;1,"0.85-&lt;1.00",IF(EmployeeData[[#This Row],[Compa-Ratio]]&lt;1.15,"1.00-&lt;1.15",IF(EmployeeData[[#This Row],[Compa-Ratio]]&gt;=1.15,"1.15+"))))</f>
        <v>1.00-&lt;1.15</v>
      </c>
      <c r="O412" t="s">
        <v>25</v>
      </c>
      <c r="P412" t="s">
        <v>26</v>
      </c>
      <c r="Q412">
        <v>34</v>
      </c>
      <c r="R41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12">
        <v>54</v>
      </c>
      <c r="T412" t="str" cm="1">
        <f t="array" ref="T412">_xlfn.IFS(EmployeeData[[#This Row],[Engagement Score]]&lt;50,"Low",EmployeeData[[#This Row],[Engagement Score]]
&lt;70,"Moderate",
EmployeeData[[#This Row],[Engagement Score]]&lt;85,"High",TRUE,"Very high")</f>
        <v>Moderate</v>
      </c>
      <c r="U412">
        <v>4</v>
      </c>
      <c r="V412">
        <v>6.2</v>
      </c>
      <c r="W412" t="s">
        <v>33</v>
      </c>
      <c r="X412" t="s">
        <v>26</v>
      </c>
      <c r="Y412">
        <v>32</v>
      </c>
      <c r="Z412" t="s">
        <v>26</v>
      </c>
      <c r="AA412">
        <f>IF(EmployeeData[[#This Row],[Attrition]]="Yes",1,0)</f>
        <v>0</v>
      </c>
    </row>
    <row r="413" spans="1:27">
      <c r="A413" t="s">
        <v>464</v>
      </c>
      <c r="B413" t="str">
        <f>VLOOKUP(EmployeeData[[#This Row],[Employee ID]],GenderData[#All],2,FALSE)</f>
        <v>Female</v>
      </c>
      <c r="C413" t="s">
        <v>29</v>
      </c>
      <c r="D413" t="s">
        <v>30</v>
      </c>
      <c r="E413" t="s">
        <v>55</v>
      </c>
      <c r="F413" t="s">
        <v>62</v>
      </c>
      <c r="G413">
        <v>49</v>
      </c>
      <c r="H413" t="str">
        <f>IF(EmployeeData[[#This Row],[Age]]&lt;=31,"18-31",IF(EmployeeData[[#This Row],[Age]]&lt;=45,"32-45",IF(EmployeeData[[#This Row],[Age]]&lt;=59,"46-59",IF(EmployeeData[[#This Row],[Age]]&lt;=73,"60-73"))))</f>
        <v>46-59</v>
      </c>
      <c r="I413">
        <v>2.9</v>
      </c>
      <c r="J41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13">
        <v>2</v>
      </c>
      <c r="L413" s="2">
        <v>34700</v>
      </c>
      <c r="M413" s="3">
        <v>1.03</v>
      </c>
      <c r="N413" s="3" t="str">
        <f>IF(EmployeeData[[#This Row],[Compa-Ratio]]&lt;0.85,"less than 0.85",IF(EmployeeData[[#This Row],[Compa-Ratio]]&lt;1,"0.85-&lt;1.00",IF(EmployeeData[[#This Row],[Compa-Ratio]]&lt;1.15,"1.00-&lt;1.15",IF(EmployeeData[[#This Row],[Compa-Ratio]]&gt;=1.15,"1.15+"))))</f>
        <v>1.00-&lt;1.15</v>
      </c>
      <c r="O413" t="s">
        <v>53</v>
      </c>
      <c r="P413" t="s">
        <v>38</v>
      </c>
      <c r="Q413">
        <v>1</v>
      </c>
      <c r="R41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13">
        <v>72</v>
      </c>
      <c r="T413" t="str" cm="1">
        <f t="array" ref="T413">_xlfn.IFS(EmployeeData[[#This Row],[Engagement Score]]&lt;50,"Low",EmployeeData[[#This Row],[Engagement Score]]
&lt;70,"Moderate",
EmployeeData[[#This Row],[Engagement Score]]&lt;85,"High",TRUE,"Very high")</f>
        <v>High</v>
      </c>
      <c r="U413">
        <v>0</v>
      </c>
      <c r="V413">
        <v>1.2</v>
      </c>
      <c r="W413" t="s">
        <v>33</v>
      </c>
      <c r="X413" t="s">
        <v>38</v>
      </c>
      <c r="Y413">
        <v>38</v>
      </c>
      <c r="Z413" t="s">
        <v>38</v>
      </c>
      <c r="AA413">
        <f>IF(EmployeeData[[#This Row],[Attrition]]="Yes",1,0)</f>
        <v>1</v>
      </c>
    </row>
    <row r="414" spans="1:27">
      <c r="A414" t="s">
        <v>465</v>
      </c>
      <c r="B414" t="str">
        <f>VLOOKUP(EmployeeData[[#This Row],[Employee ID]],GenderData[#All],2,FALSE)</f>
        <v>Male</v>
      </c>
      <c r="C414" t="s">
        <v>29</v>
      </c>
      <c r="D414" t="s">
        <v>30</v>
      </c>
      <c r="E414" t="s">
        <v>45</v>
      </c>
      <c r="F414" t="s">
        <v>24</v>
      </c>
      <c r="G414">
        <v>54</v>
      </c>
      <c r="H414" t="str">
        <f>IF(EmployeeData[[#This Row],[Age]]&lt;=31,"18-31",IF(EmployeeData[[#This Row],[Age]]&lt;=45,"32-45",IF(EmployeeData[[#This Row],[Age]]&lt;=59,"46-59",IF(EmployeeData[[#This Row],[Age]]&lt;=73,"60-73"))))</f>
        <v>46-59</v>
      </c>
      <c r="I414">
        <v>4.7</v>
      </c>
      <c r="J41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14">
        <v>2.7</v>
      </c>
      <c r="L414" s="2">
        <v>50100</v>
      </c>
      <c r="M414" s="3">
        <v>1</v>
      </c>
      <c r="N414" s="3" t="str">
        <f>IF(EmployeeData[[#This Row],[Compa-Ratio]]&lt;0.85,"less than 0.85",IF(EmployeeData[[#This Row],[Compa-Ratio]]&lt;1,"0.85-&lt;1.00",IF(EmployeeData[[#This Row],[Compa-Ratio]]&lt;1.15,"1.00-&lt;1.15",IF(EmployeeData[[#This Row],[Compa-Ratio]]&gt;=1.15,"1.15+"))))</f>
        <v>1.00-&lt;1.15</v>
      </c>
      <c r="O414" t="s">
        <v>75</v>
      </c>
      <c r="P414" t="s">
        <v>38</v>
      </c>
      <c r="Q414">
        <v>10</v>
      </c>
      <c r="R41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14">
        <v>72</v>
      </c>
      <c r="T414" t="str" cm="1">
        <f t="array" ref="T414">_xlfn.IFS(EmployeeData[[#This Row],[Engagement Score]]&lt;50,"Low",EmployeeData[[#This Row],[Engagement Score]]
&lt;70,"Moderate",
EmployeeData[[#This Row],[Engagement Score]]&lt;85,"High",TRUE,"Very high")</f>
        <v>High</v>
      </c>
      <c r="U414">
        <v>1</v>
      </c>
      <c r="V414">
        <v>2.4</v>
      </c>
      <c r="W414" t="s">
        <v>33</v>
      </c>
      <c r="X414" t="s">
        <v>26</v>
      </c>
      <c r="Y414">
        <v>12</v>
      </c>
      <c r="Z414" t="s">
        <v>26</v>
      </c>
      <c r="AA414">
        <f>IF(EmployeeData[[#This Row],[Attrition]]="Yes",1,0)</f>
        <v>0</v>
      </c>
    </row>
    <row r="415" spans="1:27">
      <c r="A415" t="s">
        <v>466</v>
      </c>
      <c r="B415" t="str">
        <f>VLOOKUP(EmployeeData[[#This Row],[Employee ID]],GenderData[#All],2,FALSE)</f>
        <v>Female</v>
      </c>
      <c r="C415" t="s">
        <v>40</v>
      </c>
      <c r="D415" t="s">
        <v>40</v>
      </c>
      <c r="E415" t="s">
        <v>73</v>
      </c>
      <c r="F415" t="s">
        <v>62</v>
      </c>
      <c r="G415">
        <v>32</v>
      </c>
      <c r="H415" t="str">
        <f>IF(EmployeeData[[#This Row],[Age]]&lt;=31,"18-31",IF(EmployeeData[[#This Row],[Age]]&lt;=45,"32-45",IF(EmployeeData[[#This Row],[Age]]&lt;=59,"46-59",IF(EmployeeData[[#This Row],[Age]]&lt;=73,"60-73"))))</f>
        <v>32-45</v>
      </c>
      <c r="I415">
        <v>5.9</v>
      </c>
      <c r="J41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15">
        <v>3.3</v>
      </c>
      <c r="L415" s="2">
        <v>35400</v>
      </c>
      <c r="M415" s="3">
        <v>0.98</v>
      </c>
      <c r="N415" s="3" t="str">
        <f>IF(EmployeeData[[#This Row],[Compa-Ratio]]&lt;0.85,"less than 0.85",IF(EmployeeData[[#This Row],[Compa-Ratio]]&lt;1,"0.85-&lt;1.00",IF(EmployeeData[[#This Row],[Compa-Ratio]]&lt;1.15,"1.00-&lt;1.15",IF(EmployeeData[[#This Row],[Compa-Ratio]]&gt;=1.15,"1.15+"))))</f>
        <v>0.85-&lt;1.00</v>
      </c>
      <c r="O415" t="s">
        <v>25</v>
      </c>
      <c r="P415" t="s">
        <v>38</v>
      </c>
      <c r="Q415">
        <v>16</v>
      </c>
      <c r="R4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15">
        <v>90</v>
      </c>
      <c r="T415" t="str" cm="1">
        <f t="array" ref="T415">_xlfn.IFS(EmployeeData[[#This Row],[Engagement Score]]&lt;50,"Low",EmployeeData[[#This Row],[Engagement Score]]
&lt;70,"Moderate",
EmployeeData[[#This Row],[Engagement Score]]&lt;85,"High",TRUE,"Very high")</f>
        <v>Very high</v>
      </c>
      <c r="U415">
        <v>4</v>
      </c>
      <c r="V415">
        <v>2.8</v>
      </c>
      <c r="W415" t="s">
        <v>33</v>
      </c>
      <c r="X415" t="s">
        <v>26</v>
      </c>
      <c r="Y415">
        <v>22</v>
      </c>
      <c r="Z415" t="s">
        <v>26</v>
      </c>
      <c r="AA415">
        <f>IF(EmployeeData[[#This Row],[Attrition]]="Yes",1,0)</f>
        <v>0</v>
      </c>
    </row>
    <row r="416" spans="1:27">
      <c r="A416" t="s">
        <v>467</v>
      </c>
      <c r="B416" t="str">
        <f>VLOOKUP(EmployeeData[[#This Row],[Employee ID]],GenderData[#All],2,FALSE)</f>
        <v>Female</v>
      </c>
      <c r="C416" t="s">
        <v>40</v>
      </c>
      <c r="D416" t="s">
        <v>40</v>
      </c>
      <c r="E416" t="s">
        <v>41</v>
      </c>
      <c r="F416" t="s">
        <v>32</v>
      </c>
      <c r="G416">
        <v>28</v>
      </c>
      <c r="H416" t="str">
        <f>IF(EmployeeData[[#This Row],[Age]]&lt;=31,"18-31",IF(EmployeeData[[#This Row],[Age]]&lt;=45,"32-45",IF(EmployeeData[[#This Row],[Age]]&lt;=59,"46-59",IF(EmployeeData[[#This Row],[Age]]&lt;=73,"60-73"))))</f>
        <v>18-31</v>
      </c>
      <c r="I416">
        <v>3.4</v>
      </c>
      <c r="J41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16">
        <v>3.4</v>
      </c>
      <c r="L416" s="2">
        <v>59800</v>
      </c>
      <c r="M416" s="3">
        <v>0.89</v>
      </c>
      <c r="N416" s="3" t="str">
        <f>IF(EmployeeData[[#This Row],[Compa-Ratio]]&lt;0.85,"less than 0.85",IF(EmployeeData[[#This Row],[Compa-Ratio]]&lt;1,"0.85-&lt;1.00",IF(EmployeeData[[#This Row],[Compa-Ratio]]&lt;1.15,"1.00-&lt;1.15",IF(EmployeeData[[#This Row],[Compa-Ratio]]&gt;=1.15,"1.15+"))))</f>
        <v>0.85-&lt;1.00</v>
      </c>
      <c r="O416" t="s">
        <v>75</v>
      </c>
      <c r="P416" t="s">
        <v>26</v>
      </c>
      <c r="Q416">
        <v>15</v>
      </c>
      <c r="R4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16">
        <v>64</v>
      </c>
      <c r="T416" t="str" cm="1">
        <f t="array" ref="T416">_xlfn.IFS(EmployeeData[[#This Row],[Engagement Score]]&lt;50,"Low",EmployeeData[[#This Row],[Engagement Score]]
&lt;70,"Moderate",
EmployeeData[[#This Row],[Engagement Score]]&lt;85,"High",TRUE,"Very high")</f>
        <v>Moderate</v>
      </c>
      <c r="U416">
        <v>4</v>
      </c>
      <c r="V416">
        <v>5</v>
      </c>
      <c r="W416" t="s">
        <v>33</v>
      </c>
      <c r="X416" t="s">
        <v>26</v>
      </c>
      <c r="Y416">
        <v>53</v>
      </c>
      <c r="Z416" t="s">
        <v>26</v>
      </c>
      <c r="AA416">
        <f>IF(EmployeeData[[#This Row],[Attrition]]="Yes",1,0)</f>
        <v>0</v>
      </c>
    </row>
    <row r="417" spans="1:27">
      <c r="A417" t="s">
        <v>468</v>
      </c>
      <c r="B417" t="str">
        <f>VLOOKUP(EmployeeData[[#This Row],[Employee ID]],GenderData[#All],2,FALSE)</f>
        <v>Female</v>
      </c>
      <c r="C417" t="s">
        <v>21</v>
      </c>
      <c r="D417" t="s">
        <v>22</v>
      </c>
      <c r="E417" t="s">
        <v>41</v>
      </c>
      <c r="F417" t="s">
        <v>36</v>
      </c>
      <c r="G417">
        <v>37</v>
      </c>
      <c r="H417" t="str">
        <f>IF(EmployeeData[[#This Row],[Age]]&lt;=31,"18-31",IF(EmployeeData[[#This Row],[Age]]&lt;=45,"32-45",IF(EmployeeData[[#This Row],[Age]]&lt;=59,"46-59",IF(EmployeeData[[#This Row],[Age]]&lt;=73,"60-73"))))</f>
        <v>32-45</v>
      </c>
      <c r="I417">
        <v>3.1</v>
      </c>
      <c r="J41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17">
        <v>0.4</v>
      </c>
      <c r="L417" s="2">
        <v>62700</v>
      </c>
      <c r="M417" s="3">
        <v>0.81</v>
      </c>
      <c r="N417" s="3" t="str">
        <f>IF(EmployeeData[[#This Row],[Compa-Ratio]]&lt;0.85,"less than 0.85",IF(EmployeeData[[#This Row],[Compa-Ratio]]&lt;1,"0.85-&lt;1.00",IF(EmployeeData[[#This Row],[Compa-Ratio]]&lt;1.15,"1.00-&lt;1.15",IF(EmployeeData[[#This Row],[Compa-Ratio]]&gt;=1.15,"1.15+"))))</f>
        <v>less than 0.85</v>
      </c>
      <c r="O417" t="s">
        <v>75</v>
      </c>
      <c r="P417" t="s">
        <v>26</v>
      </c>
      <c r="Q417">
        <v>25</v>
      </c>
      <c r="R41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17">
        <v>52</v>
      </c>
      <c r="T417" t="str" cm="1">
        <f t="array" ref="T417">_xlfn.IFS(EmployeeData[[#This Row],[Engagement Score]]&lt;50,"Low",EmployeeData[[#This Row],[Engagement Score]]
&lt;70,"Moderate",
EmployeeData[[#This Row],[Engagement Score]]&lt;85,"High",TRUE,"Very high")</f>
        <v>Moderate</v>
      </c>
      <c r="U417">
        <v>9</v>
      </c>
      <c r="V417">
        <v>1.4</v>
      </c>
      <c r="W417" t="s">
        <v>33</v>
      </c>
      <c r="X417" t="s">
        <v>26</v>
      </c>
      <c r="Y417">
        <v>23</v>
      </c>
      <c r="Z417" t="s">
        <v>38</v>
      </c>
      <c r="AA417">
        <f>IF(EmployeeData[[#This Row],[Attrition]]="Yes",1,0)</f>
        <v>1</v>
      </c>
    </row>
    <row r="418" spans="1:27">
      <c r="A418" t="s">
        <v>469</v>
      </c>
      <c r="B418" t="str">
        <f>VLOOKUP(EmployeeData[[#This Row],[Employee ID]],GenderData[#All],2,FALSE)</f>
        <v>Female</v>
      </c>
      <c r="C418" t="s">
        <v>66</v>
      </c>
      <c r="D418" t="s">
        <v>67</v>
      </c>
      <c r="E418" t="s">
        <v>31</v>
      </c>
      <c r="F418" t="s">
        <v>62</v>
      </c>
      <c r="G418">
        <v>36</v>
      </c>
      <c r="H418" t="str">
        <f>IF(EmployeeData[[#This Row],[Age]]&lt;=31,"18-31",IF(EmployeeData[[#This Row],[Age]]&lt;=45,"32-45",IF(EmployeeData[[#This Row],[Age]]&lt;=59,"46-59",IF(EmployeeData[[#This Row],[Age]]&lt;=73,"60-73"))))</f>
        <v>32-45</v>
      </c>
      <c r="I418">
        <v>11.7</v>
      </c>
      <c r="J41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418">
        <v>1.3</v>
      </c>
      <c r="L418" s="2">
        <v>32300</v>
      </c>
      <c r="M418" s="3">
        <v>0.91</v>
      </c>
      <c r="N418" s="3" t="str">
        <f>IF(EmployeeData[[#This Row],[Compa-Ratio]]&lt;0.85,"less than 0.85",IF(EmployeeData[[#This Row],[Compa-Ratio]]&lt;1,"0.85-&lt;1.00",IF(EmployeeData[[#This Row],[Compa-Ratio]]&lt;1.15,"1.00-&lt;1.15",IF(EmployeeData[[#This Row],[Compa-Ratio]]&gt;=1.15,"1.15+"))))</f>
        <v>0.85-&lt;1.00</v>
      </c>
      <c r="O418" t="s">
        <v>25</v>
      </c>
      <c r="P418" t="s">
        <v>38</v>
      </c>
      <c r="Q418">
        <v>6</v>
      </c>
      <c r="R41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18">
        <v>84</v>
      </c>
      <c r="T418" t="str" cm="1">
        <f t="array" ref="T418">_xlfn.IFS(EmployeeData[[#This Row],[Engagement Score]]&lt;50,"Low",EmployeeData[[#This Row],[Engagement Score]]
&lt;70,"Moderate",
EmployeeData[[#This Row],[Engagement Score]]&lt;85,"High",TRUE,"Very high")</f>
        <v>High</v>
      </c>
      <c r="U418">
        <v>6</v>
      </c>
      <c r="V418">
        <v>1.3</v>
      </c>
      <c r="W418" t="s">
        <v>33</v>
      </c>
      <c r="X418" t="s">
        <v>26</v>
      </c>
      <c r="Y418">
        <v>37</v>
      </c>
      <c r="Z418" t="s">
        <v>26</v>
      </c>
      <c r="AA418">
        <f>IF(EmployeeData[[#This Row],[Attrition]]="Yes",1,0)</f>
        <v>0</v>
      </c>
    </row>
    <row r="419" spans="1:27">
      <c r="A419" t="s">
        <v>470</v>
      </c>
      <c r="B419" t="str">
        <f>VLOOKUP(EmployeeData[[#This Row],[Employee ID]],GenderData[#All],2,FALSE)</f>
        <v>Female</v>
      </c>
      <c r="C419" t="s">
        <v>66</v>
      </c>
      <c r="D419" t="s">
        <v>67</v>
      </c>
      <c r="E419" t="s">
        <v>45</v>
      </c>
      <c r="F419" t="s">
        <v>24</v>
      </c>
      <c r="G419">
        <v>47</v>
      </c>
      <c r="H419" t="str">
        <f>IF(EmployeeData[[#This Row],[Age]]&lt;=31,"18-31",IF(EmployeeData[[#This Row],[Age]]&lt;=45,"32-45",IF(EmployeeData[[#This Row],[Age]]&lt;=59,"46-59",IF(EmployeeData[[#This Row],[Age]]&lt;=73,"60-73"))))</f>
        <v>46-59</v>
      </c>
      <c r="I419">
        <v>6.2</v>
      </c>
      <c r="J41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19">
        <v>2.5</v>
      </c>
      <c r="L419" s="2">
        <v>50500</v>
      </c>
      <c r="M419" s="3">
        <v>1.05</v>
      </c>
      <c r="N419" s="3" t="str">
        <f>IF(EmployeeData[[#This Row],[Compa-Ratio]]&lt;0.85,"less than 0.85",IF(EmployeeData[[#This Row],[Compa-Ratio]]&lt;1,"0.85-&lt;1.00",IF(EmployeeData[[#This Row],[Compa-Ratio]]&lt;1.15,"1.00-&lt;1.15",IF(EmployeeData[[#This Row],[Compa-Ratio]]&gt;=1.15,"1.15+"))))</f>
        <v>1.00-&lt;1.15</v>
      </c>
      <c r="O419" t="s">
        <v>53</v>
      </c>
      <c r="P419" t="s">
        <v>26</v>
      </c>
      <c r="Q419">
        <v>18</v>
      </c>
      <c r="R4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19">
        <v>67</v>
      </c>
      <c r="T419" t="str" cm="1">
        <f t="array" ref="T419">_xlfn.IFS(EmployeeData[[#This Row],[Engagement Score]]&lt;50,"Low",EmployeeData[[#This Row],[Engagement Score]]
&lt;70,"Moderate",
EmployeeData[[#This Row],[Engagement Score]]&lt;85,"High",TRUE,"Very high")</f>
        <v>Moderate</v>
      </c>
      <c r="U419">
        <v>13</v>
      </c>
      <c r="V419">
        <v>0.8</v>
      </c>
      <c r="W419" t="s">
        <v>33</v>
      </c>
      <c r="X419" t="s">
        <v>26</v>
      </c>
      <c r="Y419">
        <v>36</v>
      </c>
      <c r="Z419" t="s">
        <v>26</v>
      </c>
      <c r="AA419">
        <f>IF(EmployeeData[[#This Row],[Attrition]]="Yes",1,0)</f>
        <v>0</v>
      </c>
    </row>
    <row r="420" spans="1:27">
      <c r="A420" t="s">
        <v>471</v>
      </c>
      <c r="B420" t="str">
        <f>VLOOKUP(EmployeeData[[#This Row],[Employee ID]],GenderData[#All],2,FALSE)</f>
        <v>Male</v>
      </c>
      <c r="C420" t="s">
        <v>35</v>
      </c>
      <c r="D420" t="s">
        <v>22</v>
      </c>
      <c r="E420" t="s">
        <v>45</v>
      </c>
      <c r="F420" t="s">
        <v>24</v>
      </c>
      <c r="G420">
        <v>38</v>
      </c>
      <c r="H420" t="str">
        <f>IF(EmployeeData[[#This Row],[Age]]&lt;=31,"18-31",IF(EmployeeData[[#This Row],[Age]]&lt;=45,"32-45",IF(EmployeeData[[#This Row],[Age]]&lt;=59,"46-59",IF(EmployeeData[[#This Row],[Age]]&lt;=73,"60-73"))))</f>
        <v>32-45</v>
      </c>
      <c r="I420">
        <v>5.3</v>
      </c>
      <c r="J4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0">
        <v>2.2000000000000002</v>
      </c>
      <c r="L420" s="2">
        <v>57100</v>
      </c>
      <c r="M420" s="3">
        <v>1.17</v>
      </c>
      <c r="N420" s="3" t="str">
        <f>IF(EmployeeData[[#This Row],[Compa-Ratio]]&lt;0.85,"less than 0.85",IF(EmployeeData[[#This Row],[Compa-Ratio]]&lt;1,"0.85-&lt;1.00",IF(EmployeeData[[#This Row],[Compa-Ratio]]&lt;1.15,"1.00-&lt;1.15",IF(EmployeeData[[#This Row],[Compa-Ratio]]&gt;=1.15,"1.15+"))))</f>
        <v>1.15+</v>
      </c>
      <c r="O420" t="s">
        <v>25</v>
      </c>
      <c r="P420" t="s">
        <v>26</v>
      </c>
      <c r="Q420">
        <v>11</v>
      </c>
      <c r="R42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20">
        <v>57</v>
      </c>
      <c r="T420" t="str" cm="1">
        <f t="array" ref="T420">_xlfn.IFS(EmployeeData[[#This Row],[Engagement Score]]&lt;50,"Low",EmployeeData[[#This Row],[Engagement Score]]
&lt;70,"Moderate",
EmployeeData[[#This Row],[Engagement Score]]&lt;85,"High",TRUE,"Very high")</f>
        <v>Moderate</v>
      </c>
      <c r="U420">
        <v>9</v>
      </c>
      <c r="V420">
        <v>1.8</v>
      </c>
      <c r="W420" t="s">
        <v>33</v>
      </c>
      <c r="X420" t="s">
        <v>26</v>
      </c>
      <c r="Y420">
        <v>6</v>
      </c>
      <c r="Z420" t="s">
        <v>26</v>
      </c>
      <c r="AA420">
        <f>IF(EmployeeData[[#This Row],[Attrition]]="Yes",1,0)</f>
        <v>0</v>
      </c>
    </row>
    <row r="421" spans="1:27">
      <c r="A421" t="s">
        <v>472</v>
      </c>
      <c r="B421" t="str">
        <f>VLOOKUP(EmployeeData[[#This Row],[Employee ID]],GenderData[#All],2,FALSE)</f>
        <v>Female</v>
      </c>
      <c r="C421" t="s">
        <v>35</v>
      </c>
      <c r="D421" t="s">
        <v>22</v>
      </c>
      <c r="E421" t="s">
        <v>23</v>
      </c>
      <c r="F421" t="s">
        <v>36</v>
      </c>
      <c r="G421">
        <v>31</v>
      </c>
      <c r="H421" t="str">
        <f>IF(EmployeeData[[#This Row],[Age]]&lt;=31,"18-31",IF(EmployeeData[[#This Row],[Age]]&lt;=45,"32-45",IF(EmployeeData[[#This Row],[Age]]&lt;=59,"46-59",IF(EmployeeData[[#This Row],[Age]]&lt;=73,"60-73"))))</f>
        <v>18-31</v>
      </c>
      <c r="I421">
        <v>2.5</v>
      </c>
      <c r="J42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21">
        <v>1</v>
      </c>
      <c r="L421" s="2">
        <v>77200</v>
      </c>
      <c r="M421" s="3">
        <v>0.93</v>
      </c>
      <c r="N421" s="3" t="str">
        <f>IF(EmployeeData[[#This Row],[Compa-Ratio]]&lt;0.85,"less than 0.85",IF(EmployeeData[[#This Row],[Compa-Ratio]]&lt;1,"0.85-&lt;1.00",IF(EmployeeData[[#This Row],[Compa-Ratio]]&lt;1.15,"1.00-&lt;1.15",IF(EmployeeData[[#This Row],[Compa-Ratio]]&gt;=1.15,"1.15+"))))</f>
        <v>0.85-&lt;1.00</v>
      </c>
      <c r="O421" t="s">
        <v>25</v>
      </c>
      <c r="P421" t="s">
        <v>26</v>
      </c>
      <c r="Q421">
        <v>19</v>
      </c>
      <c r="R4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21">
        <v>61</v>
      </c>
      <c r="T421" t="str" cm="1">
        <f t="array" ref="T421">_xlfn.IFS(EmployeeData[[#This Row],[Engagement Score]]&lt;50,"Low",EmployeeData[[#This Row],[Engagement Score]]
&lt;70,"Moderate",
EmployeeData[[#This Row],[Engagement Score]]&lt;85,"High",TRUE,"Very high")</f>
        <v>Moderate</v>
      </c>
      <c r="U421">
        <v>8</v>
      </c>
      <c r="V421">
        <v>2</v>
      </c>
      <c r="W421" t="s">
        <v>33</v>
      </c>
      <c r="X421" t="s">
        <v>38</v>
      </c>
      <c r="Y421">
        <v>28</v>
      </c>
      <c r="Z421" t="s">
        <v>26</v>
      </c>
      <c r="AA421">
        <f>IF(EmployeeData[[#This Row],[Attrition]]="Yes",1,0)</f>
        <v>0</v>
      </c>
    </row>
    <row r="422" spans="1:27">
      <c r="A422" t="s">
        <v>473</v>
      </c>
      <c r="B422" t="str">
        <f>VLOOKUP(EmployeeData[[#This Row],[Employee ID]],GenderData[#All],2,FALSE)</f>
        <v>Male</v>
      </c>
      <c r="C422" t="s">
        <v>52</v>
      </c>
      <c r="D422" t="s">
        <v>30</v>
      </c>
      <c r="E422" t="s">
        <v>23</v>
      </c>
      <c r="F422" t="s">
        <v>24</v>
      </c>
      <c r="G422">
        <v>26</v>
      </c>
      <c r="H422" t="str">
        <f>IF(EmployeeData[[#This Row],[Age]]&lt;=31,"18-31",IF(EmployeeData[[#This Row],[Age]]&lt;=45,"32-45",IF(EmployeeData[[#This Row],[Age]]&lt;=59,"46-59",IF(EmployeeData[[#This Row],[Age]]&lt;=73,"60-73"))))</f>
        <v>18-31</v>
      </c>
      <c r="I422">
        <v>1.5</v>
      </c>
      <c r="J42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22">
        <v>1.5</v>
      </c>
      <c r="L422" s="2">
        <v>49700</v>
      </c>
      <c r="M422" s="3">
        <v>1.05</v>
      </c>
      <c r="N422" s="3" t="str">
        <f>IF(EmployeeData[[#This Row],[Compa-Ratio]]&lt;0.85,"less than 0.85",IF(EmployeeData[[#This Row],[Compa-Ratio]]&lt;1,"0.85-&lt;1.00",IF(EmployeeData[[#This Row],[Compa-Ratio]]&lt;1.15,"1.00-&lt;1.15",IF(EmployeeData[[#This Row],[Compa-Ratio]]&gt;=1.15,"1.15+"))))</f>
        <v>1.00-&lt;1.15</v>
      </c>
      <c r="O422" t="s">
        <v>25</v>
      </c>
      <c r="P422" t="s">
        <v>26</v>
      </c>
      <c r="Q422">
        <v>15</v>
      </c>
      <c r="R42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22">
        <v>93</v>
      </c>
      <c r="T422" t="str" cm="1">
        <f t="array" ref="T422">_xlfn.IFS(EmployeeData[[#This Row],[Engagement Score]]&lt;50,"Low",EmployeeData[[#This Row],[Engagement Score]]
&lt;70,"Moderate",
EmployeeData[[#This Row],[Engagement Score]]&lt;85,"High",TRUE,"Very high")</f>
        <v>Very high</v>
      </c>
      <c r="U422">
        <v>16</v>
      </c>
      <c r="V422">
        <v>7.1</v>
      </c>
      <c r="W422" t="s">
        <v>33</v>
      </c>
      <c r="X422" t="s">
        <v>26</v>
      </c>
      <c r="Y422">
        <v>26</v>
      </c>
      <c r="Z422" t="s">
        <v>26</v>
      </c>
      <c r="AA422">
        <f>IF(EmployeeData[[#This Row],[Attrition]]="Yes",1,0)</f>
        <v>0</v>
      </c>
    </row>
    <row r="423" spans="1:27">
      <c r="A423" t="s">
        <v>474</v>
      </c>
      <c r="B423" t="str">
        <f>VLOOKUP(EmployeeData[[#This Row],[Employee ID]],GenderData[#All],2,FALSE)</f>
        <v>Male</v>
      </c>
      <c r="C423" t="s">
        <v>52</v>
      </c>
      <c r="D423" t="s">
        <v>30</v>
      </c>
      <c r="E423" t="s">
        <v>23</v>
      </c>
      <c r="F423" t="s">
        <v>24</v>
      </c>
      <c r="G423">
        <v>46</v>
      </c>
      <c r="H423" t="str">
        <f>IF(EmployeeData[[#This Row],[Age]]&lt;=31,"18-31",IF(EmployeeData[[#This Row],[Age]]&lt;=45,"32-45",IF(EmployeeData[[#This Row],[Age]]&lt;=59,"46-59",IF(EmployeeData[[#This Row],[Age]]&lt;=73,"60-73"))))</f>
        <v>46-59</v>
      </c>
      <c r="I423">
        <v>5.3</v>
      </c>
      <c r="J42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3">
        <v>1.3</v>
      </c>
      <c r="L423" s="2">
        <v>53000</v>
      </c>
      <c r="M423" s="3">
        <v>1.1499999999999999</v>
      </c>
      <c r="N423" s="3" t="str">
        <f>IF(EmployeeData[[#This Row],[Compa-Ratio]]&lt;0.85,"less than 0.85",IF(EmployeeData[[#This Row],[Compa-Ratio]]&lt;1,"0.85-&lt;1.00",IF(EmployeeData[[#This Row],[Compa-Ratio]]&lt;1.15,"1.00-&lt;1.15",IF(EmployeeData[[#This Row],[Compa-Ratio]]&gt;=1.15,"1.15+"))))</f>
        <v>1.15+</v>
      </c>
      <c r="O423" t="s">
        <v>25</v>
      </c>
      <c r="P423" t="s">
        <v>26</v>
      </c>
      <c r="Q423">
        <v>17</v>
      </c>
      <c r="R4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23">
        <v>77</v>
      </c>
      <c r="T423" t="str" cm="1">
        <f t="array" ref="T423">_xlfn.IFS(EmployeeData[[#This Row],[Engagement Score]]&lt;50,"Low",EmployeeData[[#This Row],[Engagement Score]]
&lt;70,"Moderate",
EmployeeData[[#This Row],[Engagement Score]]&lt;85,"High",TRUE,"Very high")</f>
        <v>High</v>
      </c>
      <c r="U423">
        <v>8</v>
      </c>
      <c r="V423">
        <v>4.5999999999999996</v>
      </c>
      <c r="W423" t="s">
        <v>33</v>
      </c>
      <c r="X423" t="s">
        <v>38</v>
      </c>
      <c r="Y423">
        <v>28</v>
      </c>
      <c r="Z423" t="s">
        <v>26</v>
      </c>
      <c r="AA423">
        <f>IF(EmployeeData[[#This Row],[Attrition]]="Yes",1,0)</f>
        <v>0</v>
      </c>
    </row>
    <row r="424" spans="1:27">
      <c r="A424" t="s">
        <v>475</v>
      </c>
      <c r="B424" t="str">
        <f>VLOOKUP(EmployeeData[[#This Row],[Employee ID]],GenderData[#All],2,FALSE)</f>
        <v>Male</v>
      </c>
      <c r="C424" t="s">
        <v>48</v>
      </c>
      <c r="D424" t="s">
        <v>49</v>
      </c>
      <c r="E424" t="s">
        <v>23</v>
      </c>
      <c r="F424" t="s">
        <v>62</v>
      </c>
      <c r="G424">
        <v>43</v>
      </c>
      <c r="H424" t="str">
        <f>IF(EmployeeData[[#This Row],[Age]]&lt;=31,"18-31",IF(EmployeeData[[#This Row],[Age]]&lt;=45,"32-45",IF(EmployeeData[[#This Row],[Age]]&lt;=59,"46-59",IF(EmployeeData[[#This Row],[Age]]&lt;=73,"60-73"))))</f>
        <v>32-45</v>
      </c>
      <c r="I424">
        <v>6.6</v>
      </c>
      <c r="J42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4">
        <v>2.1</v>
      </c>
      <c r="L424" s="2">
        <v>32800</v>
      </c>
      <c r="M424" s="3">
        <v>0.89</v>
      </c>
      <c r="N424" s="3" t="str">
        <f>IF(EmployeeData[[#This Row],[Compa-Ratio]]&lt;0.85,"less than 0.85",IF(EmployeeData[[#This Row],[Compa-Ratio]]&lt;1,"0.85-&lt;1.00",IF(EmployeeData[[#This Row],[Compa-Ratio]]&lt;1.15,"1.00-&lt;1.15",IF(EmployeeData[[#This Row],[Compa-Ratio]]&gt;=1.15,"1.15+"))))</f>
        <v>0.85-&lt;1.00</v>
      </c>
      <c r="O424" t="s">
        <v>25</v>
      </c>
      <c r="P424" t="s">
        <v>38</v>
      </c>
      <c r="Q424">
        <v>11</v>
      </c>
      <c r="R42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24">
        <v>73</v>
      </c>
      <c r="T424" t="str" cm="1">
        <f t="array" ref="T424">_xlfn.IFS(EmployeeData[[#This Row],[Engagement Score]]&lt;50,"Low",EmployeeData[[#This Row],[Engagement Score]]
&lt;70,"Moderate",
EmployeeData[[#This Row],[Engagement Score]]&lt;85,"High",TRUE,"Very high")</f>
        <v>High</v>
      </c>
      <c r="U424">
        <v>11</v>
      </c>
      <c r="V424">
        <v>5</v>
      </c>
      <c r="W424" t="s">
        <v>33</v>
      </c>
      <c r="X424" t="s">
        <v>26</v>
      </c>
      <c r="Y424">
        <v>15</v>
      </c>
      <c r="Z424" t="s">
        <v>26</v>
      </c>
      <c r="AA424">
        <f>IF(EmployeeData[[#This Row],[Attrition]]="Yes",1,0)</f>
        <v>0</v>
      </c>
    </row>
    <row r="425" spans="1:27">
      <c r="A425" t="s">
        <v>476</v>
      </c>
      <c r="B425" t="str">
        <f>VLOOKUP(EmployeeData[[#This Row],[Employee ID]],GenderData[#All],2,FALSE)</f>
        <v>Male</v>
      </c>
      <c r="C425" t="s">
        <v>21</v>
      </c>
      <c r="D425" t="s">
        <v>22</v>
      </c>
      <c r="E425" t="s">
        <v>23</v>
      </c>
      <c r="F425" t="s">
        <v>24</v>
      </c>
      <c r="G425">
        <v>48</v>
      </c>
      <c r="H425" t="str">
        <f>IF(EmployeeData[[#This Row],[Age]]&lt;=31,"18-31",IF(EmployeeData[[#This Row],[Age]]&lt;=45,"32-45",IF(EmployeeData[[#This Row],[Age]]&lt;=59,"46-59",IF(EmployeeData[[#This Row],[Age]]&lt;=73,"60-73"))))</f>
        <v>46-59</v>
      </c>
      <c r="I425">
        <v>3.9</v>
      </c>
      <c r="J4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25">
        <v>3</v>
      </c>
      <c r="L425" s="2">
        <v>49900</v>
      </c>
      <c r="M425" s="3">
        <v>1.05</v>
      </c>
      <c r="N425" s="3" t="str">
        <f>IF(EmployeeData[[#This Row],[Compa-Ratio]]&lt;0.85,"less than 0.85",IF(EmployeeData[[#This Row],[Compa-Ratio]]&lt;1,"0.85-&lt;1.00",IF(EmployeeData[[#This Row],[Compa-Ratio]]&lt;1.15,"1.00-&lt;1.15",IF(EmployeeData[[#This Row],[Compa-Ratio]]&gt;=1.15,"1.15+"))))</f>
        <v>1.00-&lt;1.15</v>
      </c>
      <c r="O425" t="s">
        <v>75</v>
      </c>
      <c r="P425" t="s">
        <v>26</v>
      </c>
      <c r="Q425">
        <v>11</v>
      </c>
      <c r="R42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25">
        <v>69</v>
      </c>
      <c r="T425" t="str" cm="1">
        <f t="array" ref="T425">_xlfn.IFS(EmployeeData[[#This Row],[Engagement Score]]&lt;50,"Low",EmployeeData[[#This Row],[Engagement Score]]
&lt;70,"Moderate",
EmployeeData[[#This Row],[Engagement Score]]&lt;85,"High",TRUE,"Very high")</f>
        <v>Moderate</v>
      </c>
      <c r="U425">
        <v>1</v>
      </c>
      <c r="V425">
        <v>1.1000000000000001</v>
      </c>
      <c r="W425" t="s">
        <v>33</v>
      </c>
      <c r="X425" t="s">
        <v>38</v>
      </c>
      <c r="Y425">
        <v>11</v>
      </c>
      <c r="Z425" t="s">
        <v>26</v>
      </c>
      <c r="AA425">
        <f>IF(EmployeeData[[#This Row],[Attrition]]="Yes",1,0)</f>
        <v>0</v>
      </c>
    </row>
    <row r="426" spans="1:27">
      <c r="A426" t="s">
        <v>477</v>
      </c>
      <c r="B426" t="str">
        <f>VLOOKUP(EmployeeData[[#This Row],[Employee ID]],GenderData[#All],2,FALSE)</f>
        <v>Female</v>
      </c>
      <c r="C426" t="s">
        <v>48</v>
      </c>
      <c r="D426" t="s">
        <v>49</v>
      </c>
      <c r="E426" t="s">
        <v>23</v>
      </c>
      <c r="F426" t="s">
        <v>59</v>
      </c>
      <c r="G426">
        <v>29</v>
      </c>
      <c r="H426" t="str">
        <f>IF(EmployeeData[[#This Row],[Age]]&lt;=31,"18-31",IF(EmployeeData[[#This Row],[Age]]&lt;=45,"32-45",IF(EmployeeData[[#This Row],[Age]]&lt;=59,"46-59",IF(EmployeeData[[#This Row],[Age]]&lt;=73,"60-73"))))</f>
        <v>18-31</v>
      </c>
      <c r="I426">
        <v>6.2</v>
      </c>
      <c r="J42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6">
        <v>1.4</v>
      </c>
      <c r="L426" s="2">
        <v>90000</v>
      </c>
      <c r="M426" s="3">
        <v>0.87</v>
      </c>
      <c r="N426" s="3" t="str">
        <f>IF(EmployeeData[[#This Row],[Compa-Ratio]]&lt;0.85,"less than 0.85",IF(EmployeeData[[#This Row],[Compa-Ratio]]&lt;1,"0.85-&lt;1.00",IF(EmployeeData[[#This Row],[Compa-Ratio]]&lt;1.15,"1.00-&lt;1.15",IF(EmployeeData[[#This Row],[Compa-Ratio]]&gt;=1.15,"1.15+"))))</f>
        <v>0.85-&lt;1.00</v>
      </c>
      <c r="O426" t="s">
        <v>25</v>
      </c>
      <c r="P426" t="s">
        <v>26</v>
      </c>
      <c r="Q426">
        <v>19</v>
      </c>
      <c r="R42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26">
        <v>71</v>
      </c>
      <c r="T426" t="str" cm="1">
        <f t="array" ref="T426">_xlfn.IFS(EmployeeData[[#This Row],[Engagement Score]]&lt;50,"Low",EmployeeData[[#This Row],[Engagement Score]]
&lt;70,"Moderate",
EmployeeData[[#This Row],[Engagement Score]]&lt;85,"High",TRUE,"Very high")</f>
        <v>High</v>
      </c>
      <c r="U426">
        <v>3</v>
      </c>
      <c r="V426">
        <v>2.2999999999999998</v>
      </c>
      <c r="W426" t="s">
        <v>33</v>
      </c>
      <c r="X426" t="s">
        <v>26</v>
      </c>
      <c r="Y426">
        <v>18</v>
      </c>
      <c r="Z426" t="s">
        <v>26</v>
      </c>
      <c r="AA426">
        <f>IF(EmployeeData[[#This Row],[Attrition]]="Yes",1,0)</f>
        <v>0</v>
      </c>
    </row>
    <row r="427" spans="1:27">
      <c r="A427" t="s">
        <v>478</v>
      </c>
      <c r="B427" t="str">
        <f>VLOOKUP(EmployeeData[[#This Row],[Employee ID]],GenderData[#All],2,FALSE)</f>
        <v>Male</v>
      </c>
      <c r="C427" t="s">
        <v>40</v>
      </c>
      <c r="D427" t="s">
        <v>40</v>
      </c>
      <c r="E427" t="s">
        <v>73</v>
      </c>
      <c r="F427" t="s">
        <v>59</v>
      </c>
      <c r="G427">
        <v>55</v>
      </c>
      <c r="H427" t="str">
        <f>IF(EmployeeData[[#This Row],[Age]]&lt;=31,"18-31",IF(EmployeeData[[#This Row],[Age]]&lt;=45,"32-45",IF(EmployeeData[[#This Row],[Age]]&lt;=59,"46-59",IF(EmployeeData[[#This Row],[Age]]&lt;=73,"60-73"))))</f>
        <v>46-59</v>
      </c>
      <c r="I427">
        <v>6.3</v>
      </c>
      <c r="J42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7">
        <v>3.8</v>
      </c>
      <c r="L427" s="2">
        <v>107300</v>
      </c>
      <c r="M427" s="3">
        <v>1.1100000000000001</v>
      </c>
      <c r="N427" s="3" t="str">
        <f>IF(EmployeeData[[#This Row],[Compa-Ratio]]&lt;0.85,"less than 0.85",IF(EmployeeData[[#This Row],[Compa-Ratio]]&lt;1,"0.85-&lt;1.00",IF(EmployeeData[[#This Row],[Compa-Ratio]]&lt;1.15,"1.00-&lt;1.15",IF(EmployeeData[[#This Row],[Compa-Ratio]]&gt;=1.15,"1.15+"))))</f>
        <v>1.00-&lt;1.15</v>
      </c>
      <c r="O427" t="s">
        <v>37</v>
      </c>
      <c r="P427" t="s">
        <v>26</v>
      </c>
      <c r="Q427">
        <v>24</v>
      </c>
      <c r="R42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27">
        <v>72</v>
      </c>
      <c r="T427" t="str" cm="1">
        <f t="array" ref="T427">_xlfn.IFS(EmployeeData[[#This Row],[Engagement Score]]&lt;50,"Low",EmployeeData[[#This Row],[Engagement Score]]
&lt;70,"Moderate",
EmployeeData[[#This Row],[Engagement Score]]&lt;85,"High",TRUE,"Very high")</f>
        <v>High</v>
      </c>
      <c r="U427">
        <v>6</v>
      </c>
      <c r="V427">
        <v>4.3</v>
      </c>
      <c r="W427" t="s">
        <v>33</v>
      </c>
      <c r="X427" t="s">
        <v>38</v>
      </c>
      <c r="Y427">
        <v>23</v>
      </c>
      <c r="Z427" t="s">
        <v>38</v>
      </c>
      <c r="AA427">
        <f>IF(EmployeeData[[#This Row],[Attrition]]="Yes",1,0)</f>
        <v>1</v>
      </c>
    </row>
    <row r="428" spans="1:27">
      <c r="A428" t="s">
        <v>479</v>
      </c>
      <c r="B428" t="str">
        <f>VLOOKUP(EmployeeData[[#This Row],[Employee ID]],GenderData[#All],2,FALSE)</f>
        <v>Female</v>
      </c>
      <c r="C428" t="s">
        <v>21</v>
      </c>
      <c r="D428" t="s">
        <v>22</v>
      </c>
      <c r="E428" t="s">
        <v>31</v>
      </c>
      <c r="F428" t="s">
        <v>62</v>
      </c>
      <c r="G428">
        <v>22</v>
      </c>
      <c r="H428" t="str">
        <f>IF(EmployeeData[[#This Row],[Age]]&lt;=31,"18-31",IF(EmployeeData[[#This Row],[Age]]&lt;=45,"32-45",IF(EmployeeData[[#This Row],[Age]]&lt;=59,"46-59",IF(EmployeeData[[#This Row],[Age]]&lt;=73,"60-73"))))</f>
        <v>18-31</v>
      </c>
      <c r="I428">
        <v>6.9</v>
      </c>
      <c r="J42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28">
        <v>4.3</v>
      </c>
      <c r="L428" s="2">
        <v>36600</v>
      </c>
      <c r="M428" s="3">
        <v>1</v>
      </c>
      <c r="N428" s="3" t="str">
        <f>IF(EmployeeData[[#This Row],[Compa-Ratio]]&lt;0.85,"less than 0.85",IF(EmployeeData[[#This Row],[Compa-Ratio]]&lt;1,"0.85-&lt;1.00",IF(EmployeeData[[#This Row],[Compa-Ratio]]&lt;1.15,"1.00-&lt;1.15",IF(EmployeeData[[#This Row],[Compa-Ratio]]&gt;=1.15,"1.15+"))))</f>
        <v>1.00-&lt;1.15</v>
      </c>
      <c r="O428" t="s">
        <v>37</v>
      </c>
      <c r="P428" t="s">
        <v>26</v>
      </c>
      <c r="Q428">
        <v>11</v>
      </c>
      <c r="R42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28">
        <v>73</v>
      </c>
      <c r="T428" t="str" cm="1">
        <f t="array" ref="T428">_xlfn.IFS(EmployeeData[[#This Row],[Engagement Score]]&lt;50,"Low",EmployeeData[[#This Row],[Engagement Score]]
&lt;70,"Moderate",
EmployeeData[[#This Row],[Engagement Score]]&lt;85,"High",TRUE,"Very high")</f>
        <v>High</v>
      </c>
      <c r="U428">
        <v>5</v>
      </c>
      <c r="V428">
        <v>2.9</v>
      </c>
      <c r="W428" t="s">
        <v>50</v>
      </c>
      <c r="X428" t="s">
        <v>26</v>
      </c>
      <c r="Y428">
        <v>38</v>
      </c>
      <c r="Z428" t="s">
        <v>26</v>
      </c>
      <c r="AA428">
        <f>IF(EmployeeData[[#This Row],[Attrition]]="Yes",1,0)</f>
        <v>0</v>
      </c>
    </row>
    <row r="429" spans="1:27">
      <c r="A429" t="s">
        <v>480</v>
      </c>
      <c r="B429" t="str">
        <f>VLOOKUP(EmployeeData[[#This Row],[Employee ID]],GenderData[#All],2,FALSE)</f>
        <v>Male</v>
      </c>
      <c r="C429" t="s">
        <v>29</v>
      </c>
      <c r="D429" t="s">
        <v>30</v>
      </c>
      <c r="E429" t="s">
        <v>23</v>
      </c>
      <c r="F429" t="s">
        <v>59</v>
      </c>
      <c r="G429">
        <v>44</v>
      </c>
      <c r="H429" t="str">
        <f>IF(EmployeeData[[#This Row],[Age]]&lt;=31,"18-31",IF(EmployeeData[[#This Row],[Age]]&lt;=45,"32-45",IF(EmployeeData[[#This Row],[Age]]&lt;=59,"46-59",IF(EmployeeData[[#This Row],[Age]]&lt;=73,"60-73"))))</f>
        <v>32-45</v>
      </c>
      <c r="I429">
        <v>1</v>
      </c>
      <c r="J42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29">
        <v>1</v>
      </c>
      <c r="L429" s="2">
        <v>101200</v>
      </c>
      <c r="M429" s="3">
        <v>1.01</v>
      </c>
      <c r="N429" s="3" t="str">
        <f>IF(EmployeeData[[#This Row],[Compa-Ratio]]&lt;0.85,"less than 0.85",IF(EmployeeData[[#This Row],[Compa-Ratio]]&lt;1,"0.85-&lt;1.00",IF(EmployeeData[[#This Row],[Compa-Ratio]]&lt;1.15,"1.00-&lt;1.15",IF(EmployeeData[[#This Row],[Compa-Ratio]]&gt;=1.15,"1.15+"))))</f>
        <v>1.00-&lt;1.15</v>
      </c>
      <c r="O429" t="s">
        <v>25</v>
      </c>
      <c r="P429" t="s">
        <v>38</v>
      </c>
      <c r="Q429">
        <v>8</v>
      </c>
      <c r="R42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29">
        <v>78</v>
      </c>
      <c r="T429" t="str" cm="1">
        <f t="array" ref="T429">_xlfn.IFS(EmployeeData[[#This Row],[Engagement Score]]&lt;50,"Low",EmployeeData[[#This Row],[Engagement Score]]
&lt;70,"Moderate",
EmployeeData[[#This Row],[Engagement Score]]&lt;85,"High",TRUE,"Very high")</f>
        <v>High</v>
      </c>
      <c r="U429">
        <v>2</v>
      </c>
      <c r="V429">
        <v>3.8</v>
      </c>
      <c r="W429" t="s">
        <v>33</v>
      </c>
      <c r="X429" t="s">
        <v>26</v>
      </c>
      <c r="Y429">
        <v>46</v>
      </c>
      <c r="Z429" t="s">
        <v>26</v>
      </c>
      <c r="AA429">
        <f>IF(EmployeeData[[#This Row],[Attrition]]="Yes",1,0)</f>
        <v>0</v>
      </c>
    </row>
    <row r="430" spans="1:27">
      <c r="A430" t="s">
        <v>481</v>
      </c>
      <c r="B430" t="str">
        <f>VLOOKUP(EmployeeData[[#This Row],[Employee ID]],GenderData[#All],2,FALSE)</f>
        <v>Female</v>
      </c>
      <c r="C430" t="s">
        <v>21</v>
      </c>
      <c r="D430" t="s">
        <v>22</v>
      </c>
      <c r="E430" t="s">
        <v>23</v>
      </c>
      <c r="F430" t="s">
        <v>32</v>
      </c>
      <c r="G430">
        <v>21</v>
      </c>
      <c r="H430" t="str">
        <f>IF(EmployeeData[[#This Row],[Age]]&lt;=31,"18-31",IF(EmployeeData[[#This Row],[Age]]&lt;=45,"32-45",IF(EmployeeData[[#This Row],[Age]]&lt;=59,"46-59",IF(EmployeeData[[#This Row],[Age]]&lt;=73,"60-73"))))</f>
        <v>18-31</v>
      </c>
      <c r="I430">
        <v>3</v>
      </c>
      <c r="J43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30">
        <v>1.3</v>
      </c>
      <c r="L430" s="2">
        <v>56700</v>
      </c>
      <c r="M430" s="3">
        <v>0.89</v>
      </c>
      <c r="N430" s="3" t="str">
        <f>IF(EmployeeData[[#This Row],[Compa-Ratio]]&lt;0.85,"less than 0.85",IF(EmployeeData[[#This Row],[Compa-Ratio]]&lt;1,"0.85-&lt;1.00",IF(EmployeeData[[#This Row],[Compa-Ratio]]&lt;1.15,"1.00-&lt;1.15",IF(EmployeeData[[#This Row],[Compa-Ratio]]&gt;=1.15,"1.15+"))))</f>
        <v>0.85-&lt;1.00</v>
      </c>
      <c r="O430" t="s">
        <v>25</v>
      </c>
      <c r="P430" t="s">
        <v>26</v>
      </c>
      <c r="Q430">
        <v>22</v>
      </c>
      <c r="R4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30">
        <v>77</v>
      </c>
      <c r="T430" t="str" cm="1">
        <f t="array" ref="T430">_xlfn.IFS(EmployeeData[[#This Row],[Engagement Score]]&lt;50,"Low",EmployeeData[[#This Row],[Engagement Score]]
&lt;70,"Moderate",
EmployeeData[[#This Row],[Engagement Score]]&lt;85,"High",TRUE,"Very high")</f>
        <v>High</v>
      </c>
      <c r="U430">
        <v>8</v>
      </c>
      <c r="V430">
        <v>0.9</v>
      </c>
      <c r="W430" t="s">
        <v>50</v>
      </c>
      <c r="X430" t="s">
        <v>26</v>
      </c>
      <c r="Y430">
        <v>41</v>
      </c>
      <c r="Z430" t="s">
        <v>26</v>
      </c>
      <c r="AA430">
        <f>IF(EmployeeData[[#This Row],[Attrition]]="Yes",1,0)</f>
        <v>0</v>
      </c>
    </row>
    <row r="431" spans="1:27">
      <c r="A431" t="s">
        <v>482</v>
      </c>
      <c r="B431" t="str">
        <f>VLOOKUP(EmployeeData[[#This Row],[Employee ID]],GenderData[#All],2,FALSE)</f>
        <v>Female</v>
      </c>
      <c r="C431" t="s">
        <v>48</v>
      </c>
      <c r="D431" t="s">
        <v>49</v>
      </c>
      <c r="E431" t="s">
        <v>31</v>
      </c>
      <c r="F431" t="s">
        <v>36</v>
      </c>
      <c r="G431">
        <v>31</v>
      </c>
      <c r="H431" t="str">
        <f>IF(EmployeeData[[#This Row],[Age]]&lt;=31,"18-31",IF(EmployeeData[[#This Row],[Age]]&lt;=45,"32-45",IF(EmployeeData[[#This Row],[Age]]&lt;=59,"46-59",IF(EmployeeData[[#This Row],[Age]]&lt;=73,"60-73"))))</f>
        <v>18-31</v>
      </c>
      <c r="I431">
        <v>5.5</v>
      </c>
      <c r="J4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31">
        <v>0.8</v>
      </c>
      <c r="L431" s="2">
        <v>84100</v>
      </c>
      <c r="M431" s="3">
        <v>1.07</v>
      </c>
      <c r="N431" s="3" t="str">
        <f>IF(EmployeeData[[#This Row],[Compa-Ratio]]&lt;0.85,"less than 0.85",IF(EmployeeData[[#This Row],[Compa-Ratio]]&lt;1,"0.85-&lt;1.00",IF(EmployeeData[[#This Row],[Compa-Ratio]]&lt;1.15,"1.00-&lt;1.15",IF(EmployeeData[[#This Row],[Compa-Ratio]]&gt;=1.15,"1.15+"))))</f>
        <v>1.00-&lt;1.15</v>
      </c>
      <c r="O431" t="s">
        <v>25</v>
      </c>
      <c r="P431" t="s">
        <v>26</v>
      </c>
      <c r="Q431">
        <v>16</v>
      </c>
      <c r="R4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31">
        <v>72</v>
      </c>
      <c r="T431" t="str" cm="1">
        <f t="array" ref="T431">_xlfn.IFS(EmployeeData[[#This Row],[Engagement Score]]&lt;50,"Low",EmployeeData[[#This Row],[Engagement Score]]
&lt;70,"Moderate",
EmployeeData[[#This Row],[Engagement Score]]&lt;85,"High",TRUE,"Very high")</f>
        <v>High</v>
      </c>
      <c r="U431">
        <v>9</v>
      </c>
      <c r="V431">
        <v>2.8</v>
      </c>
      <c r="W431" t="s">
        <v>27</v>
      </c>
      <c r="X431" t="s">
        <v>26</v>
      </c>
      <c r="Y431">
        <v>34</v>
      </c>
      <c r="Z431" t="s">
        <v>26</v>
      </c>
      <c r="AA431">
        <f>IF(EmployeeData[[#This Row],[Attrition]]="Yes",1,0)</f>
        <v>0</v>
      </c>
    </row>
    <row r="432" spans="1:27">
      <c r="A432" t="s">
        <v>483</v>
      </c>
      <c r="B432" t="str">
        <f>VLOOKUP(EmployeeData[[#This Row],[Employee ID]],GenderData[#All],2,FALSE)</f>
        <v>Male</v>
      </c>
      <c r="C432" t="s">
        <v>43</v>
      </c>
      <c r="D432" t="s">
        <v>44</v>
      </c>
      <c r="E432" t="s">
        <v>31</v>
      </c>
      <c r="F432" t="s">
        <v>24</v>
      </c>
      <c r="G432">
        <v>52</v>
      </c>
      <c r="H432" t="str">
        <f>IF(EmployeeData[[#This Row],[Age]]&lt;=31,"18-31",IF(EmployeeData[[#This Row],[Age]]&lt;=45,"32-45",IF(EmployeeData[[#This Row],[Age]]&lt;=59,"46-59",IF(EmployeeData[[#This Row],[Age]]&lt;=73,"60-73"))))</f>
        <v>46-59</v>
      </c>
      <c r="I432">
        <v>4.0999999999999996</v>
      </c>
      <c r="J4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32">
        <v>2</v>
      </c>
      <c r="L432" s="2">
        <v>59000</v>
      </c>
      <c r="M432" s="3">
        <v>1.24</v>
      </c>
      <c r="N432" s="3" t="str">
        <f>IF(EmployeeData[[#This Row],[Compa-Ratio]]&lt;0.85,"less than 0.85",IF(EmployeeData[[#This Row],[Compa-Ratio]]&lt;1,"0.85-&lt;1.00",IF(EmployeeData[[#This Row],[Compa-Ratio]]&lt;1.15,"1.00-&lt;1.15",IF(EmployeeData[[#This Row],[Compa-Ratio]]&gt;=1.15,"1.15+"))))</f>
        <v>1.15+</v>
      </c>
      <c r="O432" t="s">
        <v>25</v>
      </c>
      <c r="P432" t="s">
        <v>26</v>
      </c>
      <c r="Q432">
        <v>23</v>
      </c>
      <c r="R43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32">
        <v>60</v>
      </c>
      <c r="T432" t="str" cm="1">
        <f t="array" ref="T432">_xlfn.IFS(EmployeeData[[#This Row],[Engagement Score]]&lt;50,"Low",EmployeeData[[#This Row],[Engagement Score]]
&lt;70,"Moderate",
EmployeeData[[#This Row],[Engagement Score]]&lt;85,"High",TRUE,"Very high")</f>
        <v>Moderate</v>
      </c>
      <c r="U432">
        <v>4</v>
      </c>
      <c r="V432">
        <v>4.4000000000000004</v>
      </c>
      <c r="W432" t="s">
        <v>27</v>
      </c>
      <c r="X432" t="s">
        <v>26</v>
      </c>
      <c r="Y432">
        <v>12</v>
      </c>
      <c r="Z432" t="s">
        <v>26</v>
      </c>
      <c r="AA432">
        <f>IF(EmployeeData[[#This Row],[Attrition]]="Yes",1,0)</f>
        <v>0</v>
      </c>
    </row>
    <row r="433" spans="1:27">
      <c r="A433" t="s">
        <v>484</v>
      </c>
      <c r="B433" t="str">
        <f>VLOOKUP(EmployeeData[[#This Row],[Employee ID]],GenderData[#All],2,FALSE)</f>
        <v>Female</v>
      </c>
      <c r="C433" t="s">
        <v>52</v>
      </c>
      <c r="D433" t="s">
        <v>30</v>
      </c>
      <c r="E433" t="s">
        <v>41</v>
      </c>
      <c r="F433" t="s">
        <v>32</v>
      </c>
      <c r="G433">
        <v>45</v>
      </c>
      <c r="H433" t="str">
        <f>IF(EmployeeData[[#This Row],[Age]]&lt;=31,"18-31",IF(EmployeeData[[#This Row],[Age]]&lt;=45,"32-45",IF(EmployeeData[[#This Row],[Age]]&lt;=59,"46-59",IF(EmployeeData[[#This Row],[Age]]&lt;=73,"60-73"))))</f>
        <v>32-45</v>
      </c>
      <c r="I433">
        <v>6.3</v>
      </c>
      <c r="J43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33">
        <v>2.6</v>
      </c>
      <c r="L433" s="2">
        <v>55100</v>
      </c>
      <c r="M433" s="3">
        <v>0.85</v>
      </c>
      <c r="N433" s="3" t="str">
        <f>IF(EmployeeData[[#This Row],[Compa-Ratio]]&lt;0.85,"less than 0.85",IF(EmployeeData[[#This Row],[Compa-Ratio]]&lt;1,"0.85-&lt;1.00",IF(EmployeeData[[#This Row],[Compa-Ratio]]&lt;1.15,"1.00-&lt;1.15",IF(EmployeeData[[#This Row],[Compa-Ratio]]&gt;=1.15,"1.15+"))))</f>
        <v>0.85-&lt;1.00</v>
      </c>
      <c r="O433" t="s">
        <v>25</v>
      </c>
      <c r="P433" t="s">
        <v>26</v>
      </c>
      <c r="Q433">
        <v>8</v>
      </c>
      <c r="R43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33">
        <v>60</v>
      </c>
      <c r="T433" t="str" cm="1">
        <f t="array" ref="T433">_xlfn.IFS(EmployeeData[[#This Row],[Engagement Score]]&lt;50,"Low",EmployeeData[[#This Row],[Engagement Score]]
&lt;70,"Moderate",
EmployeeData[[#This Row],[Engagement Score]]&lt;85,"High",TRUE,"Very high")</f>
        <v>Moderate</v>
      </c>
      <c r="U433">
        <v>4</v>
      </c>
      <c r="V433">
        <v>1.2</v>
      </c>
      <c r="W433" t="s">
        <v>27</v>
      </c>
      <c r="X433" t="s">
        <v>26</v>
      </c>
      <c r="Y433">
        <v>19</v>
      </c>
      <c r="Z433" t="s">
        <v>26</v>
      </c>
      <c r="AA433">
        <f>IF(EmployeeData[[#This Row],[Attrition]]="Yes",1,0)</f>
        <v>0</v>
      </c>
    </row>
    <row r="434" spans="1:27">
      <c r="A434" t="s">
        <v>485</v>
      </c>
      <c r="B434" t="str">
        <f>VLOOKUP(EmployeeData[[#This Row],[Employee ID]],GenderData[#All],2,FALSE)</f>
        <v>Male</v>
      </c>
      <c r="C434" t="s">
        <v>40</v>
      </c>
      <c r="D434" t="s">
        <v>40</v>
      </c>
      <c r="E434" t="s">
        <v>41</v>
      </c>
      <c r="F434" t="s">
        <v>24</v>
      </c>
      <c r="G434">
        <v>33</v>
      </c>
      <c r="H434" t="str">
        <f>IF(EmployeeData[[#This Row],[Age]]&lt;=31,"18-31",IF(EmployeeData[[#This Row],[Age]]&lt;=45,"32-45",IF(EmployeeData[[#This Row],[Age]]&lt;=59,"46-59",IF(EmployeeData[[#This Row],[Age]]&lt;=73,"60-73"))))</f>
        <v>32-45</v>
      </c>
      <c r="I434">
        <v>5.3</v>
      </c>
      <c r="J43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34">
        <v>1.5</v>
      </c>
      <c r="L434" s="2">
        <v>46200</v>
      </c>
      <c r="M434" s="3">
        <v>0.95</v>
      </c>
      <c r="N434" s="3" t="str">
        <f>IF(EmployeeData[[#This Row],[Compa-Ratio]]&lt;0.85,"less than 0.85",IF(EmployeeData[[#This Row],[Compa-Ratio]]&lt;1,"0.85-&lt;1.00",IF(EmployeeData[[#This Row],[Compa-Ratio]]&lt;1.15,"1.00-&lt;1.15",IF(EmployeeData[[#This Row],[Compa-Ratio]]&gt;=1.15,"1.15+"))))</f>
        <v>0.85-&lt;1.00</v>
      </c>
      <c r="O434" t="s">
        <v>25</v>
      </c>
      <c r="P434" t="s">
        <v>26</v>
      </c>
      <c r="Q434">
        <v>1</v>
      </c>
      <c r="R43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34">
        <v>48</v>
      </c>
      <c r="T434" t="str" cm="1">
        <f t="array" ref="T434">_xlfn.IFS(EmployeeData[[#This Row],[Engagement Score]]&lt;50,"Low",EmployeeData[[#This Row],[Engagement Score]]
&lt;70,"Moderate",
EmployeeData[[#This Row],[Engagement Score]]&lt;85,"High",TRUE,"Very high")</f>
        <v>Low</v>
      </c>
      <c r="U434">
        <v>3</v>
      </c>
      <c r="V434">
        <v>0.5</v>
      </c>
      <c r="W434" t="s">
        <v>27</v>
      </c>
      <c r="X434" t="s">
        <v>26</v>
      </c>
      <c r="Y434">
        <v>27</v>
      </c>
      <c r="Z434" t="s">
        <v>26</v>
      </c>
      <c r="AA434">
        <f>IF(EmployeeData[[#This Row],[Attrition]]="Yes",1,0)</f>
        <v>0</v>
      </c>
    </row>
    <row r="435" spans="1:27">
      <c r="A435" t="s">
        <v>486</v>
      </c>
      <c r="B435" t="str">
        <f>VLOOKUP(EmployeeData[[#This Row],[Employee ID]],GenderData[#All],2,FALSE)</f>
        <v>Female</v>
      </c>
      <c r="C435" t="s">
        <v>48</v>
      </c>
      <c r="D435" t="s">
        <v>49</v>
      </c>
      <c r="E435" t="s">
        <v>41</v>
      </c>
      <c r="F435" t="s">
        <v>32</v>
      </c>
      <c r="G435">
        <v>33</v>
      </c>
      <c r="H435" t="str">
        <f>IF(EmployeeData[[#This Row],[Age]]&lt;=31,"18-31",IF(EmployeeData[[#This Row],[Age]]&lt;=45,"32-45",IF(EmployeeData[[#This Row],[Age]]&lt;=59,"46-59",IF(EmployeeData[[#This Row],[Age]]&lt;=73,"60-73"))))</f>
        <v>32-45</v>
      </c>
      <c r="I435">
        <v>0.4</v>
      </c>
      <c r="J435"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435">
        <v>0.4</v>
      </c>
      <c r="L435" s="2">
        <v>63600</v>
      </c>
      <c r="M435" s="3">
        <v>1.02</v>
      </c>
      <c r="N435" s="3" t="str">
        <f>IF(EmployeeData[[#This Row],[Compa-Ratio]]&lt;0.85,"less than 0.85",IF(EmployeeData[[#This Row],[Compa-Ratio]]&lt;1,"0.85-&lt;1.00",IF(EmployeeData[[#This Row],[Compa-Ratio]]&lt;1.15,"1.00-&lt;1.15",IF(EmployeeData[[#This Row],[Compa-Ratio]]&gt;=1.15,"1.15+"))))</f>
        <v>1.00-&lt;1.15</v>
      </c>
      <c r="O435" t="s">
        <v>25</v>
      </c>
      <c r="P435" t="s">
        <v>26</v>
      </c>
      <c r="Q435">
        <v>11</v>
      </c>
      <c r="R43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35">
        <v>96</v>
      </c>
      <c r="T435" t="str" cm="1">
        <f t="array" ref="T435">_xlfn.IFS(EmployeeData[[#This Row],[Engagement Score]]&lt;50,"Low",EmployeeData[[#This Row],[Engagement Score]]
&lt;70,"Moderate",
EmployeeData[[#This Row],[Engagement Score]]&lt;85,"High",TRUE,"Very high")</f>
        <v>Very high</v>
      </c>
      <c r="U435">
        <v>8</v>
      </c>
      <c r="V435">
        <v>1.1000000000000001</v>
      </c>
      <c r="W435" t="s">
        <v>33</v>
      </c>
      <c r="X435" t="s">
        <v>26</v>
      </c>
      <c r="Y435">
        <v>16</v>
      </c>
      <c r="Z435" t="s">
        <v>26</v>
      </c>
      <c r="AA435">
        <f>IF(EmployeeData[[#This Row],[Attrition]]="Yes",1,0)</f>
        <v>0</v>
      </c>
    </row>
    <row r="436" spans="1:27">
      <c r="A436" t="s">
        <v>487</v>
      </c>
      <c r="B436" t="str">
        <f>VLOOKUP(EmployeeData[[#This Row],[Employee ID]],GenderData[#All],2,FALSE)</f>
        <v>Female</v>
      </c>
      <c r="C436" t="s">
        <v>48</v>
      </c>
      <c r="D436" t="s">
        <v>49</v>
      </c>
      <c r="E436" t="s">
        <v>23</v>
      </c>
      <c r="F436" t="s">
        <v>24</v>
      </c>
      <c r="G436">
        <v>39</v>
      </c>
      <c r="H436" t="str">
        <f>IF(EmployeeData[[#This Row],[Age]]&lt;=31,"18-31",IF(EmployeeData[[#This Row],[Age]]&lt;=45,"32-45",IF(EmployeeData[[#This Row],[Age]]&lt;=59,"46-59",IF(EmployeeData[[#This Row],[Age]]&lt;=73,"60-73"))))</f>
        <v>32-45</v>
      </c>
      <c r="I436">
        <v>8</v>
      </c>
      <c r="J43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36">
        <v>1.3</v>
      </c>
      <c r="L436" s="2">
        <v>52200</v>
      </c>
      <c r="M436" s="3">
        <v>1.05</v>
      </c>
      <c r="N436" s="3" t="str">
        <f>IF(EmployeeData[[#This Row],[Compa-Ratio]]&lt;0.85,"less than 0.85",IF(EmployeeData[[#This Row],[Compa-Ratio]]&lt;1,"0.85-&lt;1.00",IF(EmployeeData[[#This Row],[Compa-Ratio]]&lt;1.15,"1.00-&lt;1.15",IF(EmployeeData[[#This Row],[Compa-Ratio]]&gt;=1.15,"1.15+"))))</f>
        <v>1.00-&lt;1.15</v>
      </c>
      <c r="O436" t="s">
        <v>75</v>
      </c>
      <c r="P436" t="s">
        <v>26</v>
      </c>
      <c r="Q436">
        <v>9</v>
      </c>
      <c r="R43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36">
        <v>82</v>
      </c>
      <c r="T436" t="str" cm="1">
        <f t="array" ref="T436">_xlfn.IFS(EmployeeData[[#This Row],[Engagement Score]]&lt;50,"Low",EmployeeData[[#This Row],[Engagement Score]]
&lt;70,"Moderate",
EmployeeData[[#This Row],[Engagement Score]]&lt;85,"High",TRUE,"Very high")</f>
        <v>High</v>
      </c>
      <c r="U436">
        <v>3</v>
      </c>
      <c r="V436">
        <v>5.9</v>
      </c>
      <c r="W436" t="s">
        <v>27</v>
      </c>
      <c r="X436" t="s">
        <v>26</v>
      </c>
      <c r="Y436">
        <v>31</v>
      </c>
      <c r="Z436" t="s">
        <v>26</v>
      </c>
      <c r="AA436">
        <f>IF(EmployeeData[[#This Row],[Attrition]]="Yes",1,0)</f>
        <v>0</v>
      </c>
    </row>
    <row r="437" spans="1:27">
      <c r="A437" t="s">
        <v>488</v>
      </c>
      <c r="B437" t="str">
        <f>VLOOKUP(EmployeeData[[#This Row],[Employee ID]],GenderData[#All],2,FALSE)</f>
        <v>Male</v>
      </c>
      <c r="C437" t="s">
        <v>35</v>
      </c>
      <c r="D437" t="s">
        <v>22</v>
      </c>
      <c r="E437" t="s">
        <v>23</v>
      </c>
      <c r="F437" t="s">
        <v>62</v>
      </c>
      <c r="G437">
        <v>43</v>
      </c>
      <c r="H437" t="str">
        <f>IF(EmployeeData[[#This Row],[Age]]&lt;=31,"18-31",IF(EmployeeData[[#This Row],[Age]]&lt;=45,"32-45",IF(EmployeeData[[#This Row],[Age]]&lt;=59,"46-59",IF(EmployeeData[[#This Row],[Age]]&lt;=73,"60-73"))))</f>
        <v>32-45</v>
      </c>
      <c r="I437">
        <v>2.7</v>
      </c>
      <c r="J4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37">
        <v>1.3</v>
      </c>
      <c r="L437" s="2">
        <v>33800</v>
      </c>
      <c r="M437" s="3">
        <v>0.99</v>
      </c>
      <c r="N437" s="3" t="str">
        <f>IF(EmployeeData[[#This Row],[Compa-Ratio]]&lt;0.85,"less than 0.85",IF(EmployeeData[[#This Row],[Compa-Ratio]]&lt;1,"0.85-&lt;1.00",IF(EmployeeData[[#This Row],[Compa-Ratio]]&lt;1.15,"1.00-&lt;1.15",IF(EmployeeData[[#This Row],[Compa-Ratio]]&gt;=1.15,"1.15+"))))</f>
        <v>0.85-&lt;1.00</v>
      </c>
      <c r="O437" t="s">
        <v>25</v>
      </c>
      <c r="P437" t="s">
        <v>26</v>
      </c>
      <c r="Q437">
        <v>15</v>
      </c>
      <c r="R43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37">
        <v>62</v>
      </c>
      <c r="T437" t="str" cm="1">
        <f t="array" ref="T437">_xlfn.IFS(EmployeeData[[#This Row],[Engagement Score]]&lt;50,"Low",EmployeeData[[#This Row],[Engagement Score]]
&lt;70,"Moderate",
EmployeeData[[#This Row],[Engagement Score]]&lt;85,"High",TRUE,"Very high")</f>
        <v>Moderate</v>
      </c>
      <c r="U437">
        <v>5</v>
      </c>
      <c r="V437">
        <v>1</v>
      </c>
      <c r="W437" t="s">
        <v>50</v>
      </c>
      <c r="X437" t="s">
        <v>38</v>
      </c>
      <c r="Y437">
        <v>33</v>
      </c>
      <c r="Z437" t="s">
        <v>26</v>
      </c>
      <c r="AA437">
        <f>IF(EmployeeData[[#This Row],[Attrition]]="Yes",1,0)</f>
        <v>0</v>
      </c>
    </row>
    <row r="438" spans="1:27">
      <c r="A438" t="s">
        <v>489</v>
      </c>
      <c r="B438" t="str">
        <f>VLOOKUP(EmployeeData[[#This Row],[Employee ID]],GenderData[#All],2,FALSE)</f>
        <v>Female</v>
      </c>
      <c r="C438" t="s">
        <v>48</v>
      </c>
      <c r="D438" t="s">
        <v>49</v>
      </c>
      <c r="E438" t="s">
        <v>55</v>
      </c>
      <c r="F438" t="s">
        <v>24</v>
      </c>
      <c r="G438">
        <v>49</v>
      </c>
      <c r="H438" t="str">
        <f>IF(EmployeeData[[#This Row],[Age]]&lt;=31,"18-31",IF(EmployeeData[[#This Row],[Age]]&lt;=45,"32-45",IF(EmployeeData[[#This Row],[Age]]&lt;=59,"46-59",IF(EmployeeData[[#This Row],[Age]]&lt;=73,"60-73"))))</f>
        <v>46-59</v>
      </c>
      <c r="I438">
        <v>1.9</v>
      </c>
      <c r="J43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38">
        <v>1.9</v>
      </c>
      <c r="L438" s="2">
        <v>33000</v>
      </c>
      <c r="M438" s="3">
        <v>0.72</v>
      </c>
      <c r="N438" s="3" t="str">
        <f>IF(EmployeeData[[#This Row],[Compa-Ratio]]&lt;0.85,"less than 0.85",IF(EmployeeData[[#This Row],[Compa-Ratio]]&lt;1,"0.85-&lt;1.00",IF(EmployeeData[[#This Row],[Compa-Ratio]]&lt;1.15,"1.00-&lt;1.15",IF(EmployeeData[[#This Row],[Compa-Ratio]]&gt;=1.15,"1.15+"))))</f>
        <v>less than 0.85</v>
      </c>
      <c r="O438" t="s">
        <v>25</v>
      </c>
      <c r="P438" t="s">
        <v>26</v>
      </c>
      <c r="Q438">
        <v>10</v>
      </c>
      <c r="R43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38">
        <v>64</v>
      </c>
      <c r="T438" t="str" cm="1">
        <f t="array" ref="T438">_xlfn.IFS(EmployeeData[[#This Row],[Engagement Score]]&lt;50,"Low",EmployeeData[[#This Row],[Engagement Score]]
&lt;70,"Moderate",
EmployeeData[[#This Row],[Engagement Score]]&lt;85,"High",TRUE,"Very high")</f>
        <v>Moderate</v>
      </c>
      <c r="U438">
        <v>11</v>
      </c>
      <c r="V438">
        <v>2.7</v>
      </c>
      <c r="W438" t="s">
        <v>50</v>
      </c>
      <c r="X438" t="s">
        <v>26</v>
      </c>
      <c r="Y438">
        <v>30</v>
      </c>
      <c r="Z438" t="s">
        <v>38</v>
      </c>
      <c r="AA438">
        <f>IF(EmployeeData[[#This Row],[Attrition]]="Yes",1,0)</f>
        <v>1</v>
      </c>
    </row>
    <row r="439" spans="1:27">
      <c r="A439" t="s">
        <v>490</v>
      </c>
      <c r="B439" t="str">
        <f>VLOOKUP(EmployeeData[[#This Row],[Employee ID]],GenderData[#All],2,FALSE)</f>
        <v>Male</v>
      </c>
      <c r="C439" t="s">
        <v>52</v>
      </c>
      <c r="D439" t="s">
        <v>30</v>
      </c>
      <c r="E439" t="s">
        <v>23</v>
      </c>
      <c r="F439" t="s">
        <v>32</v>
      </c>
      <c r="G439">
        <v>34</v>
      </c>
      <c r="H439" t="str">
        <f>IF(EmployeeData[[#This Row],[Age]]&lt;=31,"18-31",IF(EmployeeData[[#This Row],[Age]]&lt;=45,"32-45",IF(EmployeeData[[#This Row],[Age]]&lt;=59,"46-59",IF(EmployeeData[[#This Row],[Age]]&lt;=73,"60-73"))))</f>
        <v>32-45</v>
      </c>
      <c r="I439">
        <v>7.8</v>
      </c>
      <c r="J43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39">
        <v>1.4</v>
      </c>
      <c r="L439" s="2">
        <v>71300</v>
      </c>
      <c r="M439" s="3">
        <v>1.1299999999999999</v>
      </c>
      <c r="N439" s="3" t="str">
        <f>IF(EmployeeData[[#This Row],[Compa-Ratio]]&lt;0.85,"less than 0.85",IF(EmployeeData[[#This Row],[Compa-Ratio]]&lt;1,"0.85-&lt;1.00",IF(EmployeeData[[#This Row],[Compa-Ratio]]&lt;1.15,"1.00-&lt;1.15",IF(EmployeeData[[#This Row],[Compa-Ratio]]&gt;=1.15,"1.15+"))))</f>
        <v>1.00-&lt;1.15</v>
      </c>
      <c r="O439" t="s">
        <v>25</v>
      </c>
      <c r="P439" t="s">
        <v>38</v>
      </c>
      <c r="Q439">
        <v>23</v>
      </c>
      <c r="R43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39">
        <v>69</v>
      </c>
      <c r="T439" t="str" cm="1">
        <f t="array" ref="T439">_xlfn.IFS(EmployeeData[[#This Row],[Engagement Score]]&lt;50,"Low",EmployeeData[[#This Row],[Engagement Score]]
&lt;70,"Moderate",
EmployeeData[[#This Row],[Engagement Score]]&lt;85,"High",TRUE,"Very high")</f>
        <v>Moderate</v>
      </c>
      <c r="U439">
        <v>6</v>
      </c>
      <c r="V439">
        <v>0.5</v>
      </c>
      <c r="W439" t="s">
        <v>33</v>
      </c>
      <c r="X439" t="s">
        <v>26</v>
      </c>
      <c r="Y439">
        <v>36</v>
      </c>
      <c r="Z439" t="s">
        <v>26</v>
      </c>
      <c r="AA439">
        <f>IF(EmployeeData[[#This Row],[Attrition]]="Yes",1,0)</f>
        <v>0</v>
      </c>
    </row>
    <row r="440" spans="1:27">
      <c r="A440" t="s">
        <v>491</v>
      </c>
      <c r="B440" t="str">
        <f>VLOOKUP(EmployeeData[[#This Row],[Employee ID]],GenderData[#All],2,FALSE)</f>
        <v>Male</v>
      </c>
      <c r="C440" t="s">
        <v>35</v>
      </c>
      <c r="D440" t="s">
        <v>22</v>
      </c>
      <c r="E440" t="s">
        <v>31</v>
      </c>
      <c r="F440" t="s">
        <v>24</v>
      </c>
      <c r="G440">
        <v>23</v>
      </c>
      <c r="H440" t="str">
        <f>IF(EmployeeData[[#This Row],[Age]]&lt;=31,"18-31",IF(EmployeeData[[#This Row],[Age]]&lt;=45,"32-45",IF(EmployeeData[[#This Row],[Age]]&lt;=59,"46-59",IF(EmployeeData[[#This Row],[Age]]&lt;=73,"60-73"))))</f>
        <v>18-31</v>
      </c>
      <c r="I440">
        <v>6</v>
      </c>
      <c r="J44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40">
        <v>1.9</v>
      </c>
      <c r="L440" s="2">
        <v>52000</v>
      </c>
      <c r="M440" s="3">
        <v>1.05</v>
      </c>
      <c r="N440" s="3" t="str">
        <f>IF(EmployeeData[[#This Row],[Compa-Ratio]]&lt;0.85,"less than 0.85",IF(EmployeeData[[#This Row],[Compa-Ratio]]&lt;1,"0.85-&lt;1.00",IF(EmployeeData[[#This Row],[Compa-Ratio]]&lt;1.15,"1.00-&lt;1.15",IF(EmployeeData[[#This Row],[Compa-Ratio]]&gt;=1.15,"1.15+"))))</f>
        <v>1.00-&lt;1.15</v>
      </c>
      <c r="O440" t="s">
        <v>25</v>
      </c>
      <c r="P440" t="s">
        <v>38</v>
      </c>
      <c r="Q440">
        <v>13</v>
      </c>
      <c r="R44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0">
        <v>96</v>
      </c>
      <c r="T440" t="str" cm="1">
        <f t="array" ref="T440">_xlfn.IFS(EmployeeData[[#This Row],[Engagement Score]]&lt;50,"Low",EmployeeData[[#This Row],[Engagement Score]]
&lt;70,"Moderate",
EmployeeData[[#This Row],[Engagement Score]]&lt;85,"High",TRUE,"Very high")</f>
        <v>Very high</v>
      </c>
      <c r="U440">
        <v>5</v>
      </c>
      <c r="V440">
        <v>1.3</v>
      </c>
      <c r="W440" t="s">
        <v>50</v>
      </c>
      <c r="X440" t="s">
        <v>38</v>
      </c>
      <c r="Y440">
        <v>13</v>
      </c>
      <c r="Z440" t="s">
        <v>26</v>
      </c>
      <c r="AA440">
        <f>IF(EmployeeData[[#This Row],[Attrition]]="Yes",1,0)</f>
        <v>0</v>
      </c>
    </row>
    <row r="441" spans="1:27">
      <c r="A441" t="s">
        <v>492</v>
      </c>
      <c r="B441" t="str">
        <f>VLOOKUP(EmployeeData[[#This Row],[Employee ID]],GenderData[#All],2,FALSE)</f>
        <v>Female</v>
      </c>
      <c r="C441" t="s">
        <v>48</v>
      </c>
      <c r="D441" t="s">
        <v>49</v>
      </c>
      <c r="E441" t="s">
        <v>45</v>
      </c>
      <c r="F441" t="s">
        <v>32</v>
      </c>
      <c r="G441">
        <v>39</v>
      </c>
      <c r="H441" t="str">
        <f>IF(EmployeeData[[#This Row],[Age]]&lt;=31,"18-31",IF(EmployeeData[[#This Row],[Age]]&lt;=45,"32-45",IF(EmployeeData[[#This Row],[Age]]&lt;=59,"46-59",IF(EmployeeData[[#This Row],[Age]]&lt;=73,"60-73"))))</f>
        <v>32-45</v>
      </c>
      <c r="I441">
        <v>8.5</v>
      </c>
      <c r="J44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41">
        <v>2.8</v>
      </c>
      <c r="L441" s="2">
        <v>50100</v>
      </c>
      <c r="M441" s="3">
        <v>0.86</v>
      </c>
      <c r="N441" s="3" t="str">
        <f>IF(EmployeeData[[#This Row],[Compa-Ratio]]&lt;0.85,"less than 0.85",IF(EmployeeData[[#This Row],[Compa-Ratio]]&lt;1,"0.85-&lt;1.00",IF(EmployeeData[[#This Row],[Compa-Ratio]]&lt;1.15,"1.00-&lt;1.15",IF(EmployeeData[[#This Row],[Compa-Ratio]]&gt;=1.15,"1.15+"))))</f>
        <v>0.85-&lt;1.00</v>
      </c>
      <c r="O441" t="s">
        <v>25</v>
      </c>
      <c r="P441" t="s">
        <v>38</v>
      </c>
      <c r="Q441">
        <v>17</v>
      </c>
      <c r="R4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1">
        <v>55</v>
      </c>
      <c r="T441" t="str" cm="1">
        <f t="array" ref="T441">_xlfn.IFS(EmployeeData[[#This Row],[Engagement Score]]&lt;50,"Low",EmployeeData[[#This Row],[Engagement Score]]
&lt;70,"Moderate",
EmployeeData[[#This Row],[Engagement Score]]&lt;85,"High",TRUE,"Very high")</f>
        <v>Moderate</v>
      </c>
      <c r="U441">
        <v>3</v>
      </c>
      <c r="V441">
        <v>3.1</v>
      </c>
      <c r="W441" t="s">
        <v>27</v>
      </c>
      <c r="X441" t="s">
        <v>26</v>
      </c>
      <c r="Y441">
        <v>35</v>
      </c>
      <c r="Z441" t="s">
        <v>26</v>
      </c>
      <c r="AA441">
        <f>IF(EmployeeData[[#This Row],[Attrition]]="Yes",1,0)</f>
        <v>0</v>
      </c>
    </row>
    <row r="442" spans="1:27">
      <c r="A442" t="s">
        <v>493</v>
      </c>
      <c r="B442" t="str">
        <f>VLOOKUP(EmployeeData[[#This Row],[Employee ID]],GenderData[#All],2,FALSE)</f>
        <v>Male</v>
      </c>
      <c r="C442" t="s">
        <v>48</v>
      </c>
      <c r="D442" t="s">
        <v>49</v>
      </c>
      <c r="E442" t="s">
        <v>55</v>
      </c>
      <c r="F442" t="s">
        <v>59</v>
      </c>
      <c r="G442">
        <v>34</v>
      </c>
      <c r="H442" t="str">
        <f>IF(EmployeeData[[#This Row],[Age]]&lt;=31,"18-31",IF(EmployeeData[[#This Row],[Age]]&lt;=45,"32-45",IF(EmployeeData[[#This Row],[Age]]&lt;=59,"46-59",IF(EmployeeData[[#This Row],[Age]]&lt;=73,"60-73"))))</f>
        <v>32-45</v>
      </c>
      <c r="I442">
        <v>4.7</v>
      </c>
      <c r="J4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42">
        <v>2.5</v>
      </c>
      <c r="L442" s="2">
        <v>91500</v>
      </c>
      <c r="M442" s="3">
        <v>0.95</v>
      </c>
      <c r="N442" s="3" t="str">
        <f>IF(EmployeeData[[#This Row],[Compa-Ratio]]&lt;0.85,"less than 0.85",IF(EmployeeData[[#This Row],[Compa-Ratio]]&lt;1,"0.85-&lt;1.00",IF(EmployeeData[[#This Row],[Compa-Ratio]]&lt;1.15,"1.00-&lt;1.15",IF(EmployeeData[[#This Row],[Compa-Ratio]]&gt;=1.15,"1.15+"))))</f>
        <v>0.85-&lt;1.00</v>
      </c>
      <c r="O442" t="s">
        <v>75</v>
      </c>
      <c r="P442" t="s">
        <v>26</v>
      </c>
      <c r="Q442">
        <v>17</v>
      </c>
      <c r="R44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2">
        <v>73</v>
      </c>
      <c r="T442" t="str" cm="1">
        <f t="array" ref="T442">_xlfn.IFS(EmployeeData[[#This Row],[Engagement Score]]&lt;50,"Low",EmployeeData[[#This Row],[Engagement Score]]
&lt;70,"Moderate",
EmployeeData[[#This Row],[Engagement Score]]&lt;85,"High",TRUE,"Very high")</f>
        <v>High</v>
      </c>
      <c r="U442">
        <v>4</v>
      </c>
      <c r="V442">
        <v>2.6</v>
      </c>
      <c r="W442" t="s">
        <v>33</v>
      </c>
      <c r="X442" t="s">
        <v>26</v>
      </c>
      <c r="Y442">
        <v>16</v>
      </c>
      <c r="Z442" t="s">
        <v>26</v>
      </c>
      <c r="AA442">
        <f>IF(EmployeeData[[#This Row],[Attrition]]="Yes",1,0)</f>
        <v>0</v>
      </c>
    </row>
    <row r="443" spans="1:27">
      <c r="A443" t="s">
        <v>494</v>
      </c>
      <c r="B443" t="str">
        <f>VLOOKUP(EmployeeData[[#This Row],[Employee ID]],GenderData[#All],2,FALSE)</f>
        <v>Male</v>
      </c>
      <c r="C443" t="s">
        <v>29</v>
      </c>
      <c r="D443" t="s">
        <v>30</v>
      </c>
      <c r="E443" t="s">
        <v>23</v>
      </c>
      <c r="F443" t="s">
        <v>62</v>
      </c>
      <c r="G443">
        <v>26</v>
      </c>
      <c r="H443" t="str">
        <f>IF(EmployeeData[[#This Row],[Age]]&lt;=31,"18-31",IF(EmployeeData[[#This Row],[Age]]&lt;=45,"32-45",IF(EmployeeData[[#This Row],[Age]]&lt;=59,"46-59",IF(EmployeeData[[#This Row],[Age]]&lt;=73,"60-73"))))</f>
        <v>18-31</v>
      </c>
      <c r="I443">
        <v>3</v>
      </c>
      <c r="J44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43">
        <v>1.3</v>
      </c>
      <c r="L443" s="2">
        <v>42200</v>
      </c>
      <c r="M443" s="3">
        <v>1.1399999999999999</v>
      </c>
      <c r="N443" s="3" t="str">
        <f>IF(EmployeeData[[#This Row],[Compa-Ratio]]&lt;0.85,"less than 0.85",IF(EmployeeData[[#This Row],[Compa-Ratio]]&lt;1,"0.85-&lt;1.00",IF(EmployeeData[[#This Row],[Compa-Ratio]]&lt;1.15,"1.00-&lt;1.15",IF(EmployeeData[[#This Row],[Compa-Ratio]]&gt;=1.15,"1.15+"))))</f>
        <v>1.00-&lt;1.15</v>
      </c>
      <c r="O443" t="s">
        <v>25</v>
      </c>
      <c r="P443" t="s">
        <v>26</v>
      </c>
      <c r="Q443">
        <v>18</v>
      </c>
      <c r="R44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3">
        <v>71</v>
      </c>
      <c r="T443" t="str" cm="1">
        <f t="array" ref="T443">_xlfn.IFS(EmployeeData[[#This Row],[Engagement Score]]&lt;50,"Low",EmployeeData[[#This Row],[Engagement Score]]
&lt;70,"Moderate",
EmployeeData[[#This Row],[Engagement Score]]&lt;85,"High",TRUE,"Very high")</f>
        <v>High</v>
      </c>
      <c r="U443">
        <v>2</v>
      </c>
      <c r="V443">
        <v>5.3</v>
      </c>
      <c r="W443" t="s">
        <v>33</v>
      </c>
      <c r="X443" t="s">
        <v>38</v>
      </c>
      <c r="Y443">
        <v>13</v>
      </c>
      <c r="Z443" t="s">
        <v>26</v>
      </c>
      <c r="AA443">
        <f>IF(EmployeeData[[#This Row],[Attrition]]="Yes",1,0)</f>
        <v>0</v>
      </c>
    </row>
    <row r="444" spans="1:27">
      <c r="A444" t="s">
        <v>495</v>
      </c>
      <c r="B444" t="str">
        <f>VLOOKUP(EmployeeData[[#This Row],[Employee ID]],GenderData[#All],2,FALSE)</f>
        <v>Female</v>
      </c>
      <c r="C444" t="s">
        <v>21</v>
      </c>
      <c r="D444" t="s">
        <v>22</v>
      </c>
      <c r="E444" t="s">
        <v>45</v>
      </c>
      <c r="F444" t="s">
        <v>32</v>
      </c>
      <c r="G444">
        <v>41</v>
      </c>
      <c r="H444" t="str">
        <f>IF(EmployeeData[[#This Row],[Age]]&lt;=31,"18-31",IF(EmployeeData[[#This Row],[Age]]&lt;=45,"32-45",IF(EmployeeData[[#This Row],[Age]]&lt;=59,"46-59",IF(EmployeeData[[#This Row],[Age]]&lt;=73,"60-73"))))</f>
        <v>32-45</v>
      </c>
      <c r="I444">
        <v>4.3</v>
      </c>
      <c r="J44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44">
        <v>4.3</v>
      </c>
      <c r="L444" s="2">
        <v>71900</v>
      </c>
      <c r="M444" s="3">
        <v>1.19</v>
      </c>
      <c r="N444" s="3" t="str">
        <f>IF(EmployeeData[[#This Row],[Compa-Ratio]]&lt;0.85,"less than 0.85",IF(EmployeeData[[#This Row],[Compa-Ratio]]&lt;1,"0.85-&lt;1.00",IF(EmployeeData[[#This Row],[Compa-Ratio]]&lt;1.15,"1.00-&lt;1.15",IF(EmployeeData[[#This Row],[Compa-Ratio]]&gt;=1.15,"1.15+"))))</f>
        <v>1.15+</v>
      </c>
      <c r="O444" t="s">
        <v>53</v>
      </c>
      <c r="P444" t="s">
        <v>26</v>
      </c>
      <c r="Q444">
        <v>16</v>
      </c>
      <c r="R4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4">
        <v>79</v>
      </c>
      <c r="T444" t="str" cm="1">
        <f t="array" ref="T444">_xlfn.IFS(EmployeeData[[#This Row],[Engagement Score]]&lt;50,"Low",EmployeeData[[#This Row],[Engagement Score]]
&lt;70,"Moderate",
EmployeeData[[#This Row],[Engagement Score]]&lt;85,"High",TRUE,"Very high")</f>
        <v>High</v>
      </c>
      <c r="U444">
        <v>5</v>
      </c>
      <c r="V444">
        <v>3.5</v>
      </c>
      <c r="W444" t="s">
        <v>33</v>
      </c>
      <c r="X444" t="s">
        <v>26</v>
      </c>
      <c r="Y444">
        <v>30</v>
      </c>
      <c r="Z444" t="s">
        <v>26</v>
      </c>
      <c r="AA444">
        <f>IF(EmployeeData[[#This Row],[Attrition]]="Yes",1,0)</f>
        <v>0</v>
      </c>
    </row>
    <row r="445" spans="1:27">
      <c r="A445" t="s">
        <v>496</v>
      </c>
      <c r="B445" t="str">
        <f>VLOOKUP(EmployeeData[[#This Row],[Employee ID]],GenderData[#All],2,FALSE)</f>
        <v>Female</v>
      </c>
      <c r="C445" t="s">
        <v>21</v>
      </c>
      <c r="D445" t="s">
        <v>22</v>
      </c>
      <c r="E445" t="s">
        <v>45</v>
      </c>
      <c r="F445" t="s">
        <v>24</v>
      </c>
      <c r="G445">
        <v>36</v>
      </c>
      <c r="H445" t="str">
        <f>IF(EmployeeData[[#This Row],[Age]]&lt;=31,"18-31",IF(EmployeeData[[#This Row],[Age]]&lt;=45,"32-45",IF(EmployeeData[[#This Row],[Age]]&lt;=59,"46-59",IF(EmployeeData[[#This Row],[Age]]&lt;=73,"60-73"))))</f>
        <v>32-45</v>
      </c>
      <c r="I445">
        <v>1.6</v>
      </c>
      <c r="J44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45">
        <v>1.6</v>
      </c>
      <c r="L445" s="2">
        <v>53000</v>
      </c>
      <c r="M445" s="3">
        <v>1.1100000000000001</v>
      </c>
      <c r="N445" s="3" t="str">
        <f>IF(EmployeeData[[#This Row],[Compa-Ratio]]&lt;0.85,"less than 0.85",IF(EmployeeData[[#This Row],[Compa-Ratio]]&lt;1,"0.85-&lt;1.00",IF(EmployeeData[[#This Row],[Compa-Ratio]]&lt;1.15,"1.00-&lt;1.15",IF(EmployeeData[[#This Row],[Compa-Ratio]]&gt;=1.15,"1.15+"))))</f>
        <v>1.00-&lt;1.15</v>
      </c>
      <c r="O445" t="s">
        <v>25</v>
      </c>
      <c r="P445" t="s">
        <v>26</v>
      </c>
      <c r="Q445">
        <v>21</v>
      </c>
      <c r="R4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5">
        <v>71</v>
      </c>
      <c r="T445" t="str" cm="1">
        <f t="array" ref="T445">_xlfn.IFS(EmployeeData[[#This Row],[Engagement Score]]&lt;50,"Low",EmployeeData[[#This Row],[Engagement Score]]
&lt;70,"Moderate",
EmployeeData[[#This Row],[Engagement Score]]&lt;85,"High",TRUE,"Very high")</f>
        <v>High</v>
      </c>
      <c r="U445">
        <v>3</v>
      </c>
      <c r="V445">
        <v>1.2</v>
      </c>
      <c r="W445" t="s">
        <v>33</v>
      </c>
      <c r="X445" t="s">
        <v>26</v>
      </c>
      <c r="Y445">
        <v>39</v>
      </c>
      <c r="Z445" t="s">
        <v>26</v>
      </c>
      <c r="AA445">
        <f>IF(EmployeeData[[#This Row],[Attrition]]="Yes",1,0)</f>
        <v>0</v>
      </c>
    </row>
    <row r="446" spans="1:27">
      <c r="A446" t="s">
        <v>497</v>
      </c>
      <c r="B446" t="str">
        <f>VLOOKUP(EmployeeData[[#This Row],[Employee ID]],GenderData[#All],2,FALSE)</f>
        <v>Female</v>
      </c>
      <c r="C446" t="s">
        <v>52</v>
      </c>
      <c r="D446" t="s">
        <v>30</v>
      </c>
      <c r="E446" t="s">
        <v>41</v>
      </c>
      <c r="F446" t="s">
        <v>36</v>
      </c>
      <c r="G446">
        <v>41</v>
      </c>
      <c r="H446" t="str">
        <f>IF(EmployeeData[[#This Row],[Age]]&lt;=31,"18-31",IF(EmployeeData[[#This Row],[Age]]&lt;=45,"32-45",IF(EmployeeData[[#This Row],[Age]]&lt;=59,"46-59",IF(EmployeeData[[#This Row],[Age]]&lt;=73,"60-73"))))</f>
        <v>32-45</v>
      </c>
      <c r="I446">
        <v>1.2</v>
      </c>
      <c r="J44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46">
        <v>1.2</v>
      </c>
      <c r="L446" s="2">
        <v>76500</v>
      </c>
      <c r="M446" s="3">
        <v>0.99</v>
      </c>
      <c r="N446" s="3" t="str">
        <f>IF(EmployeeData[[#This Row],[Compa-Ratio]]&lt;0.85,"less than 0.85",IF(EmployeeData[[#This Row],[Compa-Ratio]]&lt;1,"0.85-&lt;1.00",IF(EmployeeData[[#This Row],[Compa-Ratio]]&lt;1.15,"1.00-&lt;1.15",IF(EmployeeData[[#This Row],[Compa-Ratio]]&gt;=1.15,"1.15+"))))</f>
        <v>0.85-&lt;1.00</v>
      </c>
      <c r="O446" t="s">
        <v>25</v>
      </c>
      <c r="P446" t="s">
        <v>38</v>
      </c>
      <c r="Q446">
        <v>9</v>
      </c>
      <c r="R44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46">
        <v>56</v>
      </c>
      <c r="T446" t="str" cm="1">
        <f t="array" ref="T446">_xlfn.IFS(EmployeeData[[#This Row],[Engagement Score]]&lt;50,"Low",EmployeeData[[#This Row],[Engagement Score]]
&lt;70,"Moderate",
EmployeeData[[#This Row],[Engagement Score]]&lt;85,"High",TRUE,"Very high")</f>
        <v>Moderate</v>
      </c>
      <c r="U446">
        <v>3</v>
      </c>
      <c r="V446">
        <v>2.2000000000000002</v>
      </c>
      <c r="W446" t="s">
        <v>50</v>
      </c>
      <c r="X446" t="s">
        <v>38</v>
      </c>
      <c r="Y446">
        <v>30</v>
      </c>
      <c r="Z446" t="s">
        <v>26</v>
      </c>
      <c r="AA446">
        <f>IF(EmployeeData[[#This Row],[Attrition]]="Yes",1,0)</f>
        <v>0</v>
      </c>
    </row>
    <row r="447" spans="1:27">
      <c r="A447" t="s">
        <v>498</v>
      </c>
      <c r="B447" t="str">
        <f>VLOOKUP(EmployeeData[[#This Row],[Employee ID]],GenderData[#All],2,FALSE)</f>
        <v>Female</v>
      </c>
      <c r="C447" t="s">
        <v>29</v>
      </c>
      <c r="D447" t="s">
        <v>30</v>
      </c>
      <c r="E447" t="s">
        <v>23</v>
      </c>
      <c r="F447" t="s">
        <v>24</v>
      </c>
      <c r="G447">
        <v>30</v>
      </c>
      <c r="H447" t="str">
        <f>IF(EmployeeData[[#This Row],[Age]]&lt;=31,"18-31",IF(EmployeeData[[#This Row],[Age]]&lt;=45,"32-45",IF(EmployeeData[[#This Row],[Age]]&lt;=59,"46-59",IF(EmployeeData[[#This Row],[Age]]&lt;=73,"60-73"))))</f>
        <v>18-31</v>
      </c>
      <c r="I447">
        <v>2.4</v>
      </c>
      <c r="J44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47">
        <v>0.7</v>
      </c>
      <c r="L447" s="2">
        <v>48400</v>
      </c>
      <c r="M447" s="3">
        <v>1</v>
      </c>
      <c r="N447" s="3" t="str">
        <f>IF(EmployeeData[[#This Row],[Compa-Ratio]]&lt;0.85,"less than 0.85",IF(EmployeeData[[#This Row],[Compa-Ratio]]&lt;1,"0.85-&lt;1.00",IF(EmployeeData[[#This Row],[Compa-Ratio]]&lt;1.15,"1.00-&lt;1.15",IF(EmployeeData[[#This Row],[Compa-Ratio]]&gt;=1.15,"1.15+"))))</f>
        <v>1.00-&lt;1.15</v>
      </c>
      <c r="O447" t="s">
        <v>25</v>
      </c>
      <c r="P447" t="s">
        <v>38</v>
      </c>
      <c r="Q447">
        <v>29</v>
      </c>
      <c r="R44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47">
        <v>70</v>
      </c>
      <c r="T447" t="str" cm="1">
        <f t="array" ref="T447">_xlfn.IFS(EmployeeData[[#This Row],[Engagement Score]]&lt;50,"Low",EmployeeData[[#This Row],[Engagement Score]]
&lt;70,"Moderate",
EmployeeData[[#This Row],[Engagement Score]]&lt;85,"High",TRUE,"Very high")</f>
        <v>High</v>
      </c>
      <c r="U447">
        <v>4</v>
      </c>
      <c r="V447">
        <v>1.9</v>
      </c>
      <c r="W447" t="s">
        <v>27</v>
      </c>
      <c r="X447" t="s">
        <v>26</v>
      </c>
      <c r="Y447">
        <v>24</v>
      </c>
      <c r="Z447" t="s">
        <v>26</v>
      </c>
      <c r="AA447">
        <f>IF(EmployeeData[[#This Row],[Attrition]]="Yes",1,0)</f>
        <v>0</v>
      </c>
    </row>
    <row r="448" spans="1:27">
      <c r="A448" t="s">
        <v>499</v>
      </c>
      <c r="B448" t="str">
        <f>VLOOKUP(EmployeeData[[#This Row],[Employee ID]],GenderData[#All],2,FALSE)</f>
        <v>Male</v>
      </c>
      <c r="C448" t="s">
        <v>29</v>
      </c>
      <c r="D448" t="s">
        <v>30</v>
      </c>
      <c r="E448" t="s">
        <v>73</v>
      </c>
      <c r="F448" t="s">
        <v>32</v>
      </c>
      <c r="G448">
        <v>42</v>
      </c>
      <c r="H448" t="str">
        <f>IF(EmployeeData[[#This Row],[Age]]&lt;=31,"18-31",IF(EmployeeData[[#This Row],[Age]]&lt;=45,"32-45",IF(EmployeeData[[#This Row],[Age]]&lt;=59,"46-59",IF(EmployeeData[[#This Row],[Age]]&lt;=73,"60-73"))))</f>
        <v>32-45</v>
      </c>
      <c r="I448">
        <v>10.199999999999999</v>
      </c>
      <c r="J44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448">
        <v>2.2999999999999998</v>
      </c>
      <c r="L448" s="2">
        <v>61100</v>
      </c>
      <c r="M448" s="3">
        <v>0.96</v>
      </c>
      <c r="N448" s="3" t="str">
        <f>IF(EmployeeData[[#This Row],[Compa-Ratio]]&lt;0.85,"less than 0.85",IF(EmployeeData[[#This Row],[Compa-Ratio]]&lt;1,"0.85-&lt;1.00",IF(EmployeeData[[#This Row],[Compa-Ratio]]&lt;1.15,"1.00-&lt;1.15",IF(EmployeeData[[#This Row],[Compa-Ratio]]&gt;=1.15,"1.15+"))))</f>
        <v>0.85-&lt;1.00</v>
      </c>
      <c r="O448" t="s">
        <v>25</v>
      </c>
      <c r="P448" t="s">
        <v>38</v>
      </c>
      <c r="Q448">
        <v>14</v>
      </c>
      <c r="R44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48">
        <v>65</v>
      </c>
      <c r="T448" t="str" cm="1">
        <f t="array" ref="T448">_xlfn.IFS(EmployeeData[[#This Row],[Engagement Score]]&lt;50,"Low",EmployeeData[[#This Row],[Engagement Score]]
&lt;70,"Moderate",
EmployeeData[[#This Row],[Engagement Score]]&lt;85,"High",TRUE,"Very high")</f>
        <v>Moderate</v>
      </c>
      <c r="U448">
        <v>14</v>
      </c>
      <c r="V448">
        <v>0.3</v>
      </c>
      <c r="W448" t="s">
        <v>50</v>
      </c>
      <c r="X448" t="s">
        <v>26</v>
      </c>
      <c r="Y448">
        <v>28</v>
      </c>
      <c r="Z448" t="s">
        <v>26</v>
      </c>
      <c r="AA448">
        <f>IF(EmployeeData[[#This Row],[Attrition]]="Yes",1,0)</f>
        <v>0</v>
      </c>
    </row>
    <row r="449" spans="1:27">
      <c r="A449" t="s">
        <v>500</v>
      </c>
      <c r="B449" t="str">
        <f>VLOOKUP(EmployeeData[[#This Row],[Employee ID]],GenderData[#All],2,FALSE)</f>
        <v>Male</v>
      </c>
      <c r="C449" t="s">
        <v>35</v>
      </c>
      <c r="D449" t="s">
        <v>22</v>
      </c>
      <c r="E449" t="s">
        <v>31</v>
      </c>
      <c r="F449" t="s">
        <v>36</v>
      </c>
      <c r="G449">
        <v>26</v>
      </c>
      <c r="H449" t="str">
        <f>IF(EmployeeData[[#This Row],[Age]]&lt;=31,"18-31",IF(EmployeeData[[#This Row],[Age]]&lt;=45,"32-45",IF(EmployeeData[[#This Row],[Age]]&lt;=59,"46-59",IF(EmployeeData[[#This Row],[Age]]&lt;=73,"60-73"))))</f>
        <v>18-31</v>
      </c>
      <c r="I449">
        <v>2.6</v>
      </c>
      <c r="J44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49">
        <v>1.1000000000000001</v>
      </c>
      <c r="L449" s="2">
        <v>87700</v>
      </c>
      <c r="M449" s="3">
        <v>1.1299999999999999</v>
      </c>
      <c r="N449" s="3" t="str">
        <f>IF(EmployeeData[[#This Row],[Compa-Ratio]]&lt;0.85,"less than 0.85",IF(EmployeeData[[#This Row],[Compa-Ratio]]&lt;1,"0.85-&lt;1.00",IF(EmployeeData[[#This Row],[Compa-Ratio]]&lt;1.15,"1.00-&lt;1.15",IF(EmployeeData[[#This Row],[Compa-Ratio]]&gt;=1.15,"1.15+"))))</f>
        <v>1.00-&lt;1.15</v>
      </c>
      <c r="O449" t="s">
        <v>53</v>
      </c>
      <c r="P449" t="s">
        <v>26</v>
      </c>
      <c r="Q449">
        <v>4</v>
      </c>
      <c r="R44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49">
        <v>73</v>
      </c>
      <c r="T449" t="str" cm="1">
        <f t="array" ref="T449">_xlfn.IFS(EmployeeData[[#This Row],[Engagement Score]]&lt;50,"Low",EmployeeData[[#This Row],[Engagement Score]]
&lt;70,"Moderate",
EmployeeData[[#This Row],[Engagement Score]]&lt;85,"High",TRUE,"Very high")</f>
        <v>High</v>
      </c>
      <c r="U449">
        <v>6</v>
      </c>
      <c r="V449">
        <v>7.2</v>
      </c>
      <c r="W449" t="s">
        <v>33</v>
      </c>
      <c r="X449" t="s">
        <v>26</v>
      </c>
      <c r="Y449">
        <v>26</v>
      </c>
      <c r="Z449" t="s">
        <v>38</v>
      </c>
      <c r="AA449">
        <f>IF(EmployeeData[[#This Row],[Attrition]]="Yes",1,0)</f>
        <v>1</v>
      </c>
    </row>
    <row r="450" spans="1:27">
      <c r="A450" t="s">
        <v>501</v>
      </c>
      <c r="B450" t="str">
        <f>VLOOKUP(EmployeeData[[#This Row],[Employee ID]],GenderData[#All],2,FALSE)</f>
        <v>Female</v>
      </c>
      <c r="C450" t="s">
        <v>21</v>
      </c>
      <c r="D450" t="s">
        <v>22</v>
      </c>
      <c r="E450" t="s">
        <v>55</v>
      </c>
      <c r="F450" t="s">
        <v>59</v>
      </c>
      <c r="G450">
        <v>31</v>
      </c>
      <c r="H450" t="str">
        <f>IF(EmployeeData[[#This Row],[Age]]&lt;=31,"18-31",IF(EmployeeData[[#This Row],[Age]]&lt;=45,"32-45",IF(EmployeeData[[#This Row],[Age]]&lt;=59,"46-59",IF(EmployeeData[[#This Row],[Age]]&lt;=73,"60-73"))))</f>
        <v>18-31</v>
      </c>
      <c r="I450">
        <v>0.8</v>
      </c>
      <c r="J45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450">
        <v>0.8</v>
      </c>
      <c r="L450" s="2">
        <v>88600</v>
      </c>
      <c r="M450" s="3">
        <v>0.89</v>
      </c>
      <c r="N450" s="3" t="str">
        <f>IF(EmployeeData[[#This Row],[Compa-Ratio]]&lt;0.85,"less than 0.85",IF(EmployeeData[[#This Row],[Compa-Ratio]]&lt;1,"0.85-&lt;1.00",IF(EmployeeData[[#This Row],[Compa-Ratio]]&lt;1.15,"1.00-&lt;1.15",IF(EmployeeData[[#This Row],[Compa-Ratio]]&gt;=1.15,"1.15+"))))</f>
        <v>0.85-&lt;1.00</v>
      </c>
      <c r="O450" t="s">
        <v>25</v>
      </c>
      <c r="P450" t="s">
        <v>38</v>
      </c>
      <c r="Q450">
        <v>18</v>
      </c>
      <c r="R45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50">
        <v>89</v>
      </c>
      <c r="T450" t="str" cm="1">
        <f t="array" ref="T450">_xlfn.IFS(EmployeeData[[#This Row],[Engagement Score]]&lt;50,"Low",EmployeeData[[#This Row],[Engagement Score]]
&lt;70,"Moderate",
EmployeeData[[#This Row],[Engagement Score]]&lt;85,"High",TRUE,"Very high")</f>
        <v>Very high</v>
      </c>
      <c r="U450">
        <v>1</v>
      </c>
      <c r="V450">
        <v>2.7</v>
      </c>
      <c r="W450" t="s">
        <v>33</v>
      </c>
      <c r="X450" t="s">
        <v>26</v>
      </c>
      <c r="Y450">
        <v>10</v>
      </c>
      <c r="Z450" t="s">
        <v>26</v>
      </c>
      <c r="AA450">
        <f>IF(EmployeeData[[#This Row],[Attrition]]="Yes",1,0)</f>
        <v>0</v>
      </c>
    </row>
    <row r="451" spans="1:27">
      <c r="A451" t="s">
        <v>502</v>
      </c>
      <c r="B451" t="str">
        <f>VLOOKUP(EmployeeData[[#This Row],[Employee ID]],GenderData[#All],2,FALSE)</f>
        <v>Female</v>
      </c>
      <c r="C451" t="s">
        <v>48</v>
      </c>
      <c r="D451" t="s">
        <v>49</v>
      </c>
      <c r="E451" t="s">
        <v>55</v>
      </c>
      <c r="F451" t="s">
        <v>32</v>
      </c>
      <c r="G451">
        <v>36</v>
      </c>
      <c r="H451" t="str">
        <f>IF(EmployeeData[[#This Row],[Age]]&lt;=31,"18-31",IF(EmployeeData[[#This Row],[Age]]&lt;=45,"32-45",IF(EmployeeData[[#This Row],[Age]]&lt;=59,"46-59",IF(EmployeeData[[#This Row],[Age]]&lt;=73,"60-73"))))</f>
        <v>32-45</v>
      </c>
      <c r="I451">
        <v>3.5</v>
      </c>
      <c r="J4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1">
        <v>1.6</v>
      </c>
      <c r="L451" s="2">
        <v>56500</v>
      </c>
      <c r="M451" s="3">
        <v>0.97</v>
      </c>
      <c r="N451" s="3" t="str">
        <f>IF(EmployeeData[[#This Row],[Compa-Ratio]]&lt;0.85,"less than 0.85",IF(EmployeeData[[#This Row],[Compa-Ratio]]&lt;1,"0.85-&lt;1.00",IF(EmployeeData[[#This Row],[Compa-Ratio]]&lt;1.15,"1.00-&lt;1.15",IF(EmployeeData[[#This Row],[Compa-Ratio]]&gt;=1.15,"1.15+"))))</f>
        <v>0.85-&lt;1.00</v>
      </c>
      <c r="O451" t="s">
        <v>25</v>
      </c>
      <c r="P451" t="s">
        <v>38</v>
      </c>
      <c r="Q451">
        <v>8</v>
      </c>
      <c r="R45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51">
        <v>56</v>
      </c>
      <c r="T451" t="str" cm="1">
        <f t="array" ref="T451">_xlfn.IFS(EmployeeData[[#This Row],[Engagement Score]]&lt;50,"Low",EmployeeData[[#This Row],[Engagement Score]]
&lt;70,"Moderate",
EmployeeData[[#This Row],[Engagement Score]]&lt;85,"High",TRUE,"Very high")</f>
        <v>Moderate</v>
      </c>
      <c r="U451">
        <v>3</v>
      </c>
      <c r="V451">
        <v>3.1</v>
      </c>
      <c r="W451" t="s">
        <v>50</v>
      </c>
      <c r="X451" t="s">
        <v>26</v>
      </c>
      <c r="Y451">
        <v>9</v>
      </c>
      <c r="Z451" t="s">
        <v>26</v>
      </c>
      <c r="AA451">
        <f>IF(EmployeeData[[#This Row],[Attrition]]="Yes",1,0)</f>
        <v>0</v>
      </c>
    </row>
    <row r="452" spans="1:27">
      <c r="A452" t="s">
        <v>503</v>
      </c>
      <c r="B452" t="str">
        <f>VLOOKUP(EmployeeData[[#This Row],[Employee ID]],GenderData[#All],2,FALSE)</f>
        <v>Female</v>
      </c>
      <c r="C452" t="s">
        <v>52</v>
      </c>
      <c r="D452" t="s">
        <v>30</v>
      </c>
      <c r="E452" t="s">
        <v>45</v>
      </c>
      <c r="F452" t="s">
        <v>24</v>
      </c>
      <c r="G452">
        <v>54</v>
      </c>
      <c r="H452" t="str">
        <f>IF(EmployeeData[[#This Row],[Age]]&lt;=31,"18-31",IF(EmployeeData[[#This Row],[Age]]&lt;=45,"32-45",IF(EmployeeData[[#This Row],[Age]]&lt;=59,"46-59",IF(EmployeeData[[#This Row],[Age]]&lt;=73,"60-73"))))</f>
        <v>46-59</v>
      </c>
      <c r="I452">
        <v>2.5</v>
      </c>
      <c r="J45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2">
        <v>1.2</v>
      </c>
      <c r="L452" s="2">
        <v>53300</v>
      </c>
      <c r="M452" s="3">
        <v>1.07</v>
      </c>
      <c r="N452" s="3" t="str">
        <f>IF(EmployeeData[[#This Row],[Compa-Ratio]]&lt;0.85,"less than 0.85",IF(EmployeeData[[#This Row],[Compa-Ratio]]&lt;1,"0.85-&lt;1.00",IF(EmployeeData[[#This Row],[Compa-Ratio]]&lt;1.15,"1.00-&lt;1.15",IF(EmployeeData[[#This Row],[Compa-Ratio]]&gt;=1.15,"1.15+"))))</f>
        <v>1.00-&lt;1.15</v>
      </c>
      <c r="O452" t="s">
        <v>25</v>
      </c>
      <c r="P452" t="s">
        <v>26</v>
      </c>
      <c r="Q452">
        <v>22</v>
      </c>
      <c r="R4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52">
        <v>62</v>
      </c>
      <c r="T452" t="str" cm="1">
        <f t="array" ref="T452">_xlfn.IFS(EmployeeData[[#This Row],[Engagement Score]]&lt;50,"Low",EmployeeData[[#This Row],[Engagement Score]]
&lt;70,"Moderate",
EmployeeData[[#This Row],[Engagement Score]]&lt;85,"High",TRUE,"Very high")</f>
        <v>Moderate</v>
      </c>
      <c r="U452">
        <v>3</v>
      </c>
      <c r="V452">
        <v>4.2</v>
      </c>
      <c r="W452" t="s">
        <v>33</v>
      </c>
      <c r="X452" t="s">
        <v>26</v>
      </c>
      <c r="Y452">
        <v>23</v>
      </c>
      <c r="Z452" t="s">
        <v>26</v>
      </c>
      <c r="AA452">
        <f>IF(EmployeeData[[#This Row],[Attrition]]="Yes",1,0)</f>
        <v>0</v>
      </c>
    </row>
    <row r="453" spans="1:27">
      <c r="A453" t="s">
        <v>504</v>
      </c>
      <c r="B453" t="str">
        <f>VLOOKUP(EmployeeData[[#This Row],[Employee ID]],GenderData[#All],2,FALSE)</f>
        <v>Female</v>
      </c>
      <c r="C453" t="s">
        <v>40</v>
      </c>
      <c r="D453" t="s">
        <v>40</v>
      </c>
      <c r="E453" t="s">
        <v>23</v>
      </c>
      <c r="F453" t="s">
        <v>32</v>
      </c>
      <c r="G453">
        <v>45</v>
      </c>
      <c r="H453" t="str">
        <f>IF(EmployeeData[[#This Row],[Age]]&lt;=31,"18-31",IF(EmployeeData[[#This Row],[Age]]&lt;=45,"32-45",IF(EmployeeData[[#This Row],[Age]]&lt;=59,"46-59",IF(EmployeeData[[#This Row],[Age]]&lt;=73,"60-73"))))</f>
        <v>32-45</v>
      </c>
      <c r="I453">
        <v>8.1</v>
      </c>
      <c r="J45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53">
        <v>3.8</v>
      </c>
      <c r="L453" s="2">
        <v>61700</v>
      </c>
      <c r="M453" s="3">
        <v>1.04</v>
      </c>
      <c r="N453" s="3" t="str">
        <f>IF(EmployeeData[[#This Row],[Compa-Ratio]]&lt;0.85,"less than 0.85",IF(EmployeeData[[#This Row],[Compa-Ratio]]&lt;1,"0.85-&lt;1.00",IF(EmployeeData[[#This Row],[Compa-Ratio]]&lt;1.15,"1.00-&lt;1.15",IF(EmployeeData[[#This Row],[Compa-Ratio]]&gt;=1.15,"1.15+"))))</f>
        <v>1.00-&lt;1.15</v>
      </c>
      <c r="O453" t="s">
        <v>53</v>
      </c>
      <c r="P453" t="s">
        <v>26</v>
      </c>
      <c r="Q453">
        <v>36</v>
      </c>
      <c r="R45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53">
        <v>58</v>
      </c>
      <c r="T453" t="str" cm="1">
        <f t="array" ref="T453">_xlfn.IFS(EmployeeData[[#This Row],[Engagement Score]]&lt;50,"Low",EmployeeData[[#This Row],[Engagement Score]]
&lt;70,"Moderate",
EmployeeData[[#This Row],[Engagement Score]]&lt;85,"High",TRUE,"Very high")</f>
        <v>Moderate</v>
      </c>
      <c r="U453">
        <v>3</v>
      </c>
      <c r="V453">
        <v>4.2</v>
      </c>
      <c r="W453" t="s">
        <v>50</v>
      </c>
      <c r="X453" t="s">
        <v>26</v>
      </c>
      <c r="Y453">
        <v>25</v>
      </c>
      <c r="Z453" t="s">
        <v>26</v>
      </c>
      <c r="AA453">
        <f>IF(EmployeeData[[#This Row],[Attrition]]="Yes",1,0)</f>
        <v>0</v>
      </c>
    </row>
    <row r="454" spans="1:27">
      <c r="A454" t="s">
        <v>505</v>
      </c>
      <c r="B454" t="str">
        <f>VLOOKUP(EmployeeData[[#This Row],[Employee ID]],GenderData[#All],2,FALSE)</f>
        <v>Female</v>
      </c>
      <c r="C454" t="s">
        <v>21</v>
      </c>
      <c r="D454" t="s">
        <v>22</v>
      </c>
      <c r="E454" t="s">
        <v>23</v>
      </c>
      <c r="F454" t="s">
        <v>36</v>
      </c>
      <c r="G454">
        <v>48</v>
      </c>
      <c r="H454" t="str">
        <f>IF(EmployeeData[[#This Row],[Age]]&lt;=31,"18-31",IF(EmployeeData[[#This Row],[Age]]&lt;=45,"32-45",IF(EmployeeData[[#This Row],[Age]]&lt;=59,"46-59",IF(EmployeeData[[#This Row],[Age]]&lt;=73,"60-73"))))</f>
        <v>46-59</v>
      </c>
      <c r="I454">
        <v>9.6999999999999993</v>
      </c>
      <c r="J4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54">
        <v>0.2</v>
      </c>
      <c r="L454" s="2">
        <v>89800</v>
      </c>
      <c r="M454" s="3">
        <v>1.1499999999999999</v>
      </c>
      <c r="N454" s="3" t="str">
        <f>IF(EmployeeData[[#This Row],[Compa-Ratio]]&lt;0.85,"less than 0.85",IF(EmployeeData[[#This Row],[Compa-Ratio]]&lt;1,"0.85-&lt;1.00",IF(EmployeeData[[#This Row],[Compa-Ratio]]&lt;1.15,"1.00-&lt;1.15",IF(EmployeeData[[#This Row],[Compa-Ratio]]&gt;=1.15,"1.15+"))))</f>
        <v>1.15+</v>
      </c>
      <c r="O454" t="s">
        <v>75</v>
      </c>
      <c r="P454" t="s">
        <v>38</v>
      </c>
      <c r="Q454">
        <v>9</v>
      </c>
      <c r="R45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54">
        <v>72</v>
      </c>
      <c r="T454" t="str" cm="1">
        <f t="array" ref="T454">_xlfn.IFS(EmployeeData[[#This Row],[Engagement Score]]&lt;50,"Low",EmployeeData[[#This Row],[Engagement Score]]
&lt;70,"Moderate",
EmployeeData[[#This Row],[Engagement Score]]&lt;85,"High",TRUE,"Very high")</f>
        <v>High</v>
      </c>
      <c r="U454">
        <v>3</v>
      </c>
      <c r="V454">
        <v>4.5</v>
      </c>
      <c r="W454" t="s">
        <v>33</v>
      </c>
      <c r="X454" t="s">
        <v>26</v>
      </c>
      <c r="Y454">
        <v>24</v>
      </c>
      <c r="Z454" t="s">
        <v>38</v>
      </c>
      <c r="AA454">
        <f>IF(EmployeeData[[#This Row],[Attrition]]="Yes",1,0)</f>
        <v>1</v>
      </c>
    </row>
    <row r="455" spans="1:27">
      <c r="A455" t="s">
        <v>506</v>
      </c>
      <c r="B455" t="str">
        <f>VLOOKUP(EmployeeData[[#This Row],[Employee ID]],GenderData[#All],2,FALSE)</f>
        <v>Male</v>
      </c>
      <c r="C455" t="s">
        <v>29</v>
      </c>
      <c r="D455" t="s">
        <v>30</v>
      </c>
      <c r="E455" t="s">
        <v>31</v>
      </c>
      <c r="F455" t="s">
        <v>32</v>
      </c>
      <c r="G455">
        <v>51</v>
      </c>
      <c r="H455" t="str">
        <f>IF(EmployeeData[[#This Row],[Age]]&lt;=31,"18-31",IF(EmployeeData[[#This Row],[Age]]&lt;=45,"32-45",IF(EmployeeData[[#This Row],[Age]]&lt;=59,"46-59",IF(EmployeeData[[#This Row],[Age]]&lt;=73,"60-73"))))</f>
        <v>46-59</v>
      </c>
      <c r="I455">
        <v>2.8</v>
      </c>
      <c r="J4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5">
        <v>2.1</v>
      </c>
      <c r="L455" s="2">
        <v>57400</v>
      </c>
      <c r="M455" s="3">
        <v>0.93</v>
      </c>
      <c r="N455" s="3" t="str">
        <f>IF(EmployeeData[[#This Row],[Compa-Ratio]]&lt;0.85,"less than 0.85",IF(EmployeeData[[#This Row],[Compa-Ratio]]&lt;1,"0.85-&lt;1.00",IF(EmployeeData[[#This Row],[Compa-Ratio]]&lt;1.15,"1.00-&lt;1.15",IF(EmployeeData[[#This Row],[Compa-Ratio]]&gt;=1.15,"1.15+"))))</f>
        <v>0.85-&lt;1.00</v>
      </c>
      <c r="O455" t="s">
        <v>25</v>
      </c>
      <c r="P455" t="s">
        <v>26</v>
      </c>
      <c r="Q455">
        <v>19</v>
      </c>
      <c r="R4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55">
        <v>81</v>
      </c>
      <c r="T455" t="str" cm="1">
        <f t="array" ref="T455">_xlfn.IFS(EmployeeData[[#This Row],[Engagement Score]]&lt;50,"Low",EmployeeData[[#This Row],[Engagement Score]]
&lt;70,"Moderate",
EmployeeData[[#This Row],[Engagement Score]]&lt;85,"High",TRUE,"Very high")</f>
        <v>High</v>
      </c>
      <c r="U455">
        <v>4</v>
      </c>
      <c r="V455">
        <v>2</v>
      </c>
      <c r="W455" t="s">
        <v>33</v>
      </c>
      <c r="X455" t="s">
        <v>26</v>
      </c>
      <c r="Y455">
        <v>32</v>
      </c>
      <c r="Z455" t="s">
        <v>26</v>
      </c>
      <c r="AA455">
        <f>IF(EmployeeData[[#This Row],[Attrition]]="Yes",1,0)</f>
        <v>0</v>
      </c>
    </row>
    <row r="456" spans="1:27">
      <c r="A456" t="s">
        <v>507</v>
      </c>
      <c r="B456" t="str">
        <f>VLOOKUP(EmployeeData[[#This Row],[Employee ID]],GenderData[#All],2,FALSE)</f>
        <v>Female</v>
      </c>
      <c r="C456" t="s">
        <v>48</v>
      </c>
      <c r="D456" t="s">
        <v>49</v>
      </c>
      <c r="E456" t="s">
        <v>55</v>
      </c>
      <c r="F456" t="s">
        <v>62</v>
      </c>
      <c r="G456">
        <v>62</v>
      </c>
      <c r="H456" t="str">
        <f>IF(EmployeeData[[#This Row],[Age]]&lt;=31,"18-31",IF(EmployeeData[[#This Row],[Age]]&lt;=45,"32-45",IF(EmployeeData[[#This Row],[Age]]&lt;=59,"46-59",IF(EmployeeData[[#This Row],[Age]]&lt;=73,"60-73"))))</f>
        <v>60-73</v>
      </c>
      <c r="I456">
        <v>4.7</v>
      </c>
      <c r="J45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6">
        <v>3.2</v>
      </c>
      <c r="L456" s="2">
        <v>35800</v>
      </c>
      <c r="M456" s="3">
        <v>1.02</v>
      </c>
      <c r="N456" s="3" t="str">
        <f>IF(EmployeeData[[#This Row],[Compa-Ratio]]&lt;0.85,"less than 0.85",IF(EmployeeData[[#This Row],[Compa-Ratio]]&lt;1,"0.85-&lt;1.00",IF(EmployeeData[[#This Row],[Compa-Ratio]]&lt;1.15,"1.00-&lt;1.15",IF(EmployeeData[[#This Row],[Compa-Ratio]]&gt;=1.15,"1.15+"))))</f>
        <v>1.00-&lt;1.15</v>
      </c>
      <c r="O456" t="s">
        <v>37</v>
      </c>
      <c r="P456" t="s">
        <v>26</v>
      </c>
      <c r="Q456">
        <v>1</v>
      </c>
      <c r="R45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56">
        <v>67</v>
      </c>
      <c r="T456" t="str" cm="1">
        <f t="array" ref="T456">_xlfn.IFS(EmployeeData[[#This Row],[Engagement Score]]&lt;50,"Low",EmployeeData[[#This Row],[Engagement Score]]
&lt;70,"Moderate",
EmployeeData[[#This Row],[Engagement Score]]&lt;85,"High",TRUE,"Very high")</f>
        <v>Moderate</v>
      </c>
      <c r="U456">
        <v>2</v>
      </c>
      <c r="V456">
        <v>1.8</v>
      </c>
      <c r="W456" t="s">
        <v>33</v>
      </c>
      <c r="X456" t="s">
        <v>38</v>
      </c>
      <c r="Y456">
        <v>21</v>
      </c>
      <c r="Z456" t="s">
        <v>38</v>
      </c>
      <c r="AA456">
        <f>IF(EmployeeData[[#This Row],[Attrition]]="Yes",1,0)</f>
        <v>1</v>
      </c>
    </row>
    <row r="457" spans="1:27">
      <c r="A457" t="s">
        <v>508</v>
      </c>
      <c r="B457" t="str">
        <f>VLOOKUP(EmployeeData[[#This Row],[Employee ID]],GenderData[#All],2,FALSE)</f>
        <v>Male</v>
      </c>
      <c r="C457" t="s">
        <v>21</v>
      </c>
      <c r="D457" t="s">
        <v>22</v>
      </c>
      <c r="E457" t="s">
        <v>23</v>
      </c>
      <c r="F457" t="s">
        <v>36</v>
      </c>
      <c r="G457">
        <v>38</v>
      </c>
      <c r="H457" t="str">
        <f>IF(EmployeeData[[#This Row],[Age]]&lt;=31,"18-31",IF(EmployeeData[[#This Row],[Age]]&lt;=45,"32-45",IF(EmployeeData[[#This Row],[Age]]&lt;=59,"46-59",IF(EmployeeData[[#This Row],[Age]]&lt;=73,"60-73"))))</f>
        <v>32-45</v>
      </c>
      <c r="I457">
        <v>5</v>
      </c>
      <c r="J45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57">
        <v>5</v>
      </c>
      <c r="L457" s="2">
        <v>70100</v>
      </c>
      <c r="M457" s="3">
        <v>0.88</v>
      </c>
      <c r="N457" s="3" t="str">
        <f>IF(EmployeeData[[#This Row],[Compa-Ratio]]&lt;0.85,"less than 0.85",IF(EmployeeData[[#This Row],[Compa-Ratio]]&lt;1,"0.85-&lt;1.00",IF(EmployeeData[[#This Row],[Compa-Ratio]]&lt;1.15,"1.00-&lt;1.15",IF(EmployeeData[[#This Row],[Compa-Ratio]]&gt;=1.15,"1.15+"))))</f>
        <v>0.85-&lt;1.00</v>
      </c>
      <c r="O457" t="s">
        <v>25</v>
      </c>
      <c r="P457" t="s">
        <v>26</v>
      </c>
      <c r="Q457">
        <v>20</v>
      </c>
      <c r="R45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57">
        <v>69</v>
      </c>
      <c r="T457" t="str" cm="1">
        <f t="array" ref="T457">_xlfn.IFS(EmployeeData[[#This Row],[Engagement Score]]&lt;50,"Low",EmployeeData[[#This Row],[Engagement Score]]
&lt;70,"Moderate",
EmployeeData[[#This Row],[Engagement Score]]&lt;85,"High",TRUE,"Very high")</f>
        <v>Moderate</v>
      </c>
      <c r="U457">
        <v>2</v>
      </c>
      <c r="V457">
        <v>5.4</v>
      </c>
      <c r="W457" t="s">
        <v>33</v>
      </c>
      <c r="X457" t="s">
        <v>26</v>
      </c>
      <c r="Y457">
        <v>31</v>
      </c>
      <c r="Z457" t="s">
        <v>38</v>
      </c>
      <c r="AA457">
        <f>IF(EmployeeData[[#This Row],[Attrition]]="Yes",1,0)</f>
        <v>1</v>
      </c>
    </row>
    <row r="458" spans="1:27">
      <c r="A458" t="s">
        <v>509</v>
      </c>
      <c r="B458" t="str">
        <f>VLOOKUP(EmployeeData[[#This Row],[Employee ID]],GenderData[#All],2,FALSE)</f>
        <v>Female</v>
      </c>
      <c r="C458" t="s">
        <v>48</v>
      </c>
      <c r="D458" t="s">
        <v>49</v>
      </c>
      <c r="E458" t="s">
        <v>45</v>
      </c>
      <c r="F458" t="s">
        <v>32</v>
      </c>
      <c r="G458">
        <v>51</v>
      </c>
      <c r="H458" t="str">
        <f>IF(EmployeeData[[#This Row],[Age]]&lt;=31,"18-31",IF(EmployeeData[[#This Row],[Age]]&lt;=45,"32-45",IF(EmployeeData[[#This Row],[Age]]&lt;=59,"46-59",IF(EmployeeData[[#This Row],[Age]]&lt;=73,"60-73"))))</f>
        <v>46-59</v>
      </c>
      <c r="I458">
        <v>3.8</v>
      </c>
      <c r="J4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8">
        <v>1.3</v>
      </c>
      <c r="L458" s="2">
        <v>62100</v>
      </c>
      <c r="M458" s="3">
        <v>1.03</v>
      </c>
      <c r="N458" s="3" t="str">
        <f>IF(EmployeeData[[#This Row],[Compa-Ratio]]&lt;0.85,"less than 0.85",IF(EmployeeData[[#This Row],[Compa-Ratio]]&lt;1,"0.85-&lt;1.00",IF(EmployeeData[[#This Row],[Compa-Ratio]]&lt;1.15,"1.00-&lt;1.15",IF(EmployeeData[[#This Row],[Compa-Ratio]]&gt;=1.15,"1.15+"))))</f>
        <v>1.00-&lt;1.15</v>
      </c>
      <c r="O458" t="s">
        <v>25</v>
      </c>
      <c r="P458" t="s">
        <v>26</v>
      </c>
      <c r="Q458">
        <v>8</v>
      </c>
      <c r="R45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58">
        <v>64</v>
      </c>
      <c r="T458" t="str" cm="1">
        <f t="array" ref="T458">_xlfn.IFS(EmployeeData[[#This Row],[Engagement Score]]&lt;50,"Low",EmployeeData[[#This Row],[Engagement Score]]
&lt;70,"Moderate",
EmployeeData[[#This Row],[Engagement Score]]&lt;85,"High",TRUE,"Very high")</f>
        <v>Moderate</v>
      </c>
      <c r="U458">
        <v>3</v>
      </c>
      <c r="V458">
        <v>7.4</v>
      </c>
      <c r="W458" t="s">
        <v>33</v>
      </c>
      <c r="X458" t="s">
        <v>26</v>
      </c>
      <c r="Y458">
        <v>22</v>
      </c>
      <c r="Z458" t="s">
        <v>26</v>
      </c>
      <c r="AA458">
        <f>IF(EmployeeData[[#This Row],[Attrition]]="Yes",1,0)</f>
        <v>0</v>
      </c>
    </row>
    <row r="459" spans="1:27">
      <c r="A459" t="s">
        <v>510</v>
      </c>
      <c r="B459" t="str">
        <f>VLOOKUP(EmployeeData[[#This Row],[Employee ID]],GenderData[#All],2,FALSE)</f>
        <v>Male</v>
      </c>
      <c r="C459" t="s">
        <v>21</v>
      </c>
      <c r="D459" t="s">
        <v>22</v>
      </c>
      <c r="E459" t="s">
        <v>23</v>
      </c>
      <c r="F459" t="s">
        <v>32</v>
      </c>
      <c r="G459">
        <v>47</v>
      </c>
      <c r="H459" t="str">
        <f>IF(EmployeeData[[#This Row],[Age]]&lt;=31,"18-31",IF(EmployeeData[[#This Row],[Age]]&lt;=45,"32-45",IF(EmployeeData[[#This Row],[Age]]&lt;=59,"46-59",IF(EmployeeData[[#This Row],[Age]]&lt;=73,"60-73"))))</f>
        <v>46-59</v>
      </c>
      <c r="I459">
        <v>3.3</v>
      </c>
      <c r="J4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59">
        <v>2.7</v>
      </c>
      <c r="L459" s="2">
        <v>51900</v>
      </c>
      <c r="M459" s="3">
        <v>0.76</v>
      </c>
      <c r="N459" s="3" t="str">
        <f>IF(EmployeeData[[#This Row],[Compa-Ratio]]&lt;0.85,"less than 0.85",IF(EmployeeData[[#This Row],[Compa-Ratio]]&lt;1,"0.85-&lt;1.00",IF(EmployeeData[[#This Row],[Compa-Ratio]]&lt;1.15,"1.00-&lt;1.15",IF(EmployeeData[[#This Row],[Compa-Ratio]]&gt;=1.15,"1.15+"))))</f>
        <v>less than 0.85</v>
      </c>
      <c r="O459" t="s">
        <v>25</v>
      </c>
      <c r="P459" t="s">
        <v>38</v>
      </c>
      <c r="Q459">
        <v>10</v>
      </c>
      <c r="R45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59">
        <v>75</v>
      </c>
      <c r="T459" t="str" cm="1">
        <f t="array" ref="T459">_xlfn.IFS(EmployeeData[[#This Row],[Engagement Score]]&lt;50,"Low",EmployeeData[[#This Row],[Engagement Score]]
&lt;70,"Moderate",
EmployeeData[[#This Row],[Engagement Score]]&lt;85,"High",TRUE,"Very high")</f>
        <v>High</v>
      </c>
      <c r="U459">
        <v>3</v>
      </c>
      <c r="V459">
        <v>0.5</v>
      </c>
      <c r="W459" t="s">
        <v>33</v>
      </c>
      <c r="X459" t="s">
        <v>38</v>
      </c>
      <c r="Y459">
        <v>46</v>
      </c>
      <c r="Z459" t="s">
        <v>26</v>
      </c>
      <c r="AA459">
        <f>IF(EmployeeData[[#This Row],[Attrition]]="Yes",1,0)</f>
        <v>0</v>
      </c>
    </row>
    <row r="460" spans="1:27">
      <c r="A460" t="s">
        <v>511</v>
      </c>
      <c r="B460" t="str">
        <f>VLOOKUP(EmployeeData[[#This Row],[Employee ID]],GenderData[#All],2,FALSE)</f>
        <v>Male</v>
      </c>
      <c r="C460" t="s">
        <v>48</v>
      </c>
      <c r="D460" t="s">
        <v>49</v>
      </c>
      <c r="E460" t="s">
        <v>23</v>
      </c>
      <c r="F460" t="s">
        <v>24</v>
      </c>
      <c r="G460">
        <v>47</v>
      </c>
      <c r="H460" t="str">
        <f>IF(EmployeeData[[#This Row],[Age]]&lt;=31,"18-31",IF(EmployeeData[[#This Row],[Age]]&lt;=45,"32-45",IF(EmployeeData[[#This Row],[Age]]&lt;=59,"46-59",IF(EmployeeData[[#This Row],[Age]]&lt;=73,"60-73"))))</f>
        <v>46-59</v>
      </c>
      <c r="I460">
        <v>1.8</v>
      </c>
      <c r="J46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60">
        <v>0.2</v>
      </c>
      <c r="L460" s="2">
        <v>45400</v>
      </c>
      <c r="M460" s="3">
        <v>0.92</v>
      </c>
      <c r="N460" s="3" t="str">
        <f>IF(EmployeeData[[#This Row],[Compa-Ratio]]&lt;0.85,"less than 0.85",IF(EmployeeData[[#This Row],[Compa-Ratio]]&lt;1,"0.85-&lt;1.00",IF(EmployeeData[[#This Row],[Compa-Ratio]]&lt;1.15,"1.00-&lt;1.15",IF(EmployeeData[[#This Row],[Compa-Ratio]]&gt;=1.15,"1.15+"))))</f>
        <v>0.85-&lt;1.00</v>
      </c>
      <c r="O460" t="s">
        <v>25</v>
      </c>
      <c r="P460" t="s">
        <v>26</v>
      </c>
      <c r="Q460">
        <v>6</v>
      </c>
      <c r="R46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60">
        <v>81</v>
      </c>
      <c r="T460" t="str" cm="1">
        <f t="array" ref="T460">_xlfn.IFS(EmployeeData[[#This Row],[Engagement Score]]&lt;50,"Low",EmployeeData[[#This Row],[Engagement Score]]
&lt;70,"Moderate",
EmployeeData[[#This Row],[Engagement Score]]&lt;85,"High",TRUE,"Very high")</f>
        <v>High</v>
      </c>
      <c r="U460">
        <v>2</v>
      </c>
      <c r="V460">
        <v>5.3</v>
      </c>
      <c r="W460" t="s">
        <v>33</v>
      </c>
      <c r="X460" t="s">
        <v>26</v>
      </c>
      <c r="Y460">
        <v>25</v>
      </c>
      <c r="Z460" t="s">
        <v>26</v>
      </c>
      <c r="AA460">
        <f>IF(EmployeeData[[#This Row],[Attrition]]="Yes",1,0)</f>
        <v>0</v>
      </c>
    </row>
    <row r="461" spans="1:27">
      <c r="A461" t="s">
        <v>512</v>
      </c>
      <c r="B461" t="str">
        <f>VLOOKUP(EmployeeData[[#This Row],[Employee ID]],GenderData[#All],2,FALSE)</f>
        <v>Female</v>
      </c>
      <c r="C461" t="s">
        <v>48</v>
      </c>
      <c r="D461" t="s">
        <v>49</v>
      </c>
      <c r="E461" t="s">
        <v>45</v>
      </c>
      <c r="F461" t="s">
        <v>32</v>
      </c>
      <c r="G461">
        <v>54</v>
      </c>
      <c r="H461" t="str">
        <f>IF(EmployeeData[[#This Row],[Age]]&lt;=31,"18-31",IF(EmployeeData[[#This Row],[Age]]&lt;=45,"32-45",IF(EmployeeData[[#This Row],[Age]]&lt;=59,"46-59",IF(EmployeeData[[#This Row],[Age]]&lt;=73,"60-73"))))</f>
        <v>46-59</v>
      </c>
      <c r="I461">
        <v>0.7</v>
      </c>
      <c r="J46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461">
        <v>0.7</v>
      </c>
      <c r="L461" s="2">
        <v>52200</v>
      </c>
      <c r="M461" s="3">
        <v>0.81</v>
      </c>
      <c r="N461" s="3" t="str">
        <f>IF(EmployeeData[[#This Row],[Compa-Ratio]]&lt;0.85,"less than 0.85",IF(EmployeeData[[#This Row],[Compa-Ratio]]&lt;1,"0.85-&lt;1.00",IF(EmployeeData[[#This Row],[Compa-Ratio]]&lt;1.15,"1.00-&lt;1.15",IF(EmployeeData[[#This Row],[Compa-Ratio]]&gt;=1.15,"1.15+"))))</f>
        <v>less than 0.85</v>
      </c>
      <c r="O461" t="s">
        <v>53</v>
      </c>
      <c r="P461" t="s">
        <v>26</v>
      </c>
      <c r="Q461">
        <v>23</v>
      </c>
      <c r="R46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61">
        <v>58</v>
      </c>
      <c r="T461" t="str" cm="1">
        <f t="array" ref="T461">_xlfn.IFS(EmployeeData[[#This Row],[Engagement Score]]&lt;50,"Low",EmployeeData[[#This Row],[Engagement Score]]
&lt;70,"Moderate",
EmployeeData[[#This Row],[Engagement Score]]&lt;85,"High",TRUE,"Very high")</f>
        <v>Moderate</v>
      </c>
      <c r="U461">
        <v>7</v>
      </c>
      <c r="V461">
        <v>2.2000000000000002</v>
      </c>
      <c r="W461" t="s">
        <v>50</v>
      </c>
      <c r="X461" t="s">
        <v>38</v>
      </c>
      <c r="Y461">
        <v>52</v>
      </c>
      <c r="Z461" t="s">
        <v>38</v>
      </c>
      <c r="AA461">
        <f>IF(EmployeeData[[#This Row],[Attrition]]="Yes",1,0)</f>
        <v>1</v>
      </c>
    </row>
    <row r="462" spans="1:27">
      <c r="A462" t="s">
        <v>513</v>
      </c>
      <c r="B462" t="str">
        <f>VLOOKUP(EmployeeData[[#This Row],[Employee ID]],GenderData[#All],2,FALSE)</f>
        <v>Female</v>
      </c>
      <c r="C462" t="s">
        <v>48</v>
      </c>
      <c r="D462" t="s">
        <v>49</v>
      </c>
      <c r="E462" t="s">
        <v>23</v>
      </c>
      <c r="F462" t="s">
        <v>24</v>
      </c>
      <c r="G462">
        <v>34</v>
      </c>
      <c r="H462" t="str">
        <f>IF(EmployeeData[[#This Row],[Age]]&lt;=31,"18-31",IF(EmployeeData[[#This Row],[Age]]&lt;=45,"32-45",IF(EmployeeData[[#This Row],[Age]]&lt;=59,"46-59",IF(EmployeeData[[#This Row],[Age]]&lt;=73,"60-73"))))</f>
        <v>32-45</v>
      </c>
      <c r="I462">
        <v>1.8</v>
      </c>
      <c r="J46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62">
        <v>1.8</v>
      </c>
      <c r="L462" s="2">
        <v>51700</v>
      </c>
      <c r="M462" s="3">
        <v>1.04</v>
      </c>
      <c r="N462" s="3" t="str">
        <f>IF(EmployeeData[[#This Row],[Compa-Ratio]]&lt;0.85,"less than 0.85",IF(EmployeeData[[#This Row],[Compa-Ratio]]&lt;1,"0.85-&lt;1.00",IF(EmployeeData[[#This Row],[Compa-Ratio]]&lt;1.15,"1.00-&lt;1.15",IF(EmployeeData[[#This Row],[Compa-Ratio]]&gt;=1.15,"1.15+"))))</f>
        <v>1.00-&lt;1.15</v>
      </c>
      <c r="O462" t="s">
        <v>25</v>
      </c>
      <c r="P462" t="s">
        <v>38</v>
      </c>
      <c r="Q462">
        <v>25</v>
      </c>
      <c r="R46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62">
        <v>82</v>
      </c>
      <c r="T462" t="str" cm="1">
        <f t="array" ref="T462">_xlfn.IFS(EmployeeData[[#This Row],[Engagement Score]]&lt;50,"Low",EmployeeData[[#This Row],[Engagement Score]]
&lt;70,"Moderate",
EmployeeData[[#This Row],[Engagement Score]]&lt;85,"High",TRUE,"Very high")</f>
        <v>High</v>
      </c>
      <c r="U462">
        <v>3</v>
      </c>
      <c r="V462">
        <v>2.5</v>
      </c>
      <c r="W462" t="s">
        <v>50</v>
      </c>
      <c r="X462" t="s">
        <v>26</v>
      </c>
      <c r="Y462">
        <v>28</v>
      </c>
      <c r="Z462" t="s">
        <v>26</v>
      </c>
      <c r="AA462">
        <f>IF(EmployeeData[[#This Row],[Attrition]]="Yes",1,0)</f>
        <v>0</v>
      </c>
    </row>
    <row r="463" spans="1:27">
      <c r="A463" t="s">
        <v>514</v>
      </c>
      <c r="B463" t="str">
        <f>VLOOKUP(EmployeeData[[#This Row],[Employee ID]],GenderData[#All],2,FALSE)</f>
        <v>Female</v>
      </c>
      <c r="C463" t="s">
        <v>40</v>
      </c>
      <c r="D463" t="s">
        <v>40</v>
      </c>
      <c r="E463" t="s">
        <v>23</v>
      </c>
      <c r="F463" t="s">
        <v>32</v>
      </c>
      <c r="G463">
        <v>34</v>
      </c>
      <c r="H463" t="str">
        <f>IF(EmployeeData[[#This Row],[Age]]&lt;=31,"18-31",IF(EmployeeData[[#This Row],[Age]]&lt;=45,"32-45",IF(EmployeeData[[#This Row],[Age]]&lt;=59,"46-59",IF(EmployeeData[[#This Row],[Age]]&lt;=73,"60-73"))))</f>
        <v>32-45</v>
      </c>
      <c r="I463">
        <v>3.7</v>
      </c>
      <c r="J46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63">
        <v>3.7</v>
      </c>
      <c r="L463" s="2">
        <v>66900</v>
      </c>
      <c r="M463" s="3">
        <v>1.07</v>
      </c>
      <c r="N463" s="3" t="str">
        <f>IF(EmployeeData[[#This Row],[Compa-Ratio]]&lt;0.85,"less than 0.85",IF(EmployeeData[[#This Row],[Compa-Ratio]]&lt;1,"0.85-&lt;1.00",IF(EmployeeData[[#This Row],[Compa-Ratio]]&lt;1.15,"1.00-&lt;1.15",IF(EmployeeData[[#This Row],[Compa-Ratio]]&gt;=1.15,"1.15+"))))</f>
        <v>1.00-&lt;1.15</v>
      </c>
      <c r="O463" t="s">
        <v>37</v>
      </c>
      <c r="P463" t="s">
        <v>26</v>
      </c>
      <c r="Q463">
        <v>16</v>
      </c>
      <c r="R4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63">
        <v>70</v>
      </c>
      <c r="T463" t="str" cm="1">
        <f t="array" ref="T463">_xlfn.IFS(EmployeeData[[#This Row],[Engagement Score]]&lt;50,"Low",EmployeeData[[#This Row],[Engagement Score]]
&lt;70,"Moderate",
EmployeeData[[#This Row],[Engagement Score]]&lt;85,"High",TRUE,"Very high")</f>
        <v>High</v>
      </c>
      <c r="U463">
        <v>4</v>
      </c>
      <c r="V463">
        <v>0.2</v>
      </c>
      <c r="W463" t="s">
        <v>33</v>
      </c>
      <c r="X463" t="s">
        <v>26</v>
      </c>
      <c r="Y463">
        <v>21</v>
      </c>
      <c r="Z463" t="s">
        <v>26</v>
      </c>
      <c r="AA463">
        <f>IF(EmployeeData[[#This Row],[Attrition]]="Yes",1,0)</f>
        <v>0</v>
      </c>
    </row>
    <row r="464" spans="1:27">
      <c r="A464" t="s">
        <v>515</v>
      </c>
      <c r="B464" t="str">
        <f>VLOOKUP(EmployeeData[[#This Row],[Employee ID]],GenderData[#All],2,FALSE)</f>
        <v>Female</v>
      </c>
      <c r="C464" t="s">
        <v>35</v>
      </c>
      <c r="D464" t="s">
        <v>22</v>
      </c>
      <c r="E464" t="s">
        <v>23</v>
      </c>
      <c r="F464" t="s">
        <v>62</v>
      </c>
      <c r="G464">
        <v>41</v>
      </c>
      <c r="H464" t="str">
        <f>IF(EmployeeData[[#This Row],[Age]]&lt;=31,"18-31",IF(EmployeeData[[#This Row],[Age]]&lt;=45,"32-45",IF(EmployeeData[[#This Row],[Age]]&lt;=59,"46-59",IF(EmployeeData[[#This Row],[Age]]&lt;=73,"60-73"))))</f>
        <v>32-45</v>
      </c>
      <c r="I464">
        <v>1.1000000000000001</v>
      </c>
      <c r="J46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64">
        <v>1.1000000000000001</v>
      </c>
      <c r="L464" s="2">
        <v>29100</v>
      </c>
      <c r="M464" s="3">
        <v>0.82</v>
      </c>
      <c r="N464" s="3" t="str">
        <f>IF(EmployeeData[[#This Row],[Compa-Ratio]]&lt;0.85,"less than 0.85",IF(EmployeeData[[#This Row],[Compa-Ratio]]&lt;1,"0.85-&lt;1.00",IF(EmployeeData[[#This Row],[Compa-Ratio]]&lt;1.15,"1.00-&lt;1.15",IF(EmployeeData[[#This Row],[Compa-Ratio]]&gt;=1.15,"1.15+"))))</f>
        <v>less than 0.85</v>
      </c>
      <c r="O464" t="s">
        <v>37</v>
      </c>
      <c r="P464" t="s">
        <v>26</v>
      </c>
      <c r="Q464">
        <v>8</v>
      </c>
      <c r="R46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64">
        <v>80</v>
      </c>
      <c r="T464" t="str" cm="1">
        <f t="array" ref="T464">_xlfn.IFS(EmployeeData[[#This Row],[Engagement Score]]&lt;50,"Low",EmployeeData[[#This Row],[Engagement Score]]
&lt;70,"Moderate",
EmployeeData[[#This Row],[Engagement Score]]&lt;85,"High",TRUE,"Very high")</f>
        <v>High</v>
      </c>
      <c r="U464">
        <v>3</v>
      </c>
      <c r="V464">
        <v>2.7</v>
      </c>
      <c r="W464" t="s">
        <v>33</v>
      </c>
      <c r="X464" t="s">
        <v>26</v>
      </c>
      <c r="Y464">
        <v>13</v>
      </c>
      <c r="Z464" t="s">
        <v>26</v>
      </c>
      <c r="AA464">
        <f>IF(EmployeeData[[#This Row],[Attrition]]="Yes",1,0)</f>
        <v>0</v>
      </c>
    </row>
    <row r="465" spans="1:27">
      <c r="A465" t="s">
        <v>516</v>
      </c>
      <c r="B465" t="str">
        <f>VLOOKUP(EmployeeData[[#This Row],[Employee ID]],GenderData[#All],2,FALSE)</f>
        <v>Female</v>
      </c>
      <c r="C465" t="s">
        <v>40</v>
      </c>
      <c r="D465" t="s">
        <v>40</v>
      </c>
      <c r="E465" t="s">
        <v>45</v>
      </c>
      <c r="F465" t="s">
        <v>32</v>
      </c>
      <c r="G465">
        <v>36</v>
      </c>
      <c r="H465" t="str">
        <f>IF(EmployeeData[[#This Row],[Age]]&lt;=31,"18-31",IF(EmployeeData[[#This Row],[Age]]&lt;=45,"32-45",IF(EmployeeData[[#This Row],[Age]]&lt;=59,"46-59",IF(EmployeeData[[#This Row],[Age]]&lt;=73,"60-73"))))</f>
        <v>32-45</v>
      </c>
      <c r="I465">
        <v>4.5</v>
      </c>
      <c r="J4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65">
        <v>0.3</v>
      </c>
      <c r="L465" s="2">
        <v>71100</v>
      </c>
      <c r="M465" s="3">
        <v>1.17</v>
      </c>
      <c r="N465" s="3" t="str">
        <f>IF(EmployeeData[[#This Row],[Compa-Ratio]]&lt;0.85,"less than 0.85",IF(EmployeeData[[#This Row],[Compa-Ratio]]&lt;1,"0.85-&lt;1.00",IF(EmployeeData[[#This Row],[Compa-Ratio]]&lt;1.15,"1.00-&lt;1.15",IF(EmployeeData[[#This Row],[Compa-Ratio]]&gt;=1.15,"1.15+"))))</f>
        <v>1.15+</v>
      </c>
      <c r="O465" t="s">
        <v>25</v>
      </c>
      <c r="P465" t="s">
        <v>26</v>
      </c>
      <c r="Q465">
        <v>30</v>
      </c>
      <c r="R46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65">
        <v>66</v>
      </c>
      <c r="T465" t="str" cm="1">
        <f t="array" ref="T465">_xlfn.IFS(EmployeeData[[#This Row],[Engagement Score]]&lt;50,"Low",EmployeeData[[#This Row],[Engagement Score]]
&lt;70,"Moderate",
EmployeeData[[#This Row],[Engagement Score]]&lt;85,"High",TRUE,"Very high")</f>
        <v>Moderate</v>
      </c>
      <c r="U465">
        <v>2</v>
      </c>
      <c r="V465">
        <v>1.7</v>
      </c>
      <c r="W465" t="s">
        <v>33</v>
      </c>
      <c r="X465" t="s">
        <v>38</v>
      </c>
      <c r="Y465">
        <v>7</v>
      </c>
      <c r="Z465" t="s">
        <v>26</v>
      </c>
      <c r="AA465">
        <f>IF(EmployeeData[[#This Row],[Attrition]]="Yes",1,0)</f>
        <v>0</v>
      </c>
    </row>
    <row r="466" spans="1:27">
      <c r="A466" t="s">
        <v>517</v>
      </c>
      <c r="B466" t="str">
        <f>VLOOKUP(EmployeeData[[#This Row],[Employee ID]],GenderData[#All],2,FALSE)</f>
        <v>Female</v>
      </c>
      <c r="C466" t="s">
        <v>29</v>
      </c>
      <c r="D466" t="s">
        <v>30</v>
      </c>
      <c r="E466" t="s">
        <v>23</v>
      </c>
      <c r="F466" t="s">
        <v>59</v>
      </c>
      <c r="G466">
        <v>41</v>
      </c>
      <c r="H466" t="str">
        <f>IF(EmployeeData[[#This Row],[Age]]&lt;=31,"18-31",IF(EmployeeData[[#This Row],[Age]]&lt;=45,"32-45",IF(EmployeeData[[#This Row],[Age]]&lt;=59,"46-59",IF(EmployeeData[[#This Row],[Age]]&lt;=73,"60-73"))))</f>
        <v>32-45</v>
      </c>
      <c r="I466">
        <v>4.0999999999999996</v>
      </c>
      <c r="J46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66">
        <v>4.0999999999999996</v>
      </c>
      <c r="L466" s="2">
        <v>124900</v>
      </c>
      <c r="M466" s="3">
        <v>1.28</v>
      </c>
      <c r="N466" s="3" t="str">
        <f>IF(EmployeeData[[#This Row],[Compa-Ratio]]&lt;0.85,"less than 0.85",IF(EmployeeData[[#This Row],[Compa-Ratio]]&lt;1,"0.85-&lt;1.00",IF(EmployeeData[[#This Row],[Compa-Ratio]]&lt;1.15,"1.00-&lt;1.15",IF(EmployeeData[[#This Row],[Compa-Ratio]]&gt;=1.15,"1.15+"))))</f>
        <v>1.15+</v>
      </c>
      <c r="O466" t="s">
        <v>25</v>
      </c>
      <c r="P466" t="s">
        <v>38</v>
      </c>
      <c r="Q466">
        <v>9</v>
      </c>
      <c r="R46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66">
        <v>79</v>
      </c>
      <c r="T466" t="str" cm="1">
        <f t="array" ref="T466">_xlfn.IFS(EmployeeData[[#This Row],[Engagement Score]]&lt;50,"Low",EmployeeData[[#This Row],[Engagement Score]]
&lt;70,"Moderate",
EmployeeData[[#This Row],[Engagement Score]]&lt;85,"High",TRUE,"Very high")</f>
        <v>High</v>
      </c>
      <c r="U466">
        <v>2</v>
      </c>
      <c r="V466">
        <v>0.3</v>
      </c>
      <c r="W466" t="s">
        <v>33</v>
      </c>
      <c r="X466" t="s">
        <v>26</v>
      </c>
      <c r="Y466">
        <v>12</v>
      </c>
      <c r="Z466" t="s">
        <v>38</v>
      </c>
      <c r="AA466">
        <f>IF(EmployeeData[[#This Row],[Attrition]]="Yes",1,0)</f>
        <v>1</v>
      </c>
    </row>
    <row r="467" spans="1:27">
      <c r="A467" t="s">
        <v>518</v>
      </c>
      <c r="B467" t="str">
        <f>VLOOKUP(EmployeeData[[#This Row],[Employee ID]],GenderData[#All],2,FALSE)</f>
        <v>Female</v>
      </c>
      <c r="C467" t="s">
        <v>21</v>
      </c>
      <c r="D467" t="s">
        <v>22</v>
      </c>
      <c r="E467" t="s">
        <v>23</v>
      </c>
      <c r="F467" t="s">
        <v>62</v>
      </c>
      <c r="G467">
        <v>52</v>
      </c>
      <c r="H467" t="str">
        <f>IF(EmployeeData[[#This Row],[Age]]&lt;=31,"18-31",IF(EmployeeData[[#This Row],[Age]]&lt;=45,"32-45",IF(EmployeeData[[#This Row],[Age]]&lt;=59,"46-59",IF(EmployeeData[[#This Row],[Age]]&lt;=73,"60-73"))))</f>
        <v>46-59</v>
      </c>
      <c r="I467">
        <v>2.6</v>
      </c>
      <c r="J4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67">
        <v>0.3</v>
      </c>
      <c r="L467" s="2">
        <v>36200</v>
      </c>
      <c r="M467" s="3">
        <v>0.99</v>
      </c>
      <c r="N467" s="3" t="str">
        <f>IF(EmployeeData[[#This Row],[Compa-Ratio]]&lt;0.85,"less than 0.85",IF(EmployeeData[[#This Row],[Compa-Ratio]]&lt;1,"0.85-&lt;1.00",IF(EmployeeData[[#This Row],[Compa-Ratio]]&lt;1.15,"1.00-&lt;1.15",IF(EmployeeData[[#This Row],[Compa-Ratio]]&gt;=1.15,"1.15+"))))</f>
        <v>0.85-&lt;1.00</v>
      </c>
      <c r="O467" t="s">
        <v>37</v>
      </c>
      <c r="P467" t="s">
        <v>26</v>
      </c>
      <c r="Q467">
        <v>1</v>
      </c>
      <c r="R46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67">
        <v>72</v>
      </c>
      <c r="T467" t="str" cm="1">
        <f t="array" ref="T467">_xlfn.IFS(EmployeeData[[#This Row],[Engagement Score]]&lt;50,"Low",EmployeeData[[#This Row],[Engagement Score]]
&lt;70,"Moderate",
EmployeeData[[#This Row],[Engagement Score]]&lt;85,"High",TRUE,"Very high")</f>
        <v>High</v>
      </c>
      <c r="U467">
        <v>7</v>
      </c>
      <c r="V467">
        <v>5.8</v>
      </c>
      <c r="W467" t="s">
        <v>33</v>
      </c>
      <c r="X467" t="s">
        <v>38</v>
      </c>
      <c r="Y467">
        <v>13</v>
      </c>
      <c r="Z467" t="s">
        <v>26</v>
      </c>
      <c r="AA467">
        <f>IF(EmployeeData[[#This Row],[Attrition]]="Yes",1,0)</f>
        <v>0</v>
      </c>
    </row>
    <row r="468" spans="1:27">
      <c r="A468" t="s">
        <v>519</v>
      </c>
      <c r="B468" t="str">
        <f>VLOOKUP(EmployeeData[[#This Row],[Employee ID]],GenderData[#All],2,FALSE)</f>
        <v>Female</v>
      </c>
      <c r="C468" t="s">
        <v>66</v>
      </c>
      <c r="D468" t="s">
        <v>67</v>
      </c>
      <c r="E468" t="s">
        <v>23</v>
      </c>
      <c r="F468" t="s">
        <v>59</v>
      </c>
      <c r="G468">
        <v>34</v>
      </c>
      <c r="H468" t="str">
        <f>IF(EmployeeData[[#This Row],[Age]]&lt;=31,"18-31",IF(EmployeeData[[#This Row],[Age]]&lt;=45,"32-45",IF(EmployeeData[[#This Row],[Age]]&lt;=59,"46-59",IF(EmployeeData[[#This Row],[Age]]&lt;=73,"60-73"))))</f>
        <v>32-45</v>
      </c>
      <c r="I468">
        <v>3.2</v>
      </c>
      <c r="J4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68">
        <v>0.6</v>
      </c>
      <c r="L468" s="2">
        <v>91100</v>
      </c>
      <c r="M468" s="3">
        <v>0.94</v>
      </c>
      <c r="N468" s="3" t="str">
        <f>IF(EmployeeData[[#This Row],[Compa-Ratio]]&lt;0.85,"less than 0.85",IF(EmployeeData[[#This Row],[Compa-Ratio]]&lt;1,"0.85-&lt;1.00",IF(EmployeeData[[#This Row],[Compa-Ratio]]&lt;1.15,"1.00-&lt;1.15",IF(EmployeeData[[#This Row],[Compa-Ratio]]&gt;=1.15,"1.15+"))))</f>
        <v>0.85-&lt;1.00</v>
      </c>
      <c r="O468" t="s">
        <v>37</v>
      </c>
      <c r="P468" t="s">
        <v>38</v>
      </c>
      <c r="Q468">
        <v>20</v>
      </c>
      <c r="R4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68">
        <v>76</v>
      </c>
      <c r="T468" t="str" cm="1">
        <f t="array" ref="T468">_xlfn.IFS(EmployeeData[[#This Row],[Engagement Score]]&lt;50,"Low",EmployeeData[[#This Row],[Engagement Score]]
&lt;70,"Moderate",
EmployeeData[[#This Row],[Engagement Score]]&lt;85,"High",TRUE,"Very high")</f>
        <v>High</v>
      </c>
      <c r="U468">
        <v>2</v>
      </c>
      <c r="V468">
        <v>3.1</v>
      </c>
      <c r="W468" t="s">
        <v>50</v>
      </c>
      <c r="X468" t="s">
        <v>26</v>
      </c>
      <c r="Y468">
        <v>29</v>
      </c>
      <c r="Z468" t="s">
        <v>26</v>
      </c>
      <c r="AA468">
        <f>IF(EmployeeData[[#This Row],[Attrition]]="Yes",1,0)</f>
        <v>0</v>
      </c>
    </row>
    <row r="469" spans="1:27">
      <c r="A469" t="s">
        <v>520</v>
      </c>
      <c r="B469" t="str">
        <f>VLOOKUP(EmployeeData[[#This Row],[Employee ID]],GenderData[#All],2,FALSE)</f>
        <v>Female</v>
      </c>
      <c r="C469" t="s">
        <v>52</v>
      </c>
      <c r="D469" t="s">
        <v>30</v>
      </c>
      <c r="E469" t="s">
        <v>23</v>
      </c>
      <c r="F469" t="s">
        <v>24</v>
      </c>
      <c r="G469">
        <v>35</v>
      </c>
      <c r="H469" t="str">
        <f>IF(EmployeeData[[#This Row],[Age]]&lt;=31,"18-31",IF(EmployeeData[[#This Row],[Age]]&lt;=45,"32-45",IF(EmployeeData[[#This Row],[Age]]&lt;=59,"46-59",IF(EmployeeData[[#This Row],[Age]]&lt;=73,"60-73"))))</f>
        <v>32-45</v>
      </c>
      <c r="I469">
        <v>1.2</v>
      </c>
      <c r="J46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69">
        <v>1.2</v>
      </c>
      <c r="L469" s="2">
        <v>62900</v>
      </c>
      <c r="M469" s="3">
        <v>1.31</v>
      </c>
      <c r="N469" s="3" t="str">
        <f>IF(EmployeeData[[#This Row],[Compa-Ratio]]&lt;0.85,"less than 0.85",IF(EmployeeData[[#This Row],[Compa-Ratio]]&lt;1,"0.85-&lt;1.00",IF(EmployeeData[[#This Row],[Compa-Ratio]]&lt;1.15,"1.00-&lt;1.15",IF(EmployeeData[[#This Row],[Compa-Ratio]]&gt;=1.15,"1.15+"))))</f>
        <v>1.15+</v>
      </c>
      <c r="O469" t="s">
        <v>25</v>
      </c>
      <c r="P469" t="s">
        <v>26</v>
      </c>
      <c r="Q469">
        <v>6</v>
      </c>
      <c r="R46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69">
        <v>75</v>
      </c>
      <c r="T469" t="str" cm="1">
        <f t="array" ref="T469">_xlfn.IFS(EmployeeData[[#This Row],[Engagement Score]]&lt;50,"Low",EmployeeData[[#This Row],[Engagement Score]]
&lt;70,"Moderate",
EmployeeData[[#This Row],[Engagement Score]]&lt;85,"High",TRUE,"Very high")</f>
        <v>High</v>
      </c>
      <c r="U469">
        <v>2</v>
      </c>
      <c r="V469">
        <v>3.4</v>
      </c>
      <c r="W469" t="s">
        <v>33</v>
      </c>
      <c r="X469" t="s">
        <v>26</v>
      </c>
      <c r="Y469">
        <v>18</v>
      </c>
      <c r="Z469" t="s">
        <v>26</v>
      </c>
      <c r="AA469">
        <f>IF(EmployeeData[[#This Row],[Attrition]]="Yes",1,0)</f>
        <v>0</v>
      </c>
    </row>
    <row r="470" spans="1:27">
      <c r="A470" t="s">
        <v>521</v>
      </c>
      <c r="B470" t="str">
        <f>VLOOKUP(EmployeeData[[#This Row],[Employee ID]],GenderData[#All],2,FALSE)</f>
        <v>Male</v>
      </c>
      <c r="C470" t="s">
        <v>43</v>
      </c>
      <c r="D470" t="s">
        <v>44</v>
      </c>
      <c r="E470" t="s">
        <v>23</v>
      </c>
      <c r="F470" t="s">
        <v>36</v>
      </c>
      <c r="G470">
        <v>40</v>
      </c>
      <c r="H470" t="str">
        <f>IF(EmployeeData[[#This Row],[Age]]&lt;=31,"18-31",IF(EmployeeData[[#This Row],[Age]]&lt;=45,"32-45",IF(EmployeeData[[#This Row],[Age]]&lt;=59,"46-59",IF(EmployeeData[[#This Row],[Age]]&lt;=73,"60-73"))))</f>
        <v>32-45</v>
      </c>
      <c r="I470">
        <v>6.8</v>
      </c>
      <c r="J47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0">
        <v>1.9</v>
      </c>
      <c r="L470" s="2">
        <v>66700</v>
      </c>
      <c r="M470" s="3">
        <v>0.88</v>
      </c>
      <c r="N470" s="3" t="str">
        <f>IF(EmployeeData[[#This Row],[Compa-Ratio]]&lt;0.85,"less than 0.85",IF(EmployeeData[[#This Row],[Compa-Ratio]]&lt;1,"0.85-&lt;1.00",IF(EmployeeData[[#This Row],[Compa-Ratio]]&lt;1.15,"1.00-&lt;1.15",IF(EmployeeData[[#This Row],[Compa-Ratio]]&gt;=1.15,"1.15+"))))</f>
        <v>0.85-&lt;1.00</v>
      </c>
      <c r="O470" t="s">
        <v>37</v>
      </c>
      <c r="P470" t="s">
        <v>38</v>
      </c>
      <c r="Q470">
        <v>25</v>
      </c>
      <c r="R47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70">
        <v>74</v>
      </c>
      <c r="T470" t="str" cm="1">
        <f t="array" ref="T470">_xlfn.IFS(EmployeeData[[#This Row],[Engagement Score]]&lt;50,"Low",EmployeeData[[#This Row],[Engagement Score]]
&lt;70,"Moderate",
EmployeeData[[#This Row],[Engagement Score]]&lt;85,"High",TRUE,"Very high")</f>
        <v>High</v>
      </c>
      <c r="U470">
        <v>9</v>
      </c>
      <c r="V470">
        <v>5.8</v>
      </c>
      <c r="W470" t="s">
        <v>33</v>
      </c>
      <c r="X470" t="s">
        <v>26</v>
      </c>
      <c r="Y470">
        <v>26</v>
      </c>
      <c r="Z470" t="s">
        <v>26</v>
      </c>
      <c r="AA470">
        <f>IF(EmployeeData[[#This Row],[Attrition]]="Yes",1,0)</f>
        <v>0</v>
      </c>
    </row>
    <row r="471" spans="1:27">
      <c r="A471" t="s">
        <v>522</v>
      </c>
      <c r="B471" t="str">
        <f>VLOOKUP(EmployeeData[[#This Row],[Employee ID]],GenderData[#All],2,FALSE)</f>
        <v>Female</v>
      </c>
      <c r="C471" t="s">
        <v>29</v>
      </c>
      <c r="D471" t="s">
        <v>30</v>
      </c>
      <c r="E471" t="s">
        <v>23</v>
      </c>
      <c r="F471" t="s">
        <v>32</v>
      </c>
      <c r="G471">
        <v>36</v>
      </c>
      <c r="H471" t="str">
        <f>IF(EmployeeData[[#This Row],[Age]]&lt;=31,"18-31",IF(EmployeeData[[#This Row],[Age]]&lt;=45,"32-45",IF(EmployeeData[[#This Row],[Age]]&lt;=59,"46-59",IF(EmployeeData[[#This Row],[Age]]&lt;=73,"60-73"))))</f>
        <v>32-45</v>
      </c>
      <c r="I471">
        <v>6.7</v>
      </c>
      <c r="J47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1">
        <v>1.2</v>
      </c>
      <c r="L471" s="2">
        <v>62100</v>
      </c>
      <c r="M471" s="3">
        <v>1.02</v>
      </c>
      <c r="N471" s="3" t="str">
        <f>IF(EmployeeData[[#This Row],[Compa-Ratio]]&lt;0.85,"less than 0.85",IF(EmployeeData[[#This Row],[Compa-Ratio]]&lt;1,"0.85-&lt;1.00",IF(EmployeeData[[#This Row],[Compa-Ratio]]&lt;1.15,"1.00-&lt;1.15",IF(EmployeeData[[#This Row],[Compa-Ratio]]&gt;=1.15,"1.15+"))))</f>
        <v>1.00-&lt;1.15</v>
      </c>
      <c r="O471" t="s">
        <v>25</v>
      </c>
      <c r="P471" t="s">
        <v>38</v>
      </c>
      <c r="Q471">
        <v>13</v>
      </c>
      <c r="R4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71">
        <v>62</v>
      </c>
      <c r="T471" t="str" cm="1">
        <f t="array" ref="T471">_xlfn.IFS(EmployeeData[[#This Row],[Engagement Score]]&lt;50,"Low",EmployeeData[[#This Row],[Engagement Score]]
&lt;70,"Moderate",
EmployeeData[[#This Row],[Engagement Score]]&lt;85,"High",TRUE,"Very high")</f>
        <v>Moderate</v>
      </c>
      <c r="U471">
        <v>3</v>
      </c>
      <c r="V471">
        <v>4.3</v>
      </c>
      <c r="W471" t="s">
        <v>33</v>
      </c>
      <c r="X471" t="s">
        <v>26</v>
      </c>
      <c r="Y471">
        <v>39</v>
      </c>
      <c r="Z471" t="s">
        <v>26</v>
      </c>
      <c r="AA471">
        <f>IF(EmployeeData[[#This Row],[Attrition]]="Yes",1,0)</f>
        <v>0</v>
      </c>
    </row>
    <row r="472" spans="1:27">
      <c r="A472" t="s">
        <v>523</v>
      </c>
      <c r="B472" t="str">
        <f>VLOOKUP(EmployeeData[[#This Row],[Employee ID]],GenderData[#All],2,FALSE)</f>
        <v>Female</v>
      </c>
      <c r="C472" t="s">
        <v>48</v>
      </c>
      <c r="D472" t="s">
        <v>49</v>
      </c>
      <c r="E472" t="s">
        <v>23</v>
      </c>
      <c r="F472" t="s">
        <v>32</v>
      </c>
      <c r="G472">
        <v>21</v>
      </c>
      <c r="H472" t="str">
        <f>IF(EmployeeData[[#This Row],[Age]]&lt;=31,"18-31",IF(EmployeeData[[#This Row],[Age]]&lt;=45,"32-45",IF(EmployeeData[[#This Row],[Age]]&lt;=59,"46-59",IF(EmployeeData[[#This Row],[Age]]&lt;=73,"60-73"))))</f>
        <v>18-31</v>
      </c>
      <c r="I472">
        <v>1.5</v>
      </c>
      <c r="J47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72">
        <v>1.5</v>
      </c>
      <c r="L472" s="2">
        <v>63200</v>
      </c>
      <c r="M472" s="3">
        <v>1.02</v>
      </c>
      <c r="N472" s="3" t="str">
        <f>IF(EmployeeData[[#This Row],[Compa-Ratio]]&lt;0.85,"less than 0.85",IF(EmployeeData[[#This Row],[Compa-Ratio]]&lt;1,"0.85-&lt;1.00",IF(EmployeeData[[#This Row],[Compa-Ratio]]&lt;1.15,"1.00-&lt;1.15",IF(EmployeeData[[#This Row],[Compa-Ratio]]&gt;=1.15,"1.15+"))))</f>
        <v>1.00-&lt;1.15</v>
      </c>
      <c r="O472" t="s">
        <v>25</v>
      </c>
      <c r="P472" t="s">
        <v>26</v>
      </c>
      <c r="Q472">
        <v>21</v>
      </c>
      <c r="R47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72">
        <v>89</v>
      </c>
      <c r="T472" t="str" cm="1">
        <f t="array" ref="T472">_xlfn.IFS(EmployeeData[[#This Row],[Engagement Score]]&lt;50,"Low",EmployeeData[[#This Row],[Engagement Score]]
&lt;70,"Moderate",
EmployeeData[[#This Row],[Engagement Score]]&lt;85,"High",TRUE,"Very high")</f>
        <v>Very high</v>
      </c>
      <c r="U472">
        <v>4</v>
      </c>
      <c r="V472">
        <v>0.8</v>
      </c>
      <c r="W472" t="s">
        <v>27</v>
      </c>
      <c r="X472" t="s">
        <v>26</v>
      </c>
      <c r="Y472">
        <v>23</v>
      </c>
      <c r="Z472" t="s">
        <v>26</v>
      </c>
      <c r="AA472">
        <f>IF(EmployeeData[[#This Row],[Attrition]]="Yes",1,0)</f>
        <v>0</v>
      </c>
    </row>
    <row r="473" spans="1:27">
      <c r="A473" t="s">
        <v>524</v>
      </c>
      <c r="B473" t="str">
        <f>VLOOKUP(EmployeeData[[#This Row],[Employee ID]],GenderData[#All],2,FALSE)</f>
        <v>Female</v>
      </c>
      <c r="C473" t="s">
        <v>29</v>
      </c>
      <c r="D473" t="s">
        <v>30</v>
      </c>
      <c r="E473" t="s">
        <v>31</v>
      </c>
      <c r="F473" t="s">
        <v>32</v>
      </c>
      <c r="G473">
        <v>33</v>
      </c>
      <c r="H473" t="str">
        <f>IF(EmployeeData[[#This Row],[Age]]&lt;=31,"18-31",IF(EmployeeData[[#This Row],[Age]]&lt;=45,"32-45",IF(EmployeeData[[#This Row],[Age]]&lt;=59,"46-59",IF(EmployeeData[[#This Row],[Age]]&lt;=73,"60-73"))))</f>
        <v>32-45</v>
      </c>
      <c r="I473">
        <v>1.5</v>
      </c>
      <c r="J47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73">
        <v>1.5</v>
      </c>
      <c r="L473" s="2">
        <v>71200</v>
      </c>
      <c r="M473" s="3">
        <v>1.1200000000000001</v>
      </c>
      <c r="N473" s="3" t="str">
        <f>IF(EmployeeData[[#This Row],[Compa-Ratio]]&lt;0.85,"less than 0.85",IF(EmployeeData[[#This Row],[Compa-Ratio]]&lt;1,"0.85-&lt;1.00",IF(EmployeeData[[#This Row],[Compa-Ratio]]&lt;1.15,"1.00-&lt;1.15",IF(EmployeeData[[#This Row],[Compa-Ratio]]&gt;=1.15,"1.15+"))))</f>
        <v>1.00-&lt;1.15</v>
      </c>
      <c r="O473" t="s">
        <v>25</v>
      </c>
      <c r="P473" t="s">
        <v>26</v>
      </c>
      <c r="Q473">
        <v>29</v>
      </c>
      <c r="R47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73">
        <v>46</v>
      </c>
      <c r="T473" t="str" cm="1">
        <f t="array" ref="T473">_xlfn.IFS(EmployeeData[[#This Row],[Engagement Score]]&lt;50,"Low",EmployeeData[[#This Row],[Engagement Score]]
&lt;70,"Moderate",
EmployeeData[[#This Row],[Engagement Score]]&lt;85,"High",TRUE,"Very high")</f>
        <v>Low</v>
      </c>
      <c r="U473">
        <v>3</v>
      </c>
      <c r="V473">
        <v>4.9000000000000004</v>
      </c>
      <c r="W473" t="s">
        <v>33</v>
      </c>
      <c r="X473" t="s">
        <v>38</v>
      </c>
      <c r="Y473">
        <v>49</v>
      </c>
      <c r="Z473" t="s">
        <v>26</v>
      </c>
      <c r="AA473">
        <f>IF(EmployeeData[[#This Row],[Attrition]]="Yes",1,0)</f>
        <v>0</v>
      </c>
    </row>
    <row r="474" spans="1:27">
      <c r="A474" t="s">
        <v>525</v>
      </c>
      <c r="B474" t="str">
        <f>VLOOKUP(EmployeeData[[#This Row],[Employee ID]],GenderData[#All],2,FALSE)</f>
        <v>Male</v>
      </c>
      <c r="C474" t="s">
        <v>48</v>
      </c>
      <c r="D474" t="s">
        <v>49</v>
      </c>
      <c r="E474" t="s">
        <v>23</v>
      </c>
      <c r="F474" t="s">
        <v>36</v>
      </c>
      <c r="G474">
        <v>44</v>
      </c>
      <c r="H474" t="str">
        <f>IF(EmployeeData[[#This Row],[Age]]&lt;=31,"18-31",IF(EmployeeData[[#This Row],[Age]]&lt;=45,"32-45",IF(EmployeeData[[#This Row],[Age]]&lt;=59,"46-59",IF(EmployeeData[[#This Row],[Age]]&lt;=73,"60-73"))))</f>
        <v>32-45</v>
      </c>
      <c r="I474">
        <v>1.8</v>
      </c>
      <c r="J47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74">
        <v>1.8</v>
      </c>
      <c r="L474" s="2">
        <v>81100</v>
      </c>
      <c r="M474" s="3">
        <v>1.02</v>
      </c>
      <c r="N474" s="3" t="str">
        <f>IF(EmployeeData[[#This Row],[Compa-Ratio]]&lt;0.85,"less than 0.85",IF(EmployeeData[[#This Row],[Compa-Ratio]]&lt;1,"0.85-&lt;1.00",IF(EmployeeData[[#This Row],[Compa-Ratio]]&lt;1.15,"1.00-&lt;1.15",IF(EmployeeData[[#This Row],[Compa-Ratio]]&gt;=1.15,"1.15+"))))</f>
        <v>1.00-&lt;1.15</v>
      </c>
      <c r="O474" t="s">
        <v>37</v>
      </c>
      <c r="P474" t="s">
        <v>26</v>
      </c>
      <c r="Q474">
        <v>5</v>
      </c>
      <c r="R47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74">
        <v>64</v>
      </c>
      <c r="T474" t="str" cm="1">
        <f t="array" ref="T474">_xlfn.IFS(EmployeeData[[#This Row],[Engagement Score]]&lt;50,"Low",EmployeeData[[#This Row],[Engagement Score]]
&lt;70,"Moderate",
EmployeeData[[#This Row],[Engagement Score]]&lt;85,"High",TRUE,"Very high")</f>
        <v>Moderate</v>
      </c>
      <c r="U474">
        <v>4</v>
      </c>
      <c r="V474">
        <v>0.6</v>
      </c>
      <c r="W474" t="s">
        <v>27</v>
      </c>
      <c r="X474" t="s">
        <v>26</v>
      </c>
      <c r="Y474">
        <v>10</v>
      </c>
      <c r="Z474" t="s">
        <v>26</v>
      </c>
      <c r="AA474">
        <f>IF(EmployeeData[[#This Row],[Attrition]]="Yes",1,0)</f>
        <v>0</v>
      </c>
    </row>
    <row r="475" spans="1:27">
      <c r="A475" t="s">
        <v>526</v>
      </c>
      <c r="B475" t="str">
        <f>VLOOKUP(EmployeeData[[#This Row],[Employee ID]],GenderData[#All],2,FALSE)</f>
        <v>Male</v>
      </c>
      <c r="C475" t="s">
        <v>29</v>
      </c>
      <c r="D475" t="s">
        <v>30</v>
      </c>
      <c r="E475" t="s">
        <v>23</v>
      </c>
      <c r="F475" t="s">
        <v>24</v>
      </c>
      <c r="G475">
        <v>51</v>
      </c>
      <c r="H475" t="str">
        <f>IF(EmployeeData[[#This Row],[Age]]&lt;=31,"18-31",IF(EmployeeData[[#This Row],[Age]]&lt;=45,"32-45",IF(EmployeeData[[#This Row],[Age]]&lt;=59,"46-59",IF(EmployeeData[[#This Row],[Age]]&lt;=73,"60-73"))))</f>
        <v>46-59</v>
      </c>
      <c r="I475">
        <v>5.7</v>
      </c>
      <c r="J47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5">
        <v>2.4</v>
      </c>
      <c r="L475" s="2">
        <v>45400</v>
      </c>
      <c r="M475" s="3">
        <v>0.93</v>
      </c>
      <c r="N475" s="3" t="str">
        <f>IF(EmployeeData[[#This Row],[Compa-Ratio]]&lt;0.85,"less than 0.85",IF(EmployeeData[[#This Row],[Compa-Ratio]]&lt;1,"0.85-&lt;1.00",IF(EmployeeData[[#This Row],[Compa-Ratio]]&lt;1.15,"1.00-&lt;1.15",IF(EmployeeData[[#This Row],[Compa-Ratio]]&gt;=1.15,"1.15+"))))</f>
        <v>0.85-&lt;1.00</v>
      </c>
      <c r="O475" t="s">
        <v>75</v>
      </c>
      <c r="P475" t="s">
        <v>26</v>
      </c>
      <c r="Q475">
        <v>11</v>
      </c>
      <c r="R47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75">
        <v>71</v>
      </c>
      <c r="T475" t="str" cm="1">
        <f t="array" ref="T475">_xlfn.IFS(EmployeeData[[#This Row],[Engagement Score]]&lt;50,"Low",EmployeeData[[#This Row],[Engagement Score]]
&lt;70,"Moderate",
EmployeeData[[#This Row],[Engagement Score]]&lt;85,"High",TRUE,"Very high")</f>
        <v>High</v>
      </c>
      <c r="U475">
        <v>12</v>
      </c>
      <c r="V475">
        <v>4</v>
      </c>
      <c r="W475" t="s">
        <v>33</v>
      </c>
      <c r="X475" t="s">
        <v>26</v>
      </c>
      <c r="Y475">
        <v>22</v>
      </c>
      <c r="Z475" t="s">
        <v>26</v>
      </c>
      <c r="AA475">
        <f>IF(EmployeeData[[#This Row],[Attrition]]="Yes",1,0)</f>
        <v>0</v>
      </c>
    </row>
    <row r="476" spans="1:27">
      <c r="A476" t="s">
        <v>527</v>
      </c>
      <c r="B476" t="str">
        <f>VLOOKUP(EmployeeData[[#This Row],[Employee ID]],GenderData[#All],2,FALSE)</f>
        <v>Male</v>
      </c>
      <c r="C476" t="s">
        <v>40</v>
      </c>
      <c r="D476" t="s">
        <v>40</v>
      </c>
      <c r="E476" t="s">
        <v>23</v>
      </c>
      <c r="F476" t="s">
        <v>24</v>
      </c>
      <c r="G476">
        <v>28</v>
      </c>
      <c r="H476" t="str">
        <f>IF(EmployeeData[[#This Row],[Age]]&lt;=31,"18-31",IF(EmployeeData[[#This Row],[Age]]&lt;=45,"32-45",IF(EmployeeData[[#This Row],[Age]]&lt;=59,"46-59",IF(EmployeeData[[#This Row],[Age]]&lt;=73,"60-73"))))</f>
        <v>18-31</v>
      </c>
      <c r="I476">
        <v>5</v>
      </c>
      <c r="J47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6">
        <v>2.5</v>
      </c>
      <c r="L476" s="2">
        <v>43000</v>
      </c>
      <c r="M476" s="3">
        <v>0.89</v>
      </c>
      <c r="N476" s="3" t="str">
        <f>IF(EmployeeData[[#This Row],[Compa-Ratio]]&lt;0.85,"less than 0.85",IF(EmployeeData[[#This Row],[Compa-Ratio]]&lt;1,"0.85-&lt;1.00",IF(EmployeeData[[#This Row],[Compa-Ratio]]&lt;1.15,"1.00-&lt;1.15",IF(EmployeeData[[#This Row],[Compa-Ratio]]&gt;=1.15,"1.15+"))))</f>
        <v>0.85-&lt;1.00</v>
      </c>
      <c r="O476" t="s">
        <v>75</v>
      </c>
      <c r="P476" t="s">
        <v>38</v>
      </c>
      <c r="Q476">
        <v>15</v>
      </c>
      <c r="R47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76">
        <v>77</v>
      </c>
      <c r="T476" t="str" cm="1">
        <f t="array" ref="T476">_xlfn.IFS(EmployeeData[[#This Row],[Engagement Score]]&lt;50,"Low",EmployeeData[[#This Row],[Engagement Score]]
&lt;70,"Moderate",
EmployeeData[[#This Row],[Engagement Score]]&lt;85,"High",TRUE,"Very high")</f>
        <v>High</v>
      </c>
      <c r="U476">
        <v>2</v>
      </c>
      <c r="V476">
        <v>8.4</v>
      </c>
      <c r="W476" t="s">
        <v>50</v>
      </c>
      <c r="X476" t="s">
        <v>26</v>
      </c>
      <c r="Y476">
        <v>18</v>
      </c>
      <c r="Z476" t="s">
        <v>26</v>
      </c>
      <c r="AA476">
        <f>IF(EmployeeData[[#This Row],[Attrition]]="Yes",1,0)</f>
        <v>0</v>
      </c>
    </row>
    <row r="477" spans="1:27">
      <c r="A477" t="s">
        <v>528</v>
      </c>
      <c r="B477" t="str">
        <f>VLOOKUP(EmployeeData[[#This Row],[Employee ID]],GenderData[#All],2,FALSE)</f>
        <v>Female</v>
      </c>
      <c r="C477" t="s">
        <v>29</v>
      </c>
      <c r="D477" t="s">
        <v>30</v>
      </c>
      <c r="E477" t="s">
        <v>23</v>
      </c>
      <c r="F477" t="s">
        <v>32</v>
      </c>
      <c r="G477">
        <v>28</v>
      </c>
      <c r="H477" t="str">
        <f>IF(EmployeeData[[#This Row],[Age]]&lt;=31,"18-31",IF(EmployeeData[[#This Row],[Age]]&lt;=45,"32-45",IF(EmployeeData[[#This Row],[Age]]&lt;=59,"46-59",IF(EmployeeData[[#This Row],[Age]]&lt;=73,"60-73"))))</f>
        <v>18-31</v>
      </c>
      <c r="I477">
        <v>7.8</v>
      </c>
      <c r="J4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7">
        <v>4.5</v>
      </c>
      <c r="L477" s="2">
        <v>59700</v>
      </c>
      <c r="M477" s="3">
        <v>0.97</v>
      </c>
      <c r="N477" s="3" t="str">
        <f>IF(EmployeeData[[#This Row],[Compa-Ratio]]&lt;0.85,"less than 0.85",IF(EmployeeData[[#This Row],[Compa-Ratio]]&lt;1,"0.85-&lt;1.00",IF(EmployeeData[[#This Row],[Compa-Ratio]]&lt;1.15,"1.00-&lt;1.15",IF(EmployeeData[[#This Row],[Compa-Ratio]]&gt;=1.15,"1.15+"))))</f>
        <v>0.85-&lt;1.00</v>
      </c>
      <c r="O477" t="s">
        <v>53</v>
      </c>
      <c r="P477" t="s">
        <v>26</v>
      </c>
      <c r="Q477">
        <v>30</v>
      </c>
      <c r="R4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77">
        <v>84</v>
      </c>
      <c r="T477" t="str" cm="1">
        <f t="array" ref="T477">_xlfn.IFS(EmployeeData[[#This Row],[Engagement Score]]&lt;50,"Low",EmployeeData[[#This Row],[Engagement Score]]
&lt;70,"Moderate",
EmployeeData[[#This Row],[Engagement Score]]&lt;85,"High",TRUE,"Very high")</f>
        <v>High</v>
      </c>
      <c r="U477">
        <v>7</v>
      </c>
      <c r="V477">
        <v>4.0999999999999996</v>
      </c>
      <c r="W477" t="s">
        <v>50</v>
      </c>
      <c r="X477" t="s">
        <v>38</v>
      </c>
      <c r="Y477">
        <v>35</v>
      </c>
      <c r="Z477" t="s">
        <v>38</v>
      </c>
      <c r="AA477">
        <f>IF(EmployeeData[[#This Row],[Attrition]]="Yes",1,0)</f>
        <v>1</v>
      </c>
    </row>
    <row r="478" spans="1:27">
      <c r="A478" t="s">
        <v>529</v>
      </c>
      <c r="B478" t="str">
        <f>VLOOKUP(EmployeeData[[#This Row],[Employee ID]],GenderData[#All],2,FALSE)</f>
        <v>Male</v>
      </c>
      <c r="C478" t="s">
        <v>48</v>
      </c>
      <c r="D478" t="s">
        <v>49</v>
      </c>
      <c r="E478" t="s">
        <v>55</v>
      </c>
      <c r="F478" t="s">
        <v>36</v>
      </c>
      <c r="G478">
        <v>38</v>
      </c>
      <c r="H478" t="str">
        <f>IF(EmployeeData[[#This Row],[Age]]&lt;=31,"18-31",IF(EmployeeData[[#This Row],[Age]]&lt;=45,"32-45",IF(EmployeeData[[#This Row],[Age]]&lt;=59,"46-59",IF(EmployeeData[[#This Row],[Age]]&lt;=73,"60-73"))))</f>
        <v>32-45</v>
      </c>
      <c r="I478">
        <v>8.3000000000000007</v>
      </c>
      <c r="J47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78">
        <v>1.9</v>
      </c>
      <c r="L478" s="2">
        <v>69400</v>
      </c>
      <c r="M478" s="3">
        <v>0.91</v>
      </c>
      <c r="N478" s="3" t="str">
        <f>IF(EmployeeData[[#This Row],[Compa-Ratio]]&lt;0.85,"less than 0.85",IF(EmployeeData[[#This Row],[Compa-Ratio]]&lt;1,"0.85-&lt;1.00",IF(EmployeeData[[#This Row],[Compa-Ratio]]&lt;1.15,"1.00-&lt;1.15",IF(EmployeeData[[#This Row],[Compa-Ratio]]&gt;=1.15,"1.15+"))))</f>
        <v>0.85-&lt;1.00</v>
      </c>
      <c r="O478" t="s">
        <v>75</v>
      </c>
      <c r="P478" t="s">
        <v>26</v>
      </c>
      <c r="Q478">
        <v>10</v>
      </c>
      <c r="R47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78">
        <v>50</v>
      </c>
      <c r="T478" t="str" cm="1">
        <f t="array" ref="T478">_xlfn.IFS(EmployeeData[[#This Row],[Engagement Score]]&lt;50,"Low",EmployeeData[[#This Row],[Engagement Score]]
&lt;70,"Moderate",
EmployeeData[[#This Row],[Engagement Score]]&lt;85,"High",TRUE,"Very high")</f>
        <v>Moderate</v>
      </c>
      <c r="U478">
        <v>7</v>
      </c>
      <c r="V478">
        <v>2</v>
      </c>
      <c r="W478" t="s">
        <v>33</v>
      </c>
      <c r="X478" t="s">
        <v>26</v>
      </c>
      <c r="Y478">
        <v>0</v>
      </c>
      <c r="Z478" t="s">
        <v>38</v>
      </c>
      <c r="AA478">
        <f>IF(EmployeeData[[#This Row],[Attrition]]="Yes",1,0)</f>
        <v>1</v>
      </c>
    </row>
    <row r="479" spans="1:27">
      <c r="A479" t="s">
        <v>530</v>
      </c>
      <c r="B479" t="str">
        <f>VLOOKUP(EmployeeData[[#This Row],[Employee ID]],GenderData[#All],2,FALSE)</f>
        <v>Female</v>
      </c>
      <c r="C479" t="s">
        <v>40</v>
      </c>
      <c r="D479" t="s">
        <v>40</v>
      </c>
      <c r="E479" t="s">
        <v>23</v>
      </c>
      <c r="F479" t="s">
        <v>32</v>
      </c>
      <c r="G479">
        <v>21</v>
      </c>
      <c r="H479" t="str">
        <f>IF(EmployeeData[[#This Row],[Age]]&lt;=31,"18-31",IF(EmployeeData[[#This Row],[Age]]&lt;=45,"32-45",IF(EmployeeData[[#This Row],[Age]]&lt;=59,"46-59",IF(EmployeeData[[#This Row],[Age]]&lt;=73,"60-73"))))</f>
        <v>18-31</v>
      </c>
      <c r="I479">
        <v>1</v>
      </c>
      <c r="J47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479">
        <v>0.9</v>
      </c>
      <c r="L479" s="2">
        <v>62300</v>
      </c>
      <c r="M479" s="3">
        <v>1</v>
      </c>
      <c r="N479" s="3" t="str">
        <f>IF(EmployeeData[[#This Row],[Compa-Ratio]]&lt;0.85,"less than 0.85",IF(EmployeeData[[#This Row],[Compa-Ratio]]&lt;1,"0.85-&lt;1.00",IF(EmployeeData[[#This Row],[Compa-Ratio]]&lt;1.15,"1.00-&lt;1.15",IF(EmployeeData[[#This Row],[Compa-Ratio]]&gt;=1.15,"1.15+"))))</f>
        <v>1.00-&lt;1.15</v>
      </c>
      <c r="O479" t="s">
        <v>53</v>
      </c>
      <c r="P479" t="s">
        <v>38</v>
      </c>
      <c r="Q479">
        <v>11</v>
      </c>
      <c r="R47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79">
        <v>71</v>
      </c>
      <c r="T479" t="str" cm="1">
        <f t="array" ref="T479">_xlfn.IFS(EmployeeData[[#This Row],[Engagement Score]]&lt;50,"Low",EmployeeData[[#This Row],[Engagement Score]]
&lt;70,"Moderate",
EmployeeData[[#This Row],[Engagement Score]]&lt;85,"High",TRUE,"Very high")</f>
        <v>High</v>
      </c>
      <c r="U479">
        <v>7</v>
      </c>
      <c r="V479">
        <v>8.1999999999999993</v>
      </c>
      <c r="W479" t="s">
        <v>33</v>
      </c>
      <c r="X479" t="s">
        <v>26</v>
      </c>
      <c r="Y479">
        <v>7</v>
      </c>
      <c r="Z479" t="s">
        <v>26</v>
      </c>
      <c r="AA479">
        <f>IF(EmployeeData[[#This Row],[Attrition]]="Yes",1,0)</f>
        <v>0</v>
      </c>
    </row>
    <row r="480" spans="1:27">
      <c r="A480" t="s">
        <v>531</v>
      </c>
      <c r="B480" t="str">
        <f>VLOOKUP(EmployeeData[[#This Row],[Employee ID]],GenderData[#All],2,FALSE)</f>
        <v>Female</v>
      </c>
      <c r="C480" t="s">
        <v>29</v>
      </c>
      <c r="D480" t="s">
        <v>30</v>
      </c>
      <c r="E480" t="s">
        <v>23</v>
      </c>
      <c r="F480" t="s">
        <v>36</v>
      </c>
      <c r="G480">
        <v>34</v>
      </c>
      <c r="H480" t="str">
        <f>IF(EmployeeData[[#This Row],[Age]]&lt;=31,"18-31",IF(EmployeeData[[#This Row],[Age]]&lt;=45,"32-45",IF(EmployeeData[[#This Row],[Age]]&lt;=59,"46-59",IF(EmployeeData[[#This Row],[Age]]&lt;=73,"60-73"))))</f>
        <v>32-45</v>
      </c>
      <c r="I480">
        <v>5.6</v>
      </c>
      <c r="J48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80">
        <v>3.7</v>
      </c>
      <c r="L480" s="2">
        <v>73200</v>
      </c>
      <c r="M480" s="3">
        <v>0.94</v>
      </c>
      <c r="N480" s="3" t="str">
        <f>IF(EmployeeData[[#This Row],[Compa-Ratio]]&lt;0.85,"less than 0.85",IF(EmployeeData[[#This Row],[Compa-Ratio]]&lt;1,"0.85-&lt;1.00",IF(EmployeeData[[#This Row],[Compa-Ratio]]&lt;1.15,"1.00-&lt;1.15",IF(EmployeeData[[#This Row],[Compa-Ratio]]&gt;=1.15,"1.15+"))))</f>
        <v>0.85-&lt;1.00</v>
      </c>
      <c r="O480" t="s">
        <v>25</v>
      </c>
      <c r="P480" t="s">
        <v>26</v>
      </c>
      <c r="Q480">
        <v>20</v>
      </c>
      <c r="R4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80">
        <v>43</v>
      </c>
      <c r="T480" t="str" cm="1">
        <f t="array" ref="T480">_xlfn.IFS(EmployeeData[[#This Row],[Engagement Score]]&lt;50,"Low",EmployeeData[[#This Row],[Engagement Score]]
&lt;70,"Moderate",
EmployeeData[[#This Row],[Engagement Score]]&lt;85,"High",TRUE,"Very high")</f>
        <v>Low</v>
      </c>
      <c r="U480">
        <v>12</v>
      </c>
      <c r="V480">
        <v>3.1</v>
      </c>
      <c r="W480" t="s">
        <v>50</v>
      </c>
      <c r="X480" t="s">
        <v>26</v>
      </c>
      <c r="Y480">
        <v>23</v>
      </c>
      <c r="Z480" t="s">
        <v>38</v>
      </c>
      <c r="AA480">
        <f>IF(EmployeeData[[#This Row],[Attrition]]="Yes",1,0)</f>
        <v>1</v>
      </c>
    </row>
    <row r="481" spans="1:27">
      <c r="A481" t="s">
        <v>532</v>
      </c>
      <c r="B481" t="str">
        <f>VLOOKUP(EmployeeData[[#This Row],[Employee ID]],GenderData[#All],2,FALSE)</f>
        <v>Male</v>
      </c>
      <c r="C481" t="s">
        <v>40</v>
      </c>
      <c r="D481" t="s">
        <v>40</v>
      </c>
      <c r="E481" t="s">
        <v>23</v>
      </c>
      <c r="F481" t="s">
        <v>24</v>
      </c>
      <c r="G481">
        <v>22</v>
      </c>
      <c r="H481" t="str">
        <f>IF(EmployeeData[[#This Row],[Age]]&lt;=31,"18-31",IF(EmployeeData[[#This Row],[Age]]&lt;=45,"32-45",IF(EmployeeData[[#This Row],[Age]]&lt;=59,"46-59",IF(EmployeeData[[#This Row],[Age]]&lt;=73,"60-73"))))</f>
        <v>18-31</v>
      </c>
      <c r="I481">
        <v>8.1</v>
      </c>
      <c r="J48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81">
        <v>1.6</v>
      </c>
      <c r="L481" s="2">
        <v>40100</v>
      </c>
      <c r="M481" s="3">
        <v>0.84</v>
      </c>
      <c r="N481" s="3" t="str">
        <f>IF(EmployeeData[[#This Row],[Compa-Ratio]]&lt;0.85,"less than 0.85",IF(EmployeeData[[#This Row],[Compa-Ratio]]&lt;1,"0.85-&lt;1.00",IF(EmployeeData[[#This Row],[Compa-Ratio]]&lt;1.15,"1.00-&lt;1.15",IF(EmployeeData[[#This Row],[Compa-Ratio]]&gt;=1.15,"1.15+"))))</f>
        <v>less than 0.85</v>
      </c>
      <c r="O481" t="s">
        <v>25</v>
      </c>
      <c r="P481" t="s">
        <v>38</v>
      </c>
      <c r="Q481">
        <v>11</v>
      </c>
      <c r="R48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81">
        <v>72</v>
      </c>
      <c r="T481" t="str" cm="1">
        <f t="array" ref="T481">_xlfn.IFS(EmployeeData[[#This Row],[Engagement Score]]&lt;50,"Low",EmployeeData[[#This Row],[Engagement Score]]
&lt;70,"Moderate",
EmployeeData[[#This Row],[Engagement Score]]&lt;85,"High",TRUE,"Very high")</f>
        <v>High</v>
      </c>
      <c r="U481">
        <v>0</v>
      </c>
      <c r="V481">
        <v>1.2</v>
      </c>
      <c r="W481" t="s">
        <v>33</v>
      </c>
      <c r="X481" t="s">
        <v>26</v>
      </c>
      <c r="Y481">
        <v>43</v>
      </c>
      <c r="Z481" t="s">
        <v>26</v>
      </c>
      <c r="AA481">
        <f>IF(EmployeeData[[#This Row],[Attrition]]="Yes",1,0)</f>
        <v>0</v>
      </c>
    </row>
    <row r="482" spans="1:27">
      <c r="A482" t="s">
        <v>533</v>
      </c>
      <c r="B482" t="str">
        <f>VLOOKUP(EmployeeData[[#This Row],[Employee ID]],GenderData[#All],2,FALSE)</f>
        <v>Male</v>
      </c>
      <c r="C482" t="s">
        <v>40</v>
      </c>
      <c r="D482" t="s">
        <v>40</v>
      </c>
      <c r="E482" t="s">
        <v>45</v>
      </c>
      <c r="F482" t="s">
        <v>36</v>
      </c>
      <c r="G482">
        <v>50</v>
      </c>
      <c r="H482" t="str">
        <f>IF(EmployeeData[[#This Row],[Age]]&lt;=31,"18-31",IF(EmployeeData[[#This Row],[Age]]&lt;=45,"32-45",IF(EmployeeData[[#This Row],[Age]]&lt;=59,"46-59",IF(EmployeeData[[#This Row],[Age]]&lt;=73,"60-73"))))</f>
        <v>46-59</v>
      </c>
      <c r="I482">
        <v>3</v>
      </c>
      <c r="J4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82">
        <v>2.6</v>
      </c>
      <c r="L482" s="2">
        <v>88800</v>
      </c>
      <c r="M482" s="3">
        <v>1.1200000000000001</v>
      </c>
      <c r="N482" s="3" t="str">
        <f>IF(EmployeeData[[#This Row],[Compa-Ratio]]&lt;0.85,"less than 0.85",IF(EmployeeData[[#This Row],[Compa-Ratio]]&lt;1,"0.85-&lt;1.00",IF(EmployeeData[[#This Row],[Compa-Ratio]]&lt;1.15,"1.00-&lt;1.15",IF(EmployeeData[[#This Row],[Compa-Ratio]]&gt;=1.15,"1.15+"))))</f>
        <v>1.00-&lt;1.15</v>
      </c>
      <c r="O482" t="s">
        <v>25</v>
      </c>
      <c r="P482" t="s">
        <v>26</v>
      </c>
      <c r="Q482">
        <v>17</v>
      </c>
      <c r="R4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82">
        <v>75</v>
      </c>
      <c r="T482" t="str" cm="1">
        <f t="array" ref="T482">_xlfn.IFS(EmployeeData[[#This Row],[Engagement Score]]&lt;50,"Low",EmployeeData[[#This Row],[Engagement Score]]
&lt;70,"Moderate",
EmployeeData[[#This Row],[Engagement Score]]&lt;85,"High",TRUE,"Very high")</f>
        <v>High</v>
      </c>
      <c r="U482">
        <v>1</v>
      </c>
      <c r="V482">
        <v>1.6</v>
      </c>
      <c r="W482" t="s">
        <v>33</v>
      </c>
      <c r="X482" t="s">
        <v>26</v>
      </c>
      <c r="Y482">
        <v>27</v>
      </c>
      <c r="Z482" t="s">
        <v>26</v>
      </c>
      <c r="AA482">
        <f>IF(EmployeeData[[#This Row],[Attrition]]="Yes",1,0)</f>
        <v>0</v>
      </c>
    </row>
    <row r="483" spans="1:27">
      <c r="A483" t="s">
        <v>534</v>
      </c>
      <c r="B483" t="str">
        <f>VLOOKUP(EmployeeData[[#This Row],[Employee ID]],GenderData[#All],2,FALSE)</f>
        <v>Male</v>
      </c>
      <c r="C483" t="s">
        <v>35</v>
      </c>
      <c r="D483" t="s">
        <v>22</v>
      </c>
      <c r="E483" t="s">
        <v>23</v>
      </c>
      <c r="F483" t="s">
        <v>24</v>
      </c>
      <c r="G483">
        <v>31</v>
      </c>
      <c r="H483" t="str">
        <f>IF(EmployeeData[[#This Row],[Age]]&lt;=31,"18-31",IF(EmployeeData[[#This Row],[Age]]&lt;=45,"32-45",IF(EmployeeData[[#This Row],[Age]]&lt;=59,"46-59",IF(EmployeeData[[#This Row],[Age]]&lt;=73,"60-73"))))</f>
        <v>18-31</v>
      </c>
      <c r="I483">
        <v>3.9</v>
      </c>
      <c r="J4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83">
        <v>0.2</v>
      </c>
      <c r="L483" s="2">
        <v>45400</v>
      </c>
      <c r="M483" s="3">
        <v>0.92</v>
      </c>
      <c r="N483" s="3" t="str">
        <f>IF(EmployeeData[[#This Row],[Compa-Ratio]]&lt;0.85,"less than 0.85",IF(EmployeeData[[#This Row],[Compa-Ratio]]&lt;1,"0.85-&lt;1.00",IF(EmployeeData[[#This Row],[Compa-Ratio]]&lt;1.15,"1.00-&lt;1.15",IF(EmployeeData[[#This Row],[Compa-Ratio]]&gt;=1.15,"1.15+"))))</f>
        <v>0.85-&lt;1.00</v>
      </c>
      <c r="O483" t="s">
        <v>25</v>
      </c>
      <c r="P483" t="s">
        <v>26</v>
      </c>
      <c r="Q483">
        <v>2</v>
      </c>
      <c r="R48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83">
        <v>91</v>
      </c>
      <c r="T483" t="str" cm="1">
        <f t="array" ref="T483">_xlfn.IFS(EmployeeData[[#This Row],[Engagement Score]]&lt;50,"Low",EmployeeData[[#This Row],[Engagement Score]]
&lt;70,"Moderate",
EmployeeData[[#This Row],[Engagement Score]]&lt;85,"High",TRUE,"Very high")</f>
        <v>Very high</v>
      </c>
      <c r="U483">
        <v>2</v>
      </c>
      <c r="V483">
        <v>1.5</v>
      </c>
      <c r="W483" t="s">
        <v>50</v>
      </c>
      <c r="X483" t="s">
        <v>38</v>
      </c>
      <c r="Y483">
        <v>8</v>
      </c>
      <c r="Z483" t="s">
        <v>26</v>
      </c>
      <c r="AA483">
        <f>IF(EmployeeData[[#This Row],[Attrition]]="Yes",1,0)</f>
        <v>0</v>
      </c>
    </row>
    <row r="484" spans="1:27">
      <c r="A484" t="s">
        <v>535</v>
      </c>
      <c r="B484" t="str">
        <f>VLOOKUP(EmployeeData[[#This Row],[Employee ID]],GenderData[#All],2,FALSE)</f>
        <v>Male</v>
      </c>
      <c r="C484" t="s">
        <v>21</v>
      </c>
      <c r="D484" t="s">
        <v>22</v>
      </c>
      <c r="E484" t="s">
        <v>45</v>
      </c>
      <c r="F484" t="s">
        <v>32</v>
      </c>
      <c r="G484">
        <v>53</v>
      </c>
      <c r="H484" t="str">
        <f>IF(EmployeeData[[#This Row],[Age]]&lt;=31,"18-31",IF(EmployeeData[[#This Row],[Age]]&lt;=45,"32-45",IF(EmployeeData[[#This Row],[Age]]&lt;=59,"46-59",IF(EmployeeData[[#This Row],[Age]]&lt;=73,"60-73"))))</f>
        <v>46-59</v>
      </c>
      <c r="I484">
        <v>3.4</v>
      </c>
      <c r="J48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84">
        <v>1.8</v>
      </c>
      <c r="L484" s="2">
        <v>53400</v>
      </c>
      <c r="M484" s="3">
        <v>0.81</v>
      </c>
      <c r="N484" s="3" t="str">
        <f>IF(EmployeeData[[#This Row],[Compa-Ratio]]&lt;0.85,"less than 0.85",IF(EmployeeData[[#This Row],[Compa-Ratio]]&lt;1,"0.85-&lt;1.00",IF(EmployeeData[[#This Row],[Compa-Ratio]]&lt;1.15,"1.00-&lt;1.15",IF(EmployeeData[[#This Row],[Compa-Ratio]]&gt;=1.15,"1.15+"))))</f>
        <v>less than 0.85</v>
      </c>
      <c r="O484" t="s">
        <v>25</v>
      </c>
      <c r="P484" t="s">
        <v>26</v>
      </c>
      <c r="Q484">
        <v>36</v>
      </c>
      <c r="R48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84">
        <v>64</v>
      </c>
      <c r="T484" t="str" cm="1">
        <f t="array" ref="T484">_xlfn.IFS(EmployeeData[[#This Row],[Engagement Score]]&lt;50,"Low",EmployeeData[[#This Row],[Engagement Score]]
&lt;70,"Moderate",
EmployeeData[[#This Row],[Engagement Score]]&lt;85,"High",TRUE,"Very high")</f>
        <v>Moderate</v>
      </c>
      <c r="U484">
        <v>3</v>
      </c>
      <c r="V484">
        <v>9.4</v>
      </c>
      <c r="W484" t="s">
        <v>33</v>
      </c>
      <c r="X484" t="s">
        <v>38</v>
      </c>
      <c r="Y484">
        <v>10</v>
      </c>
      <c r="Z484" t="s">
        <v>26</v>
      </c>
      <c r="AA484">
        <f>IF(EmployeeData[[#This Row],[Attrition]]="Yes",1,0)</f>
        <v>0</v>
      </c>
    </row>
    <row r="485" spans="1:27">
      <c r="A485" t="s">
        <v>536</v>
      </c>
      <c r="B485" t="str">
        <f>VLOOKUP(EmployeeData[[#This Row],[Employee ID]],GenderData[#All],2,FALSE)</f>
        <v>Female</v>
      </c>
      <c r="C485" t="s">
        <v>40</v>
      </c>
      <c r="D485" t="s">
        <v>40</v>
      </c>
      <c r="E485" t="s">
        <v>23</v>
      </c>
      <c r="F485" t="s">
        <v>62</v>
      </c>
      <c r="G485">
        <v>48</v>
      </c>
      <c r="H485" t="str">
        <f>IF(EmployeeData[[#This Row],[Age]]&lt;=31,"18-31",IF(EmployeeData[[#This Row],[Age]]&lt;=45,"32-45",IF(EmployeeData[[#This Row],[Age]]&lt;=59,"46-59",IF(EmployeeData[[#This Row],[Age]]&lt;=73,"60-73"))))</f>
        <v>46-59</v>
      </c>
      <c r="I485">
        <v>3.6</v>
      </c>
      <c r="J48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85">
        <v>1.3</v>
      </c>
      <c r="L485" s="2">
        <v>35300</v>
      </c>
      <c r="M485" s="3">
        <v>0.96</v>
      </c>
      <c r="N485" s="3" t="str">
        <f>IF(EmployeeData[[#This Row],[Compa-Ratio]]&lt;0.85,"less than 0.85",IF(EmployeeData[[#This Row],[Compa-Ratio]]&lt;1,"0.85-&lt;1.00",IF(EmployeeData[[#This Row],[Compa-Ratio]]&lt;1.15,"1.00-&lt;1.15",IF(EmployeeData[[#This Row],[Compa-Ratio]]&gt;=1.15,"1.15+"))))</f>
        <v>0.85-&lt;1.00</v>
      </c>
      <c r="O485" t="s">
        <v>75</v>
      </c>
      <c r="P485" t="s">
        <v>26</v>
      </c>
      <c r="Q485">
        <v>4</v>
      </c>
      <c r="R48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85">
        <v>85</v>
      </c>
      <c r="T485" t="str" cm="1">
        <f t="array" ref="T485">_xlfn.IFS(EmployeeData[[#This Row],[Engagement Score]]&lt;50,"Low",EmployeeData[[#This Row],[Engagement Score]]
&lt;70,"Moderate",
EmployeeData[[#This Row],[Engagement Score]]&lt;85,"High",TRUE,"Very high")</f>
        <v>Very high</v>
      </c>
      <c r="U485">
        <v>5</v>
      </c>
      <c r="V485">
        <v>4</v>
      </c>
      <c r="W485" t="s">
        <v>27</v>
      </c>
      <c r="X485" t="s">
        <v>26</v>
      </c>
      <c r="Y485">
        <v>44</v>
      </c>
      <c r="Z485" t="s">
        <v>26</v>
      </c>
      <c r="AA485">
        <f>IF(EmployeeData[[#This Row],[Attrition]]="Yes",1,0)</f>
        <v>0</v>
      </c>
    </row>
    <row r="486" spans="1:27">
      <c r="A486" t="s">
        <v>537</v>
      </c>
      <c r="B486" t="str">
        <f>VLOOKUP(EmployeeData[[#This Row],[Employee ID]],GenderData[#All],2,FALSE)</f>
        <v>Male</v>
      </c>
      <c r="C486" t="s">
        <v>40</v>
      </c>
      <c r="D486" t="s">
        <v>40</v>
      </c>
      <c r="E486" t="s">
        <v>23</v>
      </c>
      <c r="F486" t="s">
        <v>24</v>
      </c>
      <c r="G486">
        <v>32</v>
      </c>
      <c r="H486" t="str">
        <f>IF(EmployeeData[[#This Row],[Age]]&lt;=31,"18-31",IF(EmployeeData[[#This Row],[Age]]&lt;=45,"32-45",IF(EmployeeData[[#This Row],[Age]]&lt;=59,"46-59",IF(EmployeeData[[#This Row],[Age]]&lt;=73,"60-73"))))</f>
        <v>32-45</v>
      </c>
      <c r="I486">
        <v>6.8</v>
      </c>
      <c r="J48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86">
        <v>0.2</v>
      </c>
      <c r="L486" s="2">
        <v>48400</v>
      </c>
      <c r="M486" s="3">
        <v>1.02</v>
      </c>
      <c r="N486" s="3" t="str">
        <f>IF(EmployeeData[[#This Row],[Compa-Ratio]]&lt;0.85,"less than 0.85",IF(EmployeeData[[#This Row],[Compa-Ratio]]&lt;1,"0.85-&lt;1.00",IF(EmployeeData[[#This Row],[Compa-Ratio]]&lt;1.15,"1.00-&lt;1.15",IF(EmployeeData[[#This Row],[Compa-Ratio]]&gt;=1.15,"1.15+"))))</f>
        <v>1.00-&lt;1.15</v>
      </c>
      <c r="O486" t="s">
        <v>25</v>
      </c>
      <c r="P486" t="s">
        <v>26</v>
      </c>
      <c r="Q486">
        <v>13</v>
      </c>
      <c r="R48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86">
        <v>79</v>
      </c>
      <c r="T486" t="str" cm="1">
        <f t="array" ref="T486">_xlfn.IFS(EmployeeData[[#This Row],[Engagement Score]]&lt;50,"Low",EmployeeData[[#This Row],[Engagement Score]]
&lt;70,"Moderate",
EmployeeData[[#This Row],[Engagement Score]]&lt;85,"High",TRUE,"Very high")</f>
        <v>High</v>
      </c>
      <c r="U486">
        <v>2</v>
      </c>
      <c r="V486">
        <v>4.0999999999999996</v>
      </c>
      <c r="W486" t="s">
        <v>33</v>
      </c>
      <c r="X486" t="s">
        <v>26</v>
      </c>
      <c r="Y486">
        <v>17</v>
      </c>
      <c r="Z486" t="s">
        <v>26</v>
      </c>
      <c r="AA486">
        <f>IF(EmployeeData[[#This Row],[Attrition]]="Yes",1,0)</f>
        <v>0</v>
      </c>
    </row>
    <row r="487" spans="1:27">
      <c r="A487" t="s">
        <v>538</v>
      </c>
      <c r="B487" t="str">
        <f>VLOOKUP(EmployeeData[[#This Row],[Employee ID]],GenderData[#All],2,FALSE)</f>
        <v>Male</v>
      </c>
      <c r="C487" t="s">
        <v>29</v>
      </c>
      <c r="D487" t="s">
        <v>30</v>
      </c>
      <c r="E487" t="s">
        <v>45</v>
      </c>
      <c r="F487" t="s">
        <v>24</v>
      </c>
      <c r="G487">
        <v>28</v>
      </c>
      <c r="H487" t="str">
        <f>IF(EmployeeData[[#This Row],[Age]]&lt;=31,"18-31",IF(EmployeeData[[#This Row],[Age]]&lt;=45,"32-45",IF(EmployeeData[[#This Row],[Age]]&lt;=59,"46-59",IF(EmployeeData[[#This Row],[Age]]&lt;=73,"60-73"))))</f>
        <v>18-31</v>
      </c>
      <c r="I487">
        <v>11.4</v>
      </c>
      <c r="J48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487">
        <v>1.9</v>
      </c>
      <c r="L487" s="2">
        <v>38800</v>
      </c>
      <c r="M487" s="3">
        <v>0.79</v>
      </c>
      <c r="N487" s="3" t="str">
        <f>IF(EmployeeData[[#This Row],[Compa-Ratio]]&lt;0.85,"less than 0.85",IF(EmployeeData[[#This Row],[Compa-Ratio]]&lt;1,"0.85-&lt;1.00",IF(EmployeeData[[#This Row],[Compa-Ratio]]&lt;1.15,"1.00-&lt;1.15",IF(EmployeeData[[#This Row],[Compa-Ratio]]&gt;=1.15,"1.15+"))))</f>
        <v>less than 0.85</v>
      </c>
      <c r="O487" t="s">
        <v>25</v>
      </c>
      <c r="P487" t="s">
        <v>38</v>
      </c>
      <c r="Q487">
        <v>16</v>
      </c>
      <c r="R48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87">
        <v>67</v>
      </c>
      <c r="T487" t="str" cm="1">
        <f t="array" ref="T487">_xlfn.IFS(EmployeeData[[#This Row],[Engagement Score]]&lt;50,"Low",EmployeeData[[#This Row],[Engagement Score]]
&lt;70,"Moderate",
EmployeeData[[#This Row],[Engagement Score]]&lt;85,"High",TRUE,"Very high")</f>
        <v>Moderate</v>
      </c>
      <c r="U487">
        <v>2</v>
      </c>
      <c r="V487">
        <v>3.7</v>
      </c>
      <c r="W487" t="s">
        <v>33</v>
      </c>
      <c r="X487" t="s">
        <v>26</v>
      </c>
      <c r="Y487">
        <v>13</v>
      </c>
      <c r="Z487" t="s">
        <v>26</v>
      </c>
      <c r="AA487">
        <f>IF(EmployeeData[[#This Row],[Attrition]]="Yes",1,0)</f>
        <v>0</v>
      </c>
    </row>
    <row r="488" spans="1:27">
      <c r="A488" t="s">
        <v>539</v>
      </c>
      <c r="B488" t="str">
        <f>VLOOKUP(EmployeeData[[#This Row],[Employee ID]],GenderData[#All],2,FALSE)</f>
        <v>Male</v>
      </c>
      <c r="C488" t="s">
        <v>48</v>
      </c>
      <c r="D488" t="s">
        <v>49</v>
      </c>
      <c r="E488" t="s">
        <v>45</v>
      </c>
      <c r="F488" t="s">
        <v>24</v>
      </c>
      <c r="G488">
        <v>36</v>
      </c>
      <c r="H488" t="str">
        <f>IF(EmployeeData[[#This Row],[Age]]&lt;=31,"18-31",IF(EmployeeData[[#This Row],[Age]]&lt;=45,"32-45",IF(EmployeeData[[#This Row],[Age]]&lt;=59,"46-59",IF(EmployeeData[[#This Row],[Age]]&lt;=73,"60-73"))))</f>
        <v>32-45</v>
      </c>
      <c r="I488">
        <v>9.4</v>
      </c>
      <c r="J48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88">
        <v>1.9</v>
      </c>
      <c r="L488" s="2">
        <v>49800</v>
      </c>
      <c r="M488" s="3">
        <v>1.03</v>
      </c>
      <c r="N488" s="3" t="str">
        <f>IF(EmployeeData[[#This Row],[Compa-Ratio]]&lt;0.85,"less than 0.85",IF(EmployeeData[[#This Row],[Compa-Ratio]]&lt;1,"0.85-&lt;1.00",IF(EmployeeData[[#This Row],[Compa-Ratio]]&lt;1.15,"1.00-&lt;1.15",IF(EmployeeData[[#This Row],[Compa-Ratio]]&gt;=1.15,"1.15+"))))</f>
        <v>1.00-&lt;1.15</v>
      </c>
      <c r="O488" t="s">
        <v>75</v>
      </c>
      <c r="P488" t="s">
        <v>26</v>
      </c>
      <c r="Q488">
        <v>33</v>
      </c>
      <c r="R48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88">
        <v>51</v>
      </c>
      <c r="T488" t="str" cm="1">
        <f t="array" ref="T488">_xlfn.IFS(EmployeeData[[#This Row],[Engagement Score]]&lt;50,"Low",EmployeeData[[#This Row],[Engagement Score]]
&lt;70,"Moderate",
EmployeeData[[#This Row],[Engagement Score]]&lt;85,"High",TRUE,"Very high")</f>
        <v>Moderate</v>
      </c>
      <c r="U488">
        <v>5</v>
      </c>
      <c r="V488">
        <v>3.2</v>
      </c>
      <c r="W488" t="s">
        <v>33</v>
      </c>
      <c r="X488" t="s">
        <v>26</v>
      </c>
      <c r="Y488">
        <v>42</v>
      </c>
      <c r="Z488" t="s">
        <v>26</v>
      </c>
      <c r="AA488">
        <f>IF(EmployeeData[[#This Row],[Attrition]]="Yes",1,0)</f>
        <v>0</v>
      </c>
    </row>
    <row r="489" spans="1:27">
      <c r="A489" t="s">
        <v>540</v>
      </c>
      <c r="B489" t="str">
        <f>VLOOKUP(EmployeeData[[#This Row],[Employee ID]],GenderData[#All],2,FALSE)</f>
        <v>Male</v>
      </c>
      <c r="C489" t="s">
        <v>66</v>
      </c>
      <c r="D489" t="s">
        <v>67</v>
      </c>
      <c r="E489" t="s">
        <v>45</v>
      </c>
      <c r="F489" t="s">
        <v>32</v>
      </c>
      <c r="G489">
        <v>37</v>
      </c>
      <c r="H489" t="str">
        <f>IF(EmployeeData[[#This Row],[Age]]&lt;=31,"18-31",IF(EmployeeData[[#This Row],[Age]]&lt;=45,"32-45",IF(EmployeeData[[#This Row],[Age]]&lt;=59,"46-59",IF(EmployeeData[[#This Row],[Age]]&lt;=73,"60-73"))))</f>
        <v>32-45</v>
      </c>
      <c r="I489">
        <v>2.6</v>
      </c>
      <c r="J48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89">
        <v>2.6</v>
      </c>
      <c r="L489" s="2">
        <v>54900</v>
      </c>
      <c r="M489" s="3">
        <v>0.9</v>
      </c>
      <c r="N489" s="3" t="str">
        <f>IF(EmployeeData[[#This Row],[Compa-Ratio]]&lt;0.85,"less than 0.85",IF(EmployeeData[[#This Row],[Compa-Ratio]]&lt;1,"0.85-&lt;1.00",IF(EmployeeData[[#This Row],[Compa-Ratio]]&lt;1.15,"1.00-&lt;1.15",IF(EmployeeData[[#This Row],[Compa-Ratio]]&gt;=1.15,"1.15+"))))</f>
        <v>0.85-&lt;1.00</v>
      </c>
      <c r="O489" t="s">
        <v>53</v>
      </c>
      <c r="P489" t="s">
        <v>38</v>
      </c>
      <c r="Q489">
        <v>4</v>
      </c>
      <c r="R48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489">
        <v>80</v>
      </c>
      <c r="T489" t="str" cm="1">
        <f t="array" ref="T489">_xlfn.IFS(EmployeeData[[#This Row],[Engagement Score]]&lt;50,"Low",EmployeeData[[#This Row],[Engagement Score]]
&lt;70,"Moderate",
EmployeeData[[#This Row],[Engagement Score]]&lt;85,"High",TRUE,"Very high")</f>
        <v>High</v>
      </c>
      <c r="U489">
        <v>6</v>
      </c>
      <c r="V489">
        <v>1.8</v>
      </c>
      <c r="W489" t="s">
        <v>33</v>
      </c>
      <c r="X489" t="s">
        <v>26</v>
      </c>
      <c r="Y489">
        <v>36</v>
      </c>
      <c r="Z489" t="s">
        <v>26</v>
      </c>
      <c r="AA489">
        <f>IF(EmployeeData[[#This Row],[Attrition]]="Yes",1,0)</f>
        <v>0</v>
      </c>
    </row>
    <row r="490" spans="1:27">
      <c r="A490" t="s">
        <v>541</v>
      </c>
      <c r="B490" t="str">
        <f>VLOOKUP(EmployeeData[[#This Row],[Employee ID]],GenderData[#All],2,FALSE)</f>
        <v>Male</v>
      </c>
      <c r="C490" t="s">
        <v>29</v>
      </c>
      <c r="D490" t="s">
        <v>30</v>
      </c>
      <c r="E490" t="s">
        <v>23</v>
      </c>
      <c r="F490" t="s">
        <v>24</v>
      </c>
      <c r="G490">
        <v>41</v>
      </c>
      <c r="H490" t="str">
        <f>IF(EmployeeData[[#This Row],[Age]]&lt;=31,"18-31",IF(EmployeeData[[#This Row],[Age]]&lt;=45,"32-45",IF(EmployeeData[[#This Row],[Age]]&lt;=59,"46-59",IF(EmployeeData[[#This Row],[Age]]&lt;=73,"60-73"))))</f>
        <v>32-45</v>
      </c>
      <c r="I490">
        <v>4.7</v>
      </c>
      <c r="J49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0">
        <v>4.7</v>
      </c>
      <c r="L490" s="2">
        <v>57000</v>
      </c>
      <c r="M490" s="3">
        <v>1.2</v>
      </c>
      <c r="N490" s="3" t="str">
        <f>IF(EmployeeData[[#This Row],[Compa-Ratio]]&lt;0.85,"less than 0.85",IF(EmployeeData[[#This Row],[Compa-Ratio]]&lt;1,"0.85-&lt;1.00",IF(EmployeeData[[#This Row],[Compa-Ratio]]&lt;1.15,"1.00-&lt;1.15",IF(EmployeeData[[#This Row],[Compa-Ratio]]&gt;=1.15,"1.15+"))))</f>
        <v>1.15+</v>
      </c>
      <c r="O490" t="s">
        <v>25</v>
      </c>
      <c r="P490" t="s">
        <v>26</v>
      </c>
      <c r="Q490">
        <v>34</v>
      </c>
      <c r="R49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90">
        <v>47</v>
      </c>
      <c r="T490" t="str" cm="1">
        <f t="array" ref="T490">_xlfn.IFS(EmployeeData[[#This Row],[Engagement Score]]&lt;50,"Low",EmployeeData[[#This Row],[Engagement Score]]
&lt;70,"Moderate",
EmployeeData[[#This Row],[Engagement Score]]&lt;85,"High",TRUE,"Very high")</f>
        <v>Low</v>
      </c>
      <c r="U490">
        <v>4</v>
      </c>
      <c r="V490">
        <v>1</v>
      </c>
      <c r="W490" t="s">
        <v>33</v>
      </c>
      <c r="X490" t="s">
        <v>26</v>
      </c>
      <c r="Y490">
        <v>39</v>
      </c>
      <c r="Z490" t="s">
        <v>38</v>
      </c>
      <c r="AA490">
        <f>IF(EmployeeData[[#This Row],[Attrition]]="Yes",1,0)</f>
        <v>1</v>
      </c>
    </row>
    <row r="491" spans="1:27">
      <c r="A491" t="s">
        <v>542</v>
      </c>
      <c r="B491" t="str">
        <f>VLOOKUP(EmployeeData[[#This Row],[Employee ID]],GenderData[#All],2,FALSE)</f>
        <v>Male</v>
      </c>
      <c r="C491" t="s">
        <v>29</v>
      </c>
      <c r="D491" t="s">
        <v>30</v>
      </c>
      <c r="E491" t="s">
        <v>45</v>
      </c>
      <c r="F491" t="s">
        <v>24</v>
      </c>
      <c r="G491">
        <v>31</v>
      </c>
      <c r="H491" t="str">
        <f>IF(EmployeeData[[#This Row],[Age]]&lt;=31,"18-31",IF(EmployeeData[[#This Row],[Age]]&lt;=45,"32-45",IF(EmployeeData[[#This Row],[Age]]&lt;=59,"46-59",IF(EmployeeData[[#This Row],[Age]]&lt;=73,"60-73"))))</f>
        <v>18-31</v>
      </c>
      <c r="I491">
        <v>2.1</v>
      </c>
      <c r="J49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1">
        <v>2.1</v>
      </c>
      <c r="L491" s="2">
        <v>50800</v>
      </c>
      <c r="M491" s="3">
        <v>1.03</v>
      </c>
      <c r="N491" s="3" t="str">
        <f>IF(EmployeeData[[#This Row],[Compa-Ratio]]&lt;0.85,"less than 0.85",IF(EmployeeData[[#This Row],[Compa-Ratio]]&lt;1,"0.85-&lt;1.00",IF(EmployeeData[[#This Row],[Compa-Ratio]]&lt;1.15,"1.00-&lt;1.15",IF(EmployeeData[[#This Row],[Compa-Ratio]]&gt;=1.15,"1.15+"))))</f>
        <v>1.00-&lt;1.15</v>
      </c>
      <c r="O491" t="s">
        <v>37</v>
      </c>
      <c r="P491" t="s">
        <v>26</v>
      </c>
      <c r="Q491">
        <v>23</v>
      </c>
      <c r="R4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91">
        <v>88</v>
      </c>
      <c r="T491" t="str" cm="1">
        <f t="array" ref="T491">_xlfn.IFS(EmployeeData[[#This Row],[Engagement Score]]&lt;50,"Low",EmployeeData[[#This Row],[Engagement Score]]
&lt;70,"Moderate",
EmployeeData[[#This Row],[Engagement Score]]&lt;85,"High",TRUE,"Very high")</f>
        <v>Very high</v>
      </c>
      <c r="U491">
        <v>7</v>
      </c>
      <c r="V491">
        <v>3.4</v>
      </c>
      <c r="W491" t="s">
        <v>33</v>
      </c>
      <c r="X491" t="s">
        <v>26</v>
      </c>
      <c r="Y491">
        <v>13</v>
      </c>
      <c r="Z491" t="s">
        <v>26</v>
      </c>
      <c r="AA491">
        <f>IF(EmployeeData[[#This Row],[Attrition]]="Yes",1,0)</f>
        <v>0</v>
      </c>
    </row>
    <row r="492" spans="1:27">
      <c r="A492" t="s">
        <v>543</v>
      </c>
      <c r="B492" t="str">
        <f>VLOOKUP(EmployeeData[[#This Row],[Employee ID]],GenderData[#All],2,FALSE)</f>
        <v>Female</v>
      </c>
      <c r="C492" t="s">
        <v>21</v>
      </c>
      <c r="D492" t="s">
        <v>22</v>
      </c>
      <c r="E492" t="s">
        <v>23</v>
      </c>
      <c r="F492" t="s">
        <v>24</v>
      </c>
      <c r="G492">
        <v>45</v>
      </c>
      <c r="H492" t="str">
        <f>IF(EmployeeData[[#This Row],[Age]]&lt;=31,"18-31",IF(EmployeeData[[#This Row],[Age]]&lt;=45,"32-45",IF(EmployeeData[[#This Row],[Age]]&lt;=59,"46-59",IF(EmployeeData[[#This Row],[Age]]&lt;=73,"60-73"))))</f>
        <v>32-45</v>
      </c>
      <c r="I492">
        <v>2.2999999999999998</v>
      </c>
      <c r="J4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2">
        <v>1.3</v>
      </c>
      <c r="L492" s="2">
        <v>45900</v>
      </c>
      <c r="M492" s="3">
        <v>0.99</v>
      </c>
      <c r="N492" s="3" t="str">
        <f>IF(EmployeeData[[#This Row],[Compa-Ratio]]&lt;0.85,"less than 0.85",IF(EmployeeData[[#This Row],[Compa-Ratio]]&lt;1,"0.85-&lt;1.00",IF(EmployeeData[[#This Row],[Compa-Ratio]]&lt;1.15,"1.00-&lt;1.15",IF(EmployeeData[[#This Row],[Compa-Ratio]]&gt;=1.15,"1.15+"))))</f>
        <v>0.85-&lt;1.00</v>
      </c>
      <c r="O492" t="s">
        <v>25</v>
      </c>
      <c r="P492" t="s">
        <v>26</v>
      </c>
      <c r="Q492">
        <v>20</v>
      </c>
      <c r="R49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92">
        <v>70</v>
      </c>
      <c r="T492" t="str" cm="1">
        <f t="array" ref="T492">_xlfn.IFS(EmployeeData[[#This Row],[Engagement Score]]&lt;50,"Low",EmployeeData[[#This Row],[Engagement Score]]
&lt;70,"Moderate",
EmployeeData[[#This Row],[Engagement Score]]&lt;85,"High",TRUE,"Very high")</f>
        <v>High</v>
      </c>
      <c r="U492">
        <v>1</v>
      </c>
      <c r="V492">
        <v>8</v>
      </c>
      <c r="W492" t="s">
        <v>33</v>
      </c>
      <c r="X492" t="s">
        <v>26</v>
      </c>
      <c r="Y492">
        <v>6</v>
      </c>
      <c r="Z492" t="s">
        <v>26</v>
      </c>
      <c r="AA492">
        <f>IF(EmployeeData[[#This Row],[Attrition]]="Yes",1,0)</f>
        <v>0</v>
      </c>
    </row>
    <row r="493" spans="1:27">
      <c r="A493" t="s">
        <v>544</v>
      </c>
      <c r="B493" t="str">
        <f>VLOOKUP(EmployeeData[[#This Row],[Employee ID]],GenderData[#All],2,FALSE)</f>
        <v>Female</v>
      </c>
      <c r="C493" t="s">
        <v>40</v>
      </c>
      <c r="D493" t="s">
        <v>40</v>
      </c>
      <c r="E493" t="s">
        <v>45</v>
      </c>
      <c r="F493" t="s">
        <v>24</v>
      </c>
      <c r="G493">
        <v>40</v>
      </c>
      <c r="H493" t="str">
        <f>IF(EmployeeData[[#This Row],[Age]]&lt;=31,"18-31",IF(EmployeeData[[#This Row],[Age]]&lt;=45,"32-45",IF(EmployeeData[[#This Row],[Age]]&lt;=59,"46-59",IF(EmployeeData[[#This Row],[Age]]&lt;=73,"60-73"))))</f>
        <v>32-45</v>
      </c>
      <c r="I493">
        <v>3.7</v>
      </c>
      <c r="J49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3">
        <v>2.4</v>
      </c>
      <c r="L493" s="2">
        <v>44100</v>
      </c>
      <c r="M493" s="3">
        <v>0.95</v>
      </c>
      <c r="N493" s="3" t="str">
        <f>IF(EmployeeData[[#This Row],[Compa-Ratio]]&lt;0.85,"less than 0.85",IF(EmployeeData[[#This Row],[Compa-Ratio]]&lt;1,"0.85-&lt;1.00",IF(EmployeeData[[#This Row],[Compa-Ratio]]&lt;1.15,"1.00-&lt;1.15",IF(EmployeeData[[#This Row],[Compa-Ratio]]&gt;=1.15,"1.15+"))))</f>
        <v>0.85-&lt;1.00</v>
      </c>
      <c r="O493" t="s">
        <v>37</v>
      </c>
      <c r="P493" t="s">
        <v>26</v>
      </c>
      <c r="Q493">
        <v>7</v>
      </c>
      <c r="R49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93">
        <v>86</v>
      </c>
      <c r="T493" t="str" cm="1">
        <f t="array" ref="T493">_xlfn.IFS(EmployeeData[[#This Row],[Engagement Score]]&lt;50,"Low",EmployeeData[[#This Row],[Engagement Score]]
&lt;70,"Moderate",
EmployeeData[[#This Row],[Engagement Score]]&lt;85,"High",TRUE,"Very high")</f>
        <v>Very high</v>
      </c>
      <c r="U493">
        <v>2</v>
      </c>
      <c r="V493">
        <v>3.3</v>
      </c>
      <c r="W493" t="s">
        <v>33</v>
      </c>
      <c r="X493" t="s">
        <v>26</v>
      </c>
      <c r="Y493">
        <v>26</v>
      </c>
      <c r="Z493" t="s">
        <v>38</v>
      </c>
      <c r="AA493">
        <f>IF(EmployeeData[[#This Row],[Attrition]]="Yes",1,0)</f>
        <v>1</v>
      </c>
    </row>
    <row r="494" spans="1:27">
      <c r="A494" t="s">
        <v>545</v>
      </c>
      <c r="B494" t="str">
        <f>VLOOKUP(EmployeeData[[#This Row],[Employee ID]],GenderData[#All],2,FALSE)</f>
        <v>Female</v>
      </c>
      <c r="C494" t="s">
        <v>66</v>
      </c>
      <c r="D494" t="s">
        <v>67</v>
      </c>
      <c r="E494" t="s">
        <v>45</v>
      </c>
      <c r="F494" t="s">
        <v>24</v>
      </c>
      <c r="G494">
        <v>35</v>
      </c>
      <c r="H494" t="str">
        <f>IF(EmployeeData[[#This Row],[Age]]&lt;=31,"18-31",IF(EmployeeData[[#This Row],[Age]]&lt;=45,"32-45",IF(EmployeeData[[#This Row],[Age]]&lt;=59,"46-59",IF(EmployeeData[[#This Row],[Age]]&lt;=73,"60-73"))))</f>
        <v>32-45</v>
      </c>
      <c r="I494">
        <v>2.2000000000000002</v>
      </c>
      <c r="J49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4">
        <v>2.2000000000000002</v>
      </c>
      <c r="L494" s="2">
        <v>47400</v>
      </c>
      <c r="M494" s="3">
        <v>0.95</v>
      </c>
      <c r="N494" s="3" t="str">
        <f>IF(EmployeeData[[#This Row],[Compa-Ratio]]&lt;0.85,"less than 0.85",IF(EmployeeData[[#This Row],[Compa-Ratio]]&lt;1,"0.85-&lt;1.00",IF(EmployeeData[[#This Row],[Compa-Ratio]]&lt;1.15,"1.00-&lt;1.15",IF(EmployeeData[[#This Row],[Compa-Ratio]]&gt;=1.15,"1.15+"))))</f>
        <v>0.85-&lt;1.00</v>
      </c>
      <c r="O494" t="s">
        <v>25</v>
      </c>
      <c r="P494" t="s">
        <v>26</v>
      </c>
      <c r="Q494">
        <v>21</v>
      </c>
      <c r="R49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94">
        <v>66</v>
      </c>
      <c r="T494" t="str" cm="1">
        <f t="array" ref="T494">_xlfn.IFS(EmployeeData[[#This Row],[Engagement Score]]&lt;50,"Low",EmployeeData[[#This Row],[Engagement Score]]
&lt;70,"Moderate",
EmployeeData[[#This Row],[Engagement Score]]&lt;85,"High",TRUE,"Very high")</f>
        <v>Moderate</v>
      </c>
      <c r="U494">
        <v>2</v>
      </c>
      <c r="V494">
        <v>6.2</v>
      </c>
      <c r="W494" t="s">
        <v>50</v>
      </c>
      <c r="X494" t="s">
        <v>26</v>
      </c>
      <c r="Y494">
        <v>28</v>
      </c>
      <c r="Z494" t="s">
        <v>26</v>
      </c>
      <c r="AA494">
        <f>IF(EmployeeData[[#This Row],[Attrition]]="Yes",1,0)</f>
        <v>0</v>
      </c>
    </row>
    <row r="495" spans="1:27">
      <c r="A495" t="s">
        <v>546</v>
      </c>
      <c r="B495" t="str">
        <f>VLOOKUP(EmployeeData[[#This Row],[Employee ID]],GenderData[#All],2,FALSE)</f>
        <v>Male</v>
      </c>
      <c r="C495" t="s">
        <v>43</v>
      </c>
      <c r="D495" t="s">
        <v>44</v>
      </c>
      <c r="E495" t="s">
        <v>23</v>
      </c>
      <c r="F495" t="s">
        <v>62</v>
      </c>
      <c r="G495">
        <v>32</v>
      </c>
      <c r="H495" t="str">
        <f>IF(EmployeeData[[#This Row],[Age]]&lt;=31,"18-31",IF(EmployeeData[[#This Row],[Age]]&lt;=45,"32-45",IF(EmployeeData[[#This Row],[Age]]&lt;=59,"46-59",IF(EmployeeData[[#This Row],[Age]]&lt;=73,"60-73"))))</f>
        <v>32-45</v>
      </c>
      <c r="I495">
        <v>2.5</v>
      </c>
      <c r="J49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5">
        <v>1.4</v>
      </c>
      <c r="L495" s="2">
        <v>38400</v>
      </c>
      <c r="M495" s="3">
        <v>1.04</v>
      </c>
      <c r="N495" s="3" t="str">
        <f>IF(EmployeeData[[#This Row],[Compa-Ratio]]&lt;0.85,"less than 0.85",IF(EmployeeData[[#This Row],[Compa-Ratio]]&lt;1,"0.85-&lt;1.00",IF(EmployeeData[[#This Row],[Compa-Ratio]]&lt;1.15,"1.00-&lt;1.15",IF(EmployeeData[[#This Row],[Compa-Ratio]]&gt;=1.15,"1.15+"))))</f>
        <v>1.00-&lt;1.15</v>
      </c>
      <c r="O495" t="s">
        <v>37</v>
      </c>
      <c r="P495" t="s">
        <v>26</v>
      </c>
      <c r="Q495">
        <v>9</v>
      </c>
      <c r="R49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95">
        <v>75</v>
      </c>
      <c r="T495" t="str" cm="1">
        <f t="array" ref="T495">_xlfn.IFS(EmployeeData[[#This Row],[Engagement Score]]&lt;50,"Low",EmployeeData[[#This Row],[Engagement Score]]
&lt;70,"Moderate",
EmployeeData[[#This Row],[Engagement Score]]&lt;85,"High",TRUE,"Very high")</f>
        <v>High</v>
      </c>
      <c r="U495">
        <v>3</v>
      </c>
      <c r="V495">
        <v>0.5</v>
      </c>
      <c r="W495" t="s">
        <v>50</v>
      </c>
      <c r="X495" t="s">
        <v>38</v>
      </c>
      <c r="Y495">
        <v>28</v>
      </c>
      <c r="Z495" t="s">
        <v>26</v>
      </c>
      <c r="AA495">
        <f>IF(EmployeeData[[#This Row],[Attrition]]="Yes",1,0)</f>
        <v>0</v>
      </c>
    </row>
    <row r="496" spans="1:27">
      <c r="A496" t="s">
        <v>547</v>
      </c>
      <c r="B496" t="str">
        <f>VLOOKUP(EmployeeData[[#This Row],[Employee ID]],GenderData[#All],2,FALSE)</f>
        <v>Male</v>
      </c>
      <c r="C496" t="s">
        <v>21</v>
      </c>
      <c r="D496" t="s">
        <v>22</v>
      </c>
      <c r="E496" t="s">
        <v>45</v>
      </c>
      <c r="F496" t="s">
        <v>32</v>
      </c>
      <c r="G496">
        <v>36</v>
      </c>
      <c r="H496" t="str">
        <f>IF(EmployeeData[[#This Row],[Age]]&lt;=31,"18-31",IF(EmployeeData[[#This Row],[Age]]&lt;=45,"32-45",IF(EmployeeData[[#This Row],[Age]]&lt;=59,"46-59",IF(EmployeeData[[#This Row],[Age]]&lt;=73,"60-73"))))</f>
        <v>32-45</v>
      </c>
      <c r="I496">
        <v>4.5999999999999996</v>
      </c>
      <c r="J49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496">
        <v>0.4</v>
      </c>
      <c r="L496" s="2">
        <v>61800</v>
      </c>
      <c r="M496" s="3">
        <v>1.03</v>
      </c>
      <c r="N496" s="3" t="str">
        <f>IF(EmployeeData[[#This Row],[Compa-Ratio]]&lt;0.85,"less than 0.85",IF(EmployeeData[[#This Row],[Compa-Ratio]]&lt;1,"0.85-&lt;1.00",IF(EmployeeData[[#This Row],[Compa-Ratio]]&lt;1.15,"1.00-&lt;1.15",IF(EmployeeData[[#This Row],[Compa-Ratio]]&gt;=1.15,"1.15+"))))</f>
        <v>1.00-&lt;1.15</v>
      </c>
      <c r="O496" t="s">
        <v>25</v>
      </c>
      <c r="P496" t="s">
        <v>38</v>
      </c>
      <c r="Q496">
        <v>27</v>
      </c>
      <c r="R49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496">
        <v>76</v>
      </c>
      <c r="T496" t="str" cm="1">
        <f t="array" ref="T496">_xlfn.IFS(EmployeeData[[#This Row],[Engagement Score]]&lt;50,"Low",EmployeeData[[#This Row],[Engagement Score]]
&lt;70,"Moderate",
EmployeeData[[#This Row],[Engagement Score]]&lt;85,"High",TRUE,"Very high")</f>
        <v>High</v>
      </c>
      <c r="U496">
        <v>4</v>
      </c>
      <c r="V496">
        <v>3.3</v>
      </c>
      <c r="W496" t="s">
        <v>27</v>
      </c>
      <c r="X496" t="s">
        <v>26</v>
      </c>
      <c r="Y496">
        <v>42</v>
      </c>
      <c r="Z496" t="s">
        <v>26</v>
      </c>
      <c r="AA496">
        <f>IF(EmployeeData[[#This Row],[Attrition]]="Yes",1,0)</f>
        <v>0</v>
      </c>
    </row>
    <row r="497" spans="1:27">
      <c r="A497" t="s">
        <v>548</v>
      </c>
      <c r="B497" t="str">
        <f>VLOOKUP(EmployeeData[[#This Row],[Employee ID]],GenderData[#All],2,FALSE)</f>
        <v>Female</v>
      </c>
      <c r="C497" t="s">
        <v>21</v>
      </c>
      <c r="D497" t="s">
        <v>22</v>
      </c>
      <c r="E497" t="s">
        <v>45</v>
      </c>
      <c r="F497" t="s">
        <v>32</v>
      </c>
      <c r="G497">
        <v>31</v>
      </c>
      <c r="H497" t="str">
        <f>IF(EmployeeData[[#This Row],[Age]]&lt;=31,"18-31",IF(EmployeeData[[#This Row],[Age]]&lt;=45,"32-45",IF(EmployeeData[[#This Row],[Age]]&lt;=59,"46-59",IF(EmployeeData[[#This Row],[Age]]&lt;=73,"60-73"))))</f>
        <v>18-31</v>
      </c>
      <c r="I497">
        <v>5.5</v>
      </c>
      <c r="J4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97">
        <v>1.7</v>
      </c>
      <c r="L497" s="2">
        <v>60500</v>
      </c>
      <c r="M497" s="3">
        <v>0.97</v>
      </c>
      <c r="N497" s="3" t="str">
        <f>IF(EmployeeData[[#This Row],[Compa-Ratio]]&lt;0.85,"less than 0.85",IF(EmployeeData[[#This Row],[Compa-Ratio]]&lt;1,"0.85-&lt;1.00",IF(EmployeeData[[#This Row],[Compa-Ratio]]&lt;1.15,"1.00-&lt;1.15",IF(EmployeeData[[#This Row],[Compa-Ratio]]&gt;=1.15,"1.15+"))))</f>
        <v>0.85-&lt;1.00</v>
      </c>
      <c r="O497" t="s">
        <v>25</v>
      </c>
      <c r="P497" t="s">
        <v>26</v>
      </c>
      <c r="Q497">
        <v>7</v>
      </c>
      <c r="R49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97">
        <v>71</v>
      </c>
      <c r="T497" t="str" cm="1">
        <f t="array" ref="T497">_xlfn.IFS(EmployeeData[[#This Row],[Engagement Score]]&lt;50,"Low",EmployeeData[[#This Row],[Engagement Score]]
&lt;70,"Moderate",
EmployeeData[[#This Row],[Engagement Score]]&lt;85,"High",TRUE,"Very high")</f>
        <v>High</v>
      </c>
      <c r="U497">
        <v>1</v>
      </c>
      <c r="V497">
        <v>1.7</v>
      </c>
      <c r="W497" t="s">
        <v>33</v>
      </c>
      <c r="X497" t="s">
        <v>26</v>
      </c>
      <c r="Y497">
        <v>3</v>
      </c>
      <c r="Z497" t="s">
        <v>26</v>
      </c>
      <c r="AA497">
        <f>IF(EmployeeData[[#This Row],[Attrition]]="Yes",1,0)</f>
        <v>0</v>
      </c>
    </row>
    <row r="498" spans="1:27">
      <c r="A498" t="s">
        <v>549</v>
      </c>
      <c r="B498" t="str">
        <f>VLOOKUP(EmployeeData[[#This Row],[Employee ID]],GenderData[#All],2,FALSE)</f>
        <v>Male</v>
      </c>
      <c r="C498" t="s">
        <v>40</v>
      </c>
      <c r="D498" t="s">
        <v>40</v>
      </c>
      <c r="E498" t="s">
        <v>23</v>
      </c>
      <c r="F498" t="s">
        <v>32</v>
      </c>
      <c r="G498">
        <v>39</v>
      </c>
      <c r="H498" t="str">
        <f>IF(EmployeeData[[#This Row],[Age]]&lt;=31,"18-31",IF(EmployeeData[[#This Row],[Age]]&lt;=45,"32-45",IF(EmployeeData[[#This Row],[Age]]&lt;=59,"46-59",IF(EmployeeData[[#This Row],[Age]]&lt;=73,"60-73"))))</f>
        <v>32-45</v>
      </c>
      <c r="I498">
        <v>5.4</v>
      </c>
      <c r="J49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98">
        <v>5</v>
      </c>
      <c r="L498" s="2">
        <v>62400</v>
      </c>
      <c r="M498" s="3">
        <v>0.94</v>
      </c>
      <c r="N498" s="3" t="str">
        <f>IF(EmployeeData[[#This Row],[Compa-Ratio]]&lt;0.85,"less than 0.85",IF(EmployeeData[[#This Row],[Compa-Ratio]]&lt;1,"0.85-&lt;1.00",IF(EmployeeData[[#This Row],[Compa-Ratio]]&lt;1.15,"1.00-&lt;1.15",IF(EmployeeData[[#This Row],[Compa-Ratio]]&gt;=1.15,"1.15+"))))</f>
        <v>0.85-&lt;1.00</v>
      </c>
      <c r="O498" t="s">
        <v>53</v>
      </c>
      <c r="P498" t="s">
        <v>38</v>
      </c>
      <c r="Q498">
        <v>15</v>
      </c>
      <c r="R4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498">
        <v>69</v>
      </c>
      <c r="T498" t="str" cm="1">
        <f t="array" ref="T498">_xlfn.IFS(EmployeeData[[#This Row],[Engagement Score]]&lt;50,"Low",EmployeeData[[#This Row],[Engagement Score]]
&lt;70,"Moderate",
EmployeeData[[#This Row],[Engagement Score]]&lt;85,"High",TRUE,"Very high")</f>
        <v>Moderate</v>
      </c>
      <c r="U498">
        <v>3</v>
      </c>
      <c r="V498">
        <v>1.1000000000000001</v>
      </c>
      <c r="W498" t="s">
        <v>33</v>
      </c>
      <c r="X498" t="s">
        <v>26</v>
      </c>
      <c r="Y498">
        <v>34</v>
      </c>
      <c r="Z498" t="s">
        <v>26</v>
      </c>
      <c r="AA498">
        <f>IF(EmployeeData[[#This Row],[Attrition]]="Yes",1,0)</f>
        <v>0</v>
      </c>
    </row>
    <row r="499" spans="1:27">
      <c r="A499" t="s">
        <v>550</v>
      </c>
      <c r="B499" t="str">
        <f>VLOOKUP(EmployeeData[[#This Row],[Employee ID]],GenderData[#All],2,FALSE)</f>
        <v>Male</v>
      </c>
      <c r="C499" t="s">
        <v>48</v>
      </c>
      <c r="D499" t="s">
        <v>49</v>
      </c>
      <c r="E499" t="s">
        <v>73</v>
      </c>
      <c r="F499" t="s">
        <v>24</v>
      </c>
      <c r="G499">
        <v>39</v>
      </c>
      <c r="H499" t="str">
        <f>IF(EmployeeData[[#This Row],[Age]]&lt;=31,"18-31",IF(EmployeeData[[#This Row],[Age]]&lt;=45,"32-45",IF(EmployeeData[[#This Row],[Age]]&lt;=59,"46-59",IF(EmployeeData[[#This Row],[Age]]&lt;=73,"60-73"))))</f>
        <v>32-45</v>
      </c>
      <c r="I499">
        <v>5.5</v>
      </c>
      <c r="J49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499">
        <v>0.4</v>
      </c>
      <c r="L499" s="2">
        <v>44800</v>
      </c>
      <c r="M499" s="3">
        <v>0.89</v>
      </c>
      <c r="N499" s="3" t="str">
        <f>IF(EmployeeData[[#This Row],[Compa-Ratio]]&lt;0.85,"less than 0.85",IF(EmployeeData[[#This Row],[Compa-Ratio]]&lt;1,"0.85-&lt;1.00",IF(EmployeeData[[#This Row],[Compa-Ratio]]&lt;1.15,"1.00-&lt;1.15",IF(EmployeeData[[#This Row],[Compa-Ratio]]&gt;=1.15,"1.15+"))))</f>
        <v>0.85-&lt;1.00</v>
      </c>
      <c r="O499" t="s">
        <v>25</v>
      </c>
      <c r="P499" t="s">
        <v>26</v>
      </c>
      <c r="Q499">
        <v>11</v>
      </c>
      <c r="R49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499">
        <v>72</v>
      </c>
      <c r="T499" t="str" cm="1">
        <f t="array" ref="T499">_xlfn.IFS(EmployeeData[[#This Row],[Engagement Score]]&lt;50,"Low",EmployeeData[[#This Row],[Engagement Score]]
&lt;70,"Moderate",
EmployeeData[[#This Row],[Engagement Score]]&lt;85,"High",TRUE,"Very high")</f>
        <v>High</v>
      </c>
      <c r="U499">
        <v>2</v>
      </c>
      <c r="V499">
        <v>6.9</v>
      </c>
      <c r="W499" t="s">
        <v>33</v>
      </c>
      <c r="X499" t="s">
        <v>26</v>
      </c>
      <c r="Y499">
        <v>11</v>
      </c>
      <c r="Z499" t="s">
        <v>26</v>
      </c>
      <c r="AA499">
        <f>IF(EmployeeData[[#This Row],[Attrition]]="Yes",1,0)</f>
        <v>0</v>
      </c>
    </row>
    <row r="500" spans="1:27">
      <c r="A500" t="s">
        <v>551</v>
      </c>
      <c r="B500" t="str">
        <f>VLOOKUP(EmployeeData[[#This Row],[Employee ID]],GenderData[#All],2,FALSE)</f>
        <v>Male</v>
      </c>
      <c r="C500" t="s">
        <v>29</v>
      </c>
      <c r="D500" t="s">
        <v>30</v>
      </c>
      <c r="E500" t="s">
        <v>31</v>
      </c>
      <c r="F500" t="s">
        <v>24</v>
      </c>
      <c r="G500">
        <v>40</v>
      </c>
      <c r="H500" t="str">
        <f>IF(EmployeeData[[#This Row],[Age]]&lt;=31,"18-31",IF(EmployeeData[[#This Row],[Age]]&lt;=45,"32-45",IF(EmployeeData[[#This Row],[Age]]&lt;=59,"46-59",IF(EmployeeData[[#This Row],[Age]]&lt;=73,"60-73"))))</f>
        <v>32-45</v>
      </c>
      <c r="I500">
        <v>1.3</v>
      </c>
      <c r="J50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00">
        <v>0.8</v>
      </c>
      <c r="L500" s="2">
        <v>46200</v>
      </c>
      <c r="M500" s="3">
        <v>0.96</v>
      </c>
      <c r="N500" s="3" t="str">
        <f>IF(EmployeeData[[#This Row],[Compa-Ratio]]&lt;0.85,"less than 0.85",IF(EmployeeData[[#This Row],[Compa-Ratio]]&lt;1,"0.85-&lt;1.00",IF(EmployeeData[[#This Row],[Compa-Ratio]]&lt;1.15,"1.00-&lt;1.15",IF(EmployeeData[[#This Row],[Compa-Ratio]]&gt;=1.15,"1.15+"))))</f>
        <v>0.85-&lt;1.00</v>
      </c>
      <c r="O500" t="s">
        <v>37</v>
      </c>
      <c r="P500" t="s">
        <v>38</v>
      </c>
      <c r="Q500">
        <v>7</v>
      </c>
      <c r="R50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00">
        <v>66</v>
      </c>
      <c r="T500" t="str" cm="1">
        <f t="array" ref="T500">_xlfn.IFS(EmployeeData[[#This Row],[Engagement Score]]&lt;50,"Low",EmployeeData[[#This Row],[Engagement Score]]
&lt;70,"Moderate",
EmployeeData[[#This Row],[Engagement Score]]&lt;85,"High",TRUE,"Very high")</f>
        <v>Moderate</v>
      </c>
      <c r="U500">
        <v>1</v>
      </c>
      <c r="V500">
        <v>1.9</v>
      </c>
      <c r="W500" t="s">
        <v>27</v>
      </c>
      <c r="X500" t="s">
        <v>26</v>
      </c>
      <c r="Y500">
        <v>34</v>
      </c>
      <c r="Z500" t="s">
        <v>26</v>
      </c>
      <c r="AA500">
        <f>IF(EmployeeData[[#This Row],[Attrition]]="Yes",1,0)</f>
        <v>0</v>
      </c>
    </row>
    <row r="501" spans="1:27">
      <c r="A501" t="s">
        <v>552</v>
      </c>
      <c r="B501" t="str">
        <f>VLOOKUP(EmployeeData[[#This Row],[Employee ID]],GenderData[#All],2,FALSE)</f>
        <v>Male</v>
      </c>
      <c r="C501" t="s">
        <v>29</v>
      </c>
      <c r="D501" t="s">
        <v>30</v>
      </c>
      <c r="E501" t="s">
        <v>23</v>
      </c>
      <c r="F501" t="s">
        <v>36</v>
      </c>
      <c r="G501">
        <v>54</v>
      </c>
      <c r="H501" t="str">
        <f>IF(EmployeeData[[#This Row],[Age]]&lt;=31,"18-31",IF(EmployeeData[[#This Row],[Age]]&lt;=45,"32-45",IF(EmployeeData[[#This Row],[Age]]&lt;=59,"46-59",IF(EmployeeData[[#This Row],[Age]]&lt;=73,"60-73"))))</f>
        <v>46-59</v>
      </c>
      <c r="I501">
        <v>2.1</v>
      </c>
      <c r="J50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01">
        <v>1</v>
      </c>
      <c r="L501" s="2">
        <v>60100</v>
      </c>
      <c r="M501" s="3">
        <v>0.74</v>
      </c>
      <c r="N501" s="3" t="str">
        <f>IF(EmployeeData[[#This Row],[Compa-Ratio]]&lt;0.85,"less than 0.85",IF(EmployeeData[[#This Row],[Compa-Ratio]]&lt;1,"0.85-&lt;1.00",IF(EmployeeData[[#This Row],[Compa-Ratio]]&lt;1.15,"1.00-&lt;1.15",IF(EmployeeData[[#This Row],[Compa-Ratio]]&gt;=1.15,"1.15+"))))</f>
        <v>less than 0.85</v>
      </c>
      <c r="O501" t="s">
        <v>75</v>
      </c>
      <c r="P501" t="s">
        <v>26</v>
      </c>
      <c r="Q501">
        <v>23</v>
      </c>
      <c r="R50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01">
        <v>52</v>
      </c>
      <c r="T501" t="str" cm="1">
        <f t="array" ref="T501">_xlfn.IFS(EmployeeData[[#This Row],[Engagement Score]]&lt;50,"Low",EmployeeData[[#This Row],[Engagement Score]]
&lt;70,"Moderate",
EmployeeData[[#This Row],[Engagement Score]]&lt;85,"High",TRUE,"Very high")</f>
        <v>Moderate</v>
      </c>
      <c r="U501">
        <v>7</v>
      </c>
      <c r="V501">
        <v>4</v>
      </c>
      <c r="W501" t="s">
        <v>33</v>
      </c>
      <c r="X501" t="s">
        <v>38</v>
      </c>
      <c r="Y501">
        <v>18</v>
      </c>
      <c r="Z501" t="s">
        <v>26</v>
      </c>
      <c r="AA501">
        <f>IF(EmployeeData[[#This Row],[Attrition]]="Yes",1,0)</f>
        <v>0</v>
      </c>
    </row>
    <row r="502" spans="1:27">
      <c r="A502" t="s">
        <v>553</v>
      </c>
      <c r="B502" t="str">
        <f>VLOOKUP(EmployeeData[[#This Row],[Employee ID]],GenderData[#All],2,FALSE)</f>
        <v>Female</v>
      </c>
      <c r="C502" t="s">
        <v>35</v>
      </c>
      <c r="D502" t="s">
        <v>22</v>
      </c>
      <c r="E502" t="s">
        <v>73</v>
      </c>
      <c r="F502" t="s">
        <v>32</v>
      </c>
      <c r="G502">
        <v>37</v>
      </c>
      <c r="H502" t="str">
        <f>IF(EmployeeData[[#This Row],[Age]]&lt;=31,"18-31",IF(EmployeeData[[#This Row],[Age]]&lt;=45,"32-45",IF(EmployeeData[[#This Row],[Age]]&lt;=59,"46-59",IF(EmployeeData[[#This Row],[Age]]&lt;=73,"60-73"))))</f>
        <v>32-45</v>
      </c>
      <c r="I502">
        <v>4</v>
      </c>
      <c r="J50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02">
        <v>0.8</v>
      </c>
      <c r="L502" s="2">
        <v>68600</v>
      </c>
      <c r="M502" s="3">
        <v>1.0900000000000001</v>
      </c>
      <c r="N502" s="3" t="str">
        <f>IF(EmployeeData[[#This Row],[Compa-Ratio]]&lt;0.85,"less than 0.85",IF(EmployeeData[[#This Row],[Compa-Ratio]]&lt;1,"0.85-&lt;1.00",IF(EmployeeData[[#This Row],[Compa-Ratio]]&lt;1.15,"1.00-&lt;1.15",IF(EmployeeData[[#This Row],[Compa-Ratio]]&gt;=1.15,"1.15+"))))</f>
        <v>1.00-&lt;1.15</v>
      </c>
      <c r="O502" t="s">
        <v>37</v>
      </c>
      <c r="P502" t="s">
        <v>26</v>
      </c>
      <c r="Q502">
        <v>21</v>
      </c>
      <c r="R50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02">
        <v>87</v>
      </c>
      <c r="T502" t="str" cm="1">
        <f t="array" ref="T502">_xlfn.IFS(EmployeeData[[#This Row],[Engagement Score]]&lt;50,"Low",EmployeeData[[#This Row],[Engagement Score]]
&lt;70,"Moderate",
EmployeeData[[#This Row],[Engagement Score]]&lt;85,"High",TRUE,"Very high")</f>
        <v>Very high</v>
      </c>
      <c r="U502">
        <v>4</v>
      </c>
      <c r="V502">
        <v>2.5</v>
      </c>
      <c r="W502" t="s">
        <v>33</v>
      </c>
      <c r="X502" t="s">
        <v>38</v>
      </c>
      <c r="Y502">
        <v>14</v>
      </c>
      <c r="Z502" t="s">
        <v>26</v>
      </c>
      <c r="AA502">
        <f>IF(EmployeeData[[#This Row],[Attrition]]="Yes",1,0)</f>
        <v>0</v>
      </c>
    </row>
    <row r="503" spans="1:27">
      <c r="A503" t="s">
        <v>554</v>
      </c>
      <c r="B503" t="str">
        <f>VLOOKUP(EmployeeData[[#This Row],[Employee ID]],GenderData[#All],2,FALSE)</f>
        <v>Male</v>
      </c>
      <c r="C503" t="s">
        <v>40</v>
      </c>
      <c r="D503" t="s">
        <v>40</v>
      </c>
      <c r="E503" t="s">
        <v>23</v>
      </c>
      <c r="F503" t="s">
        <v>24</v>
      </c>
      <c r="G503">
        <v>47</v>
      </c>
      <c r="H503" t="str">
        <f>IF(EmployeeData[[#This Row],[Age]]&lt;=31,"18-31",IF(EmployeeData[[#This Row],[Age]]&lt;=45,"32-45",IF(EmployeeData[[#This Row],[Age]]&lt;=59,"46-59",IF(EmployeeData[[#This Row],[Age]]&lt;=73,"60-73"))))</f>
        <v>46-59</v>
      </c>
      <c r="I503">
        <v>7.9</v>
      </c>
      <c r="J50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03">
        <v>3.5</v>
      </c>
      <c r="L503" s="2">
        <v>49600</v>
      </c>
      <c r="M503" s="3">
        <v>1.03</v>
      </c>
      <c r="N503" s="3" t="str">
        <f>IF(EmployeeData[[#This Row],[Compa-Ratio]]&lt;0.85,"less than 0.85",IF(EmployeeData[[#This Row],[Compa-Ratio]]&lt;1,"0.85-&lt;1.00",IF(EmployeeData[[#This Row],[Compa-Ratio]]&lt;1.15,"1.00-&lt;1.15",IF(EmployeeData[[#This Row],[Compa-Ratio]]&gt;=1.15,"1.15+"))))</f>
        <v>1.00-&lt;1.15</v>
      </c>
      <c r="O503" t="s">
        <v>25</v>
      </c>
      <c r="P503" t="s">
        <v>38</v>
      </c>
      <c r="Q503">
        <v>27</v>
      </c>
      <c r="R50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03">
        <v>79</v>
      </c>
      <c r="T503" t="str" cm="1">
        <f t="array" ref="T503">_xlfn.IFS(EmployeeData[[#This Row],[Engagement Score]]&lt;50,"Low",EmployeeData[[#This Row],[Engagement Score]]
&lt;70,"Moderate",
EmployeeData[[#This Row],[Engagement Score]]&lt;85,"High",TRUE,"Very high")</f>
        <v>High</v>
      </c>
      <c r="U503">
        <v>3</v>
      </c>
      <c r="V503">
        <v>0.8</v>
      </c>
      <c r="W503" t="s">
        <v>27</v>
      </c>
      <c r="X503" t="s">
        <v>26</v>
      </c>
      <c r="Y503">
        <v>17</v>
      </c>
      <c r="Z503" t="s">
        <v>26</v>
      </c>
      <c r="AA503">
        <f>IF(EmployeeData[[#This Row],[Attrition]]="Yes",1,0)</f>
        <v>0</v>
      </c>
    </row>
    <row r="504" spans="1:27">
      <c r="A504" t="s">
        <v>555</v>
      </c>
      <c r="B504" t="str">
        <f>VLOOKUP(EmployeeData[[#This Row],[Employee ID]],GenderData[#All],2,FALSE)</f>
        <v>Male</v>
      </c>
      <c r="C504" t="s">
        <v>66</v>
      </c>
      <c r="D504" t="s">
        <v>67</v>
      </c>
      <c r="E504" t="s">
        <v>55</v>
      </c>
      <c r="F504" t="s">
        <v>62</v>
      </c>
      <c r="G504">
        <v>40</v>
      </c>
      <c r="H504" t="str">
        <f>IF(EmployeeData[[#This Row],[Age]]&lt;=31,"18-31",IF(EmployeeData[[#This Row],[Age]]&lt;=45,"32-45",IF(EmployeeData[[#This Row],[Age]]&lt;=59,"46-59",IF(EmployeeData[[#This Row],[Age]]&lt;=73,"60-73"))))</f>
        <v>32-45</v>
      </c>
      <c r="I504">
        <v>15.4</v>
      </c>
      <c r="J504"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504">
        <v>1.1000000000000001</v>
      </c>
      <c r="L504" s="2">
        <v>32900</v>
      </c>
      <c r="M504" s="3">
        <v>0.96</v>
      </c>
      <c r="N504" s="3" t="str">
        <f>IF(EmployeeData[[#This Row],[Compa-Ratio]]&lt;0.85,"less than 0.85",IF(EmployeeData[[#This Row],[Compa-Ratio]]&lt;1,"0.85-&lt;1.00",IF(EmployeeData[[#This Row],[Compa-Ratio]]&lt;1.15,"1.00-&lt;1.15",IF(EmployeeData[[#This Row],[Compa-Ratio]]&gt;=1.15,"1.15+"))))</f>
        <v>0.85-&lt;1.00</v>
      </c>
      <c r="O504" t="s">
        <v>75</v>
      </c>
      <c r="P504" t="s">
        <v>26</v>
      </c>
      <c r="Q504">
        <v>1</v>
      </c>
      <c r="R50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04">
        <v>73</v>
      </c>
      <c r="T504" t="str" cm="1">
        <f t="array" ref="T504">_xlfn.IFS(EmployeeData[[#This Row],[Engagement Score]]&lt;50,"Low",EmployeeData[[#This Row],[Engagement Score]]
&lt;70,"Moderate",
EmployeeData[[#This Row],[Engagement Score]]&lt;85,"High",TRUE,"Very high")</f>
        <v>High</v>
      </c>
      <c r="U504">
        <v>13</v>
      </c>
      <c r="V504">
        <v>4.4000000000000004</v>
      </c>
      <c r="W504" t="s">
        <v>33</v>
      </c>
      <c r="X504" t="s">
        <v>26</v>
      </c>
      <c r="Y504">
        <v>7</v>
      </c>
      <c r="Z504" t="s">
        <v>26</v>
      </c>
      <c r="AA504">
        <f>IF(EmployeeData[[#This Row],[Attrition]]="Yes",1,0)</f>
        <v>0</v>
      </c>
    </row>
    <row r="505" spans="1:27">
      <c r="A505" t="s">
        <v>556</v>
      </c>
      <c r="B505" t="str">
        <f>VLOOKUP(EmployeeData[[#This Row],[Employee ID]],GenderData[#All],2,FALSE)</f>
        <v>Female</v>
      </c>
      <c r="C505" t="s">
        <v>52</v>
      </c>
      <c r="D505" t="s">
        <v>30</v>
      </c>
      <c r="E505" t="s">
        <v>31</v>
      </c>
      <c r="F505" t="s">
        <v>24</v>
      </c>
      <c r="G505">
        <v>36</v>
      </c>
      <c r="H505" t="str">
        <f>IF(EmployeeData[[#This Row],[Age]]&lt;=31,"18-31",IF(EmployeeData[[#This Row],[Age]]&lt;=45,"32-45",IF(EmployeeData[[#This Row],[Age]]&lt;=59,"46-59",IF(EmployeeData[[#This Row],[Age]]&lt;=73,"60-73"))))</f>
        <v>32-45</v>
      </c>
      <c r="I505">
        <v>4.9000000000000004</v>
      </c>
      <c r="J50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05">
        <v>3.6</v>
      </c>
      <c r="L505" s="2">
        <v>58000</v>
      </c>
      <c r="M505" s="3">
        <v>1.2</v>
      </c>
      <c r="N505" s="3" t="str">
        <f>IF(EmployeeData[[#This Row],[Compa-Ratio]]&lt;0.85,"less than 0.85",IF(EmployeeData[[#This Row],[Compa-Ratio]]&lt;1,"0.85-&lt;1.00",IF(EmployeeData[[#This Row],[Compa-Ratio]]&lt;1.15,"1.00-&lt;1.15",IF(EmployeeData[[#This Row],[Compa-Ratio]]&gt;=1.15,"1.15+"))))</f>
        <v>1.15+</v>
      </c>
      <c r="O505" t="s">
        <v>25</v>
      </c>
      <c r="P505" t="s">
        <v>38</v>
      </c>
      <c r="Q505">
        <v>26</v>
      </c>
      <c r="R50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05">
        <v>90</v>
      </c>
      <c r="T505" t="str" cm="1">
        <f t="array" ref="T505">_xlfn.IFS(EmployeeData[[#This Row],[Engagement Score]]&lt;50,"Low",EmployeeData[[#This Row],[Engagement Score]]
&lt;70,"Moderate",
EmployeeData[[#This Row],[Engagement Score]]&lt;85,"High",TRUE,"Very high")</f>
        <v>Very high</v>
      </c>
      <c r="U505">
        <v>1</v>
      </c>
      <c r="V505">
        <v>2</v>
      </c>
      <c r="W505" t="s">
        <v>50</v>
      </c>
      <c r="X505" t="s">
        <v>26</v>
      </c>
      <c r="Y505">
        <v>24</v>
      </c>
      <c r="Z505" t="s">
        <v>38</v>
      </c>
      <c r="AA505">
        <f>IF(EmployeeData[[#This Row],[Attrition]]="Yes",1,0)</f>
        <v>1</v>
      </c>
    </row>
    <row r="506" spans="1:27">
      <c r="A506" t="s">
        <v>557</v>
      </c>
      <c r="B506" t="str">
        <f>VLOOKUP(EmployeeData[[#This Row],[Employee ID]],GenderData[#All],2,FALSE)</f>
        <v>Male</v>
      </c>
      <c r="C506" t="s">
        <v>35</v>
      </c>
      <c r="D506" t="s">
        <v>22</v>
      </c>
      <c r="E506" t="s">
        <v>45</v>
      </c>
      <c r="F506" t="s">
        <v>24</v>
      </c>
      <c r="G506">
        <v>37</v>
      </c>
      <c r="H506" t="str">
        <f>IF(EmployeeData[[#This Row],[Age]]&lt;=31,"18-31",IF(EmployeeData[[#This Row],[Age]]&lt;=45,"32-45",IF(EmployeeData[[#This Row],[Age]]&lt;=59,"46-59",IF(EmployeeData[[#This Row],[Age]]&lt;=73,"60-73"))))</f>
        <v>32-45</v>
      </c>
      <c r="I506">
        <v>6.4</v>
      </c>
      <c r="J50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06">
        <v>2.1</v>
      </c>
      <c r="L506" s="2">
        <v>48500</v>
      </c>
      <c r="M506" s="3">
        <v>1.04</v>
      </c>
      <c r="N506" s="3" t="str">
        <f>IF(EmployeeData[[#This Row],[Compa-Ratio]]&lt;0.85,"less than 0.85",IF(EmployeeData[[#This Row],[Compa-Ratio]]&lt;1,"0.85-&lt;1.00",IF(EmployeeData[[#This Row],[Compa-Ratio]]&lt;1.15,"1.00-&lt;1.15",IF(EmployeeData[[#This Row],[Compa-Ratio]]&gt;=1.15,"1.15+"))))</f>
        <v>1.00-&lt;1.15</v>
      </c>
      <c r="O506" t="s">
        <v>25</v>
      </c>
      <c r="P506" t="s">
        <v>26</v>
      </c>
      <c r="Q506">
        <v>39</v>
      </c>
      <c r="R50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06">
        <v>65</v>
      </c>
      <c r="T506" t="str" cm="1">
        <f t="array" ref="T506">_xlfn.IFS(EmployeeData[[#This Row],[Engagement Score]]&lt;50,"Low",EmployeeData[[#This Row],[Engagement Score]]
&lt;70,"Moderate",
EmployeeData[[#This Row],[Engagement Score]]&lt;85,"High",TRUE,"Very high")</f>
        <v>Moderate</v>
      </c>
      <c r="U506">
        <v>14</v>
      </c>
      <c r="V506">
        <v>4.9000000000000004</v>
      </c>
      <c r="W506" t="s">
        <v>50</v>
      </c>
      <c r="X506" t="s">
        <v>38</v>
      </c>
      <c r="Y506">
        <v>15</v>
      </c>
      <c r="Z506" t="s">
        <v>26</v>
      </c>
      <c r="AA506">
        <f>IF(EmployeeData[[#This Row],[Attrition]]="Yes",1,0)</f>
        <v>0</v>
      </c>
    </row>
    <row r="507" spans="1:27">
      <c r="A507" t="s">
        <v>558</v>
      </c>
      <c r="B507" t="str">
        <f>VLOOKUP(EmployeeData[[#This Row],[Employee ID]],GenderData[#All],2,FALSE)</f>
        <v>Female</v>
      </c>
      <c r="C507" t="s">
        <v>43</v>
      </c>
      <c r="D507" t="s">
        <v>44</v>
      </c>
      <c r="E507" t="s">
        <v>23</v>
      </c>
      <c r="F507" t="s">
        <v>24</v>
      </c>
      <c r="G507">
        <v>37</v>
      </c>
      <c r="H507" t="str">
        <f>IF(EmployeeData[[#This Row],[Age]]&lt;=31,"18-31",IF(EmployeeData[[#This Row],[Age]]&lt;=45,"32-45",IF(EmployeeData[[#This Row],[Age]]&lt;=59,"46-59",IF(EmployeeData[[#This Row],[Age]]&lt;=73,"60-73"))))</f>
        <v>32-45</v>
      </c>
      <c r="I507">
        <v>1.2</v>
      </c>
      <c r="J50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07">
        <v>0.3</v>
      </c>
      <c r="L507" s="2">
        <v>42500</v>
      </c>
      <c r="M507" s="3">
        <v>0.93</v>
      </c>
      <c r="N507" s="3" t="str">
        <f>IF(EmployeeData[[#This Row],[Compa-Ratio]]&lt;0.85,"less than 0.85",IF(EmployeeData[[#This Row],[Compa-Ratio]]&lt;1,"0.85-&lt;1.00",IF(EmployeeData[[#This Row],[Compa-Ratio]]&lt;1.15,"1.00-&lt;1.15",IF(EmployeeData[[#This Row],[Compa-Ratio]]&gt;=1.15,"1.15+"))))</f>
        <v>0.85-&lt;1.00</v>
      </c>
      <c r="O507" t="s">
        <v>25</v>
      </c>
      <c r="P507" t="s">
        <v>38</v>
      </c>
      <c r="Q507">
        <v>12</v>
      </c>
      <c r="R5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07">
        <v>93</v>
      </c>
      <c r="T507" t="str" cm="1">
        <f t="array" ref="T507">_xlfn.IFS(EmployeeData[[#This Row],[Engagement Score]]&lt;50,"Low",EmployeeData[[#This Row],[Engagement Score]]
&lt;70,"Moderate",
EmployeeData[[#This Row],[Engagement Score]]&lt;85,"High",TRUE,"Very high")</f>
        <v>Very high</v>
      </c>
      <c r="U507">
        <v>4</v>
      </c>
      <c r="V507">
        <v>1.3</v>
      </c>
      <c r="W507" t="s">
        <v>33</v>
      </c>
      <c r="X507" t="s">
        <v>26</v>
      </c>
      <c r="Y507">
        <v>33</v>
      </c>
      <c r="Z507" t="s">
        <v>26</v>
      </c>
      <c r="AA507">
        <f>IF(EmployeeData[[#This Row],[Attrition]]="Yes",1,0)</f>
        <v>0</v>
      </c>
    </row>
    <row r="508" spans="1:27">
      <c r="A508" t="s">
        <v>559</v>
      </c>
      <c r="B508" t="str">
        <f>VLOOKUP(EmployeeData[[#This Row],[Employee ID]],GenderData[#All],2,FALSE)</f>
        <v>Male</v>
      </c>
      <c r="C508" t="s">
        <v>29</v>
      </c>
      <c r="D508" t="s">
        <v>30</v>
      </c>
      <c r="E508" t="s">
        <v>73</v>
      </c>
      <c r="F508" t="s">
        <v>32</v>
      </c>
      <c r="G508">
        <v>41</v>
      </c>
      <c r="H508" t="str">
        <f>IF(EmployeeData[[#This Row],[Age]]&lt;=31,"18-31",IF(EmployeeData[[#This Row],[Age]]&lt;=45,"32-45",IF(EmployeeData[[#This Row],[Age]]&lt;=59,"46-59",IF(EmployeeData[[#This Row],[Age]]&lt;=73,"60-73"))))</f>
        <v>32-45</v>
      </c>
      <c r="I508">
        <v>6.3</v>
      </c>
      <c r="J50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08">
        <v>1.4</v>
      </c>
      <c r="L508" s="2">
        <v>67800</v>
      </c>
      <c r="M508" s="3">
        <v>1.1399999999999999</v>
      </c>
      <c r="N508" s="3" t="str">
        <f>IF(EmployeeData[[#This Row],[Compa-Ratio]]&lt;0.85,"less than 0.85",IF(EmployeeData[[#This Row],[Compa-Ratio]]&lt;1,"0.85-&lt;1.00",IF(EmployeeData[[#This Row],[Compa-Ratio]]&lt;1.15,"1.00-&lt;1.15",IF(EmployeeData[[#This Row],[Compa-Ratio]]&gt;=1.15,"1.15+"))))</f>
        <v>1.00-&lt;1.15</v>
      </c>
      <c r="O508" t="s">
        <v>25</v>
      </c>
      <c r="P508" t="s">
        <v>26</v>
      </c>
      <c r="Q508">
        <v>33</v>
      </c>
      <c r="R50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08">
        <v>70</v>
      </c>
      <c r="T508" t="str" cm="1">
        <f t="array" ref="T508">_xlfn.IFS(EmployeeData[[#This Row],[Engagement Score]]&lt;50,"Low",EmployeeData[[#This Row],[Engagement Score]]
&lt;70,"Moderate",
EmployeeData[[#This Row],[Engagement Score]]&lt;85,"High",TRUE,"Very high")</f>
        <v>High</v>
      </c>
      <c r="U508">
        <v>2</v>
      </c>
      <c r="V508">
        <v>1.8</v>
      </c>
      <c r="W508" t="s">
        <v>27</v>
      </c>
      <c r="X508" t="s">
        <v>26</v>
      </c>
      <c r="Y508">
        <v>32</v>
      </c>
      <c r="Z508" t="s">
        <v>38</v>
      </c>
      <c r="AA508">
        <f>IF(EmployeeData[[#This Row],[Attrition]]="Yes",1,0)</f>
        <v>1</v>
      </c>
    </row>
    <row r="509" spans="1:27">
      <c r="A509" t="s">
        <v>560</v>
      </c>
      <c r="B509" t="str">
        <f>VLOOKUP(EmployeeData[[#This Row],[Employee ID]],GenderData[#All],2,FALSE)</f>
        <v>Male</v>
      </c>
      <c r="C509" t="s">
        <v>52</v>
      </c>
      <c r="D509" t="s">
        <v>30</v>
      </c>
      <c r="E509" t="s">
        <v>23</v>
      </c>
      <c r="F509" t="s">
        <v>32</v>
      </c>
      <c r="G509">
        <v>29</v>
      </c>
      <c r="H509" t="str">
        <f>IF(EmployeeData[[#This Row],[Age]]&lt;=31,"18-31",IF(EmployeeData[[#This Row],[Age]]&lt;=45,"32-45",IF(EmployeeData[[#This Row],[Age]]&lt;=59,"46-59",IF(EmployeeData[[#This Row],[Age]]&lt;=73,"60-73"))))</f>
        <v>18-31</v>
      </c>
      <c r="I509">
        <v>12.9</v>
      </c>
      <c r="J50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509">
        <v>4.4000000000000004</v>
      </c>
      <c r="L509" s="2">
        <v>64700</v>
      </c>
      <c r="M509" s="3">
        <v>1.05</v>
      </c>
      <c r="N509" s="3" t="str">
        <f>IF(EmployeeData[[#This Row],[Compa-Ratio]]&lt;0.85,"less than 0.85",IF(EmployeeData[[#This Row],[Compa-Ratio]]&lt;1,"0.85-&lt;1.00",IF(EmployeeData[[#This Row],[Compa-Ratio]]&lt;1.15,"1.00-&lt;1.15",IF(EmployeeData[[#This Row],[Compa-Ratio]]&gt;=1.15,"1.15+"))))</f>
        <v>1.00-&lt;1.15</v>
      </c>
      <c r="O509" t="s">
        <v>37</v>
      </c>
      <c r="P509" t="s">
        <v>26</v>
      </c>
      <c r="Q509">
        <v>14</v>
      </c>
      <c r="R5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09">
        <v>57</v>
      </c>
      <c r="T509" t="str" cm="1">
        <f t="array" ref="T509">_xlfn.IFS(EmployeeData[[#This Row],[Engagement Score]]&lt;50,"Low",EmployeeData[[#This Row],[Engagement Score]]
&lt;70,"Moderate",
EmployeeData[[#This Row],[Engagement Score]]&lt;85,"High",TRUE,"Very high")</f>
        <v>Moderate</v>
      </c>
      <c r="U509">
        <v>3</v>
      </c>
      <c r="V509">
        <v>3.9</v>
      </c>
      <c r="W509" t="s">
        <v>33</v>
      </c>
      <c r="X509" t="s">
        <v>26</v>
      </c>
      <c r="Y509">
        <v>44</v>
      </c>
      <c r="Z509" t="s">
        <v>26</v>
      </c>
      <c r="AA509">
        <f>IF(EmployeeData[[#This Row],[Attrition]]="Yes",1,0)</f>
        <v>0</v>
      </c>
    </row>
    <row r="510" spans="1:27">
      <c r="A510" t="s">
        <v>561</v>
      </c>
      <c r="B510" t="str">
        <f>VLOOKUP(EmployeeData[[#This Row],[Employee ID]],GenderData[#All],2,FALSE)</f>
        <v>Female</v>
      </c>
      <c r="C510" t="s">
        <v>29</v>
      </c>
      <c r="D510" t="s">
        <v>30</v>
      </c>
      <c r="E510" t="s">
        <v>23</v>
      </c>
      <c r="F510" t="s">
        <v>32</v>
      </c>
      <c r="G510">
        <v>25</v>
      </c>
      <c r="H510" t="str">
        <f>IF(EmployeeData[[#This Row],[Age]]&lt;=31,"18-31",IF(EmployeeData[[#This Row],[Age]]&lt;=45,"32-45",IF(EmployeeData[[#This Row],[Age]]&lt;=59,"46-59",IF(EmployeeData[[#This Row],[Age]]&lt;=73,"60-73"))))</f>
        <v>18-31</v>
      </c>
      <c r="I510">
        <v>2.1</v>
      </c>
      <c r="J51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0">
        <v>2.1</v>
      </c>
      <c r="L510" s="2">
        <v>64700</v>
      </c>
      <c r="M510" s="3">
        <v>0.98</v>
      </c>
      <c r="N510" s="3" t="str">
        <f>IF(EmployeeData[[#This Row],[Compa-Ratio]]&lt;0.85,"less than 0.85",IF(EmployeeData[[#This Row],[Compa-Ratio]]&lt;1,"0.85-&lt;1.00",IF(EmployeeData[[#This Row],[Compa-Ratio]]&lt;1.15,"1.00-&lt;1.15",IF(EmployeeData[[#This Row],[Compa-Ratio]]&gt;=1.15,"1.15+"))))</f>
        <v>0.85-&lt;1.00</v>
      </c>
      <c r="O510" t="s">
        <v>25</v>
      </c>
      <c r="P510" t="s">
        <v>26</v>
      </c>
      <c r="Q510">
        <v>4</v>
      </c>
      <c r="R51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10">
        <v>94</v>
      </c>
      <c r="T510" t="str" cm="1">
        <f t="array" ref="T510">_xlfn.IFS(EmployeeData[[#This Row],[Engagement Score]]&lt;50,"Low",EmployeeData[[#This Row],[Engagement Score]]
&lt;70,"Moderate",
EmployeeData[[#This Row],[Engagement Score]]&lt;85,"High",TRUE,"Very high")</f>
        <v>Very high</v>
      </c>
      <c r="U510">
        <v>3</v>
      </c>
      <c r="V510">
        <v>1.4</v>
      </c>
      <c r="W510" t="s">
        <v>33</v>
      </c>
      <c r="X510" t="s">
        <v>26</v>
      </c>
      <c r="Y510">
        <v>28</v>
      </c>
      <c r="Z510" t="s">
        <v>26</v>
      </c>
      <c r="AA510">
        <f>IF(EmployeeData[[#This Row],[Attrition]]="Yes",1,0)</f>
        <v>0</v>
      </c>
    </row>
    <row r="511" spans="1:27">
      <c r="A511" t="s">
        <v>562</v>
      </c>
      <c r="B511" t="str">
        <f>VLOOKUP(EmployeeData[[#This Row],[Employee ID]],GenderData[#All],2,FALSE)</f>
        <v>Female</v>
      </c>
      <c r="C511" t="s">
        <v>35</v>
      </c>
      <c r="D511" t="s">
        <v>22</v>
      </c>
      <c r="E511" t="s">
        <v>23</v>
      </c>
      <c r="F511" t="s">
        <v>32</v>
      </c>
      <c r="G511">
        <v>44</v>
      </c>
      <c r="H511" t="str">
        <f>IF(EmployeeData[[#This Row],[Age]]&lt;=31,"18-31",IF(EmployeeData[[#This Row],[Age]]&lt;=45,"32-45",IF(EmployeeData[[#This Row],[Age]]&lt;=59,"46-59",IF(EmployeeData[[#This Row],[Age]]&lt;=73,"60-73"))))</f>
        <v>32-45</v>
      </c>
      <c r="I511">
        <v>2.5</v>
      </c>
      <c r="J51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1">
        <v>1.5</v>
      </c>
      <c r="L511" s="2">
        <v>59100</v>
      </c>
      <c r="M511" s="3">
        <v>0.97</v>
      </c>
      <c r="N511" s="3" t="str">
        <f>IF(EmployeeData[[#This Row],[Compa-Ratio]]&lt;0.85,"less than 0.85",IF(EmployeeData[[#This Row],[Compa-Ratio]]&lt;1,"0.85-&lt;1.00",IF(EmployeeData[[#This Row],[Compa-Ratio]]&lt;1.15,"1.00-&lt;1.15",IF(EmployeeData[[#This Row],[Compa-Ratio]]&gt;=1.15,"1.15+"))))</f>
        <v>0.85-&lt;1.00</v>
      </c>
      <c r="O511" t="s">
        <v>25</v>
      </c>
      <c r="P511" t="s">
        <v>38</v>
      </c>
      <c r="Q511">
        <v>13</v>
      </c>
      <c r="R51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1">
        <v>89</v>
      </c>
      <c r="T511" t="str" cm="1">
        <f t="array" ref="T511">_xlfn.IFS(EmployeeData[[#This Row],[Engagement Score]]&lt;50,"Low",EmployeeData[[#This Row],[Engagement Score]]
&lt;70,"Moderate",
EmployeeData[[#This Row],[Engagement Score]]&lt;85,"High",TRUE,"Very high")</f>
        <v>Very high</v>
      </c>
      <c r="U511">
        <v>15</v>
      </c>
      <c r="V511">
        <v>4.4000000000000004</v>
      </c>
      <c r="W511" t="s">
        <v>33</v>
      </c>
      <c r="X511" t="s">
        <v>38</v>
      </c>
      <c r="Y511">
        <v>30</v>
      </c>
      <c r="Z511" t="s">
        <v>26</v>
      </c>
      <c r="AA511">
        <f>IF(EmployeeData[[#This Row],[Attrition]]="Yes",1,0)</f>
        <v>0</v>
      </c>
    </row>
    <row r="512" spans="1:27">
      <c r="A512" t="s">
        <v>563</v>
      </c>
      <c r="B512" t="str">
        <f>VLOOKUP(EmployeeData[[#This Row],[Employee ID]],GenderData[#All],2,FALSE)</f>
        <v>Male</v>
      </c>
      <c r="C512" t="s">
        <v>40</v>
      </c>
      <c r="D512" t="s">
        <v>40</v>
      </c>
      <c r="E512" t="s">
        <v>31</v>
      </c>
      <c r="F512" t="s">
        <v>36</v>
      </c>
      <c r="G512">
        <v>46</v>
      </c>
      <c r="H512" t="str">
        <f>IF(EmployeeData[[#This Row],[Age]]&lt;=31,"18-31",IF(EmployeeData[[#This Row],[Age]]&lt;=45,"32-45",IF(EmployeeData[[#This Row],[Age]]&lt;=59,"46-59",IF(EmployeeData[[#This Row],[Age]]&lt;=73,"60-73"))))</f>
        <v>46-59</v>
      </c>
      <c r="I512">
        <v>6.9</v>
      </c>
      <c r="J51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12">
        <v>5</v>
      </c>
      <c r="L512" s="2">
        <v>81900</v>
      </c>
      <c r="M512" s="3">
        <v>1.08</v>
      </c>
      <c r="N512" s="3" t="str">
        <f>IF(EmployeeData[[#This Row],[Compa-Ratio]]&lt;0.85,"less than 0.85",IF(EmployeeData[[#This Row],[Compa-Ratio]]&lt;1,"0.85-&lt;1.00",IF(EmployeeData[[#This Row],[Compa-Ratio]]&lt;1.15,"1.00-&lt;1.15",IF(EmployeeData[[#This Row],[Compa-Ratio]]&gt;=1.15,"1.15+"))))</f>
        <v>1.00-&lt;1.15</v>
      </c>
      <c r="O512" t="s">
        <v>37</v>
      </c>
      <c r="P512" t="s">
        <v>26</v>
      </c>
      <c r="Q512">
        <v>25</v>
      </c>
      <c r="R51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12">
        <v>64</v>
      </c>
      <c r="T512" t="str" cm="1">
        <f t="array" ref="T512">_xlfn.IFS(EmployeeData[[#This Row],[Engagement Score]]&lt;50,"Low",EmployeeData[[#This Row],[Engagement Score]]
&lt;70,"Moderate",
EmployeeData[[#This Row],[Engagement Score]]&lt;85,"High",TRUE,"Very high")</f>
        <v>Moderate</v>
      </c>
      <c r="U512">
        <v>5</v>
      </c>
      <c r="V512">
        <v>0.4</v>
      </c>
      <c r="W512" t="s">
        <v>33</v>
      </c>
      <c r="X512" t="s">
        <v>26</v>
      </c>
      <c r="Y512">
        <v>41</v>
      </c>
      <c r="Z512" t="s">
        <v>26</v>
      </c>
      <c r="AA512">
        <f>IF(EmployeeData[[#This Row],[Attrition]]="Yes",1,0)</f>
        <v>0</v>
      </c>
    </row>
    <row r="513" spans="1:27">
      <c r="A513" t="s">
        <v>564</v>
      </c>
      <c r="B513" t="str">
        <f>VLOOKUP(EmployeeData[[#This Row],[Employee ID]],GenderData[#All],2,FALSE)</f>
        <v>Male</v>
      </c>
      <c r="C513" t="s">
        <v>21</v>
      </c>
      <c r="D513" t="s">
        <v>22</v>
      </c>
      <c r="E513" t="s">
        <v>73</v>
      </c>
      <c r="F513" t="s">
        <v>32</v>
      </c>
      <c r="G513">
        <v>45</v>
      </c>
      <c r="H513" t="str">
        <f>IF(EmployeeData[[#This Row],[Age]]&lt;=31,"18-31",IF(EmployeeData[[#This Row],[Age]]&lt;=45,"32-45",IF(EmployeeData[[#This Row],[Age]]&lt;=59,"46-59",IF(EmployeeData[[#This Row],[Age]]&lt;=73,"60-73"))))</f>
        <v>32-45</v>
      </c>
      <c r="I513">
        <v>4</v>
      </c>
      <c r="J51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3">
        <v>0.7</v>
      </c>
      <c r="L513" s="2">
        <v>60200</v>
      </c>
      <c r="M513" s="3">
        <v>0.97</v>
      </c>
      <c r="N513" s="3" t="str">
        <f>IF(EmployeeData[[#This Row],[Compa-Ratio]]&lt;0.85,"less than 0.85",IF(EmployeeData[[#This Row],[Compa-Ratio]]&lt;1,"0.85-&lt;1.00",IF(EmployeeData[[#This Row],[Compa-Ratio]]&lt;1.15,"1.00-&lt;1.15",IF(EmployeeData[[#This Row],[Compa-Ratio]]&gt;=1.15,"1.15+"))))</f>
        <v>0.85-&lt;1.00</v>
      </c>
      <c r="O513" t="s">
        <v>37</v>
      </c>
      <c r="P513" t="s">
        <v>26</v>
      </c>
      <c r="Q513">
        <v>8</v>
      </c>
      <c r="R51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13">
        <v>81</v>
      </c>
      <c r="T513" t="str" cm="1">
        <f t="array" ref="T513">_xlfn.IFS(EmployeeData[[#This Row],[Engagement Score]]&lt;50,"Low",EmployeeData[[#This Row],[Engagement Score]]
&lt;70,"Moderate",
EmployeeData[[#This Row],[Engagement Score]]&lt;85,"High",TRUE,"Very high")</f>
        <v>High</v>
      </c>
      <c r="U513">
        <v>2</v>
      </c>
      <c r="V513">
        <v>1</v>
      </c>
      <c r="W513" t="s">
        <v>33</v>
      </c>
      <c r="X513" t="s">
        <v>26</v>
      </c>
      <c r="Y513">
        <v>16</v>
      </c>
      <c r="Z513" t="s">
        <v>26</v>
      </c>
      <c r="AA513">
        <f>IF(EmployeeData[[#This Row],[Attrition]]="Yes",1,0)</f>
        <v>0</v>
      </c>
    </row>
    <row r="514" spans="1:27">
      <c r="A514" t="s">
        <v>565</v>
      </c>
      <c r="B514" t="str">
        <f>VLOOKUP(EmployeeData[[#This Row],[Employee ID]],GenderData[#All],2,FALSE)</f>
        <v>Male</v>
      </c>
      <c r="C514" t="s">
        <v>29</v>
      </c>
      <c r="D514" t="s">
        <v>30</v>
      </c>
      <c r="E514" t="s">
        <v>23</v>
      </c>
      <c r="F514" t="s">
        <v>59</v>
      </c>
      <c r="G514">
        <v>39</v>
      </c>
      <c r="H514" t="str">
        <f>IF(EmployeeData[[#This Row],[Age]]&lt;=31,"18-31",IF(EmployeeData[[#This Row],[Age]]&lt;=45,"32-45",IF(EmployeeData[[#This Row],[Age]]&lt;=59,"46-59",IF(EmployeeData[[#This Row],[Age]]&lt;=73,"60-73"))))</f>
        <v>32-45</v>
      </c>
      <c r="I514">
        <v>0.6</v>
      </c>
      <c r="J51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514">
        <v>0.6</v>
      </c>
      <c r="L514" s="2">
        <v>104000</v>
      </c>
      <c r="M514" s="3">
        <v>1.1100000000000001</v>
      </c>
      <c r="N514" s="3" t="str">
        <f>IF(EmployeeData[[#This Row],[Compa-Ratio]]&lt;0.85,"less than 0.85",IF(EmployeeData[[#This Row],[Compa-Ratio]]&lt;1,"0.85-&lt;1.00",IF(EmployeeData[[#This Row],[Compa-Ratio]]&lt;1.15,"1.00-&lt;1.15",IF(EmployeeData[[#This Row],[Compa-Ratio]]&gt;=1.15,"1.15+"))))</f>
        <v>1.00-&lt;1.15</v>
      </c>
      <c r="O514" t="s">
        <v>37</v>
      </c>
      <c r="P514" t="s">
        <v>26</v>
      </c>
      <c r="Q514">
        <v>11</v>
      </c>
      <c r="R51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14">
        <v>67</v>
      </c>
      <c r="T514" t="str" cm="1">
        <f t="array" ref="T514">_xlfn.IFS(EmployeeData[[#This Row],[Engagement Score]]&lt;50,"Low",EmployeeData[[#This Row],[Engagement Score]]
&lt;70,"Moderate",
EmployeeData[[#This Row],[Engagement Score]]&lt;85,"High",TRUE,"Very high")</f>
        <v>Moderate</v>
      </c>
      <c r="U514">
        <v>7</v>
      </c>
      <c r="V514">
        <v>2.8</v>
      </c>
      <c r="W514" t="s">
        <v>50</v>
      </c>
      <c r="X514" t="s">
        <v>26</v>
      </c>
      <c r="Y514">
        <v>6</v>
      </c>
      <c r="Z514" t="s">
        <v>26</v>
      </c>
      <c r="AA514">
        <f>IF(EmployeeData[[#This Row],[Attrition]]="Yes",1,0)</f>
        <v>0</v>
      </c>
    </row>
    <row r="515" spans="1:27">
      <c r="A515" t="s">
        <v>566</v>
      </c>
      <c r="B515" t="str">
        <f>VLOOKUP(EmployeeData[[#This Row],[Employee ID]],GenderData[#All],2,FALSE)</f>
        <v>Female</v>
      </c>
      <c r="C515" t="s">
        <v>52</v>
      </c>
      <c r="D515" t="s">
        <v>30</v>
      </c>
      <c r="E515" t="s">
        <v>31</v>
      </c>
      <c r="F515" t="s">
        <v>62</v>
      </c>
      <c r="G515">
        <v>45</v>
      </c>
      <c r="H515" t="str">
        <f>IF(EmployeeData[[#This Row],[Age]]&lt;=31,"18-31",IF(EmployeeData[[#This Row],[Age]]&lt;=45,"32-45",IF(EmployeeData[[#This Row],[Age]]&lt;=59,"46-59",IF(EmployeeData[[#This Row],[Age]]&lt;=73,"60-73"))))</f>
        <v>32-45</v>
      </c>
      <c r="I515">
        <v>2.7</v>
      </c>
      <c r="J51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5">
        <v>2.7</v>
      </c>
      <c r="L515" s="2">
        <v>28500</v>
      </c>
      <c r="M515" s="3">
        <v>0.82</v>
      </c>
      <c r="N515" s="3" t="str">
        <f>IF(EmployeeData[[#This Row],[Compa-Ratio]]&lt;0.85,"less than 0.85",IF(EmployeeData[[#This Row],[Compa-Ratio]]&lt;1,"0.85-&lt;1.00",IF(EmployeeData[[#This Row],[Compa-Ratio]]&lt;1.15,"1.00-&lt;1.15",IF(EmployeeData[[#This Row],[Compa-Ratio]]&gt;=1.15,"1.15+"))))</f>
        <v>less than 0.85</v>
      </c>
      <c r="O515" t="s">
        <v>25</v>
      </c>
      <c r="P515" t="s">
        <v>26</v>
      </c>
      <c r="Q515">
        <v>21</v>
      </c>
      <c r="R5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5">
        <v>77</v>
      </c>
      <c r="T515" t="str" cm="1">
        <f t="array" ref="T515">_xlfn.IFS(EmployeeData[[#This Row],[Engagement Score]]&lt;50,"Low",EmployeeData[[#This Row],[Engagement Score]]
&lt;70,"Moderate",
EmployeeData[[#This Row],[Engagement Score]]&lt;85,"High",TRUE,"Very high")</f>
        <v>High</v>
      </c>
      <c r="U515">
        <v>3</v>
      </c>
      <c r="V515">
        <v>4.0999999999999996</v>
      </c>
      <c r="W515" t="s">
        <v>27</v>
      </c>
      <c r="X515" t="s">
        <v>26</v>
      </c>
      <c r="Y515">
        <v>26</v>
      </c>
      <c r="Z515" t="s">
        <v>26</v>
      </c>
      <c r="AA515">
        <f>IF(EmployeeData[[#This Row],[Attrition]]="Yes",1,0)</f>
        <v>0</v>
      </c>
    </row>
    <row r="516" spans="1:27">
      <c r="A516" t="s">
        <v>567</v>
      </c>
      <c r="B516" t="str">
        <f>VLOOKUP(EmployeeData[[#This Row],[Employee ID]],GenderData[#All],2,FALSE)</f>
        <v>Female</v>
      </c>
      <c r="C516" t="s">
        <v>48</v>
      </c>
      <c r="D516" t="s">
        <v>49</v>
      </c>
      <c r="E516" t="s">
        <v>23</v>
      </c>
      <c r="F516" t="s">
        <v>24</v>
      </c>
      <c r="G516">
        <v>44</v>
      </c>
      <c r="H516" t="str">
        <f>IF(EmployeeData[[#This Row],[Age]]&lt;=31,"18-31",IF(EmployeeData[[#This Row],[Age]]&lt;=45,"32-45",IF(EmployeeData[[#This Row],[Age]]&lt;=59,"46-59",IF(EmployeeData[[#This Row],[Age]]&lt;=73,"60-73"))))</f>
        <v>32-45</v>
      </c>
      <c r="I516">
        <v>9.6999999999999993</v>
      </c>
      <c r="J51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16">
        <v>3.5</v>
      </c>
      <c r="L516" s="2">
        <v>45700</v>
      </c>
      <c r="M516" s="3">
        <v>0.97</v>
      </c>
      <c r="N516" s="3" t="str">
        <f>IF(EmployeeData[[#This Row],[Compa-Ratio]]&lt;0.85,"less than 0.85",IF(EmployeeData[[#This Row],[Compa-Ratio]]&lt;1,"0.85-&lt;1.00",IF(EmployeeData[[#This Row],[Compa-Ratio]]&lt;1.15,"1.00-&lt;1.15",IF(EmployeeData[[#This Row],[Compa-Ratio]]&gt;=1.15,"1.15+"))))</f>
        <v>0.85-&lt;1.00</v>
      </c>
      <c r="O516" t="s">
        <v>37</v>
      </c>
      <c r="P516" t="s">
        <v>26</v>
      </c>
      <c r="Q516">
        <v>16</v>
      </c>
      <c r="R5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6">
        <v>40</v>
      </c>
      <c r="T516" t="str" cm="1">
        <f t="array" ref="T516">_xlfn.IFS(EmployeeData[[#This Row],[Engagement Score]]&lt;50,"Low",EmployeeData[[#This Row],[Engagement Score]]
&lt;70,"Moderate",
EmployeeData[[#This Row],[Engagement Score]]&lt;85,"High",TRUE,"Very high")</f>
        <v>Low</v>
      </c>
      <c r="U516">
        <v>0</v>
      </c>
      <c r="V516">
        <v>2.9</v>
      </c>
      <c r="W516" t="s">
        <v>33</v>
      </c>
      <c r="X516" t="s">
        <v>38</v>
      </c>
      <c r="Y516">
        <v>7</v>
      </c>
      <c r="Z516" t="s">
        <v>26</v>
      </c>
      <c r="AA516">
        <f>IF(EmployeeData[[#This Row],[Attrition]]="Yes",1,0)</f>
        <v>0</v>
      </c>
    </row>
    <row r="517" spans="1:27">
      <c r="A517" t="s">
        <v>568</v>
      </c>
      <c r="B517" t="str">
        <f>VLOOKUP(EmployeeData[[#This Row],[Employee ID]],GenderData[#All],2,FALSE)</f>
        <v>Female</v>
      </c>
      <c r="C517" t="s">
        <v>48</v>
      </c>
      <c r="D517" t="s">
        <v>49</v>
      </c>
      <c r="E517" t="s">
        <v>41</v>
      </c>
      <c r="F517" t="s">
        <v>62</v>
      </c>
      <c r="G517">
        <v>45</v>
      </c>
      <c r="H517" t="str">
        <f>IF(EmployeeData[[#This Row],[Age]]&lt;=31,"18-31",IF(EmployeeData[[#This Row],[Age]]&lt;=45,"32-45",IF(EmployeeData[[#This Row],[Age]]&lt;=59,"46-59",IF(EmployeeData[[#This Row],[Age]]&lt;=73,"60-73"))))</f>
        <v>32-45</v>
      </c>
      <c r="I517">
        <v>3.2</v>
      </c>
      <c r="J51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7">
        <v>0.6</v>
      </c>
      <c r="L517" s="2">
        <v>42800</v>
      </c>
      <c r="M517" s="3">
        <v>1.22</v>
      </c>
      <c r="N517" s="3" t="str">
        <f>IF(EmployeeData[[#This Row],[Compa-Ratio]]&lt;0.85,"less than 0.85",IF(EmployeeData[[#This Row],[Compa-Ratio]]&lt;1,"0.85-&lt;1.00",IF(EmployeeData[[#This Row],[Compa-Ratio]]&lt;1.15,"1.00-&lt;1.15",IF(EmployeeData[[#This Row],[Compa-Ratio]]&gt;=1.15,"1.15+"))))</f>
        <v>1.15+</v>
      </c>
      <c r="O517" t="s">
        <v>25</v>
      </c>
      <c r="P517" t="s">
        <v>38</v>
      </c>
      <c r="Q517">
        <v>21</v>
      </c>
      <c r="R51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7">
        <v>65</v>
      </c>
      <c r="T517" t="str" cm="1">
        <f t="array" ref="T517">_xlfn.IFS(EmployeeData[[#This Row],[Engagement Score]]&lt;50,"Low",EmployeeData[[#This Row],[Engagement Score]]
&lt;70,"Moderate",
EmployeeData[[#This Row],[Engagement Score]]&lt;85,"High",TRUE,"Very high")</f>
        <v>Moderate</v>
      </c>
      <c r="U517">
        <v>7</v>
      </c>
      <c r="V517">
        <v>3.8</v>
      </c>
      <c r="W517" t="s">
        <v>33</v>
      </c>
      <c r="X517" t="s">
        <v>26</v>
      </c>
      <c r="Y517">
        <v>53</v>
      </c>
      <c r="Z517" t="s">
        <v>26</v>
      </c>
      <c r="AA517">
        <f>IF(EmployeeData[[#This Row],[Attrition]]="Yes",1,0)</f>
        <v>0</v>
      </c>
    </row>
    <row r="518" spans="1:27">
      <c r="A518" t="s">
        <v>569</v>
      </c>
      <c r="B518" t="str">
        <f>VLOOKUP(EmployeeData[[#This Row],[Employee ID]],GenderData[#All],2,FALSE)</f>
        <v>Male</v>
      </c>
      <c r="C518" t="s">
        <v>21</v>
      </c>
      <c r="D518" t="s">
        <v>22</v>
      </c>
      <c r="E518" t="s">
        <v>45</v>
      </c>
      <c r="F518" t="s">
        <v>32</v>
      </c>
      <c r="G518">
        <v>30</v>
      </c>
      <c r="H518" t="str">
        <f>IF(EmployeeData[[#This Row],[Age]]&lt;=31,"18-31",IF(EmployeeData[[#This Row],[Age]]&lt;=45,"32-45",IF(EmployeeData[[#This Row],[Age]]&lt;=59,"46-59",IF(EmployeeData[[#This Row],[Age]]&lt;=73,"60-73"))))</f>
        <v>18-31</v>
      </c>
      <c r="I518">
        <v>3.2</v>
      </c>
      <c r="J51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18">
        <v>3</v>
      </c>
      <c r="L518" s="2">
        <v>56800</v>
      </c>
      <c r="M518" s="3">
        <v>0.93</v>
      </c>
      <c r="N518" s="3" t="str">
        <f>IF(EmployeeData[[#This Row],[Compa-Ratio]]&lt;0.85,"less than 0.85",IF(EmployeeData[[#This Row],[Compa-Ratio]]&lt;1,"0.85-&lt;1.00",IF(EmployeeData[[#This Row],[Compa-Ratio]]&lt;1.15,"1.00-&lt;1.15",IF(EmployeeData[[#This Row],[Compa-Ratio]]&gt;=1.15,"1.15+"))))</f>
        <v>0.85-&lt;1.00</v>
      </c>
      <c r="O518" t="s">
        <v>25</v>
      </c>
      <c r="P518" t="s">
        <v>26</v>
      </c>
      <c r="Q518">
        <v>18</v>
      </c>
      <c r="R5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8">
        <v>84</v>
      </c>
      <c r="T518" t="str" cm="1">
        <f t="array" ref="T518">_xlfn.IFS(EmployeeData[[#This Row],[Engagement Score]]&lt;50,"Low",EmployeeData[[#This Row],[Engagement Score]]
&lt;70,"Moderate",
EmployeeData[[#This Row],[Engagement Score]]&lt;85,"High",TRUE,"Very high")</f>
        <v>High</v>
      </c>
      <c r="U518">
        <v>7</v>
      </c>
      <c r="V518">
        <v>1.9</v>
      </c>
      <c r="W518" t="s">
        <v>33</v>
      </c>
      <c r="X518" t="s">
        <v>26</v>
      </c>
      <c r="Y518">
        <v>41</v>
      </c>
      <c r="Z518" t="s">
        <v>26</v>
      </c>
      <c r="AA518">
        <f>IF(EmployeeData[[#This Row],[Attrition]]="Yes",1,0)</f>
        <v>0</v>
      </c>
    </row>
    <row r="519" spans="1:27">
      <c r="A519" t="s">
        <v>570</v>
      </c>
      <c r="B519" t="str">
        <f>VLOOKUP(EmployeeData[[#This Row],[Employee ID]],GenderData[#All],2,FALSE)</f>
        <v>Male</v>
      </c>
      <c r="C519" t="s">
        <v>52</v>
      </c>
      <c r="D519" t="s">
        <v>30</v>
      </c>
      <c r="E519" t="s">
        <v>23</v>
      </c>
      <c r="F519" t="s">
        <v>36</v>
      </c>
      <c r="G519">
        <v>28</v>
      </c>
      <c r="H519" t="str">
        <f>IF(EmployeeData[[#This Row],[Age]]&lt;=31,"18-31",IF(EmployeeData[[#This Row],[Age]]&lt;=45,"32-45",IF(EmployeeData[[#This Row],[Age]]&lt;=59,"46-59",IF(EmployeeData[[#This Row],[Age]]&lt;=73,"60-73"))))</f>
        <v>18-31</v>
      </c>
      <c r="I519">
        <v>6.7</v>
      </c>
      <c r="J51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19">
        <v>1.1000000000000001</v>
      </c>
      <c r="L519" s="2">
        <v>72800</v>
      </c>
      <c r="M519" s="3">
        <v>0.86</v>
      </c>
      <c r="N519" s="3" t="str">
        <f>IF(EmployeeData[[#This Row],[Compa-Ratio]]&lt;0.85,"less than 0.85",IF(EmployeeData[[#This Row],[Compa-Ratio]]&lt;1,"0.85-&lt;1.00",IF(EmployeeData[[#This Row],[Compa-Ratio]]&lt;1.15,"1.00-&lt;1.15",IF(EmployeeData[[#This Row],[Compa-Ratio]]&gt;=1.15,"1.15+"))))</f>
        <v>0.85-&lt;1.00</v>
      </c>
      <c r="O519" t="s">
        <v>37</v>
      </c>
      <c r="P519" t="s">
        <v>38</v>
      </c>
      <c r="Q519">
        <v>20</v>
      </c>
      <c r="R5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19">
        <v>69</v>
      </c>
      <c r="T519" t="str" cm="1">
        <f t="array" ref="T519">_xlfn.IFS(EmployeeData[[#This Row],[Engagement Score]]&lt;50,"Low",EmployeeData[[#This Row],[Engagement Score]]
&lt;70,"Moderate",
EmployeeData[[#This Row],[Engagement Score]]&lt;85,"High",TRUE,"Very high")</f>
        <v>Moderate</v>
      </c>
      <c r="U519">
        <v>3</v>
      </c>
      <c r="V519">
        <v>0.3</v>
      </c>
      <c r="W519" t="s">
        <v>50</v>
      </c>
      <c r="X519" t="s">
        <v>38</v>
      </c>
      <c r="Y519">
        <v>50</v>
      </c>
      <c r="Z519" t="s">
        <v>26</v>
      </c>
      <c r="AA519">
        <f>IF(EmployeeData[[#This Row],[Attrition]]="Yes",1,0)</f>
        <v>0</v>
      </c>
    </row>
    <row r="520" spans="1:27">
      <c r="A520" t="s">
        <v>571</v>
      </c>
      <c r="B520" t="str">
        <f>VLOOKUP(EmployeeData[[#This Row],[Employee ID]],GenderData[#All],2,FALSE)</f>
        <v>Male</v>
      </c>
      <c r="C520" t="s">
        <v>29</v>
      </c>
      <c r="D520" t="s">
        <v>30</v>
      </c>
      <c r="E520" t="s">
        <v>23</v>
      </c>
      <c r="F520" t="s">
        <v>24</v>
      </c>
      <c r="G520">
        <v>35</v>
      </c>
      <c r="H520" t="str">
        <f>IF(EmployeeData[[#This Row],[Age]]&lt;=31,"18-31",IF(EmployeeData[[#This Row],[Age]]&lt;=45,"32-45",IF(EmployeeData[[#This Row],[Age]]&lt;=59,"46-59",IF(EmployeeData[[#This Row],[Age]]&lt;=73,"60-73"))))</f>
        <v>32-45</v>
      </c>
      <c r="I520">
        <v>5</v>
      </c>
      <c r="J5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20">
        <v>0.2</v>
      </c>
      <c r="L520" s="2">
        <v>45600</v>
      </c>
      <c r="M520" s="3">
        <v>0.94</v>
      </c>
      <c r="N520" s="3" t="str">
        <f>IF(EmployeeData[[#This Row],[Compa-Ratio]]&lt;0.85,"less than 0.85",IF(EmployeeData[[#This Row],[Compa-Ratio]]&lt;1,"0.85-&lt;1.00",IF(EmployeeData[[#This Row],[Compa-Ratio]]&lt;1.15,"1.00-&lt;1.15",IF(EmployeeData[[#This Row],[Compa-Ratio]]&gt;=1.15,"1.15+"))))</f>
        <v>0.85-&lt;1.00</v>
      </c>
      <c r="O520" t="s">
        <v>75</v>
      </c>
      <c r="P520" t="s">
        <v>38</v>
      </c>
      <c r="Q520">
        <v>12</v>
      </c>
      <c r="R52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0">
        <v>79</v>
      </c>
      <c r="T520" t="str" cm="1">
        <f t="array" ref="T520">_xlfn.IFS(EmployeeData[[#This Row],[Engagement Score]]&lt;50,"Low",EmployeeData[[#This Row],[Engagement Score]]
&lt;70,"Moderate",
EmployeeData[[#This Row],[Engagement Score]]&lt;85,"High",TRUE,"Very high")</f>
        <v>High</v>
      </c>
      <c r="U520">
        <v>2</v>
      </c>
      <c r="V520">
        <v>2.1</v>
      </c>
      <c r="W520" t="s">
        <v>33</v>
      </c>
      <c r="X520" t="s">
        <v>38</v>
      </c>
      <c r="Y520">
        <v>25</v>
      </c>
      <c r="Z520" t="s">
        <v>26</v>
      </c>
      <c r="AA520">
        <f>IF(EmployeeData[[#This Row],[Attrition]]="Yes",1,0)</f>
        <v>0</v>
      </c>
    </row>
    <row r="521" spans="1:27">
      <c r="A521" t="s">
        <v>572</v>
      </c>
      <c r="B521" t="str">
        <f>VLOOKUP(EmployeeData[[#This Row],[Employee ID]],GenderData[#All],2,FALSE)</f>
        <v>Male</v>
      </c>
      <c r="C521" t="s">
        <v>43</v>
      </c>
      <c r="D521" t="s">
        <v>44</v>
      </c>
      <c r="E521" t="s">
        <v>23</v>
      </c>
      <c r="F521" t="s">
        <v>36</v>
      </c>
      <c r="G521">
        <v>38</v>
      </c>
      <c r="H521" t="str">
        <f>IF(EmployeeData[[#This Row],[Age]]&lt;=31,"18-31",IF(EmployeeData[[#This Row],[Age]]&lt;=45,"32-45",IF(EmployeeData[[#This Row],[Age]]&lt;=59,"46-59",IF(EmployeeData[[#This Row],[Age]]&lt;=73,"60-73"))))</f>
        <v>32-45</v>
      </c>
      <c r="I521">
        <v>3</v>
      </c>
      <c r="J52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21">
        <v>1.5</v>
      </c>
      <c r="L521" s="2">
        <v>67600</v>
      </c>
      <c r="M521" s="3">
        <v>0.9</v>
      </c>
      <c r="N521" s="3" t="str">
        <f>IF(EmployeeData[[#This Row],[Compa-Ratio]]&lt;0.85,"less than 0.85",IF(EmployeeData[[#This Row],[Compa-Ratio]]&lt;1,"0.85-&lt;1.00",IF(EmployeeData[[#This Row],[Compa-Ratio]]&lt;1.15,"1.00-&lt;1.15",IF(EmployeeData[[#This Row],[Compa-Ratio]]&gt;=1.15,"1.15+"))))</f>
        <v>0.85-&lt;1.00</v>
      </c>
      <c r="O521" t="s">
        <v>37</v>
      </c>
      <c r="P521" t="s">
        <v>38</v>
      </c>
      <c r="Q521">
        <v>18</v>
      </c>
      <c r="R5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21">
        <v>61</v>
      </c>
      <c r="T521" t="str" cm="1">
        <f t="array" ref="T521">_xlfn.IFS(EmployeeData[[#This Row],[Engagement Score]]&lt;50,"Low",EmployeeData[[#This Row],[Engagement Score]]
&lt;70,"Moderate",
EmployeeData[[#This Row],[Engagement Score]]&lt;85,"High",TRUE,"Very high")</f>
        <v>Moderate</v>
      </c>
      <c r="U521">
        <v>8</v>
      </c>
      <c r="V521">
        <v>2.2000000000000002</v>
      </c>
      <c r="W521" t="s">
        <v>33</v>
      </c>
      <c r="X521" t="s">
        <v>26</v>
      </c>
      <c r="Y521">
        <v>31</v>
      </c>
      <c r="Z521" t="s">
        <v>26</v>
      </c>
      <c r="AA521">
        <f>IF(EmployeeData[[#This Row],[Attrition]]="Yes",1,0)</f>
        <v>0</v>
      </c>
    </row>
    <row r="522" spans="1:27">
      <c r="A522" t="s">
        <v>573</v>
      </c>
      <c r="B522" t="str">
        <f>VLOOKUP(EmployeeData[[#This Row],[Employee ID]],GenderData[#All],2,FALSE)</f>
        <v>Female</v>
      </c>
      <c r="C522" t="s">
        <v>40</v>
      </c>
      <c r="D522" t="s">
        <v>40</v>
      </c>
      <c r="E522" t="s">
        <v>23</v>
      </c>
      <c r="F522" t="s">
        <v>62</v>
      </c>
      <c r="G522">
        <v>36</v>
      </c>
      <c r="H522" t="str">
        <f>IF(EmployeeData[[#This Row],[Age]]&lt;=31,"18-31",IF(EmployeeData[[#This Row],[Age]]&lt;=45,"32-45",IF(EmployeeData[[#This Row],[Age]]&lt;=59,"46-59",IF(EmployeeData[[#This Row],[Age]]&lt;=73,"60-73"))))</f>
        <v>32-45</v>
      </c>
      <c r="I522">
        <v>2.4</v>
      </c>
      <c r="J5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22">
        <v>2.4</v>
      </c>
      <c r="L522" s="2">
        <v>28000</v>
      </c>
      <c r="M522" s="3">
        <v>0.75</v>
      </c>
      <c r="N522" s="3" t="str">
        <f>IF(EmployeeData[[#This Row],[Compa-Ratio]]&lt;0.85,"less than 0.85",IF(EmployeeData[[#This Row],[Compa-Ratio]]&lt;1,"0.85-&lt;1.00",IF(EmployeeData[[#This Row],[Compa-Ratio]]&lt;1.15,"1.00-&lt;1.15",IF(EmployeeData[[#This Row],[Compa-Ratio]]&gt;=1.15,"1.15+"))))</f>
        <v>less than 0.85</v>
      </c>
      <c r="O522" t="s">
        <v>25</v>
      </c>
      <c r="P522" t="s">
        <v>26</v>
      </c>
      <c r="Q522">
        <v>8</v>
      </c>
      <c r="R52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2">
        <v>89</v>
      </c>
      <c r="T522" t="str" cm="1">
        <f t="array" ref="T522">_xlfn.IFS(EmployeeData[[#This Row],[Engagement Score]]&lt;50,"Low",EmployeeData[[#This Row],[Engagement Score]]
&lt;70,"Moderate",
EmployeeData[[#This Row],[Engagement Score]]&lt;85,"High",TRUE,"Very high")</f>
        <v>Very high</v>
      </c>
      <c r="U522">
        <v>2</v>
      </c>
      <c r="V522">
        <v>5.8</v>
      </c>
      <c r="W522" t="s">
        <v>33</v>
      </c>
      <c r="X522" t="s">
        <v>26</v>
      </c>
      <c r="Y522">
        <v>18</v>
      </c>
      <c r="Z522" t="s">
        <v>26</v>
      </c>
      <c r="AA522">
        <f>IF(EmployeeData[[#This Row],[Attrition]]="Yes",1,0)</f>
        <v>0</v>
      </c>
    </row>
    <row r="523" spans="1:27">
      <c r="A523" t="s">
        <v>574</v>
      </c>
      <c r="B523" t="str">
        <f>VLOOKUP(EmployeeData[[#This Row],[Employee ID]],GenderData[#All],2,FALSE)</f>
        <v>Female</v>
      </c>
      <c r="C523" t="s">
        <v>21</v>
      </c>
      <c r="D523" t="s">
        <v>22</v>
      </c>
      <c r="E523" t="s">
        <v>55</v>
      </c>
      <c r="F523" t="s">
        <v>36</v>
      </c>
      <c r="G523">
        <v>21</v>
      </c>
      <c r="H523" t="str">
        <f>IF(EmployeeData[[#This Row],[Age]]&lt;=31,"18-31",IF(EmployeeData[[#This Row],[Age]]&lt;=45,"32-45",IF(EmployeeData[[#This Row],[Age]]&lt;=59,"46-59",IF(EmployeeData[[#This Row],[Age]]&lt;=73,"60-73"))))</f>
        <v>18-31</v>
      </c>
      <c r="I523">
        <v>18</v>
      </c>
      <c r="J523"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523">
        <v>4.4000000000000004</v>
      </c>
      <c r="L523" s="2">
        <v>76000</v>
      </c>
      <c r="M523" s="3">
        <v>0.97</v>
      </c>
      <c r="N523" s="3" t="str">
        <f>IF(EmployeeData[[#This Row],[Compa-Ratio]]&lt;0.85,"less than 0.85",IF(EmployeeData[[#This Row],[Compa-Ratio]]&lt;1,"0.85-&lt;1.00",IF(EmployeeData[[#This Row],[Compa-Ratio]]&lt;1.15,"1.00-&lt;1.15",IF(EmployeeData[[#This Row],[Compa-Ratio]]&gt;=1.15,"1.15+"))))</f>
        <v>0.85-&lt;1.00</v>
      </c>
      <c r="O523" t="s">
        <v>37</v>
      </c>
      <c r="P523" t="s">
        <v>26</v>
      </c>
      <c r="Q523">
        <v>28</v>
      </c>
      <c r="R52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23">
        <v>79</v>
      </c>
      <c r="T523" t="str" cm="1">
        <f t="array" ref="T523">_xlfn.IFS(EmployeeData[[#This Row],[Engagement Score]]&lt;50,"Low",EmployeeData[[#This Row],[Engagement Score]]
&lt;70,"Moderate",
EmployeeData[[#This Row],[Engagement Score]]&lt;85,"High",TRUE,"Very high")</f>
        <v>High</v>
      </c>
      <c r="U523">
        <v>9</v>
      </c>
      <c r="V523">
        <v>4.3</v>
      </c>
      <c r="W523" t="s">
        <v>33</v>
      </c>
      <c r="X523" t="s">
        <v>26</v>
      </c>
      <c r="Y523">
        <v>35</v>
      </c>
      <c r="Z523" t="s">
        <v>26</v>
      </c>
      <c r="AA523">
        <f>IF(EmployeeData[[#This Row],[Attrition]]="Yes",1,0)</f>
        <v>0</v>
      </c>
    </row>
    <row r="524" spans="1:27">
      <c r="A524" t="s">
        <v>575</v>
      </c>
      <c r="B524" t="str">
        <f>VLOOKUP(EmployeeData[[#This Row],[Employee ID]],GenderData[#All],2,FALSE)</f>
        <v>Female</v>
      </c>
      <c r="C524" t="s">
        <v>29</v>
      </c>
      <c r="D524" t="s">
        <v>30</v>
      </c>
      <c r="E524" t="s">
        <v>23</v>
      </c>
      <c r="F524" t="s">
        <v>24</v>
      </c>
      <c r="G524">
        <v>53</v>
      </c>
      <c r="H524" t="str">
        <f>IF(EmployeeData[[#This Row],[Age]]&lt;=31,"18-31",IF(EmployeeData[[#This Row],[Age]]&lt;=45,"32-45",IF(EmployeeData[[#This Row],[Age]]&lt;=59,"46-59",IF(EmployeeData[[#This Row],[Age]]&lt;=73,"60-73"))))</f>
        <v>46-59</v>
      </c>
      <c r="I524">
        <v>8.6999999999999993</v>
      </c>
      <c r="J52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24">
        <v>2</v>
      </c>
      <c r="L524" s="2">
        <v>48700</v>
      </c>
      <c r="M524" s="3">
        <v>0.98</v>
      </c>
      <c r="N524" s="3" t="str">
        <f>IF(EmployeeData[[#This Row],[Compa-Ratio]]&lt;0.85,"less than 0.85",IF(EmployeeData[[#This Row],[Compa-Ratio]]&lt;1,"0.85-&lt;1.00",IF(EmployeeData[[#This Row],[Compa-Ratio]]&lt;1.15,"1.00-&lt;1.15",IF(EmployeeData[[#This Row],[Compa-Ratio]]&gt;=1.15,"1.15+"))))</f>
        <v>0.85-&lt;1.00</v>
      </c>
      <c r="O524" t="s">
        <v>75</v>
      </c>
      <c r="P524" t="s">
        <v>26</v>
      </c>
      <c r="Q524">
        <v>10</v>
      </c>
      <c r="R52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4">
        <v>70</v>
      </c>
      <c r="T524" t="str" cm="1">
        <f t="array" ref="T524">_xlfn.IFS(EmployeeData[[#This Row],[Engagement Score]]&lt;50,"Low",EmployeeData[[#This Row],[Engagement Score]]
&lt;70,"Moderate",
EmployeeData[[#This Row],[Engagement Score]]&lt;85,"High",TRUE,"Very high")</f>
        <v>High</v>
      </c>
      <c r="U524">
        <v>2</v>
      </c>
      <c r="V524">
        <v>1</v>
      </c>
      <c r="W524" t="s">
        <v>33</v>
      </c>
      <c r="X524" t="s">
        <v>26</v>
      </c>
      <c r="Y524">
        <v>9</v>
      </c>
      <c r="Z524" t="s">
        <v>26</v>
      </c>
      <c r="AA524">
        <f>IF(EmployeeData[[#This Row],[Attrition]]="Yes",1,0)</f>
        <v>0</v>
      </c>
    </row>
    <row r="525" spans="1:27">
      <c r="A525" t="s">
        <v>576</v>
      </c>
      <c r="B525" t="str">
        <f>VLOOKUP(EmployeeData[[#This Row],[Employee ID]],GenderData[#All],2,FALSE)</f>
        <v>Female</v>
      </c>
      <c r="C525" t="s">
        <v>52</v>
      </c>
      <c r="D525" t="s">
        <v>30</v>
      </c>
      <c r="E525" t="s">
        <v>41</v>
      </c>
      <c r="F525" t="s">
        <v>62</v>
      </c>
      <c r="G525">
        <v>36</v>
      </c>
      <c r="H525" t="str">
        <f>IF(EmployeeData[[#This Row],[Age]]&lt;=31,"18-31",IF(EmployeeData[[#This Row],[Age]]&lt;=45,"32-45",IF(EmployeeData[[#This Row],[Age]]&lt;=59,"46-59",IF(EmployeeData[[#This Row],[Age]]&lt;=73,"60-73"))))</f>
        <v>32-45</v>
      </c>
      <c r="I525">
        <v>5.5</v>
      </c>
      <c r="J52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25">
        <v>0.3</v>
      </c>
      <c r="L525" s="2">
        <v>35800</v>
      </c>
      <c r="M525" s="3">
        <v>1.05</v>
      </c>
      <c r="N525" s="3" t="str">
        <f>IF(EmployeeData[[#This Row],[Compa-Ratio]]&lt;0.85,"less than 0.85",IF(EmployeeData[[#This Row],[Compa-Ratio]]&lt;1,"0.85-&lt;1.00",IF(EmployeeData[[#This Row],[Compa-Ratio]]&lt;1.15,"1.00-&lt;1.15",IF(EmployeeData[[#This Row],[Compa-Ratio]]&gt;=1.15,"1.15+"))))</f>
        <v>1.00-&lt;1.15</v>
      </c>
      <c r="O525" t="s">
        <v>25</v>
      </c>
      <c r="P525" t="s">
        <v>38</v>
      </c>
      <c r="Q525">
        <v>26</v>
      </c>
      <c r="R52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25">
        <v>68</v>
      </c>
      <c r="T525" t="str" cm="1">
        <f t="array" ref="T525">_xlfn.IFS(EmployeeData[[#This Row],[Engagement Score]]&lt;50,"Low",EmployeeData[[#This Row],[Engagement Score]]
&lt;70,"Moderate",
EmployeeData[[#This Row],[Engagement Score]]&lt;85,"High",TRUE,"Very high")</f>
        <v>Moderate</v>
      </c>
      <c r="U525">
        <v>4</v>
      </c>
      <c r="V525">
        <v>0.2</v>
      </c>
      <c r="W525" t="s">
        <v>33</v>
      </c>
      <c r="X525" t="s">
        <v>26</v>
      </c>
      <c r="Y525">
        <v>0</v>
      </c>
      <c r="Z525" t="s">
        <v>26</v>
      </c>
      <c r="AA525">
        <f>IF(EmployeeData[[#This Row],[Attrition]]="Yes",1,0)</f>
        <v>0</v>
      </c>
    </row>
    <row r="526" spans="1:27">
      <c r="A526" t="s">
        <v>577</v>
      </c>
      <c r="B526" t="str">
        <f>VLOOKUP(EmployeeData[[#This Row],[Employee ID]],GenderData[#All],2,FALSE)</f>
        <v>Female</v>
      </c>
      <c r="C526" t="s">
        <v>52</v>
      </c>
      <c r="D526" t="s">
        <v>30</v>
      </c>
      <c r="E526" t="s">
        <v>45</v>
      </c>
      <c r="F526" t="s">
        <v>24</v>
      </c>
      <c r="G526">
        <v>40</v>
      </c>
      <c r="H526" t="str">
        <f>IF(EmployeeData[[#This Row],[Age]]&lt;=31,"18-31",IF(EmployeeData[[#This Row],[Age]]&lt;=45,"32-45",IF(EmployeeData[[#This Row],[Age]]&lt;=59,"46-59",IF(EmployeeData[[#This Row],[Age]]&lt;=73,"60-73"))))</f>
        <v>32-45</v>
      </c>
      <c r="I526">
        <v>5.7</v>
      </c>
      <c r="J52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26">
        <v>0.2</v>
      </c>
      <c r="L526" s="2">
        <v>47200</v>
      </c>
      <c r="M526" s="3">
        <v>1.03</v>
      </c>
      <c r="N526" s="3" t="str">
        <f>IF(EmployeeData[[#This Row],[Compa-Ratio]]&lt;0.85,"less than 0.85",IF(EmployeeData[[#This Row],[Compa-Ratio]]&lt;1,"0.85-&lt;1.00",IF(EmployeeData[[#This Row],[Compa-Ratio]]&lt;1.15,"1.00-&lt;1.15",IF(EmployeeData[[#This Row],[Compa-Ratio]]&gt;=1.15,"1.15+"))))</f>
        <v>1.00-&lt;1.15</v>
      </c>
      <c r="O526" t="s">
        <v>25</v>
      </c>
      <c r="P526" t="s">
        <v>26</v>
      </c>
      <c r="Q526">
        <v>14</v>
      </c>
      <c r="R52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26">
        <v>84</v>
      </c>
      <c r="T526" t="str" cm="1">
        <f t="array" ref="T526">_xlfn.IFS(EmployeeData[[#This Row],[Engagement Score]]&lt;50,"Low",EmployeeData[[#This Row],[Engagement Score]]
&lt;70,"Moderate",
EmployeeData[[#This Row],[Engagement Score]]&lt;85,"High",TRUE,"Very high")</f>
        <v>High</v>
      </c>
      <c r="U526">
        <v>6</v>
      </c>
      <c r="V526">
        <v>2.4</v>
      </c>
      <c r="W526" t="s">
        <v>50</v>
      </c>
      <c r="X526" t="s">
        <v>26</v>
      </c>
      <c r="Y526">
        <v>15</v>
      </c>
      <c r="Z526" t="s">
        <v>26</v>
      </c>
      <c r="AA526">
        <f>IF(EmployeeData[[#This Row],[Attrition]]="Yes",1,0)</f>
        <v>0</v>
      </c>
    </row>
    <row r="527" spans="1:27">
      <c r="A527" t="s">
        <v>578</v>
      </c>
      <c r="B527" t="str">
        <f>VLOOKUP(EmployeeData[[#This Row],[Employee ID]],GenderData[#All],2,FALSE)</f>
        <v>Female</v>
      </c>
      <c r="C527" t="s">
        <v>21</v>
      </c>
      <c r="D527" t="s">
        <v>22</v>
      </c>
      <c r="E527" t="s">
        <v>45</v>
      </c>
      <c r="F527" t="s">
        <v>24</v>
      </c>
      <c r="G527">
        <v>49</v>
      </c>
      <c r="H527" t="str">
        <f>IF(EmployeeData[[#This Row],[Age]]&lt;=31,"18-31",IF(EmployeeData[[#This Row],[Age]]&lt;=45,"32-45",IF(EmployeeData[[#This Row],[Age]]&lt;=59,"46-59",IF(EmployeeData[[#This Row],[Age]]&lt;=73,"60-73"))))</f>
        <v>46-59</v>
      </c>
      <c r="I527">
        <v>3.6</v>
      </c>
      <c r="J52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27">
        <v>2.1</v>
      </c>
      <c r="L527" s="2">
        <v>48200</v>
      </c>
      <c r="M527" s="3">
        <v>0.98</v>
      </c>
      <c r="N527" s="3" t="str">
        <f>IF(EmployeeData[[#This Row],[Compa-Ratio]]&lt;0.85,"less than 0.85",IF(EmployeeData[[#This Row],[Compa-Ratio]]&lt;1,"0.85-&lt;1.00",IF(EmployeeData[[#This Row],[Compa-Ratio]]&lt;1.15,"1.00-&lt;1.15",IF(EmployeeData[[#This Row],[Compa-Ratio]]&gt;=1.15,"1.15+"))))</f>
        <v>0.85-&lt;1.00</v>
      </c>
      <c r="O527" t="s">
        <v>37</v>
      </c>
      <c r="P527" t="s">
        <v>26</v>
      </c>
      <c r="Q527">
        <v>18</v>
      </c>
      <c r="R52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27">
        <v>96</v>
      </c>
      <c r="T527" t="str" cm="1">
        <f t="array" ref="T527">_xlfn.IFS(EmployeeData[[#This Row],[Engagement Score]]&lt;50,"Low",EmployeeData[[#This Row],[Engagement Score]]
&lt;70,"Moderate",
EmployeeData[[#This Row],[Engagement Score]]&lt;85,"High",TRUE,"Very high")</f>
        <v>Very high</v>
      </c>
      <c r="U527">
        <v>5</v>
      </c>
      <c r="V527">
        <v>1.7</v>
      </c>
      <c r="W527" t="s">
        <v>33</v>
      </c>
      <c r="X527" t="s">
        <v>26</v>
      </c>
      <c r="Y527">
        <v>7</v>
      </c>
      <c r="Z527" t="s">
        <v>26</v>
      </c>
      <c r="AA527">
        <f>IF(EmployeeData[[#This Row],[Attrition]]="Yes",1,0)</f>
        <v>0</v>
      </c>
    </row>
    <row r="528" spans="1:27">
      <c r="A528" t="s">
        <v>579</v>
      </c>
      <c r="B528" t="str">
        <f>VLOOKUP(EmployeeData[[#This Row],[Employee ID]],GenderData[#All],2,FALSE)</f>
        <v>Female</v>
      </c>
      <c r="C528" t="s">
        <v>21</v>
      </c>
      <c r="D528" t="s">
        <v>22</v>
      </c>
      <c r="E528" t="s">
        <v>23</v>
      </c>
      <c r="F528" t="s">
        <v>24</v>
      </c>
      <c r="G528">
        <v>21</v>
      </c>
      <c r="H528" t="str">
        <f>IF(EmployeeData[[#This Row],[Age]]&lt;=31,"18-31",IF(EmployeeData[[#This Row],[Age]]&lt;=45,"32-45",IF(EmployeeData[[#This Row],[Age]]&lt;=59,"46-59",IF(EmployeeData[[#This Row],[Age]]&lt;=73,"60-73"))))</f>
        <v>18-31</v>
      </c>
      <c r="I528">
        <v>4.9000000000000004</v>
      </c>
      <c r="J52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28">
        <v>2.8</v>
      </c>
      <c r="L528" s="2">
        <v>53400</v>
      </c>
      <c r="M528" s="3">
        <v>1.1200000000000001</v>
      </c>
      <c r="N528" s="3" t="str">
        <f>IF(EmployeeData[[#This Row],[Compa-Ratio]]&lt;0.85,"less than 0.85",IF(EmployeeData[[#This Row],[Compa-Ratio]]&lt;1,"0.85-&lt;1.00",IF(EmployeeData[[#This Row],[Compa-Ratio]]&lt;1.15,"1.00-&lt;1.15",IF(EmployeeData[[#This Row],[Compa-Ratio]]&gt;=1.15,"1.15+"))))</f>
        <v>1.00-&lt;1.15</v>
      </c>
      <c r="O528" t="s">
        <v>25</v>
      </c>
      <c r="P528" t="s">
        <v>26</v>
      </c>
      <c r="Q528">
        <v>12</v>
      </c>
      <c r="R52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8">
        <v>83</v>
      </c>
      <c r="T528" t="str" cm="1">
        <f t="array" ref="T528">_xlfn.IFS(EmployeeData[[#This Row],[Engagement Score]]&lt;50,"Low",EmployeeData[[#This Row],[Engagement Score]]
&lt;70,"Moderate",
EmployeeData[[#This Row],[Engagement Score]]&lt;85,"High",TRUE,"Very high")</f>
        <v>High</v>
      </c>
      <c r="U528">
        <v>2</v>
      </c>
      <c r="V528">
        <v>7.6</v>
      </c>
      <c r="W528" t="s">
        <v>33</v>
      </c>
      <c r="X528" t="s">
        <v>38</v>
      </c>
      <c r="Y528">
        <v>42</v>
      </c>
      <c r="Z528" t="s">
        <v>26</v>
      </c>
      <c r="AA528">
        <f>IF(EmployeeData[[#This Row],[Attrition]]="Yes",1,0)</f>
        <v>0</v>
      </c>
    </row>
    <row r="529" spans="1:27">
      <c r="A529" t="s">
        <v>580</v>
      </c>
      <c r="B529" t="str">
        <f>VLOOKUP(EmployeeData[[#This Row],[Employee ID]],GenderData[#All],2,FALSE)</f>
        <v>Female</v>
      </c>
      <c r="C529" t="s">
        <v>66</v>
      </c>
      <c r="D529" t="s">
        <v>67</v>
      </c>
      <c r="E529" t="s">
        <v>73</v>
      </c>
      <c r="F529" t="s">
        <v>24</v>
      </c>
      <c r="G529">
        <v>33</v>
      </c>
      <c r="H529" t="str">
        <f>IF(EmployeeData[[#This Row],[Age]]&lt;=31,"18-31",IF(EmployeeData[[#This Row],[Age]]&lt;=45,"32-45",IF(EmployeeData[[#This Row],[Age]]&lt;=59,"46-59",IF(EmployeeData[[#This Row],[Age]]&lt;=73,"60-73"))))</f>
        <v>32-45</v>
      </c>
      <c r="I529">
        <v>3.3</v>
      </c>
      <c r="J5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29">
        <v>3.3</v>
      </c>
      <c r="L529" s="2">
        <v>47000</v>
      </c>
      <c r="M529" s="3">
        <v>0.96</v>
      </c>
      <c r="N529" s="3" t="str">
        <f>IF(EmployeeData[[#This Row],[Compa-Ratio]]&lt;0.85,"less than 0.85",IF(EmployeeData[[#This Row],[Compa-Ratio]]&lt;1,"0.85-&lt;1.00",IF(EmployeeData[[#This Row],[Compa-Ratio]]&lt;1.15,"1.00-&lt;1.15",IF(EmployeeData[[#This Row],[Compa-Ratio]]&gt;=1.15,"1.15+"))))</f>
        <v>0.85-&lt;1.00</v>
      </c>
      <c r="O529" t="s">
        <v>75</v>
      </c>
      <c r="P529" t="s">
        <v>38</v>
      </c>
      <c r="Q529">
        <v>7</v>
      </c>
      <c r="R52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29">
        <v>100</v>
      </c>
      <c r="T529" t="str" cm="1">
        <f t="array" ref="T529">_xlfn.IFS(EmployeeData[[#This Row],[Engagement Score]]&lt;50,"Low",EmployeeData[[#This Row],[Engagement Score]]
&lt;70,"Moderate",
EmployeeData[[#This Row],[Engagement Score]]&lt;85,"High",TRUE,"Very high")</f>
        <v>Very high</v>
      </c>
      <c r="U529">
        <v>6</v>
      </c>
      <c r="V529">
        <v>5.9</v>
      </c>
      <c r="W529" t="s">
        <v>33</v>
      </c>
      <c r="X529" t="s">
        <v>26</v>
      </c>
      <c r="Y529">
        <v>46</v>
      </c>
      <c r="Z529" t="s">
        <v>26</v>
      </c>
      <c r="AA529">
        <f>IF(EmployeeData[[#This Row],[Attrition]]="Yes",1,0)</f>
        <v>0</v>
      </c>
    </row>
    <row r="530" spans="1:27">
      <c r="A530" t="s">
        <v>581</v>
      </c>
      <c r="B530" t="str">
        <f>VLOOKUP(EmployeeData[[#This Row],[Employee ID]],GenderData[#All],2,FALSE)</f>
        <v>Male</v>
      </c>
      <c r="C530" t="s">
        <v>48</v>
      </c>
      <c r="D530" t="s">
        <v>49</v>
      </c>
      <c r="E530" t="s">
        <v>45</v>
      </c>
      <c r="F530" t="s">
        <v>36</v>
      </c>
      <c r="G530">
        <v>35</v>
      </c>
      <c r="H530" t="str">
        <f>IF(EmployeeData[[#This Row],[Age]]&lt;=31,"18-31",IF(EmployeeData[[#This Row],[Age]]&lt;=45,"32-45",IF(EmployeeData[[#This Row],[Age]]&lt;=59,"46-59",IF(EmployeeData[[#This Row],[Age]]&lt;=73,"60-73"))))</f>
        <v>32-45</v>
      </c>
      <c r="I530">
        <v>1.9</v>
      </c>
      <c r="J53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30">
        <v>1.9</v>
      </c>
      <c r="L530" s="2">
        <v>73100</v>
      </c>
      <c r="M530" s="3">
        <v>0.96</v>
      </c>
      <c r="N530" s="3" t="str">
        <f>IF(EmployeeData[[#This Row],[Compa-Ratio]]&lt;0.85,"less than 0.85",IF(EmployeeData[[#This Row],[Compa-Ratio]]&lt;1,"0.85-&lt;1.00",IF(EmployeeData[[#This Row],[Compa-Ratio]]&lt;1.15,"1.00-&lt;1.15",IF(EmployeeData[[#This Row],[Compa-Ratio]]&gt;=1.15,"1.15+"))))</f>
        <v>0.85-&lt;1.00</v>
      </c>
      <c r="O530" t="s">
        <v>25</v>
      </c>
      <c r="P530" t="s">
        <v>38</v>
      </c>
      <c r="Q530">
        <v>1</v>
      </c>
      <c r="R53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30">
        <v>66</v>
      </c>
      <c r="T530" t="str" cm="1">
        <f t="array" ref="T530">_xlfn.IFS(EmployeeData[[#This Row],[Engagement Score]]&lt;50,"Low",EmployeeData[[#This Row],[Engagement Score]]
&lt;70,"Moderate",
EmployeeData[[#This Row],[Engagement Score]]&lt;85,"High",TRUE,"Very high")</f>
        <v>Moderate</v>
      </c>
      <c r="U530">
        <v>7</v>
      </c>
      <c r="V530">
        <v>0.8</v>
      </c>
      <c r="W530" t="s">
        <v>33</v>
      </c>
      <c r="X530" t="s">
        <v>26</v>
      </c>
      <c r="Y530">
        <v>7</v>
      </c>
      <c r="Z530" t="s">
        <v>26</v>
      </c>
      <c r="AA530">
        <f>IF(EmployeeData[[#This Row],[Attrition]]="Yes",1,0)</f>
        <v>0</v>
      </c>
    </row>
    <row r="531" spans="1:27">
      <c r="A531" t="s">
        <v>582</v>
      </c>
      <c r="B531" t="str">
        <f>VLOOKUP(EmployeeData[[#This Row],[Employee ID]],GenderData[#All],2,FALSE)</f>
        <v>Female</v>
      </c>
      <c r="C531" t="s">
        <v>52</v>
      </c>
      <c r="D531" t="s">
        <v>30</v>
      </c>
      <c r="E531" t="s">
        <v>31</v>
      </c>
      <c r="F531" t="s">
        <v>32</v>
      </c>
      <c r="G531">
        <v>35</v>
      </c>
      <c r="H531" t="str">
        <f>IF(EmployeeData[[#This Row],[Age]]&lt;=31,"18-31",IF(EmployeeData[[#This Row],[Age]]&lt;=45,"32-45",IF(EmployeeData[[#This Row],[Age]]&lt;=59,"46-59",IF(EmployeeData[[#This Row],[Age]]&lt;=73,"60-73"))))</f>
        <v>32-45</v>
      </c>
      <c r="I531">
        <v>5.0999999999999996</v>
      </c>
      <c r="J5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31">
        <v>3.5</v>
      </c>
      <c r="L531" s="2">
        <v>60100</v>
      </c>
      <c r="M531" s="3">
        <v>0.98</v>
      </c>
      <c r="N531" s="3" t="str">
        <f>IF(EmployeeData[[#This Row],[Compa-Ratio]]&lt;0.85,"less than 0.85",IF(EmployeeData[[#This Row],[Compa-Ratio]]&lt;1,"0.85-&lt;1.00",IF(EmployeeData[[#This Row],[Compa-Ratio]]&lt;1.15,"1.00-&lt;1.15",IF(EmployeeData[[#This Row],[Compa-Ratio]]&gt;=1.15,"1.15+"))))</f>
        <v>0.85-&lt;1.00</v>
      </c>
      <c r="O531" t="s">
        <v>37</v>
      </c>
      <c r="P531" t="s">
        <v>38</v>
      </c>
      <c r="Q531">
        <v>7</v>
      </c>
      <c r="R53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31">
        <v>64</v>
      </c>
      <c r="T531" t="str" cm="1">
        <f t="array" ref="T531">_xlfn.IFS(EmployeeData[[#This Row],[Engagement Score]]&lt;50,"Low",EmployeeData[[#This Row],[Engagement Score]]
&lt;70,"Moderate",
EmployeeData[[#This Row],[Engagement Score]]&lt;85,"High",TRUE,"Very high")</f>
        <v>Moderate</v>
      </c>
      <c r="U531">
        <v>2</v>
      </c>
      <c r="V531">
        <v>4.2</v>
      </c>
      <c r="W531" t="s">
        <v>33</v>
      </c>
      <c r="X531" t="s">
        <v>26</v>
      </c>
      <c r="Y531">
        <v>40</v>
      </c>
      <c r="Z531" t="s">
        <v>26</v>
      </c>
      <c r="AA531">
        <f>IF(EmployeeData[[#This Row],[Attrition]]="Yes",1,0)</f>
        <v>0</v>
      </c>
    </row>
    <row r="532" spans="1:27">
      <c r="A532" t="s">
        <v>583</v>
      </c>
      <c r="B532" t="str">
        <f>VLOOKUP(EmployeeData[[#This Row],[Employee ID]],GenderData[#All],2,FALSE)</f>
        <v>Female</v>
      </c>
      <c r="C532" t="s">
        <v>52</v>
      </c>
      <c r="D532" t="s">
        <v>30</v>
      </c>
      <c r="E532" t="s">
        <v>41</v>
      </c>
      <c r="F532" t="s">
        <v>24</v>
      </c>
      <c r="G532">
        <v>36</v>
      </c>
      <c r="H532" t="str">
        <f>IF(EmployeeData[[#This Row],[Age]]&lt;=31,"18-31",IF(EmployeeData[[#This Row],[Age]]&lt;=45,"32-45",IF(EmployeeData[[#This Row],[Age]]&lt;=59,"46-59",IF(EmployeeData[[#This Row],[Age]]&lt;=73,"60-73"))))</f>
        <v>32-45</v>
      </c>
      <c r="I532">
        <v>3.1</v>
      </c>
      <c r="J5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32">
        <v>2.6</v>
      </c>
      <c r="L532" s="2">
        <v>51100</v>
      </c>
      <c r="M532" s="3">
        <v>1.0900000000000001</v>
      </c>
      <c r="N532" s="3" t="str">
        <f>IF(EmployeeData[[#This Row],[Compa-Ratio]]&lt;0.85,"less than 0.85",IF(EmployeeData[[#This Row],[Compa-Ratio]]&lt;1,"0.85-&lt;1.00",IF(EmployeeData[[#This Row],[Compa-Ratio]]&lt;1.15,"1.00-&lt;1.15",IF(EmployeeData[[#This Row],[Compa-Ratio]]&gt;=1.15,"1.15+"))))</f>
        <v>1.00-&lt;1.15</v>
      </c>
      <c r="O532" t="s">
        <v>37</v>
      </c>
      <c r="P532" t="s">
        <v>26</v>
      </c>
      <c r="Q532">
        <v>13</v>
      </c>
      <c r="R53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32">
        <v>58</v>
      </c>
      <c r="T532" t="str" cm="1">
        <f t="array" ref="T532">_xlfn.IFS(EmployeeData[[#This Row],[Engagement Score]]&lt;50,"Low",EmployeeData[[#This Row],[Engagement Score]]
&lt;70,"Moderate",
EmployeeData[[#This Row],[Engagement Score]]&lt;85,"High",TRUE,"Very high")</f>
        <v>Moderate</v>
      </c>
      <c r="U532">
        <v>6</v>
      </c>
      <c r="V532">
        <v>3.8</v>
      </c>
      <c r="W532" t="s">
        <v>27</v>
      </c>
      <c r="X532" t="s">
        <v>26</v>
      </c>
      <c r="Y532">
        <v>35</v>
      </c>
      <c r="Z532" t="s">
        <v>38</v>
      </c>
      <c r="AA532">
        <f>IF(EmployeeData[[#This Row],[Attrition]]="Yes",1,0)</f>
        <v>1</v>
      </c>
    </row>
    <row r="533" spans="1:27">
      <c r="A533" t="s">
        <v>584</v>
      </c>
      <c r="B533" t="str">
        <f>VLOOKUP(EmployeeData[[#This Row],[Employee ID]],GenderData[#All],2,FALSE)</f>
        <v>Male</v>
      </c>
      <c r="C533" t="s">
        <v>29</v>
      </c>
      <c r="D533" t="s">
        <v>30</v>
      </c>
      <c r="E533" t="s">
        <v>23</v>
      </c>
      <c r="F533" t="s">
        <v>32</v>
      </c>
      <c r="G533">
        <v>51</v>
      </c>
      <c r="H533" t="str">
        <f>IF(EmployeeData[[#This Row],[Age]]&lt;=31,"18-31",IF(EmployeeData[[#This Row],[Age]]&lt;=45,"32-45",IF(EmployeeData[[#This Row],[Age]]&lt;=59,"46-59",IF(EmployeeData[[#This Row],[Age]]&lt;=73,"60-73"))))</f>
        <v>46-59</v>
      </c>
      <c r="I533">
        <v>5.3</v>
      </c>
      <c r="J53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33">
        <v>4.9000000000000004</v>
      </c>
      <c r="L533" s="2">
        <v>71600</v>
      </c>
      <c r="M533" s="3">
        <v>1.1599999999999999</v>
      </c>
      <c r="N533" s="3" t="str">
        <f>IF(EmployeeData[[#This Row],[Compa-Ratio]]&lt;0.85,"less than 0.85",IF(EmployeeData[[#This Row],[Compa-Ratio]]&lt;1,"0.85-&lt;1.00",IF(EmployeeData[[#This Row],[Compa-Ratio]]&lt;1.15,"1.00-&lt;1.15",IF(EmployeeData[[#This Row],[Compa-Ratio]]&gt;=1.15,"1.15+"))))</f>
        <v>1.15+</v>
      </c>
      <c r="O533" t="s">
        <v>25</v>
      </c>
      <c r="P533" t="s">
        <v>26</v>
      </c>
      <c r="Q533">
        <v>18</v>
      </c>
      <c r="R5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33">
        <v>74</v>
      </c>
      <c r="T533" t="str" cm="1">
        <f t="array" ref="T533">_xlfn.IFS(EmployeeData[[#This Row],[Engagement Score]]&lt;50,"Low",EmployeeData[[#This Row],[Engagement Score]]
&lt;70,"Moderate",
EmployeeData[[#This Row],[Engagement Score]]&lt;85,"High",TRUE,"Very high")</f>
        <v>High</v>
      </c>
      <c r="U533">
        <v>4</v>
      </c>
      <c r="V533">
        <v>3.7</v>
      </c>
      <c r="W533" t="s">
        <v>50</v>
      </c>
      <c r="X533" t="s">
        <v>38</v>
      </c>
      <c r="Y533">
        <v>5</v>
      </c>
      <c r="Z533" t="s">
        <v>26</v>
      </c>
      <c r="AA533">
        <f>IF(EmployeeData[[#This Row],[Attrition]]="Yes",1,0)</f>
        <v>0</v>
      </c>
    </row>
    <row r="534" spans="1:27">
      <c r="A534" t="s">
        <v>585</v>
      </c>
      <c r="B534" t="str">
        <f>VLOOKUP(EmployeeData[[#This Row],[Employee ID]],GenderData[#All],2,FALSE)</f>
        <v>Female</v>
      </c>
      <c r="C534" t="s">
        <v>29</v>
      </c>
      <c r="D534" t="s">
        <v>30</v>
      </c>
      <c r="E534" t="s">
        <v>23</v>
      </c>
      <c r="F534" t="s">
        <v>32</v>
      </c>
      <c r="G534">
        <v>44</v>
      </c>
      <c r="H534" t="str">
        <f>IF(EmployeeData[[#This Row],[Age]]&lt;=31,"18-31",IF(EmployeeData[[#This Row],[Age]]&lt;=45,"32-45",IF(EmployeeData[[#This Row],[Age]]&lt;=59,"46-59",IF(EmployeeData[[#This Row],[Age]]&lt;=73,"60-73"))))</f>
        <v>32-45</v>
      </c>
      <c r="I534">
        <v>5.9</v>
      </c>
      <c r="J53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34">
        <v>1.3</v>
      </c>
      <c r="L534" s="2">
        <v>57700</v>
      </c>
      <c r="M534" s="3">
        <v>1.02</v>
      </c>
      <c r="N534" s="3" t="str">
        <f>IF(EmployeeData[[#This Row],[Compa-Ratio]]&lt;0.85,"less than 0.85",IF(EmployeeData[[#This Row],[Compa-Ratio]]&lt;1,"0.85-&lt;1.00",IF(EmployeeData[[#This Row],[Compa-Ratio]]&lt;1.15,"1.00-&lt;1.15",IF(EmployeeData[[#This Row],[Compa-Ratio]]&gt;=1.15,"1.15+"))))</f>
        <v>1.00-&lt;1.15</v>
      </c>
      <c r="O534" t="s">
        <v>37</v>
      </c>
      <c r="P534" t="s">
        <v>38</v>
      </c>
      <c r="Q534">
        <v>25</v>
      </c>
      <c r="R53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34">
        <v>75</v>
      </c>
      <c r="T534" t="str" cm="1">
        <f t="array" ref="T534">_xlfn.IFS(EmployeeData[[#This Row],[Engagement Score]]&lt;50,"Low",EmployeeData[[#This Row],[Engagement Score]]
&lt;70,"Moderate",
EmployeeData[[#This Row],[Engagement Score]]&lt;85,"High",TRUE,"Very high")</f>
        <v>High</v>
      </c>
      <c r="U534">
        <v>2</v>
      </c>
      <c r="V534">
        <v>12</v>
      </c>
      <c r="W534" t="s">
        <v>33</v>
      </c>
      <c r="X534" t="s">
        <v>38</v>
      </c>
      <c r="Y534">
        <v>19</v>
      </c>
      <c r="Z534" t="s">
        <v>26</v>
      </c>
      <c r="AA534">
        <f>IF(EmployeeData[[#This Row],[Attrition]]="Yes",1,0)</f>
        <v>0</v>
      </c>
    </row>
    <row r="535" spans="1:27">
      <c r="A535" t="s">
        <v>586</v>
      </c>
      <c r="B535" t="str">
        <f>VLOOKUP(EmployeeData[[#This Row],[Employee ID]],GenderData[#All],2,FALSE)</f>
        <v>Female</v>
      </c>
      <c r="C535" t="s">
        <v>40</v>
      </c>
      <c r="D535" t="s">
        <v>40</v>
      </c>
      <c r="E535" t="s">
        <v>31</v>
      </c>
      <c r="F535" t="s">
        <v>24</v>
      </c>
      <c r="G535">
        <v>47</v>
      </c>
      <c r="H535" t="str">
        <f>IF(EmployeeData[[#This Row],[Age]]&lt;=31,"18-31",IF(EmployeeData[[#This Row],[Age]]&lt;=45,"32-45",IF(EmployeeData[[#This Row],[Age]]&lt;=59,"46-59",IF(EmployeeData[[#This Row],[Age]]&lt;=73,"60-73"))))</f>
        <v>46-59</v>
      </c>
      <c r="I535">
        <v>5.4</v>
      </c>
      <c r="J53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35">
        <v>2.1</v>
      </c>
      <c r="L535" s="2">
        <v>48500</v>
      </c>
      <c r="M535" s="3">
        <v>0.98</v>
      </c>
      <c r="N535" s="3" t="str">
        <f>IF(EmployeeData[[#This Row],[Compa-Ratio]]&lt;0.85,"less than 0.85",IF(EmployeeData[[#This Row],[Compa-Ratio]]&lt;1,"0.85-&lt;1.00",IF(EmployeeData[[#This Row],[Compa-Ratio]]&lt;1.15,"1.00-&lt;1.15",IF(EmployeeData[[#This Row],[Compa-Ratio]]&gt;=1.15,"1.15+"))))</f>
        <v>0.85-&lt;1.00</v>
      </c>
      <c r="O535" t="s">
        <v>25</v>
      </c>
      <c r="P535" t="s">
        <v>38</v>
      </c>
      <c r="Q535">
        <v>12</v>
      </c>
      <c r="R53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35">
        <v>75</v>
      </c>
      <c r="T535" t="str" cm="1">
        <f t="array" ref="T535">_xlfn.IFS(EmployeeData[[#This Row],[Engagement Score]]&lt;50,"Low",EmployeeData[[#This Row],[Engagement Score]]
&lt;70,"Moderate",
EmployeeData[[#This Row],[Engagement Score]]&lt;85,"High",TRUE,"Very high")</f>
        <v>High</v>
      </c>
      <c r="U535">
        <v>5</v>
      </c>
      <c r="V535">
        <v>2.5</v>
      </c>
      <c r="W535" t="s">
        <v>50</v>
      </c>
      <c r="X535" t="s">
        <v>26</v>
      </c>
      <c r="Y535">
        <v>17</v>
      </c>
      <c r="Z535" t="s">
        <v>26</v>
      </c>
      <c r="AA535">
        <f>IF(EmployeeData[[#This Row],[Attrition]]="Yes",1,0)</f>
        <v>0</v>
      </c>
    </row>
    <row r="536" spans="1:27">
      <c r="A536" t="s">
        <v>587</v>
      </c>
      <c r="B536" t="str">
        <f>VLOOKUP(EmployeeData[[#This Row],[Employee ID]],GenderData[#All],2,FALSE)</f>
        <v>Female</v>
      </c>
      <c r="C536" t="s">
        <v>52</v>
      </c>
      <c r="D536" t="s">
        <v>30</v>
      </c>
      <c r="E536" t="s">
        <v>31</v>
      </c>
      <c r="F536" t="s">
        <v>24</v>
      </c>
      <c r="G536">
        <v>38</v>
      </c>
      <c r="H536" t="str">
        <f>IF(EmployeeData[[#This Row],[Age]]&lt;=31,"18-31",IF(EmployeeData[[#This Row],[Age]]&lt;=45,"32-45",IF(EmployeeData[[#This Row],[Age]]&lt;=59,"46-59",IF(EmployeeData[[#This Row],[Age]]&lt;=73,"60-73"))))</f>
        <v>32-45</v>
      </c>
      <c r="I536">
        <v>1.8</v>
      </c>
      <c r="J53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36">
        <v>0.3</v>
      </c>
      <c r="L536" s="2">
        <v>49800</v>
      </c>
      <c r="M536" s="3">
        <v>0.99</v>
      </c>
      <c r="N536" s="3" t="str">
        <f>IF(EmployeeData[[#This Row],[Compa-Ratio]]&lt;0.85,"less than 0.85",IF(EmployeeData[[#This Row],[Compa-Ratio]]&lt;1,"0.85-&lt;1.00",IF(EmployeeData[[#This Row],[Compa-Ratio]]&lt;1.15,"1.00-&lt;1.15",IF(EmployeeData[[#This Row],[Compa-Ratio]]&gt;=1.15,"1.15+"))))</f>
        <v>0.85-&lt;1.00</v>
      </c>
      <c r="O536" t="s">
        <v>25</v>
      </c>
      <c r="P536" t="s">
        <v>26</v>
      </c>
      <c r="Q536">
        <v>8</v>
      </c>
      <c r="R53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36">
        <v>82</v>
      </c>
      <c r="T536" t="str" cm="1">
        <f t="array" ref="T536">_xlfn.IFS(EmployeeData[[#This Row],[Engagement Score]]&lt;50,"Low",EmployeeData[[#This Row],[Engagement Score]]
&lt;70,"Moderate",
EmployeeData[[#This Row],[Engagement Score]]&lt;85,"High",TRUE,"Very high")</f>
        <v>High</v>
      </c>
      <c r="U536">
        <v>8</v>
      </c>
      <c r="V536">
        <v>4.5999999999999996</v>
      </c>
      <c r="W536" t="s">
        <v>50</v>
      </c>
      <c r="X536" t="s">
        <v>26</v>
      </c>
      <c r="Y536">
        <v>33</v>
      </c>
      <c r="Z536" t="s">
        <v>26</v>
      </c>
      <c r="AA536">
        <f>IF(EmployeeData[[#This Row],[Attrition]]="Yes",1,0)</f>
        <v>0</v>
      </c>
    </row>
    <row r="537" spans="1:27">
      <c r="A537" t="s">
        <v>588</v>
      </c>
      <c r="B537" t="str">
        <f>VLOOKUP(EmployeeData[[#This Row],[Employee ID]],GenderData[#All],2,FALSE)</f>
        <v>Female</v>
      </c>
      <c r="C537" t="s">
        <v>29</v>
      </c>
      <c r="D537" t="s">
        <v>30</v>
      </c>
      <c r="E537" t="s">
        <v>45</v>
      </c>
      <c r="F537" t="s">
        <v>24</v>
      </c>
      <c r="G537">
        <v>25</v>
      </c>
      <c r="H537" t="str">
        <f>IF(EmployeeData[[#This Row],[Age]]&lt;=31,"18-31",IF(EmployeeData[[#This Row],[Age]]&lt;=45,"32-45",IF(EmployeeData[[#This Row],[Age]]&lt;=59,"46-59",IF(EmployeeData[[#This Row],[Age]]&lt;=73,"60-73"))))</f>
        <v>18-31</v>
      </c>
      <c r="I537">
        <v>2.8</v>
      </c>
      <c r="J5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37">
        <v>1.2</v>
      </c>
      <c r="L537" s="2">
        <v>42800</v>
      </c>
      <c r="M537" s="3">
        <v>0.88</v>
      </c>
      <c r="N537" s="3" t="str">
        <f>IF(EmployeeData[[#This Row],[Compa-Ratio]]&lt;0.85,"less than 0.85",IF(EmployeeData[[#This Row],[Compa-Ratio]]&lt;1,"0.85-&lt;1.00",IF(EmployeeData[[#This Row],[Compa-Ratio]]&lt;1.15,"1.00-&lt;1.15",IF(EmployeeData[[#This Row],[Compa-Ratio]]&gt;=1.15,"1.15+"))))</f>
        <v>0.85-&lt;1.00</v>
      </c>
      <c r="O537" t="s">
        <v>25</v>
      </c>
      <c r="P537" t="s">
        <v>26</v>
      </c>
      <c r="Q537">
        <v>3</v>
      </c>
      <c r="R53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37">
        <v>82</v>
      </c>
      <c r="T537" t="str" cm="1">
        <f t="array" ref="T537">_xlfn.IFS(EmployeeData[[#This Row],[Engagement Score]]&lt;50,"Low",EmployeeData[[#This Row],[Engagement Score]]
&lt;70,"Moderate",
EmployeeData[[#This Row],[Engagement Score]]&lt;85,"High",TRUE,"Very high")</f>
        <v>High</v>
      </c>
      <c r="U537">
        <v>3</v>
      </c>
      <c r="V537">
        <v>5</v>
      </c>
      <c r="W537" t="s">
        <v>33</v>
      </c>
      <c r="X537" t="s">
        <v>26</v>
      </c>
      <c r="Y537">
        <v>9</v>
      </c>
      <c r="Z537" t="s">
        <v>26</v>
      </c>
      <c r="AA537">
        <f>IF(EmployeeData[[#This Row],[Attrition]]="Yes",1,0)</f>
        <v>0</v>
      </c>
    </row>
    <row r="538" spans="1:27">
      <c r="A538" t="s">
        <v>589</v>
      </c>
      <c r="B538" t="str">
        <f>VLOOKUP(EmployeeData[[#This Row],[Employee ID]],GenderData[#All],2,FALSE)</f>
        <v>Female</v>
      </c>
      <c r="C538" t="s">
        <v>52</v>
      </c>
      <c r="D538" t="s">
        <v>30</v>
      </c>
      <c r="E538" t="s">
        <v>23</v>
      </c>
      <c r="F538" t="s">
        <v>24</v>
      </c>
      <c r="G538">
        <v>21</v>
      </c>
      <c r="H538" t="str">
        <f>IF(EmployeeData[[#This Row],[Age]]&lt;=31,"18-31",IF(EmployeeData[[#This Row],[Age]]&lt;=45,"32-45",IF(EmployeeData[[#This Row],[Age]]&lt;=59,"46-59",IF(EmployeeData[[#This Row],[Age]]&lt;=73,"60-73"))))</f>
        <v>18-31</v>
      </c>
      <c r="I538">
        <v>3.1</v>
      </c>
      <c r="J53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38">
        <v>3.1</v>
      </c>
      <c r="L538" s="2">
        <v>48100</v>
      </c>
      <c r="M538" s="3">
        <v>0.96</v>
      </c>
      <c r="N538" s="3" t="str">
        <f>IF(EmployeeData[[#This Row],[Compa-Ratio]]&lt;0.85,"less than 0.85",IF(EmployeeData[[#This Row],[Compa-Ratio]]&lt;1,"0.85-&lt;1.00",IF(EmployeeData[[#This Row],[Compa-Ratio]]&lt;1.15,"1.00-&lt;1.15",IF(EmployeeData[[#This Row],[Compa-Ratio]]&gt;=1.15,"1.15+"))))</f>
        <v>0.85-&lt;1.00</v>
      </c>
      <c r="O538" t="s">
        <v>25</v>
      </c>
      <c r="P538" t="s">
        <v>26</v>
      </c>
      <c r="Q538">
        <v>20</v>
      </c>
      <c r="R53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38">
        <v>51</v>
      </c>
      <c r="T538" t="str" cm="1">
        <f t="array" ref="T538">_xlfn.IFS(EmployeeData[[#This Row],[Engagement Score]]&lt;50,"Low",EmployeeData[[#This Row],[Engagement Score]]
&lt;70,"Moderate",
EmployeeData[[#This Row],[Engagement Score]]&lt;85,"High",TRUE,"Very high")</f>
        <v>Moderate</v>
      </c>
      <c r="U538">
        <v>6</v>
      </c>
      <c r="V538">
        <v>3.4</v>
      </c>
      <c r="W538" t="s">
        <v>50</v>
      </c>
      <c r="X538" t="s">
        <v>38</v>
      </c>
      <c r="Y538">
        <v>23</v>
      </c>
      <c r="Z538" t="s">
        <v>38</v>
      </c>
      <c r="AA538">
        <f>IF(EmployeeData[[#This Row],[Attrition]]="Yes",1,0)</f>
        <v>1</v>
      </c>
    </row>
    <row r="539" spans="1:27">
      <c r="A539" t="s">
        <v>590</v>
      </c>
      <c r="B539" t="str">
        <f>VLOOKUP(EmployeeData[[#This Row],[Employee ID]],GenderData[#All],2,FALSE)</f>
        <v>Female</v>
      </c>
      <c r="C539" t="s">
        <v>43</v>
      </c>
      <c r="D539" t="s">
        <v>44</v>
      </c>
      <c r="E539" t="s">
        <v>45</v>
      </c>
      <c r="F539" t="s">
        <v>32</v>
      </c>
      <c r="G539">
        <v>24</v>
      </c>
      <c r="H539" t="str">
        <f>IF(EmployeeData[[#This Row],[Age]]&lt;=31,"18-31",IF(EmployeeData[[#This Row],[Age]]&lt;=45,"32-45",IF(EmployeeData[[#This Row],[Age]]&lt;=59,"46-59",IF(EmployeeData[[#This Row],[Age]]&lt;=73,"60-73"))))</f>
        <v>18-31</v>
      </c>
      <c r="I539">
        <v>7.4</v>
      </c>
      <c r="J53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39">
        <v>3.4</v>
      </c>
      <c r="L539" s="2">
        <v>52000</v>
      </c>
      <c r="M539" s="3">
        <v>0.79</v>
      </c>
      <c r="N539" s="3" t="str">
        <f>IF(EmployeeData[[#This Row],[Compa-Ratio]]&lt;0.85,"less than 0.85",IF(EmployeeData[[#This Row],[Compa-Ratio]]&lt;1,"0.85-&lt;1.00",IF(EmployeeData[[#This Row],[Compa-Ratio]]&lt;1.15,"1.00-&lt;1.15",IF(EmployeeData[[#This Row],[Compa-Ratio]]&gt;=1.15,"1.15+"))))</f>
        <v>less than 0.85</v>
      </c>
      <c r="O539" t="s">
        <v>37</v>
      </c>
      <c r="P539" t="s">
        <v>26</v>
      </c>
      <c r="Q539">
        <v>28</v>
      </c>
      <c r="R53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39">
        <v>53</v>
      </c>
      <c r="T539" t="str" cm="1">
        <f t="array" ref="T539">_xlfn.IFS(EmployeeData[[#This Row],[Engagement Score]]&lt;50,"Low",EmployeeData[[#This Row],[Engagement Score]]
&lt;70,"Moderate",
EmployeeData[[#This Row],[Engagement Score]]&lt;85,"High",TRUE,"Very high")</f>
        <v>Moderate</v>
      </c>
      <c r="U539">
        <v>3</v>
      </c>
      <c r="V539">
        <v>7.6</v>
      </c>
      <c r="W539" t="s">
        <v>27</v>
      </c>
      <c r="X539" t="s">
        <v>38</v>
      </c>
      <c r="Y539">
        <v>16</v>
      </c>
      <c r="Z539" t="s">
        <v>38</v>
      </c>
      <c r="AA539">
        <f>IF(EmployeeData[[#This Row],[Attrition]]="Yes",1,0)</f>
        <v>1</v>
      </c>
    </row>
    <row r="540" spans="1:27">
      <c r="A540" t="s">
        <v>591</v>
      </c>
      <c r="B540" t="str">
        <f>VLOOKUP(EmployeeData[[#This Row],[Employee ID]],GenderData[#All],2,FALSE)</f>
        <v>Female</v>
      </c>
      <c r="C540" t="s">
        <v>21</v>
      </c>
      <c r="D540" t="s">
        <v>22</v>
      </c>
      <c r="E540" t="s">
        <v>23</v>
      </c>
      <c r="F540" t="s">
        <v>24</v>
      </c>
      <c r="G540">
        <v>41</v>
      </c>
      <c r="H540" t="str">
        <f>IF(EmployeeData[[#This Row],[Age]]&lt;=31,"18-31",IF(EmployeeData[[#This Row],[Age]]&lt;=45,"32-45",IF(EmployeeData[[#This Row],[Age]]&lt;=59,"46-59",IF(EmployeeData[[#This Row],[Age]]&lt;=73,"60-73"))))</f>
        <v>32-45</v>
      </c>
      <c r="I540">
        <v>7.2</v>
      </c>
      <c r="J54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40">
        <v>0.2</v>
      </c>
      <c r="L540" s="2">
        <v>38700</v>
      </c>
      <c r="M540" s="3">
        <v>0.78</v>
      </c>
      <c r="N540" s="3" t="str">
        <f>IF(EmployeeData[[#This Row],[Compa-Ratio]]&lt;0.85,"less than 0.85",IF(EmployeeData[[#This Row],[Compa-Ratio]]&lt;1,"0.85-&lt;1.00",IF(EmployeeData[[#This Row],[Compa-Ratio]]&lt;1.15,"1.00-&lt;1.15",IF(EmployeeData[[#This Row],[Compa-Ratio]]&gt;=1.15,"1.15+"))))</f>
        <v>less than 0.85</v>
      </c>
      <c r="O540" t="s">
        <v>75</v>
      </c>
      <c r="P540" t="s">
        <v>26</v>
      </c>
      <c r="Q540">
        <v>27</v>
      </c>
      <c r="R54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40">
        <v>73</v>
      </c>
      <c r="T540" t="str" cm="1">
        <f t="array" ref="T540">_xlfn.IFS(EmployeeData[[#This Row],[Engagement Score]]&lt;50,"Low",EmployeeData[[#This Row],[Engagement Score]]
&lt;70,"Moderate",
EmployeeData[[#This Row],[Engagement Score]]&lt;85,"High",TRUE,"Very high")</f>
        <v>High</v>
      </c>
      <c r="U540">
        <v>7</v>
      </c>
      <c r="V540">
        <v>3.1</v>
      </c>
      <c r="W540" t="s">
        <v>27</v>
      </c>
      <c r="X540" t="s">
        <v>26</v>
      </c>
      <c r="Y540">
        <v>30</v>
      </c>
      <c r="Z540" t="s">
        <v>26</v>
      </c>
      <c r="AA540">
        <f>IF(EmployeeData[[#This Row],[Attrition]]="Yes",1,0)</f>
        <v>0</v>
      </c>
    </row>
    <row r="541" spans="1:27">
      <c r="A541" t="s">
        <v>592</v>
      </c>
      <c r="B541" t="str">
        <f>VLOOKUP(EmployeeData[[#This Row],[Employee ID]],GenderData[#All],2,FALSE)</f>
        <v>Female</v>
      </c>
      <c r="C541" t="s">
        <v>48</v>
      </c>
      <c r="D541" t="s">
        <v>49</v>
      </c>
      <c r="E541" t="s">
        <v>23</v>
      </c>
      <c r="F541" t="s">
        <v>32</v>
      </c>
      <c r="G541">
        <v>38</v>
      </c>
      <c r="H541" t="str">
        <f>IF(EmployeeData[[#This Row],[Age]]&lt;=31,"18-31",IF(EmployeeData[[#This Row],[Age]]&lt;=45,"32-45",IF(EmployeeData[[#This Row],[Age]]&lt;=59,"46-59",IF(EmployeeData[[#This Row],[Age]]&lt;=73,"60-73"))))</f>
        <v>32-45</v>
      </c>
      <c r="I541">
        <v>2.2000000000000002</v>
      </c>
      <c r="J54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41">
        <v>2.2000000000000002</v>
      </c>
      <c r="L541" s="2">
        <v>64500</v>
      </c>
      <c r="M541" s="3">
        <v>1.01</v>
      </c>
      <c r="N541" s="3" t="str">
        <f>IF(EmployeeData[[#This Row],[Compa-Ratio]]&lt;0.85,"less than 0.85",IF(EmployeeData[[#This Row],[Compa-Ratio]]&lt;1,"0.85-&lt;1.00",IF(EmployeeData[[#This Row],[Compa-Ratio]]&lt;1.15,"1.00-&lt;1.15",IF(EmployeeData[[#This Row],[Compa-Ratio]]&gt;=1.15,"1.15+"))))</f>
        <v>1.00-&lt;1.15</v>
      </c>
      <c r="O541" t="s">
        <v>25</v>
      </c>
      <c r="P541" t="s">
        <v>38</v>
      </c>
      <c r="Q541">
        <v>22</v>
      </c>
      <c r="R5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1">
        <v>71</v>
      </c>
      <c r="T541" t="str" cm="1">
        <f t="array" ref="T541">_xlfn.IFS(EmployeeData[[#This Row],[Engagement Score]]&lt;50,"Low",EmployeeData[[#This Row],[Engagement Score]]
&lt;70,"Moderate",
EmployeeData[[#This Row],[Engagement Score]]&lt;85,"High",TRUE,"Very high")</f>
        <v>High</v>
      </c>
      <c r="U541">
        <v>9</v>
      </c>
      <c r="V541">
        <v>4.8</v>
      </c>
      <c r="W541" t="s">
        <v>33</v>
      </c>
      <c r="X541" t="s">
        <v>26</v>
      </c>
      <c r="Y541">
        <v>21</v>
      </c>
      <c r="Z541" t="s">
        <v>26</v>
      </c>
      <c r="AA541">
        <f>IF(EmployeeData[[#This Row],[Attrition]]="Yes",1,0)</f>
        <v>0</v>
      </c>
    </row>
    <row r="542" spans="1:27">
      <c r="A542" t="s">
        <v>593</v>
      </c>
      <c r="B542" t="str">
        <f>VLOOKUP(EmployeeData[[#This Row],[Employee ID]],GenderData[#All],2,FALSE)</f>
        <v>Male</v>
      </c>
      <c r="C542" t="s">
        <v>29</v>
      </c>
      <c r="D542" t="s">
        <v>30</v>
      </c>
      <c r="E542" t="s">
        <v>45</v>
      </c>
      <c r="F542" t="s">
        <v>32</v>
      </c>
      <c r="G542">
        <v>36</v>
      </c>
      <c r="H542" t="str">
        <f>IF(EmployeeData[[#This Row],[Age]]&lt;=31,"18-31",IF(EmployeeData[[#This Row],[Age]]&lt;=45,"32-45",IF(EmployeeData[[#This Row],[Age]]&lt;=59,"46-59",IF(EmployeeData[[#This Row],[Age]]&lt;=73,"60-73"))))</f>
        <v>32-45</v>
      </c>
      <c r="I542">
        <v>1.3</v>
      </c>
      <c r="J54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42">
        <v>1.3</v>
      </c>
      <c r="L542" s="2">
        <v>59400</v>
      </c>
      <c r="M542" s="3">
        <v>0.93</v>
      </c>
      <c r="N542" s="3" t="str">
        <f>IF(EmployeeData[[#This Row],[Compa-Ratio]]&lt;0.85,"less than 0.85",IF(EmployeeData[[#This Row],[Compa-Ratio]]&lt;1,"0.85-&lt;1.00",IF(EmployeeData[[#This Row],[Compa-Ratio]]&lt;1.15,"1.00-&lt;1.15",IF(EmployeeData[[#This Row],[Compa-Ratio]]&gt;=1.15,"1.15+"))))</f>
        <v>0.85-&lt;1.00</v>
      </c>
      <c r="O542" t="s">
        <v>25</v>
      </c>
      <c r="P542" t="s">
        <v>26</v>
      </c>
      <c r="Q542">
        <v>22</v>
      </c>
      <c r="R54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2">
        <v>62</v>
      </c>
      <c r="T542" t="str" cm="1">
        <f t="array" ref="T542">_xlfn.IFS(EmployeeData[[#This Row],[Engagement Score]]&lt;50,"Low",EmployeeData[[#This Row],[Engagement Score]]
&lt;70,"Moderate",
EmployeeData[[#This Row],[Engagement Score]]&lt;85,"High",TRUE,"Very high")</f>
        <v>Moderate</v>
      </c>
      <c r="U542">
        <v>5</v>
      </c>
      <c r="V542">
        <v>1.5</v>
      </c>
      <c r="W542" t="s">
        <v>33</v>
      </c>
      <c r="X542" t="s">
        <v>26</v>
      </c>
      <c r="Y542">
        <v>18</v>
      </c>
      <c r="Z542" t="s">
        <v>26</v>
      </c>
      <c r="AA542">
        <f>IF(EmployeeData[[#This Row],[Attrition]]="Yes",1,0)</f>
        <v>0</v>
      </c>
    </row>
    <row r="543" spans="1:27">
      <c r="A543" t="s">
        <v>594</v>
      </c>
      <c r="B543" t="str">
        <f>VLOOKUP(EmployeeData[[#This Row],[Employee ID]],GenderData[#All],2,FALSE)</f>
        <v>Male</v>
      </c>
      <c r="C543" t="s">
        <v>40</v>
      </c>
      <c r="D543" t="s">
        <v>40</v>
      </c>
      <c r="E543" t="s">
        <v>23</v>
      </c>
      <c r="F543" t="s">
        <v>62</v>
      </c>
      <c r="G543">
        <v>35</v>
      </c>
      <c r="H543" t="str">
        <f>IF(EmployeeData[[#This Row],[Age]]&lt;=31,"18-31",IF(EmployeeData[[#This Row],[Age]]&lt;=45,"32-45",IF(EmployeeData[[#This Row],[Age]]&lt;=59,"46-59",IF(EmployeeData[[#This Row],[Age]]&lt;=73,"60-73"))))</f>
        <v>32-45</v>
      </c>
      <c r="I543">
        <v>15.8</v>
      </c>
      <c r="J543"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543">
        <v>2.4</v>
      </c>
      <c r="L543" s="2">
        <v>36800</v>
      </c>
      <c r="M543" s="3">
        <v>1.04</v>
      </c>
      <c r="N543" s="3" t="str">
        <f>IF(EmployeeData[[#This Row],[Compa-Ratio]]&lt;0.85,"less than 0.85",IF(EmployeeData[[#This Row],[Compa-Ratio]]&lt;1,"0.85-&lt;1.00",IF(EmployeeData[[#This Row],[Compa-Ratio]]&lt;1.15,"1.00-&lt;1.15",IF(EmployeeData[[#This Row],[Compa-Ratio]]&gt;=1.15,"1.15+"))))</f>
        <v>1.00-&lt;1.15</v>
      </c>
      <c r="O543" t="s">
        <v>25</v>
      </c>
      <c r="P543" t="s">
        <v>26</v>
      </c>
      <c r="Q543">
        <v>31</v>
      </c>
      <c r="R54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43">
        <v>80</v>
      </c>
      <c r="T543" t="str" cm="1">
        <f t="array" ref="T543">_xlfn.IFS(EmployeeData[[#This Row],[Engagement Score]]&lt;50,"Low",EmployeeData[[#This Row],[Engagement Score]]
&lt;70,"Moderate",
EmployeeData[[#This Row],[Engagement Score]]&lt;85,"High",TRUE,"Very high")</f>
        <v>High</v>
      </c>
      <c r="U543">
        <v>7</v>
      </c>
      <c r="V543">
        <v>1</v>
      </c>
      <c r="W543" t="s">
        <v>33</v>
      </c>
      <c r="X543" t="s">
        <v>26</v>
      </c>
      <c r="Y543">
        <v>21</v>
      </c>
      <c r="Z543" t="s">
        <v>26</v>
      </c>
      <c r="AA543">
        <f>IF(EmployeeData[[#This Row],[Attrition]]="Yes",1,0)</f>
        <v>0</v>
      </c>
    </row>
    <row r="544" spans="1:27">
      <c r="A544" t="s">
        <v>595</v>
      </c>
      <c r="B544" t="str">
        <f>VLOOKUP(EmployeeData[[#This Row],[Employee ID]],GenderData[#All],2,FALSE)</f>
        <v>Female</v>
      </c>
      <c r="C544" t="s">
        <v>43</v>
      </c>
      <c r="D544" t="s">
        <v>44</v>
      </c>
      <c r="E544" t="s">
        <v>45</v>
      </c>
      <c r="F544" t="s">
        <v>32</v>
      </c>
      <c r="G544">
        <v>56</v>
      </c>
      <c r="H544" t="str">
        <f>IF(EmployeeData[[#This Row],[Age]]&lt;=31,"18-31",IF(EmployeeData[[#This Row],[Age]]&lt;=45,"32-45",IF(EmployeeData[[#This Row],[Age]]&lt;=59,"46-59",IF(EmployeeData[[#This Row],[Age]]&lt;=73,"60-73"))))</f>
        <v>46-59</v>
      </c>
      <c r="I544">
        <v>5.3</v>
      </c>
      <c r="J54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44">
        <v>1.2</v>
      </c>
      <c r="L544" s="2">
        <v>61900</v>
      </c>
      <c r="M544" s="3">
        <v>0.98</v>
      </c>
      <c r="N544" s="3" t="str">
        <f>IF(EmployeeData[[#This Row],[Compa-Ratio]]&lt;0.85,"less than 0.85",IF(EmployeeData[[#This Row],[Compa-Ratio]]&lt;1,"0.85-&lt;1.00",IF(EmployeeData[[#This Row],[Compa-Ratio]]&lt;1.15,"1.00-&lt;1.15",IF(EmployeeData[[#This Row],[Compa-Ratio]]&gt;=1.15,"1.15+"))))</f>
        <v>0.85-&lt;1.00</v>
      </c>
      <c r="O544" t="s">
        <v>37</v>
      </c>
      <c r="P544" t="s">
        <v>26</v>
      </c>
      <c r="Q544">
        <v>19</v>
      </c>
      <c r="R5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4">
        <v>57</v>
      </c>
      <c r="T544" t="str" cm="1">
        <f t="array" ref="T544">_xlfn.IFS(EmployeeData[[#This Row],[Engagement Score]]&lt;50,"Low",EmployeeData[[#This Row],[Engagement Score]]
&lt;70,"Moderate",
EmployeeData[[#This Row],[Engagement Score]]&lt;85,"High",TRUE,"Very high")</f>
        <v>Moderate</v>
      </c>
      <c r="U544">
        <v>8</v>
      </c>
      <c r="V544">
        <v>3.9</v>
      </c>
      <c r="W544" t="s">
        <v>33</v>
      </c>
      <c r="X544" t="s">
        <v>26</v>
      </c>
      <c r="Y544">
        <v>48</v>
      </c>
      <c r="Z544" t="s">
        <v>26</v>
      </c>
      <c r="AA544">
        <f>IF(EmployeeData[[#This Row],[Attrition]]="Yes",1,0)</f>
        <v>0</v>
      </c>
    </row>
    <row r="545" spans="1:27">
      <c r="A545" t="s">
        <v>596</v>
      </c>
      <c r="B545" t="str">
        <f>VLOOKUP(EmployeeData[[#This Row],[Employee ID]],GenderData[#All],2,FALSE)</f>
        <v>Male</v>
      </c>
      <c r="C545" t="s">
        <v>35</v>
      </c>
      <c r="D545" t="s">
        <v>22</v>
      </c>
      <c r="E545" t="s">
        <v>41</v>
      </c>
      <c r="F545" t="s">
        <v>24</v>
      </c>
      <c r="G545">
        <v>31</v>
      </c>
      <c r="H545" t="str">
        <f>IF(EmployeeData[[#This Row],[Age]]&lt;=31,"18-31",IF(EmployeeData[[#This Row],[Age]]&lt;=45,"32-45",IF(EmployeeData[[#This Row],[Age]]&lt;=59,"46-59",IF(EmployeeData[[#This Row],[Age]]&lt;=73,"60-73"))))</f>
        <v>18-31</v>
      </c>
      <c r="I545">
        <v>1.1000000000000001</v>
      </c>
      <c r="J54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45">
        <v>1.1000000000000001</v>
      </c>
      <c r="L545" s="2">
        <v>42800</v>
      </c>
      <c r="M545" s="3">
        <v>0.89</v>
      </c>
      <c r="N545" s="3" t="str">
        <f>IF(EmployeeData[[#This Row],[Compa-Ratio]]&lt;0.85,"less than 0.85",IF(EmployeeData[[#This Row],[Compa-Ratio]]&lt;1,"0.85-&lt;1.00",IF(EmployeeData[[#This Row],[Compa-Ratio]]&lt;1.15,"1.00-&lt;1.15",IF(EmployeeData[[#This Row],[Compa-Ratio]]&gt;=1.15,"1.15+"))))</f>
        <v>0.85-&lt;1.00</v>
      </c>
      <c r="O545" t="s">
        <v>75</v>
      </c>
      <c r="P545" t="s">
        <v>38</v>
      </c>
      <c r="Q545">
        <v>22</v>
      </c>
      <c r="R5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5">
        <v>68</v>
      </c>
      <c r="T545" t="str" cm="1">
        <f t="array" ref="T545">_xlfn.IFS(EmployeeData[[#This Row],[Engagement Score]]&lt;50,"Low",EmployeeData[[#This Row],[Engagement Score]]
&lt;70,"Moderate",
EmployeeData[[#This Row],[Engagement Score]]&lt;85,"High",TRUE,"Very high")</f>
        <v>Moderate</v>
      </c>
      <c r="U545">
        <v>3</v>
      </c>
      <c r="V545">
        <v>2.6</v>
      </c>
      <c r="W545" t="s">
        <v>33</v>
      </c>
      <c r="X545" t="s">
        <v>26</v>
      </c>
      <c r="Y545">
        <v>19</v>
      </c>
      <c r="Z545" t="s">
        <v>26</v>
      </c>
      <c r="AA545">
        <f>IF(EmployeeData[[#This Row],[Attrition]]="Yes",1,0)</f>
        <v>0</v>
      </c>
    </row>
    <row r="546" spans="1:27">
      <c r="A546" t="s">
        <v>597</v>
      </c>
      <c r="B546" t="str">
        <f>VLOOKUP(EmployeeData[[#This Row],[Employee ID]],GenderData[#All],2,FALSE)</f>
        <v>Male</v>
      </c>
      <c r="C546" t="s">
        <v>40</v>
      </c>
      <c r="D546" t="s">
        <v>40</v>
      </c>
      <c r="E546" t="s">
        <v>31</v>
      </c>
      <c r="F546" t="s">
        <v>59</v>
      </c>
      <c r="G546">
        <v>46</v>
      </c>
      <c r="H546" t="str">
        <f>IF(EmployeeData[[#This Row],[Age]]&lt;=31,"18-31",IF(EmployeeData[[#This Row],[Age]]&lt;=45,"32-45",IF(EmployeeData[[#This Row],[Age]]&lt;=59,"46-59",IF(EmployeeData[[#This Row],[Age]]&lt;=73,"60-73"))))</f>
        <v>46-59</v>
      </c>
      <c r="I546">
        <v>2.5</v>
      </c>
      <c r="J54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46">
        <v>2.2999999999999998</v>
      </c>
      <c r="L546" s="2">
        <v>97500</v>
      </c>
      <c r="M546" s="3">
        <v>1.02</v>
      </c>
      <c r="N546" s="3" t="str">
        <f>IF(EmployeeData[[#This Row],[Compa-Ratio]]&lt;0.85,"less than 0.85",IF(EmployeeData[[#This Row],[Compa-Ratio]]&lt;1,"0.85-&lt;1.00",IF(EmployeeData[[#This Row],[Compa-Ratio]]&lt;1.15,"1.00-&lt;1.15",IF(EmployeeData[[#This Row],[Compa-Ratio]]&gt;=1.15,"1.15+"))))</f>
        <v>1.00-&lt;1.15</v>
      </c>
      <c r="O546" t="s">
        <v>37</v>
      </c>
      <c r="P546" t="s">
        <v>26</v>
      </c>
      <c r="Q546">
        <v>13</v>
      </c>
      <c r="R54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6">
        <v>76</v>
      </c>
      <c r="T546" t="str" cm="1">
        <f t="array" ref="T546">_xlfn.IFS(EmployeeData[[#This Row],[Engagement Score]]&lt;50,"Low",EmployeeData[[#This Row],[Engagement Score]]
&lt;70,"Moderate",
EmployeeData[[#This Row],[Engagement Score]]&lt;85,"High",TRUE,"Very high")</f>
        <v>High</v>
      </c>
      <c r="U546">
        <v>3</v>
      </c>
      <c r="V546">
        <v>2.7</v>
      </c>
      <c r="W546" t="s">
        <v>50</v>
      </c>
      <c r="X546" t="s">
        <v>26</v>
      </c>
      <c r="Y546">
        <v>12</v>
      </c>
      <c r="Z546" t="s">
        <v>26</v>
      </c>
      <c r="AA546">
        <f>IF(EmployeeData[[#This Row],[Attrition]]="Yes",1,0)</f>
        <v>0</v>
      </c>
    </row>
    <row r="547" spans="1:27">
      <c r="A547" t="s">
        <v>598</v>
      </c>
      <c r="B547" t="str">
        <f>VLOOKUP(EmployeeData[[#This Row],[Employee ID]],GenderData[#All],2,FALSE)</f>
        <v>Male</v>
      </c>
      <c r="C547" t="s">
        <v>21</v>
      </c>
      <c r="D547" t="s">
        <v>22</v>
      </c>
      <c r="E547" t="s">
        <v>41</v>
      </c>
      <c r="F547" t="s">
        <v>24</v>
      </c>
      <c r="G547">
        <v>38</v>
      </c>
      <c r="H547" t="str">
        <f>IF(EmployeeData[[#This Row],[Age]]&lt;=31,"18-31",IF(EmployeeData[[#This Row],[Age]]&lt;=45,"32-45",IF(EmployeeData[[#This Row],[Age]]&lt;=59,"46-59",IF(EmployeeData[[#This Row],[Age]]&lt;=73,"60-73"))))</f>
        <v>32-45</v>
      </c>
      <c r="I547">
        <v>7.6</v>
      </c>
      <c r="J5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47">
        <v>3.3</v>
      </c>
      <c r="L547" s="2">
        <v>41500</v>
      </c>
      <c r="M547" s="3">
        <v>0.84</v>
      </c>
      <c r="N547" s="3" t="str">
        <f>IF(EmployeeData[[#This Row],[Compa-Ratio]]&lt;0.85,"less than 0.85",IF(EmployeeData[[#This Row],[Compa-Ratio]]&lt;1,"0.85-&lt;1.00",IF(EmployeeData[[#This Row],[Compa-Ratio]]&lt;1.15,"1.00-&lt;1.15",IF(EmployeeData[[#This Row],[Compa-Ratio]]&gt;=1.15,"1.15+"))))</f>
        <v>less than 0.85</v>
      </c>
      <c r="O547" t="s">
        <v>25</v>
      </c>
      <c r="P547" t="s">
        <v>26</v>
      </c>
      <c r="Q547">
        <v>4</v>
      </c>
      <c r="R54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47">
        <v>57</v>
      </c>
      <c r="T547" t="str" cm="1">
        <f t="array" ref="T547">_xlfn.IFS(EmployeeData[[#This Row],[Engagement Score]]&lt;50,"Low",EmployeeData[[#This Row],[Engagement Score]]
&lt;70,"Moderate",
EmployeeData[[#This Row],[Engagement Score]]&lt;85,"High",TRUE,"Very high")</f>
        <v>Moderate</v>
      </c>
      <c r="U547">
        <v>6</v>
      </c>
      <c r="V547">
        <v>2.1</v>
      </c>
      <c r="W547" t="s">
        <v>33</v>
      </c>
      <c r="X547" t="s">
        <v>38</v>
      </c>
      <c r="Y547">
        <v>31</v>
      </c>
      <c r="Z547" t="s">
        <v>26</v>
      </c>
      <c r="AA547">
        <f>IF(EmployeeData[[#This Row],[Attrition]]="Yes",1,0)</f>
        <v>0</v>
      </c>
    </row>
    <row r="548" spans="1:27">
      <c r="A548" t="s">
        <v>599</v>
      </c>
      <c r="B548" t="str">
        <f>VLOOKUP(EmployeeData[[#This Row],[Employee ID]],GenderData[#All],2,FALSE)</f>
        <v>Female</v>
      </c>
      <c r="C548" t="s">
        <v>48</v>
      </c>
      <c r="D548" t="s">
        <v>49</v>
      </c>
      <c r="E548" t="s">
        <v>31</v>
      </c>
      <c r="F548" t="s">
        <v>36</v>
      </c>
      <c r="G548">
        <v>37</v>
      </c>
      <c r="H548" t="str">
        <f>IF(EmployeeData[[#This Row],[Age]]&lt;=31,"18-31",IF(EmployeeData[[#This Row],[Age]]&lt;=45,"32-45",IF(EmployeeData[[#This Row],[Age]]&lt;=59,"46-59",IF(EmployeeData[[#This Row],[Age]]&lt;=73,"60-73"))))</f>
        <v>32-45</v>
      </c>
      <c r="I548">
        <v>13.5</v>
      </c>
      <c r="J54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548">
        <v>2.7</v>
      </c>
      <c r="L548" s="2">
        <v>89900</v>
      </c>
      <c r="M548" s="3">
        <v>1.1399999999999999</v>
      </c>
      <c r="N548" s="3" t="str">
        <f>IF(EmployeeData[[#This Row],[Compa-Ratio]]&lt;0.85,"less than 0.85",IF(EmployeeData[[#This Row],[Compa-Ratio]]&lt;1,"0.85-&lt;1.00",IF(EmployeeData[[#This Row],[Compa-Ratio]]&lt;1.15,"1.00-&lt;1.15",IF(EmployeeData[[#This Row],[Compa-Ratio]]&gt;=1.15,"1.15+"))))</f>
        <v>1.00-&lt;1.15</v>
      </c>
      <c r="O548" t="s">
        <v>25</v>
      </c>
      <c r="P548" t="s">
        <v>26</v>
      </c>
      <c r="Q548">
        <v>10</v>
      </c>
      <c r="R54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48">
        <v>81</v>
      </c>
      <c r="T548" t="str" cm="1">
        <f t="array" ref="T548">_xlfn.IFS(EmployeeData[[#This Row],[Engagement Score]]&lt;50,"Low",EmployeeData[[#This Row],[Engagement Score]]
&lt;70,"Moderate",
EmployeeData[[#This Row],[Engagement Score]]&lt;85,"High",TRUE,"Very high")</f>
        <v>High</v>
      </c>
      <c r="U548">
        <v>10</v>
      </c>
      <c r="V548">
        <v>4.8</v>
      </c>
      <c r="W548" t="s">
        <v>33</v>
      </c>
      <c r="X548" t="s">
        <v>26</v>
      </c>
      <c r="Y548">
        <v>22</v>
      </c>
      <c r="Z548" t="s">
        <v>26</v>
      </c>
      <c r="AA548">
        <f>IF(EmployeeData[[#This Row],[Attrition]]="Yes",1,0)</f>
        <v>0</v>
      </c>
    </row>
    <row r="549" spans="1:27">
      <c r="A549" t="s">
        <v>600</v>
      </c>
      <c r="B549" t="str">
        <f>VLOOKUP(EmployeeData[[#This Row],[Employee ID]],GenderData[#All],2,FALSE)</f>
        <v>Male</v>
      </c>
      <c r="C549" t="s">
        <v>35</v>
      </c>
      <c r="D549" t="s">
        <v>22</v>
      </c>
      <c r="E549" t="s">
        <v>23</v>
      </c>
      <c r="F549" t="s">
        <v>32</v>
      </c>
      <c r="G549">
        <v>49</v>
      </c>
      <c r="H549" t="str">
        <f>IF(EmployeeData[[#This Row],[Age]]&lt;=31,"18-31",IF(EmployeeData[[#This Row],[Age]]&lt;=45,"32-45",IF(EmployeeData[[#This Row],[Age]]&lt;=59,"46-59",IF(EmployeeData[[#This Row],[Age]]&lt;=73,"60-73"))))</f>
        <v>46-59</v>
      </c>
      <c r="I549">
        <v>12.1</v>
      </c>
      <c r="J54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549">
        <v>1.3</v>
      </c>
      <c r="L549" s="2">
        <v>52800</v>
      </c>
      <c r="M549" s="3">
        <v>0.86</v>
      </c>
      <c r="N549" s="3" t="str">
        <f>IF(EmployeeData[[#This Row],[Compa-Ratio]]&lt;0.85,"less than 0.85",IF(EmployeeData[[#This Row],[Compa-Ratio]]&lt;1,"0.85-&lt;1.00",IF(EmployeeData[[#This Row],[Compa-Ratio]]&lt;1.15,"1.00-&lt;1.15",IF(EmployeeData[[#This Row],[Compa-Ratio]]&gt;=1.15,"1.15+"))))</f>
        <v>0.85-&lt;1.00</v>
      </c>
      <c r="O549" t="s">
        <v>25</v>
      </c>
      <c r="P549" t="s">
        <v>38</v>
      </c>
      <c r="Q549">
        <v>16</v>
      </c>
      <c r="R54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49">
        <v>65</v>
      </c>
      <c r="T549" t="str" cm="1">
        <f t="array" ref="T549">_xlfn.IFS(EmployeeData[[#This Row],[Engagement Score]]&lt;50,"Low",EmployeeData[[#This Row],[Engagement Score]]
&lt;70,"Moderate",
EmployeeData[[#This Row],[Engagement Score]]&lt;85,"High",TRUE,"Very high")</f>
        <v>Moderate</v>
      </c>
      <c r="U549">
        <v>1</v>
      </c>
      <c r="V549">
        <v>3.1</v>
      </c>
      <c r="W549" t="s">
        <v>33</v>
      </c>
      <c r="X549" t="s">
        <v>38</v>
      </c>
      <c r="Y549">
        <v>7</v>
      </c>
      <c r="Z549" t="s">
        <v>26</v>
      </c>
      <c r="AA549">
        <f>IF(EmployeeData[[#This Row],[Attrition]]="Yes",1,0)</f>
        <v>0</v>
      </c>
    </row>
    <row r="550" spans="1:27">
      <c r="A550" t="s">
        <v>601</v>
      </c>
      <c r="B550" t="str">
        <f>VLOOKUP(EmployeeData[[#This Row],[Employee ID]],GenderData[#All],2,FALSE)</f>
        <v>Female</v>
      </c>
      <c r="C550" t="s">
        <v>40</v>
      </c>
      <c r="D550" t="s">
        <v>40</v>
      </c>
      <c r="E550" t="s">
        <v>31</v>
      </c>
      <c r="F550" t="s">
        <v>62</v>
      </c>
      <c r="G550">
        <v>51</v>
      </c>
      <c r="H550" t="str">
        <f>IF(EmployeeData[[#This Row],[Age]]&lt;=31,"18-31",IF(EmployeeData[[#This Row],[Age]]&lt;=45,"32-45",IF(EmployeeData[[#This Row],[Age]]&lt;=59,"46-59",IF(EmployeeData[[#This Row],[Age]]&lt;=73,"60-73"))))</f>
        <v>46-59</v>
      </c>
      <c r="I550">
        <v>5.0999999999999996</v>
      </c>
      <c r="J55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50">
        <v>0.8</v>
      </c>
      <c r="L550" s="2">
        <v>35200</v>
      </c>
      <c r="M550" s="3">
        <v>0.92</v>
      </c>
      <c r="N550" s="3" t="str">
        <f>IF(EmployeeData[[#This Row],[Compa-Ratio]]&lt;0.85,"less than 0.85",IF(EmployeeData[[#This Row],[Compa-Ratio]]&lt;1,"0.85-&lt;1.00",IF(EmployeeData[[#This Row],[Compa-Ratio]]&lt;1.15,"1.00-&lt;1.15",IF(EmployeeData[[#This Row],[Compa-Ratio]]&gt;=1.15,"1.15+"))))</f>
        <v>0.85-&lt;1.00</v>
      </c>
      <c r="O550" t="s">
        <v>37</v>
      </c>
      <c r="P550" t="s">
        <v>26</v>
      </c>
      <c r="Q550">
        <v>17</v>
      </c>
      <c r="R55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0">
        <v>89</v>
      </c>
      <c r="T550" t="str" cm="1">
        <f t="array" ref="T550">_xlfn.IFS(EmployeeData[[#This Row],[Engagement Score]]&lt;50,"Low",EmployeeData[[#This Row],[Engagement Score]]
&lt;70,"Moderate",
EmployeeData[[#This Row],[Engagement Score]]&lt;85,"High",TRUE,"Very high")</f>
        <v>Very high</v>
      </c>
      <c r="U550">
        <v>6</v>
      </c>
      <c r="V550">
        <v>10.199999999999999</v>
      </c>
      <c r="W550" t="s">
        <v>27</v>
      </c>
      <c r="X550" t="s">
        <v>38</v>
      </c>
      <c r="Y550">
        <v>51</v>
      </c>
      <c r="Z550" t="s">
        <v>26</v>
      </c>
      <c r="AA550">
        <f>IF(EmployeeData[[#This Row],[Attrition]]="Yes",1,0)</f>
        <v>0</v>
      </c>
    </row>
    <row r="551" spans="1:27">
      <c r="A551" t="s">
        <v>602</v>
      </c>
      <c r="B551" t="str">
        <f>VLOOKUP(EmployeeData[[#This Row],[Employee ID]],GenderData[#All],2,FALSE)</f>
        <v>Female</v>
      </c>
      <c r="C551" t="s">
        <v>52</v>
      </c>
      <c r="D551" t="s">
        <v>30</v>
      </c>
      <c r="E551" t="s">
        <v>73</v>
      </c>
      <c r="F551" t="s">
        <v>32</v>
      </c>
      <c r="G551">
        <v>36</v>
      </c>
      <c r="H551" t="str">
        <f>IF(EmployeeData[[#This Row],[Age]]&lt;=31,"18-31",IF(EmployeeData[[#This Row],[Age]]&lt;=45,"32-45",IF(EmployeeData[[#This Row],[Age]]&lt;=59,"46-59",IF(EmployeeData[[#This Row],[Age]]&lt;=73,"60-73"))))</f>
        <v>32-45</v>
      </c>
      <c r="I551">
        <v>3.9</v>
      </c>
      <c r="J5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1">
        <v>0.8</v>
      </c>
      <c r="L551" s="2">
        <v>54900</v>
      </c>
      <c r="M551" s="3">
        <v>0.81</v>
      </c>
      <c r="N551" s="3" t="str">
        <f>IF(EmployeeData[[#This Row],[Compa-Ratio]]&lt;0.85,"less than 0.85",IF(EmployeeData[[#This Row],[Compa-Ratio]]&lt;1,"0.85-&lt;1.00",IF(EmployeeData[[#This Row],[Compa-Ratio]]&lt;1.15,"1.00-&lt;1.15",IF(EmployeeData[[#This Row],[Compa-Ratio]]&gt;=1.15,"1.15+"))))</f>
        <v>less than 0.85</v>
      </c>
      <c r="O551" t="s">
        <v>25</v>
      </c>
      <c r="P551" t="s">
        <v>26</v>
      </c>
      <c r="Q551">
        <v>33</v>
      </c>
      <c r="R55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51">
        <v>61</v>
      </c>
      <c r="T551" t="str" cm="1">
        <f t="array" ref="T551">_xlfn.IFS(EmployeeData[[#This Row],[Engagement Score]]&lt;50,"Low",EmployeeData[[#This Row],[Engagement Score]]
&lt;70,"Moderate",
EmployeeData[[#This Row],[Engagement Score]]&lt;85,"High",TRUE,"Very high")</f>
        <v>Moderate</v>
      </c>
      <c r="U551">
        <v>10</v>
      </c>
      <c r="V551">
        <v>3</v>
      </c>
      <c r="W551" t="s">
        <v>27</v>
      </c>
      <c r="X551" t="s">
        <v>38</v>
      </c>
      <c r="Y551">
        <v>20</v>
      </c>
      <c r="Z551" t="s">
        <v>38</v>
      </c>
      <c r="AA551">
        <f>IF(EmployeeData[[#This Row],[Attrition]]="Yes",1,0)</f>
        <v>1</v>
      </c>
    </row>
    <row r="552" spans="1:27">
      <c r="A552" t="s">
        <v>603</v>
      </c>
      <c r="B552" t="str">
        <f>VLOOKUP(EmployeeData[[#This Row],[Employee ID]],GenderData[#All],2,FALSE)</f>
        <v>Male</v>
      </c>
      <c r="C552" t="s">
        <v>40</v>
      </c>
      <c r="D552" t="s">
        <v>40</v>
      </c>
      <c r="E552" t="s">
        <v>41</v>
      </c>
      <c r="F552" t="s">
        <v>59</v>
      </c>
      <c r="G552">
        <v>45</v>
      </c>
      <c r="H552" t="str">
        <f>IF(EmployeeData[[#This Row],[Age]]&lt;=31,"18-31",IF(EmployeeData[[#This Row],[Age]]&lt;=45,"32-45",IF(EmployeeData[[#This Row],[Age]]&lt;=59,"46-59",IF(EmployeeData[[#This Row],[Age]]&lt;=73,"60-73"))))</f>
        <v>32-45</v>
      </c>
      <c r="I552">
        <v>1.7</v>
      </c>
      <c r="J55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52">
        <v>1.7</v>
      </c>
      <c r="L552" s="2">
        <v>104100</v>
      </c>
      <c r="M552" s="3">
        <v>1.07</v>
      </c>
      <c r="N552" s="3" t="str">
        <f>IF(EmployeeData[[#This Row],[Compa-Ratio]]&lt;0.85,"less than 0.85",IF(EmployeeData[[#This Row],[Compa-Ratio]]&lt;1,"0.85-&lt;1.00",IF(EmployeeData[[#This Row],[Compa-Ratio]]&lt;1.15,"1.00-&lt;1.15",IF(EmployeeData[[#This Row],[Compa-Ratio]]&gt;=1.15,"1.15+"))))</f>
        <v>1.00-&lt;1.15</v>
      </c>
      <c r="O552" t="s">
        <v>37</v>
      </c>
      <c r="P552" t="s">
        <v>26</v>
      </c>
      <c r="Q552">
        <v>17</v>
      </c>
      <c r="R5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2">
        <v>80</v>
      </c>
      <c r="T552" t="str" cm="1">
        <f t="array" ref="T552">_xlfn.IFS(EmployeeData[[#This Row],[Engagement Score]]&lt;50,"Low",EmployeeData[[#This Row],[Engagement Score]]
&lt;70,"Moderate",
EmployeeData[[#This Row],[Engagement Score]]&lt;85,"High",TRUE,"Very high")</f>
        <v>High</v>
      </c>
      <c r="U552">
        <v>4</v>
      </c>
      <c r="V552">
        <v>3.6</v>
      </c>
      <c r="W552" t="s">
        <v>33</v>
      </c>
      <c r="X552" t="s">
        <v>26</v>
      </c>
      <c r="Y552">
        <v>19</v>
      </c>
      <c r="Z552" t="s">
        <v>38</v>
      </c>
      <c r="AA552">
        <f>IF(EmployeeData[[#This Row],[Attrition]]="Yes",1,0)</f>
        <v>1</v>
      </c>
    </row>
    <row r="553" spans="1:27">
      <c r="A553" t="s">
        <v>604</v>
      </c>
      <c r="B553" t="str">
        <f>VLOOKUP(EmployeeData[[#This Row],[Employee ID]],GenderData[#All],2,FALSE)</f>
        <v>Female</v>
      </c>
      <c r="C553" t="s">
        <v>52</v>
      </c>
      <c r="D553" t="s">
        <v>30</v>
      </c>
      <c r="E553" t="s">
        <v>45</v>
      </c>
      <c r="F553" t="s">
        <v>32</v>
      </c>
      <c r="G553">
        <v>41</v>
      </c>
      <c r="H553" t="str">
        <f>IF(EmployeeData[[#This Row],[Age]]&lt;=31,"18-31",IF(EmployeeData[[#This Row],[Age]]&lt;=45,"32-45",IF(EmployeeData[[#This Row],[Age]]&lt;=59,"46-59",IF(EmployeeData[[#This Row],[Age]]&lt;=73,"60-73"))))</f>
        <v>32-45</v>
      </c>
      <c r="I553">
        <v>4.2</v>
      </c>
      <c r="J5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3">
        <v>4.2</v>
      </c>
      <c r="L553" s="2">
        <v>59700</v>
      </c>
      <c r="M553" s="3">
        <v>0.98</v>
      </c>
      <c r="N553" s="3" t="str">
        <f>IF(EmployeeData[[#This Row],[Compa-Ratio]]&lt;0.85,"less than 0.85",IF(EmployeeData[[#This Row],[Compa-Ratio]]&lt;1,"0.85-&lt;1.00",IF(EmployeeData[[#This Row],[Compa-Ratio]]&lt;1.15,"1.00-&lt;1.15",IF(EmployeeData[[#This Row],[Compa-Ratio]]&gt;=1.15,"1.15+"))))</f>
        <v>0.85-&lt;1.00</v>
      </c>
      <c r="O553" t="s">
        <v>37</v>
      </c>
      <c r="P553" t="s">
        <v>26</v>
      </c>
      <c r="Q553">
        <v>27</v>
      </c>
      <c r="R55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53">
        <v>74</v>
      </c>
      <c r="T553" t="str" cm="1">
        <f t="array" ref="T553">_xlfn.IFS(EmployeeData[[#This Row],[Engagement Score]]&lt;50,"Low",EmployeeData[[#This Row],[Engagement Score]]
&lt;70,"Moderate",
EmployeeData[[#This Row],[Engagement Score]]&lt;85,"High",TRUE,"Very high")</f>
        <v>High</v>
      </c>
      <c r="U553">
        <v>4</v>
      </c>
      <c r="V553">
        <v>5.2</v>
      </c>
      <c r="W553" t="s">
        <v>33</v>
      </c>
      <c r="X553" t="s">
        <v>26</v>
      </c>
      <c r="Y553">
        <v>26</v>
      </c>
      <c r="Z553" t="s">
        <v>26</v>
      </c>
      <c r="AA553">
        <f>IF(EmployeeData[[#This Row],[Attrition]]="Yes",1,0)</f>
        <v>0</v>
      </c>
    </row>
    <row r="554" spans="1:27">
      <c r="A554" t="s">
        <v>605</v>
      </c>
      <c r="B554" t="str">
        <f>VLOOKUP(EmployeeData[[#This Row],[Employee ID]],GenderData[#All],2,FALSE)</f>
        <v>Male</v>
      </c>
      <c r="C554" t="s">
        <v>40</v>
      </c>
      <c r="D554" t="s">
        <v>40</v>
      </c>
      <c r="E554" t="s">
        <v>23</v>
      </c>
      <c r="F554" t="s">
        <v>36</v>
      </c>
      <c r="G554">
        <v>38</v>
      </c>
      <c r="H554" t="str">
        <f>IF(EmployeeData[[#This Row],[Age]]&lt;=31,"18-31",IF(EmployeeData[[#This Row],[Age]]&lt;=45,"32-45",IF(EmployeeData[[#This Row],[Age]]&lt;=59,"46-59",IF(EmployeeData[[#This Row],[Age]]&lt;=73,"60-73"))))</f>
        <v>32-45</v>
      </c>
      <c r="I554">
        <v>1.9</v>
      </c>
      <c r="J55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54">
        <v>1.9</v>
      </c>
      <c r="L554" s="2">
        <v>73500</v>
      </c>
      <c r="M554" s="3">
        <v>1</v>
      </c>
      <c r="N554" s="3" t="str">
        <f>IF(EmployeeData[[#This Row],[Compa-Ratio]]&lt;0.85,"less than 0.85",IF(EmployeeData[[#This Row],[Compa-Ratio]]&lt;1,"0.85-&lt;1.00",IF(EmployeeData[[#This Row],[Compa-Ratio]]&lt;1.15,"1.00-&lt;1.15",IF(EmployeeData[[#This Row],[Compa-Ratio]]&gt;=1.15,"1.15+"))))</f>
        <v>1.00-&lt;1.15</v>
      </c>
      <c r="O554" t="s">
        <v>37</v>
      </c>
      <c r="P554" t="s">
        <v>26</v>
      </c>
      <c r="Q554">
        <v>12</v>
      </c>
      <c r="R55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54">
        <v>64</v>
      </c>
      <c r="T554" t="str" cm="1">
        <f t="array" ref="T554">_xlfn.IFS(EmployeeData[[#This Row],[Engagement Score]]&lt;50,"Low",EmployeeData[[#This Row],[Engagement Score]]
&lt;70,"Moderate",
EmployeeData[[#This Row],[Engagement Score]]&lt;85,"High",TRUE,"Very high")</f>
        <v>Moderate</v>
      </c>
      <c r="U554">
        <v>4</v>
      </c>
      <c r="V554">
        <v>3.9</v>
      </c>
      <c r="W554" t="s">
        <v>27</v>
      </c>
      <c r="X554" t="s">
        <v>38</v>
      </c>
      <c r="Y554">
        <v>45</v>
      </c>
      <c r="Z554" t="s">
        <v>26</v>
      </c>
      <c r="AA554">
        <f>IF(EmployeeData[[#This Row],[Attrition]]="Yes",1,0)</f>
        <v>0</v>
      </c>
    </row>
    <row r="555" spans="1:27">
      <c r="A555" t="s">
        <v>606</v>
      </c>
      <c r="B555" t="str">
        <f>VLOOKUP(EmployeeData[[#This Row],[Employee ID]],GenderData[#All],2,FALSE)</f>
        <v>Female</v>
      </c>
      <c r="C555" t="s">
        <v>40</v>
      </c>
      <c r="D555" t="s">
        <v>40</v>
      </c>
      <c r="E555" t="s">
        <v>23</v>
      </c>
      <c r="F555" t="s">
        <v>36</v>
      </c>
      <c r="G555">
        <v>40</v>
      </c>
      <c r="H555" t="str">
        <f>IF(EmployeeData[[#This Row],[Age]]&lt;=31,"18-31",IF(EmployeeData[[#This Row],[Age]]&lt;=45,"32-45",IF(EmployeeData[[#This Row],[Age]]&lt;=59,"46-59",IF(EmployeeData[[#This Row],[Age]]&lt;=73,"60-73"))))</f>
        <v>32-45</v>
      </c>
      <c r="I555">
        <v>2.9</v>
      </c>
      <c r="J5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5">
        <v>2.9</v>
      </c>
      <c r="L555" s="2">
        <v>85300</v>
      </c>
      <c r="M555" s="3">
        <v>1.1000000000000001</v>
      </c>
      <c r="N555" s="3" t="str">
        <f>IF(EmployeeData[[#This Row],[Compa-Ratio]]&lt;0.85,"less than 0.85",IF(EmployeeData[[#This Row],[Compa-Ratio]]&lt;1,"0.85-&lt;1.00",IF(EmployeeData[[#This Row],[Compa-Ratio]]&lt;1.15,"1.00-&lt;1.15",IF(EmployeeData[[#This Row],[Compa-Ratio]]&gt;=1.15,"1.15+"))))</f>
        <v>1.00-&lt;1.15</v>
      </c>
      <c r="O555" t="s">
        <v>37</v>
      </c>
      <c r="P555" t="s">
        <v>26</v>
      </c>
      <c r="Q555">
        <v>13</v>
      </c>
      <c r="R5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5">
        <v>47</v>
      </c>
      <c r="T555" t="str" cm="1">
        <f t="array" ref="T555">_xlfn.IFS(EmployeeData[[#This Row],[Engagement Score]]&lt;50,"Low",EmployeeData[[#This Row],[Engagement Score]]
&lt;70,"Moderate",
EmployeeData[[#This Row],[Engagement Score]]&lt;85,"High",TRUE,"Very high")</f>
        <v>Low</v>
      </c>
      <c r="U555">
        <v>4</v>
      </c>
      <c r="V555">
        <v>1</v>
      </c>
      <c r="W555" t="s">
        <v>33</v>
      </c>
      <c r="X555" t="s">
        <v>26</v>
      </c>
      <c r="Y555">
        <v>4</v>
      </c>
      <c r="Z555" t="s">
        <v>26</v>
      </c>
      <c r="AA555">
        <f>IF(EmployeeData[[#This Row],[Attrition]]="Yes",1,0)</f>
        <v>0</v>
      </c>
    </row>
    <row r="556" spans="1:27">
      <c r="A556" t="s">
        <v>607</v>
      </c>
      <c r="B556" t="str">
        <f>VLOOKUP(EmployeeData[[#This Row],[Employee ID]],GenderData[#All],2,FALSE)</f>
        <v>Male</v>
      </c>
      <c r="C556" t="s">
        <v>52</v>
      </c>
      <c r="D556" t="s">
        <v>30</v>
      </c>
      <c r="E556" t="s">
        <v>23</v>
      </c>
      <c r="F556" t="s">
        <v>24</v>
      </c>
      <c r="G556">
        <v>32</v>
      </c>
      <c r="H556" t="str">
        <f>IF(EmployeeData[[#This Row],[Age]]&lt;=31,"18-31",IF(EmployeeData[[#This Row],[Age]]&lt;=45,"32-45",IF(EmployeeData[[#This Row],[Age]]&lt;=59,"46-59",IF(EmployeeData[[#This Row],[Age]]&lt;=73,"60-73"))))</f>
        <v>32-45</v>
      </c>
      <c r="I556">
        <v>6.9</v>
      </c>
      <c r="J5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56">
        <v>1.8</v>
      </c>
      <c r="L556" s="2">
        <v>48200</v>
      </c>
      <c r="M556" s="3">
        <v>1.03</v>
      </c>
      <c r="N556" s="3" t="str">
        <f>IF(EmployeeData[[#This Row],[Compa-Ratio]]&lt;0.85,"less than 0.85",IF(EmployeeData[[#This Row],[Compa-Ratio]]&lt;1,"0.85-&lt;1.00",IF(EmployeeData[[#This Row],[Compa-Ratio]]&lt;1.15,"1.00-&lt;1.15",IF(EmployeeData[[#This Row],[Compa-Ratio]]&gt;=1.15,"1.15+"))))</f>
        <v>1.00-&lt;1.15</v>
      </c>
      <c r="O556" t="s">
        <v>75</v>
      </c>
      <c r="P556" t="s">
        <v>26</v>
      </c>
      <c r="Q556">
        <v>4</v>
      </c>
      <c r="R55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56">
        <v>76</v>
      </c>
      <c r="T556" t="str" cm="1">
        <f t="array" ref="T556">_xlfn.IFS(EmployeeData[[#This Row],[Engagement Score]]&lt;50,"Low",EmployeeData[[#This Row],[Engagement Score]]
&lt;70,"Moderate",
EmployeeData[[#This Row],[Engagement Score]]&lt;85,"High",TRUE,"Very high")</f>
        <v>High</v>
      </c>
      <c r="U556">
        <v>2</v>
      </c>
      <c r="V556">
        <v>2.2999999999999998</v>
      </c>
      <c r="W556" t="s">
        <v>33</v>
      </c>
      <c r="X556" t="s">
        <v>26</v>
      </c>
      <c r="Y556">
        <v>27</v>
      </c>
      <c r="Z556" t="s">
        <v>26</v>
      </c>
      <c r="AA556">
        <f>IF(EmployeeData[[#This Row],[Attrition]]="Yes",1,0)</f>
        <v>0</v>
      </c>
    </row>
    <row r="557" spans="1:27">
      <c r="A557" t="s">
        <v>608</v>
      </c>
      <c r="B557" t="str">
        <f>VLOOKUP(EmployeeData[[#This Row],[Employee ID]],GenderData[#All],2,FALSE)</f>
        <v>Male</v>
      </c>
      <c r="C557" t="s">
        <v>21</v>
      </c>
      <c r="D557" t="s">
        <v>22</v>
      </c>
      <c r="E557" t="s">
        <v>41</v>
      </c>
      <c r="F557" t="s">
        <v>24</v>
      </c>
      <c r="G557">
        <v>35</v>
      </c>
      <c r="H557" t="str">
        <f>IF(EmployeeData[[#This Row],[Age]]&lt;=31,"18-31",IF(EmployeeData[[#This Row],[Age]]&lt;=45,"32-45",IF(EmployeeData[[#This Row],[Age]]&lt;=59,"46-59",IF(EmployeeData[[#This Row],[Age]]&lt;=73,"60-73"))))</f>
        <v>32-45</v>
      </c>
      <c r="I557">
        <v>3.3</v>
      </c>
      <c r="J55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7">
        <v>3.3</v>
      </c>
      <c r="L557" s="2">
        <v>50700</v>
      </c>
      <c r="M557" s="3">
        <v>1.05</v>
      </c>
      <c r="N557" s="3" t="str">
        <f>IF(EmployeeData[[#This Row],[Compa-Ratio]]&lt;0.85,"less than 0.85",IF(EmployeeData[[#This Row],[Compa-Ratio]]&lt;1,"0.85-&lt;1.00",IF(EmployeeData[[#This Row],[Compa-Ratio]]&lt;1.15,"1.00-&lt;1.15",IF(EmployeeData[[#This Row],[Compa-Ratio]]&gt;=1.15,"1.15+"))))</f>
        <v>1.00-&lt;1.15</v>
      </c>
      <c r="O557" t="s">
        <v>75</v>
      </c>
      <c r="P557" t="s">
        <v>26</v>
      </c>
      <c r="Q557">
        <v>9</v>
      </c>
      <c r="R55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57">
        <v>70</v>
      </c>
      <c r="T557" t="str" cm="1">
        <f t="array" ref="T557">_xlfn.IFS(EmployeeData[[#This Row],[Engagement Score]]&lt;50,"Low",EmployeeData[[#This Row],[Engagement Score]]
&lt;70,"Moderate",
EmployeeData[[#This Row],[Engagement Score]]&lt;85,"High",TRUE,"Very high")</f>
        <v>High</v>
      </c>
      <c r="U557">
        <v>4</v>
      </c>
      <c r="V557">
        <v>1.5</v>
      </c>
      <c r="W557" t="s">
        <v>50</v>
      </c>
      <c r="X557" t="s">
        <v>26</v>
      </c>
      <c r="Y557">
        <v>49</v>
      </c>
      <c r="Z557" t="s">
        <v>26</v>
      </c>
      <c r="AA557">
        <f>IF(EmployeeData[[#This Row],[Attrition]]="Yes",1,0)</f>
        <v>0</v>
      </c>
    </row>
    <row r="558" spans="1:27">
      <c r="A558" t="s">
        <v>609</v>
      </c>
      <c r="B558" t="str">
        <f>VLOOKUP(EmployeeData[[#This Row],[Employee ID]],GenderData[#All],2,FALSE)</f>
        <v>Female</v>
      </c>
      <c r="C558" t="s">
        <v>48</v>
      </c>
      <c r="D558" t="s">
        <v>49</v>
      </c>
      <c r="E558" t="s">
        <v>23</v>
      </c>
      <c r="F558" t="s">
        <v>32</v>
      </c>
      <c r="G558">
        <v>33</v>
      </c>
      <c r="H558" t="str">
        <f>IF(EmployeeData[[#This Row],[Age]]&lt;=31,"18-31",IF(EmployeeData[[#This Row],[Age]]&lt;=45,"32-45",IF(EmployeeData[[#This Row],[Age]]&lt;=59,"46-59",IF(EmployeeData[[#This Row],[Age]]&lt;=73,"60-73"))))</f>
        <v>32-45</v>
      </c>
      <c r="I558">
        <v>3.1</v>
      </c>
      <c r="J5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8">
        <v>3.1</v>
      </c>
      <c r="L558" s="2">
        <v>55300</v>
      </c>
      <c r="M558" s="3">
        <v>0.9</v>
      </c>
      <c r="N558" s="3" t="str">
        <f>IF(EmployeeData[[#This Row],[Compa-Ratio]]&lt;0.85,"less than 0.85",IF(EmployeeData[[#This Row],[Compa-Ratio]]&lt;1,"0.85-&lt;1.00",IF(EmployeeData[[#This Row],[Compa-Ratio]]&lt;1.15,"1.00-&lt;1.15",IF(EmployeeData[[#This Row],[Compa-Ratio]]&gt;=1.15,"1.15+"))))</f>
        <v>0.85-&lt;1.00</v>
      </c>
      <c r="O558" t="s">
        <v>25</v>
      </c>
      <c r="P558" t="s">
        <v>26</v>
      </c>
      <c r="Q558">
        <v>21</v>
      </c>
      <c r="R55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8">
        <v>76</v>
      </c>
      <c r="T558" t="str" cm="1">
        <f t="array" ref="T558">_xlfn.IFS(EmployeeData[[#This Row],[Engagement Score]]&lt;50,"Low",EmployeeData[[#This Row],[Engagement Score]]
&lt;70,"Moderate",
EmployeeData[[#This Row],[Engagement Score]]&lt;85,"High",TRUE,"Very high")</f>
        <v>High</v>
      </c>
      <c r="U558">
        <v>2</v>
      </c>
      <c r="V558">
        <v>3.7</v>
      </c>
      <c r="W558" t="s">
        <v>27</v>
      </c>
      <c r="X558" t="s">
        <v>26</v>
      </c>
      <c r="Y558">
        <v>26</v>
      </c>
      <c r="Z558" t="s">
        <v>38</v>
      </c>
      <c r="AA558">
        <f>IF(EmployeeData[[#This Row],[Attrition]]="Yes",1,0)</f>
        <v>1</v>
      </c>
    </row>
    <row r="559" spans="1:27">
      <c r="A559" t="s">
        <v>610</v>
      </c>
      <c r="B559" t="str">
        <f>VLOOKUP(EmployeeData[[#This Row],[Employee ID]],GenderData[#All],2,FALSE)</f>
        <v>Male</v>
      </c>
      <c r="C559" t="s">
        <v>48</v>
      </c>
      <c r="D559" t="s">
        <v>49</v>
      </c>
      <c r="E559" t="s">
        <v>31</v>
      </c>
      <c r="F559" t="s">
        <v>24</v>
      </c>
      <c r="G559">
        <v>46</v>
      </c>
      <c r="H559" t="str">
        <f>IF(EmployeeData[[#This Row],[Age]]&lt;=31,"18-31",IF(EmployeeData[[#This Row],[Age]]&lt;=45,"32-45",IF(EmployeeData[[#This Row],[Age]]&lt;=59,"46-59",IF(EmployeeData[[#This Row],[Age]]&lt;=73,"60-73"))))</f>
        <v>46-59</v>
      </c>
      <c r="I559">
        <v>3.8</v>
      </c>
      <c r="J5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59">
        <v>3.8</v>
      </c>
      <c r="L559" s="2">
        <v>40600</v>
      </c>
      <c r="M559" s="3">
        <v>0.9</v>
      </c>
      <c r="N559" s="3" t="str">
        <f>IF(EmployeeData[[#This Row],[Compa-Ratio]]&lt;0.85,"less than 0.85",IF(EmployeeData[[#This Row],[Compa-Ratio]]&lt;1,"0.85-&lt;1.00",IF(EmployeeData[[#This Row],[Compa-Ratio]]&lt;1.15,"1.00-&lt;1.15",IF(EmployeeData[[#This Row],[Compa-Ratio]]&gt;=1.15,"1.15+"))))</f>
        <v>0.85-&lt;1.00</v>
      </c>
      <c r="O559" t="s">
        <v>25</v>
      </c>
      <c r="P559" t="s">
        <v>26</v>
      </c>
      <c r="Q559">
        <v>16</v>
      </c>
      <c r="R55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59">
        <v>66</v>
      </c>
      <c r="T559" t="str" cm="1">
        <f t="array" ref="T559">_xlfn.IFS(EmployeeData[[#This Row],[Engagement Score]]&lt;50,"Low",EmployeeData[[#This Row],[Engagement Score]]
&lt;70,"Moderate",
EmployeeData[[#This Row],[Engagement Score]]&lt;85,"High",TRUE,"Very high")</f>
        <v>Moderate</v>
      </c>
      <c r="U559">
        <v>7</v>
      </c>
      <c r="V559">
        <v>3.3</v>
      </c>
      <c r="W559" t="s">
        <v>33</v>
      </c>
      <c r="X559" t="s">
        <v>38</v>
      </c>
      <c r="Y559">
        <v>9</v>
      </c>
      <c r="Z559" t="s">
        <v>26</v>
      </c>
      <c r="AA559">
        <f>IF(EmployeeData[[#This Row],[Attrition]]="Yes",1,0)</f>
        <v>0</v>
      </c>
    </row>
    <row r="560" spans="1:27">
      <c r="A560" t="s">
        <v>611</v>
      </c>
      <c r="B560" t="str">
        <f>VLOOKUP(EmployeeData[[#This Row],[Employee ID]],GenderData[#All],2,FALSE)</f>
        <v>Female</v>
      </c>
      <c r="C560" t="s">
        <v>35</v>
      </c>
      <c r="D560" t="s">
        <v>22</v>
      </c>
      <c r="E560" t="s">
        <v>23</v>
      </c>
      <c r="F560" t="s">
        <v>36</v>
      </c>
      <c r="G560">
        <v>37</v>
      </c>
      <c r="H560" t="str">
        <f>IF(EmployeeData[[#This Row],[Age]]&lt;=31,"18-31",IF(EmployeeData[[#This Row],[Age]]&lt;=45,"32-45",IF(EmployeeData[[#This Row],[Age]]&lt;=59,"46-59",IF(EmployeeData[[#This Row],[Age]]&lt;=73,"60-73"))))</f>
        <v>32-45</v>
      </c>
      <c r="I560">
        <v>17.3</v>
      </c>
      <c r="J560"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560">
        <v>0.7</v>
      </c>
      <c r="L560" s="2">
        <v>78900</v>
      </c>
      <c r="M560" s="3">
        <v>0.95</v>
      </c>
      <c r="N560" s="3" t="str">
        <f>IF(EmployeeData[[#This Row],[Compa-Ratio]]&lt;0.85,"less than 0.85",IF(EmployeeData[[#This Row],[Compa-Ratio]]&lt;1,"0.85-&lt;1.00",IF(EmployeeData[[#This Row],[Compa-Ratio]]&lt;1.15,"1.00-&lt;1.15",IF(EmployeeData[[#This Row],[Compa-Ratio]]&gt;=1.15,"1.15+"))))</f>
        <v>0.85-&lt;1.00</v>
      </c>
      <c r="O560" t="s">
        <v>25</v>
      </c>
      <c r="P560" t="s">
        <v>26</v>
      </c>
      <c r="Q560">
        <v>24</v>
      </c>
      <c r="R5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0">
        <v>67</v>
      </c>
      <c r="T560" t="str" cm="1">
        <f t="array" ref="T560">_xlfn.IFS(EmployeeData[[#This Row],[Engagement Score]]&lt;50,"Low",EmployeeData[[#This Row],[Engagement Score]]
&lt;70,"Moderate",
EmployeeData[[#This Row],[Engagement Score]]&lt;85,"High",TRUE,"Very high")</f>
        <v>Moderate</v>
      </c>
      <c r="U560">
        <v>1</v>
      </c>
      <c r="V560">
        <v>4.9000000000000004</v>
      </c>
      <c r="W560" t="s">
        <v>50</v>
      </c>
      <c r="X560" t="s">
        <v>38</v>
      </c>
      <c r="Y560">
        <v>17</v>
      </c>
      <c r="Z560" t="s">
        <v>26</v>
      </c>
      <c r="AA560">
        <f>IF(EmployeeData[[#This Row],[Attrition]]="Yes",1,0)</f>
        <v>0</v>
      </c>
    </row>
    <row r="561" spans="1:27">
      <c r="A561" t="s">
        <v>612</v>
      </c>
      <c r="B561" t="str">
        <f>VLOOKUP(EmployeeData[[#This Row],[Employee ID]],GenderData[#All],2,FALSE)</f>
        <v>Male</v>
      </c>
      <c r="C561" t="s">
        <v>40</v>
      </c>
      <c r="D561" t="s">
        <v>40</v>
      </c>
      <c r="E561" t="s">
        <v>45</v>
      </c>
      <c r="F561" t="s">
        <v>36</v>
      </c>
      <c r="G561">
        <v>26</v>
      </c>
      <c r="H561" t="str">
        <f>IF(EmployeeData[[#This Row],[Age]]&lt;=31,"18-31",IF(EmployeeData[[#This Row],[Age]]&lt;=45,"32-45",IF(EmployeeData[[#This Row],[Age]]&lt;=59,"46-59",IF(EmployeeData[[#This Row],[Age]]&lt;=73,"60-73"))))</f>
        <v>18-31</v>
      </c>
      <c r="I561">
        <v>1.5</v>
      </c>
      <c r="J56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61">
        <v>1.5</v>
      </c>
      <c r="L561" s="2">
        <v>75300</v>
      </c>
      <c r="M561" s="3">
        <v>0.98</v>
      </c>
      <c r="N561" s="3" t="str">
        <f>IF(EmployeeData[[#This Row],[Compa-Ratio]]&lt;0.85,"less than 0.85",IF(EmployeeData[[#This Row],[Compa-Ratio]]&lt;1,"0.85-&lt;1.00",IF(EmployeeData[[#This Row],[Compa-Ratio]]&lt;1.15,"1.00-&lt;1.15",IF(EmployeeData[[#This Row],[Compa-Ratio]]&gt;=1.15,"1.15+"))))</f>
        <v>0.85-&lt;1.00</v>
      </c>
      <c r="O561" t="s">
        <v>37</v>
      </c>
      <c r="P561" t="s">
        <v>26</v>
      </c>
      <c r="Q561">
        <v>18</v>
      </c>
      <c r="R56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1">
        <v>96</v>
      </c>
      <c r="T561" t="str" cm="1">
        <f t="array" ref="T561">_xlfn.IFS(EmployeeData[[#This Row],[Engagement Score]]&lt;50,"Low",EmployeeData[[#This Row],[Engagement Score]]
&lt;70,"Moderate",
EmployeeData[[#This Row],[Engagement Score]]&lt;85,"High",TRUE,"Very high")</f>
        <v>Very high</v>
      </c>
      <c r="U561">
        <v>8</v>
      </c>
      <c r="V561">
        <v>5.4</v>
      </c>
      <c r="W561" t="s">
        <v>27</v>
      </c>
      <c r="X561" t="s">
        <v>26</v>
      </c>
      <c r="Y561">
        <v>26</v>
      </c>
      <c r="Z561" t="s">
        <v>26</v>
      </c>
      <c r="AA561">
        <f>IF(EmployeeData[[#This Row],[Attrition]]="Yes",1,0)</f>
        <v>0</v>
      </c>
    </row>
    <row r="562" spans="1:27">
      <c r="A562" t="s">
        <v>613</v>
      </c>
      <c r="B562" t="str">
        <f>VLOOKUP(EmployeeData[[#This Row],[Employee ID]],GenderData[#All],2,FALSE)</f>
        <v>Male</v>
      </c>
      <c r="C562" t="s">
        <v>35</v>
      </c>
      <c r="D562" t="s">
        <v>22</v>
      </c>
      <c r="E562" t="s">
        <v>23</v>
      </c>
      <c r="F562" t="s">
        <v>24</v>
      </c>
      <c r="G562">
        <v>31</v>
      </c>
      <c r="H562" t="str">
        <f>IF(EmployeeData[[#This Row],[Age]]&lt;=31,"18-31",IF(EmployeeData[[#This Row],[Age]]&lt;=45,"32-45",IF(EmployeeData[[#This Row],[Age]]&lt;=59,"46-59",IF(EmployeeData[[#This Row],[Age]]&lt;=73,"60-73"))))</f>
        <v>18-31</v>
      </c>
      <c r="I562">
        <v>4.8</v>
      </c>
      <c r="J56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62">
        <v>1.5</v>
      </c>
      <c r="L562" s="2">
        <v>51300</v>
      </c>
      <c r="M562" s="3">
        <v>1.1299999999999999</v>
      </c>
      <c r="N562" s="3" t="str">
        <f>IF(EmployeeData[[#This Row],[Compa-Ratio]]&lt;0.85,"less than 0.85",IF(EmployeeData[[#This Row],[Compa-Ratio]]&lt;1,"0.85-&lt;1.00",IF(EmployeeData[[#This Row],[Compa-Ratio]]&lt;1.15,"1.00-&lt;1.15",IF(EmployeeData[[#This Row],[Compa-Ratio]]&gt;=1.15,"1.15+"))))</f>
        <v>1.00-&lt;1.15</v>
      </c>
      <c r="O562" t="s">
        <v>53</v>
      </c>
      <c r="P562" t="s">
        <v>26</v>
      </c>
      <c r="Q562">
        <v>13</v>
      </c>
      <c r="R5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2">
        <v>54</v>
      </c>
      <c r="T562" t="str" cm="1">
        <f t="array" ref="T562">_xlfn.IFS(EmployeeData[[#This Row],[Engagement Score]]&lt;50,"Low",EmployeeData[[#This Row],[Engagement Score]]
&lt;70,"Moderate",
EmployeeData[[#This Row],[Engagement Score]]&lt;85,"High",TRUE,"Very high")</f>
        <v>Moderate</v>
      </c>
      <c r="U562">
        <v>9</v>
      </c>
      <c r="V562">
        <v>1.4</v>
      </c>
      <c r="W562" t="s">
        <v>33</v>
      </c>
      <c r="X562" t="s">
        <v>26</v>
      </c>
      <c r="Y562">
        <v>40</v>
      </c>
      <c r="Z562" t="s">
        <v>38</v>
      </c>
      <c r="AA562">
        <f>IF(EmployeeData[[#This Row],[Attrition]]="Yes",1,0)</f>
        <v>1</v>
      </c>
    </row>
    <row r="563" spans="1:27">
      <c r="A563" t="s">
        <v>614</v>
      </c>
      <c r="B563" t="str">
        <f>VLOOKUP(EmployeeData[[#This Row],[Employee ID]],GenderData[#All],2,FALSE)</f>
        <v>Male</v>
      </c>
      <c r="C563" t="s">
        <v>43</v>
      </c>
      <c r="D563" t="s">
        <v>44</v>
      </c>
      <c r="E563" t="s">
        <v>23</v>
      </c>
      <c r="F563" t="s">
        <v>24</v>
      </c>
      <c r="G563">
        <v>21</v>
      </c>
      <c r="H563" t="str">
        <f>IF(EmployeeData[[#This Row],[Age]]&lt;=31,"18-31",IF(EmployeeData[[#This Row],[Age]]&lt;=45,"32-45",IF(EmployeeData[[#This Row],[Age]]&lt;=59,"46-59",IF(EmployeeData[[#This Row],[Age]]&lt;=73,"60-73"))))</f>
        <v>18-31</v>
      </c>
      <c r="I563">
        <v>11.4</v>
      </c>
      <c r="J56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563">
        <v>0.2</v>
      </c>
      <c r="L563" s="2">
        <v>47600</v>
      </c>
      <c r="M563" s="3">
        <v>1</v>
      </c>
      <c r="N563" s="3" t="str">
        <f>IF(EmployeeData[[#This Row],[Compa-Ratio]]&lt;0.85,"less than 0.85",IF(EmployeeData[[#This Row],[Compa-Ratio]]&lt;1,"0.85-&lt;1.00",IF(EmployeeData[[#This Row],[Compa-Ratio]]&lt;1.15,"1.00-&lt;1.15",IF(EmployeeData[[#This Row],[Compa-Ratio]]&gt;=1.15,"1.15+"))))</f>
        <v>1.00-&lt;1.15</v>
      </c>
      <c r="O563" t="s">
        <v>53</v>
      </c>
      <c r="P563" t="s">
        <v>26</v>
      </c>
      <c r="Q563">
        <v>35</v>
      </c>
      <c r="R56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63">
        <v>77</v>
      </c>
      <c r="T563" t="str" cm="1">
        <f t="array" ref="T563">_xlfn.IFS(EmployeeData[[#This Row],[Engagement Score]]&lt;50,"Low",EmployeeData[[#This Row],[Engagement Score]]
&lt;70,"Moderate",
EmployeeData[[#This Row],[Engagement Score]]&lt;85,"High",TRUE,"Very high")</f>
        <v>High</v>
      </c>
      <c r="U563">
        <v>5</v>
      </c>
      <c r="V563">
        <v>5.3</v>
      </c>
      <c r="W563" t="s">
        <v>27</v>
      </c>
      <c r="X563" t="s">
        <v>26</v>
      </c>
      <c r="Y563">
        <v>20</v>
      </c>
      <c r="Z563" t="s">
        <v>26</v>
      </c>
      <c r="AA563">
        <f>IF(EmployeeData[[#This Row],[Attrition]]="Yes",1,0)</f>
        <v>0</v>
      </c>
    </row>
    <row r="564" spans="1:27">
      <c r="A564" t="s">
        <v>615</v>
      </c>
      <c r="B564" t="str">
        <f>VLOOKUP(EmployeeData[[#This Row],[Employee ID]],GenderData[#All],2,FALSE)</f>
        <v>Female</v>
      </c>
      <c r="C564" t="s">
        <v>48</v>
      </c>
      <c r="D564" t="s">
        <v>49</v>
      </c>
      <c r="E564" t="s">
        <v>23</v>
      </c>
      <c r="F564" t="s">
        <v>32</v>
      </c>
      <c r="G564">
        <v>34</v>
      </c>
      <c r="H564" t="str">
        <f>IF(EmployeeData[[#This Row],[Age]]&lt;=31,"18-31",IF(EmployeeData[[#This Row],[Age]]&lt;=45,"32-45",IF(EmployeeData[[#This Row],[Age]]&lt;=59,"46-59",IF(EmployeeData[[#This Row],[Age]]&lt;=73,"60-73"))))</f>
        <v>32-45</v>
      </c>
      <c r="I564">
        <v>3.8</v>
      </c>
      <c r="J56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64">
        <v>3.8</v>
      </c>
      <c r="L564" s="2">
        <v>63400</v>
      </c>
      <c r="M564" s="3">
        <v>1.07</v>
      </c>
      <c r="N564" s="3" t="str">
        <f>IF(EmployeeData[[#This Row],[Compa-Ratio]]&lt;0.85,"less than 0.85",IF(EmployeeData[[#This Row],[Compa-Ratio]]&lt;1,"0.85-&lt;1.00",IF(EmployeeData[[#This Row],[Compa-Ratio]]&lt;1.15,"1.00-&lt;1.15",IF(EmployeeData[[#This Row],[Compa-Ratio]]&gt;=1.15,"1.15+"))))</f>
        <v>1.00-&lt;1.15</v>
      </c>
      <c r="O564" t="s">
        <v>53</v>
      </c>
      <c r="P564" t="s">
        <v>38</v>
      </c>
      <c r="Q564">
        <v>15</v>
      </c>
      <c r="R5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4">
        <v>67</v>
      </c>
      <c r="T564" t="str" cm="1">
        <f t="array" ref="T564">_xlfn.IFS(EmployeeData[[#This Row],[Engagement Score]]&lt;50,"Low",EmployeeData[[#This Row],[Engagement Score]]
&lt;70,"Moderate",
EmployeeData[[#This Row],[Engagement Score]]&lt;85,"High",TRUE,"Very high")</f>
        <v>Moderate</v>
      </c>
      <c r="U564">
        <v>13</v>
      </c>
      <c r="V564">
        <v>5.9</v>
      </c>
      <c r="W564" t="s">
        <v>50</v>
      </c>
      <c r="X564" t="s">
        <v>26</v>
      </c>
      <c r="Y564">
        <v>34</v>
      </c>
      <c r="Z564" t="s">
        <v>26</v>
      </c>
      <c r="AA564">
        <f>IF(EmployeeData[[#This Row],[Attrition]]="Yes",1,0)</f>
        <v>0</v>
      </c>
    </row>
    <row r="565" spans="1:27">
      <c r="A565" t="s">
        <v>616</v>
      </c>
      <c r="B565" t="str">
        <f>VLOOKUP(EmployeeData[[#This Row],[Employee ID]],GenderData[#All],2,FALSE)</f>
        <v>Male</v>
      </c>
      <c r="C565" t="s">
        <v>48</v>
      </c>
      <c r="D565" t="s">
        <v>49</v>
      </c>
      <c r="E565" t="s">
        <v>45</v>
      </c>
      <c r="F565" t="s">
        <v>24</v>
      </c>
      <c r="G565">
        <v>38</v>
      </c>
      <c r="H565" t="str">
        <f>IF(EmployeeData[[#This Row],[Age]]&lt;=31,"18-31",IF(EmployeeData[[#This Row],[Age]]&lt;=45,"32-45",IF(EmployeeData[[#This Row],[Age]]&lt;=59,"46-59",IF(EmployeeData[[#This Row],[Age]]&lt;=73,"60-73"))))</f>
        <v>32-45</v>
      </c>
      <c r="I565">
        <v>8.6</v>
      </c>
      <c r="J56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65">
        <v>4.2</v>
      </c>
      <c r="L565" s="2">
        <v>39400</v>
      </c>
      <c r="M565" s="3">
        <v>0.8</v>
      </c>
      <c r="N565" s="3" t="str">
        <f>IF(EmployeeData[[#This Row],[Compa-Ratio]]&lt;0.85,"less than 0.85",IF(EmployeeData[[#This Row],[Compa-Ratio]]&lt;1,"0.85-&lt;1.00",IF(EmployeeData[[#This Row],[Compa-Ratio]]&lt;1.15,"1.00-&lt;1.15",IF(EmployeeData[[#This Row],[Compa-Ratio]]&gt;=1.15,"1.15+"))))</f>
        <v>less than 0.85</v>
      </c>
      <c r="O565" t="s">
        <v>37</v>
      </c>
      <c r="P565" t="s">
        <v>26</v>
      </c>
      <c r="Q565">
        <v>26</v>
      </c>
      <c r="R56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65">
        <v>56</v>
      </c>
      <c r="T565" t="str" cm="1">
        <f t="array" ref="T565">_xlfn.IFS(EmployeeData[[#This Row],[Engagement Score]]&lt;50,"Low",EmployeeData[[#This Row],[Engagement Score]]
&lt;70,"Moderate",
EmployeeData[[#This Row],[Engagement Score]]&lt;85,"High",TRUE,"Very high")</f>
        <v>Moderate</v>
      </c>
      <c r="U565">
        <v>6</v>
      </c>
      <c r="V565">
        <v>1.2</v>
      </c>
      <c r="W565" t="s">
        <v>33</v>
      </c>
      <c r="X565" t="s">
        <v>26</v>
      </c>
      <c r="Y565">
        <v>7</v>
      </c>
      <c r="Z565" t="s">
        <v>26</v>
      </c>
      <c r="AA565">
        <f>IF(EmployeeData[[#This Row],[Attrition]]="Yes",1,0)</f>
        <v>0</v>
      </c>
    </row>
    <row r="566" spans="1:27">
      <c r="A566" t="s">
        <v>617</v>
      </c>
      <c r="B566" t="str">
        <f>VLOOKUP(EmployeeData[[#This Row],[Employee ID]],GenderData[#All],2,FALSE)</f>
        <v>Male</v>
      </c>
      <c r="C566" t="s">
        <v>21</v>
      </c>
      <c r="D566" t="s">
        <v>22</v>
      </c>
      <c r="E566" t="s">
        <v>23</v>
      </c>
      <c r="F566" t="s">
        <v>36</v>
      </c>
      <c r="G566">
        <v>37</v>
      </c>
      <c r="H566" t="str">
        <f>IF(EmployeeData[[#This Row],[Age]]&lt;=31,"18-31",IF(EmployeeData[[#This Row],[Age]]&lt;=45,"32-45",IF(EmployeeData[[#This Row],[Age]]&lt;=59,"46-59",IF(EmployeeData[[#This Row],[Age]]&lt;=73,"60-73"))))</f>
        <v>32-45</v>
      </c>
      <c r="I566">
        <v>1.2</v>
      </c>
      <c r="J56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66">
        <v>1.2</v>
      </c>
      <c r="L566" s="2">
        <v>94200</v>
      </c>
      <c r="M566" s="3">
        <v>1.21</v>
      </c>
      <c r="N566" s="3" t="str">
        <f>IF(EmployeeData[[#This Row],[Compa-Ratio]]&lt;0.85,"less than 0.85",IF(EmployeeData[[#This Row],[Compa-Ratio]]&lt;1,"0.85-&lt;1.00",IF(EmployeeData[[#This Row],[Compa-Ratio]]&lt;1.15,"1.00-&lt;1.15",IF(EmployeeData[[#This Row],[Compa-Ratio]]&gt;=1.15,"1.15+"))))</f>
        <v>1.15+</v>
      </c>
      <c r="O566" t="s">
        <v>25</v>
      </c>
      <c r="P566" t="s">
        <v>26</v>
      </c>
      <c r="Q566">
        <v>12</v>
      </c>
      <c r="R56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66">
        <v>68</v>
      </c>
      <c r="T566" t="str" cm="1">
        <f t="array" ref="T566">_xlfn.IFS(EmployeeData[[#This Row],[Engagement Score]]&lt;50,"Low",EmployeeData[[#This Row],[Engagement Score]]
&lt;70,"Moderate",
EmployeeData[[#This Row],[Engagement Score]]&lt;85,"High",TRUE,"Very high")</f>
        <v>Moderate</v>
      </c>
      <c r="U566">
        <v>5</v>
      </c>
      <c r="V566">
        <v>3.6</v>
      </c>
      <c r="W566" t="s">
        <v>33</v>
      </c>
      <c r="X566" t="s">
        <v>26</v>
      </c>
      <c r="Y566">
        <v>7</v>
      </c>
      <c r="Z566" t="s">
        <v>38</v>
      </c>
      <c r="AA566">
        <f>IF(EmployeeData[[#This Row],[Attrition]]="Yes",1,0)</f>
        <v>1</v>
      </c>
    </row>
    <row r="567" spans="1:27">
      <c r="A567" t="s">
        <v>618</v>
      </c>
      <c r="B567" t="str">
        <f>VLOOKUP(EmployeeData[[#This Row],[Employee ID]],GenderData[#All],2,FALSE)</f>
        <v>Female</v>
      </c>
      <c r="C567" t="s">
        <v>40</v>
      </c>
      <c r="D567" t="s">
        <v>40</v>
      </c>
      <c r="E567" t="s">
        <v>55</v>
      </c>
      <c r="F567" t="s">
        <v>24</v>
      </c>
      <c r="G567">
        <v>56</v>
      </c>
      <c r="H567" t="str">
        <f>IF(EmployeeData[[#This Row],[Age]]&lt;=31,"18-31",IF(EmployeeData[[#This Row],[Age]]&lt;=45,"32-45",IF(EmployeeData[[#This Row],[Age]]&lt;=59,"46-59",IF(EmployeeData[[#This Row],[Age]]&lt;=73,"60-73"))))</f>
        <v>46-59</v>
      </c>
      <c r="I567">
        <v>3.4</v>
      </c>
      <c r="J5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67">
        <v>0.9</v>
      </c>
      <c r="L567" s="2">
        <v>47100</v>
      </c>
      <c r="M567" s="3">
        <v>0.98</v>
      </c>
      <c r="N567" s="3" t="str">
        <f>IF(EmployeeData[[#This Row],[Compa-Ratio]]&lt;0.85,"less than 0.85",IF(EmployeeData[[#This Row],[Compa-Ratio]]&lt;1,"0.85-&lt;1.00",IF(EmployeeData[[#This Row],[Compa-Ratio]]&lt;1.15,"1.00-&lt;1.15",IF(EmployeeData[[#This Row],[Compa-Ratio]]&gt;=1.15,"1.15+"))))</f>
        <v>0.85-&lt;1.00</v>
      </c>
      <c r="O567" t="s">
        <v>25</v>
      </c>
      <c r="P567" t="s">
        <v>26</v>
      </c>
      <c r="Q567">
        <v>22</v>
      </c>
      <c r="R5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7">
        <v>62</v>
      </c>
      <c r="T567" t="str" cm="1">
        <f t="array" ref="T567">_xlfn.IFS(EmployeeData[[#This Row],[Engagement Score]]&lt;50,"Low",EmployeeData[[#This Row],[Engagement Score]]
&lt;70,"Moderate",
EmployeeData[[#This Row],[Engagement Score]]&lt;85,"High",TRUE,"Very high")</f>
        <v>Moderate</v>
      </c>
      <c r="U567">
        <v>1</v>
      </c>
      <c r="V567">
        <v>6.6</v>
      </c>
      <c r="W567" t="s">
        <v>33</v>
      </c>
      <c r="X567" t="s">
        <v>26</v>
      </c>
      <c r="Y567">
        <v>18</v>
      </c>
      <c r="Z567" t="s">
        <v>26</v>
      </c>
      <c r="AA567">
        <f>IF(EmployeeData[[#This Row],[Attrition]]="Yes",1,0)</f>
        <v>0</v>
      </c>
    </row>
    <row r="568" spans="1:27">
      <c r="A568" t="s">
        <v>619</v>
      </c>
      <c r="B568" t="str">
        <f>VLOOKUP(EmployeeData[[#This Row],[Employee ID]],GenderData[#All],2,FALSE)</f>
        <v>Male</v>
      </c>
      <c r="C568" t="s">
        <v>21</v>
      </c>
      <c r="D568" t="s">
        <v>22</v>
      </c>
      <c r="E568" t="s">
        <v>23</v>
      </c>
      <c r="F568" t="s">
        <v>32</v>
      </c>
      <c r="G568">
        <v>43</v>
      </c>
      <c r="H568" t="str">
        <f>IF(EmployeeData[[#This Row],[Age]]&lt;=31,"18-31",IF(EmployeeData[[#This Row],[Age]]&lt;=45,"32-45",IF(EmployeeData[[#This Row],[Age]]&lt;=59,"46-59",IF(EmployeeData[[#This Row],[Age]]&lt;=73,"60-73"))))</f>
        <v>32-45</v>
      </c>
      <c r="I568">
        <v>2</v>
      </c>
      <c r="J5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68">
        <v>0.2</v>
      </c>
      <c r="L568" s="2">
        <v>66800</v>
      </c>
      <c r="M568" s="3">
        <v>1.01</v>
      </c>
      <c r="N568" s="3" t="str">
        <f>IF(EmployeeData[[#This Row],[Compa-Ratio]]&lt;0.85,"less than 0.85",IF(EmployeeData[[#This Row],[Compa-Ratio]]&lt;1,"0.85-&lt;1.00",IF(EmployeeData[[#This Row],[Compa-Ratio]]&lt;1.15,"1.00-&lt;1.15",IF(EmployeeData[[#This Row],[Compa-Ratio]]&gt;=1.15,"1.15+"))))</f>
        <v>1.00-&lt;1.15</v>
      </c>
      <c r="O568" t="s">
        <v>25</v>
      </c>
      <c r="P568" t="s">
        <v>26</v>
      </c>
      <c r="Q568">
        <v>24</v>
      </c>
      <c r="R5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8">
        <v>79</v>
      </c>
      <c r="T568" t="str" cm="1">
        <f t="array" ref="T568">_xlfn.IFS(EmployeeData[[#This Row],[Engagement Score]]&lt;50,"Low",EmployeeData[[#This Row],[Engagement Score]]
&lt;70,"Moderate",
EmployeeData[[#This Row],[Engagement Score]]&lt;85,"High",TRUE,"Very high")</f>
        <v>High</v>
      </c>
      <c r="U568">
        <v>9</v>
      </c>
      <c r="V568">
        <v>2.2999999999999998</v>
      </c>
      <c r="W568" t="s">
        <v>33</v>
      </c>
      <c r="X568" t="s">
        <v>38</v>
      </c>
      <c r="Y568">
        <v>41</v>
      </c>
      <c r="Z568" t="s">
        <v>26</v>
      </c>
      <c r="AA568">
        <f>IF(EmployeeData[[#This Row],[Attrition]]="Yes",1,0)</f>
        <v>0</v>
      </c>
    </row>
    <row r="569" spans="1:27">
      <c r="A569" t="s">
        <v>620</v>
      </c>
      <c r="B569" t="str">
        <f>VLOOKUP(EmployeeData[[#This Row],[Employee ID]],GenderData[#All],2,FALSE)</f>
        <v>Male</v>
      </c>
      <c r="C569" t="s">
        <v>21</v>
      </c>
      <c r="D569" t="s">
        <v>22</v>
      </c>
      <c r="E569" t="s">
        <v>31</v>
      </c>
      <c r="F569" t="s">
        <v>62</v>
      </c>
      <c r="G569">
        <v>43</v>
      </c>
      <c r="H569" t="str">
        <f>IF(EmployeeData[[#This Row],[Age]]&lt;=31,"18-31",IF(EmployeeData[[#This Row],[Age]]&lt;=45,"32-45",IF(EmployeeData[[#This Row],[Age]]&lt;=59,"46-59",IF(EmployeeData[[#This Row],[Age]]&lt;=73,"60-73"))))</f>
        <v>32-45</v>
      </c>
      <c r="I569">
        <v>3.7</v>
      </c>
      <c r="J56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69">
        <v>0.2</v>
      </c>
      <c r="L569" s="2">
        <v>32700</v>
      </c>
      <c r="M569" s="3">
        <v>0.87</v>
      </c>
      <c r="N569" s="3" t="str">
        <f>IF(EmployeeData[[#This Row],[Compa-Ratio]]&lt;0.85,"less than 0.85",IF(EmployeeData[[#This Row],[Compa-Ratio]]&lt;1,"0.85-&lt;1.00",IF(EmployeeData[[#This Row],[Compa-Ratio]]&lt;1.15,"1.00-&lt;1.15",IF(EmployeeData[[#This Row],[Compa-Ratio]]&gt;=1.15,"1.15+"))))</f>
        <v>0.85-&lt;1.00</v>
      </c>
      <c r="O569" t="s">
        <v>37</v>
      </c>
      <c r="P569" t="s">
        <v>38</v>
      </c>
      <c r="Q569">
        <v>18</v>
      </c>
      <c r="R56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69">
        <v>89</v>
      </c>
      <c r="T569" t="str" cm="1">
        <f t="array" ref="T569">_xlfn.IFS(EmployeeData[[#This Row],[Engagement Score]]&lt;50,"Low",EmployeeData[[#This Row],[Engagement Score]]
&lt;70,"Moderate",
EmployeeData[[#This Row],[Engagement Score]]&lt;85,"High",TRUE,"Very high")</f>
        <v>Very high</v>
      </c>
      <c r="U569">
        <v>2</v>
      </c>
      <c r="V569">
        <v>2.7</v>
      </c>
      <c r="W569" t="s">
        <v>33</v>
      </c>
      <c r="X569" t="s">
        <v>26</v>
      </c>
      <c r="Y569">
        <v>25</v>
      </c>
      <c r="Z569" t="s">
        <v>26</v>
      </c>
      <c r="AA569">
        <f>IF(EmployeeData[[#This Row],[Attrition]]="Yes",1,0)</f>
        <v>0</v>
      </c>
    </row>
    <row r="570" spans="1:27">
      <c r="A570" t="s">
        <v>621</v>
      </c>
      <c r="B570" t="str">
        <f>VLOOKUP(EmployeeData[[#This Row],[Employee ID]],GenderData[#All],2,FALSE)</f>
        <v>Male</v>
      </c>
      <c r="C570" t="s">
        <v>29</v>
      </c>
      <c r="D570" t="s">
        <v>30</v>
      </c>
      <c r="E570" t="s">
        <v>23</v>
      </c>
      <c r="F570" t="s">
        <v>32</v>
      </c>
      <c r="G570">
        <v>23</v>
      </c>
      <c r="H570" t="str">
        <f>IF(EmployeeData[[#This Row],[Age]]&lt;=31,"18-31",IF(EmployeeData[[#This Row],[Age]]&lt;=45,"32-45",IF(EmployeeData[[#This Row],[Age]]&lt;=59,"46-59",IF(EmployeeData[[#This Row],[Age]]&lt;=73,"60-73"))))</f>
        <v>18-31</v>
      </c>
      <c r="I570">
        <v>3.8</v>
      </c>
      <c r="J57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0">
        <v>1.2</v>
      </c>
      <c r="L570" s="2">
        <v>64100</v>
      </c>
      <c r="M570" s="3">
        <v>1</v>
      </c>
      <c r="N570" s="3" t="str">
        <f>IF(EmployeeData[[#This Row],[Compa-Ratio]]&lt;0.85,"less than 0.85",IF(EmployeeData[[#This Row],[Compa-Ratio]]&lt;1,"0.85-&lt;1.00",IF(EmployeeData[[#This Row],[Compa-Ratio]]&lt;1.15,"1.00-&lt;1.15",IF(EmployeeData[[#This Row],[Compa-Ratio]]&gt;=1.15,"1.15+"))))</f>
        <v>1.00-&lt;1.15</v>
      </c>
      <c r="O570" t="s">
        <v>25</v>
      </c>
      <c r="P570" t="s">
        <v>26</v>
      </c>
      <c r="Q570">
        <v>1</v>
      </c>
      <c r="R57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70">
        <v>78</v>
      </c>
      <c r="T570" t="str" cm="1">
        <f t="array" ref="T570">_xlfn.IFS(EmployeeData[[#This Row],[Engagement Score]]&lt;50,"Low",EmployeeData[[#This Row],[Engagement Score]]
&lt;70,"Moderate",
EmployeeData[[#This Row],[Engagement Score]]&lt;85,"High",TRUE,"Very high")</f>
        <v>High</v>
      </c>
      <c r="U570">
        <v>2</v>
      </c>
      <c r="V570">
        <v>3.6</v>
      </c>
      <c r="W570" t="s">
        <v>33</v>
      </c>
      <c r="X570" t="s">
        <v>38</v>
      </c>
      <c r="Y570">
        <v>27</v>
      </c>
      <c r="Z570" t="s">
        <v>26</v>
      </c>
      <c r="AA570">
        <f>IF(EmployeeData[[#This Row],[Attrition]]="Yes",1,0)</f>
        <v>0</v>
      </c>
    </row>
    <row r="571" spans="1:27">
      <c r="A571" t="s">
        <v>622</v>
      </c>
      <c r="B571" t="str">
        <f>VLOOKUP(EmployeeData[[#This Row],[Employee ID]],GenderData[#All],2,FALSE)</f>
        <v>Female</v>
      </c>
      <c r="C571" t="s">
        <v>66</v>
      </c>
      <c r="D571" t="s">
        <v>67</v>
      </c>
      <c r="E571" t="s">
        <v>45</v>
      </c>
      <c r="F571" t="s">
        <v>24</v>
      </c>
      <c r="G571">
        <v>35</v>
      </c>
      <c r="H571" t="str">
        <f>IF(EmployeeData[[#This Row],[Age]]&lt;=31,"18-31",IF(EmployeeData[[#This Row],[Age]]&lt;=45,"32-45",IF(EmployeeData[[#This Row],[Age]]&lt;=59,"46-59",IF(EmployeeData[[#This Row],[Age]]&lt;=73,"60-73"))))</f>
        <v>32-45</v>
      </c>
      <c r="I571">
        <v>4.0999999999999996</v>
      </c>
      <c r="J57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1">
        <v>3.5</v>
      </c>
      <c r="L571" s="2">
        <v>41100</v>
      </c>
      <c r="M571" s="3">
        <v>0.88</v>
      </c>
      <c r="N571" s="3" t="str">
        <f>IF(EmployeeData[[#This Row],[Compa-Ratio]]&lt;0.85,"less than 0.85",IF(EmployeeData[[#This Row],[Compa-Ratio]]&lt;1,"0.85-&lt;1.00",IF(EmployeeData[[#This Row],[Compa-Ratio]]&lt;1.15,"1.00-&lt;1.15",IF(EmployeeData[[#This Row],[Compa-Ratio]]&gt;=1.15,"1.15+"))))</f>
        <v>0.85-&lt;1.00</v>
      </c>
      <c r="O571" t="s">
        <v>25</v>
      </c>
      <c r="P571" t="s">
        <v>26</v>
      </c>
      <c r="Q571">
        <v>16</v>
      </c>
      <c r="R5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71">
        <v>65</v>
      </c>
      <c r="T571" t="str" cm="1">
        <f t="array" ref="T571">_xlfn.IFS(EmployeeData[[#This Row],[Engagement Score]]&lt;50,"Low",EmployeeData[[#This Row],[Engagement Score]]
&lt;70,"Moderate",
EmployeeData[[#This Row],[Engagement Score]]&lt;85,"High",TRUE,"Very high")</f>
        <v>Moderate</v>
      </c>
      <c r="U571">
        <v>5</v>
      </c>
      <c r="V571">
        <v>3</v>
      </c>
      <c r="W571" t="s">
        <v>27</v>
      </c>
      <c r="X571" t="s">
        <v>26</v>
      </c>
      <c r="Y571">
        <v>27</v>
      </c>
      <c r="Z571" t="s">
        <v>26</v>
      </c>
      <c r="AA571">
        <f>IF(EmployeeData[[#This Row],[Attrition]]="Yes",1,0)</f>
        <v>0</v>
      </c>
    </row>
    <row r="572" spans="1:27">
      <c r="A572" t="s">
        <v>623</v>
      </c>
      <c r="B572" t="str">
        <f>VLOOKUP(EmployeeData[[#This Row],[Employee ID]],GenderData[#All],2,FALSE)</f>
        <v>Male</v>
      </c>
      <c r="C572" t="s">
        <v>21</v>
      </c>
      <c r="D572" t="s">
        <v>22</v>
      </c>
      <c r="E572" t="s">
        <v>23</v>
      </c>
      <c r="F572" t="s">
        <v>32</v>
      </c>
      <c r="G572">
        <v>34</v>
      </c>
      <c r="H572" t="str">
        <f>IF(EmployeeData[[#This Row],[Age]]&lt;=31,"18-31",IF(EmployeeData[[#This Row],[Age]]&lt;=45,"32-45",IF(EmployeeData[[#This Row],[Age]]&lt;=59,"46-59",IF(EmployeeData[[#This Row],[Age]]&lt;=73,"60-73"))))</f>
        <v>32-45</v>
      </c>
      <c r="I572">
        <v>6.9</v>
      </c>
      <c r="J57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72">
        <v>1.5</v>
      </c>
      <c r="L572" s="2">
        <v>65100</v>
      </c>
      <c r="M572" s="3">
        <v>1.08</v>
      </c>
      <c r="N572" s="3" t="str">
        <f>IF(EmployeeData[[#This Row],[Compa-Ratio]]&lt;0.85,"less than 0.85",IF(EmployeeData[[#This Row],[Compa-Ratio]]&lt;1,"0.85-&lt;1.00",IF(EmployeeData[[#This Row],[Compa-Ratio]]&lt;1.15,"1.00-&lt;1.15",IF(EmployeeData[[#This Row],[Compa-Ratio]]&gt;=1.15,"1.15+"))))</f>
        <v>1.00-&lt;1.15</v>
      </c>
      <c r="O572" t="s">
        <v>37</v>
      </c>
      <c r="P572" t="s">
        <v>26</v>
      </c>
      <c r="Q572">
        <v>27</v>
      </c>
      <c r="R57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72">
        <v>56</v>
      </c>
      <c r="T572" t="str" cm="1">
        <f t="array" ref="T572">_xlfn.IFS(EmployeeData[[#This Row],[Engagement Score]]&lt;50,"Low",EmployeeData[[#This Row],[Engagement Score]]
&lt;70,"Moderate",
EmployeeData[[#This Row],[Engagement Score]]&lt;85,"High",TRUE,"Very high")</f>
        <v>Moderate</v>
      </c>
      <c r="U572">
        <v>2</v>
      </c>
      <c r="V572">
        <v>3.2</v>
      </c>
      <c r="W572" t="s">
        <v>50</v>
      </c>
      <c r="X572" t="s">
        <v>38</v>
      </c>
      <c r="Y572">
        <v>37</v>
      </c>
      <c r="Z572" t="s">
        <v>26</v>
      </c>
      <c r="AA572">
        <f>IF(EmployeeData[[#This Row],[Attrition]]="Yes",1,0)</f>
        <v>0</v>
      </c>
    </row>
    <row r="573" spans="1:27">
      <c r="A573" t="s">
        <v>624</v>
      </c>
      <c r="B573" t="str">
        <f>VLOOKUP(EmployeeData[[#This Row],[Employee ID]],GenderData[#All],2,FALSE)</f>
        <v>Female</v>
      </c>
      <c r="C573" t="s">
        <v>52</v>
      </c>
      <c r="D573" t="s">
        <v>30</v>
      </c>
      <c r="E573" t="s">
        <v>55</v>
      </c>
      <c r="F573" t="s">
        <v>24</v>
      </c>
      <c r="G573">
        <v>31</v>
      </c>
      <c r="H573" t="str">
        <f>IF(EmployeeData[[#This Row],[Age]]&lt;=31,"18-31",IF(EmployeeData[[#This Row],[Age]]&lt;=45,"32-45",IF(EmployeeData[[#This Row],[Age]]&lt;=59,"46-59",IF(EmployeeData[[#This Row],[Age]]&lt;=73,"60-73"))))</f>
        <v>18-31</v>
      </c>
      <c r="I573">
        <v>0.4</v>
      </c>
      <c r="J573"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573">
        <v>0.4</v>
      </c>
      <c r="L573" s="2">
        <v>46100</v>
      </c>
      <c r="M573" s="3">
        <v>0.97</v>
      </c>
      <c r="N573" s="3" t="str">
        <f>IF(EmployeeData[[#This Row],[Compa-Ratio]]&lt;0.85,"less than 0.85",IF(EmployeeData[[#This Row],[Compa-Ratio]]&lt;1,"0.85-&lt;1.00",IF(EmployeeData[[#This Row],[Compa-Ratio]]&lt;1.15,"1.00-&lt;1.15",IF(EmployeeData[[#This Row],[Compa-Ratio]]&gt;=1.15,"1.15+"))))</f>
        <v>0.85-&lt;1.00</v>
      </c>
      <c r="O573" t="s">
        <v>25</v>
      </c>
      <c r="P573" t="s">
        <v>38</v>
      </c>
      <c r="Q573">
        <v>21</v>
      </c>
      <c r="R5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73">
        <v>83</v>
      </c>
      <c r="T573" t="str" cm="1">
        <f t="array" ref="T573">_xlfn.IFS(EmployeeData[[#This Row],[Engagement Score]]&lt;50,"Low",EmployeeData[[#This Row],[Engagement Score]]
&lt;70,"Moderate",
EmployeeData[[#This Row],[Engagement Score]]&lt;85,"High",TRUE,"Very high")</f>
        <v>High</v>
      </c>
      <c r="U573">
        <v>4</v>
      </c>
      <c r="V573">
        <v>4.2</v>
      </c>
      <c r="W573" t="s">
        <v>33</v>
      </c>
      <c r="X573" t="s">
        <v>26</v>
      </c>
      <c r="Y573">
        <v>17</v>
      </c>
      <c r="Z573" t="s">
        <v>26</v>
      </c>
      <c r="AA573">
        <f>IF(EmployeeData[[#This Row],[Attrition]]="Yes",1,0)</f>
        <v>0</v>
      </c>
    </row>
    <row r="574" spans="1:27">
      <c r="A574" t="s">
        <v>625</v>
      </c>
      <c r="B574" t="str">
        <f>VLOOKUP(EmployeeData[[#This Row],[Employee ID]],GenderData[#All],2,FALSE)</f>
        <v>Female</v>
      </c>
      <c r="C574" t="s">
        <v>21</v>
      </c>
      <c r="D574" t="s">
        <v>22</v>
      </c>
      <c r="E574" t="s">
        <v>23</v>
      </c>
      <c r="F574" t="s">
        <v>32</v>
      </c>
      <c r="G574">
        <v>31</v>
      </c>
      <c r="H574" t="str">
        <f>IF(EmployeeData[[#This Row],[Age]]&lt;=31,"18-31",IF(EmployeeData[[#This Row],[Age]]&lt;=45,"32-45",IF(EmployeeData[[#This Row],[Age]]&lt;=59,"46-59",IF(EmployeeData[[#This Row],[Age]]&lt;=73,"60-73"))))</f>
        <v>18-31</v>
      </c>
      <c r="I574">
        <v>2.4</v>
      </c>
      <c r="J57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4">
        <v>2.4</v>
      </c>
      <c r="L574" s="2">
        <v>62200</v>
      </c>
      <c r="M574" s="3">
        <v>1.03</v>
      </c>
      <c r="N574" s="3" t="str">
        <f>IF(EmployeeData[[#This Row],[Compa-Ratio]]&lt;0.85,"less than 0.85",IF(EmployeeData[[#This Row],[Compa-Ratio]]&lt;1,"0.85-&lt;1.00",IF(EmployeeData[[#This Row],[Compa-Ratio]]&lt;1.15,"1.00-&lt;1.15",IF(EmployeeData[[#This Row],[Compa-Ratio]]&gt;=1.15,"1.15+"))))</f>
        <v>1.00-&lt;1.15</v>
      </c>
      <c r="O574" t="s">
        <v>25</v>
      </c>
      <c r="P574" t="s">
        <v>38</v>
      </c>
      <c r="Q574">
        <v>20</v>
      </c>
      <c r="R5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74">
        <v>100</v>
      </c>
      <c r="T574" t="str" cm="1">
        <f t="array" ref="T574">_xlfn.IFS(EmployeeData[[#This Row],[Engagement Score]]&lt;50,"Low",EmployeeData[[#This Row],[Engagement Score]]
&lt;70,"Moderate",
EmployeeData[[#This Row],[Engagement Score]]&lt;85,"High",TRUE,"Very high")</f>
        <v>Very high</v>
      </c>
      <c r="U574">
        <v>10</v>
      </c>
      <c r="V574">
        <v>4.3</v>
      </c>
      <c r="W574" t="s">
        <v>50</v>
      </c>
      <c r="X574" t="s">
        <v>38</v>
      </c>
      <c r="Y574">
        <v>32</v>
      </c>
      <c r="Z574" t="s">
        <v>26</v>
      </c>
      <c r="AA574">
        <f>IF(EmployeeData[[#This Row],[Attrition]]="Yes",1,0)</f>
        <v>0</v>
      </c>
    </row>
    <row r="575" spans="1:27">
      <c r="A575" t="s">
        <v>626</v>
      </c>
      <c r="B575" t="str">
        <f>VLOOKUP(EmployeeData[[#This Row],[Employee ID]],GenderData[#All],2,FALSE)</f>
        <v>Male</v>
      </c>
      <c r="C575" t="s">
        <v>40</v>
      </c>
      <c r="D575" t="s">
        <v>40</v>
      </c>
      <c r="E575" t="s">
        <v>45</v>
      </c>
      <c r="F575" t="s">
        <v>36</v>
      </c>
      <c r="G575">
        <v>22</v>
      </c>
      <c r="H575" t="str">
        <f>IF(EmployeeData[[#This Row],[Age]]&lt;=31,"18-31",IF(EmployeeData[[#This Row],[Age]]&lt;=45,"32-45",IF(EmployeeData[[#This Row],[Age]]&lt;=59,"46-59",IF(EmployeeData[[#This Row],[Age]]&lt;=73,"60-73"))))</f>
        <v>18-31</v>
      </c>
      <c r="I575">
        <v>4.5999999999999996</v>
      </c>
      <c r="J57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5">
        <v>3.5</v>
      </c>
      <c r="L575" s="2">
        <v>84000</v>
      </c>
      <c r="M575" s="3">
        <v>1.07</v>
      </c>
      <c r="N575" s="3" t="str">
        <f>IF(EmployeeData[[#This Row],[Compa-Ratio]]&lt;0.85,"less than 0.85",IF(EmployeeData[[#This Row],[Compa-Ratio]]&lt;1,"0.85-&lt;1.00",IF(EmployeeData[[#This Row],[Compa-Ratio]]&lt;1.15,"1.00-&lt;1.15",IF(EmployeeData[[#This Row],[Compa-Ratio]]&gt;=1.15,"1.15+"))))</f>
        <v>1.00-&lt;1.15</v>
      </c>
      <c r="O575" t="s">
        <v>37</v>
      </c>
      <c r="P575" t="s">
        <v>26</v>
      </c>
      <c r="Q575">
        <v>1</v>
      </c>
      <c r="R57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75">
        <v>64</v>
      </c>
      <c r="T575" t="str" cm="1">
        <f t="array" ref="T575">_xlfn.IFS(EmployeeData[[#This Row],[Engagement Score]]&lt;50,"Low",EmployeeData[[#This Row],[Engagement Score]]
&lt;70,"Moderate",
EmployeeData[[#This Row],[Engagement Score]]&lt;85,"High",TRUE,"Very high")</f>
        <v>Moderate</v>
      </c>
      <c r="U575">
        <v>12</v>
      </c>
      <c r="V575">
        <v>2.6</v>
      </c>
      <c r="W575" t="s">
        <v>33</v>
      </c>
      <c r="X575" t="s">
        <v>38</v>
      </c>
      <c r="Y575">
        <v>14</v>
      </c>
      <c r="Z575" t="s">
        <v>26</v>
      </c>
      <c r="AA575">
        <f>IF(EmployeeData[[#This Row],[Attrition]]="Yes",1,0)</f>
        <v>0</v>
      </c>
    </row>
    <row r="576" spans="1:27">
      <c r="A576" t="s">
        <v>627</v>
      </c>
      <c r="B576" t="str">
        <f>VLOOKUP(EmployeeData[[#This Row],[Employee ID]],GenderData[#All],2,FALSE)</f>
        <v>Male</v>
      </c>
      <c r="C576" t="s">
        <v>52</v>
      </c>
      <c r="D576" t="s">
        <v>30</v>
      </c>
      <c r="E576" t="s">
        <v>73</v>
      </c>
      <c r="F576" t="s">
        <v>24</v>
      </c>
      <c r="G576">
        <v>27</v>
      </c>
      <c r="H576" t="str">
        <f>IF(EmployeeData[[#This Row],[Age]]&lt;=31,"18-31",IF(EmployeeData[[#This Row],[Age]]&lt;=45,"32-45",IF(EmployeeData[[#This Row],[Age]]&lt;=59,"46-59",IF(EmployeeData[[#This Row],[Age]]&lt;=73,"60-73"))))</f>
        <v>18-31</v>
      </c>
      <c r="I576">
        <v>0.6</v>
      </c>
      <c r="J576"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576">
        <v>0.2</v>
      </c>
      <c r="L576" s="2">
        <v>41500</v>
      </c>
      <c r="M576" s="3">
        <v>0.9</v>
      </c>
      <c r="N576" s="3" t="str">
        <f>IF(EmployeeData[[#This Row],[Compa-Ratio]]&lt;0.85,"less than 0.85",IF(EmployeeData[[#This Row],[Compa-Ratio]]&lt;1,"0.85-&lt;1.00",IF(EmployeeData[[#This Row],[Compa-Ratio]]&lt;1.15,"1.00-&lt;1.15",IF(EmployeeData[[#This Row],[Compa-Ratio]]&gt;=1.15,"1.15+"))))</f>
        <v>0.85-&lt;1.00</v>
      </c>
      <c r="O576" t="s">
        <v>25</v>
      </c>
      <c r="P576" t="s">
        <v>26</v>
      </c>
      <c r="Q576">
        <v>10</v>
      </c>
      <c r="R57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76">
        <v>67</v>
      </c>
      <c r="T576" t="str" cm="1">
        <f t="array" ref="T576">_xlfn.IFS(EmployeeData[[#This Row],[Engagement Score]]&lt;50,"Low",EmployeeData[[#This Row],[Engagement Score]]
&lt;70,"Moderate",
EmployeeData[[#This Row],[Engagement Score]]&lt;85,"High",TRUE,"Very high")</f>
        <v>Moderate</v>
      </c>
      <c r="U576">
        <v>3</v>
      </c>
      <c r="V576">
        <v>8.1</v>
      </c>
      <c r="W576" t="s">
        <v>33</v>
      </c>
      <c r="X576" t="s">
        <v>26</v>
      </c>
      <c r="Y576">
        <v>48</v>
      </c>
      <c r="Z576" t="s">
        <v>26</v>
      </c>
      <c r="AA576">
        <f>IF(EmployeeData[[#This Row],[Attrition]]="Yes",1,0)</f>
        <v>0</v>
      </c>
    </row>
    <row r="577" spans="1:27">
      <c r="A577" t="s">
        <v>628</v>
      </c>
      <c r="B577" t="str">
        <f>VLOOKUP(EmployeeData[[#This Row],[Employee ID]],GenderData[#All],2,FALSE)</f>
        <v>Male</v>
      </c>
      <c r="C577" t="s">
        <v>29</v>
      </c>
      <c r="D577" t="s">
        <v>30</v>
      </c>
      <c r="E577" t="s">
        <v>23</v>
      </c>
      <c r="F577" t="s">
        <v>62</v>
      </c>
      <c r="G577">
        <v>46</v>
      </c>
      <c r="H577" t="str">
        <f>IF(EmployeeData[[#This Row],[Age]]&lt;=31,"18-31",IF(EmployeeData[[#This Row],[Age]]&lt;=45,"32-45",IF(EmployeeData[[#This Row],[Age]]&lt;=59,"46-59",IF(EmployeeData[[#This Row],[Age]]&lt;=73,"60-73"))))</f>
        <v>46-59</v>
      </c>
      <c r="I577">
        <v>6</v>
      </c>
      <c r="J5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77">
        <v>1</v>
      </c>
      <c r="L577" s="2">
        <v>33300</v>
      </c>
      <c r="M577" s="3">
        <v>0.93</v>
      </c>
      <c r="N577" s="3" t="str">
        <f>IF(EmployeeData[[#This Row],[Compa-Ratio]]&lt;0.85,"less than 0.85",IF(EmployeeData[[#This Row],[Compa-Ratio]]&lt;1,"0.85-&lt;1.00",IF(EmployeeData[[#This Row],[Compa-Ratio]]&lt;1.15,"1.00-&lt;1.15",IF(EmployeeData[[#This Row],[Compa-Ratio]]&gt;=1.15,"1.15+"))))</f>
        <v>0.85-&lt;1.00</v>
      </c>
      <c r="O577" t="s">
        <v>37</v>
      </c>
      <c r="P577" t="s">
        <v>26</v>
      </c>
      <c r="Q577">
        <v>20</v>
      </c>
      <c r="R57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77">
        <v>65</v>
      </c>
      <c r="T577" t="str" cm="1">
        <f t="array" ref="T577">_xlfn.IFS(EmployeeData[[#This Row],[Engagement Score]]&lt;50,"Low",EmployeeData[[#This Row],[Engagement Score]]
&lt;70,"Moderate",
EmployeeData[[#This Row],[Engagement Score]]&lt;85,"High",TRUE,"Very high")</f>
        <v>Moderate</v>
      </c>
      <c r="U577">
        <v>4</v>
      </c>
      <c r="V577">
        <v>1.4</v>
      </c>
      <c r="W577" t="s">
        <v>33</v>
      </c>
      <c r="X577" t="s">
        <v>26</v>
      </c>
      <c r="Y577">
        <v>14</v>
      </c>
      <c r="Z577" t="s">
        <v>26</v>
      </c>
      <c r="AA577">
        <f>IF(EmployeeData[[#This Row],[Attrition]]="Yes",1,0)</f>
        <v>0</v>
      </c>
    </row>
    <row r="578" spans="1:27">
      <c r="A578" t="s">
        <v>629</v>
      </c>
      <c r="B578" t="str">
        <f>VLOOKUP(EmployeeData[[#This Row],[Employee ID]],GenderData[#All],2,FALSE)</f>
        <v>Female</v>
      </c>
      <c r="C578" t="s">
        <v>43</v>
      </c>
      <c r="D578" t="s">
        <v>44</v>
      </c>
      <c r="E578" t="s">
        <v>23</v>
      </c>
      <c r="F578" t="s">
        <v>62</v>
      </c>
      <c r="G578">
        <v>37</v>
      </c>
      <c r="H578" t="str">
        <f>IF(EmployeeData[[#This Row],[Age]]&lt;=31,"18-31",IF(EmployeeData[[#This Row],[Age]]&lt;=45,"32-45",IF(EmployeeData[[#This Row],[Age]]&lt;=59,"46-59",IF(EmployeeData[[#This Row],[Age]]&lt;=73,"60-73"))))</f>
        <v>32-45</v>
      </c>
      <c r="I578">
        <v>2.4</v>
      </c>
      <c r="J57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8">
        <v>2.4</v>
      </c>
      <c r="L578" s="2">
        <v>37800</v>
      </c>
      <c r="M578" s="3">
        <v>1.05</v>
      </c>
      <c r="N578" s="3" t="str">
        <f>IF(EmployeeData[[#This Row],[Compa-Ratio]]&lt;0.85,"less than 0.85",IF(EmployeeData[[#This Row],[Compa-Ratio]]&lt;1,"0.85-&lt;1.00",IF(EmployeeData[[#This Row],[Compa-Ratio]]&lt;1.15,"1.00-&lt;1.15",IF(EmployeeData[[#This Row],[Compa-Ratio]]&gt;=1.15,"1.15+"))))</f>
        <v>1.00-&lt;1.15</v>
      </c>
      <c r="O578" t="s">
        <v>25</v>
      </c>
      <c r="P578" t="s">
        <v>38</v>
      </c>
      <c r="Q578">
        <v>20</v>
      </c>
      <c r="R57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78">
        <v>71</v>
      </c>
      <c r="T578" t="str" cm="1">
        <f t="array" ref="T578">_xlfn.IFS(EmployeeData[[#This Row],[Engagement Score]]&lt;50,"Low",EmployeeData[[#This Row],[Engagement Score]]
&lt;70,"Moderate",
EmployeeData[[#This Row],[Engagement Score]]&lt;85,"High",TRUE,"Very high")</f>
        <v>High</v>
      </c>
      <c r="U578">
        <v>12</v>
      </c>
      <c r="V578">
        <v>4.8</v>
      </c>
      <c r="W578" t="s">
        <v>33</v>
      </c>
      <c r="X578" t="s">
        <v>26</v>
      </c>
      <c r="Y578">
        <v>13</v>
      </c>
      <c r="Z578" t="s">
        <v>26</v>
      </c>
      <c r="AA578">
        <f>IF(EmployeeData[[#This Row],[Attrition]]="Yes",1,0)</f>
        <v>0</v>
      </c>
    </row>
    <row r="579" spans="1:27">
      <c r="A579" t="s">
        <v>630</v>
      </c>
      <c r="B579" t="str">
        <f>VLOOKUP(EmployeeData[[#This Row],[Employee ID]],GenderData[#All],2,FALSE)</f>
        <v>Male</v>
      </c>
      <c r="C579" t="s">
        <v>29</v>
      </c>
      <c r="D579" t="s">
        <v>30</v>
      </c>
      <c r="E579" t="s">
        <v>55</v>
      </c>
      <c r="F579" t="s">
        <v>32</v>
      </c>
      <c r="G579">
        <v>33</v>
      </c>
      <c r="H579" t="str">
        <f>IF(EmployeeData[[#This Row],[Age]]&lt;=31,"18-31",IF(EmployeeData[[#This Row],[Age]]&lt;=45,"32-45",IF(EmployeeData[[#This Row],[Age]]&lt;=59,"46-59",IF(EmployeeData[[#This Row],[Age]]&lt;=73,"60-73"))))</f>
        <v>32-45</v>
      </c>
      <c r="I579">
        <v>3.4</v>
      </c>
      <c r="J57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79">
        <v>3.4</v>
      </c>
      <c r="L579" s="2">
        <v>76300</v>
      </c>
      <c r="M579" s="3">
        <v>1.22</v>
      </c>
      <c r="N579" s="3" t="str">
        <f>IF(EmployeeData[[#This Row],[Compa-Ratio]]&lt;0.85,"less than 0.85",IF(EmployeeData[[#This Row],[Compa-Ratio]]&lt;1,"0.85-&lt;1.00",IF(EmployeeData[[#This Row],[Compa-Ratio]]&lt;1.15,"1.00-&lt;1.15",IF(EmployeeData[[#This Row],[Compa-Ratio]]&gt;=1.15,"1.15+"))))</f>
        <v>1.15+</v>
      </c>
      <c r="O579" t="s">
        <v>25</v>
      </c>
      <c r="P579" t="s">
        <v>26</v>
      </c>
      <c r="Q579">
        <v>27</v>
      </c>
      <c r="R57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79">
        <v>32</v>
      </c>
      <c r="T579" t="str" cm="1">
        <f t="array" ref="T579">_xlfn.IFS(EmployeeData[[#This Row],[Engagement Score]]&lt;50,"Low",EmployeeData[[#This Row],[Engagement Score]]
&lt;70,"Moderate",
EmployeeData[[#This Row],[Engagement Score]]&lt;85,"High",TRUE,"Very high")</f>
        <v>Low</v>
      </c>
      <c r="U579">
        <v>8</v>
      </c>
      <c r="V579">
        <v>0.3</v>
      </c>
      <c r="W579" t="s">
        <v>33</v>
      </c>
      <c r="X579" t="s">
        <v>26</v>
      </c>
      <c r="Y579">
        <v>31</v>
      </c>
      <c r="Z579" t="s">
        <v>38</v>
      </c>
      <c r="AA579">
        <f>IF(EmployeeData[[#This Row],[Attrition]]="Yes",1,0)</f>
        <v>1</v>
      </c>
    </row>
    <row r="580" spans="1:27">
      <c r="A580" t="s">
        <v>631</v>
      </c>
      <c r="B580" t="str">
        <f>VLOOKUP(EmployeeData[[#This Row],[Employee ID]],GenderData[#All],2,FALSE)</f>
        <v>Female</v>
      </c>
      <c r="C580" t="s">
        <v>21</v>
      </c>
      <c r="D580" t="s">
        <v>22</v>
      </c>
      <c r="E580" t="s">
        <v>45</v>
      </c>
      <c r="F580" t="s">
        <v>32</v>
      </c>
      <c r="G580">
        <v>38</v>
      </c>
      <c r="H580" t="str">
        <f>IF(EmployeeData[[#This Row],[Age]]&lt;=31,"18-31",IF(EmployeeData[[#This Row],[Age]]&lt;=45,"32-45",IF(EmployeeData[[#This Row],[Age]]&lt;=59,"46-59",IF(EmployeeData[[#This Row],[Age]]&lt;=73,"60-73"))))</f>
        <v>32-45</v>
      </c>
      <c r="I580">
        <v>7.1</v>
      </c>
      <c r="J58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0">
        <v>4.8</v>
      </c>
      <c r="L580" s="2">
        <v>61100</v>
      </c>
      <c r="M580" s="3">
        <v>1.01</v>
      </c>
      <c r="N580" s="3" t="str">
        <f>IF(EmployeeData[[#This Row],[Compa-Ratio]]&lt;0.85,"less than 0.85",IF(EmployeeData[[#This Row],[Compa-Ratio]]&lt;1,"0.85-&lt;1.00",IF(EmployeeData[[#This Row],[Compa-Ratio]]&lt;1.15,"1.00-&lt;1.15",IF(EmployeeData[[#This Row],[Compa-Ratio]]&gt;=1.15,"1.15+"))))</f>
        <v>1.00-&lt;1.15</v>
      </c>
      <c r="O580" t="s">
        <v>37</v>
      </c>
      <c r="P580" t="s">
        <v>38</v>
      </c>
      <c r="Q580">
        <v>15</v>
      </c>
      <c r="R5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0">
        <v>79</v>
      </c>
      <c r="T580" t="str" cm="1">
        <f t="array" ref="T580">_xlfn.IFS(EmployeeData[[#This Row],[Engagement Score]]&lt;50,"Low",EmployeeData[[#This Row],[Engagement Score]]
&lt;70,"Moderate",
EmployeeData[[#This Row],[Engagement Score]]&lt;85,"High",TRUE,"Very high")</f>
        <v>High</v>
      </c>
      <c r="U580">
        <v>2</v>
      </c>
      <c r="V580">
        <v>2.9</v>
      </c>
      <c r="W580" t="s">
        <v>33</v>
      </c>
      <c r="X580" t="s">
        <v>38</v>
      </c>
      <c r="Y580">
        <v>25</v>
      </c>
      <c r="Z580" t="s">
        <v>26</v>
      </c>
      <c r="AA580">
        <f>IF(EmployeeData[[#This Row],[Attrition]]="Yes",1,0)</f>
        <v>0</v>
      </c>
    </row>
    <row r="581" spans="1:27">
      <c r="A581" t="s">
        <v>632</v>
      </c>
      <c r="B581" t="str">
        <f>VLOOKUP(EmployeeData[[#This Row],[Employee ID]],GenderData[#All],2,FALSE)</f>
        <v>Female</v>
      </c>
      <c r="C581" t="s">
        <v>43</v>
      </c>
      <c r="D581" t="s">
        <v>44</v>
      </c>
      <c r="E581" t="s">
        <v>23</v>
      </c>
      <c r="F581" t="s">
        <v>32</v>
      </c>
      <c r="G581">
        <v>49</v>
      </c>
      <c r="H581" t="str">
        <f>IF(EmployeeData[[#This Row],[Age]]&lt;=31,"18-31",IF(EmployeeData[[#This Row],[Age]]&lt;=45,"32-45",IF(EmployeeData[[#This Row],[Age]]&lt;=59,"46-59",IF(EmployeeData[[#This Row],[Age]]&lt;=73,"60-73"))))</f>
        <v>46-59</v>
      </c>
      <c r="I581">
        <v>8.8000000000000007</v>
      </c>
      <c r="J58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1">
        <v>2.6</v>
      </c>
      <c r="L581" s="2">
        <v>66000</v>
      </c>
      <c r="M581" s="3">
        <v>1.05</v>
      </c>
      <c r="N581" s="3" t="str">
        <f>IF(EmployeeData[[#This Row],[Compa-Ratio]]&lt;0.85,"less than 0.85",IF(EmployeeData[[#This Row],[Compa-Ratio]]&lt;1,"0.85-&lt;1.00",IF(EmployeeData[[#This Row],[Compa-Ratio]]&lt;1.15,"1.00-&lt;1.15",IF(EmployeeData[[#This Row],[Compa-Ratio]]&gt;=1.15,"1.15+"))))</f>
        <v>1.00-&lt;1.15</v>
      </c>
      <c r="O581" t="s">
        <v>37</v>
      </c>
      <c r="P581" t="s">
        <v>38</v>
      </c>
      <c r="Q581">
        <v>20</v>
      </c>
      <c r="R5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1">
        <v>67</v>
      </c>
      <c r="T581" t="str" cm="1">
        <f t="array" ref="T581">_xlfn.IFS(EmployeeData[[#This Row],[Engagement Score]]&lt;50,"Low",EmployeeData[[#This Row],[Engagement Score]]
&lt;70,"Moderate",
EmployeeData[[#This Row],[Engagement Score]]&lt;85,"High",TRUE,"Very high")</f>
        <v>Moderate</v>
      </c>
      <c r="U581">
        <v>3</v>
      </c>
      <c r="V581">
        <v>0.2</v>
      </c>
      <c r="W581" t="s">
        <v>50</v>
      </c>
      <c r="X581" t="s">
        <v>26</v>
      </c>
      <c r="Y581">
        <v>28</v>
      </c>
      <c r="Z581" t="s">
        <v>26</v>
      </c>
      <c r="AA581">
        <f>IF(EmployeeData[[#This Row],[Attrition]]="Yes",1,0)</f>
        <v>0</v>
      </c>
    </row>
    <row r="582" spans="1:27">
      <c r="A582" t="s">
        <v>633</v>
      </c>
      <c r="B582" t="str">
        <f>VLOOKUP(EmployeeData[[#This Row],[Employee ID]],GenderData[#All],2,FALSE)</f>
        <v>Female</v>
      </c>
      <c r="C582" t="s">
        <v>21</v>
      </c>
      <c r="D582" t="s">
        <v>22</v>
      </c>
      <c r="E582" t="s">
        <v>45</v>
      </c>
      <c r="F582" t="s">
        <v>24</v>
      </c>
      <c r="G582">
        <v>38</v>
      </c>
      <c r="H582" t="str">
        <f>IF(EmployeeData[[#This Row],[Age]]&lt;=31,"18-31",IF(EmployeeData[[#This Row],[Age]]&lt;=45,"32-45",IF(EmployeeData[[#This Row],[Age]]&lt;=59,"46-59",IF(EmployeeData[[#This Row],[Age]]&lt;=73,"60-73"))))</f>
        <v>32-45</v>
      </c>
      <c r="I582">
        <v>6.1</v>
      </c>
      <c r="J58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2">
        <v>5.2</v>
      </c>
      <c r="L582" s="2">
        <v>47400</v>
      </c>
      <c r="M582" s="3">
        <v>1.02</v>
      </c>
      <c r="N582" s="3" t="str">
        <f>IF(EmployeeData[[#This Row],[Compa-Ratio]]&lt;0.85,"less than 0.85",IF(EmployeeData[[#This Row],[Compa-Ratio]]&lt;1,"0.85-&lt;1.00",IF(EmployeeData[[#This Row],[Compa-Ratio]]&lt;1.15,"1.00-&lt;1.15",IF(EmployeeData[[#This Row],[Compa-Ratio]]&gt;=1.15,"1.15+"))))</f>
        <v>1.00-&lt;1.15</v>
      </c>
      <c r="O582" t="s">
        <v>25</v>
      </c>
      <c r="P582" t="s">
        <v>26</v>
      </c>
      <c r="Q582">
        <v>16</v>
      </c>
      <c r="R5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2">
        <v>50</v>
      </c>
      <c r="T582" t="str" cm="1">
        <f t="array" ref="T582">_xlfn.IFS(EmployeeData[[#This Row],[Engagement Score]]&lt;50,"Low",EmployeeData[[#This Row],[Engagement Score]]
&lt;70,"Moderate",
EmployeeData[[#This Row],[Engagement Score]]&lt;85,"High",TRUE,"Very high")</f>
        <v>Moderate</v>
      </c>
      <c r="U582">
        <v>8</v>
      </c>
      <c r="V582">
        <v>3</v>
      </c>
      <c r="W582" t="s">
        <v>50</v>
      </c>
      <c r="X582" t="s">
        <v>38</v>
      </c>
      <c r="Y582">
        <v>27</v>
      </c>
      <c r="Z582" t="s">
        <v>38</v>
      </c>
      <c r="AA582">
        <f>IF(EmployeeData[[#This Row],[Attrition]]="Yes",1,0)</f>
        <v>1</v>
      </c>
    </row>
    <row r="583" spans="1:27">
      <c r="A583" t="s">
        <v>634</v>
      </c>
      <c r="B583" t="str">
        <f>VLOOKUP(EmployeeData[[#This Row],[Employee ID]],GenderData[#All],2,FALSE)</f>
        <v>Female</v>
      </c>
      <c r="C583" t="s">
        <v>29</v>
      </c>
      <c r="D583" t="s">
        <v>30</v>
      </c>
      <c r="E583" t="s">
        <v>23</v>
      </c>
      <c r="F583" t="s">
        <v>24</v>
      </c>
      <c r="G583">
        <v>43</v>
      </c>
      <c r="H583" t="str">
        <f>IF(EmployeeData[[#This Row],[Age]]&lt;=31,"18-31",IF(EmployeeData[[#This Row],[Age]]&lt;=45,"32-45",IF(EmployeeData[[#This Row],[Age]]&lt;=59,"46-59",IF(EmployeeData[[#This Row],[Age]]&lt;=73,"60-73"))))</f>
        <v>32-45</v>
      </c>
      <c r="I583">
        <v>1.5</v>
      </c>
      <c r="J58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83">
        <v>1.5</v>
      </c>
      <c r="L583" s="2">
        <v>58300</v>
      </c>
      <c r="M583" s="3">
        <v>1.18</v>
      </c>
      <c r="N583" s="3" t="str">
        <f>IF(EmployeeData[[#This Row],[Compa-Ratio]]&lt;0.85,"less than 0.85",IF(EmployeeData[[#This Row],[Compa-Ratio]]&lt;1,"0.85-&lt;1.00",IF(EmployeeData[[#This Row],[Compa-Ratio]]&lt;1.15,"1.00-&lt;1.15",IF(EmployeeData[[#This Row],[Compa-Ratio]]&gt;=1.15,"1.15+"))))</f>
        <v>1.15+</v>
      </c>
      <c r="O583" t="s">
        <v>25</v>
      </c>
      <c r="P583" t="s">
        <v>26</v>
      </c>
      <c r="Q583">
        <v>7</v>
      </c>
      <c r="R58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83">
        <v>81</v>
      </c>
      <c r="T583" t="str" cm="1">
        <f t="array" ref="T583">_xlfn.IFS(EmployeeData[[#This Row],[Engagement Score]]&lt;50,"Low",EmployeeData[[#This Row],[Engagement Score]]
&lt;70,"Moderate",
EmployeeData[[#This Row],[Engagement Score]]&lt;85,"High",TRUE,"Very high")</f>
        <v>High</v>
      </c>
      <c r="U583">
        <v>1</v>
      </c>
      <c r="V583">
        <v>3.8</v>
      </c>
      <c r="W583" t="s">
        <v>33</v>
      </c>
      <c r="X583" t="s">
        <v>26</v>
      </c>
      <c r="Y583">
        <v>11</v>
      </c>
      <c r="Z583" t="s">
        <v>26</v>
      </c>
      <c r="AA583">
        <f>IF(EmployeeData[[#This Row],[Attrition]]="Yes",1,0)</f>
        <v>0</v>
      </c>
    </row>
    <row r="584" spans="1:27">
      <c r="A584" t="s">
        <v>635</v>
      </c>
      <c r="B584" t="str">
        <f>VLOOKUP(EmployeeData[[#This Row],[Employee ID]],GenderData[#All],2,FALSE)</f>
        <v>Male</v>
      </c>
      <c r="C584" t="s">
        <v>21</v>
      </c>
      <c r="D584" t="s">
        <v>22</v>
      </c>
      <c r="E584" t="s">
        <v>23</v>
      </c>
      <c r="F584" t="s">
        <v>32</v>
      </c>
      <c r="G584">
        <v>30</v>
      </c>
      <c r="H584" t="str">
        <f>IF(EmployeeData[[#This Row],[Age]]&lt;=31,"18-31",IF(EmployeeData[[#This Row],[Age]]&lt;=45,"32-45",IF(EmployeeData[[#This Row],[Age]]&lt;=59,"46-59",IF(EmployeeData[[#This Row],[Age]]&lt;=73,"60-73"))))</f>
        <v>18-31</v>
      </c>
      <c r="I584">
        <v>5.9</v>
      </c>
      <c r="J58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4">
        <v>0.4</v>
      </c>
      <c r="L584" s="2">
        <v>50100</v>
      </c>
      <c r="M584" s="3">
        <v>0.78</v>
      </c>
      <c r="N584" s="3" t="str">
        <f>IF(EmployeeData[[#This Row],[Compa-Ratio]]&lt;0.85,"less than 0.85",IF(EmployeeData[[#This Row],[Compa-Ratio]]&lt;1,"0.85-&lt;1.00",IF(EmployeeData[[#This Row],[Compa-Ratio]]&lt;1.15,"1.00-&lt;1.15",IF(EmployeeData[[#This Row],[Compa-Ratio]]&gt;=1.15,"1.15+"))))</f>
        <v>less than 0.85</v>
      </c>
      <c r="O584" t="s">
        <v>37</v>
      </c>
      <c r="P584" t="s">
        <v>38</v>
      </c>
      <c r="Q584">
        <v>1</v>
      </c>
      <c r="R58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84">
        <v>59</v>
      </c>
      <c r="T584" t="str" cm="1">
        <f t="array" ref="T584">_xlfn.IFS(EmployeeData[[#This Row],[Engagement Score]]&lt;50,"Low",EmployeeData[[#This Row],[Engagement Score]]
&lt;70,"Moderate",
EmployeeData[[#This Row],[Engagement Score]]&lt;85,"High",TRUE,"Very high")</f>
        <v>Moderate</v>
      </c>
      <c r="U584">
        <v>9</v>
      </c>
      <c r="V584">
        <v>2.1</v>
      </c>
      <c r="W584" t="s">
        <v>33</v>
      </c>
      <c r="X584" t="s">
        <v>26</v>
      </c>
      <c r="Y584">
        <v>43</v>
      </c>
      <c r="Z584" t="s">
        <v>26</v>
      </c>
      <c r="AA584">
        <f>IF(EmployeeData[[#This Row],[Attrition]]="Yes",1,0)</f>
        <v>0</v>
      </c>
    </row>
    <row r="585" spans="1:27">
      <c r="A585" t="s">
        <v>636</v>
      </c>
      <c r="B585" t="str">
        <f>VLOOKUP(EmployeeData[[#This Row],[Employee ID]],GenderData[#All],2,FALSE)</f>
        <v>Female</v>
      </c>
      <c r="C585" t="s">
        <v>66</v>
      </c>
      <c r="D585" t="s">
        <v>67</v>
      </c>
      <c r="E585" t="s">
        <v>23</v>
      </c>
      <c r="F585" t="s">
        <v>24</v>
      </c>
      <c r="G585">
        <v>32</v>
      </c>
      <c r="H585" t="str">
        <f>IF(EmployeeData[[#This Row],[Age]]&lt;=31,"18-31",IF(EmployeeData[[#This Row],[Age]]&lt;=45,"32-45",IF(EmployeeData[[#This Row],[Age]]&lt;=59,"46-59",IF(EmployeeData[[#This Row],[Age]]&lt;=73,"60-73"))))</f>
        <v>32-45</v>
      </c>
      <c r="I585">
        <v>6.2</v>
      </c>
      <c r="J58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5">
        <v>3.4</v>
      </c>
      <c r="L585" s="2">
        <v>48500</v>
      </c>
      <c r="M585" s="3">
        <v>1.03</v>
      </c>
      <c r="N585" s="3" t="str">
        <f>IF(EmployeeData[[#This Row],[Compa-Ratio]]&lt;0.85,"less than 0.85",IF(EmployeeData[[#This Row],[Compa-Ratio]]&lt;1,"0.85-&lt;1.00",IF(EmployeeData[[#This Row],[Compa-Ratio]]&lt;1.15,"1.00-&lt;1.15",IF(EmployeeData[[#This Row],[Compa-Ratio]]&gt;=1.15,"1.15+"))))</f>
        <v>1.00-&lt;1.15</v>
      </c>
      <c r="O585" t="s">
        <v>37</v>
      </c>
      <c r="P585" t="s">
        <v>38</v>
      </c>
      <c r="Q585">
        <v>20</v>
      </c>
      <c r="R58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5">
        <v>70</v>
      </c>
      <c r="T585" t="str" cm="1">
        <f t="array" ref="T585">_xlfn.IFS(EmployeeData[[#This Row],[Engagement Score]]&lt;50,"Low",EmployeeData[[#This Row],[Engagement Score]]
&lt;70,"Moderate",
EmployeeData[[#This Row],[Engagement Score]]&lt;85,"High",TRUE,"Very high")</f>
        <v>High</v>
      </c>
      <c r="U585">
        <v>11</v>
      </c>
      <c r="V585">
        <v>2.8</v>
      </c>
      <c r="W585" t="s">
        <v>33</v>
      </c>
      <c r="X585" t="s">
        <v>38</v>
      </c>
      <c r="Y585">
        <v>35</v>
      </c>
      <c r="Z585" t="s">
        <v>26</v>
      </c>
      <c r="AA585">
        <f>IF(EmployeeData[[#This Row],[Attrition]]="Yes",1,0)</f>
        <v>0</v>
      </c>
    </row>
    <row r="586" spans="1:27">
      <c r="A586" t="s">
        <v>637</v>
      </c>
      <c r="B586" t="str">
        <f>VLOOKUP(EmployeeData[[#This Row],[Employee ID]],GenderData[#All],2,FALSE)</f>
        <v>Female</v>
      </c>
      <c r="C586" t="s">
        <v>40</v>
      </c>
      <c r="D586" t="s">
        <v>40</v>
      </c>
      <c r="E586" t="s">
        <v>31</v>
      </c>
      <c r="F586" t="s">
        <v>59</v>
      </c>
      <c r="G586">
        <v>41</v>
      </c>
      <c r="H586" t="str">
        <f>IF(EmployeeData[[#This Row],[Age]]&lt;=31,"18-31",IF(EmployeeData[[#This Row],[Age]]&lt;=45,"32-45",IF(EmployeeData[[#This Row],[Age]]&lt;=59,"46-59",IF(EmployeeData[[#This Row],[Age]]&lt;=73,"60-73"))))</f>
        <v>32-45</v>
      </c>
      <c r="I586">
        <v>5.4</v>
      </c>
      <c r="J58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6">
        <v>4.9000000000000004</v>
      </c>
      <c r="L586" s="2">
        <v>80500</v>
      </c>
      <c r="M586" s="3">
        <v>0.82</v>
      </c>
      <c r="N586" s="3" t="str">
        <f>IF(EmployeeData[[#This Row],[Compa-Ratio]]&lt;0.85,"less than 0.85",IF(EmployeeData[[#This Row],[Compa-Ratio]]&lt;1,"0.85-&lt;1.00",IF(EmployeeData[[#This Row],[Compa-Ratio]]&lt;1.15,"1.00-&lt;1.15",IF(EmployeeData[[#This Row],[Compa-Ratio]]&gt;=1.15,"1.15+"))))</f>
        <v>less than 0.85</v>
      </c>
      <c r="O586" t="s">
        <v>25</v>
      </c>
      <c r="P586" t="s">
        <v>38</v>
      </c>
      <c r="Q586">
        <v>18</v>
      </c>
      <c r="R58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6">
        <v>87</v>
      </c>
      <c r="T586" t="str" cm="1">
        <f t="array" ref="T586">_xlfn.IFS(EmployeeData[[#This Row],[Engagement Score]]&lt;50,"Low",EmployeeData[[#This Row],[Engagement Score]]
&lt;70,"Moderate",
EmployeeData[[#This Row],[Engagement Score]]&lt;85,"High",TRUE,"Very high")</f>
        <v>Very high</v>
      </c>
      <c r="U586">
        <v>3</v>
      </c>
      <c r="V586">
        <v>4.5999999999999996</v>
      </c>
      <c r="W586" t="s">
        <v>33</v>
      </c>
      <c r="X586" t="s">
        <v>26</v>
      </c>
      <c r="Y586">
        <v>40</v>
      </c>
      <c r="Z586" t="s">
        <v>26</v>
      </c>
      <c r="AA586">
        <f>IF(EmployeeData[[#This Row],[Attrition]]="Yes",1,0)</f>
        <v>0</v>
      </c>
    </row>
    <row r="587" spans="1:27">
      <c r="A587" t="s">
        <v>638</v>
      </c>
      <c r="B587" t="str">
        <f>VLOOKUP(EmployeeData[[#This Row],[Employee ID]],GenderData[#All],2,FALSE)</f>
        <v>Male</v>
      </c>
      <c r="C587" t="s">
        <v>43</v>
      </c>
      <c r="D587" t="s">
        <v>44</v>
      </c>
      <c r="E587" t="s">
        <v>23</v>
      </c>
      <c r="F587" t="s">
        <v>24</v>
      </c>
      <c r="G587">
        <v>55</v>
      </c>
      <c r="H587" t="str">
        <f>IF(EmployeeData[[#This Row],[Age]]&lt;=31,"18-31",IF(EmployeeData[[#This Row],[Age]]&lt;=45,"32-45",IF(EmployeeData[[#This Row],[Age]]&lt;=59,"46-59",IF(EmployeeData[[#This Row],[Age]]&lt;=73,"60-73"))))</f>
        <v>46-59</v>
      </c>
      <c r="I587">
        <v>9.8000000000000007</v>
      </c>
      <c r="J58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7">
        <v>7.3</v>
      </c>
      <c r="L587" s="2">
        <v>34800</v>
      </c>
      <c r="M587" s="3">
        <v>0.72</v>
      </c>
      <c r="N587" s="3" t="str">
        <f>IF(EmployeeData[[#This Row],[Compa-Ratio]]&lt;0.85,"less than 0.85",IF(EmployeeData[[#This Row],[Compa-Ratio]]&lt;1,"0.85-&lt;1.00",IF(EmployeeData[[#This Row],[Compa-Ratio]]&lt;1.15,"1.00-&lt;1.15",IF(EmployeeData[[#This Row],[Compa-Ratio]]&gt;=1.15,"1.15+"))))</f>
        <v>less than 0.85</v>
      </c>
      <c r="O587" t="s">
        <v>37</v>
      </c>
      <c r="P587" t="s">
        <v>26</v>
      </c>
      <c r="Q587">
        <v>10</v>
      </c>
      <c r="R58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87">
        <v>47</v>
      </c>
      <c r="T587" t="str" cm="1">
        <f t="array" ref="T587">_xlfn.IFS(EmployeeData[[#This Row],[Engagement Score]]&lt;50,"Low",EmployeeData[[#This Row],[Engagement Score]]
&lt;70,"Moderate",
EmployeeData[[#This Row],[Engagement Score]]&lt;85,"High",TRUE,"Very high")</f>
        <v>Low</v>
      </c>
      <c r="U587">
        <v>12</v>
      </c>
      <c r="V587">
        <v>0.2</v>
      </c>
      <c r="W587" t="s">
        <v>33</v>
      </c>
      <c r="X587" t="s">
        <v>26</v>
      </c>
      <c r="Y587">
        <v>18</v>
      </c>
      <c r="Z587" t="s">
        <v>38</v>
      </c>
      <c r="AA587">
        <f>IF(EmployeeData[[#This Row],[Attrition]]="Yes",1,0)</f>
        <v>1</v>
      </c>
    </row>
    <row r="588" spans="1:27">
      <c r="A588" t="s">
        <v>639</v>
      </c>
      <c r="B588" t="str">
        <f>VLOOKUP(EmployeeData[[#This Row],[Employee ID]],GenderData[#All],2,FALSE)</f>
        <v>Female</v>
      </c>
      <c r="C588" t="s">
        <v>48</v>
      </c>
      <c r="D588" t="s">
        <v>49</v>
      </c>
      <c r="E588" t="s">
        <v>45</v>
      </c>
      <c r="F588" t="s">
        <v>32</v>
      </c>
      <c r="G588">
        <v>51</v>
      </c>
      <c r="H588" t="str">
        <f>IF(EmployeeData[[#This Row],[Age]]&lt;=31,"18-31",IF(EmployeeData[[#This Row],[Age]]&lt;=45,"32-45",IF(EmployeeData[[#This Row],[Age]]&lt;=59,"46-59",IF(EmployeeData[[#This Row],[Age]]&lt;=73,"60-73"))))</f>
        <v>46-59</v>
      </c>
      <c r="I588">
        <v>4.2</v>
      </c>
      <c r="J58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88">
        <v>1.2</v>
      </c>
      <c r="L588" s="2">
        <v>64000</v>
      </c>
      <c r="M588" s="3">
        <v>1.06</v>
      </c>
      <c r="N588" s="3" t="str">
        <f>IF(EmployeeData[[#This Row],[Compa-Ratio]]&lt;0.85,"less than 0.85",IF(EmployeeData[[#This Row],[Compa-Ratio]]&lt;1,"0.85-&lt;1.00",IF(EmployeeData[[#This Row],[Compa-Ratio]]&lt;1.15,"1.00-&lt;1.15",IF(EmployeeData[[#This Row],[Compa-Ratio]]&gt;=1.15,"1.15+"))))</f>
        <v>1.00-&lt;1.15</v>
      </c>
      <c r="O588" t="s">
        <v>25</v>
      </c>
      <c r="P588" t="s">
        <v>26</v>
      </c>
      <c r="Q588">
        <v>1</v>
      </c>
      <c r="R58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88">
        <v>54</v>
      </c>
      <c r="T588" t="str" cm="1">
        <f t="array" ref="T588">_xlfn.IFS(EmployeeData[[#This Row],[Engagement Score]]&lt;50,"Low",EmployeeData[[#This Row],[Engagement Score]]
&lt;70,"Moderate",
EmployeeData[[#This Row],[Engagement Score]]&lt;85,"High",TRUE,"Very high")</f>
        <v>Moderate</v>
      </c>
      <c r="U588">
        <v>6</v>
      </c>
      <c r="V588">
        <v>1.9</v>
      </c>
      <c r="W588" t="s">
        <v>33</v>
      </c>
      <c r="X588" t="s">
        <v>26</v>
      </c>
      <c r="Y588">
        <v>29</v>
      </c>
      <c r="Z588" t="s">
        <v>26</v>
      </c>
      <c r="AA588">
        <f>IF(EmployeeData[[#This Row],[Attrition]]="Yes",1,0)</f>
        <v>0</v>
      </c>
    </row>
    <row r="589" spans="1:27">
      <c r="A589" t="s">
        <v>640</v>
      </c>
      <c r="B589" t="str">
        <f>VLOOKUP(EmployeeData[[#This Row],[Employee ID]],GenderData[#All],2,FALSE)</f>
        <v>Female</v>
      </c>
      <c r="C589" t="s">
        <v>48</v>
      </c>
      <c r="D589" t="s">
        <v>49</v>
      </c>
      <c r="E589" t="s">
        <v>73</v>
      </c>
      <c r="F589" t="s">
        <v>24</v>
      </c>
      <c r="G589">
        <v>43</v>
      </c>
      <c r="H589" t="str">
        <f>IF(EmployeeData[[#This Row],[Age]]&lt;=31,"18-31",IF(EmployeeData[[#This Row],[Age]]&lt;=45,"32-45",IF(EmployeeData[[#This Row],[Age]]&lt;=59,"46-59",IF(EmployeeData[[#This Row],[Age]]&lt;=73,"60-73"))))</f>
        <v>32-45</v>
      </c>
      <c r="I589">
        <v>9.5</v>
      </c>
      <c r="J58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89">
        <v>0.6</v>
      </c>
      <c r="L589" s="2">
        <v>48700</v>
      </c>
      <c r="M589" s="3">
        <v>1</v>
      </c>
      <c r="N589" s="3" t="str">
        <f>IF(EmployeeData[[#This Row],[Compa-Ratio]]&lt;0.85,"less than 0.85",IF(EmployeeData[[#This Row],[Compa-Ratio]]&lt;1,"0.85-&lt;1.00",IF(EmployeeData[[#This Row],[Compa-Ratio]]&lt;1.15,"1.00-&lt;1.15",IF(EmployeeData[[#This Row],[Compa-Ratio]]&gt;=1.15,"1.15+"))))</f>
        <v>1.00-&lt;1.15</v>
      </c>
      <c r="O589" t="s">
        <v>25</v>
      </c>
      <c r="P589" t="s">
        <v>26</v>
      </c>
      <c r="Q589">
        <v>22</v>
      </c>
      <c r="R5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89">
        <v>75</v>
      </c>
      <c r="T589" t="str" cm="1">
        <f t="array" ref="T589">_xlfn.IFS(EmployeeData[[#This Row],[Engagement Score]]&lt;50,"Low",EmployeeData[[#This Row],[Engagement Score]]
&lt;70,"Moderate",
EmployeeData[[#This Row],[Engagement Score]]&lt;85,"High",TRUE,"Very high")</f>
        <v>High</v>
      </c>
      <c r="U589">
        <v>1</v>
      </c>
      <c r="V589">
        <v>6.7</v>
      </c>
      <c r="W589" t="s">
        <v>27</v>
      </c>
      <c r="X589" t="s">
        <v>26</v>
      </c>
      <c r="Y589">
        <v>26</v>
      </c>
      <c r="Z589" t="s">
        <v>26</v>
      </c>
      <c r="AA589">
        <f>IF(EmployeeData[[#This Row],[Attrition]]="Yes",1,0)</f>
        <v>0</v>
      </c>
    </row>
    <row r="590" spans="1:27">
      <c r="A590" t="s">
        <v>641</v>
      </c>
      <c r="B590" t="str">
        <f>VLOOKUP(EmployeeData[[#This Row],[Employee ID]],GenderData[#All],2,FALSE)</f>
        <v>Male</v>
      </c>
      <c r="C590" t="s">
        <v>48</v>
      </c>
      <c r="D590" t="s">
        <v>49</v>
      </c>
      <c r="E590" t="s">
        <v>23</v>
      </c>
      <c r="F590" t="s">
        <v>24</v>
      </c>
      <c r="G590">
        <v>39</v>
      </c>
      <c r="H590" t="str">
        <f>IF(EmployeeData[[#This Row],[Age]]&lt;=31,"18-31",IF(EmployeeData[[#This Row],[Age]]&lt;=45,"32-45",IF(EmployeeData[[#This Row],[Age]]&lt;=59,"46-59",IF(EmployeeData[[#This Row],[Age]]&lt;=73,"60-73"))))</f>
        <v>32-45</v>
      </c>
      <c r="I590">
        <v>9.5</v>
      </c>
      <c r="J59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90">
        <v>3.9</v>
      </c>
      <c r="L590" s="2">
        <v>46500</v>
      </c>
      <c r="M590" s="3">
        <v>0.96</v>
      </c>
      <c r="N590" s="3" t="str">
        <f>IF(EmployeeData[[#This Row],[Compa-Ratio]]&lt;0.85,"less than 0.85",IF(EmployeeData[[#This Row],[Compa-Ratio]]&lt;1,"0.85-&lt;1.00",IF(EmployeeData[[#This Row],[Compa-Ratio]]&lt;1.15,"1.00-&lt;1.15",IF(EmployeeData[[#This Row],[Compa-Ratio]]&gt;=1.15,"1.15+"))))</f>
        <v>0.85-&lt;1.00</v>
      </c>
      <c r="O590" t="s">
        <v>53</v>
      </c>
      <c r="P590" t="s">
        <v>26</v>
      </c>
      <c r="Q590">
        <v>14</v>
      </c>
      <c r="R59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90">
        <v>83</v>
      </c>
      <c r="T590" t="str" cm="1">
        <f t="array" ref="T590">_xlfn.IFS(EmployeeData[[#This Row],[Engagement Score]]&lt;50,"Low",EmployeeData[[#This Row],[Engagement Score]]
&lt;70,"Moderate",
EmployeeData[[#This Row],[Engagement Score]]&lt;85,"High",TRUE,"Very high")</f>
        <v>High</v>
      </c>
      <c r="U590">
        <v>5</v>
      </c>
      <c r="V590">
        <v>1</v>
      </c>
      <c r="W590" t="s">
        <v>50</v>
      </c>
      <c r="X590" t="s">
        <v>38</v>
      </c>
      <c r="Y590">
        <v>38</v>
      </c>
      <c r="Z590" t="s">
        <v>26</v>
      </c>
      <c r="AA590">
        <f>IF(EmployeeData[[#This Row],[Attrition]]="Yes",1,0)</f>
        <v>0</v>
      </c>
    </row>
    <row r="591" spans="1:27">
      <c r="A591" t="s">
        <v>642</v>
      </c>
      <c r="B591" t="str">
        <f>VLOOKUP(EmployeeData[[#This Row],[Employee ID]],GenderData[#All],2,FALSE)</f>
        <v>Female</v>
      </c>
      <c r="C591" t="s">
        <v>43</v>
      </c>
      <c r="D591" t="s">
        <v>44</v>
      </c>
      <c r="E591" t="s">
        <v>45</v>
      </c>
      <c r="F591" t="s">
        <v>32</v>
      </c>
      <c r="G591">
        <v>51</v>
      </c>
      <c r="H591" t="str">
        <f>IF(EmployeeData[[#This Row],[Age]]&lt;=31,"18-31",IF(EmployeeData[[#This Row],[Age]]&lt;=45,"32-45",IF(EmployeeData[[#This Row],[Age]]&lt;=59,"46-59",IF(EmployeeData[[#This Row],[Age]]&lt;=73,"60-73"))))</f>
        <v>46-59</v>
      </c>
      <c r="I591">
        <v>6.3</v>
      </c>
      <c r="J59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91">
        <v>2.9</v>
      </c>
      <c r="L591" s="2">
        <v>61300</v>
      </c>
      <c r="M591" s="3">
        <v>1.03</v>
      </c>
      <c r="N591" s="3" t="str">
        <f>IF(EmployeeData[[#This Row],[Compa-Ratio]]&lt;0.85,"less than 0.85",IF(EmployeeData[[#This Row],[Compa-Ratio]]&lt;1,"0.85-&lt;1.00",IF(EmployeeData[[#This Row],[Compa-Ratio]]&lt;1.15,"1.00-&lt;1.15",IF(EmployeeData[[#This Row],[Compa-Ratio]]&gt;=1.15,"1.15+"))))</f>
        <v>1.00-&lt;1.15</v>
      </c>
      <c r="O591" t="s">
        <v>25</v>
      </c>
      <c r="P591" t="s">
        <v>26</v>
      </c>
      <c r="Q591">
        <v>21</v>
      </c>
      <c r="R5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91">
        <v>53</v>
      </c>
      <c r="T591" t="str" cm="1">
        <f t="array" ref="T591">_xlfn.IFS(EmployeeData[[#This Row],[Engagement Score]]&lt;50,"Low",EmployeeData[[#This Row],[Engagement Score]]
&lt;70,"Moderate",
EmployeeData[[#This Row],[Engagement Score]]&lt;85,"High",TRUE,"Very high")</f>
        <v>Moderate</v>
      </c>
      <c r="U591">
        <v>2</v>
      </c>
      <c r="V591">
        <v>1.6</v>
      </c>
      <c r="W591" t="s">
        <v>33</v>
      </c>
      <c r="X591" t="s">
        <v>38</v>
      </c>
      <c r="Y591">
        <v>38</v>
      </c>
      <c r="Z591" t="s">
        <v>26</v>
      </c>
      <c r="AA591">
        <f>IF(EmployeeData[[#This Row],[Attrition]]="Yes",1,0)</f>
        <v>0</v>
      </c>
    </row>
    <row r="592" spans="1:27">
      <c r="A592" t="s">
        <v>643</v>
      </c>
      <c r="B592" t="str">
        <f>VLOOKUP(EmployeeData[[#This Row],[Employee ID]],GenderData[#All],2,FALSE)</f>
        <v>Male</v>
      </c>
      <c r="C592" t="s">
        <v>48</v>
      </c>
      <c r="D592" t="s">
        <v>49</v>
      </c>
      <c r="E592" t="s">
        <v>31</v>
      </c>
      <c r="F592" t="s">
        <v>32</v>
      </c>
      <c r="G592">
        <v>45</v>
      </c>
      <c r="H592" t="str">
        <f>IF(EmployeeData[[#This Row],[Age]]&lt;=31,"18-31",IF(EmployeeData[[#This Row],[Age]]&lt;=45,"32-45",IF(EmployeeData[[#This Row],[Age]]&lt;=59,"46-59",IF(EmployeeData[[#This Row],[Age]]&lt;=73,"60-73"))))</f>
        <v>32-45</v>
      </c>
      <c r="I592">
        <v>4.8</v>
      </c>
      <c r="J5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92">
        <v>2.7</v>
      </c>
      <c r="L592" s="2">
        <v>83100</v>
      </c>
      <c r="M592" s="3">
        <v>1.35</v>
      </c>
      <c r="N592" s="3" t="str">
        <f>IF(EmployeeData[[#This Row],[Compa-Ratio]]&lt;0.85,"less than 0.85",IF(EmployeeData[[#This Row],[Compa-Ratio]]&lt;1,"0.85-&lt;1.00",IF(EmployeeData[[#This Row],[Compa-Ratio]]&lt;1.15,"1.00-&lt;1.15",IF(EmployeeData[[#This Row],[Compa-Ratio]]&gt;=1.15,"1.15+"))))</f>
        <v>1.15+</v>
      </c>
      <c r="O592" t="s">
        <v>53</v>
      </c>
      <c r="P592" t="s">
        <v>38</v>
      </c>
      <c r="Q592">
        <v>33</v>
      </c>
      <c r="R59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92">
        <v>78</v>
      </c>
      <c r="T592" t="str" cm="1">
        <f t="array" ref="T592">_xlfn.IFS(EmployeeData[[#This Row],[Engagement Score]]&lt;50,"Low",EmployeeData[[#This Row],[Engagement Score]]
&lt;70,"Moderate",
EmployeeData[[#This Row],[Engagement Score]]&lt;85,"High",TRUE,"Very high")</f>
        <v>High</v>
      </c>
      <c r="U592">
        <v>5</v>
      </c>
      <c r="V592">
        <v>0.4</v>
      </c>
      <c r="W592" t="s">
        <v>33</v>
      </c>
      <c r="X592" t="s">
        <v>26</v>
      </c>
      <c r="Y592">
        <v>26</v>
      </c>
      <c r="Z592" t="s">
        <v>26</v>
      </c>
      <c r="AA592">
        <f>IF(EmployeeData[[#This Row],[Attrition]]="Yes",1,0)</f>
        <v>0</v>
      </c>
    </row>
    <row r="593" spans="1:27">
      <c r="A593" t="s">
        <v>644</v>
      </c>
      <c r="B593" t="str">
        <f>VLOOKUP(EmployeeData[[#This Row],[Employee ID]],GenderData[#All],2,FALSE)</f>
        <v>Male</v>
      </c>
      <c r="C593" t="s">
        <v>40</v>
      </c>
      <c r="D593" t="s">
        <v>40</v>
      </c>
      <c r="E593" t="s">
        <v>23</v>
      </c>
      <c r="F593" t="s">
        <v>59</v>
      </c>
      <c r="G593">
        <v>21</v>
      </c>
      <c r="H593" t="str">
        <f>IF(EmployeeData[[#This Row],[Age]]&lt;=31,"18-31",IF(EmployeeData[[#This Row],[Age]]&lt;=45,"32-45",IF(EmployeeData[[#This Row],[Age]]&lt;=59,"46-59",IF(EmployeeData[[#This Row],[Age]]&lt;=73,"60-73"))))</f>
        <v>18-31</v>
      </c>
      <c r="I593">
        <v>5.4</v>
      </c>
      <c r="J59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93">
        <v>5.2</v>
      </c>
      <c r="L593" s="2">
        <v>95200</v>
      </c>
      <c r="M593" s="3">
        <v>1.02</v>
      </c>
      <c r="N593" s="3" t="str">
        <f>IF(EmployeeData[[#This Row],[Compa-Ratio]]&lt;0.85,"less than 0.85",IF(EmployeeData[[#This Row],[Compa-Ratio]]&lt;1,"0.85-&lt;1.00",IF(EmployeeData[[#This Row],[Compa-Ratio]]&lt;1.15,"1.00-&lt;1.15",IF(EmployeeData[[#This Row],[Compa-Ratio]]&gt;=1.15,"1.15+"))))</f>
        <v>1.00-&lt;1.15</v>
      </c>
      <c r="O593" t="s">
        <v>25</v>
      </c>
      <c r="P593" t="s">
        <v>26</v>
      </c>
      <c r="Q593">
        <v>1</v>
      </c>
      <c r="R59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93">
        <v>76</v>
      </c>
      <c r="T593" t="str" cm="1">
        <f t="array" ref="T593">_xlfn.IFS(EmployeeData[[#This Row],[Engagement Score]]&lt;50,"Low",EmployeeData[[#This Row],[Engagement Score]]
&lt;70,"Moderate",
EmployeeData[[#This Row],[Engagement Score]]&lt;85,"High",TRUE,"Very high")</f>
        <v>High</v>
      </c>
      <c r="U593">
        <v>1</v>
      </c>
      <c r="V593">
        <v>1.9</v>
      </c>
      <c r="W593" t="s">
        <v>27</v>
      </c>
      <c r="X593" t="s">
        <v>26</v>
      </c>
      <c r="Y593">
        <v>6</v>
      </c>
      <c r="Z593" t="s">
        <v>26</v>
      </c>
      <c r="AA593">
        <f>IF(EmployeeData[[#This Row],[Attrition]]="Yes",1,0)</f>
        <v>0</v>
      </c>
    </row>
    <row r="594" spans="1:27">
      <c r="A594" t="s">
        <v>645</v>
      </c>
      <c r="B594" t="str">
        <f>VLOOKUP(EmployeeData[[#This Row],[Employee ID]],GenderData[#All],2,FALSE)</f>
        <v>Female</v>
      </c>
      <c r="C594" t="s">
        <v>43</v>
      </c>
      <c r="D594" t="s">
        <v>44</v>
      </c>
      <c r="E594" t="s">
        <v>23</v>
      </c>
      <c r="F594" t="s">
        <v>24</v>
      </c>
      <c r="G594">
        <v>29</v>
      </c>
      <c r="H594" t="str">
        <f>IF(EmployeeData[[#This Row],[Age]]&lt;=31,"18-31",IF(EmployeeData[[#This Row],[Age]]&lt;=45,"32-45",IF(EmployeeData[[#This Row],[Age]]&lt;=59,"46-59",IF(EmployeeData[[#This Row],[Age]]&lt;=73,"60-73"))))</f>
        <v>18-31</v>
      </c>
      <c r="I594">
        <v>11.1</v>
      </c>
      <c r="J59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594">
        <v>3.9</v>
      </c>
      <c r="L594" s="2">
        <v>50700</v>
      </c>
      <c r="M594" s="3">
        <v>1.05</v>
      </c>
      <c r="N594" s="3" t="str">
        <f>IF(EmployeeData[[#This Row],[Compa-Ratio]]&lt;0.85,"less than 0.85",IF(EmployeeData[[#This Row],[Compa-Ratio]]&lt;1,"0.85-&lt;1.00",IF(EmployeeData[[#This Row],[Compa-Ratio]]&lt;1.15,"1.00-&lt;1.15",IF(EmployeeData[[#This Row],[Compa-Ratio]]&gt;=1.15,"1.15+"))))</f>
        <v>1.00-&lt;1.15</v>
      </c>
      <c r="O594" t="s">
        <v>25</v>
      </c>
      <c r="P594" t="s">
        <v>26</v>
      </c>
      <c r="Q594">
        <v>10</v>
      </c>
      <c r="R59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594">
        <v>44</v>
      </c>
      <c r="T594" t="str" cm="1">
        <f t="array" ref="T594">_xlfn.IFS(EmployeeData[[#This Row],[Engagement Score]]&lt;50,"Low",EmployeeData[[#This Row],[Engagement Score]]
&lt;70,"Moderate",
EmployeeData[[#This Row],[Engagement Score]]&lt;85,"High",TRUE,"Very high")</f>
        <v>Low</v>
      </c>
      <c r="U594">
        <v>13</v>
      </c>
      <c r="V594">
        <v>2.5</v>
      </c>
      <c r="W594" t="s">
        <v>50</v>
      </c>
      <c r="X594" t="s">
        <v>26</v>
      </c>
      <c r="Y594">
        <v>45</v>
      </c>
      <c r="Z594" t="s">
        <v>26</v>
      </c>
      <c r="AA594">
        <f>IF(EmployeeData[[#This Row],[Attrition]]="Yes",1,0)</f>
        <v>0</v>
      </c>
    </row>
    <row r="595" spans="1:27">
      <c r="A595" t="s">
        <v>646</v>
      </c>
      <c r="B595" t="str">
        <f>VLOOKUP(EmployeeData[[#This Row],[Employee ID]],GenderData[#All],2,FALSE)</f>
        <v>Female</v>
      </c>
      <c r="C595" t="s">
        <v>66</v>
      </c>
      <c r="D595" t="s">
        <v>67</v>
      </c>
      <c r="E595" t="s">
        <v>41</v>
      </c>
      <c r="F595" t="s">
        <v>62</v>
      </c>
      <c r="G595">
        <v>41</v>
      </c>
      <c r="H595" t="str">
        <f>IF(EmployeeData[[#This Row],[Age]]&lt;=31,"18-31",IF(EmployeeData[[#This Row],[Age]]&lt;=45,"32-45",IF(EmployeeData[[#This Row],[Age]]&lt;=59,"46-59",IF(EmployeeData[[#This Row],[Age]]&lt;=73,"60-73"))))</f>
        <v>32-45</v>
      </c>
      <c r="I595">
        <v>7.9</v>
      </c>
      <c r="J59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95">
        <v>3.1</v>
      </c>
      <c r="L595" s="2">
        <v>33400</v>
      </c>
      <c r="M595" s="3">
        <v>0.96</v>
      </c>
      <c r="N595" s="3" t="str">
        <f>IF(EmployeeData[[#This Row],[Compa-Ratio]]&lt;0.85,"less than 0.85",IF(EmployeeData[[#This Row],[Compa-Ratio]]&lt;1,"0.85-&lt;1.00",IF(EmployeeData[[#This Row],[Compa-Ratio]]&lt;1.15,"1.00-&lt;1.15",IF(EmployeeData[[#This Row],[Compa-Ratio]]&gt;=1.15,"1.15+"))))</f>
        <v>0.85-&lt;1.00</v>
      </c>
      <c r="O595" t="s">
        <v>25</v>
      </c>
      <c r="P595" t="s">
        <v>38</v>
      </c>
      <c r="Q595">
        <v>14</v>
      </c>
      <c r="R59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95">
        <v>84</v>
      </c>
      <c r="T595" t="str" cm="1">
        <f t="array" ref="T595">_xlfn.IFS(EmployeeData[[#This Row],[Engagement Score]]&lt;50,"Low",EmployeeData[[#This Row],[Engagement Score]]
&lt;70,"Moderate",
EmployeeData[[#This Row],[Engagement Score]]&lt;85,"High",TRUE,"Very high")</f>
        <v>High</v>
      </c>
      <c r="U595">
        <v>7</v>
      </c>
      <c r="V595">
        <v>12</v>
      </c>
      <c r="W595" t="s">
        <v>33</v>
      </c>
      <c r="X595" t="s">
        <v>26</v>
      </c>
      <c r="Y595">
        <v>31</v>
      </c>
      <c r="Z595" t="s">
        <v>26</v>
      </c>
      <c r="AA595">
        <f>IF(EmployeeData[[#This Row],[Attrition]]="Yes",1,0)</f>
        <v>0</v>
      </c>
    </row>
    <row r="596" spans="1:27">
      <c r="A596" t="s">
        <v>647</v>
      </c>
      <c r="B596" t="str">
        <f>VLOOKUP(EmployeeData[[#This Row],[Employee ID]],GenderData[#All],2,FALSE)</f>
        <v>Female</v>
      </c>
      <c r="C596" t="s">
        <v>29</v>
      </c>
      <c r="D596" t="s">
        <v>30</v>
      </c>
      <c r="E596" t="s">
        <v>41</v>
      </c>
      <c r="F596" t="s">
        <v>32</v>
      </c>
      <c r="G596">
        <v>22</v>
      </c>
      <c r="H596" t="str">
        <f>IF(EmployeeData[[#This Row],[Age]]&lt;=31,"18-31",IF(EmployeeData[[#This Row],[Age]]&lt;=45,"32-45",IF(EmployeeData[[#This Row],[Age]]&lt;=59,"46-59",IF(EmployeeData[[#This Row],[Age]]&lt;=73,"60-73"))))</f>
        <v>18-31</v>
      </c>
      <c r="I596">
        <v>1.6</v>
      </c>
      <c r="J59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596">
        <v>1.3</v>
      </c>
      <c r="L596" s="2">
        <v>64000</v>
      </c>
      <c r="M596" s="3">
        <v>1</v>
      </c>
      <c r="N596" s="3" t="str">
        <f>IF(EmployeeData[[#This Row],[Compa-Ratio]]&lt;0.85,"less than 0.85",IF(EmployeeData[[#This Row],[Compa-Ratio]]&lt;1,"0.85-&lt;1.00",IF(EmployeeData[[#This Row],[Compa-Ratio]]&lt;1.15,"1.00-&lt;1.15",IF(EmployeeData[[#This Row],[Compa-Ratio]]&gt;=1.15,"1.15+"))))</f>
        <v>1.00-&lt;1.15</v>
      </c>
      <c r="O596" t="s">
        <v>53</v>
      </c>
      <c r="P596" t="s">
        <v>38</v>
      </c>
      <c r="Q596">
        <v>29</v>
      </c>
      <c r="R59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96">
        <v>84</v>
      </c>
      <c r="T596" t="str" cm="1">
        <f t="array" ref="T596">_xlfn.IFS(EmployeeData[[#This Row],[Engagement Score]]&lt;50,"Low",EmployeeData[[#This Row],[Engagement Score]]
&lt;70,"Moderate",
EmployeeData[[#This Row],[Engagement Score]]&lt;85,"High",TRUE,"Very high")</f>
        <v>High</v>
      </c>
      <c r="U596">
        <v>3</v>
      </c>
      <c r="V596">
        <v>3.7</v>
      </c>
      <c r="W596" t="s">
        <v>33</v>
      </c>
      <c r="X596" t="s">
        <v>26</v>
      </c>
      <c r="Y596">
        <v>17</v>
      </c>
      <c r="Z596" t="s">
        <v>26</v>
      </c>
      <c r="AA596">
        <f>IF(EmployeeData[[#This Row],[Attrition]]="Yes",1,0)</f>
        <v>0</v>
      </c>
    </row>
    <row r="597" spans="1:27">
      <c r="A597" t="s">
        <v>648</v>
      </c>
      <c r="B597" t="str">
        <f>VLOOKUP(EmployeeData[[#This Row],[Employee ID]],GenderData[#All],2,FALSE)</f>
        <v>Female</v>
      </c>
      <c r="C597" t="s">
        <v>21</v>
      </c>
      <c r="D597" t="s">
        <v>22</v>
      </c>
      <c r="E597" t="s">
        <v>23</v>
      </c>
      <c r="F597" t="s">
        <v>32</v>
      </c>
      <c r="G597">
        <v>30</v>
      </c>
      <c r="H597" t="str">
        <f>IF(EmployeeData[[#This Row],[Age]]&lt;=31,"18-31",IF(EmployeeData[[#This Row],[Age]]&lt;=45,"32-45",IF(EmployeeData[[#This Row],[Age]]&lt;=59,"46-59",IF(EmployeeData[[#This Row],[Age]]&lt;=73,"60-73"))))</f>
        <v>18-31</v>
      </c>
      <c r="I597">
        <v>5.2</v>
      </c>
      <c r="J5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597">
        <v>3.7</v>
      </c>
      <c r="L597" s="2">
        <v>60400</v>
      </c>
      <c r="M597" s="3">
        <v>0.95</v>
      </c>
      <c r="N597" s="3" t="str">
        <f>IF(EmployeeData[[#This Row],[Compa-Ratio]]&lt;0.85,"less than 0.85",IF(EmployeeData[[#This Row],[Compa-Ratio]]&lt;1,"0.85-&lt;1.00",IF(EmployeeData[[#This Row],[Compa-Ratio]]&lt;1.15,"1.00-&lt;1.15",IF(EmployeeData[[#This Row],[Compa-Ratio]]&gt;=1.15,"1.15+"))))</f>
        <v>0.85-&lt;1.00</v>
      </c>
      <c r="O597" t="s">
        <v>25</v>
      </c>
      <c r="P597" t="s">
        <v>38</v>
      </c>
      <c r="Q597">
        <v>1</v>
      </c>
      <c r="R59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597">
        <v>70</v>
      </c>
      <c r="T597" t="str" cm="1">
        <f t="array" ref="T597">_xlfn.IFS(EmployeeData[[#This Row],[Engagement Score]]&lt;50,"Low",EmployeeData[[#This Row],[Engagement Score]]
&lt;70,"Moderate",
EmployeeData[[#This Row],[Engagement Score]]&lt;85,"High",TRUE,"Very high")</f>
        <v>High</v>
      </c>
      <c r="U597">
        <v>5</v>
      </c>
      <c r="V597">
        <v>1.9</v>
      </c>
      <c r="W597" t="s">
        <v>33</v>
      </c>
      <c r="X597" t="s">
        <v>26</v>
      </c>
      <c r="Y597">
        <v>29</v>
      </c>
      <c r="Z597" t="s">
        <v>26</v>
      </c>
      <c r="AA597">
        <f>IF(EmployeeData[[#This Row],[Attrition]]="Yes",1,0)</f>
        <v>0</v>
      </c>
    </row>
    <row r="598" spans="1:27">
      <c r="A598" t="s">
        <v>649</v>
      </c>
      <c r="B598" t="str">
        <f>VLOOKUP(EmployeeData[[#This Row],[Employee ID]],GenderData[#All],2,FALSE)</f>
        <v>Female</v>
      </c>
      <c r="C598" t="s">
        <v>40</v>
      </c>
      <c r="D598" t="s">
        <v>40</v>
      </c>
      <c r="E598" t="s">
        <v>23</v>
      </c>
      <c r="F598" t="s">
        <v>24</v>
      </c>
      <c r="G598">
        <v>32</v>
      </c>
      <c r="H598" t="str">
        <f>IF(EmployeeData[[#This Row],[Age]]&lt;=31,"18-31",IF(EmployeeData[[#This Row],[Age]]&lt;=45,"32-45",IF(EmployeeData[[#This Row],[Age]]&lt;=59,"46-59",IF(EmployeeData[[#This Row],[Age]]&lt;=73,"60-73"))))</f>
        <v>32-45</v>
      </c>
      <c r="I598">
        <v>2</v>
      </c>
      <c r="J59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98">
        <v>0.6</v>
      </c>
      <c r="L598" s="2">
        <v>45800</v>
      </c>
      <c r="M598" s="3">
        <v>0.88</v>
      </c>
      <c r="N598" s="3" t="str">
        <f>IF(EmployeeData[[#This Row],[Compa-Ratio]]&lt;0.85,"less than 0.85",IF(EmployeeData[[#This Row],[Compa-Ratio]]&lt;1,"0.85-&lt;1.00",IF(EmployeeData[[#This Row],[Compa-Ratio]]&lt;1.15,"1.00-&lt;1.15",IF(EmployeeData[[#This Row],[Compa-Ratio]]&gt;=1.15,"1.15+"))))</f>
        <v>0.85-&lt;1.00</v>
      </c>
      <c r="O598" t="s">
        <v>37</v>
      </c>
      <c r="P598" t="s">
        <v>38</v>
      </c>
      <c r="Q598">
        <v>33</v>
      </c>
      <c r="R59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598">
        <v>83</v>
      </c>
      <c r="T598" t="str" cm="1">
        <f t="array" ref="T598">_xlfn.IFS(EmployeeData[[#This Row],[Engagement Score]]&lt;50,"Low",EmployeeData[[#This Row],[Engagement Score]]
&lt;70,"Moderate",
EmployeeData[[#This Row],[Engagement Score]]&lt;85,"High",TRUE,"Very high")</f>
        <v>High</v>
      </c>
      <c r="U598">
        <v>4</v>
      </c>
      <c r="V598">
        <v>0.6</v>
      </c>
      <c r="W598" t="s">
        <v>33</v>
      </c>
      <c r="X598" t="s">
        <v>38</v>
      </c>
      <c r="Y598">
        <v>6</v>
      </c>
      <c r="Z598" t="s">
        <v>26</v>
      </c>
      <c r="AA598">
        <f>IF(EmployeeData[[#This Row],[Attrition]]="Yes",1,0)</f>
        <v>0</v>
      </c>
    </row>
    <row r="599" spans="1:27">
      <c r="A599" t="s">
        <v>650</v>
      </c>
      <c r="B599" t="str">
        <f>VLOOKUP(EmployeeData[[#This Row],[Employee ID]],GenderData[#All],2,FALSE)</f>
        <v>Female</v>
      </c>
      <c r="C599" t="s">
        <v>43</v>
      </c>
      <c r="D599" t="s">
        <v>44</v>
      </c>
      <c r="E599" t="s">
        <v>23</v>
      </c>
      <c r="F599" t="s">
        <v>62</v>
      </c>
      <c r="G599">
        <v>36</v>
      </c>
      <c r="H599" t="str">
        <f>IF(EmployeeData[[#This Row],[Age]]&lt;=31,"18-31",IF(EmployeeData[[#This Row],[Age]]&lt;=45,"32-45",IF(EmployeeData[[#This Row],[Age]]&lt;=59,"46-59",IF(EmployeeData[[#This Row],[Age]]&lt;=73,"60-73"))))</f>
        <v>32-45</v>
      </c>
      <c r="I599">
        <v>2.2999999999999998</v>
      </c>
      <c r="J59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599">
        <v>2.2999999999999998</v>
      </c>
      <c r="L599" s="2">
        <v>43200</v>
      </c>
      <c r="M599" s="3">
        <v>1.25</v>
      </c>
      <c r="N599" s="3" t="str">
        <f>IF(EmployeeData[[#This Row],[Compa-Ratio]]&lt;0.85,"less than 0.85",IF(EmployeeData[[#This Row],[Compa-Ratio]]&lt;1,"0.85-&lt;1.00",IF(EmployeeData[[#This Row],[Compa-Ratio]]&lt;1.15,"1.00-&lt;1.15",IF(EmployeeData[[#This Row],[Compa-Ratio]]&gt;=1.15,"1.15+"))))</f>
        <v>1.15+</v>
      </c>
      <c r="O599" t="s">
        <v>25</v>
      </c>
      <c r="P599" t="s">
        <v>26</v>
      </c>
      <c r="Q599">
        <v>17</v>
      </c>
      <c r="R59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599">
        <v>86</v>
      </c>
      <c r="T599" t="str" cm="1">
        <f t="array" ref="T599">_xlfn.IFS(EmployeeData[[#This Row],[Engagement Score]]&lt;50,"Low",EmployeeData[[#This Row],[Engagement Score]]
&lt;70,"Moderate",
EmployeeData[[#This Row],[Engagement Score]]&lt;85,"High",TRUE,"Very high")</f>
        <v>Very high</v>
      </c>
      <c r="U599">
        <v>13</v>
      </c>
      <c r="V599">
        <v>1.6</v>
      </c>
      <c r="W599" t="s">
        <v>50</v>
      </c>
      <c r="X599" t="s">
        <v>26</v>
      </c>
      <c r="Y599">
        <v>37</v>
      </c>
      <c r="Z599" t="s">
        <v>26</v>
      </c>
      <c r="AA599">
        <f>IF(EmployeeData[[#This Row],[Attrition]]="Yes",1,0)</f>
        <v>0</v>
      </c>
    </row>
    <row r="600" spans="1:27">
      <c r="A600" t="s">
        <v>651</v>
      </c>
      <c r="B600" t="str">
        <f>VLOOKUP(EmployeeData[[#This Row],[Employee ID]],GenderData[#All],2,FALSE)</f>
        <v>Female</v>
      </c>
      <c r="C600" t="s">
        <v>43</v>
      </c>
      <c r="D600" t="s">
        <v>44</v>
      </c>
      <c r="E600" t="s">
        <v>23</v>
      </c>
      <c r="F600" t="s">
        <v>62</v>
      </c>
      <c r="G600">
        <v>35</v>
      </c>
      <c r="H600" t="str">
        <f>IF(EmployeeData[[#This Row],[Age]]&lt;=31,"18-31",IF(EmployeeData[[#This Row],[Age]]&lt;=45,"32-45",IF(EmployeeData[[#This Row],[Age]]&lt;=59,"46-59",IF(EmployeeData[[#This Row],[Age]]&lt;=73,"60-73"))))</f>
        <v>32-45</v>
      </c>
      <c r="I600">
        <v>3</v>
      </c>
      <c r="J60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00">
        <v>2</v>
      </c>
      <c r="L600" s="2">
        <v>40700</v>
      </c>
      <c r="M600" s="3">
        <v>1.1000000000000001</v>
      </c>
      <c r="N600" s="3" t="str">
        <f>IF(EmployeeData[[#This Row],[Compa-Ratio]]&lt;0.85,"less than 0.85",IF(EmployeeData[[#This Row],[Compa-Ratio]]&lt;1,"0.85-&lt;1.00",IF(EmployeeData[[#This Row],[Compa-Ratio]]&lt;1.15,"1.00-&lt;1.15",IF(EmployeeData[[#This Row],[Compa-Ratio]]&gt;=1.15,"1.15+"))))</f>
        <v>1.00-&lt;1.15</v>
      </c>
      <c r="O600" t="s">
        <v>37</v>
      </c>
      <c r="P600" t="s">
        <v>26</v>
      </c>
      <c r="Q600">
        <v>15</v>
      </c>
      <c r="R6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00">
        <v>73</v>
      </c>
      <c r="T600" t="str" cm="1">
        <f t="array" ref="T600">_xlfn.IFS(EmployeeData[[#This Row],[Engagement Score]]&lt;50,"Low",EmployeeData[[#This Row],[Engagement Score]]
&lt;70,"Moderate",
EmployeeData[[#This Row],[Engagement Score]]&lt;85,"High",TRUE,"Very high")</f>
        <v>High</v>
      </c>
      <c r="U600">
        <v>4</v>
      </c>
      <c r="V600">
        <v>1.3</v>
      </c>
      <c r="W600" t="s">
        <v>33</v>
      </c>
      <c r="X600" t="s">
        <v>26</v>
      </c>
      <c r="Y600">
        <v>6</v>
      </c>
      <c r="Z600" t="s">
        <v>26</v>
      </c>
      <c r="AA600">
        <f>IF(EmployeeData[[#This Row],[Attrition]]="Yes",1,0)</f>
        <v>0</v>
      </c>
    </row>
    <row r="601" spans="1:27">
      <c r="A601" t="s">
        <v>652</v>
      </c>
      <c r="B601" t="str">
        <f>VLOOKUP(EmployeeData[[#This Row],[Employee ID]],GenderData[#All],2,FALSE)</f>
        <v>Male</v>
      </c>
      <c r="C601" t="s">
        <v>48</v>
      </c>
      <c r="D601" t="s">
        <v>49</v>
      </c>
      <c r="E601" t="s">
        <v>23</v>
      </c>
      <c r="F601" t="s">
        <v>36</v>
      </c>
      <c r="G601">
        <v>35</v>
      </c>
      <c r="H601" t="str">
        <f>IF(EmployeeData[[#This Row],[Age]]&lt;=31,"18-31",IF(EmployeeData[[#This Row],[Age]]&lt;=45,"32-45",IF(EmployeeData[[#This Row],[Age]]&lt;=59,"46-59",IF(EmployeeData[[#This Row],[Age]]&lt;=73,"60-73"))))</f>
        <v>32-45</v>
      </c>
      <c r="I601">
        <v>1.1000000000000001</v>
      </c>
      <c r="J60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01">
        <v>0.3</v>
      </c>
      <c r="L601" s="2">
        <v>79200</v>
      </c>
      <c r="M601" s="3">
        <v>1.01</v>
      </c>
      <c r="N601" s="3" t="str">
        <f>IF(EmployeeData[[#This Row],[Compa-Ratio]]&lt;0.85,"less than 0.85",IF(EmployeeData[[#This Row],[Compa-Ratio]]&lt;1,"0.85-&lt;1.00",IF(EmployeeData[[#This Row],[Compa-Ratio]]&lt;1.15,"1.00-&lt;1.15",IF(EmployeeData[[#This Row],[Compa-Ratio]]&gt;=1.15,"1.15+"))))</f>
        <v>1.00-&lt;1.15</v>
      </c>
      <c r="O601" t="s">
        <v>25</v>
      </c>
      <c r="P601" t="s">
        <v>26</v>
      </c>
      <c r="Q601">
        <v>14</v>
      </c>
      <c r="R60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01">
        <v>67</v>
      </c>
      <c r="T601" t="str" cm="1">
        <f t="array" ref="T601">_xlfn.IFS(EmployeeData[[#This Row],[Engagement Score]]&lt;50,"Low",EmployeeData[[#This Row],[Engagement Score]]
&lt;70,"Moderate",
EmployeeData[[#This Row],[Engagement Score]]&lt;85,"High",TRUE,"Very high")</f>
        <v>Moderate</v>
      </c>
      <c r="U601">
        <v>5</v>
      </c>
      <c r="V601">
        <v>0.3</v>
      </c>
      <c r="W601" t="s">
        <v>33</v>
      </c>
      <c r="X601" t="s">
        <v>26</v>
      </c>
      <c r="Y601">
        <v>21</v>
      </c>
      <c r="Z601" t="s">
        <v>26</v>
      </c>
      <c r="AA601">
        <f>IF(EmployeeData[[#This Row],[Attrition]]="Yes",1,0)</f>
        <v>0</v>
      </c>
    </row>
    <row r="602" spans="1:27">
      <c r="A602" t="s">
        <v>653</v>
      </c>
      <c r="B602" t="str">
        <f>VLOOKUP(EmployeeData[[#This Row],[Employee ID]],GenderData[#All],2,FALSE)</f>
        <v>Female</v>
      </c>
      <c r="C602" t="s">
        <v>43</v>
      </c>
      <c r="D602" t="s">
        <v>44</v>
      </c>
      <c r="E602" t="s">
        <v>45</v>
      </c>
      <c r="F602" t="s">
        <v>24</v>
      </c>
      <c r="G602">
        <v>45</v>
      </c>
      <c r="H602" t="str">
        <f>IF(EmployeeData[[#This Row],[Age]]&lt;=31,"18-31",IF(EmployeeData[[#This Row],[Age]]&lt;=45,"32-45",IF(EmployeeData[[#This Row],[Age]]&lt;=59,"46-59",IF(EmployeeData[[#This Row],[Age]]&lt;=73,"60-73"))))</f>
        <v>32-45</v>
      </c>
      <c r="I602">
        <v>1.8</v>
      </c>
      <c r="J60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02">
        <v>1.8</v>
      </c>
      <c r="L602" s="2">
        <v>35800</v>
      </c>
      <c r="M602" s="3">
        <v>0.72</v>
      </c>
      <c r="N602" s="3" t="str">
        <f>IF(EmployeeData[[#This Row],[Compa-Ratio]]&lt;0.85,"less than 0.85",IF(EmployeeData[[#This Row],[Compa-Ratio]]&lt;1,"0.85-&lt;1.00",IF(EmployeeData[[#This Row],[Compa-Ratio]]&lt;1.15,"1.00-&lt;1.15",IF(EmployeeData[[#This Row],[Compa-Ratio]]&gt;=1.15,"1.15+"))))</f>
        <v>less than 0.85</v>
      </c>
      <c r="O602" t="s">
        <v>25</v>
      </c>
      <c r="P602" t="s">
        <v>26</v>
      </c>
      <c r="Q602">
        <v>12</v>
      </c>
      <c r="R60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02">
        <v>55</v>
      </c>
      <c r="T602" t="str" cm="1">
        <f t="array" ref="T602">_xlfn.IFS(EmployeeData[[#This Row],[Engagement Score]]&lt;50,"Low",EmployeeData[[#This Row],[Engagement Score]]
&lt;70,"Moderate",
EmployeeData[[#This Row],[Engagement Score]]&lt;85,"High",TRUE,"Very high")</f>
        <v>Moderate</v>
      </c>
      <c r="U602">
        <v>1</v>
      </c>
      <c r="V602">
        <v>1</v>
      </c>
      <c r="W602" t="s">
        <v>50</v>
      </c>
      <c r="X602" t="s">
        <v>26</v>
      </c>
      <c r="Y602">
        <v>27</v>
      </c>
      <c r="Z602" t="s">
        <v>26</v>
      </c>
      <c r="AA602">
        <f>IF(EmployeeData[[#This Row],[Attrition]]="Yes",1,0)</f>
        <v>0</v>
      </c>
    </row>
    <row r="603" spans="1:27">
      <c r="A603" t="s">
        <v>654</v>
      </c>
      <c r="B603" t="str">
        <f>VLOOKUP(EmployeeData[[#This Row],[Employee ID]],GenderData[#All],2,FALSE)</f>
        <v>Male</v>
      </c>
      <c r="C603" t="s">
        <v>66</v>
      </c>
      <c r="D603" t="s">
        <v>67</v>
      </c>
      <c r="E603" t="s">
        <v>73</v>
      </c>
      <c r="F603" t="s">
        <v>24</v>
      </c>
      <c r="G603">
        <v>36</v>
      </c>
      <c r="H603" t="str">
        <f>IF(EmployeeData[[#This Row],[Age]]&lt;=31,"18-31",IF(EmployeeData[[#This Row],[Age]]&lt;=45,"32-45",IF(EmployeeData[[#This Row],[Age]]&lt;=59,"46-59",IF(EmployeeData[[#This Row],[Age]]&lt;=73,"60-73"))))</f>
        <v>32-45</v>
      </c>
      <c r="I603">
        <v>10.1</v>
      </c>
      <c r="J60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03">
        <v>1.2</v>
      </c>
      <c r="L603" s="2">
        <v>46100</v>
      </c>
      <c r="M603" s="3">
        <v>0.98</v>
      </c>
      <c r="N603" s="3" t="str">
        <f>IF(EmployeeData[[#This Row],[Compa-Ratio]]&lt;0.85,"less than 0.85",IF(EmployeeData[[#This Row],[Compa-Ratio]]&lt;1,"0.85-&lt;1.00",IF(EmployeeData[[#This Row],[Compa-Ratio]]&lt;1.15,"1.00-&lt;1.15",IF(EmployeeData[[#This Row],[Compa-Ratio]]&gt;=1.15,"1.15+"))))</f>
        <v>0.85-&lt;1.00</v>
      </c>
      <c r="O603" t="s">
        <v>25</v>
      </c>
      <c r="P603" t="s">
        <v>26</v>
      </c>
      <c r="Q603">
        <v>25</v>
      </c>
      <c r="R60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03">
        <v>68</v>
      </c>
      <c r="T603" t="str" cm="1">
        <f t="array" ref="T603">_xlfn.IFS(EmployeeData[[#This Row],[Engagement Score]]&lt;50,"Low",EmployeeData[[#This Row],[Engagement Score]]
&lt;70,"Moderate",
EmployeeData[[#This Row],[Engagement Score]]&lt;85,"High",TRUE,"Very high")</f>
        <v>Moderate</v>
      </c>
      <c r="U603">
        <v>5</v>
      </c>
      <c r="V603">
        <v>2</v>
      </c>
      <c r="W603" t="s">
        <v>33</v>
      </c>
      <c r="X603" t="s">
        <v>26</v>
      </c>
      <c r="Y603">
        <v>36</v>
      </c>
      <c r="Z603" t="s">
        <v>26</v>
      </c>
      <c r="AA603">
        <f>IF(EmployeeData[[#This Row],[Attrition]]="Yes",1,0)</f>
        <v>0</v>
      </c>
    </row>
    <row r="604" spans="1:27">
      <c r="A604" t="s">
        <v>655</v>
      </c>
      <c r="B604" t="str">
        <f>VLOOKUP(EmployeeData[[#This Row],[Employee ID]],GenderData[#All],2,FALSE)</f>
        <v>Male</v>
      </c>
      <c r="C604" t="s">
        <v>43</v>
      </c>
      <c r="D604" t="s">
        <v>44</v>
      </c>
      <c r="E604" t="s">
        <v>23</v>
      </c>
      <c r="F604" t="s">
        <v>24</v>
      </c>
      <c r="G604">
        <v>35</v>
      </c>
      <c r="H604" t="str">
        <f>IF(EmployeeData[[#This Row],[Age]]&lt;=31,"18-31",IF(EmployeeData[[#This Row],[Age]]&lt;=45,"32-45",IF(EmployeeData[[#This Row],[Age]]&lt;=59,"46-59",IF(EmployeeData[[#This Row],[Age]]&lt;=73,"60-73"))))</f>
        <v>32-45</v>
      </c>
      <c r="I604">
        <v>2.2999999999999998</v>
      </c>
      <c r="J60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04">
        <v>2.2999999999999998</v>
      </c>
      <c r="L604" s="2">
        <v>62300</v>
      </c>
      <c r="M604" s="3">
        <v>1.29</v>
      </c>
      <c r="N604" s="3" t="str">
        <f>IF(EmployeeData[[#This Row],[Compa-Ratio]]&lt;0.85,"less than 0.85",IF(EmployeeData[[#This Row],[Compa-Ratio]]&lt;1,"0.85-&lt;1.00",IF(EmployeeData[[#This Row],[Compa-Ratio]]&lt;1.15,"1.00-&lt;1.15",IF(EmployeeData[[#This Row],[Compa-Ratio]]&gt;=1.15,"1.15+"))))</f>
        <v>1.15+</v>
      </c>
      <c r="O604" t="s">
        <v>75</v>
      </c>
      <c r="P604" t="s">
        <v>26</v>
      </c>
      <c r="Q604">
        <v>6</v>
      </c>
      <c r="R60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04">
        <v>79</v>
      </c>
      <c r="T604" t="str" cm="1">
        <f t="array" ref="T604">_xlfn.IFS(EmployeeData[[#This Row],[Engagement Score]]&lt;50,"Low",EmployeeData[[#This Row],[Engagement Score]]
&lt;70,"Moderate",
EmployeeData[[#This Row],[Engagement Score]]&lt;85,"High",TRUE,"Very high")</f>
        <v>High</v>
      </c>
      <c r="U604">
        <v>6</v>
      </c>
      <c r="V604">
        <v>2.2000000000000002</v>
      </c>
      <c r="W604" t="s">
        <v>50</v>
      </c>
      <c r="X604" t="s">
        <v>26</v>
      </c>
      <c r="Y604">
        <v>25</v>
      </c>
      <c r="Z604" t="s">
        <v>26</v>
      </c>
      <c r="AA604">
        <f>IF(EmployeeData[[#This Row],[Attrition]]="Yes",1,0)</f>
        <v>0</v>
      </c>
    </row>
    <row r="605" spans="1:27">
      <c r="A605" t="s">
        <v>656</v>
      </c>
      <c r="B605" t="str">
        <f>VLOOKUP(EmployeeData[[#This Row],[Employee ID]],GenderData[#All],2,FALSE)</f>
        <v>Female</v>
      </c>
      <c r="C605" t="s">
        <v>48</v>
      </c>
      <c r="D605" t="s">
        <v>49</v>
      </c>
      <c r="E605" t="s">
        <v>31</v>
      </c>
      <c r="F605" t="s">
        <v>24</v>
      </c>
      <c r="G605">
        <v>26</v>
      </c>
      <c r="H605" t="str">
        <f>IF(EmployeeData[[#This Row],[Age]]&lt;=31,"18-31",IF(EmployeeData[[#This Row],[Age]]&lt;=45,"32-45",IF(EmployeeData[[#This Row],[Age]]&lt;=59,"46-59",IF(EmployeeData[[#This Row],[Age]]&lt;=73,"60-73"))))</f>
        <v>18-31</v>
      </c>
      <c r="I605">
        <v>6.9</v>
      </c>
      <c r="J60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05">
        <v>0.8</v>
      </c>
      <c r="L605" s="2">
        <v>46800</v>
      </c>
      <c r="M605" s="3">
        <v>0.94</v>
      </c>
      <c r="N605" s="3" t="str">
        <f>IF(EmployeeData[[#This Row],[Compa-Ratio]]&lt;0.85,"less than 0.85",IF(EmployeeData[[#This Row],[Compa-Ratio]]&lt;1,"0.85-&lt;1.00",IF(EmployeeData[[#This Row],[Compa-Ratio]]&lt;1.15,"1.00-&lt;1.15",IF(EmployeeData[[#This Row],[Compa-Ratio]]&gt;=1.15,"1.15+"))))</f>
        <v>0.85-&lt;1.00</v>
      </c>
      <c r="O605" t="s">
        <v>25</v>
      </c>
      <c r="P605" t="s">
        <v>38</v>
      </c>
      <c r="Q605">
        <v>19</v>
      </c>
      <c r="R60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05">
        <v>73</v>
      </c>
      <c r="T605" t="str" cm="1">
        <f t="array" ref="T605">_xlfn.IFS(EmployeeData[[#This Row],[Engagement Score]]&lt;50,"Low",EmployeeData[[#This Row],[Engagement Score]]
&lt;70,"Moderate",
EmployeeData[[#This Row],[Engagement Score]]&lt;85,"High",TRUE,"Very high")</f>
        <v>High</v>
      </c>
      <c r="U605">
        <v>2</v>
      </c>
      <c r="V605">
        <v>4.5</v>
      </c>
      <c r="W605" t="s">
        <v>27</v>
      </c>
      <c r="X605" t="s">
        <v>26</v>
      </c>
      <c r="Y605">
        <v>32</v>
      </c>
      <c r="Z605" t="s">
        <v>26</v>
      </c>
      <c r="AA605">
        <f>IF(EmployeeData[[#This Row],[Attrition]]="Yes",1,0)</f>
        <v>0</v>
      </c>
    </row>
    <row r="606" spans="1:27">
      <c r="A606" t="s">
        <v>657</v>
      </c>
      <c r="B606" t="str">
        <f>VLOOKUP(EmployeeData[[#This Row],[Employee ID]],GenderData[#All],2,FALSE)</f>
        <v>Female</v>
      </c>
      <c r="C606" t="s">
        <v>48</v>
      </c>
      <c r="D606" t="s">
        <v>49</v>
      </c>
      <c r="E606" t="s">
        <v>23</v>
      </c>
      <c r="F606" t="s">
        <v>62</v>
      </c>
      <c r="G606">
        <v>47</v>
      </c>
      <c r="H606" t="str">
        <f>IF(EmployeeData[[#This Row],[Age]]&lt;=31,"18-31",IF(EmployeeData[[#This Row],[Age]]&lt;=45,"32-45",IF(EmployeeData[[#This Row],[Age]]&lt;=59,"46-59",IF(EmployeeData[[#This Row],[Age]]&lt;=73,"60-73"))))</f>
        <v>46-59</v>
      </c>
      <c r="I606">
        <v>4.4000000000000004</v>
      </c>
      <c r="J60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06">
        <v>3.9</v>
      </c>
      <c r="L606" s="2">
        <v>40400</v>
      </c>
      <c r="M606" s="3">
        <v>1.1399999999999999</v>
      </c>
      <c r="N606" s="3" t="str">
        <f>IF(EmployeeData[[#This Row],[Compa-Ratio]]&lt;0.85,"less than 0.85",IF(EmployeeData[[#This Row],[Compa-Ratio]]&lt;1,"0.85-&lt;1.00",IF(EmployeeData[[#This Row],[Compa-Ratio]]&lt;1.15,"1.00-&lt;1.15",IF(EmployeeData[[#This Row],[Compa-Ratio]]&gt;=1.15,"1.15+"))))</f>
        <v>1.00-&lt;1.15</v>
      </c>
      <c r="O606" t="s">
        <v>53</v>
      </c>
      <c r="P606" t="s">
        <v>26</v>
      </c>
      <c r="Q606">
        <v>13</v>
      </c>
      <c r="R60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06">
        <v>43</v>
      </c>
      <c r="T606" t="str" cm="1">
        <f t="array" ref="T606">_xlfn.IFS(EmployeeData[[#This Row],[Engagement Score]]&lt;50,"Low",EmployeeData[[#This Row],[Engagement Score]]
&lt;70,"Moderate",
EmployeeData[[#This Row],[Engagement Score]]&lt;85,"High",TRUE,"Very high")</f>
        <v>Low</v>
      </c>
      <c r="U606">
        <v>7</v>
      </c>
      <c r="V606">
        <v>6.9</v>
      </c>
      <c r="W606" t="s">
        <v>33</v>
      </c>
      <c r="X606" t="s">
        <v>26</v>
      </c>
      <c r="Y606">
        <v>24</v>
      </c>
      <c r="Z606" t="s">
        <v>26</v>
      </c>
      <c r="AA606">
        <f>IF(EmployeeData[[#This Row],[Attrition]]="Yes",1,0)</f>
        <v>0</v>
      </c>
    </row>
    <row r="607" spans="1:27">
      <c r="A607" t="s">
        <v>658</v>
      </c>
      <c r="B607" t="str">
        <f>VLOOKUP(EmployeeData[[#This Row],[Employee ID]],GenderData[#All],2,FALSE)</f>
        <v>Female</v>
      </c>
      <c r="C607" t="s">
        <v>21</v>
      </c>
      <c r="D607" t="s">
        <v>22</v>
      </c>
      <c r="E607" t="s">
        <v>23</v>
      </c>
      <c r="F607" t="s">
        <v>32</v>
      </c>
      <c r="G607">
        <v>32</v>
      </c>
      <c r="H607" t="str">
        <f>IF(EmployeeData[[#This Row],[Age]]&lt;=31,"18-31",IF(EmployeeData[[#This Row],[Age]]&lt;=45,"32-45",IF(EmployeeData[[#This Row],[Age]]&lt;=59,"46-59",IF(EmployeeData[[#This Row],[Age]]&lt;=73,"60-73"))))</f>
        <v>32-45</v>
      </c>
      <c r="I607">
        <v>5.7</v>
      </c>
      <c r="J60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07">
        <v>5.7</v>
      </c>
      <c r="L607" s="2">
        <v>71800</v>
      </c>
      <c r="M607" s="3">
        <v>1.1200000000000001</v>
      </c>
      <c r="N607" s="3" t="str">
        <f>IF(EmployeeData[[#This Row],[Compa-Ratio]]&lt;0.85,"less than 0.85",IF(EmployeeData[[#This Row],[Compa-Ratio]]&lt;1,"0.85-&lt;1.00",IF(EmployeeData[[#This Row],[Compa-Ratio]]&lt;1.15,"1.00-&lt;1.15",IF(EmployeeData[[#This Row],[Compa-Ratio]]&gt;=1.15,"1.15+"))))</f>
        <v>1.00-&lt;1.15</v>
      </c>
      <c r="O607" t="s">
        <v>25</v>
      </c>
      <c r="P607" t="s">
        <v>26</v>
      </c>
      <c r="Q607">
        <v>9</v>
      </c>
      <c r="R6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07">
        <v>84</v>
      </c>
      <c r="T607" t="str" cm="1">
        <f t="array" ref="T607">_xlfn.IFS(EmployeeData[[#This Row],[Engagement Score]]&lt;50,"Low",EmployeeData[[#This Row],[Engagement Score]]
&lt;70,"Moderate",
EmployeeData[[#This Row],[Engagement Score]]&lt;85,"High",TRUE,"Very high")</f>
        <v>High</v>
      </c>
      <c r="U607">
        <v>0</v>
      </c>
      <c r="V607">
        <v>2.2000000000000002</v>
      </c>
      <c r="W607" t="s">
        <v>33</v>
      </c>
      <c r="X607" t="s">
        <v>26</v>
      </c>
      <c r="Y607">
        <v>24</v>
      </c>
      <c r="Z607" t="s">
        <v>26</v>
      </c>
      <c r="AA607">
        <f>IF(EmployeeData[[#This Row],[Attrition]]="Yes",1,0)</f>
        <v>0</v>
      </c>
    </row>
    <row r="608" spans="1:27">
      <c r="A608" t="s">
        <v>659</v>
      </c>
      <c r="B608" t="str">
        <f>VLOOKUP(EmployeeData[[#This Row],[Employee ID]],GenderData[#All],2,FALSE)</f>
        <v>Female</v>
      </c>
      <c r="C608" t="s">
        <v>43</v>
      </c>
      <c r="D608" t="s">
        <v>44</v>
      </c>
      <c r="E608" t="s">
        <v>45</v>
      </c>
      <c r="F608" t="s">
        <v>62</v>
      </c>
      <c r="G608">
        <v>28</v>
      </c>
      <c r="H608" t="str">
        <f>IF(EmployeeData[[#This Row],[Age]]&lt;=31,"18-31",IF(EmployeeData[[#This Row],[Age]]&lt;=45,"32-45",IF(EmployeeData[[#This Row],[Age]]&lt;=59,"46-59",IF(EmployeeData[[#This Row],[Age]]&lt;=73,"60-73"))))</f>
        <v>18-31</v>
      </c>
      <c r="I608">
        <v>5.9</v>
      </c>
      <c r="J60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08">
        <v>0.6</v>
      </c>
      <c r="L608" s="2">
        <v>36900</v>
      </c>
      <c r="M608" s="3">
        <v>1</v>
      </c>
      <c r="N608" s="3" t="str">
        <f>IF(EmployeeData[[#This Row],[Compa-Ratio]]&lt;0.85,"less than 0.85",IF(EmployeeData[[#This Row],[Compa-Ratio]]&lt;1,"0.85-&lt;1.00",IF(EmployeeData[[#This Row],[Compa-Ratio]]&lt;1.15,"1.00-&lt;1.15",IF(EmployeeData[[#This Row],[Compa-Ratio]]&gt;=1.15,"1.15+"))))</f>
        <v>1.00-&lt;1.15</v>
      </c>
      <c r="O608" t="s">
        <v>75</v>
      </c>
      <c r="P608" t="s">
        <v>38</v>
      </c>
      <c r="Q608">
        <v>39</v>
      </c>
      <c r="R60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08">
        <v>75</v>
      </c>
      <c r="T608" t="str" cm="1">
        <f t="array" ref="T608">_xlfn.IFS(EmployeeData[[#This Row],[Engagement Score]]&lt;50,"Low",EmployeeData[[#This Row],[Engagement Score]]
&lt;70,"Moderate",
EmployeeData[[#This Row],[Engagement Score]]&lt;85,"High",TRUE,"Very high")</f>
        <v>High</v>
      </c>
      <c r="U608">
        <v>4</v>
      </c>
      <c r="V608">
        <v>5</v>
      </c>
      <c r="W608" t="s">
        <v>33</v>
      </c>
      <c r="X608" t="s">
        <v>26</v>
      </c>
      <c r="Y608">
        <v>25</v>
      </c>
      <c r="Z608" t="s">
        <v>38</v>
      </c>
      <c r="AA608">
        <f>IF(EmployeeData[[#This Row],[Attrition]]="Yes",1,0)</f>
        <v>1</v>
      </c>
    </row>
    <row r="609" spans="1:27">
      <c r="A609" t="s">
        <v>660</v>
      </c>
      <c r="B609" t="str">
        <f>VLOOKUP(EmployeeData[[#This Row],[Employee ID]],GenderData[#All],2,FALSE)</f>
        <v>Male</v>
      </c>
      <c r="C609" t="s">
        <v>21</v>
      </c>
      <c r="D609" t="s">
        <v>22</v>
      </c>
      <c r="E609" t="s">
        <v>23</v>
      </c>
      <c r="F609" t="s">
        <v>36</v>
      </c>
      <c r="G609">
        <v>40</v>
      </c>
      <c r="H609" t="str">
        <f>IF(EmployeeData[[#This Row],[Age]]&lt;=31,"18-31",IF(EmployeeData[[#This Row],[Age]]&lt;=45,"32-45",IF(EmployeeData[[#This Row],[Age]]&lt;=59,"46-59",IF(EmployeeData[[#This Row],[Age]]&lt;=73,"60-73"))))</f>
        <v>32-45</v>
      </c>
      <c r="I609">
        <v>1.8</v>
      </c>
      <c r="J60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09">
        <v>0.8</v>
      </c>
      <c r="L609" s="2">
        <v>70800</v>
      </c>
      <c r="M609" s="3">
        <v>0.84</v>
      </c>
      <c r="N609" s="3" t="str">
        <f>IF(EmployeeData[[#This Row],[Compa-Ratio]]&lt;0.85,"less than 0.85",IF(EmployeeData[[#This Row],[Compa-Ratio]]&lt;1,"0.85-&lt;1.00",IF(EmployeeData[[#This Row],[Compa-Ratio]]&lt;1.15,"1.00-&lt;1.15",IF(EmployeeData[[#This Row],[Compa-Ratio]]&gt;=1.15,"1.15+"))))</f>
        <v>less than 0.85</v>
      </c>
      <c r="O609" t="s">
        <v>75</v>
      </c>
      <c r="P609" t="s">
        <v>38</v>
      </c>
      <c r="Q609">
        <v>20</v>
      </c>
      <c r="R6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09">
        <v>67</v>
      </c>
      <c r="T609" t="str" cm="1">
        <f t="array" ref="T609">_xlfn.IFS(EmployeeData[[#This Row],[Engagement Score]]&lt;50,"Low",EmployeeData[[#This Row],[Engagement Score]]
&lt;70,"Moderate",
EmployeeData[[#This Row],[Engagement Score]]&lt;85,"High",TRUE,"Very high")</f>
        <v>Moderate</v>
      </c>
      <c r="U609">
        <v>1</v>
      </c>
      <c r="V609">
        <v>1.9</v>
      </c>
      <c r="W609" t="s">
        <v>27</v>
      </c>
      <c r="X609" t="s">
        <v>26</v>
      </c>
      <c r="Y609">
        <v>22</v>
      </c>
      <c r="Z609" t="s">
        <v>26</v>
      </c>
      <c r="AA609">
        <f>IF(EmployeeData[[#This Row],[Attrition]]="Yes",1,0)</f>
        <v>0</v>
      </c>
    </row>
    <row r="610" spans="1:27">
      <c r="A610" t="s">
        <v>661</v>
      </c>
      <c r="B610" t="str">
        <f>VLOOKUP(EmployeeData[[#This Row],[Employee ID]],GenderData[#All],2,FALSE)</f>
        <v>Male</v>
      </c>
      <c r="C610" t="s">
        <v>21</v>
      </c>
      <c r="D610" t="s">
        <v>22</v>
      </c>
      <c r="E610" t="s">
        <v>23</v>
      </c>
      <c r="F610" t="s">
        <v>24</v>
      </c>
      <c r="G610">
        <v>31</v>
      </c>
      <c r="H610" t="str">
        <f>IF(EmployeeData[[#This Row],[Age]]&lt;=31,"18-31",IF(EmployeeData[[#This Row],[Age]]&lt;=45,"32-45",IF(EmployeeData[[#This Row],[Age]]&lt;=59,"46-59",IF(EmployeeData[[#This Row],[Age]]&lt;=73,"60-73"))))</f>
        <v>18-31</v>
      </c>
      <c r="I610">
        <v>6.9</v>
      </c>
      <c r="J61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10">
        <v>0.5</v>
      </c>
      <c r="L610" s="2">
        <v>35100</v>
      </c>
      <c r="M610" s="3">
        <v>0.72</v>
      </c>
      <c r="N610" s="3" t="str">
        <f>IF(EmployeeData[[#This Row],[Compa-Ratio]]&lt;0.85,"less than 0.85",IF(EmployeeData[[#This Row],[Compa-Ratio]]&lt;1,"0.85-&lt;1.00",IF(EmployeeData[[#This Row],[Compa-Ratio]]&lt;1.15,"1.00-&lt;1.15",IF(EmployeeData[[#This Row],[Compa-Ratio]]&gt;=1.15,"1.15+"))))</f>
        <v>less than 0.85</v>
      </c>
      <c r="O610" t="s">
        <v>25</v>
      </c>
      <c r="P610" t="s">
        <v>26</v>
      </c>
      <c r="Q610">
        <v>22</v>
      </c>
      <c r="R61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10">
        <v>77</v>
      </c>
      <c r="T610" t="str" cm="1">
        <f t="array" ref="T610">_xlfn.IFS(EmployeeData[[#This Row],[Engagement Score]]&lt;50,"Low",EmployeeData[[#This Row],[Engagement Score]]
&lt;70,"Moderate",
EmployeeData[[#This Row],[Engagement Score]]&lt;85,"High",TRUE,"Very high")</f>
        <v>High</v>
      </c>
      <c r="U610">
        <v>5</v>
      </c>
      <c r="V610">
        <v>1.2</v>
      </c>
      <c r="W610" t="s">
        <v>33</v>
      </c>
      <c r="X610" t="s">
        <v>26</v>
      </c>
      <c r="Y610">
        <v>4</v>
      </c>
      <c r="Z610" t="s">
        <v>26</v>
      </c>
      <c r="AA610">
        <f>IF(EmployeeData[[#This Row],[Attrition]]="Yes",1,0)</f>
        <v>0</v>
      </c>
    </row>
    <row r="611" spans="1:27">
      <c r="A611" t="s">
        <v>662</v>
      </c>
      <c r="B611" t="str">
        <f>VLOOKUP(EmployeeData[[#This Row],[Employee ID]],GenderData[#All],2,FALSE)</f>
        <v>Female</v>
      </c>
      <c r="C611" t="s">
        <v>35</v>
      </c>
      <c r="D611" t="s">
        <v>22</v>
      </c>
      <c r="E611" t="s">
        <v>73</v>
      </c>
      <c r="F611" t="s">
        <v>32</v>
      </c>
      <c r="G611">
        <v>33</v>
      </c>
      <c r="H611" t="str">
        <f>IF(EmployeeData[[#This Row],[Age]]&lt;=31,"18-31",IF(EmployeeData[[#This Row],[Age]]&lt;=45,"32-45",IF(EmployeeData[[#This Row],[Age]]&lt;=59,"46-59",IF(EmployeeData[[#This Row],[Age]]&lt;=73,"60-73"))))</f>
        <v>32-45</v>
      </c>
      <c r="I611">
        <v>1.3</v>
      </c>
      <c r="J61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11">
        <v>1.3</v>
      </c>
      <c r="L611" s="2">
        <v>66700</v>
      </c>
      <c r="M611" s="3">
        <v>1.08</v>
      </c>
      <c r="N611" s="3" t="str">
        <f>IF(EmployeeData[[#This Row],[Compa-Ratio]]&lt;0.85,"less than 0.85",IF(EmployeeData[[#This Row],[Compa-Ratio]]&lt;1,"0.85-&lt;1.00",IF(EmployeeData[[#This Row],[Compa-Ratio]]&lt;1.15,"1.00-&lt;1.15",IF(EmployeeData[[#This Row],[Compa-Ratio]]&gt;=1.15,"1.15+"))))</f>
        <v>1.00-&lt;1.15</v>
      </c>
      <c r="O611" t="s">
        <v>25</v>
      </c>
      <c r="P611" t="s">
        <v>26</v>
      </c>
      <c r="Q611">
        <v>26</v>
      </c>
      <c r="R61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11">
        <v>86</v>
      </c>
      <c r="T611" t="str" cm="1">
        <f t="array" ref="T611">_xlfn.IFS(EmployeeData[[#This Row],[Engagement Score]]&lt;50,"Low",EmployeeData[[#This Row],[Engagement Score]]
&lt;70,"Moderate",
EmployeeData[[#This Row],[Engagement Score]]&lt;85,"High",TRUE,"Very high")</f>
        <v>Very high</v>
      </c>
      <c r="U611">
        <v>3</v>
      </c>
      <c r="V611">
        <v>4.4000000000000004</v>
      </c>
      <c r="W611" t="s">
        <v>33</v>
      </c>
      <c r="X611" t="s">
        <v>26</v>
      </c>
      <c r="Y611">
        <v>15</v>
      </c>
      <c r="Z611" t="s">
        <v>26</v>
      </c>
      <c r="AA611">
        <f>IF(EmployeeData[[#This Row],[Attrition]]="Yes",1,0)</f>
        <v>0</v>
      </c>
    </row>
    <row r="612" spans="1:27">
      <c r="A612" t="s">
        <v>663</v>
      </c>
      <c r="B612" t="str">
        <f>VLOOKUP(EmployeeData[[#This Row],[Employee ID]],GenderData[#All],2,FALSE)</f>
        <v>Male</v>
      </c>
      <c r="C612" t="s">
        <v>48</v>
      </c>
      <c r="D612" t="s">
        <v>49</v>
      </c>
      <c r="E612" t="s">
        <v>23</v>
      </c>
      <c r="F612" t="s">
        <v>36</v>
      </c>
      <c r="G612">
        <v>40</v>
      </c>
      <c r="H612" t="str">
        <f>IF(EmployeeData[[#This Row],[Age]]&lt;=31,"18-31",IF(EmployeeData[[#This Row],[Age]]&lt;=45,"32-45",IF(EmployeeData[[#This Row],[Age]]&lt;=59,"46-59",IF(EmployeeData[[#This Row],[Age]]&lt;=73,"60-73"))))</f>
        <v>32-45</v>
      </c>
      <c r="I612">
        <v>2.2000000000000002</v>
      </c>
      <c r="J61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12">
        <v>2.2000000000000002</v>
      </c>
      <c r="L612" s="2">
        <v>71000</v>
      </c>
      <c r="M612" s="3">
        <v>0.85</v>
      </c>
      <c r="N612" s="3" t="str">
        <f>IF(EmployeeData[[#This Row],[Compa-Ratio]]&lt;0.85,"less than 0.85",IF(EmployeeData[[#This Row],[Compa-Ratio]]&lt;1,"0.85-&lt;1.00",IF(EmployeeData[[#This Row],[Compa-Ratio]]&lt;1.15,"1.00-&lt;1.15",IF(EmployeeData[[#This Row],[Compa-Ratio]]&gt;=1.15,"1.15+"))))</f>
        <v>0.85-&lt;1.00</v>
      </c>
      <c r="O612" t="s">
        <v>37</v>
      </c>
      <c r="P612" t="s">
        <v>38</v>
      </c>
      <c r="Q612">
        <v>3</v>
      </c>
      <c r="R61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12">
        <v>38</v>
      </c>
      <c r="T612" t="str" cm="1">
        <f t="array" ref="T612">_xlfn.IFS(EmployeeData[[#This Row],[Engagement Score]]&lt;50,"Low",EmployeeData[[#This Row],[Engagement Score]]
&lt;70,"Moderate",
EmployeeData[[#This Row],[Engagement Score]]&lt;85,"High",TRUE,"Very high")</f>
        <v>Low</v>
      </c>
      <c r="U612">
        <v>6</v>
      </c>
      <c r="V612">
        <v>1.9</v>
      </c>
      <c r="W612" t="s">
        <v>33</v>
      </c>
      <c r="X612" t="s">
        <v>26</v>
      </c>
      <c r="Y612">
        <v>27</v>
      </c>
      <c r="Z612" t="s">
        <v>26</v>
      </c>
      <c r="AA612">
        <f>IF(EmployeeData[[#This Row],[Attrition]]="Yes",1,0)</f>
        <v>0</v>
      </c>
    </row>
    <row r="613" spans="1:27">
      <c r="A613" t="s">
        <v>664</v>
      </c>
      <c r="B613" t="str">
        <f>VLOOKUP(EmployeeData[[#This Row],[Employee ID]],GenderData[#All],2,FALSE)</f>
        <v>Female</v>
      </c>
      <c r="C613" t="s">
        <v>52</v>
      </c>
      <c r="D613" t="s">
        <v>30</v>
      </c>
      <c r="E613" t="s">
        <v>45</v>
      </c>
      <c r="F613" t="s">
        <v>32</v>
      </c>
      <c r="G613">
        <v>35</v>
      </c>
      <c r="H613" t="str">
        <f>IF(EmployeeData[[#This Row],[Age]]&lt;=31,"18-31",IF(EmployeeData[[#This Row],[Age]]&lt;=45,"32-45",IF(EmployeeData[[#This Row],[Age]]&lt;=59,"46-59",IF(EmployeeData[[#This Row],[Age]]&lt;=73,"60-73"))))</f>
        <v>32-45</v>
      </c>
      <c r="I613">
        <v>5.8</v>
      </c>
      <c r="J61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13">
        <v>3.5</v>
      </c>
      <c r="L613" s="2">
        <v>63200</v>
      </c>
      <c r="M613" s="3">
        <v>0.97</v>
      </c>
      <c r="N613" s="3" t="str">
        <f>IF(EmployeeData[[#This Row],[Compa-Ratio]]&lt;0.85,"less than 0.85",IF(EmployeeData[[#This Row],[Compa-Ratio]]&lt;1,"0.85-&lt;1.00",IF(EmployeeData[[#This Row],[Compa-Ratio]]&lt;1.15,"1.00-&lt;1.15",IF(EmployeeData[[#This Row],[Compa-Ratio]]&gt;=1.15,"1.15+"))))</f>
        <v>0.85-&lt;1.00</v>
      </c>
      <c r="O613" t="s">
        <v>25</v>
      </c>
      <c r="P613" t="s">
        <v>26</v>
      </c>
      <c r="Q613">
        <v>32</v>
      </c>
      <c r="R61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13">
        <v>70</v>
      </c>
      <c r="T613" t="str" cm="1">
        <f t="array" ref="T613">_xlfn.IFS(EmployeeData[[#This Row],[Engagement Score]]&lt;50,"Low",EmployeeData[[#This Row],[Engagement Score]]
&lt;70,"Moderate",
EmployeeData[[#This Row],[Engagement Score]]&lt;85,"High",TRUE,"Very high")</f>
        <v>High</v>
      </c>
      <c r="U613">
        <v>4</v>
      </c>
      <c r="V613">
        <v>1.4</v>
      </c>
      <c r="W613" t="s">
        <v>33</v>
      </c>
      <c r="X613" t="s">
        <v>26</v>
      </c>
      <c r="Y613">
        <v>21</v>
      </c>
      <c r="Z613" t="s">
        <v>38</v>
      </c>
      <c r="AA613">
        <f>IF(EmployeeData[[#This Row],[Attrition]]="Yes",1,0)</f>
        <v>1</v>
      </c>
    </row>
    <row r="614" spans="1:27">
      <c r="A614" t="s">
        <v>665</v>
      </c>
      <c r="B614" t="str">
        <f>VLOOKUP(EmployeeData[[#This Row],[Employee ID]],GenderData[#All],2,FALSE)</f>
        <v>Female</v>
      </c>
      <c r="C614" t="s">
        <v>40</v>
      </c>
      <c r="D614" t="s">
        <v>40</v>
      </c>
      <c r="E614" t="s">
        <v>23</v>
      </c>
      <c r="F614" t="s">
        <v>32</v>
      </c>
      <c r="G614">
        <v>59</v>
      </c>
      <c r="H614" t="str">
        <f>IF(EmployeeData[[#This Row],[Age]]&lt;=31,"18-31",IF(EmployeeData[[#This Row],[Age]]&lt;=45,"32-45",IF(EmployeeData[[#This Row],[Age]]&lt;=59,"46-59",IF(EmployeeData[[#This Row],[Age]]&lt;=73,"60-73"))))</f>
        <v>46-59</v>
      </c>
      <c r="I614">
        <v>1.7</v>
      </c>
      <c r="J61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14">
        <v>1.7</v>
      </c>
      <c r="L614" s="2">
        <v>53500</v>
      </c>
      <c r="M614" s="3">
        <v>0.86</v>
      </c>
      <c r="N614" s="3" t="str">
        <f>IF(EmployeeData[[#This Row],[Compa-Ratio]]&lt;0.85,"less than 0.85",IF(EmployeeData[[#This Row],[Compa-Ratio]]&lt;1,"0.85-&lt;1.00",IF(EmployeeData[[#This Row],[Compa-Ratio]]&lt;1.15,"1.00-&lt;1.15",IF(EmployeeData[[#This Row],[Compa-Ratio]]&gt;=1.15,"1.15+"))))</f>
        <v>0.85-&lt;1.00</v>
      </c>
      <c r="O614" t="s">
        <v>25</v>
      </c>
      <c r="P614" t="s">
        <v>26</v>
      </c>
      <c r="Q614">
        <v>1</v>
      </c>
      <c r="R61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14">
        <v>50</v>
      </c>
      <c r="T614" t="str" cm="1">
        <f t="array" ref="T614">_xlfn.IFS(EmployeeData[[#This Row],[Engagement Score]]&lt;50,"Low",EmployeeData[[#This Row],[Engagement Score]]
&lt;70,"Moderate",
EmployeeData[[#This Row],[Engagement Score]]&lt;85,"High",TRUE,"Very high")</f>
        <v>Moderate</v>
      </c>
      <c r="U614">
        <v>6</v>
      </c>
      <c r="V614">
        <v>1.2</v>
      </c>
      <c r="W614" t="s">
        <v>33</v>
      </c>
      <c r="X614" t="s">
        <v>26</v>
      </c>
      <c r="Y614">
        <v>22</v>
      </c>
      <c r="Z614" t="s">
        <v>26</v>
      </c>
      <c r="AA614">
        <f>IF(EmployeeData[[#This Row],[Attrition]]="Yes",1,0)</f>
        <v>0</v>
      </c>
    </row>
    <row r="615" spans="1:27">
      <c r="A615" t="s">
        <v>666</v>
      </c>
      <c r="B615" t="str">
        <f>VLOOKUP(EmployeeData[[#This Row],[Employee ID]],GenderData[#All],2,FALSE)</f>
        <v>Female</v>
      </c>
      <c r="C615" t="s">
        <v>48</v>
      </c>
      <c r="D615" t="s">
        <v>49</v>
      </c>
      <c r="E615" t="s">
        <v>23</v>
      </c>
      <c r="F615" t="s">
        <v>24</v>
      </c>
      <c r="G615">
        <v>37</v>
      </c>
      <c r="H615" t="str">
        <f>IF(EmployeeData[[#This Row],[Age]]&lt;=31,"18-31",IF(EmployeeData[[#This Row],[Age]]&lt;=45,"32-45",IF(EmployeeData[[#This Row],[Age]]&lt;=59,"46-59",IF(EmployeeData[[#This Row],[Age]]&lt;=73,"60-73"))))</f>
        <v>32-45</v>
      </c>
      <c r="I615">
        <v>0.6</v>
      </c>
      <c r="J615"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615">
        <v>0.6</v>
      </c>
      <c r="L615" s="2">
        <v>46600</v>
      </c>
      <c r="M615" s="3">
        <v>0.95</v>
      </c>
      <c r="N615" s="3" t="str">
        <f>IF(EmployeeData[[#This Row],[Compa-Ratio]]&lt;0.85,"less than 0.85",IF(EmployeeData[[#This Row],[Compa-Ratio]]&lt;1,"0.85-&lt;1.00",IF(EmployeeData[[#This Row],[Compa-Ratio]]&lt;1.15,"1.00-&lt;1.15",IF(EmployeeData[[#This Row],[Compa-Ratio]]&gt;=1.15,"1.15+"))))</f>
        <v>0.85-&lt;1.00</v>
      </c>
      <c r="O615" t="s">
        <v>37</v>
      </c>
      <c r="P615" t="s">
        <v>26</v>
      </c>
      <c r="Q615">
        <v>9</v>
      </c>
      <c r="R61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15">
        <v>78</v>
      </c>
      <c r="T615" t="str" cm="1">
        <f t="array" ref="T615">_xlfn.IFS(EmployeeData[[#This Row],[Engagement Score]]&lt;50,"Low",EmployeeData[[#This Row],[Engagement Score]]
&lt;70,"Moderate",
EmployeeData[[#This Row],[Engagement Score]]&lt;85,"High",TRUE,"Very high")</f>
        <v>High</v>
      </c>
      <c r="U615">
        <v>5</v>
      </c>
      <c r="V615">
        <v>0.6</v>
      </c>
      <c r="W615" t="s">
        <v>33</v>
      </c>
      <c r="X615" t="s">
        <v>38</v>
      </c>
      <c r="Y615">
        <v>20</v>
      </c>
      <c r="Z615" t="s">
        <v>26</v>
      </c>
      <c r="AA615">
        <f>IF(EmployeeData[[#This Row],[Attrition]]="Yes",1,0)</f>
        <v>0</v>
      </c>
    </row>
    <row r="616" spans="1:27">
      <c r="A616" t="s">
        <v>667</v>
      </c>
      <c r="B616" t="str">
        <f>VLOOKUP(EmployeeData[[#This Row],[Employee ID]],GenderData[#All],2,FALSE)</f>
        <v>Male</v>
      </c>
      <c r="C616" t="s">
        <v>52</v>
      </c>
      <c r="D616" t="s">
        <v>30</v>
      </c>
      <c r="E616" t="s">
        <v>45</v>
      </c>
      <c r="F616" t="s">
        <v>24</v>
      </c>
      <c r="G616">
        <v>44</v>
      </c>
      <c r="H616" t="str">
        <f>IF(EmployeeData[[#This Row],[Age]]&lt;=31,"18-31",IF(EmployeeData[[#This Row],[Age]]&lt;=45,"32-45",IF(EmployeeData[[#This Row],[Age]]&lt;=59,"46-59",IF(EmployeeData[[#This Row],[Age]]&lt;=73,"60-73"))))</f>
        <v>32-45</v>
      </c>
      <c r="I616">
        <v>5</v>
      </c>
      <c r="J61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16">
        <v>1.9</v>
      </c>
      <c r="L616" s="2">
        <v>48200</v>
      </c>
      <c r="M616" s="3">
        <v>1.06</v>
      </c>
      <c r="N616" s="3" t="str">
        <f>IF(EmployeeData[[#This Row],[Compa-Ratio]]&lt;0.85,"less than 0.85",IF(EmployeeData[[#This Row],[Compa-Ratio]]&lt;1,"0.85-&lt;1.00",IF(EmployeeData[[#This Row],[Compa-Ratio]]&lt;1.15,"1.00-&lt;1.15",IF(EmployeeData[[#This Row],[Compa-Ratio]]&gt;=1.15,"1.15+"))))</f>
        <v>1.00-&lt;1.15</v>
      </c>
      <c r="O616" t="s">
        <v>37</v>
      </c>
      <c r="P616" t="s">
        <v>38</v>
      </c>
      <c r="Q616">
        <v>12</v>
      </c>
      <c r="R61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16">
        <v>79</v>
      </c>
      <c r="T616" t="str" cm="1">
        <f t="array" ref="T616">_xlfn.IFS(EmployeeData[[#This Row],[Engagement Score]]&lt;50,"Low",EmployeeData[[#This Row],[Engagement Score]]
&lt;70,"Moderate",
EmployeeData[[#This Row],[Engagement Score]]&lt;85,"High",TRUE,"Very high")</f>
        <v>High</v>
      </c>
      <c r="U616">
        <v>9</v>
      </c>
      <c r="V616">
        <v>2.8</v>
      </c>
      <c r="W616" t="s">
        <v>50</v>
      </c>
      <c r="X616" t="s">
        <v>26</v>
      </c>
      <c r="Y616">
        <v>14</v>
      </c>
      <c r="Z616" t="s">
        <v>26</v>
      </c>
      <c r="AA616">
        <f>IF(EmployeeData[[#This Row],[Attrition]]="Yes",1,0)</f>
        <v>0</v>
      </c>
    </row>
    <row r="617" spans="1:27">
      <c r="A617" t="s">
        <v>668</v>
      </c>
      <c r="B617" t="str">
        <f>VLOOKUP(EmployeeData[[#This Row],[Employee ID]],GenderData[#All],2,FALSE)</f>
        <v>Female</v>
      </c>
      <c r="C617" t="s">
        <v>29</v>
      </c>
      <c r="D617" t="s">
        <v>30</v>
      </c>
      <c r="E617" t="s">
        <v>31</v>
      </c>
      <c r="F617" t="s">
        <v>32</v>
      </c>
      <c r="G617">
        <v>21</v>
      </c>
      <c r="H617" t="str">
        <f>IF(EmployeeData[[#This Row],[Age]]&lt;=31,"18-31",IF(EmployeeData[[#This Row],[Age]]&lt;=45,"32-45",IF(EmployeeData[[#This Row],[Age]]&lt;=59,"46-59",IF(EmployeeData[[#This Row],[Age]]&lt;=73,"60-73"))))</f>
        <v>18-31</v>
      </c>
      <c r="I617">
        <v>0.9</v>
      </c>
      <c r="J617"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617">
        <v>0.9</v>
      </c>
      <c r="L617" s="2">
        <v>63800</v>
      </c>
      <c r="M617" s="3">
        <v>1.08</v>
      </c>
      <c r="N617" s="3" t="str">
        <f>IF(EmployeeData[[#This Row],[Compa-Ratio]]&lt;0.85,"less than 0.85",IF(EmployeeData[[#This Row],[Compa-Ratio]]&lt;1,"0.85-&lt;1.00",IF(EmployeeData[[#This Row],[Compa-Ratio]]&lt;1.15,"1.00-&lt;1.15",IF(EmployeeData[[#This Row],[Compa-Ratio]]&gt;=1.15,"1.15+"))))</f>
        <v>1.00-&lt;1.15</v>
      </c>
      <c r="O617" t="s">
        <v>25</v>
      </c>
      <c r="P617" t="s">
        <v>26</v>
      </c>
      <c r="Q617">
        <v>21</v>
      </c>
      <c r="R61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17">
        <v>80</v>
      </c>
      <c r="T617" t="str" cm="1">
        <f t="array" ref="T617">_xlfn.IFS(EmployeeData[[#This Row],[Engagement Score]]&lt;50,"Low",EmployeeData[[#This Row],[Engagement Score]]
&lt;70,"Moderate",
EmployeeData[[#This Row],[Engagement Score]]&lt;85,"High",TRUE,"Very high")</f>
        <v>High</v>
      </c>
      <c r="U617">
        <v>9</v>
      </c>
      <c r="V617">
        <v>1.7</v>
      </c>
      <c r="W617" t="s">
        <v>33</v>
      </c>
      <c r="X617" t="s">
        <v>26</v>
      </c>
      <c r="Y617">
        <v>18</v>
      </c>
      <c r="Z617" t="s">
        <v>26</v>
      </c>
      <c r="AA617">
        <f>IF(EmployeeData[[#This Row],[Attrition]]="Yes",1,0)</f>
        <v>0</v>
      </c>
    </row>
    <row r="618" spans="1:27">
      <c r="A618" t="s">
        <v>669</v>
      </c>
      <c r="B618" t="str">
        <f>VLOOKUP(EmployeeData[[#This Row],[Employee ID]],GenderData[#All],2,FALSE)</f>
        <v>Male</v>
      </c>
      <c r="C618" t="s">
        <v>48</v>
      </c>
      <c r="D618" t="s">
        <v>49</v>
      </c>
      <c r="E618" t="s">
        <v>23</v>
      </c>
      <c r="F618" t="s">
        <v>59</v>
      </c>
      <c r="G618">
        <v>30</v>
      </c>
      <c r="H618" t="str">
        <f>IF(EmployeeData[[#This Row],[Age]]&lt;=31,"18-31",IF(EmployeeData[[#This Row],[Age]]&lt;=45,"32-45",IF(EmployeeData[[#This Row],[Age]]&lt;=59,"46-59",IF(EmployeeData[[#This Row],[Age]]&lt;=73,"60-73"))))</f>
        <v>18-31</v>
      </c>
      <c r="I618">
        <v>6.2</v>
      </c>
      <c r="J61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18">
        <v>0.8</v>
      </c>
      <c r="L618" s="2">
        <v>86000</v>
      </c>
      <c r="M618" s="3">
        <v>0.85</v>
      </c>
      <c r="N618" s="3" t="str">
        <f>IF(EmployeeData[[#This Row],[Compa-Ratio]]&lt;0.85,"less than 0.85",IF(EmployeeData[[#This Row],[Compa-Ratio]]&lt;1,"0.85-&lt;1.00",IF(EmployeeData[[#This Row],[Compa-Ratio]]&lt;1.15,"1.00-&lt;1.15",IF(EmployeeData[[#This Row],[Compa-Ratio]]&gt;=1.15,"1.15+"))))</f>
        <v>0.85-&lt;1.00</v>
      </c>
      <c r="O618" t="s">
        <v>25</v>
      </c>
      <c r="P618" t="s">
        <v>26</v>
      </c>
      <c r="Q618">
        <v>18</v>
      </c>
      <c r="R6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18">
        <v>61</v>
      </c>
      <c r="T618" t="str" cm="1">
        <f t="array" ref="T618">_xlfn.IFS(EmployeeData[[#This Row],[Engagement Score]]&lt;50,"Low",EmployeeData[[#This Row],[Engagement Score]]
&lt;70,"Moderate",
EmployeeData[[#This Row],[Engagement Score]]&lt;85,"High",TRUE,"Very high")</f>
        <v>Moderate</v>
      </c>
      <c r="U618">
        <v>2</v>
      </c>
      <c r="V618">
        <v>5.0999999999999996</v>
      </c>
      <c r="W618" t="s">
        <v>33</v>
      </c>
      <c r="X618" t="s">
        <v>26</v>
      </c>
      <c r="Y618">
        <v>20</v>
      </c>
      <c r="Z618" t="s">
        <v>26</v>
      </c>
      <c r="AA618">
        <f>IF(EmployeeData[[#This Row],[Attrition]]="Yes",1,0)</f>
        <v>0</v>
      </c>
    </row>
    <row r="619" spans="1:27">
      <c r="A619" t="s">
        <v>670</v>
      </c>
      <c r="B619" t="str">
        <f>VLOOKUP(EmployeeData[[#This Row],[Employee ID]],GenderData[#All],2,FALSE)</f>
        <v>Female</v>
      </c>
      <c r="C619" t="s">
        <v>66</v>
      </c>
      <c r="D619" t="s">
        <v>67</v>
      </c>
      <c r="E619" t="s">
        <v>45</v>
      </c>
      <c r="F619" t="s">
        <v>32</v>
      </c>
      <c r="G619">
        <v>28</v>
      </c>
      <c r="H619" t="str">
        <f>IF(EmployeeData[[#This Row],[Age]]&lt;=31,"18-31",IF(EmployeeData[[#This Row],[Age]]&lt;=45,"32-45",IF(EmployeeData[[#This Row],[Age]]&lt;=59,"46-59",IF(EmployeeData[[#This Row],[Age]]&lt;=73,"60-73"))))</f>
        <v>18-31</v>
      </c>
      <c r="I619">
        <v>3.1</v>
      </c>
      <c r="J6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19">
        <v>1.8</v>
      </c>
      <c r="L619" s="2">
        <v>70200</v>
      </c>
      <c r="M619" s="3">
        <v>1.1499999999999999</v>
      </c>
      <c r="N619" s="3" t="str">
        <f>IF(EmployeeData[[#This Row],[Compa-Ratio]]&lt;0.85,"less than 0.85",IF(EmployeeData[[#This Row],[Compa-Ratio]]&lt;1,"0.85-&lt;1.00",IF(EmployeeData[[#This Row],[Compa-Ratio]]&lt;1.15,"1.00-&lt;1.15",IF(EmployeeData[[#This Row],[Compa-Ratio]]&gt;=1.15,"1.15+"))))</f>
        <v>1.15+</v>
      </c>
      <c r="O619" t="s">
        <v>25</v>
      </c>
      <c r="P619" t="s">
        <v>38</v>
      </c>
      <c r="Q619">
        <v>14</v>
      </c>
      <c r="R6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19">
        <v>55</v>
      </c>
      <c r="T619" t="str" cm="1">
        <f t="array" ref="T619">_xlfn.IFS(EmployeeData[[#This Row],[Engagement Score]]&lt;50,"Low",EmployeeData[[#This Row],[Engagement Score]]
&lt;70,"Moderate",
EmployeeData[[#This Row],[Engagement Score]]&lt;85,"High",TRUE,"Very high")</f>
        <v>Moderate</v>
      </c>
      <c r="U619">
        <v>9</v>
      </c>
      <c r="V619">
        <v>8.1999999999999993</v>
      </c>
      <c r="W619" t="s">
        <v>50</v>
      </c>
      <c r="X619" t="s">
        <v>26</v>
      </c>
      <c r="Y619">
        <v>24</v>
      </c>
      <c r="Z619" t="s">
        <v>26</v>
      </c>
      <c r="AA619">
        <f>IF(EmployeeData[[#This Row],[Attrition]]="Yes",1,0)</f>
        <v>0</v>
      </c>
    </row>
    <row r="620" spans="1:27">
      <c r="A620" t="s">
        <v>671</v>
      </c>
      <c r="B620" t="str">
        <f>VLOOKUP(EmployeeData[[#This Row],[Employee ID]],GenderData[#All],2,FALSE)</f>
        <v>Female</v>
      </c>
      <c r="C620" t="s">
        <v>52</v>
      </c>
      <c r="D620" t="s">
        <v>30</v>
      </c>
      <c r="E620" t="s">
        <v>73</v>
      </c>
      <c r="F620" t="s">
        <v>32</v>
      </c>
      <c r="G620">
        <v>29</v>
      </c>
      <c r="H620" t="str">
        <f>IF(EmployeeData[[#This Row],[Age]]&lt;=31,"18-31",IF(EmployeeData[[#This Row],[Age]]&lt;=45,"32-45",IF(EmployeeData[[#This Row],[Age]]&lt;=59,"46-59",IF(EmployeeData[[#This Row],[Age]]&lt;=73,"60-73"))))</f>
        <v>18-31</v>
      </c>
      <c r="I620">
        <v>5</v>
      </c>
      <c r="J6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0">
        <v>0.8</v>
      </c>
      <c r="L620" s="2">
        <v>57900</v>
      </c>
      <c r="M620" s="3">
        <v>0.96</v>
      </c>
      <c r="N620" s="3" t="str">
        <f>IF(EmployeeData[[#This Row],[Compa-Ratio]]&lt;0.85,"less than 0.85",IF(EmployeeData[[#This Row],[Compa-Ratio]]&lt;1,"0.85-&lt;1.00",IF(EmployeeData[[#This Row],[Compa-Ratio]]&lt;1.15,"1.00-&lt;1.15",IF(EmployeeData[[#This Row],[Compa-Ratio]]&gt;=1.15,"1.15+"))))</f>
        <v>0.85-&lt;1.00</v>
      </c>
      <c r="O620" t="s">
        <v>25</v>
      </c>
      <c r="P620" t="s">
        <v>26</v>
      </c>
      <c r="Q620">
        <v>16</v>
      </c>
      <c r="R62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0">
        <v>67</v>
      </c>
      <c r="T620" t="str" cm="1">
        <f t="array" ref="T620">_xlfn.IFS(EmployeeData[[#This Row],[Engagement Score]]&lt;50,"Low",EmployeeData[[#This Row],[Engagement Score]]
&lt;70,"Moderate",
EmployeeData[[#This Row],[Engagement Score]]&lt;85,"High",TRUE,"Very high")</f>
        <v>Moderate</v>
      </c>
      <c r="U620">
        <v>6</v>
      </c>
      <c r="V620">
        <v>1.2</v>
      </c>
      <c r="W620" t="s">
        <v>33</v>
      </c>
      <c r="X620" t="s">
        <v>26</v>
      </c>
      <c r="Y620">
        <v>29</v>
      </c>
      <c r="Z620" t="s">
        <v>26</v>
      </c>
      <c r="AA620">
        <f>IF(EmployeeData[[#This Row],[Attrition]]="Yes",1,0)</f>
        <v>0</v>
      </c>
    </row>
    <row r="621" spans="1:27">
      <c r="A621" t="s">
        <v>672</v>
      </c>
      <c r="B621" t="str">
        <f>VLOOKUP(EmployeeData[[#This Row],[Employee ID]],GenderData[#All],2,FALSE)</f>
        <v>Male</v>
      </c>
      <c r="C621" t="s">
        <v>35</v>
      </c>
      <c r="D621" t="s">
        <v>22</v>
      </c>
      <c r="E621" t="s">
        <v>55</v>
      </c>
      <c r="F621" t="s">
        <v>32</v>
      </c>
      <c r="G621">
        <v>42</v>
      </c>
      <c r="H621" t="str">
        <f>IF(EmployeeData[[#This Row],[Age]]&lt;=31,"18-31",IF(EmployeeData[[#This Row],[Age]]&lt;=45,"32-45",IF(EmployeeData[[#This Row],[Age]]&lt;=59,"46-59",IF(EmployeeData[[#This Row],[Age]]&lt;=73,"60-73"))))</f>
        <v>32-45</v>
      </c>
      <c r="I621">
        <v>4.9000000000000004</v>
      </c>
      <c r="J62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21">
        <v>2.7</v>
      </c>
      <c r="L621" s="2">
        <v>50600</v>
      </c>
      <c r="M621" s="3">
        <v>0.8</v>
      </c>
      <c r="N621" s="3" t="str">
        <f>IF(EmployeeData[[#This Row],[Compa-Ratio]]&lt;0.85,"less than 0.85",IF(EmployeeData[[#This Row],[Compa-Ratio]]&lt;1,"0.85-&lt;1.00",IF(EmployeeData[[#This Row],[Compa-Ratio]]&lt;1.15,"1.00-&lt;1.15",IF(EmployeeData[[#This Row],[Compa-Ratio]]&gt;=1.15,"1.15+"))))</f>
        <v>less than 0.85</v>
      </c>
      <c r="O621" t="s">
        <v>25</v>
      </c>
      <c r="P621" t="s">
        <v>26</v>
      </c>
      <c r="Q621">
        <v>7</v>
      </c>
      <c r="R62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21">
        <v>72</v>
      </c>
      <c r="T621" t="str" cm="1">
        <f t="array" ref="T621">_xlfn.IFS(EmployeeData[[#This Row],[Engagement Score]]&lt;50,"Low",EmployeeData[[#This Row],[Engagement Score]]
&lt;70,"Moderate",
EmployeeData[[#This Row],[Engagement Score]]&lt;85,"High",TRUE,"Very high")</f>
        <v>High</v>
      </c>
      <c r="U621">
        <v>10</v>
      </c>
      <c r="V621">
        <v>0.8</v>
      </c>
      <c r="W621" t="s">
        <v>33</v>
      </c>
      <c r="X621" t="s">
        <v>38</v>
      </c>
      <c r="Y621">
        <v>22</v>
      </c>
      <c r="Z621" t="s">
        <v>38</v>
      </c>
      <c r="AA621">
        <f>IF(EmployeeData[[#This Row],[Attrition]]="Yes",1,0)</f>
        <v>1</v>
      </c>
    </row>
    <row r="622" spans="1:27">
      <c r="A622" t="s">
        <v>673</v>
      </c>
      <c r="B622" t="str">
        <f>VLOOKUP(EmployeeData[[#This Row],[Employee ID]],GenderData[#All],2,FALSE)</f>
        <v>Male</v>
      </c>
      <c r="C622" t="s">
        <v>43</v>
      </c>
      <c r="D622" t="s">
        <v>44</v>
      </c>
      <c r="E622" t="s">
        <v>23</v>
      </c>
      <c r="F622" t="s">
        <v>24</v>
      </c>
      <c r="G622">
        <v>47</v>
      </c>
      <c r="H622" t="str">
        <f>IF(EmployeeData[[#This Row],[Age]]&lt;=31,"18-31",IF(EmployeeData[[#This Row],[Age]]&lt;=45,"32-45",IF(EmployeeData[[#This Row],[Age]]&lt;=59,"46-59",IF(EmployeeData[[#This Row],[Age]]&lt;=73,"60-73"))))</f>
        <v>46-59</v>
      </c>
      <c r="I622">
        <v>6.5</v>
      </c>
      <c r="J62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2">
        <v>0.8</v>
      </c>
      <c r="L622" s="2">
        <v>47400</v>
      </c>
      <c r="M622" s="3">
        <v>0.94</v>
      </c>
      <c r="N622" s="3" t="str">
        <f>IF(EmployeeData[[#This Row],[Compa-Ratio]]&lt;0.85,"less than 0.85",IF(EmployeeData[[#This Row],[Compa-Ratio]]&lt;1,"0.85-&lt;1.00",IF(EmployeeData[[#This Row],[Compa-Ratio]]&lt;1.15,"1.00-&lt;1.15",IF(EmployeeData[[#This Row],[Compa-Ratio]]&gt;=1.15,"1.15+"))))</f>
        <v>0.85-&lt;1.00</v>
      </c>
      <c r="O622" t="s">
        <v>53</v>
      </c>
      <c r="P622" t="s">
        <v>38</v>
      </c>
      <c r="Q622">
        <v>3</v>
      </c>
      <c r="R62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22">
        <v>89</v>
      </c>
      <c r="T622" t="str" cm="1">
        <f t="array" ref="T622">_xlfn.IFS(EmployeeData[[#This Row],[Engagement Score]]&lt;50,"Low",EmployeeData[[#This Row],[Engagement Score]]
&lt;70,"Moderate",
EmployeeData[[#This Row],[Engagement Score]]&lt;85,"High",TRUE,"Very high")</f>
        <v>Very high</v>
      </c>
      <c r="U622">
        <v>2</v>
      </c>
      <c r="V622">
        <v>7.1</v>
      </c>
      <c r="W622" t="s">
        <v>27</v>
      </c>
      <c r="X622" t="s">
        <v>26</v>
      </c>
      <c r="Y622">
        <v>12</v>
      </c>
      <c r="Z622" t="s">
        <v>26</v>
      </c>
      <c r="AA622">
        <f>IF(EmployeeData[[#This Row],[Attrition]]="Yes",1,0)</f>
        <v>0</v>
      </c>
    </row>
    <row r="623" spans="1:27">
      <c r="A623" t="s">
        <v>674</v>
      </c>
      <c r="B623" t="str">
        <f>VLOOKUP(EmployeeData[[#This Row],[Employee ID]],GenderData[#All],2,FALSE)</f>
        <v>Male</v>
      </c>
      <c r="C623" t="s">
        <v>43</v>
      </c>
      <c r="D623" t="s">
        <v>44</v>
      </c>
      <c r="E623" t="s">
        <v>55</v>
      </c>
      <c r="F623" t="s">
        <v>62</v>
      </c>
      <c r="G623">
        <v>41</v>
      </c>
      <c r="H623" t="str">
        <f>IF(EmployeeData[[#This Row],[Age]]&lt;=31,"18-31",IF(EmployeeData[[#This Row],[Age]]&lt;=45,"32-45",IF(EmployeeData[[#This Row],[Age]]&lt;=59,"46-59",IF(EmployeeData[[#This Row],[Age]]&lt;=73,"60-73"))))</f>
        <v>32-45</v>
      </c>
      <c r="I623">
        <v>6</v>
      </c>
      <c r="J62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3">
        <v>1.3</v>
      </c>
      <c r="L623" s="2">
        <v>36100</v>
      </c>
      <c r="M623" s="3">
        <v>1</v>
      </c>
      <c r="N623" s="3" t="str">
        <f>IF(EmployeeData[[#This Row],[Compa-Ratio]]&lt;0.85,"less than 0.85",IF(EmployeeData[[#This Row],[Compa-Ratio]]&lt;1,"0.85-&lt;1.00",IF(EmployeeData[[#This Row],[Compa-Ratio]]&lt;1.15,"1.00-&lt;1.15",IF(EmployeeData[[#This Row],[Compa-Ratio]]&gt;=1.15,"1.15+"))))</f>
        <v>1.00-&lt;1.15</v>
      </c>
      <c r="O623" t="s">
        <v>25</v>
      </c>
      <c r="P623" t="s">
        <v>38</v>
      </c>
      <c r="Q623">
        <v>23</v>
      </c>
      <c r="R6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3">
        <v>63</v>
      </c>
      <c r="T623" t="str" cm="1">
        <f t="array" ref="T623">_xlfn.IFS(EmployeeData[[#This Row],[Engagement Score]]&lt;50,"Low",EmployeeData[[#This Row],[Engagement Score]]
&lt;70,"Moderate",
EmployeeData[[#This Row],[Engagement Score]]&lt;85,"High",TRUE,"Very high")</f>
        <v>Moderate</v>
      </c>
      <c r="U623">
        <v>1</v>
      </c>
      <c r="V623">
        <v>3</v>
      </c>
      <c r="W623" t="s">
        <v>50</v>
      </c>
      <c r="X623" t="s">
        <v>38</v>
      </c>
      <c r="Y623">
        <v>7</v>
      </c>
      <c r="Z623" t="s">
        <v>26</v>
      </c>
      <c r="AA623">
        <f>IF(EmployeeData[[#This Row],[Attrition]]="Yes",1,0)</f>
        <v>0</v>
      </c>
    </row>
    <row r="624" spans="1:27">
      <c r="A624" t="s">
        <v>675</v>
      </c>
      <c r="B624" t="str">
        <f>VLOOKUP(EmployeeData[[#This Row],[Employee ID]],GenderData[#All],2,FALSE)</f>
        <v>Female</v>
      </c>
      <c r="C624" t="s">
        <v>21</v>
      </c>
      <c r="D624" t="s">
        <v>22</v>
      </c>
      <c r="E624" t="s">
        <v>45</v>
      </c>
      <c r="F624" t="s">
        <v>32</v>
      </c>
      <c r="G624">
        <v>36</v>
      </c>
      <c r="H624" t="str">
        <f>IF(EmployeeData[[#This Row],[Age]]&lt;=31,"18-31",IF(EmployeeData[[#This Row],[Age]]&lt;=45,"32-45",IF(EmployeeData[[#This Row],[Age]]&lt;=59,"46-59",IF(EmployeeData[[#This Row],[Age]]&lt;=73,"60-73"))))</f>
        <v>32-45</v>
      </c>
      <c r="I624">
        <v>1.7</v>
      </c>
      <c r="J62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24">
        <v>1.7</v>
      </c>
      <c r="L624" s="2">
        <v>63100</v>
      </c>
      <c r="M624" s="3">
        <v>1.01</v>
      </c>
      <c r="N624" s="3" t="str">
        <f>IF(EmployeeData[[#This Row],[Compa-Ratio]]&lt;0.85,"less than 0.85",IF(EmployeeData[[#This Row],[Compa-Ratio]]&lt;1,"0.85-&lt;1.00",IF(EmployeeData[[#This Row],[Compa-Ratio]]&lt;1.15,"1.00-&lt;1.15",IF(EmployeeData[[#This Row],[Compa-Ratio]]&gt;=1.15,"1.15+"))))</f>
        <v>1.00-&lt;1.15</v>
      </c>
      <c r="O624" t="s">
        <v>25</v>
      </c>
      <c r="P624" t="s">
        <v>38</v>
      </c>
      <c r="Q624">
        <v>22</v>
      </c>
      <c r="R62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4">
        <v>89</v>
      </c>
      <c r="T624" t="str" cm="1">
        <f t="array" ref="T624">_xlfn.IFS(EmployeeData[[#This Row],[Engagement Score]]&lt;50,"Low",EmployeeData[[#This Row],[Engagement Score]]
&lt;70,"Moderate",
EmployeeData[[#This Row],[Engagement Score]]&lt;85,"High",TRUE,"Very high")</f>
        <v>Very high</v>
      </c>
      <c r="U624">
        <v>1</v>
      </c>
      <c r="V624">
        <v>2.9</v>
      </c>
      <c r="W624" t="s">
        <v>33</v>
      </c>
      <c r="X624" t="s">
        <v>26</v>
      </c>
      <c r="Y624">
        <v>55</v>
      </c>
      <c r="Z624" t="s">
        <v>38</v>
      </c>
      <c r="AA624">
        <f>IF(EmployeeData[[#This Row],[Attrition]]="Yes",1,0)</f>
        <v>1</v>
      </c>
    </row>
    <row r="625" spans="1:27">
      <c r="A625" t="s">
        <v>676</v>
      </c>
      <c r="B625" t="str">
        <f>VLOOKUP(EmployeeData[[#This Row],[Employee ID]],GenderData[#All],2,FALSE)</f>
        <v>Female</v>
      </c>
      <c r="C625" t="s">
        <v>21</v>
      </c>
      <c r="D625" t="s">
        <v>22</v>
      </c>
      <c r="E625" t="s">
        <v>55</v>
      </c>
      <c r="F625" t="s">
        <v>59</v>
      </c>
      <c r="G625">
        <v>32</v>
      </c>
      <c r="H625" t="str">
        <f>IF(EmployeeData[[#This Row],[Age]]&lt;=31,"18-31",IF(EmployeeData[[#This Row],[Age]]&lt;=45,"32-45",IF(EmployeeData[[#This Row],[Age]]&lt;=59,"46-59",IF(EmployeeData[[#This Row],[Age]]&lt;=73,"60-73"))))</f>
        <v>32-45</v>
      </c>
      <c r="I625">
        <v>3.3</v>
      </c>
      <c r="J6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25">
        <v>3.3</v>
      </c>
      <c r="L625" s="2">
        <v>112700</v>
      </c>
      <c r="M625" s="3">
        <v>1.1399999999999999</v>
      </c>
      <c r="N625" s="3" t="str">
        <f>IF(EmployeeData[[#This Row],[Compa-Ratio]]&lt;0.85,"less than 0.85",IF(EmployeeData[[#This Row],[Compa-Ratio]]&lt;1,"0.85-&lt;1.00",IF(EmployeeData[[#This Row],[Compa-Ratio]]&lt;1.15,"1.00-&lt;1.15",IF(EmployeeData[[#This Row],[Compa-Ratio]]&gt;=1.15,"1.15+"))))</f>
        <v>1.00-&lt;1.15</v>
      </c>
      <c r="O625" t="s">
        <v>37</v>
      </c>
      <c r="P625" t="s">
        <v>26</v>
      </c>
      <c r="Q625">
        <v>30</v>
      </c>
      <c r="R62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25">
        <v>57</v>
      </c>
      <c r="T625" t="str" cm="1">
        <f t="array" ref="T625">_xlfn.IFS(EmployeeData[[#This Row],[Engagement Score]]&lt;50,"Low",EmployeeData[[#This Row],[Engagement Score]]
&lt;70,"Moderate",
EmployeeData[[#This Row],[Engagement Score]]&lt;85,"High",TRUE,"Very high")</f>
        <v>Moderate</v>
      </c>
      <c r="U625">
        <v>12</v>
      </c>
      <c r="V625">
        <v>3.4</v>
      </c>
      <c r="W625" t="s">
        <v>27</v>
      </c>
      <c r="X625" t="s">
        <v>26</v>
      </c>
      <c r="Y625">
        <v>10</v>
      </c>
      <c r="Z625" t="s">
        <v>38</v>
      </c>
      <c r="AA625">
        <f>IF(EmployeeData[[#This Row],[Attrition]]="Yes",1,0)</f>
        <v>1</v>
      </c>
    </row>
    <row r="626" spans="1:27">
      <c r="A626" t="s">
        <v>677</v>
      </c>
      <c r="B626" t="str">
        <f>VLOOKUP(EmployeeData[[#This Row],[Employee ID]],GenderData[#All],2,FALSE)</f>
        <v>Female</v>
      </c>
      <c r="C626" t="s">
        <v>40</v>
      </c>
      <c r="D626" t="s">
        <v>40</v>
      </c>
      <c r="E626" t="s">
        <v>45</v>
      </c>
      <c r="F626" t="s">
        <v>24</v>
      </c>
      <c r="G626">
        <v>48</v>
      </c>
      <c r="H626" t="str">
        <f>IF(EmployeeData[[#This Row],[Age]]&lt;=31,"18-31",IF(EmployeeData[[#This Row],[Age]]&lt;=45,"32-45",IF(EmployeeData[[#This Row],[Age]]&lt;=59,"46-59",IF(EmployeeData[[#This Row],[Age]]&lt;=73,"60-73"))))</f>
        <v>46-59</v>
      </c>
      <c r="I626">
        <v>5</v>
      </c>
      <c r="J62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6">
        <v>4.8</v>
      </c>
      <c r="L626" s="2">
        <v>46800</v>
      </c>
      <c r="M626" s="3">
        <v>0.99</v>
      </c>
      <c r="N626" s="3" t="str">
        <f>IF(EmployeeData[[#This Row],[Compa-Ratio]]&lt;0.85,"less than 0.85",IF(EmployeeData[[#This Row],[Compa-Ratio]]&lt;1,"0.85-&lt;1.00",IF(EmployeeData[[#This Row],[Compa-Ratio]]&lt;1.15,"1.00-&lt;1.15",IF(EmployeeData[[#This Row],[Compa-Ratio]]&gt;=1.15,"1.15+"))))</f>
        <v>0.85-&lt;1.00</v>
      </c>
      <c r="O626" t="s">
        <v>25</v>
      </c>
      <c r="P626" t="s">
        <v>38</v>
      </c>
      <c r="Q626">
        <v>9</v>
      </c>
      <c r="R62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26">
        <v>78</v>
      </c>
      <c r="T626" t="str" cm="1">
        <f t="array" ref="T626">_xlfn.IFS(EmployeeData[[#This Row],[Engagement Score]]&lt;50,"Low",EmployeeData[[#This Row],[Engagement Score]]
&lt;70,"Moderate",
EmployeeData[[#This Row],[Engagement Score]]&lt;85,"High",TRUE,"Very high")</f>
        <v>High</v>
      </c>
      <c r="U626">
        <v>10</v>
      </c>
      <c r="V626">
        <v>5.7</v>
      </c>
      <c r="W626" t="s">
        <v>33</v>
      </c>
      <c r="X626" t="s">
        <v>26</v>
      </c>
      <c r="Y626">
        <v>18</v>
      </c>
      <c r="Z626" t="s">
        <v>26</v>
      </c>
      <c r="AA626">
        <f>IF(EmployeeData[[#This Row],[Attrition]]="Yes",1,0)</f>
        <v>0</v>
      </c>
    </row>
    <row r="627" spans="1:27">
      <c r="A627" t="s">
        <v>678</v>
      </c>
      <c r="B627" t="str">
        <f>VLOOKUP(EmployeeData[[#This Row],[Employee ID]],GenderData[#All],2,FALSE)</f>
        <v>Male</v>
      </c>
      <c r="C627" t="s">
        <v>21</v>
      </c>
      <c r="D627" t="s">
        <v>22</v>
      </c>
      <c r="E627" t="s">
        <v>23</v>
      </c>
      <c r="F627" t="s">
        <v>32</v>
      </c>
      <c r="G627">
        <v>57</v>
      </c>
      <c r="H627" t="str">
        <f>IF(EmployeeData[[#This Row],[Age]]&lt;=31,"18-31",IF(EmployeeData[[#This Row],[Age]]&lt;=45,"32-45",IF(EmployeeData[[#This Row],[Age]]&lt;=59,"46-59",IF(EmployeeData[[#This Row],[Age]]&lt;=73,"60-73"))))</f>
        <v>46-59</v>
      </c>
      <c r="I627">
        <v>9.6</v>
      </c>
      <c r="J62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7">
        <v>2</v>
      </c>
      <c r="L627" s="2">
        <v>61200</v>
      </c>
      <c r="M627" s="3">
        <v>0.96</v>
      </c>
      <c r="N627" s="3" t="str">
        <f>IF(EmployeeData[[#This Row],[Compa-Ratio]]&lt;0.85,"less than 0.85",IF(EmployeeData[[#This Row],[Compa-Ratio]]&lt;1,"0.85-&lt;1.00",IF(EmployeeData[[#This Row],[Compa-Ratio]]&lt;1.15,"1.00-&lt;1.15",IF(EmployeeData[[#This Row],[Compa-Ratio]]&gt;=1.15,"1.15+"))))</f>
        <v>0.85-&lt;1.00</v>
      </c>
      <c r="O627" t="s">
        <v>25</v>
      </c>
      <c r="P627" t="s">
        <v>26</v>
      </c>
      <c r="Q627">
        <v>22</v>
      </c>
      <c r="R62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7">
        <v>66</v>
      </c>
      <c r="T627" t="str" cm="1">
        <f t="array" ref="T627">_xlfn.IFS(EmployeeData[[#This Row],[Engagement Score]]&lt;50,"Low",EmployeeData[[#This Row],[Engagement Score]]
&lt;70,"Moderate",
EmployeeData[[#This Row],[Engagement Score]]&lt;85,"High",TRUE,"Very high")</f>
        <v>Moderate</v>
      </c>
      <c r="U627">
        <v>9</v>
      </c>
      <c r="V627">
        <v>5.7</v>
      </c>
      <c r="W627" t="s">
        <v>33</v>
      </c>
      <c r="X627" t="s">
        <v>26</v>
      </c>
      <c r="Y627">
        <v>30</v>
      </c>
      <c r="Z627" t="s">
        <v>26</v>
      </c>
      <c r="AA627">
        <f>IF(EmployeeData[[#This Row],[Attrition]]="Yes",1,0)</f>
        <v>0</v>
      </c>
    </row>
    <row r="628" spans="1:27">
      <c r="A628" t="s">
        <v>679</v>
      </c>
      <c r="B628" t="str">
        <f>VLOOKUP(EmployeeData[[#This Row],[Employee ID]],GenderData[#All],2,FALSE)</f>
        <v>Female</v>
      </c>
      <c r="C628" t="s">
        <v>21</v>
      </c>
      <c r="D628" t="s">
        <v>22</v>
      </c>
      <c r="E628" t="s">
        <v>45</v>
      </c>
      <c r="F628" t="s">
        <v>24</v>
      </c>
      <c r="G628">
        <v>39</v>
      </c>
      <c r="H628" t="str">
        <f>IF(EmployeeData[[#This Row],[Age]]&lt;=31,"18-31",IF(EmployeeData[[#This Row],[Age]]&lt;=45,"32-45",IF(EmployeeData[[#This Row],[Age]]&lt;=59,"46-59",IF(EmployeeData[[#This Row],[Age]]&lt;=73,"60-73"))))</f>
        <v>32-45</v>
      </c>
      <c r="I628">
        <v>6</v>
      </c>
      <c r="J62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8">
        <v>1.2</v>
      </c>
      <c r="L628" s="2">
        <v>42200</v>
      </c>
      <c r="M628" s="3">
        <v>0.84</v>
      </c>
      <c r="N628" s="3" t="str">
        <f>IF(EmployeeData[[#This Row],[Compa-Ratio]]&lt;0.85,"less than 0.85",IF(EmployeeData[[#This Row],[Compa-Ratio]]&lt;1,"0.85-&lt;1.00",IF(EmployeeData[[#This Row],[Compa-Ratio]]&lt;1.15,"1.00-&lt;1.15",IF(EmployeeData[[#This Row],[Compa-Ratio]]&gt;=1.15,"1.15+"))))</f>
        <v>less than 0.85</v>
      </c>
      <c r="O628" t="s">
        <v>25</v>
      </c>
      <c r="P628" t="s">
        <v>26</v>
      </c>
      <c r="Q628">
        <v>13</v>
      </c>
      <c r="R62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28">
        <v>69</v>
      </c>
      <c r="T628" t="str" cm="1">
        <f t="array" ref="T628">_xlfn.IFS(EmployeeData[[#This Row],[Engagement Score]]&lt;50,"Low",EmployeeData[[#This Row],[Engagement Score]]
&lt;70,"Moderate",
EmployeeData[[#This Row],[Engagement Score]]&lt;85,"High",TRUE,"Very high")</f>
        <v>Moderate</v>
      </c>
      <c r="U628">
        <v>1</v>
      </c>
      <c r="V628">
        <v>4.2</v>
      </c>
      <c r="W628" t="s">
        <v>27</v>
      </c>
      <c r="X628" t="s">
        <v>26</v>
      </c>
      <c r="Y628">
        <v>28</v>
      </c>
      <c r="Z628" t="s">
        <v>26</v>
      </c>
      <c r="AA628">
        <f>IF(EmployeeData[[#This Row],[Attrition]]="Yes",1,0)</f>
        <v>0</v>
      </c>
    </row>
    <row r="629" spans="1:27">
      <c r="A629" t="s">
        <v>680</v>
      </c>
      <c r="B629" t="str">
        <f>VLOOKUP(EmployeeData[[#This Row],[Employee ID]],GenderData[#All],2,FALSE)</f>
        <v>Female</v>
      </c>
      <c r="C629" t="s">
        <v>35</v>
      </c>
      <c r="D629" t="s">
        <v>22</v>
      </c>
      <c r="E629" t="s">
        <v>45</v>
      </c>
      <c r="F629" t="s">
        <v>32</v>
      </c>
      <c r="G629">
        <v>46</v>
      </c>
      <c r="H629" t="str">
        <f>IF(EmployeeData[[#This Row],[Age]]&lt;=31,"18-31",IF(EmployeeData[[#This Row],[Age]]&lt;=45,"32-45",IF(EmployeeData[[#This Row],[Age]]&lt;=59,"46-59",IF(EmployeeData[[#This Row],[Age]]&lt;=73,"60-73"))))</f>
        <v>46-59</v>
      </c>
      <c r="I629">
        <v>9.1</v>
      </c>
      <c r="J62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29">
        <v>3.1</v>
      </c>
      <c r="L629" s="2">
        <v>67600</v>
      </c>
      <c r="M629" s="3">
        <v>1.0900000000000001</v>
      </c>
      <c r="N629" s="3" t="str">
        <f>IF(EmployeeData[[#This Row],[Compa-Ratio]]&lt;0.85,"less than 0.85",IF(EmployeeData[[#This Row],[Compa-Ratio]]&lt;1,"0.85-&lt;1.00",IF(EmployeeData[[#This Row],[Compa-Ratio]]&lt;1.15,"1.00-&lt;1.15",IF(EmployeeData[[#This Row],[Compa-Ratio]]&gt;=1.15,"1.15+"))))</f>
        <v>1.00-&lt;1.15</v>
      </c>
      <c r="O629" t="s">
        <v>25</v>
      </c>
      <c r="P629" t="s">
        <v>38</v>
      </c>
      <c r="Q629">
        <v>27</v>
      </c>
      <c r="R62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29">
        <v>81</v>
      </c>
      <c r="T629" t="str" cm="1">
        <f t="array" ref="T629">_xlfn.IFS(EmployeeData[[#This Row],[Engagement Score]]&lt;50,"Low",EmployeeData[[#This Row],[Engagement Score]]
&lt;70,"Moderate",
EmployeeData[[#This Row],[Engagement Score]]&lt;85,"High",TRUE,"Very high")</f>
        <v>High</v>
      </c>
      <c r="U629">
        <v>9</v>
      </c>
      <c r="V629">
        <v>1</v>
      </c>
      <c r="W629" t="s">
        <v>33</v>
      </c>
      <c r="X629" t="s">
        <v>26</v>
      </c>
      <c r="Y629">
        <v>30</v>
      </c>
      <c r="Z629" t="s">
        <v>26</v>
      </c>
      <c r="AA629">
        <f>IF(EmployeeData[[#This Row],[Attrition]]="Yes",1,0)</f>
        <v>0</v>
      </c>
    </row>
    <row r="630" spans="1:27">
      <c r="A630" t="s">
        <v>681</v>
      </c>
      <c r="B630" t="str">
        <f>VLOOKUP(EmployeeData[[#This Row],[Employee ID]],GenderData[#All],2,FALSE)</f>
        <v>Female</v>
      </c>
      <c r="C630" t="s">
        <v>48</v>
      </c>
      <c r="D630" t="s">
        <v>49</v>
      </c>
      <c r="E630" t="s">
        <v>45</v>
      </c>
      <c r="F630" t="s">
        <v>62</v>
      </c>
      <c r="G630">
        <v>41</v>
      </c>
      <c r="H630" t="str">
        <f>IF(EmployeeData[[#This Row],[Age]]&lt;=31,"18-31",IF(EmployeeData[[#This Row],[Age]]&lt;=45,"32-45",IF(EmployeeData[[#This Row],[Age]]&lt;=59,"46-59",IF(EmployeeData[[#This Row],[Age]]&lt;=73,"60-73"))))</f>
        <v>32-45</v>
      </c>
      <c r="I630">
        <v>5.0999999999999996</v>
      </c>
      <c r="J63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0">
        <v>0.9</v>
      </c>
      <c r="L630" s="2">
        <v>36700</v>
      </c>
      <c r="M630" s="3">
        <v>1.03</v>
      </c>
      <c r="N630" s="3" t="str">
        <f>IF(EmployeeData[[#This Row],[Compa-Ratio]]&lt;0.85,"less than 0.85",IF(EmployeeData[[#This Row],[Compa-Ratio]]&lt;1,"0.85-&lt;1.00",IF(EmployeeData[[#This Row],[Compa-Ratio]]&lt;1.15,"1.00-&lt;1.15",IF(EmployeeData[[#This Row],[Compa-Ratio]]&gt;=1.15,"1.15+"))))</f>
        <v>1.00-&lt;1.15</v>
      </c>
      <c r="O630" t="s">
        <v>75</v>
      </c>
      <c r="P630" t="s">
        <v>26</v>
      </c>
      <c r="Q630">
        <v>25</v>
      </c>
      <c r="R63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30">
        <v>53</v>
      </c>
      <c r="T630" t="str" cm="1">
        <f t="array" ref="T630">_xlfn.IFS(EmployeeData[[#This Row],[Engagement Score]]&lt;50,"Low",EmployeeData[[#This Row],[Engagement Score]]
&lt;70,"Moderate",
EmployeeData[[#This Row],[Engagement Score]]&lt;85,"High",TRUE,"Very high")</f>
        <v>Moderate</v>
      </c>
      <c r="U630">
        <v>1</v>
      </c>
      <c r="V630">
        <v>0.4</v>
      </c>
      <c r="W630" t="s">
        <v>33</v>
      </c>
      <c r="X630" t="s">
        <v>38</v>
      </c>
      <c r="Y630">
        <v>19</v>
      </c>
      <c r="Z630" t="s">
        <v>38</v>
      </c>
      <c r="AA630">
        <f>IF(EmployeeData[[#This Row],[Attrition]]="Yes",1,0)</f>
        <v>1</v>
      </c>
    </row>
    <row r="631" spans="1:27">
      <c r="A631" t="s">
        <v>682</v>
      </c>
      <c r="B631" t="str">
        <f>VLOOKUP(EmployeeData[[#This Row],[Employee ID]],GenderData[#All],2,FALSE)</f>
        <v>Female</v>
      </c>
      <c r="C631" t="s">
        <v>43</v>
      </c>
      <c r="D631" t="s">
        <v>44</v>
      </c>
      <c r="E631" t="s">
        <v>73</v>
      </c>
      <c r="F631" t="s">
        <v>24</v>
      </c>
      <c r="G631">
        <v>45</v>
      </c>
      <c r="H631" t="str">
        <f>IF(EmployeeData[[#This Row],[Age]]&lt;=31,"18-31",IF(EmployeeData[[#This Row],[Age]]&lt;=45,"32-45",IF(EmployeeData[[#This Row],[Age]]&lt;=59,"46-59",IF(EmployeeData[[#This Row],[Age]]&lt;=73,"60-73"))))</f>
        <v>32-45</v>
      </c>
      <c r="I631">
        <v>8</v>
      </c>
      <c r="J6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1">
        <v>3.6</v>
      </c>
      <c r="L631" s="2">
        <v>45800</v>
      </c>
      <c r="M631" s="3">
        <v>0.92</v>
      </c>
      <c r="N631" s="3" t="str">
        <f>IF(EmployeeData[[#This Row],[Compa-Ratio]]&lt;0.85,"less than 0.85",IF(EmployeeData[[#This Row],[Compa-Ratio]]&lt;1,"0.85-&lt;1.00",IF(EmployeeData[[#This Row],[Compa-Ratio]]&lt;1.15,"1.00-&lt;1.15",IF(EmployeeData[[#This Row],[Compa-Ratio]]&gt;=1.15,"1.15+"))))</f>
        <v>0.85-&lt;1.00</v>
      </c>
      <c r="O631" t="s">
        <v>37</v>
      </c>
      <c r="P631" t="s">
        <v>26</v>
      </c>
      <c r="Q631">
        <v>18</v>
      </c>
      <c r="R6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31">
        <v>61</v>
      </c>
      <c r="T631" t="str" cm="1">
        <f t="array" ref="T631">_xlfn.IFS(EmployeeData[[#This Row],[Engagement Score]]&lt;50,"Low",EmployeeData[[#This Row],[Engagement Score]]
&lt;70,"Moderate",
EmployeeData[[#This Row],[Engagement Score]]&lt;85,"High",TRUE,"Very high")</f>
        <v>Moderate</v>
      </c>
      <c r="U631">
        <v>0</v>
      </c>
      <c r="V631">
        <v>1</v>
      </c>
      <c r="W631" t="s">
        <v>27</v>
      </c>
      <c r="X631" t="s">
        <v>26</v>
      </c>
      <c r="Y631">
        <v>27</v>
      </c>
      <c r="Z631" t="s">
        <v>26</v>
      </c>
      <c r="AA631">
        <f>IF(EmployeeData[[#This Row],[Attrition]]="Yes",1,0)</f>
        <v>0</v>
      </c>
    </row>
    <row r="632" spans="1:27">
      <c r="A632" t="s">
        <v>683</v>
      </c>
      <c r="B632" t="str">
        <f>VLOOKUP(EmployeeData[[#This Row],[Employee ID]],GenderData[#All],2,FALSE)</f>
        <v>Female</v>
      </c>
      <c r="C632" t="s">
        <v>35</v>
      </c>
      <c r="D632" t="s">
        <v>22</v>
      </c>
      <c r="E632" t="s">
        <v>73</v>
      </c>
      <c r="F632" t="s">
        <v>32</v>
      </c>
      <c r="G632">
        <v>28</v>
      </c>
      <c r="H632" t="str">
        <f>IF(EmployeeData[[#This Row],[Age]]&lt;=31,"18-31",IF(EmployeeData[[#This Row],[Age]]&lt;=45,"32-45",IF(EmployeeData[[#This Row],[Age]]&lt;=59,"46-59",IF(EmployeeData[[#This Row],[Age]]&lt;=73,"60-73"))))</f>
        <v>18-31</v>
      </c>
      <c r="I632">
        <v>4.7</v>
      </c>
      <c r="J6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32">
        <v>1.1000000000000001</v>
      </c>
      <c r="L632" s="2">
        <v>49000</v>
      </c>
      <c r="M632" s="3">
        <v>0.82</v>
      </c>
      <c r="N632" s="3" t="str">
        <f>IF(EmployeeData[[#This Row],[Compa-Ratio]]&lt;0.85,"less than 0.85",IF(EmployeeData[[#This Row],[Compa-Ratio]]&lt;1,"0.85-&lt;1.00",IF(EmployeeData[[#This Row],[Compa-Ratio]]&lt;1.15,"1.00-&lt;1.15",IF(EmployeeData[[#This Row],[Compa-Ratio]]&gt;=1.15,"1.15+"))))</f>
        <v>less than 0.85</v>
      </c>
      <c r="O632" t="s">
        <v>53</v>
      </c>
      <c r="P632" t="s">
        <v>26</v>
      </c>
      <c r="Q632">
        <v>13</v>
      </c>
      <c r="R63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32">
        <v>69</v>
      </c>
      <c r="T632" t="str" cm="1">
        <f t="array" ref="T632">_xlfn.IFS(EmployeeData[[#This Row],[Engagement Score]]&lt;50,"Low",EmployeeData[[#This Row],[Engagement Score]]
&lt;70,"Moderate",
EmployeeData[[#This Row],[Engagement Score]]&lt;85,"High",TRUE,"Very high")</f>
        <v>Moderate</v>
      </c>
      <c r="U632">
        <v>3</v>
      </c>
      <c r="V632">
        <v>0.6</v>
      </c>
      <c r="W632" t="s">
        <v>27</v>
      </c>
      <c r="X632" t="s">
        <v>26</v>
      </c>
      <c r="Y632">
        <v>25</v>
      </c>
      <c r="Z632" t="s">
        <v>38</v>
      </c>
      <c r="AA632">
        <f>IF(EmployeeData[[#This Row],[Attrition]]="Yes",1,0)</f>
        <v>1</v>
      </c>
    </row>
    <row r="633" spans="1:27">
      <c r="A633" t="s">
        <v>684</v>
      </c>
      <c r="B633" t="str">
        <f>VLOOKUP(EmployeeData[[#This Row],[Employee ID]],GenderData[#All],2,FALSE)</f>
        <v>Female</v>
      </c>
      <c r="C633" t="s">
        <v>29</v>
      </c>
      <c r="D633" t="s">
        <v>30</v>
      </c>
      <c r="E633" t="s">
        <v>23</v>
      </c>
      <c r="F633" t="s">
        <v>24</v>
      </c>
      <c r="G633">
        <v>34</v>
      </c>
      <c r="H633" t="str">
        <f>IF(EmployeeData[[#This Row],[Age]]&lt;=31,"18-31",IF(EmployeeData[[#This Row],[Age]]&lt;=45,"32-45",IF(EmployeeData[[#This Row],[Age]]&lt;=59,"46-59",IF(EmployeeData[[#This Row],[Age]]&lt;=73,"60-73"))))</f>
        <v>32-45</v>
      </c>
      <c r="I633">
        <v>7.7</v>
      </c>
      <c r="J63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3">
        <v>1.7</v>
      </c>
      <c r="L633" s="2">
        <v>55600</v>
      </c>
      <c r="M633" s="3">
        <v>1.1100000000000001</v>
      </c>
      <c r="N633" s="3" t="str">
        <f>IF(EmployeeData[[#This Row],[Compa-Ratio]]&lt;0.85,"less than 0.85",IF(EmployeeData[[#This Row],[Compa-Ratio]]&lt;1,"0.85-&lt;1.00",IF(EmployeeData[[#This Row],[Compa-Ratio]]&lt;1.15,"1.00-&lt;1.15",IF(EmployeeData[[#This Row],[Compa-Ratio]]&gt;=1.15,"1.15+"))))</f>
        <v>1.00-&lt;1.15</v>
      </c>
      <c r="O633" t="s">
        <v>37</v>
      </c>
      <c r="P633" t="s">
        <v>38</v>
      </c>
      <c r="Q633">
        <v>25</v>
      </c>
      <c r="R63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33">
        <v>100</v>
      </c>
      <c r="T633" t="str" cm="1">
        <f t="array" ref="T633">_xlfn.IFS(EmployeeData[[#This Row],[Engagement Score]]&lt;50,"Low",EmployeeData[[#This Row],[Engagement Score]]
&lt;70,"Moderate",
EmployeeData[[#This Row],[Engagement Score]]&lt;85,"High",TRUE,"Very high")</f>
        <v>Very high</v>
      </c>
      <c r="U633">
        <v>4</v>
      </c>
      <c r="V633">
        <v>4.5999999999999996</v>
      </c>
      <c r="W633" t="s">
        <v>33</v>
      </c>
      <c r="X633" t="s">
        <v>26</v>
      </c>
      <c r="Y633">
        <v>20</v>
      </c>
      <c r="Z633" t="s">
        <v>26</v>
      </c>
      <c r="AA633">
        <f>IF(EmployeeData[[#This Row],[Attrition]]="Yes",1,0)</f>
        <v>0</v>
      </c>
    </row>
    <row r="634" spans="1:27">
      <c r="A634" t="s">
        <v>685</v>
      </c>
      <c r="B634" t="str">
        <f>VLOOKUP(EmployeeData[[#This Row],[Employee ID]],GenderData[#All],2,FALSE)</f>
        <v>Male</v>
      </c>
      <c r="C634" t="s">
        <v>21</v>
      </c>
      <c r="D634" t="s">
        <v>22</v>
      </c>
      <c r="E634" t="s">
        <v>23</v>
      </c>
      <c r="F634" t="s">
        <v>32</v>
      </c>
      <c r="G634">
        <v>42</v>
      </c>
      <c r="H634" t="str">
        <f>IF(EmployeeData[[#This Row],[Age]]&lt;=31,"18-31",IF(EmployeeData[[#This Row],[Age]]&lt;=45,"32-45",IF(EmployeeData[[#This Row],[Age]]&lt;=59,"46-59",IF(EmployeeData[[#This Row],[Age]]&lt;=73,"60-73"))))</f>
        <v>32-45</v>
      </c>
      <c r="I634">
        <v>3</v>
      </c>
      <c r="J63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34">
        <v>3</v>
      </c>
      <c r="L634" s="2">
        <v>53600</v>
      </c>
      <c r="M634" s="3">
        <v>0.85</v>
      </c>
      <c r="N634" s="3" t="str">
        <f>IF(EmployeeData[[#This Row],[Compa-Ratio]]&lt;0.85,"less than 0.85",IF(EmployeeData[[#This Row],[Compa-Ratio]]&lt;1,"0.85-&lt;1.00",IF(EmployeeData[[#This Row],[Compa-Ratio]]&lt;1.15,"1.00-&lt;1.15",IF(EmployeeData[[#This Row],[Compa-Ratio]]&gt;=1.15,"1.15+"))))</f>
        <v>0.85-&lt;1.00</v>
      </c>
      <c r="O634" t="s">
        <v>25</v>
      </c>
      <c r="P634" t="s">
        <v>26</v>
      </c>
      <c r="Q634">
        <v>22</v>
      </c>
      <c r="R6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34">
        <v>57</v>
      </c>
      <c r="T634" t="str" cm="1">
        <f t="array" ref="T634">_xlfn.IFS(EmployeeData[[#This Row],[Engagement Score]]&lt;50,"Low",EmployeeData[[#This Row],[Engagement Score]]
&lt;70,"Moderate",
EmployeeData[[#This Row],[Engagement Score]]&lt;85,"High",TRUE,"Very high")</f>
        <v>Moderate</v>
      </c>
      <c r="U634">
        <v>11</v>
      </c>
      <c r="V634">
        <v>1.6</v>
      </c>
      <c r="W634" t="s">
        <v>50</v>
      </c>
      <c r="X634" t="s">
        <v>38</v>
      </c>
      <c r="Y634">
        <v>27</v>
      </c>
      <c r="Z634" t="s">
        <v>26</v>
      </c>
      <c r="AA634">
        <f>IF(EmployeeData[[#This Row],[Attrition]]="Yes",1,0)</f>
        <v>0</v>
      </c>
    </row>
    <row r="635" spans="1:27">
      <c r="A635" t="s">
        <v>686</v>
      </c>
      <c r="B635" t="str">
        <f>VLOOKUP(EmployeeData[[#This Row],[Employee ID]],GenderData[#All],2,FALSE)</f>
        <v>Female</v>
      </c>
      <c r="C635" t="s">
        <v>40</v>
      </c>
      <c r="D635" t="s">
        <v>40</v>
      </c>
      <c r="E635" t="s">
        <v>45</v>
      </c>
      <c r="F635" t="s">
        <v>36</v>
      </c>
      <c r="G635">
        <v>49</v>
      </c>
      <c r="H635" t="str">
        <f>IF(EmployeeData[[#This Row],[Age]]&lt;=31,"18-31",IF(EmployeeData[[#This Row],[Age]]&lt;=45,"32-45",IF(EmployeeData[[#This Row],[Age]]&lt;=59,"46-59",IF(EmployeeData[[#This Row],[Age]]&lt;=73,"60-73"))))</f>
        <v>46-59</v>
      </c>
      <c r="I635">
        <v>10.3</v>
      </c>
      <c r="J63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35">
        <v>0.2</v>
      </c>
      <c r="L635" s="2">
        <v>72900</v>
      </c>
      <c r="M635" s="3">
        <v>0.93</v>
      </c>
      <c r="N635" s="3" t="str">
        <f>IF(EmployeeData[[#This Row],[Compa-Ratio]]&lt;0.85,"less than 0.85",IF(EmployeeData[[#This Row],[Compa-Ratio]]&lt;1,"0.85-&lt;1.00",IF(EmployeeData[[#This Row],[Compa-Ratio]]&lt;1.15,"1.00-&lt;1.15",IF(EmployeeData[[#This Row],[Compa-Ratio]]&gt;=1.15,"1.15+"))))</f>
        <v>0.85-&lt;1.00</v>
      </c>
      <c r="O635" t="s">
        <v>75</v>
      </c>
      <c r="P635" t="s">
        <v>26</v>
      </c>
      <c r="Q635">
        <v>10</v>
      </c>
      <c r="R63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35">
        <v>96</v>
      </c>
      <c r="T635" t="str" cm="1">
        <f t="array" ref="T635">_xlfn.IFS(EmployeeData[[#This Row],[Engagement Score]]&lt;50,"Low",EmployeeData[[#This Row],[Engagement Score]]
&lt;70,"Moderate",
EmployeeData[[#This Row],[Engagement Score]]&lt;85,"High",TRUE,"Very high")</f>
        <v>Very high</v>
      </c>
      <c r="U635">
        <v>2</v>
      </c>
      <c r="V635">
        <v>4.2</v>
      </c>
      <c r="W635" t="s">
        <v>33</v>
      </c>
      <c r="X635" t="s">
        <v>38</v>
      </c>
      <c r="Y635">
        <v>37</v>
      </c>
      <c r="Z635" t="s">
        <v>26</v>
      </c>
      <c r="AA635">
        <f>IF(EmployeeData[[#This Row],[Attrition]]="Yes",1,0)</f>
        <v>0</v>
      </c>
    </row>
    <row r="636" spans="1:27">
      <c r="A636" t="s">
        <v>687</v>
      </c>
      <c r="B636" t="str">
        <f>VLOOKUP(EmployeeData[[#This Row],[Employee ID]],GenderData[#All],2,FALSE)</f>
        <v>Female</v>
      </c>
      <c r="C636" t="s">
        <v>48</v>
      </c>
      <c r="D636" t="s">
        <v>49</v>
      </c>
      <c r="E636" t="s">
        <v>45</v>
      </c>
      <c r="F636" t="s">
        <v>36</v>
      </c>
      <c r="G636">
        <v>31</v>
      </c>
      <c r="H636" t="str">
        <f>IF(EmployeeData[[#This Row],[Age]]&lt;=31,"18-31",IF(EmployeeData[[#This Row],[Age]]&lt;=45,"32-45",IF(EmployeeData[[#This Row],[Age]]&lt;=59,"46-59",IF(EmployeeData[[#This Row],[Age]]&lt;=73,"60-73"))))</f>
        <v>18-31</v>
      </c>
      <c r="I636">
        <v>5.5</v>
      </c>
      <c r="J63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6">
        <v>1.2</v>
      </c>
      <c r="L636" s="2">
        <v>81100</v>
      </c>
      <c r="M636" s="3">
        <v>1.02</v>
      </c>
      <c r="N636" s="3" t="str">
        <f>IF(EmployeeData[[#This Row],[Compa-Ratio]]&lt;0.85,"less than 0.85",IF(EmployeeData[[#This Row],[Compa-Ratio]]&lt;1,"0.85-&lt;1.00",IF(EmployeeData[[#This Row],[Compa-Ratio]]&lt;1.15,"1.00-&lt;1.15",IF(EmployeeData[[#This Row],[Compa-Ratio]]&gt;=1.15,"1.15+"))))</f>
        <v>1.00-&lt;1.15</v>
      </c>
      <c r="O636" t="s">
        <v>25</v>
      </c>
      <c r="P636" t="s">
        <v>26</v>
      </c>
      <c r="Q636">
        <v>4</v>
      </c>
      <c r="R63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36">
        <v>96</v>
      </c>
      <c r="T636" t="str" cm="1">
        <f t="array" ref="T636">_xlfn.IFS(EmployeeData[[#This Row],[Engagement Score]]&lt;50,"Low",EmployeeData[[#This Row],[Engagement Score]]
&lt;70,"Moderate",
EmployeeData[[#This Row],[Engagement Score]]&lt;85,"High",TRUE,"Very high")</f>
        <v>Very high</v>
      </c>
      <c r="U636">
        <v>19</v>
      </c>
      <c r="V636">
        <v>2.7</v>
      </c>
      <c r="W636" t="s">
        <v>50</v>
      </c>
      <c r="X636" t="s">
        <v>38</v>
      </c>
      <c r="Y636">
        <v>24</v>
      </c>
      <c r="Z636" t="s">
        <v>26</v>
      </c>
      <c r="AA636">
        <f>IF(EmployeeData[[#This Row],[Attrition]]="Yes",1,0)</f>
        <v>0</v>
      </c>
    </row>
    <row r="637" spans="1:27">
      <c r="A637" t="s">
        <v>688</v>
      </c>
      <c r="B637" t="str">
        <f>VLOOKUP(EmployeeData[[#This Row],[Employee ID]],GenderData[#All],2,FALSE)</f>
        <v>Female</v>
      </c>
      <c r="C637" t="s">
        <v>21</v>
      </c>
      <c r="D637" t="s">
        <v>22</v>
      </c>
      <c r="E637" t="s">
        <v>41</v>
      </c>
      <c r="F637" t="s">
        <v>24</v>
      </c>
      <c r="G637">
        <v>21</v>
      </c>
      <c r="H637" t="str">
        <f>IF(EmployeeData[[#This Row],[Age]]&lt;=31,"18-31",IF(EmployeeData[[#This Row],[Age]]&lt;=45,"32-45",IF(EmployeeData[[#This Row],[Age]]&lt;=59,"46-59",IF(EmployeeData[[#This Row],[Age]]&lt;=73,"60-73"))))</f>
        <v>18-31</v>
      </c>
      <c r="I637">
        <v>1.1000000000000001</v>
      </c>
      <c r="J63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37">
        <v>1.1000000000000001</v>
      </c>
      <c r="L637" s="2">
        <v>41700</v>
      </c>
      <c r="M637" s="3">
        <v>0.85</v>
      </c>
      <c r="N637" s="3" t="str">
        <f>IF(EmployeeData[[#This Row],[Compa-Ratio]]&lt;0.85,"less than 0.85",IF(EmployeeData[[#This Row],[Compa-Ratio]]&lt;1,"0.85-&lt;1.00",IF(EmployeeData[[#This Row],[Compa-Ratio]]&lt;1.15,"1.00-&lt;1.15",IF(EmployeeData[[#This Row],[Compa-Ratio]]&gt;=1.15,"1.15+"))))</f>
        <v>0.85-&lt;1.00</v>
      </c>
      <c r="O637" t="s">
        <v>25</v>
      </c>
      <c r="P637" t="s">
        <v>38</v>
      </c>
      <c r="Q637">
        <v>13</v>
      </c>
      <c r="R63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37">
        <v>71</v>
      </c>
      <c r="T637" t="str" cm="1">
        <f t="array" ref="T637">_xlfn.IFS(EmployeeData[[#This Row],[Engagement Score]]&lt;50,"Low",EmployeeData[[#This Row],[Engagement Score]]
&lt;70,"Moderate",
EmployeeData[[#This Row],[Engagement Score]]&lt;85,"High",TRUE,"Very high")</f>
        <v>High</v>
      </c>
      <c r="U637">
        <v>5</v>
      </c>
      <c r="V637">
        <v>1.6</v>
      </c>
      <c r="W637" t="s">
        <v>50</v>
      </c>
      <c r="X637" t="s">
        <v>38</v>
      </c>
      <c r="Y637">
        <v>24</v>
      </c>
      <c r="Z637" t="s">
        <v>26</v>
      </c>
      <c r="AA637">
        <f>IF(EmployeeData[[#This Row],[Attrition]]="Yes",1,0)</f>
        <v>0</v>
      </c>
    </row>
    <row r="638" spans="1:27">
      <c r="A638" t="s">
        <v>689</v>
      </c>
      <c r="B638" t="str">
        <f>VLOOKUP(EmployeeData[[#This Row],[Employee ID]],GenderData[#All],2,FALSE)</f>
        <v>Female</v>
      </c>
      <c r="C638" t="s">
        <v>40</v>
      </c>
      <c r="D638" t="s">
        <v>40</v>
      </c>
      <c r="E638" t="s">
        <v>45</v>
      </c>
      <c r="F638" t="s">
        <v>24</v>
      </c>
      <c r="G638">
        <v>34</v>
      </c>
      <c r="H638" t="str">
        <f>IF(EmployeeData[[#This Row],[Age]]&lt;=31,"18-31",IF(EmployeeData[[#This Row],[Age]]&lt;=45,"32-45",IF(EmployeeData[[#This Row],[Age]]&lt;=59,"46-59",IF(EmployeeData[[#This Row],[Age]]&lt;=73,"60-73"))))</f>
        <v>32-45</v>
      </c>
      <c r="I638">
        <v>5.0999999999999996</v>
      </c>
      <c r="J63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8">
        <v>3.3</v>
      </c>
      <c r="L638" s="2">
        <v>40100</v>
      </c>
      <c r="M638" s="3">
        <v>0.89</v>
      </c>
      <c r="N638" s="3" t="str">
        <f>IF(EmployeeData[[#This Row],[Compa-Ratio]]&lt;0.85,"less than 0.85",IF(EmployeeData[[#This Row],[Compa-Ratio]]&lt;1,"0.85-&lt;1.00",IF(EmployeeData[[#This Row],[Compa-Ratio]]&lt;1.15,"1.00-&lt;1.15",IF(EmployeeData[[#This Row],[Compa-Ratio]]&gt;=1.15,"1.15+"))))</f>
        <v>0.85-&lt;1.00</v>
      </c>
      <c r="O638" t="s">
        <v>25</v>
      </c>
      <c r="P638" t="s">
        <v>26</v>
      </c>
      <c r="Q638">
        <v>30</v>
      </c>
      <c r="R63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38">
        <v>56</v>
      </c>
      <c r="T638" t="str" cm="1">
        <f t="array" ref="T638">_xlfn.IFS(EmployeeData[[#This Row],[Engagement Score]]&lt;50,"Low",EmployeeData[[#This Row],[Engagement Score]]
&lt;70,"Moderate",
EmployeeData[[#This Row],[Engagement Score]]&lt;85,"High",TRUE,"Very high")</f>
        <v>Moderate</v>
      </c>
      <c r="U638">
        <v>4</v>
      </c>
      <c r="V638">
        <v>1.2</v>
      </c>
      <c r="W638" t="s">
        <v>33</v>
      </c>
      <c r="X638" t="s">
        <v>26</v>
      </c>
      <c r="Y638">
        <v>37</v>
      </c>
      <c r="Z638" t="s">
        <v>38</v>
      </c>
      <c r="AA638">
        <f>IF(EmployeeData[[#This Row],[Attrition]]="Yes",1,0)</f>
        <v>1</v>
      </c>
    </row>
    <row r="639" spans="1:27">
      <c r="A639" t="s">
        <v>690</v>
      </c>
      <c r="B639" t="str">
        <f>VLOOKUP(EmployeeData[[#This Row],[Employee ID]],GenderData[#All],2,FALSE)</f>
        <v>Female</v>
      </c>
      <c r="C639" t="s">
        <v>43</v>
      </c>
      <c r="D639" t="s">
        <v>44</v>
      </c>
      <c r="E639" t="s">
        <v>23</v>
      </c>
      <c r="F639" t="s">
        <v>24</v>
      </c>
      <c r="G639">
        <v>47</v>
      </c>
      <c r="H639" t="str">
        <f>IF(EmployeeData[[#This Row],[Age]]&lt;=31,"18-31",IF(EmployeeData[[#This Row],[Age]]&lt;=45,"32-45",IF(EmployeeData[[#This Row],[Age]]&lt;=59,"46-59",IF(EmployeeData[[#This Row],[Age]]&lt;=73,"60-73"))))</f>
        <v>46-59</v>
      </c>
      <c r="I639">
        <v>6</v>
      </c>
      <c r="J63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39">
        <v>2.9</v>
      </c>
      <c r="L639" s="2">
        <v>36800</v>
      </c>
      <c r="M639" s="3">
        <v>0.74</v>
      </c>
      <c r="N639" s="3" t="str">
        <f>IF(EmployeeData[[#This Row],[Compa-Ratio]]&lt;0.85,"less than 0.85",IF(EmployeeData[[#This Row],[Compa-Ratio]]&lt;1,"0.85-&lt;1.00",IF(EmployeeData[[#This Row],[Compa-Ratio]]&lt;1.15,"1.00-&lt;1.15",IF(EmployeeData[[#This Row],[Compa-Ratio]]&gt;=1.15,"1.15+"))))</f>
        <v>less than 0.85</v>
      </c>
      <c r="O639" t="s">
        <v>37</v>
      </c>
      <c r="P639" t="s">
        <v>26</v>
      </c>
      <c r="Q639">
        <v>26</v>
      </c>
      <c r="R63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39">
        <v>55</v>
      </c>
      <c r="T639" t="str" cm="1">
        <f t="array" ref="T639">_xlfn.IFS(EmployeeData[[#This Row],[Engagement Score]]&lt;50,"Low",EmployeeData[[#This Row],[Engagement Score]]
&lt;70,"Moderate",
EmployeeData[[#This Row],[Engagement Score]]&lt;85,"High",TRUE,"Very high")</f>
        <v>Moderate</v>
      </c>
      <c r="U639">
        <v>4</v>
      </c>
      <c r="V639">
        <v>1.5</v>
      </c>
      <c r="W639" t="s">
        <v>27</v>
      </c>
      <c r="X639" t="s">
        <v>38</v>
      </c>
      <c r="Y639">
        <v>36</v>
      </c>
      <c r="Z639" t="s">
        <v>26</v>
      </c>
      <c r="AA639">
        <f>IF(EmployeeData[[#This Row],[Attrition]]="Yes",1,0)</f>
        <v>0</v>
      </c>
    </row>
    <row r="640" spans="1:27">
      <c r="A640" t="s">
        <v>691</v>
      </c>
      <c r="B640" t="str">
        <f>VLOOKUP(EmployeeData[[#This Row],[Employee ID]],GenderData[#All],2,FALSE)</f>
        <v>Male</v>
      </c>
      <c r="C640" t="s">
        <v>43</v>
      </c>
      <c r="D640" t="s">
        <v>44</v>
      </c>
      <c r="E640" t="s">
        <v>45</v>
      </c>
      <c r="F640" t="s">
        <v>59</v>
      </c>
      <c r="G640">
        <v>24</v>
      </c>
      <c r="H640" t="str">
        <f>IF(EmployeeData[[#This Row],[Age]]&lt;=31,"18-31",IF(EmployeeData[[#This Row],[Age]]&lt;=45,"32-45",IF(EmployeeData[[#This Row],[Age]]&lt;=59,"46-59",IF(EmployeeData[[#This Row],[Age]]&lt;=73,"60-73"))))</f>
        <v>18-31</v>
      </c>
      <c r="I640">
        <v>7</v>
      </c>
      <c r="J64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40">
        <v>1.7</v>
      </c>
      <c r="L640" s="2">
        <v>105800</v>
      </c>
      <c r="M640" s="3">
        <v>1.1499999999999999</v>
      </c>
      <c r="N640" s="3" t="str">
        <f>IF(EmployeeData[[#This Row],[Compa-Ratio]]&lt;0.85,"less than 0.85",IF(EmployeeData[[#This Row],[Compa-Ratio]]&lt;1,"0.85-&lt;1.00",IF(EmployeeData[[#This Row],[Compa-Ratio]]&lt;1.15,"1.00-&lt;1.15",IF(EmployeeData[[#This Row],[Compa-Ratio]]&gt;=1.15,"1.15+"))))</f>
        <v>1.15+</v>
      </c>
      <c r="O640" t="s">
        <v>25</v>
      </c>
      <c r="P640" t="s">
        <v>38</v>
      </c>
      <c r="Q640">
        <v>6</v>
      </c>
      <c r="R64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40">
        <v>76</v>
      </c>
      <c r="T640" t="str" cm="1">
        <f t="array" ref="T640">_xlfn.IFS(EmployeeData[[#This Row],[Engagement Score]]&lt;50,"Low",EmployeeData[[#This Row],[Engagement Score]]
&lt;70,"Moderate",
EmployeeData[[#This Row],[Engagement Score]]&lt;85,"High",TRUE,"Very high")</f>
        <v>High</v>
      </c>
      <c r="U640">
        <v>1</v>
      </c>
      <c r="V640">
        <v>0.8</v>
      </c>
      <c r="W640" t="s">
        <v>27</v>
      </c>
      <c r="X640" t="s">
        <v>26</v>
      </c>
      <c r="Y640">
        <v>43</v>
      </c>
      <c r="Z640" t="s">
        <v>26</v>
      </c>
      <c r="AA640">
        <f>IF(EmployeeData[[#This Row],[Attrition]]="Yes",1,0)</f>
        <v>0</v>
      </c>
    </row>
    <row r="641" spans="1:27">
      <c r="A641" t="s">
        <v>692</v>
      </c>
      <c r="B641" t="str">
        <f>VLOOKUP(EmployeeData[[#This Row],[Employee ID]],GenderData[#All],2,FALSE)</f>
        <v>Male</v>
      </c>
      <c r="C641" t="s">
        <v>21</v>
      </c>
      <c r="D641" t="s">
        <v>22</v>
      </c>
      <c r="E641" t="s">
        <v>45</v>
      </c>
      <c r="F641" t="s">
        <v>36</v>
      </c>
      <c r="G641">
        <v>27</v>
      </c>
      <c r="H641" t="str">
        <f>IF(EmployeeData[[#This Row],[Age]]&lt;=31,"18-31",IF(EmployeeData[[#This Row],[Age]]&lt;=45,"32-45",IF(EmployeeData[[#This Row],[Age]]&lt;=59,"46-59",IF(EmployeeData[[#This Row],[Age]]&lt;=73,"60-73"))))</f>
        <v>18-31</v>
      </c>
      <c r="I641">
        <v>12.6</v>
      </c>
      <c r="J641"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41">
        <v>4</v>
      </c>
      <c r="L641" s="2">
        <v>73300</v>
      </c>
      <c r="M641" s="3">
        <v>0.95</v>
      </c>
      <c r="N641" s="3" t="str">
        <f>IF(EmployeeData[[#This Row],[Compa-Ratio]]&lt;0.85,"less than 0.85",IF(EmployeeData[[#This Row],[Compa-Ratio]]&lt;1,"0.85-&lt;1.00",IF(EmployeeData[[#This Row],[Compa-Ratio]]&lt;1.15,"1.00-&lt;1.15",IF(EmployeeData[[#This Row],[Compa-Ratio]]&gt;=1.15,"1.15+"))))</f>
        <v>0.85-&lt;1.00</v>
      </c>
      <c r="O641" t="s">
        <v>37</v>
      </c>
      <c r="P641" t="s">
        <v>26</v>
      </c>
      <c r="Q641">
        <v>5</v>
      </c>
      <c r="R64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41">
        <v>52</v>
      </c>
      <c r="T641" t="str" cm="1">
        <f t="array" ref="T641">_xlfn.IFS(EmployeeData[[#This Row],[Engagement Score]]&lt;50,"Low",EmployeeData[[#This Row],[Engagement Score]]
&lt;70,"Moderate",
EmployeeData[[#This Row],[Engagement Score]]&lt;85,"High",TRUE,"Very high")</f>
        <v>Moderate</v>
      </c>
      <c r="U641">
        <v>3</v>
      </c>
      <c r="V641">
        <v>8.3000000000000007</v>
      </c>
      <c r="W641" t="s">
        <v>33</v>
      </c>
      <c r="X641" t="s">
        <v>38</v>
      </c>
      <c r="Y641">
        <v>3</v>
      </c>
      <c r="Z641" t="s">
        <v>38</v>
      </c>
      <c r="AA641">
        <f>IF(EmployeeData[[#This Row],[Attrition]]="Yes",1,0)</f>
        <v>1</v>
      </c>
    </row>
    <row r="642" spans="1:27">
      <c r="A642" t="s">
        <v>693</v>
      </c>
      <c r="B642" t="str">
        <f>VLOOKUP(EmployeeData[[#This Row],[Employee ID]],GenderData[#All],2,FALSE)</f>
        <v>Female</v>
      </c>
      <c r="C642" t="s">
        <v>48</v>
      </c>
      <c r="D642" t="s">
        <v>49</v>
      </c>
      <c r="E642" t="s">
        <v>45</v>
      </c>
      <c r="F642" t="s">
        <v>32</v>
      </c>
      <c r="G642">
        <v>39</v>
      </c>
      <c r="H642" t="str">
        <f>IF(EmployeeData[[#This Row],[Age]]&lt;=31,"18-31",IF(EmployeeData[[#This Row],[Age]]&lt;=45,"32-45",IF(EmployeeData[[#This Row],[Age]]&lt;=59,"46-59",IF(EmployeeData[[#This Row],[Age]]&lt;=73,"60-73"))))</f>
        <v>32-45</v>
      </c>
      <c r="I642">
        <v>2.6</v>
      </c>
      <c r="J6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42">
        <v>0.8</v>
      </c>
      <c r="L642" s="2">
        <v>82000</v>
      </c>
      <c r="M642" s="3">
        <v>1.33</v>
      </c>
      <c r="N642" s="3" t="str">
        <f>IF(EmployeeData[[#This Row],[Compa-Ratio]]&lt;0.85,"less than 0.85",IF(EmployeeData[[#This Row],[Compa-Ratio]]&lt;1,"0.85-&lt;1.00",IF(EmployeeData[[#This Row],[Compa-Ratio]]&lt;1.15,"1.00-&lt;1.15",IF(EmployeeData[[#This Row],[Compa-Ratio]]&gt;=1.15,"1.15+"))))</f>
        <v>1.15+</v>
      </c>
      <c r="O642" t="s">
        <v>53</v>
      </c>
      <c r="P642" t="s">
        <v>26</v>
      </c>
      <c r="Q642">
        <v>27</v>
      </c>
      <c r="R64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42">
        <v>67</v>
      </c>
      <c r="T642" t="str" cm="1">
        <f t="array" ref="T642">_xlfn.IFS(EmployeeData[[#This Row],[Engagement Score]]&lt;50,"Low",EmployeeData[[#This Row],[Engagement Score]]
&lt;70,"Moderate",
EmployeeData[[#This Row],[Engagement Score]]&lt;85,"High",TRUE,"Very high")</f>
        <v>Moderate</v>
      </c>
      <c r="U642">
        <v>5</v>
      </c>
      <c r="V642">
        <v>2.5</v>
      </c>
      <c r="W642" t="s">
        <v>33</v>
      </c>
      <c r="X642" t="s">
        <v>26</v>
      </c>
      <c r="Y642">
        <v>35</v>
      </c>
      <c r="Z642" t="s">
        <v>26</v>
      </c>
      <c r="AA642">
        <f>IF(EmployeeData[[#This Row],[Attrition]]="Yes",1,0)</f>
        <v>0</v>
      </c>
    </row>
    <row r="643" spans="1:27">
      <c r="A643" t="s">
        <v>694</v>
      </c>
      <c r="B643" t="str">
        <f>VLOOKUP(EmployeeData[[#This Row],[Employee ID]],GenderData[#All],2,FALSE)</f>
        <v>Female</v>
      </c>
      <c r="C643" t="s">
        <v>66</v>
      </c>
      <c r="D643" t="s">
        <v>67</v>
      </c>
      <c r="E643" t="s">
        <v>45</v>
      </c>
      <c r="F643" t="s">
        <v>36</v>
      </c>
      <c r="G643">
        <v>37</v>
      </c>
      <c r="H643" t="str">
        <f>IF(EmployeeData[[#This Row],[Age]]&lt;=31,"18-31",IF(EmployeeData[[#This Row],[Age]]&lt;=45,"32-45",IF(EmployeeData[[#This Row],[Age]]&lt;=59,"46-59",IF(EmployeeData[[#This Row],[Age]]&lt;=73,"60-73"))))</f>
        <v>32-45</v>
      </c>
      <c r="I643">
        <v>12.7</v>
      </c>
      <c r="J64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43">
        <v>0.7</v>
      </c>
      <c r="L643" s="2">
        <v>69500</v>
      </c>
      <c r="M643" s="3">
        <v>0.91</v>
      </c>
      <c r="N643" s="3" t="str">
        <f>IF(EmployeeData[[#This Row],[Compa-Ratio]]&lt;0.85,"less than 0.85",IF(EmployeeData[[#This Row],[Compa-Ratio]]&lt;1,"0.85-&lt;1.00",IF(EmployeeData[[#This Row],[Compa-Ratio]]&lt;1.15,"1.00-&lt;1.15",IF(EmployeeData[[#This Row],[Compa-Ratio]]&gt;=1.15,"1.15+"))))</f>
        <v>0.85-&lt;1.00</v>
      </c>
      <c r="O643" t="s">
        <v>37</v>
      </c>
      <c r="P643" t="s">
        <v>26</v>
      </c>
      <c r="Q643">
        <v>6</v>
      </c>
      <c r="R64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43">
        <v>90</v>
      </c>
      <c r="T643" t="str" cm="1">
        <f t="array" ref="T643">_xlfn.IFS(EmployeeData[[#This Row],[Engagement Score]]&lt;50,"Low",EmployeeData[[#This Row],[Engagement Score]]
&lt;70,"Moderate",
EmployeeData[[#This Row],[Engagement Score]]&lt;85,"High",TRUE,"Very high")</f>
        <v>Very high</v>
      </c>
      <c r="U643">
        <v>9</v>
      </c>
      <c r="V643">
        <v>2.7</v>
      </c>
      <c r="W643" t="s">
        <v>50</v>
      </c>
      <c r="X643" t="s">
        <v>26</v>
      </c>
      <c r="Y643">
        <v>31</v>
      </c>
      <c r="Z643" t="s">
        <v>26</v>
      </c>
      <c r="AA643">
        <f>IF(EmployeeData[[#This Row],[Attrition]]="Yes",1,0)</f>
        <v>0</v>
      </c>
    </row>
    <row r="644" spans="1:27">
      <c r="A644" t="s">
        <v>695</v>
      </c>
      <c r="B644" t="str">
        <f>VLOOKUP(EmployeeData[[#This Row],[Employee ID]],GenderData[#All],2,FALSE)</f>
        <v>Female</v>
      </c>
      <c r="C644" t="s">
        <v>43</v>
      </c>
      <c r="D644" t="s">
        <v>44</v>
      </c>
      <c r="E644" t="s">
        <v>23</v>
      </c>
      <c r="F644" t="s">
        <v>32</v>
      </c>
      <c r="G644">
        <v>43</v>
      </c>
      <c r="H644" t="str">
        <f>IF(EmployeeData[[#This Row],[Age]]&lt;=31,"18-31",IF(EmployeeData[[#This Row],[Age]]&lt;=45,"32-45",IF(EmployeeData[[#This Row],[Age]]&lt;=59,"46-59",IF(EmployeeData[[#This Row],[Age]]&lt;=73,"60-73"))))</f>
        <v>32-45</v>
      </c>
      <c r="I644">
        <v>3.9</v>
      </c>
      <c r="J64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44">
        <v>2.7</v>
      </c>
      <c r="L644" s="2">
        <v>55700</v>
      </c>
      <c r="M644" s="3">
        <v>0.97</v>
      </c>
      <c r="N644" s="3" t="str">
        <f>IF(EmployeeData[[#This Row],[Compa-Ratio]]&lt;0.85,"less than 0.85",IF(EmployeeData[[#This Row],[Compa-Ratio]]&lt;1,"0.85-&lt;1.00",IF(EmployeeData[[#This Row],[Compa-Ratio]]&lt;1.15,"1.00-&lt;1.15",IF(EmployeeData[[#This Row],[Compa-Ratio]]&gt;=1.15,"1.15+"))))</f>
        <v>0.85-&lt;1.00</v>
      </c>
      <c r="O644" t="s">
        <v>25</v>
      </c>
      <c r="P644" t="s">
        <v>26</v>
      </c>
      <c r="Q644">
        <v>21</v>
      </c>
      <c r="R6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44">
        <v>65</v>
      </c>
      <c r="T644" t="str" cm="1">
        <f t="array" ref="T644">_xlfn.IFS(EmployeeData[[#This Row],[Engagement Score]]&lt;50,"Low",EmployeeData[[#This Row],[Engagement Score]]
&lt;70,"Moderate",
EmployeeData[[#This Row],[Engagement Score]]&lt;85,"High",TRUE,"Very high")</f>
        <v>Moderate</v>
      </c>
      <c r="U644">
        <v>3</v>
      </c>
      <c r="V644">
        <v>2.6</v>
      </c>
      <c r="W644" t="s">
        <v>50</v>
      </c>
      <c r="X644" t="s">
        <v>38</v>
      </c>
      <c r="Y644">
        <v>13</v>
      </c>
      <c r="Z644" t="s">
        <v>26</v>
      </c>
      <c r="AA644">
        <f>IF(EmployeeData[[#This Row],[Attrition]]="Yes",1,0)</f>
        <v>0</v>
      </c>
    </row>
    <row r="645" spans="1:27">
      <c r="A645" t="s">
        <v>696</v>
      </c>
      <c r="B645" t="str">
        <f>VLOOKUP(EmployeeData[[#This Row],[Employee ID]],GenderData[#All],2,FALSE)</f>
        <v>Male</v>
      </c>
      <c r="C645" t="s">
        <v>66</v>
      </c>
      <c r="D645" t="s">
        <v>67</v>
      </c>
      <c r="E645" t="s">
        <v>23</v>
      </c>
      <c r="F645" t="s">
        <v>32</v>
      </c>
      <c r="G645">
        <v>27</v>
      </c>
      <c r="H645" t="str">
        <f>IF(EmployeeData[[#This Row],[Age]]&lt;=31,"18-31",IF(EmployeeData[[#This Row],[Age]]&lt;=45,"32-45",IF(EmployeeData[[#This Row],[Age]]&lt;=59,"46-59",IF(EmployeeData[[#This Row],[Age]]&lt;=73,"60-73"))))</f>
        <v>18-31</v>
      </c>
      <c r="I645">
        <v>2.2000000000000002</v>
      </c>
      <c r="J6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45">
        <v>0.7</v>
      </c>
      <c r="L645" s="2">
        <v>58100</v>
      </c>
      <c r="M645" s="3">
        <v>0.91</v>
      </c>
      <c r="N645" s="3" t="str">
        <f>IF(EmployeeData[[#This Row],[Compa-Ratio]]&lt;0.85,"less than 0.85",IF(EmployeeData[[#This Row],[Compa-Ratio]]&lt;1,"0.85-&lt;1.00",IF(EmployeeData[[#This Row],[Compa-Ratio]]&lt;1.15,"1.00-&lt;1.15",IF(EmployeeData[[#This Row],[Compa-Ratio]]&gt;=1.15,"1.15+"))))</f>
        <v>0.85-&lt;1.00</v>
      </c>
      <c r="O645" t="s">
        <v>37</v>
      </c>
      <c r="P645" t="s">
        <v>26</v>
      </c>
      <c r="Q645">
        <v>10</v>
      </c>
      <c r="R64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45">
        <v>69</v>
      </c>
      <c r="T645" t="str" cm="1">
        <f t="array" ref="T645">_xlfn.IFS(EmployeeData[[#This Row],[Engagement Score]]&lt;50,"Low",EmployeeData[[#This Row],[Engagement Score]]
&lt;70,"Moderate",
EmployeeData[[#This Row],[Engagement Score]]&lt;85,"High",TRUE,"Very high")</f>
        <v>Moderate</v>
      </c>
      <c r="U645">
        <v>5</v>
      </c>
      <c r="V645">
        <v>4.5</v>
      </c>
      <c r="W645" t="s">
        <v>50</v>
      </c>
      <c r="X645" t="s">
        <v>26</v>
      </c>
      <c r="Y645">
        <v>27</v>
      </c>
      <c r="Z645" t="s">
        <v>26</v>
      </c>
      <c r="AA645">
        <f>IF(EmployeeData[[#This Row],[Attrition]]="Yes",1,0)</f>
        <v>0</v>
      </c>
    </row>
    <row r="646" spans="1:27">
      <c r="A646" t="s">
        <v>697</v>
      </c>
      <c r="B646" t="str">
        <f>VLOOKUP(EmployeeData[[#This Row],[Employee ID]],GenderData[#All],2,FALSE)</f>
        <v>Male</v>
      </c>
      <c r="C646" t="s">
        <v>48</v>
      </c>
      <c r="D646" t="s">
        <v>49</v>
      </c>
      <c r="E646" t="s">
        <v>23</v>
      </c>
      <c r="F646" t="s">
        <v>62</v>
      </c>
      <c r="G646">
        <v>35</v>
      </c>
      <c r="H646" t="str">
        <f>IF(EmployeeData[[#This Row],[Age]]&lt;=31,"18-31",IF(EmployeeData[[#This Row],[Age]]&lt;=45,"32-45",IF(EmployeeData[[#This Row],[Age]]&lt;=59,"46-59",IF(EmployeeData[[#This Row],[Age]]&lt;=73,"60-73"))))</f>
        <v>32-45</v>
      </c>
      <c r="I646">
        <v>2.7</v>
      </c>
      <c r="J64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46">
        <v>2.7</v>
      </c>
      <c r="L646" s="2">
        <v>37000</v>
      </c>
      <c r="M646" s="3">
        <v>0.99</v>
      </c>
      <c r="N646" s="3" t="str">
        <f>IF(EmployeeData[[#This Row],[Compa-Ratio]]&lt;0.85,"less than 0.85",IF(EmployeeData[[#This Row],[Compa-Ratio]]&lt;1,"0.85-&lt;1.00",IF(EmployeeData[[#This Row],[Compa-Ratio]]&lt;1.15,"1.00-&lt;1.15",IF(EmployeeData[[#This Row],[Compa-Ratio]]&gt;=1.15,"1.15+"))))</f>
        <v>0.85-&lt;1.00</v>
      </c>
      <c r="O646" t="s">
        <v>25</v>
      </c>
      <c r="P646" t="s">
        <v>26</v>
      </c>
      <c r="Q646">
        <v>31</v>
      </c>
      <c r="R64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46">
        <v>48</v>
      </c>
      <c r="T646" t="str" cm="1">
        <f t="array" ref="T646">_xlfn.IFS(EmployeeData[[#This Row],[Engagement Score]]&lt;50,"Low",EmployeeData[[#This Row],[Engagement Score]]
&lt;70,"Moderate",
EmployeeData[[#This Row],[Engagement Score]]&lt;85,"High",TRUE,"Very high")</f>
        <v>Low</v>
      </c>
      <c r="U646">
        <v>8</v>
      </c>
      <c r="V646">
        <v>1.3</v>
      </c>
      <c r="W646" t="s">
        <v>33</v>
      </c>
      <c r="X646" t="s">
        <v>26</v>
      </c>
      <c r="Y646">
        <v>37</v>
      </c>
      <c r="Z646" t="s">
        <v>26</v>
      </c>
      <c r="AA646">
        <f>IF(EmployeeData[[#This Row],[Attrition]]="Yes",1,0)</f>
        <v>0</v>
      </c>
    </row>
    <row r="647" spans="1:27">
      <c r="A647" t="s">
        <v>698</v>
      </c>
      <c r="B647" t="str">
        <f>VLOOKUP(EmployeeData[[#This Row],[Employee ID]],GenderData[#All],2,FALSE)</f>
        <v>Male</v>
      </c>
      <c r="C647" t="s">
        <v>29</v>
      </c>
      <c r="D647" t="s">
        <v>30</v>
      </c>
      <c r="E647" t="s">
        <v>23</v>
      </c>
      <c r="F647" t="s">
        <v>32</v>
      </c>
      <c r="G647">
        <v>49</v>
      </c>
      <c r="H647" t="str">
        <f>IF(EmployeeData[[#This Row],[Age]]&lt;=31,"18-31",IF(EmployeeData[[#This Row],[Age]]&lt;=45,"32-45",IF(EmployeeData[[#This Row],[Age]]&lt;=59,"46-59",IF(EmployeeData[[#This Row],[Age]]&lt;=73,"60-73"))))</f>
        <v>46-59</v>
      </c>
      <c r="I647">
        <v>5.8</v>
      </c>
      <c r="J6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47">
        <v>1.2</v>
      </c>
      <c r="L647" s="2">
        <v>58800</v>
      </c>
      <c r="M647" s="3">
        <v>0.93</v>
      </c>
      <c r="N647" s="3" t="str">
        <f>IF(EmployeeData[[#This Row],[Compa-Ratio]]&lt;0.85,"less than 0.85",IF(EmployeeData[[#This Row],[Compa-Ratio]]&lt;1,"0.85-&lt;1.00",IF(EmployeeData[[#This Row],[Compa-Ratio]]&lt;1.15,"1.00-&lt;1.15",IF(EmployeeData[[#This Row],[Compa-Ratio]]&gt;=1.15,"1.15+"))))</f>
        <v>0.85-&lt;1.00</v>
      </c>
      <c r="O647" t="s">
        <v>25</v>
      </c>
      <c r="P647" t="s">
        <v>26</v>
      </c>
      <c r="Q647">
        <v>9</v>
      </c>
      <c r="R64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47">
        <v>76</v>
      </c>
      <c r="T647" t="str" cm="1">
        <f t="array" ref="T647">_xlfn.IFS(EmployeeData[[#This Row],[Engagement Score]]&lt;50,"Low",EmployeeData[[#This Row],[Engagement Score]]
&lt;70,"Moderate",
EmployeeData[[#This Row],[Engagement Score]]&lt;85,"High",TRUE,"Very high")</f>
        <v>High</v>
      </c>
      <c r="U647">
        <v>3</v>
      </c>
      <c r="V647">
        <v>5.9</v>
      </c>
      <c r="W647" t="s">
        <v>50</v>
      </c>
      <c r="X647" t="s">
        <v>38</v>
      </c>
      <c r="Y647">
        <v>14</v>
      </c>
      <c r="Z647" t="s">
        <v>26</v>
      </c>
      <c r="AA647">
        <f>IF(EmployeeData[[#This Row],[Attrition]]="Yes",1,0)</f>
        <v>0</v>
      </c>
    </row>
    <row r="648" spans="1:27">
      <c r="A648" t="s">
        <v>699</v>
      </c>
      <c r="B648" t="str">
        <f>VLOOKUP(EmployeeData[[#This Row],[Employee ID]],GenderData[#All],2,FALSE)</f>
        <v>Female</v>
      </c>
      <c r="C648" t="s">
        <v>40</v>
      </c>
      <c r="D648" t="s">
        <v>40</v>
      </c>
      <c r="E648" t="s">
        <v>23</v>
      </c>
      <c r="F648" t="s">
        <v>24</v>
      </c>
      <c r="G648">
        <v>27</v>
      </c>
      <c r="H648" t="str">
        <f>IF(EmployeeData[[#This Row],[Age]]&lt;=31,"18-31",IF(EmployeeData[[#This Row],[Age]]&lt;=45,"32-45",IF(EmployeeData[[#This Row],[Age]]&lt;=59,"46-59",IF(EmployeeData[[#This Row],[Age]]&lt;=73,"60-73"))))</f>
        <v>18-31</v>
      </c>
      <c r="I648">
        <v>1.9</v>
      </c>
      <c r="J64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48">
        <v>1.9</v>
      </c>
      <c r="L648" s="2">
        <v>51200</v>
      </c>
      <c r="M648" s="3">
        <v>1.07</v>
      </c>
      <c r="N648" s="3" t="str">
        <f>IF(EmployeeData[[#This Row],[Compa-Ratio]]&lt;0.85,"less than 0.85",IF(EmployeeData[[#This Row],[Compa-Ratio]]&lt;1,"0.85-&lt;1.00",IF(EmployeeData[[#This Row],[Compa-Ratio]]&lt;1.15,"1.00-&lt;1.15",IF(EmployeeData[[#This Row],[Compa-Ratio]]&gt;=1.15,"1.15+"))))</f>
        <v>1.00-&lt;1.15</v>
      </c>
      <c r="O648" t="s">
        <v>75</v>
      </c>
      <c r="P648" t="s">
        <v>26</v>
      </c>
      <c r="Q648">
        <v>26</v>
      </c>
      <c r="R64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48">
        <v>71</v>
      </c>
      <c r="T648" t="str" cm="1">
        <f t="array" ref="T648">_xlfn.IFS(EmployeeData[[#This Row],[Engagement Score]]&lt;50,"Low",EmployeeData[[#This Row],[Engagement Score]]
&lt;70,"Moderate",
EmployeeData[[#This Row],[Engagement Score]]&lt;85,"High",TRUE,"Very high")</f>
        <v>High</v>
      </c>
      <c r="U648">
        <v>9</v>
      </c>
      <c r="V648">
        <v>2.1</v>
      </c>
      <c r="W648" t="s">
        <v>27</v>
      </c>
      <c r="X648" t="s">
        <v>26</v>
      </c>
      <c r="Y648">
        <v>29</v>
      </c>
      <c r="Z648" t="s">
        <v>26</v>
      </c>
      <c r="AA648">
        <f>IF(EmployeeData[[#This Row],[Attrition]]="Yes",1,0)</f>
        <v>0</v>
      </c>
    </row>
    <row r="649" spans="1:27">
      <c r="A649" t="s">
        <v>700</v>
      </c>
      <c r="B649" t="str">
        <f>VLOOKUP(EmployeeData[[#This Row],[Employee ID]],GenderData[#All],2,FALSE)</f>
        <v>Female</v>
      </c>
      <c r="C649" t="s">
        <v>35</v>
      </c>
      <c r="D649" t="s">
        <v>22</v>
      </c>
      <c r="E649" t="s">
        <v>31</v>
      </c>
      <c r="F649" t="s">
        <v>36</v>
      </c>
      <c r="G649">
        <v>51</v>
      </c>
      <c r="H649" t="str">
        <f>IF(EmployeeData[[#This Row],[Age]]&lt;=31,"18-31",IF(EmployeeData[[#This Row],[Age]]&lt;=45,"32-45",IF(EmployeeData[[#This Row],[Age]]&lt;=59,"46-59",IF(EmployeeData[[#This Row],[Age]]&lt;=73,"60-73"))))</f>
        <v>46-59</v>
      </c>
      <c r="I649">
        <v>3</v>
      </c>
      <c r="J64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49">
        <v>0.6</v>
      </c>
      <c r="L649" s="2">
        <v>69600</v>
      </c>
      <c r="M649" s="3">
        <v>0.84</v>
      </c>
      <c r="N649" s="3" t="str">
        <f>IF(EmployeeData[[#This Row],[Compa-Ratio]]&lt;0.85,"less than 0.85",IF(EmployeeData[[#This Row],[Compa-Ratio]]&lt;1,"0.85-&lt;1.00",IF(EmployeeData[[#This Row],[Compa-Ratio]]&lt;1.15,"1.00-&lt;1.15",IF(EmployeeData[[#This Row],[Compa-Ratio]]&gt;=1.15,"1.15+"))))</f>
        <v>less than 0.85</v>
      </c>
      <c r="O649" t="s">
        <v>75</v>
      </c>
      <c r="P649" t="s">
        <v>26</v>
      </c>
      <c r="Q649">
        <v>18</v>
      </c>
      <c r="R64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49">
        <v>68</v>
      </c>
      <c r="T649" t="str" cm="1">
        <f t="array" ref="T649">_xlfn.IFS(EmployeeData[[#This Row],[Engagement Score]]&lt;50,"Low",EmployeeData[[#This Row],[Engagement Score]]
&lt;70,"Moderate",
EmployeeData[[#This Row],[Engagement Score]]&lt;85,"High",TRUE,"Very high")</f>
        <v>Moderate</v>
      </c>
      <c r="U649">
        <v>7</v>
      </c>
      <c r="V649">
        <v>2</v>
      </c>
      <c r="W649" t="s">
        <v>33</v>
      </c>
      <c r="X649" t="s">
        <v>26</v>
      </c>
      <c r="Y649">
        <v>34</v>
      </c>
      <c r="Z649" t="s">
        <v>26</v>
      </c>
      <c r="AA649">
        <f>IF(EmployeeData[[#This Row],[Attrition]]="Yes",1,0)</f>
        <v>0</v>
      </c>
    </row>
    <row r="650" spans="1:27">
      <c r="A650" t="s">
        <v>701</v>
      </c>
      <c r="B650" t="str">
        <f>VLOOKUP(EmployeeData[[#This Row],[Employee ID]],GenderData[#All],2,FALSE)</f>
        <v>Male</v>
      </c>
      <c r="C650" t="s">
        <v>52</v>
      </c>
      <c r="D650" t="s">
        <v>30</v>
      </c>
      <c r="E650" t="s">
        <v>23</v>
      </c>
      <c r="F650" t="s">
        <v>32</v>
      </c>
      <c r="G650">
        <v>28</v>
      </c>
      <c r="H650" t="str">
        <f>IF(EmployeeData[[#This Row],[Age]]&lt;=31,"18-31",IF(EmployeeData[[#This Row],[Age]]&lt;=45,"32-45",IF(EmployeeData[[#This Row],[Age]]&lt;=59,"46-59",IF(EmployeeData[[#This Row],[Age]]&lt;=73,"60-73"))))</f>
        <v>18-31</v>
      </c>
      <c r="I650">
        <v>5</v>
      </c>
      <c r="J65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50">
        <v>5</v>
      </c>
      <c r="L650" s="2">
        <v>52600</v>
      </c>
      <c r="M650" s="3">
        <v>0.85</v>
      </c>
      <c r="N650" s="3" t="str">
        <f>IF(EmployeeData[[#This Row],[Compa-Ratio]]&lt;0.85,"less than 0.85",IF(EmployeeData[[#This Row],[Compa-Ratio]]&lt;1,"0.85-&lt;1.00",IF(EmployeeData[[#This Row],[Compa-Ratio]]&lt;1.15,"1.00-&lt;1.15",IF(EmployeeData[[#This Row],[Compa-Ratio]]&gt;=1.15,"1.15+"))))</f>
        <v>0.85-&lt;1.00</v>
      </c>
      <c r="O650" t="s">
        <v>37</v>
      </c>
      <c r="P650" t="s">
        <v>26</v>
      </c>
      <c r="Q650">
        <v>18</v>
      </c>
      <c r="R65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0">
        <v>61</v>
      </c>
      <c r="T650" t="str" cm="1">
        <f t="array" ref="T650">_xlfn.IFS(EmployeeData[[#This Row],[Engagement Score]]&lt;50,"Low",EmployeeData[[#This Row],[Engagement Score]]
&lt;70,"Moderate",
EmployeeData[[#This Row],[Engagement Score]]&lt;85,"High",TRUE,"Very high")</f>
        <v>Moderate</v>
      </c>
      <c r="U650">
        <v>8</v>
      </c>
      <c r="V650">
        <v>6.5</v>
      </c>
      <c r="W650" t="s">
        <v>33</v>
      </c>
      <c r="X650" t="s">
        <v>26</v>
      </c>
      <c r="Y650">
        <v>11</v>
      </c>
      <c r="Z650" t="s">
        <v>26</v>
      </c>
      <c r="AA650">
        <f>IF(EmployeeData[[#This Row],[Attrition]]="Yes",1,0)</f>
        <v>0</v>
      </c>
    </row>
    <row r="651" spans="1:27">
      <c r="A651" t="s">
        <v>702</v>
      </c>
      <c r="B651" t="str">
        <f>VLOOKUP(EmployeeData[[#This Row],[Employee ID]],GenderData[#All],2,FALSE)</f>
        <v>Female</v>
      </c>
      <c r="C651" t="s">
        <v>21</v>
      </c>
      <c r="D651" t="s">
        <v>22</v>
      </c>
      <c r="E651" t="s">
        <v>73</v>
      </c>
      <c r="F651" t="s">
        <v>32</v>
      </c>
      <c r="G651">
        <v>46</v>
      </c>
      <c r="H651" t="str">
        <f>IF(EmployeeData[[#This Row],[Age]]&lt;=31,"18-31",IF(EmployeeData[[#This Row],[Age]]&lt;=45,"32-45",IF(EmployeeData[[#This Row],[Age]]&lt;=59,"46-59",IF(EmployeeData[[#This Row],[Age]]&lt;=73,"60-73"))))</f>
        <v>46-59</v>
      </c>
      <c r="I651">
        <v>10.3</v>
      </c>
      <c r="J651"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51">
        <v>2.1</v>
      </c>
      <c r="L651" s="2">
        <v>49700</v>
      </c>
      <c r="M651" s="3">
        <v>0.85</v>
      </c>
      <c r="N651" s="3" t="str">
        <f>IF(EmployeeData[[#This Row],[Compa-Ratio]]&lt;0.85,"less than 0.85",IF(EmployeeData[[#This Row],[Compa-Ratio]]&lt;1,"0.85-&lt;1.00",IF(EmployeeData[[#This Row],[Compa-Ratio]]&lt;1.15,"1.00-&lt;1.15",IF(EmployeeData[[#This Row],[Compa-Ratio]]&gt;=1.15,"1.15+"))))</f>
        <v>0.85-&lt;1.00</v>
      </c>
      <c r="O651" t="s">
        <v>25</v>
      </c>
      <c r="P651" t="s">
        <v>26</v>
      </c>
      <c r="Q651">
        <v>1</v>
      </c>
      <c r="R65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51">
        <v>63</v>
      </c>
      <c r="T651" t="str" cm="1">
        <f t="array" ref="T651">_xlfn.IFS(EmployeeData[[#This Row],[Engagement Score]]&lt;50,"Low",EmployeeData[[#This Row],[Engagement Score]]
&lt;70,"Moderate",
EmployeeData[[#This Row],[Engagement Score]]&lt;85,"High",TRUE,"Very high")</f>
        <v>Moderate</v>
      </c>
      <c r="U651">
        <v>1</v>
      </c>
      <c r="V651">
        <v>1.3</v>
      </c>
      <c r="W651" t="s">
        <v>50</v>
      </c>
      <c r="X651" t="s">
        <v>26</v>
      </c>
      <c r="Y651">
        <v>22</v>
      </c>
      <c r="Z651" t="s">
        <v>38</v>
      </c>
      <c r="AA651">
        <f>IF(EmployeeData[[#This Row],[Attrition]]="Yes",1,0)</f>
        <v>1</v>
      </c>
    </row>
    <row r="652" spans="1:27">
      <c r="A652" t="s">
        <v>703</v>
      </c>
      <c r="B652" t="str">
        <f>VLOOKUP(EmployeeData[[#This Row],[Employee ID]],GenderData[#All],2,FALSE)</f>
        <v>Female</v>
      </c>
      <c r="C652" t="s">
        <v>48</v>
      </c>
      <c r="D652" t="s">
        <v>49</v>
      </c>
      <c r="E652" t="s">
        <v>23</v>
      </c>
      <c r="F652" t="s">
        <v>62</v>
      </c>
      <c r="G652">
        <v>35</v>
      </c>
      <c r="H652" t="str">
        <f>IF(EmployeeData[[#This Row],[Age]]&lt;=31,"18-31",IF(EmployeeData[[#This Row],[Age]]&lt;=45,"32-45",IF(EmployeeData[[#This Row],[Age]]&lt;=59,"46-59",IF(EmployeeData[[#This Row],[Age]]&lt;=73,"60-73"))))</f>
        <v>32-45</v>
      </c>
      <c r="I652">
        <v>6.9</v>
      </c>
      <c r="J6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52">
        <v>1.2</v>
      </c>
      <c r="L652" s="2">
        <v>28000</v>
      </c>
      <c r="M652" s="3">
        <v>0.78</v>
      </c>
      <c r="N652" s="3" t="str">
        <f>IF(EmployeeData[[#This Row],[Compa-Ratio]]&lt;0.85,"less than 0.85",IF(EmployeeData[[#This Row],[Compa-Ratio]]&lt;1,"0.85-&lt;1.00",IF(EmployeeData[[#This Row],[Compa-Ratio]]&lt;1.15,"1.00-&lt;1.15",IF(EmployeeData[[#This Row],[Compa-Ratio]]&gt;=1.15,"1.15+"))))</f>
        <v>less than 0.85</v>
      </c>
      <c r="O652" t="s">
        <v>25</v>
      </c>
      <c r="P652" t="s">
        <v>26</v>
      </c>
      <c r="Q652">
        <v>1</v>
      </c>
      <c r="R65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52">
        <v>73</v>
      </c>
      <c r="T652" t="str" cm="1">
        <f t="array" ref="T652">_xlfn.IFS(EmployeeData[[#This Row],[Engagement Score]]&lt;50,"Low",EmployeeData[[#This Row],[Engagement Score]]
&lt;70,"Moderate",
EmployeeData[[#This Row],[Engagement Score]]&lt;85,"High",TRUE,"Very high")</f>
        <v>High</v>
      </c>
      <c r="U652">
        <v>3</v>
      </c>
      <c r="V652">
        <v>3.6</v>
      </c>
      <c r="W652" t="s">
        <v>33</v>
      </c>
      <c r="X652" t="s">
        <v>26</v>
      </c>
      <c r="Y652">
        <v>28</v>
      </c>
      <c r="Z652" t="s">
        <v>26</v>
      </c>
      <c r="AA652">
        <f>IF(EmployeeData[[#This Row],[Attrition]]="Yes",1,0)</f>
        <v>0</v>
      </c>
    </row>
    <row r="653" spans="1:27">
      <c r="A653" t="s">
        <v>704</v>
      </c>
      <c r="B653" t="str">
        <f>VLOOKUP(EmployeeData[[#This Row],[Employee ID]],GenderData[#All],2,FALSE)</f>
        <v>Male</v>
      </c>
      <c r="C653" t="s">
        <v>40</v>
      </c>
      <c r="D653" t="s">
        <v>40</v>
      </c>
      <c r="E653" t="s">
        <v>23</v>
      </c>
      <c r="F653" t="s">
        <v>24</v>
      </c>
      <c r="G653">
        <v>28</v>
      </c>
      <c r="H653" t="str">
        <f>IF(EmployeeData[[#This Row],[Age]]&lt;=31,"18-31",IF(EmployeeData[[#This Row],[Age]]&lt;=45,"32-45",IF(EmployeeData[[#This Row],[Age]]&lt;=59,"46-59",IF(EmployeeData[[#This Row],[Age]]&lt;=73,"60-73"))))</f>
        <v>18-31</v>
      </c>
      <c r="I653">
        <v>4</v>
      </c>
      <c r="J6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53">
        <v>1.6</v>
      </c>
      <c r="L653" s="2">
        <v>45300</v>
      </c>
      <c r="M653" s="3">
        <v>0.93</v>
      </c>
      <c r="N653" s="3" t="str">
        <f>IF(EmployeeData[[#This Row],[Compa-Ratio]]&lt;0.85,"less than 0.85",IF(EmployeeData[[#This Row],[Compa-Ratio]]&lt;1,"0.85-&lt;1.00",IF(EmployeeData[[#This Row],[Compa-Ratio]]&lt;1.15,"1.00-&lt;1.15",IF(EmployeeData[[#This Row],[Compa-Ratio]]&gt;=1.15,"1.15+"))))</f>
        <v>0.85-&lt;1.00</v>
      </c>
      <c r="O653" t="s">
        <v>25</v>
      </c>
      <c r="P653" t="s">
        <v>26</v>
      </c>
      <c r="Q653">
        <v>14</v>
      </c>
      <c r="R65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3">
        <v>72</v>
      </c>
      <c r="T653" t="str" cm="1">
        <f t="array" ref="T653">_xlfn.IFS(EmployeeData[[#This Row],[Engagement Score]]&lt;50,"Low",EmployeeData[[#This Row],[Engagement Score]]
&lt;70,"Moderate",
EmployeeData[[#This Row],[Engagement Score]]&lt;85,"High",TRUE,"Very high")</f>
        <v>High</v>
      </c>
      <c r="U653">
        <v>3</v>
      </c>
      <c r="V653">
        <v>2.6</v>
      </c>
      <c r="W653" t="s">
        <v>27</v>
      </c>
      <c r="X653" t="s">
        <v>38</v>
      </c>
      <c r="Y653">
        <v>14</v>
      </c>
      <c r="Z653" t="s">
        <v>26</v>
      </c>
      <c r="AA653">
        <f>IF(EmployeeData[[#This Row],[Attrition]]="Yes",1,0)</f>
        <v>0</v>
      </c>
    </row>
    <row r="654" spans="1:27">
      <c r="A654" t="s">
        <v>705</v>
      </c>
      <c r="B654" t="str">
        <f>VLOOKUP(EmployeeData[[#This Row],[Employee ID]],GenderData[#All],2,FALSE)</f>
        <v>Male</v>
      </c>
      <c r="C654" t="s">
        <v>40</v>
      </c>
      <c r="D654" t="s">
        <v>40</v>
      </c>
      <c r="E654" t="s">
        <v>45</v>
      </c>
      <c r="F654" t="s">
        <v>24</v>
      </c>
      <c r="G654">
        <v>34</v>
      </c>
      <c r="H654" t="str">
        <f>IF(EmployeeData[[#This Row],[Age]]&lt;=31,"18-31",IF(EmployeeData[[#This Row],[Age]]&lt;=45,"32-45",IF(EmployeeData[[#This Row],[Age]]&lt;=59,"46-59",IF(EmployeeData[[#This Row],[Age]]&lt;=73,"60-73"))))</f>
        <v>32-45</v>
      </c>
      <c r="I654">
        <v>5.7</v>
      </c>
      <c r="J6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54">
        <v>1</v>
      </c>
      <c r="L654" s="2">
        <v>46400</v>
      </c>
      <c r="M654" s="3">
        <v>0.95</v>
      </c>
      <c r="N654" s="3" t="str">
        <f>IF(EmployeeData[[#This Row],[Compa-Ratio]]&lt;0.85,"less than 0.85",IF(EmployeeData[[#This Row],[Compa-Ratio]]&lt;1,"0.85-&lt;1.00",IF(EmployeeData[[#This Row],[Compa-Ratio]]&lt;1.15,"1.00-&lt;1.15",IF(EmployeeData[[#This Row],[Compa-Ratio]]&gt;=1.15,"1.15+"))))</f>
        <v>0.85-&lt;1.00</v>
      </c>
      <c r="O654" t="s">
        <v>25</v>
      </c>
      <c r="P654" t="s">
        <v>38</v>
      </c>
      <c r="Q654">
        <v>18</v>
      </c>
      <c r="R65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4">
        <v>81</v>
      </c>
      <c r="T654" t="str" cm="1">
        <f t="array" ref="T654">_xlfn.IFS(EmployeeData[[#This Row],[Engagement Score]]&lt;50,"Low",EmployeeData[[#This Row],[Engagement Score]]
&lt;70,"Moderate",
EmployeeData[[#This Row],[Engagement Score]]&lt;85,"High",TRUE,"Very high")</f>
        <v>High</v>
      </c>
      <c r="U654">
        <v>0</v>
      </c>
      <c r="V654">
        <v>1.5</v>
      </c>
      <c r="W654" t="s">
        <v>33</v>
      </c>
      <c r="X654" t="s">
        <v>26</v>
      </c>
      <c r="Y654">
        <v>13</v>
      </c>
      <c r="Z654" t="s">
        <v>26</v>
      </c>
      <c r="AA654">
        <f>IF(EmployeeData[[#This Row],[Attrition]]="Yes",1,0)</f>
        <v>0</v>
      </c>
    </row>
    <row r="655" spans="1:27">
      <c r="A655" t="s">
        <v>706</v>
      </c>
      <c r="B655" t="str">
        <f>VLOOKUP(EmployeeData[[#This Row],[Employee ID]],GenderData[#All],2,FALSE)</f>
        <v>Female</v>
      </c>
      <c r="C655" t="s">
        <v>35</v>
      </c>
      <c r="D655" t="s">
        <v>22</v>
      </c>
      <c r="E655" t="s">
        <v>23</v>
      </c>
      <c r="F655" t="s">
        <v>24</v>
      </c>
      <c r="G655">
        <v>43</v>
      </c>
      <c r="H655" t="str">
        <f>IF(EmployeeData[[#This Row],[Age]]&lt;=31,"18-31",IF(EmployeeData[[#This Row],[Age]]&lt;=45,"32-45",IF(EmployeeData[[#This Row],[Age]]&lt;=59,"46-59",IF(EmployeeData[[#This Row],[Age]]&lt;=73,"60-73"))))</f>
        <v>32-45</v>
      </c>
      <c r="I655">
        <v>4.7</v>
      </c>
      <c r="J6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55">
        <v>1.7</v>
      </c>
      <c r="L655" s="2">
        <v>44700</v>
      </c>
      <c r="M655" s="3">
        <v>0.96</v>
      </c>
      <c r="N655" s="3" t="str">
        <f>IF(EmployeeData[[#This Row],[Compa-Ratio]]&lt;0.85,"less than 0.85",IF(EmployeeData[[#This Row],[Compa-Ratio]]&lt;1,"0.85-&lt;1.00",IF(EmployeeData[[#This Row],[Compa-Ratio]]&lt;1.15,"1.00-&lt;1.15",IF(EmployeeData[[#This Row],[Compa-Ratio]]&gt;=1.15,"1.15+"))))</f>
        <v>0.85-&lt;1.00</v>
      </c>
      <c r="O655" t="s">
        <v>25</v>
      </c>
      <c r="P655" t="s">
        <v>38</v>
      </c>
      <c r="Q655">
        <v>6</v>
      </c>
      <c r="R65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55">
        <v>80</v>
      </c>
      <c r="T655" t="str" cm="1">
        <f t="array" ref="T655">_xlfn.IFS(EmployeeData[[#This Row],[Engagement Score]]&lt;50,"Low",EmployeeData[[#This Row],[Engagement Score]]
&lt;70,"Moderate",
EmployeeData[[#This Row],[Engagement Score]]&lt;85,"High",TRUE,"Very high")</f>
        <v>High</v>
      </c>
      <c r="U655">
        <v>9</v>
      </c>
      <c r="V655">
        <v>4</v>
      </c>
      <c r="W655" t="s">
        <v>33</v>
      </c>
      <c r="X655" t="s">
        <v>38</v>
      </c>
      <c r="Y655">
        <v>22</v>
      </c>
      <c r="Z655" t="s">
        <v>26</v>
      </c>
      <c r="AA655">
        <f>IF(EmployeeData[[#This Row],[Attrition]]="Yes",1,0)</f>
        <v>0</v>
      </c>
    </row>
    <row r="656" spans="1:27">
      <c r="A656" t="s">
        <v>707</v>
      </c>
      <c r="B656" t="str">
        <f>VLOOKUP(EmployeeData[[#This Row],[Employee ID]],GenderData[#All],2,FALSE)</f>
        <v>Female</v>
      </c>
      <c r="C656" t="s">
        <v>21</v>
      </c>
      <c r="D656" t="s">
        <v>22</v>
      </c>
      <c r="E656" t="s">
        <v>73</v>
      </c>
      <c r="F656" t="s">
        <v>62</v>
      </c>
      <c r="G656">
        <v>38</v>
      </c>
      <c r="H656" t="str">
        <f>IF(EmployeeData[[#This Row],[Age]]&lt;=31,"18-31",IF(EmployeeData[[#This Row],[Age]]&lt;=45,"32-45",IF(EmployeeData[[#This Row],[Age]]&lt;=59,"46-59",IF(EmployeeData[[#This Row],[Age]]&lt;=73,"60-73"))))</f>
        <v>32-45</v>
      </c>
      <c r="I656">
        <v>1.5</v>
      </c>
      <c r="J65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56">
        <v>0.6</v>
      </c>
      <c r="L656" s="2">
        <v>40900</v>
      </c>
      <c r="M656" s="3">
        <v>1.1100000000000001</v>
      </c>
      <c r="N656" s="3" t="str">
        <f>IF(EmployeeData[[#This Row],[Compa-Ratio]]&lt;0.85,"less than 0.85",IF(EmployeeData[[#This Row],[Compa-Ratio]]&lt;1,"0.85-&lt;1.00",IF(EmployeeData[[#This Row],[Compa-Ratio]]&lt;1.15,"1.00-&lt;1.15",IF(EmployeeData[[#This Row],[Compa-Ratio]]&gt;=1.15,"1.15+"))))</f>
        <v>1.00-&lt;1.15</v>
      </c>
      <c r="O656" t="s">
        <v>53</v>
      </c>
      <c r="P656" t="s">
        <v>26</v>
      </c>
      <c r="Q656">
        <v>6</v>
      </c>
      <c r="R65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56">
        <v>85</v>
      </c>
      <c r="T656" t="str" cm="1">
        <f t="array" ref="T656">_xlfn.IFS(EmployeeData[[#This Row],[Engagement Score]]&lt;50,"Low",EmployeeData[[#This Row],[Engagement Score]]
&lt;70,"Moderate",
EmployeeData[[#This Row],[Engagement Score]]&lt;85,"High",TRUE,"Very high")</f>
        <v>Very high</v>
      </c>
      <c r="U656">
        <v>1</v>
      </c>
      <c r="V656">
        <v>0.9</v>
      </c>
      <c r="W656" t="s">
        <v>33</v>
      </c>
      <c r="X656" t="s">
        <v>26</v>
      </c>
      <c r="Y656">
        <v>34</v>
      </c>
      <c r="Z656" t="s">
        <v>26</v>
      </c>
      <c r="AA656">
        <f>IF(EmployeeData[[#This Row],[Attrition]]="Yes",1,0)</f>
        <v>0</v>
      </c>
    </row>
    <row r="657" spans="1:27">
      <c r="A657" t="s">
        <v>708</v>
      </c>
      <c r="B657" t="str">
        <f>VLOOKUP(EmployeeData[[#This Row],[Employee ID]],GenderData[#All],2,FALSE)</f>
        <v>Female</v>
      </c>
      <c r="C657" t="s">
        <v>48</v>
      </c>
      <c r="D657" t="s">
        <v>49</v>
      </c>
      <c r="E657" t="s">
        <v>23</v>
      </c>
      <c r="F657" t="s">
        <v>36</v>
      </c>
      <c r="G657">
        <v>48</v>
      </c>
      <c r="H657" t="str">
        <f>IF(EmployeeData[[#This Row],[Age]]&lt;=31,"18-31",IF(EmployeeData[[#This Row],[Age]]&lt;=45,"32-45",IF(EmployeeData[[#This Row],[Age]]&lt;=59,"46-59",IF(EmployeeData[[#This Row],[Age]]&lt;=73,"60-73"))))</f>
        <v>46-59</v>
      </c>
      <c r="I657">
        <v>11.4</v>
      </c>
      <c r="J65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57">
        <v>1.2</v>
      </c>
      <c r="L657" s="2">
        <v>88500</v>
      </c>
      <c r="M657" s="3">
        <v>1.19</v>
      </c>
      <c r="N657" s="3" t="str">
        <f>IF(EmployeeData[[#This Row],[Compa-Ratio]]&lt;0.85,"less than 0.85",IF(EmployeeData[[#This Row],[Compa-Ratio]]&lt;1,"0.85-&lt;1.00",IF(EmployeeData[[#This Row],[Compa-Ratio]]&lt;1.15,"1.00-&lt;1.15",IF(EmployeeData[[#This Row],[Compa-Ratio]]&gt;=1.15,"1.15+"))))</f>
        <v>1.15+</v>
      </c>
      <c r="O657" t="s">
        <v>37</v>
      </c>
      <c r="P657" t="s">
        <v>38</v>
      </c>
      <c r="Q657">
        <v>21</v>
      </c>
      <c r="R65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7">
        <v>85</v>
      </c>
      <c r="T657" t="str" cm="1">
        <f t="array" ref="T657">_xlfn.IFS(EmployeeData[[#This Row],[Engagement Score]]&lt;50,"Low",EmployeeData[[#This Row],[Engagement Score]]
&lt;70,"Moderate",
EmployeeData[[#This Row],[Engagement Score]]&lt;85,"High",TRUE,"Very high")</f>
        <v>Very high</v>
      </c>
      <c r="U657">
        <v>11</v>
      </c>
      <c r="V657">
        <v>1.5</v>
      </c>
      <c r="W657" t="s">
        <v>33</v>
      </c>
      <c r="X657" t="s">
        <v>26</v>
      </c>
      <c r="Y657">
        <v>32</v>
      </c>
      <c r="Z657" t="s">
        <v>26</v>
      </c>
      <c r="AA657">
        <f>IF(EmployeeData[[#This Row],[Attrition]]="Yes",1,0)</f>
        <v>0</v>
      </c>
    </row>
    <row r="658" spans="1:27">
      <c r="A658" t="s">
        <v>709</v>
      </c>
      <c r="B658" t="str">
        <f>VLOOKUP(EmployeeData[[#This Row],[Employee ID]],GenderData[#All],2,FALSE)</f>
        <v>Male</v>
      </c>
      <c r="C658" t="s">
        <v>66</v>
      </c>
      <c r="D658" t="s">
        <v>67</v>
      </c>
      <c r="E658" t="s">
        <v>23</v>
      </c>
      <c r="F658" t="s">
        <v>32</v>
      </c>
      <c r="G658">
        <v>51</v>
      </c>
      <c r="H658" t="str">
        <f>IF(EmployeeData[[#This Row],[Age]]&lt;=31,"18-31",IF(EmployeeData[[#This Row],[Age]]&lt;=45,"32-45",IF(EmployeeData[[#This Row],[Age]]&lt;=59,"46-59",IF(EmployeeData[[#This Row],[Age]]&lt;=73,"60-73"))))</f>
        <v>46-59</v>
      </c>
      <c r="I658">
        <v>10.4</v>
      </c>
      <c r="J65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58">
        <v>3.9</v>
      </c>
      <c r="L658" s="2">
        <v>59700</v>
      </c>
      <c r="M658" s="3">
        <v>1.02</v>
      </c>
      <c r="N658" s="3" t="str">
        <f>IF(EmployeeData[[#This Row],[Compa-Ratio]]&lt;0.85,"less than 0.85",IF(EmployeeData[[#This Row],[Compa-Ratio]]&lt;1,"0.85-&lt;1.00",IF(EmployeeData[[#This Row],[Compa-Ratio]]&lt;1.15,"1.00-&lt;1.15",IF(EmployeeData[[#This Row],[Compa-Ratio]]&gt;=1.15,"1.15+"))))</f>
        <v>1.00-&lt;1.15</v>
      </c>
      <c r="O658" t="s">
        <v>37</v>
      </c>
      <c r="P658" t="s">
        <v>38</v>
      </c>
      <c r="Q658">
        <v>21</v>
      </c>
      <c r="R65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8">
        <v>76</v>
      </c>
      <c r="T658" t="str" cm="1">
        <f t="array" ref="T658">_xlfn.IFS(EmployeeData[[#This Row],[Engagement Score]]&lt;50,"Low",EmployeeData[[#This Row],[Engagement Score]]
&lt;70,"Moderate",
EmployeeData[[#This Row],[Engagement Score]]&lt;85,"High",TRUE,"Very high")</f>
        <v>High</v>
      </c>
      <c r="U658">
        <v>4</v>
      </c>
      <c r="V658">
        <v>2.9</v>
      </c>
      <c r="W658" t="s">
        <v>27</v>
      </c>
      <c r="X658" t="s">
        <v>38</v>
      </c>
      <c r="Y658">
        <v>14</v>
      </c>
      <c r="Z658" t="s">
        <v>26</v>
      </c>
      <c r="AA658">
        <f>IF(EmployeeData[[#This Row],[Attrition]]="Yes",1,0)</f>
        <v>0</v>
      </c>
    </row>
    <row r="659" spans="1:27">
      <c r="A659" t="s">
        <v>710</v>
      </c>
      <c r="B659" t="str">
        <f>VLOOKUP(EmployeeData[[#This Row],[Employee ID]],GenderData[#All],2,FALSE)</f>
        <v>Male</v>
      </c>
      <c r="C659" t="s">
        <v>21</v>
      </c>
      <c r="D659" t="s">
        <v>22</v>
      </c>
      <c r="E659" t="s">
        <v>73</v>
      </c>
      <c r="F659" t="s">
        <v>24</v>
      </c>
      <c r="G659">
        <v>27</v>
      </c>
      <c r="H659" t="str">
        <f>IF(EmployeeData[[#This Row],[Age]]&lt;=31,"18-31",IF(EmployeeData[[#This Row],[Age]]&lt;=45,"32-45",IF(EmployeeData[[#This Row],[Age]]&lt;=59,"46-59",IF(EmployeeData[[#This Row],[Age]]&lt;=73,"60-73"))))</f>
        <v>18-31</v>
      </c>
      <c r="I659">
        <v>3.7</v>
      </c>
      <c r="J6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59">
        <v>2.4</v>
      </c>
      <c r="L659" s="2">
        <v>38500</v>
      </c>
      <c r="M659" s="3">
        <v>0.81</v>
      </c>
      <c r="N659" s="3" t="str">
        <f>IF(EmployeeData[[#This Row],[Compa-Ratio]]&lt;0.85,"less than 0.85",IF(EmployeeData[[#This Row],[Compa-Ratio]]&lt;1,"0.85-&lt;1.00",IF(EmployeeData[[#This Row],[Compa-Ratio]]&lt;1.15,"1.00-&lt;1.15",IF(EmployeeData[[#This Row],[Compa-Ratio]]&gt;=1.15,"1.15+"))))</f>
        <v>less than 0.85</v>
      </c>
      <c r="O659" t="s">
        <v>25</v>
      </c>
      <c r="P659" t="s">
        <v>26</v>
      </c>
      <c r="Q659">
        <v>15</v>
      </c>
      <c r="R65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59">
        <v>85</v>
      </c>
      <c r="T659" t="str" cm="1">
        <f t="array" ref="T659">_xlfn.IFS(EmployeeData[[#This Row],[Engagement Score]]&lt;50,"Low",EmployeeData[[#This Row],[Engagement Score]]
&lt;70,"Moderate",
EmployeeData[[#This Row],[Engagement Score]]&lt;85,"High",TRUE,"Very high")</f>
        <v>Very high</v>
      </c>
      <c r="U659">
        <v>6</v>
      </c>
      <c r="V659">
        <v>7.5</v>
      </c>
      <c r="W659" t="s">
        <v>33</v>
      </c>
      <c r="X659" t="s">
        <v>26</v>
      </c>
      <c r="Y659">
        <v>32</v>
      </c>
      <c r="Z659" t="s">
        <v>38</v>
      </c>
      <c r="AA659">
        <f>IF(EmployeeData[[#This Row],[Attrition]]="Yes",1,0)</f>
        <v>1</v>
      </c>
    </row>
    <row r="660" spans="1:27">
      <c r="A660" t="s">
        <v>711</v>
      </c>
      <c r="B660" t="str">
        <f>VLOOKUP(EmployeeData[[#This Row],[Employee ID]],GenderData[#All],2,FALSE)</f>
        <v>Female</v>
      </c>
      <c r="C660" t="s">
        <v>40</v>
      </c>
      <c r="D660" t="s">
        <v>40</v>
      </c>
      <c r="E660" t="s">
        <v>23</v>
      </c>
      <c r="F660" t="s">
        <v>24</v>
      </c>
      <c r="G660">
        <v>27</v>
      </c>
      <c r="H660" t="str">
        <f>IF(EmployeeData[[#This Row],[Age]]&lt;=31,"18-31",IF(EmployeeData[[#This Row],[Age]]&lt;=45,"32-45",IF(EmployeeData[[#This Row],[Age]]&lt;=59,"46-59",IF(EmployeeData[[#This Row],[Age]]&lt;=73,"60-73"))))</f>
        <v>18-31</v>
      </c>
      <c r="I660">
        <v>2.8</v>
      </c>
      <c r="J66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0">
        <v>0.8</v>
      </c>
      <c r="L660" s="2">
        <v>45000</v>
      </c>
      <c r="M660" s="3">
        <v>0.94</v>
      </c>
      <c r="N660" s="3" t="str">
        <f>IF(EmployeeData[[#This Row],[Compa-Ratio]]&lt;0.85,"less than 0.85",IF(EmployeeData[[#This Row],[Compa-Ratio]]&lt;1,"0.85-&lt;1.00",IF(EmployeeData[[#This Row],[Compa-Ratio]]&lt;1.15,"1.00-&lt;1.15",IF(EmployeeData[[#This Row],[Compa-Ratio]]&gt;=1.15,"1.15+"))))</f>
        <v>0.85-&lt;1.00</v>
      </c>
      <c r="O660" t="s">
        <v>25</v>
      </c>
      <c r="P660" t="s">
        <v>38</v>
      </c>
      <c r="Q660">
        <v>23</v>
      </c>
      <c r="R6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0">
        <v>82</v>
      </c>
      <c r="T660" t="str" cm="1">
        <f t="array" ref="T660">_xlfn.IFS(EmployeeData[[#This Row],[Engagement Score]]&lt;50,"Low",EmployeeData[[#This Row],[Engagement Score]]
&lt;70,"Moderate",
EmployeeData[[#This Row],[Engagement Score]]&lt;85,"High",TRUE,"Very high")</f>
        <v>High</v>
      </c>
      <c r="U660">
        <v>3</v>
      </c>
      <c r="V660">
        <v>7.1</v>
      </c>
      <c r="W660" t="s">
        <v>33</v>
      </c>
      <c r="X660" t="s">
        <v>26</v>
      </c>
      <c r="Y660">
        <v>14</v>
      </c>
      <c r="Z660" t="s">
        <v>26</v>
      </c>
      <c r="AA660">
        <f>IF(EmployeeData[[#This Row],[Attrition]]="Yes",1,0)</f>
        <v>0</v>
      </c>
    </row>
    <row r="661" spans="1:27">
      <c r="A661" t="s">
        <v>712</v>
      </c>
      <c r="B661" t="str">
        <f>VLOOKUP(EmployeeData[[#This Row],[Employee ID]],GenderData[#All],2,FALSE)</f>
        <v>Male</v>
      </c>
      <c r="C661" t="s">
        <v>40</v>
      </c>
      <c r="D661" t="s">
        <v>40</v>
      </c>
      <c r="E661" t="s">
        <v>23</v>
      </c>
      <c r="F661" t="s">
        <v>24</v>
      </c>
      <c r="G661">
        <v>26</v>
      </c>
      <c r="H661" t="str">
        <f>IF(EmployeeData[[#This Row],[Age]]&lt;=31,"18-31",IF(EmployeeData[[#This Row],[Age]]&lt;=45,"32-45",IF(EmployeeData[[#This Row],[Age]]&lt;=59,"46-59",IF(EmployeeData[[#This Row],[Age]]&lt;=73,"60-73"))))</f>
        <v>18-31</v>
      </c>
      <c r="I661">
        <v>1.5</v>
      </c>
      <c r="J66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61">
        <v>1.5</v>
      </c>
      <c r="L661" s="2">
        <v>44800</v>
      </c>
      <c r="M661" s="3">
        <v>0.96</v>
      </c>
      <c r="N661" s="3" t="str">
        <f>IF(EmployeeData[[#This Row],[Compa-Ratio]]&lt;0.85,"less than 0.85",IF(EmployeeData[[#This Row],[Compa-Ratio]]&lt;1,"0.85-&lt;1.00",IF(EmployeeData[[#This Row],[Compa-Ratio]]&lt;1.15,"1.00-&lt;1.15",IF(EmployeeData[[#This Row],[Compa-Ratio]]&gt;=1.15,"1.15+"))))</f>
        <v>0.85-&lt;1.00</v>
      </c>
      <c r="O661" t="s">
        <v>25</v>
      </c>
      <c r="P661" t="s">
        <v>38</v>
      </c>
      <c r="Q661">
        <v>5</v>
      </c>
      <c r="R66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61">
        <v>93</v>
      </c>
      <c r="T661" t="str" cm="1">
        <f t="array" ref="T661">_xlfn.IFS(EmployeeData[[#This Row],[Engagement Score]]&lt;50,"Low",EmployeeData[[#This Row],[Engagement Score]]
&lt;70,"Moderate",
EmployeeData[[#This Row],[Engagement Score]]&lt;85,"High",TRUE,"Very high")</f>
        <v>Very high</v>
      </c>
      <c r="U661">
        <v>9</v>
      </c>
      <c r="V661">
        <v>3.6</v>
      </c>
      <c r="W661" t="s">
        <v>33</v>
      </c>
      <c r="X661" t="s">
        <v>26</v>
      </c>
      <c r="Y661">
        <v>5</v>
      </c>
      <c r="Z661" t="s">
        <v>26</v>
      </c>
      <c r="AA661">
        <f>IF(EmployeeData[[#This Row],[Attrition]]="Yes",1,0)</f>
        <v>0</v>
      </c>
    </row>
    <row r="662" spans="1:27">
      <c r="A662" t="s">
        <v>713</v>
      </c>
      <c r="B662" t="str">
        <f>VLOOKUP(EmployeeData[[#This Row],[Employee ID]],GenderData[#All],2,FALSE)</f>
        <v>Male</v>
      </c>
      <c r="C662" t="s">
        <v>21</v>
      </c>
      <c r="D662" t="s">
        <v>22</v>
      </c>
      <c r="E662" t="s">
        <v>23</v>
      </c>
      <c r="F662" t="s">
        <v>32</v>
      </c>
      <c r="G662">
        <v>30</v>
      </c>
      <c r="H662" t="str">
        <f>IF(EmployeeData[[#This Row],[Age]]&lt;=31,"18-31",IF(EmployeeData[[#This Row],[Age]]&lt;=45,"32-45",IF(EmployeeData[[#This Row],[Age]]&lt;=59,"46-59",IF(EmployeeData[[#This Row],[Age]]&lt;=73,"60-73"))))</f>
        <v>18-31</v>
      </c>
      <c r="I662">
        <v>6</v>
      </c>
      <c r="J66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62">
        <v>4.9000000000000004</v>
      </c>
      <c r="L662" s="2">
        <v>57500</v>
      </c>
      <c r="M662" s="3">
        <v>0.96</v>
      </c>
      <c r="N662" s="3" t="str">
        <f>IF(EmployeeData[[#This Row],[Compa-Ratio]]&lt;0.85,"less than 0.85",IF(EmployeeData[[#This Row],[Compa-Ratio]]&lt;1,"0.85-&lt;1.00",IF(EmployeeData[[#This Row],[Compa-Ratio]]&lt;1.15,"1.00-&lt;1.15",IF(EmployeeData[[#This Row],[Compa-Ratio]]&gt;=1.15,"1.15+"))))</f>
        <v>0.85-&lt;1.00</v>
      </c>
      <c r="O662" t="s">
        <v>37</v>
      </c>
      <c r="P662" t="s">
        <v>26</v>
      </c>
      <c r="Q662">
        <v>13</v>
      </c>
      <c r="R6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2">
        <v>76</v>
      </c>
      <c r="T662" t="str" cm="1">
        <f t="array" ref="T662">_xlfn.IFS(EmployeeData[[#This Row],[Engagement Score]]&lt;50,"Low",EmployeeData[[#This Row],[Engagement Score]]
&lt;70,"Moderate",
EmployeeData[[#This Row],[Engagement Score]]&lt;85,"High",TRUE,"Very high")</f>
        <v>High</v>
      </c>
      <c r="U662">
        <v>4</v>
      </c>
      <c r="V662">
        <v>2.1</v>
      </c>
      <c r="W662" t="s">
        <v>33</v>
      </c>
      <c r="X662" t="s">
        <v>26</v>
      </c>
      <c r="Y662">
        <v>20</v>
      </c>
      <c r="Z662" t="s">
        <v>26</v>
      </c>
      <c r="AA662">
        <f>IF(EmployeeData[[#This Row],[Attrition]]="Yes",1,0)</f>
        <v>0</v>
      </c>
    </row>
    <row r="663" spans="1:27">
      <c r="A663" t="s">
        <v>714</v>
      </c>
      <c r="B663" t="str">
        <f>VLOOKUP(EmployeeData[[#This Row],[Employee ID]],GenderData[#All],2,FALSE)</f>
        <v>Female</v>
      </c>
      <c r="C663" t="s">
        <v>29</v>
      </c>
      <c r="D663" t="s">
        <v>30</v>
      </c>
      <c r="E663" t="s">
        <v>45</v>
      </c>
      <c r="F663" t="s">
        <v>32</v>
      </c>
      <c r="G663">
        <v>48</v>
      </c>
      <c r="H663" t="str">
        <f>IF(EmployeeData[[#This Row],[Age]]&lt;=31,"18-31",IF(EmployeeData[[#This Row],[Age]]&lt;=45,"32-45",IF(EmployeeData[[#This Row],[Age]]&lt;=59,"46-59",IF(EmployeeData[[#This Row],[Age]]&lt;=73,"60-73"))))</f>
        <v>46-59</v>
      </c>
      <c r="I663">
        <v>6</v>
      </c>
      <c r="J66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63">
        <v>1.3</v>
      </c>
      <c r="L663" s="2">
        <v>57200</v>
      </c>
      <c r="M663" s="3">
        <v>0.9</v>
      </c>
      <c r="N663" s="3" t="str">
        <f>IF(EmployeeData[[#This Row],[Compa-Ratio]]&lt;0.85,"less than 0.85",IF(EmployeeData[[#This Row],[Compa-Ratio]]&lt;1,"0.85-&lt;1.00",IF(EmployeeData[[#This Row],[Compa-Ratio]]&lt;1.15,"1.00-&lt;1.15",IF(EmployeeData[[#This Row],[Compa-Ratio]]&gt;=1.15,"1.15+"))))</f>
        <v>0.85-&lt;1.00</v>
      </c>
      <c r="O663" t="s">
        <v>25</v>
      </c>
      <c r="P663" t="s">
        <v>26</v>
      </c>
      <c r="Q663">
        <v>31</v>
      </c>
      <c r="R66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63">
        <v>46</v>
      </c>
      <c r="T663" t="str" cm="1">
        <f t="array" ref="T663">_xlfn.IFS(EmployeeData[[#This Row],[Engagement Score]]&lt;50,"Low",EmployeeData[[#This Row],[Engagement Score]]
&lt;70,"Moderate",
EmployeeData[[#This Row],[Engagement Score]]&lt;85,"High",TRUE,"Very high")</f>
        <v>Low</v>
      </c>
      <c r="U663">
        <v>7</v>
      </c>
      <c r="V663">
        <v>0.3</v>
      </c>
      <c r="W663" t="s">
        <v>33</v>
      </c>
      <c r="X663" t="s">
        <v>26</v>
      </c>
      <c r="Y663">
        <v>37</v>
      </c>
      <c r="Z663" t="s">
        <v>26</v>
      </c>
      <c r="AA663">
        <f>IF(EmployeeData[[#This Row],[Attrition]]="Yes",1,0)</f>
        <v>0</v>
      </c>
    </row>
    <row r="664" spans="1:27">
      <c r="A664" t="s">
        <v>715</v>
      </c>
      <c r="B664" t="str">
        <f>VLOOKUP(EmployeeData[[#This Row],[Employee ID]],GenderData[#All],2,FALSE)</f>
        <v>Male</v>
      </c>
      <c r="C664" t="s">
        <v>40</v>
      </c>
      <c r="D664" t="s">
        <v>40</v>
      </c>
      <c r="E664" t="s">
        <v>23</v>
      </c>
      <c r="F664" t="s">
        <v>36</v>
      </c>
      <c r="G664">
        <v>43</v>
      </c>
      <c r="H664" t="str">
        <f>IF(EmployeeData[[#This Row],[Age]]&lt;=31,"18-31",IF(EmployeeData[[#This Row],[Age]]&lt;=45,"32-45",IF(EmployeeData[[#This Row],[Age]]&lt;=59,"46-59",IF(EmployeeData[[#This Row],[Age]]&lt;=73,"60-73"))))</f>
        <v>32-45</v>
      </c>
      <c r="I664">
        <v>2</v>
      </c>
      <c r="J66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4">
        <v>0.7</v>
      </c>
      <c r="L664" s="2">
        <v>72400</v>
      </c>
      <c r="M664" s="3">
        <v>0.91</v>
      </c>
      <c r="N664" s="3" t="str">
        <f>IF(EmployeeData[[#This Row],[Compa-Ratio]]&lt;0.85,"less than 0.85",IF(EmployeeData[[#This Row],[Compa-Ratio]]&lt;1,"0.85-&lt;1.00",IF(EmployeeData[[#This Row],[Compa-Ratio]]&lt;1.15,"1.00-&lt;1.15",IF(EmployeeData[[#This Row],[Compa-Ratio]]&gt;=1.15,"1.15+"))))</f>
        <v>0.85-&lt;1.00</v>
      </c>
      <c r="O664" t="s">
        <v>25</v>
      </c>
      <c r="P664" t="s">
        <v>26</v>
      </c>
      <c r="Q664">
        <v>17</v>
      </c>
      <c r="R6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4">
        <v>88</v>
      </c>
      <c r="T664" t="str" cm="1">
        <f t="array" ref="T664">_xlfn.IFS(EmployeeData[[#This Row],[Engagement Score]]&lt;50,"Low",EmployeeData[[#This Row],[Engagement Score]]
&lt;70,"Moderate",
EmployeeData[[#This Row],[Engagement Score]]&lt;85,"High",TRUE,"Very high")</f>
        <v>Very high</v>
      </c>
      <c r="U664">
        <v>10</v>
      </c>
      <c r="V664">
        <v>5</v>
      </c>
      <c r="W664" t="s">
        <v>50</v>
      </c>
      <c r="X664" t="s">
        <v>26</v>
      </c>
      <c r="Y664">
        <v>32</v>
      </c>
      <c r="Z664" t="s">
        <v>26</v>
      </c>
      <c r="AA664">
        <f>IF(EmployeeData[[#This Row],[Attrition]]="Yes",1,0)</f>
        <v>0</v>
      </c>
    </row>
    <row r="665" spans="1:27">
      <c r="A665" t="s">
        <v>716</v>
      </c>
      <c r="B665" t="str">
        <f>VLOOKUP(EmployeeData[[#This Row],[Employee ID]],GenderData[#All],2,FALSE)</f>
        <v>Female</v>
      </c>
      <c r="C665" t="s">
        <v>43</v>
      </c>
      <c r="D665" t="s">
        <v>44</v>
      </c>
      <c r="E665" t="s">
        <v>23</v>
      </c>
      <c r="F665" t="s">
        <v>24</v>
      </c>
      <c r="G665">
        <v>33</v>
      </c>
      <c r="H665" t="str">
        <f>IF(EmployeeData[[#This Row],[Age]]&lt;=31,"18-31",IF(EmployeeData[[#This Row],[Age]]&lt;=45,"32-45",IF(EmployeeData[[#This Row],[Age]]&lt;=59,"46-59",IF(EmployeeData[[#This Row],[Age]]&lt;=73,"60-73"))))</f>
        <v>32-45</v>
      </c>
      <c r="I665">
        <v>4.7</v>
      </c>
      <c r="J6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5">
        <v>3.2</v>
      </c>
      <c r="L665" s="2">
        <v>46000</v>
      </c>
      <c r="M665" s="3">
        <v>0.92</v>
      </c>
      <c r="N665" s="3" t="str">
        <f>IF(EmployeeData[[#This Row],[Compa-Ratio]]&lt;0.85,"less than 0.85",IF(EmployeeData[[#This Row],[Compa-Ratio]]&lt;1,"0.85-&lt;1.00",IF(EmployeeData[[#This Row],[Compa-Ratio]]&lt;1.15,"1.00-&lt;1.15",IF(EmployeeData[[#This Row],[Compa-Ratio]]&gt;=1.15,"1.15+"))))</f>
        <v>0.85-&lt;1.00</v>
      </c>
      <c r="O665" t="s">
        <v>25</v>
      </c>
      <c r="P665" t="s">
        <v>26</v>
      </c>
      <c r="Q665">
        <v>17</v>
      </c>
      <c r="R66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5">
        <v>71</v>
      </c>
      <c r="T665" t="str" cm="1">
        <f t="array" ref="T665">_xlfn.IFS(EmployeeData[[#This Row],[Engagement Score]]&lt;50,"Low",EmployeeData[[#This Row],[Engagement Score]]
&lt;70,"Moderate",
EmployeeData[[#This Row],[Engagement Score]]&lt;85,"High",TRUE,"Very high")</f>
        <v>High</v>
      </c>
      <c r="U665">
        <v>7</v>
      </c>
      <c r="V665">
        <v>5.5</v>
      </c>
      <c r="W665" t="s">
        <v>33</v>
      </c>
      <c r="X665" t="s">
        <v>26</v>
      </c>
      <c r="Y665">
        <v>24</v>
      </c>
      <c r="Z665" t="s">
        <v>26</v>
      </c>
      <c r="AA665">
        <f>IF(EmployeeData[[#This Row],[Attrition]]="Yes",1,0)</f>
        <v>0</v>
      </c>
    </row>
    <row r="666" spans="1:27">
      <c r="A666" t="s">
        <v>717</v>
      </c>
      <c r="B666" t="str">
        <f>VLOOKUP(EmployeeData[[#This Row],[Employee ID]],GenderData[#All],2,FALSE)</f>
        <v>Male</v>
      </c>
      <c r="C666" t="s">
        <v>48</v>
      </c>
      <c r="D666" t="s">
        <v>49</v>
      </c>
      <c r="E666" t="s">
        <v>31</v>
      </c>
      <c r="F666" t="s">
        <v>59</v>
      </c>
      <c r="G666">
        <v>38</v>
      </c>
      <c r="H666" t="str">
        <f>IF(EmployeeData[[#This Row],[Age]]&lt;=31,"18-31",IF(EmployeeData[[#This Row],[Age]]&lt;=45,"32-45",IF(EmployeeData[[#This Row],[Age]]&lt;=59,"46-59",IF(EmployeeData[[#This Row],[Age]]&lt;=73,"60-73"))))</f>
        <v>32-45</v>
      </c>
      <c r="I666">
        <v>6.8</v>
      </c>
      <c r="J66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66">
        <v>0.2</v>
      </c>
      <c r="L666" s="2">
        <v>91100</v>
      </c>
      <c r="M666" s="3">
        <v>0.94</v>
      </c>
      <c r="N666" s="3" t="str">
        <f>IF(EmployeeData[[#This Row],[Compa-Ratio]]&lt;0.85,"less than 0.85",IF(EmployeeData[[#This Row],[Compa-Ratio]]&lt;1,"0.85-&lt;1.00",IF(EmployeeData[[#This Row],[Compa-Ratio]]&lt;1.15,"1.00-&lt;1.15",IF(EmployeeData[[#This Row],[Compa-Ratio]]&gt;=1.15,"1.15+"))))</f>
        <v>0.85-&lt;1.00</v>
      </c>
      <c r="O666" t="s">
        <v>25</v>
      </c>
      <c r="P666" t="s">
        <v>26</v>
      </c>
      <c r="Q666">
        <v>37</v>
      </c>
      <c r="R66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66">
        <v>67</v>
      </c>
      <c r="T666" t="str" cm="1">
        <f t="array" ref="T666">_xlfn.IFS(EmployeeData[[#This Row],[Engagement Score]]&lt;50,"Low",EmployeeData[[#This Row],[Engagement Score]]
&lt;70,"Moderate",
EmployeeData[[#This Row],[Engagement Score]]&lt;85,"High",TRUE,"Very high")</f>
        <v>Moderate</v>
      </c>
      <c r="U666">
        <v>3</v>
      </c>
      <c r="V666">
        <v>3.6</v>
      </c>
      <c r="W666" t="s">
        <v>27</v>
      </c>
      <c r="X666" t="s">
        <v>26</v>
      </c>
      <c r="Y666">
        <v>19</v>
      </c>
      <c r="Z666" t="s">
        <v>26</v>
      </c>
      <c r="AA666">
        <f>IF(EmployeeData[[#This Row],[Attrition]]="Yes",1,0)</f>
        <v>0</v>
      </c>
    </row>
    <row r="667" spans="1:27">
      <c r="A667" t="s">
        <v>718</v>
      </c>
      <c r="B667" t="str">
        <f>VLOOKUP(EmployeeData[[#This Row],[Employee ID]],GenderData[#All],2,FALSE)</f>
        <v>Male</v>
      </c>
      <c r="C667" t="s">
        <v>43</v>
      </c>
      <c r="D667" t="s">
        <v>44</v>
      </c>
      <c r="E667" t="s">
        <v>73</v>
      </c>
      <c r="F667" t="s">
        <v>36</v>
      </c>
      <c r="G667">
        <v>51</v>
      </c>
      <c r="H667" t="str">
        <f>IF(EmployeeData[[#This Row],[Age]]&lt;=31,"18-31",IF(EmployeeData[[#This Row],[Age]]&lt;=45,"32-45",IF(EmployeeData[[#This Row],[Age]]&lt;=59,"46-59",IF(EmployeeData[[#This Row],[Age]]&lt;=73,"60-73"))))</f>
        <v>46-59</v>
      </c>
      <c r="I667">
        <v>2.6</v>
      </c>
      <c r="J6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7">
        <v>1.6</v>
      </c>
      <c r="L667" s="2">
        <v>79800</v>
      </c>
      <c r="M667" s="3">
        <v>1.04</v>
      </c>
      <c r="N667" s="3" t="str">
        <f>IF(EmployeeData[[#This Row],[Compa-Ratio]]&lt;0.85,"less than 0.85",IF(EmployeeData[[#This Row],[Compa-Ratio]]&lt;1,"0.85-&lt;1.00",IF(EmployeeData[[#This Row],[Compa-Ratio]]&lt;1.15,"1.00-&lt;1.15",IF(EmployeeData[[#This Row],[Compa-Ratio]]&gt;=1.15,"1.15+"))))</f>
        <v>1.00-&lt;1.15</v>
      </c>
      <c r="O667" t="s">
        <v>37</v>
      </c>
      <c r="P667" t="s">
        <v>26</v>
      </c>
      <c r="Q667">
        <v>3</v>
      </c>
      <c r="R66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67">
        <v>75</v>
      </c>
      <c r="T667" t="str" cm="1">
        <f t="array" ref="T667">_xlfn.IFS(EmployeeData[[#This Row],[Engagement Score]]&lt;50,"Low",EmployeeData[[#This Row],[Engagement Score]]
&lt;70,"Moderate",
EmployeeData[[#This Row],[Engagement Score]]&lt;85,"High",TRUE,"Very high")</f>
        <v>High</v>
      </c>
      <c r="U667">
        <v>4</v>
      </c>
      <c r="V667">
        <v>2.2000000000000002</v>
      </c>
      <c r="W667" t="s">
        <v>33</v>
      </c>
      <c r="X667" t="s">
        <v>38</v>
      </c>
      <c r="Y667">
        <v>19</v>
      </c>
      <c r="Z667" t="s">
        <v>26</v>
      </c>
      <c r="AA667">
        <f>IF(EmployeeData[[#This Row],[Attrition]]="Yes",1,0)</f>
        <v>0</v>
      </c>
    </row>
    <row r="668" spans="1:27">
      <c r="A668" t="s">
        <v>719</v>
      </c>
      <c r="B668" t="str">
        <f>VLOOKUP(EmployeeData[[#This Row],[Employee ID]],GenderData[#All],2,FALSE)</f>
        <v>Female</v>
      </c>
      <c r="C668" t="s">
        <v>43</v>
      </c>
      <c r="D668" t="s">
        <v>44</v>
      </c>
      <c r="E668" t="s">
        <v>23</v>
      </c>
      <c r="F668" t="s">
        <v>24</v>
      </c>
      <c r="G668">
        <v>55</v>
      </c>
      <c r="H668" t="str">
        <f>IF(EmployeeData[[#This Row],[Age]]&lt;=31,"18-31",IF(EmployeeData[[#This Row],[Age]]&lt;=45,"32-45",IF(EmployeeData[[#This Row],[Age]]&lt;=59,"46-59",IF(EmployeeData[[#This Row],[Age]]&lt;=73,"60-73"))))</f>
        <v>46-59</v>
      </c>
      <c r="I668">
        <v>3.4</v>
      </c>
      <c r="J6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8">
        <v>3.4</v>
      </c>
      <c r="L668" s="2">
        <v>49900</v>
      </c>
      <c r="M668" s="3">
        <v>1</v>
      </c>
      <c r="N668" s="3" t="str">
        <f>IF(EmployeeData[[#This Row],[Compa-Ratio]]&lt;0.85,"less than 0.85",IF(EmployeeData[[#This Row],[Compa-Ratio]]&lt;1,"0.85-&lt;1.00",IF(EmployeeData[[#This Row],[Compa-Ratio]]&lt;1.15,"1.00-&lt;1.15",IF(EmployeeData[[#This Row],[Compa-Ratio]]&gt;=1.15,"1.15+"))))</f>
        <v>1.00-&lt;1.15</v>
      </c>
      <c r="O668" t="s">
        <v>37</v>
      </c>
      <c r="P668" t="s">
        <v>26</v>
      </c>
      <c r="Q668">
        <v>23</v>
      </c>
      <c r="R6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68">
        <v>65</v>
      </c>
      <c r="T668" t="str" cm="1">
        <f t="array" ref="T668">_xlfn.IFS(EmployeeData[[#This Row],[Engagement Score]]&lt;50,"Low",EmployeeData[[#This Row],[Engagement Score]]
&lt;70,"Moderate",
EmployeeData[[#This Row],[Engagement Score]]&lt;85,"High",TRUE,"Very high")</f>
        <v>Moderate</v>
      </c>
      <c r="U668">
        <v>8</v>
      </c>
      <c r="V668">
        <v>4.7</v>
      </c>
      <c r="W668" t="s">
        <v>50</v>
      </c>
      <c r="X668" t="s">
        <v>38</v>
      </c>
      <c r="Y668">
        <v>25</v>
      </c>
      <c r="Z668" t="s">
        <v>38</v>
      </c>
      <c r="AA668">
        <f>IF(EmployeeData[[#This Row],[Attrition]]="Yes",1,0)</f>
        <v>1</v>
      </c>
    </row>
    <row r="669" spans="1:27">
      <c r="A669" t="s">
        <v>720</v>
      </c>
      <c r="B669" t="str">
        <f>VLOOKUP(EmployeeData[[#This Row],[Employee ID]],GenderData[#All],2,FALSE)</f>
        <v>Male</v>
      </c>
      <c r="C669" t="s">
        <v>43</v>
      </c>
      <c r="D669" t="s">
        <v>44</v>
      </c>
      <c r="E669" t="s">
        <v>23</v>
      </c>
      <c r="F669" t="s">
        <v>36</v>
      </c>
      <c r="G669">
        <v>40</v>
      </c>
      <c r="H669" t="str">
        <f>IF(EmployeeData[[#This Row],[Age]]&lt;=31,"18-31",IF(EmployeeData[[#This Row],[Age]]&lt;=45,"32-45",IF(EmployeeData[[#This Row],[Age]]&lt;=59,"46-59",IF(EmployeeData[[#This Row],[Age]]&lt;=73,"60-73"))))</f>
        <v>32-45</v>
      </c>
      <c r="I669">
        <v>3.4</v>
      </c>
      <c r="J66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69">
        <v>1.7</v>
      </c>
      <c r="L669" s="2">
        <v>70200</v>
      </c>
      <c r="M669" s="3">
        <v>0.89</v>
      </c>
      <c r="N669" s="3" t="str">
        <f>IF(EmployeeData[[#This Row],[Compa-Ratio]]&lt;0.85,"less than 0.85",IF(EmployeeData[[#This Row],[Compa-Ratio]]&lt;1,"0.85-&lt;1.00",IF(EmployeeData[[#This Row],[Compa-Ratio]]&lt;1.15,"1.00-&lt;1.15",IF(EmployeeData[[#This Row],[Compa-Ratio]]&gt;=1.15,"1.15+"))))</f>
        <v>0.85-&lt;1.00</v>
      </c>
      <c r="O669" t="s">
        <v>25</v>
      </c>
      <c r="P669" t="s">
        <v>38</v>
      </c>
      <c r="Q669">
        <v>31</v>
      </c>
      <c r="R66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69">
        <v>71</v>
      </c>
      <c r="T669" t="str" cm="1">
        <f t="array" ref="T669">_xlfn.IFS(EmployeeData[[#This Row],[Engagement Score]]&lt;50,"Low",EmployeeData[[#This Row],[Engagement Score]]
&lt;70,"Moderate",
EmployeeData[[#This Row],[Engagement Score]]&lt;85,"High",TRUE,"Very high")</f>
        <v>High</v>
      </c>
      <c r="U669">
        <v>4</v>
      </c>
      <c r="V669">
        <v>2.6</v>
      </c>
      <c r="W669" t="s">
        <v>27</v>
      </c>
      <c r="X669" t="s">
        <v>26</v>
      </c>
      <c r="Y669">
        <v>11</v>
      </c>
      <c r="Z669" t="s">
        <v>26</v>
      </c>
      <c r="AA669">
        <f>IF(EmployeeData[[#This Row],[Attrition]]="Yes",1,0)</f>
        <v>0</v>
      </c>
    </row>
    <row r="670" spans="1:27">
      <c r="A670" t="s">
        <v>721</v>
      </c>
      <c r="B670" t="str">
        <f>VLOOKUP(EmployeeData[[#This Row],[Employee ID]],GenderData[#All],2,FALSE)</f>
        <v>Male</v>
      </c>
      <c r="C670" t="s">
        <v>43</v>
      </c>
      <c r="D670" t="s">
        <v>44</v>
      </c>
      <c r="E670" t="s">
        <v>23</v>
      </c>
      <c r="F670" t="s">
        <v>62</v>
      </c>
      <c r="G670">
        <v>21</v>
      </c>
      <c r="H670" t="str">
        <f>IF(EmployeeData[[#This Row],[Age]]&lt;=31,"18-31",IF(EmployeeData[[#This Row],[Age]]&lt;=45,"32-45",IF(EmployeeData[[#This Row],[Age]]&lt;=59,"46-59",IF(EmployeeData[[#This Row],[Age]]&lt;=73,"60-73"))))</f>
        <v>18-31</v>
      </c>
      <c r="I670">
        <v>2.1</v>
      </c>
      <c r="J67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0">
        <v>2.1</v>
      </c>
      <c r="L670" s="2">
        <v>41000</v>
      </c>
      <c r="M670" s="3">
        <v>1.1000000000000001</v>
      </c>
      <c r="N670" s="3" t="str">
        <f>IF(EmployeeData[[#This Row],[Compa-Ratio]]&lt;0.85,"less than 0.85",IF(EmployeeData[[#This Row],[Compa-Ratio]]&lt;1,"0.85-&lt;1.00",IF(EmployeeData[[#This Row],[Compa-Ratio]]&lt;1.15,"1.00-&lt;1.15",IF(EmployeeData[[#This Row],[Compa-Ratio]]&gt;=1.15,"1.15+"))))</f>
        <v>1.00-&lt;1.15</v>
      </c>
      <c r="O670" t="s">
        <v>25</v>
      </c>
      <c r="P670" t="s">
        <v>38</v>
      </c>
      <c r="Q670">
        <v>13</v>
      </c>
      <c r="R67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0">
        <v>70</v>
      </c>
      <c r="T670" t="str" cm="1">
        <f t="array" ref="T670">_xlfn.IFS(EmployeeData[[#This Row],[Engagement Score]]&lt;50,"Low",EmployeeData[[#This Row],[Engagement Score]]
&lt;70,"Moderate",
EmployeeData[[#This Row],[Engagement Score]]&lt;85,"High",TRUE,"Very high")</f>
        <v>High</v>
      </c>
      <c r="U670">
        <v>4</v>
      </c>
      <c r="V670">
        <v>2.2999999999999998</v>
      </c>
      <c r="W670" t="s">
        <v>33</v>
      </c>
      <c r="X670" t="s">
        <v>26</v>
      </c>
      <c r="Y670">
        <v>20</v>
      </c>
      <c r="Z670" t="s">
        <v>38</v>
      </c>
      <c r="AA670">
        <f>IF(EmployeeData[[#This Row],[Attrition]]="Yes",1,0)</f>
        <v>1</v>
      </c>
    </row>
    <row r="671" spans="1:27">
      <c r="A671" t="s">
        <v>722</v>
      </c>
      <c r="B671" t="str">
        <f>VLOOKUP(EmployeeData[[#This Row],[Employee ID]],GenderData[#All],2,FALSE)</f>
        <v>Male</v>
      </c>
      <c r="C671" t="s">
        <v>66</v>
      </c>
      <c r="D671" t="s">
        <v>67</v>
      </c>
      <c r="E671" t="s">
        <v>45</v>
      </c>
      <c r="F671" t="s">
        <v>36</v>
      </c>
      <c r="G671">
        <v>41</v>
      </c>
      <c r="H671" t="str">
        <f>IF(EmployeeData[[#This Row],[Age]]&lt;=31,"18-31",IF(EmployeeData[[#This Row],[Age]]&lt;=45,"32-45",IF(EmployeeData[[#This Row],[Age]]&lt;=59,"46-59",IF(EmployeeData[[#This Row],[Age]]&lt;=73,"60-73"))))</f>
        <v>32-45</v>
      </c>
      <c r="I671">
        <v>3.4</v>
      </c>
      <c r="J67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1">
        <v>0.7</v>
      </c>
      <c r="L671" s="2">
        <v>69600</v>
      </c>
      <c r="M671" s="3">
        <v>0.87</v>
      </c>
      <c r="N671" s="3" t="str">
        <f>IF(EmployeeData[[#This Row],[Compa-Ratio]]&lt;0.85,"less than 0.85",IF(EmployeeData[[#This Row],[Compa-Ratio]]&lt;1,"0.85-&lt;1.00",IF(EmployeeData[[#This Row],[Compa-Ratio]]&lt;1.15,"1.00-&lt;1.15",IF(EmployeeData[[#This Row],[Compa-Ratio]]&gt;=1.15,"1.15+"))))</f>
        <v>0.85-&lt;1.00</v>
      </c>
      <c r="O671" t="s">
        <v>75</v>
      </c>
      <c r="P671" t="s">
        <v>26</v>
      </c>
      <c r="Q671">
        <v>24</v>
      </c>
      <c r="R67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1">
        <v>82</v>
      </c>
      <c r="T671" t="str" cm="1">
        <f t="array" ref="T671">_xlfn.IFS(EmployeeData[[#This Row],[Engagement Score]]&lt;50,"Low",EmployeeData[[#This Row],[Engagement Score]]
&lt;70,"Moderate",
EmployeeData[[#This Row],[Engagement Score]]&lt;85,"High",TRUE,"Very high")</f>
        <v>High</v>
      </c>
      <c r="U671">
        <v>6</v>
      </c>
      <c r="V671">
        <v>0.6</v>
      </c>
      <c r="W671" t="s">
        <v>33</v>
      </c>
      <c r="X671" t="s">
        <v>26</v>
      </c>
      <c r="Y671">
        <v>21</v>
      </c>
      <c r="Z671" t="s">
        <v>26</v>
      </c>
      <c r="AA671">
        <f>IF(EmployeeData[[#This Row],[Attrition]]="Yes",1,0)</f>
        <v>0</v>
      </c>
    </row>
    <row r="672" spans="1:27">
      <c r="A672" t="s">
        <v>723</v>
      </c>
      <c r="B672" t="str">
        <f>VLOOKUP(EmployeeData[[#This Row],[Employee ID]],GenderData[#All],2,FALSE)</f>
        <v>Female</v>
      </c>
      <c r="C672" t="s">
        <v>43</v>
      </c>
      <c r="D672" t="s">
        <v>44</v>
      </c>
      <c r="E672" t="s">
        <v>23</v>
      </c>
      <c r="F672" t="s">
        <v>24</v>
      </c>
      <c r="G672">
        <v>46</v>
      </c>
      <c r="H672" t="str">
        <f>IF(EmployeeData[[#This Row],[Age]]&lt;=31,"18-31",IF(EmployeeData[[#This Row],[Age]]&lt;=45,"32-45",IF(EmployeeData[[#This Row],[Age]]&lt;=59,"46-59",IF(EmployeeData[[#This Row],[Age]]&lt;=73,"60-73"))))</f>
        <v>46-59</v>
      </c>
      <c r="I672">
        <v>0.9</v>
      </c>
      <c r="J672"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672">
        <v>0.9</v>
      </c>
      <c r="L672" s="2">
        <v>39500</v>
      </c>
      <c r="M672" s="3">
        <v>0.84</v>
      </c>
      <c r="N672" s="3" t="str">
        <f>IF(EmployeeData[[#This Row],[Compa-Ratio]]&lt;0.85,"less than 0.85",IF(EmployeeData[[#This Row],[Compa-Ratio]]&lt;1,"0.85-&lt;1.00",IF(EmployeeData[[#This Row],[Compa-Ratio]]&lt;1.15,"1.00-&lt;1.15",IF(EmployeeData[[#This Row],[Compa-Ratio]]&gt;=1.15,"1.15+"))))</f>
        <v>less than 0.85</v>
      </c>
      <c r="O672" t="s">
        <v>25</v>
      </c>
      <c r="P672" t="s">
        <v>26</v>
      </c>
      <c r="Q672">
        <v>7</v>
      </c>
      <c r="R67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72">
        <v>66</v>
      </c>
      <c r="T672" t="str" cm="1">
        <f t="array" ref="T672">_xlfn.IFS(EmployeeData[[#This Row],[Engagement Score]]&lt;50,"Low",EmployeeData[[#This Row],[Engagement Score]]
&lt;70,"Moderate",
EmployeeData[[#This Row],[Engagement Score]]&lt;85,"High",TRUE,"Very high")</f>
        <v>Moderate</v>
      </c>
      <c r="U672">
        <v>3</v>
      </c>
      <c r="V672">
        <v>4.5</v>
      </c>
      <c r="W672" t="s">
        <v>33</v>
      </c>
      <c r="X672" t="s">
        <v>26</v>
      </c>
      <c r="Y672">
        <v>8</v>
      </c>
      <c r="Z672" t="s">
        <v>26</v>
      </c>
      <c r="AA672">
        <f>IF(EmployeeData[[#This Row],[Attrition]]="Yes",1,0)</f>
        <v>0</v>
      </c>
    </row>
    <row r="673" spans="1:27">
      <c r="A673" t="s">
        <v>724</v>
      </c>
      <c r="B673" t="str">
        <f>VLOOKUP(EmployeeData[[#This Row],[Employee ID]],GenderData[#All],2,FALSE)</f>
        <v>Male</v>
      </c>
      <c r="C673" t="s">
        <v>29</v>
      </c>
      <c r="D673" t="s">
        <v>30</v>
      </c>
      <c r="E673" t="s">
        <v>31</v>
      </c>
      <c r="F673" t="s">
        <v>36</v>
      </c>
      <c r="G673">
        <v>40</v>
      </c>
      <c r="H673" t="str">
        <f>IF(EmployeeData[[#This Row],[Age]]&lt;=31,"18-31",IF(EmployeeData[[#This Row],[Age]]&lt;=45,"32-45",IF(EmployeeData[[#This Row],[Age]]&lt;=59,"46-59",IF(EmployeeData[[#This Row],[Age]]&lt;=73,"60-73"))))</f>
        <v>32-45</v>
      </c>
      <c r="I673">
        <v>3.2</v>
      </c>
      <c r="J67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3">
        <v>1.5</v>
      </c>
      <c r="L673" s="2">
        <v>81300</v>
      </c>
      <c r="M673" s="3">
        <v>1.02</v>
      </c>
      <c r="N673" s="3" t="str">
        <f>IF(EmployeeData[[#This Row],[Compa-Ratio]]&lt;0.85,"less than 0.85",IF(EmployeeData[[#This Row],[Compa-Ratio]]&lt;1,"0.85-&lt;1.00",IF(EmployeeData[[#This Row],[Compa-Ratio]]&lt;1.15,"1.00-&lt;1.15",IF(EmployeeData[[#This Row],[Compa-Ratio]]&gt;=1.15,"1.15+"))))</f>
        <v>1.00-&lt;1.15</v>
      </c>
      <c r="O673" t="s">
        <v>37</v>
      </c>
      <c r="P673" t="s">
        <v>26</v>
      </c>
      <c r="Q673">
        <v>10</v>
      </c>
      <c r="R67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73">
        <v>67</v>
      </c>
      <c r="T673" t="str" cm="1">
        <f t="array" ref="T673">_xlfn.IFS(EmployeeData[[#This Row],[Engagement Score]]&lt;50,"Low",EmployeeData[[#This Row],[Engagement Score]]
&lt;70,"Moderate",
EmployeeData[[#This Row],[Engagement Score]]&lt;85,"High",TRUE,"Very high")</f>
        <v>Moderate</v>
      </c>
      <c r="U673">
        <v>4</v>
      </c>
      <c r="V673">
        <v>2.9</v>
      </c>
      <c r="W673" t="s">
        <v>33</v>
      </c>
      <c r="X673" t="s">
        <v>38</v>
      </c>
      <c r="Y673">
        <v>14</v>
      </c>
      <c r="Z673" t="s">
        <v>26</v>
      </c>
      <c r="AA673">
        <f>IF(EmployeeData[[#This Row],[Attrition]]="Yes",1,0)</f>
        <v>0</v>
      </c>
    </row>
    <row r="674" spans="1:27">
      <c r="A674" t="s">
        <v>725</v>
      </c>
      <c r="B674" t="str">
        <f>VLOOKUP(EmployeeData[[#This Row],[Employee ID]],GenderData[#All],2,FALSE)</f>
        <v>Male</v>
      </c>
      <c r="C674" t="s">
        <v>48</v>
      </c>
      <c r="D674" t="s">
        <v>49</v>
      </c>
      <c r="E674" t="s">
        <v>45</v>
      </c>
      <c r="F674" t="s">
        <v>36</v>
      </c>
      <c r="G674">
        <v>45</v>
      </c>
      <c r="H674" t="str">
        <f>IF(EmployeeData[[#This Row],[Age]]&lt;=31,"18-31",IF(EmployeeData[[#This Row],[Age]]&lt;=45,"32-45",IF(EmployeeData[[#This Row],[Age]]&lt;=59,"46-59",IF(EmployeeData[[#This Row],[Age]]&lt;=73,"60-73"))))</f>
        <v>32-45</v>
      </c>
      <c r="I674">
        <v>3.3</v>
      </c>
      <c r="J67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4">
        <v>3</v>
      </c>
      <c r="L674" s="2">
        <v>71000</v>
      </c>
      <c r="M674" s="3">
        <v>0.9</v>
      </c>
      <c r="N674" s="3" t="str">
        <f>IF(EmployeeData[[#This Row],[Compa-Ratio]]&lt;0.85,"less than 0.85",IF(EmployeeData[[#This Row],[Compa-Ratio]]&lt;1,"0.85-&lt;1.00",IF(EmployeeData[[#This Row],[Compa-Ratio]]&lt;1.15,"1.00-&lt;1.15",IF(EmployeeData[[#This Row],[Compa-Ratio]]&gt;=1.15,"1.15+"))))</f>
        <v>0.85-&lt;1.00</v>
      </c>
      <c r="O674" t="s">
        <v>37</v>
      </c>
      <c r="P674" t="s">
        <v>26</v>
      </c>
      <c r="Q674">
        <v>19</v>
      </c>
      <c r="R6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4">
        <v>61</v>
      </c>
      <c r="T674" t="str" cm="1">
        <f t="array" ref="T674">_xlfn.IFS(EmployeeData[[#This Row],[Engagement Score]]&lt;50,"Low",EmployeeData[[#This Row],[Engagement Score]]
&lt;70,"Moderate",
EmployeeData[[#This Row],[Engagement Score]]&lt;85,"High",TRUE,"Very high")</f>
        <v>Moderate</v>
      </c>
      <c r="U674">
        <v>5</v>
      </c>
      <c r="V674">
        <v>7</v>
      </c>
      <c r="W674" t="s">
        <v>33</v>
      </c>
      <c r="X674" t="s">
        <v>38</v>
      </c>
      <c r="Y674">
        <v>29</v>
      </c>
      <c r="Z674" t="s">
        <v>26</v>
      </c>
      <c r="AA674">
        <f>IF(EmployeeData[[#This Row],[Attrition]]="Yes",1,0)</f>
        <v>0</v>
      </c>
    </row>
    <row r="675" spans="1:27">
      <c r="A675" t="s">
        <v>726</v>
      </c>
      <c r="B675" t="str">
        <f>VLOOKUP(EmployeeData[[#This Row],[Employee ID]],GenderData[#All],2,FALSE)</f>
        <v>Female</v>
      </c>
      <c r="C675" t="s">
        <v>40</v>
      </c>
      <c r="D675" t="s">
        <v>40</v>
      </c>
      <c r="E675" t="s">
        <v>23</v>
      </c>
      <c r="F675" t="s">
        <v>36</v>
      </c>
      <c r="G675">
        <v>41</v>
      </c>
      <c r="H675" t="str">
        <f>IF(EmployeeData[[#This Row],[Age]]&lt;=31,"18-31",IF(EmployeeData[[#This Row],[Age]]&lt;=45,"32-45",IF(EmployeeData[[#This Row],[Age]]&lt;=59,"46-59",IF(EmployeeData[[#This Row],[Age]]&lt;=73,"60-73"))))</f>
        <v>32-45</v>
      </c>
      <c r="I675">
        <v>3.7</v>
      </c>
      <c r="J67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5">
        <v>2.2000000000000002</v>
      </c>
      <c r="L675" s="2">
        <v>80800</v>
      </c>
      <c r="M675" s="3">
        <v>0.99</v>
      </c>
      <c r="N675" s="3" t="str">
        <f>IF(EmployeeData[[#This Row],[Compa-Ratio]]&lt;0.85,"less than 0.85",IF(EmployeeData[[#This Row],[Compa-Ratio]]&lt;1,"0.85-&lt;1.00",IF(EmployeeData[[#This Row],[Compa-Ratio]]&lt;1.15,"1.00-&lt;1.15",IF(EmployeeData[[#This Row],[Compa-Ratio]]&gt;=1.15,"1.15+"))))</f>
        <v>0.85-&lt;1.00</v>
      </c>
      <c r="O675" t="s">
        <v>37</v>
      </c>
      <c r="P675" t="s">
        <v>26</v>
      </c>
      <c r="Q675">
        <v>23</v>
      </c>
      <c r="R6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5">
        <v>75</v>
      </c>
      <c r="T675" t="str" cm="1">
        <f t="array" ref="T675">_xlfn.IFS(EmployeeData[[#This Row],[Engagement Score]]&lt;50,"Low",EmployeeData[[#This Row],[Engagement Score]]
&lt;70,"Moderate",
EmployeeData[[#This Row],[Engagement Score]]&lt;85,"High",TRUE,"Very high")</f>
        <v>High</v>
      </c>
      <c r="U675">
        <v>5</v>
      </c>
      <c r="V675">
        <v>1.6</v>
      </c>
      <c r="W675" t="s">
        <v>33</v>
      </c>
      <c r="X675" t="s">
        <v>26</v>
      </c>
      <c r="Y675">
        <v>24</v>
      </c>
      <c r="Z675" t="s">
        <v>26</v>
      </c>
      <c r="AA675">
        <f>IF(EmployeeData[[#This Row],[Attrition]]="Yes",1,0)</f>
        <v>0</v>
      </c>
    </row>
    <row r="676" spans="1:27">
      <c r="A676" t="s">
        <v>727</v>
      </c>
      <c r="B676" t="str">
        <f>VLOOKUP(EmployeeData[[#This Row],[Employee ID]],GenderData[#All],2,FALSE)</f>
        <v>Male</v>
      </c>
      <c r="C676" t="s">
        <v>21</v>
      </c>
      <c r="D676" t="s">
        <v>22</v>
      </c>
      <c r="E676" t="s">
        <v>45</v>
      </c>
      <c r="F676" t="s">
        <v>36</v>
      </c>
      <c r="G676">
        <v>27</v>
      </c>
      <c r="H676" t="str">
        <f>IF(EmployeeData[[#This Row],[Age]]&lt;=31,"18-31",IF(EmployeeData[[#This Row],[Age]]&lt;=45,"32-45",IF(EmployeeData[[#This Row],[Age]]&lt;=59,"46-59",IF(EmployeeData[[#This Row],[Age]]&lt;=73,"60-73"))))</f>
        <v>18-31</v>
      </c>
      <c r="I676">
        <v>5.5</v>
      </c>
      <c r="J67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76">
        <v>5.5</v>
      </c>
      <c r="L676" s="2">
        <v>57400</v>
      </c>
      <c r="M676" s="3">
        <v>0.74</v>
      </c>
      <c r="N676" s="3" t="str">
        <f>IF(EmployeeData[[#This Row],[Compa-Ratio]]&lt;0.85,"less than 0.85",IF(EmployeeData[[#This Row],[Compa-Ratio]]&lt;1,"0.85-&lt;1.00",IF(EmployeeData[[#This Row],[Compa-Ratio]]&lt;1.15,"1.00-&lt;1.15",IF(EmployeeData[[#This Row],[Compa-Ratio]]&gt;=1.15,"1.15+"))))</f>
        <v>less than 0.85</v>
      </c>
      <c r="O676" t="s">
        <v>25</v>
      </c>
      <c r="P676" t="s">
        <v>26</v>
      </c>
      <c r="Q676">
        <v>26</v>
      </c>
      <c r="R67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76">
        <v>62</v>
      </c>
      <c r="T676" t="str" cm="1">
        <f t="array" ref="T676">_xlfn.IFS(EmployeeData[[#This Row],[Engagement Score]]&lt;50,"Low",EmployeeData[[#This Row],[Engagement Score]]
&lt;70,"Moderate",
EmployeeData[[#This Row],[Engagement Score]]&lt;85,"High",TRUE,"Very high")</f>
        <v>Moderate</v>
      </c>
      <c r="U676">
        <v>5</v>
      </c>
      <c r="V676">
        <v>1.3</v>
      </c>
      <c r="W676" t="s">
        <v>33</v>
      </c>
      <c r="X676" t="s">
        <v>38</v>
      </c>
      <c r="Y676">
        <v>20</v>
      </c>
      <c r="Z676" t="s">
        <v>38</v>
      </c>
      <c r="AA676">
        <f>IF(EmployeeData[[#This Row],[Attrition]]="Yes",1,0)</f>
        <v>1</v>
      </c>
    </row>
    <row r="677" spans="1:27">
      <c r="A677" t="s">
        <v>728</v>
      </c>
      <c r="B677" t="str">
        <f>VLOOKUP(EmployeeData[[#This Row],[Employee ID]],GenderData[#All],2,FALSE)</f>
        <v>Male</v>
      </c>
      <c r="C677" t="s">
        <v>29</v>
      </c>
      <c r="D677" t="s">
        <v>30</v>
      </c>
      <c r="E677" t="s">
        <v>23</v>
      </c>
      <c r="F677" t="s">
        <v>24</v>
      </c>
      <c r="G677">
        <v>30</v>
      </c>
      <c r="H677" t="str">
        <f>IF(EmployeeData[[#This Row],[Age]]&lt;=31,"18-31",IF(EmployeeData[[#This Row],[Age]]&lt;=45,"32-45",IF(EmployeeData[[#This Row],[Age]]&lt;=59,"46-59",IF(EmployeeData[[#This Row],[Age]]&lt;=73,"60-73"))))</f>
        <v>18-31</v>
      </c>
      <c r="I677">
        <v>1.4</v>
      </c>
      <c r="J67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77">
        <v>1.3</v>
      </c>
      <c r="L677" s="2">
        <v>55400</v>
      </c>
      <c r="M677" s="3">
        <v>1.1499999999999999</v>
      </c>
      <c r="N677" s="3" t="str">
        <f>IF(EmployeeData[[#This Row],[Compa-Ratio]]&lt;0.85,"less than 0.85",IF(EmployeeData[[#This Row],[Compa-Ratio]]&lt;1,"0.85-&lt;1.00",IF(EmployeeData[[#This Row],[Compa-Ratio]]&lt;1.15,"1.00-&lt;1.15",IF(EmployeeData[[#This Row],[Compa-Ratio]]&gt;=1.15,"1.15+"))))</f>
        <v>1.15+</v>
      </c>
      <c r="O677" t="s">
        <v>25</v>
      </c>
      <c r="P677" t="s">
        <v>26</v>
      </c>
      <c r="Q677">
        <v>30</v>
      </c>
      <c r="R6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77">
        <v>73</v>
      </c>
      <c r="T677" t="str" cm="1">
        <f t="array" ref="T677">_xlfn.IFS(EmployeeData[[#This Row],[Engagement Score]]&lt;50,"Low",EmployeeData[[#This Row],[Engagement Score]]
&lt;70,"Moderate",
EmployeeData[[#This Row],[Engagement Score]]&lt;85,"High",TRUE,"Very high")</f>
        <v>High</v>
      </c>
      <c r="U677">
        <v>3</v>
      </c>
      <c r="V677">
        <v>5.5</v>
      </c>
      <c r="W677" t="s">
        <v>33</v>
      </c>
      <c r="X677" t="s">
        <v>26</v>
      </c>
      <c r="Y677">
        <v>13</v>
      </c>
      <c r="Z677" t="s">
        <v>26</v>
      </c>
      <c r="AA677">
        <f>IF(EmployeeData[[#This Row],[Attrition]]="Yes",1,0)</f>
        <v>0</v>
      </c>
    </row>
    <row r="678" spans="1:27">
      <c r="A678" t="s">
        <v>729</v>
      </c>
      <c r="B678" t="str">
        <f>VLOOKUP(EmployeeData[[#This Row],[Employee ID]],GenderData[#All],2,FALSE)</f>
        <v>Female</v>
      </c>
      <c r="C678" t="s">
        <v>48</v>
      </c>
      <c r="D678" t="s">
        <v>49</v>
      </c>
      <c r="E678" t="s">
        <v>23</v>
      </c>
      <c r="F678" t="s">
        <v>62</v>
      </c>
      <c r="G678">
        <v>35</v>
      </c>
      <c r="H678" t="str">
        <f>IF(EmployeeData[[#This Row],[Age]]&lt;=31,"18-31",IF(EmployeeData[[#This Row],[Age]]&lt;=45,"32-45",IF(EmployeeData[[#This Row],[Age]]&lt;=59,"46-59",IF(EmployeeData[[#This Row],[Age]]&lt;=73,"60-73"))))</f>
        <v>32-45</v>
      </c>
      <c r="I678">
        <v>1.6</v>
      </c>
      <c r="J67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78">
        <v>1.6</v>
      </c>
      <c r="L678" s="2">
        <v>38700</v>
      </c>
      <c r="M678" s="3">
        <v>1.05</v>
      </c>
      <c r="N678" s="3" t="str">
        <f>IF(EmployeeData[[#This Row],[Compa-Ratio]]&lt;0.85,"less than 0.85",IF(EmployeeData[[#This Row],[Compa-Ratio]]&lt;1,"0.85-&lt;1.00",IF(EmployeeData[[#This Row],[Compa-Ratio]]&lt;1.15,"1.00-&lt;1.15",IF(EmployeeData[[#This Row],[Compa-Ratio]]&gt;=1.15,"1.15+"))))</f>
        <v>1.00-&lt;1.15</v>
      </c>
      <c r="O678" t="s">
        <v>37</v>
      </c>
      <c r="P678" t="s">
        <v>38</v>
      </c>
      <c r="Q678">
        <v>15</v>
      </c>
      <c r="R67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78">
        <v>65</v>
      </c>
      <c r="T678" t="str" cm="1">
        <f t="array" ref="T678">_xlfn.IFS(EmployeeData[[#This Row],[Engagement Score]]&lt;50,"Low",EmployeeData[[#This Row],[Engagement Score]]
&lt;70,"Moderate",
EmployeeData[[#This Row],[Engagement Score]]&lt;85,"High",TRUE,"Very high")</f>
        <v>Moderate</v>
      </c>
      <c r="U678">
        <v>5</v>
      </c>
      <c r="V678">
        <v>6.3</v>
      </c>
      <c r="W678" t="s">
        <v>33</v>
      </c>
      <c r="X678" t="s">
        <v>26</v>
      </c>
      <c r="Y678">
        <v>43</v>
      </c>
      <c r="Z678" t="s">
        <v>26</v>
      </c>
      <c r="AA678">
        <f>IF(EmployeeData[[#This Row],[Attrition]]="Yes",1,0)</f>
        <v>0</v>
      </c>
    </row>
    <row r="679" spans="1:27">
      <c r="A679" t="s">
        <v>730</v>
      </c>
      <c r="B679" t="str">
        <f>VLOOKUP(EmployeeData[[#This Row],[Employee ID]],GenderData[#All],2,FALSE)</f>
        <v>Female</v>
      </c>
      <c r="C679" t="s">
        <v>21</v>
      </c>
      <c r="D679" t="s">
        <v>22</v>
      </c>
      <c r="E679" t="s">
        <v>23</v>
      </c>
      <c r="F679" t="s">
        <v>24</v>
      </c>
      <c r="G679">
        <v>48</v>
      </c>
      <c r="H679" t="str">
        <f>IF(EmployeeData[[#This Row],[Age]]&lt;=31,"18-31",IF(EmployeeData[[#This Row],[Age]]&lt;=45,"32-45",IF(EmployeeData[[#This Row],[Age]]&lt;=59,"46-59",IF(EmployeeData[[#This Row],[Age]]&lt;=73,"60-73"))))</f>
        <v>46-59</v>
      </c>
      <c r="I679">
        <v>2.1</v>
      </c>
      <c r="J67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79">
        <v>1.6</v>
      </c>
      <c r="L679" s="2">
        <v>40100</v>
      </c>
      <c r="M679" s="3">
        <v>0.83</v>
      </c>
      <c r="N679" s="3" t="str">
        <f>IF(EmployeeData[[#This Row],[Compa-Ratio]]&lt;0.85,"less than 0.85",IF(EmployeeData[[#This Row],[Compa-Ratio]]&lt;1,"0.85-&lt;1.00",IF(EmployeeData[[#This Row],[Compa-Ratio]]&lt;1.15,"1.00-&lt;1.15",IF(EmployeeData[[#This Row],[Compa-Ratio]]&gt;=1.15,"1.15+"))))</f>
        <v>less than 0.85</v>
      </c>
      <c r="O679" t="s">
        <v>25</v>
      </c>
      <c r="P679" t="s">
        <v>26</v>
      </c>
      <c r="Q679">
        <v>27</v>
      </c>
      <c r="R67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79">
        <v>44</v>
      </c>
      <c r="T679" t="str" cm="1">
        <f t="array" ref="T679">_xlfn.IFS(EmployeeData[[#This Row],[Engagement Score]]&lt;50,"Low",EmployeeData[[#This Row],[Engagement Score]]
&lt;70,"Moderate",
EmployeeData[[#This Row],[Engagement Score]]&lt;85,"High",TRUE,"Very high")</f>
        <v>Low</v>
      </c>
      <c r="U679">
        <v>11</v>
      </c>
      <c r="V679">
        <v>2.7</v>
      </c>
      <c r="W679" t="s">
        <v>50</v>
      </c>
      <c r="X679" t="s">
        <v>38</v>
      </c>
      <c r="Y679">
        <v>14</v>
      </c>
      <c r="Z679" t="s">
        <v>38</v>
      </c>
      <c r="AA679">
        <f>IF(EmployeeData[[#This Row],[Attrition]]="Yes",1,0)</f>
        <v>1</v>
      </c>
    </row>
    <row r="680" spans="1:27">
      <c r="A680" t="s">
        <v>731</v>
      </c>
      <c r="B680" t="str">
        <f>VLOOKUP(EmployeeData[[#This Row],[Employee ID]],GenderData[#All],2,FALSE)</f>
        <v>Female</v>
      </c>
      <c r="C680" t="s">
        <v>29</v>
      </c>
      <c r="D680" t="s">
        <v>30</v>
      </c>
      <c r="E680" t="s">
        <v>23</v>
      </c>
      <c r="F680" t="s">
        <v>24</v>
      </c>
      <c r="G680">
        <v>31</v>
      </c>
      <c r="H680" t="str">
        <f>IF(EmployeeData[[#This Row],[Age]]&lt;=31,"18-31",IF(EmployeeData[[#This Row],[Age]]&lt;=45,"32-45",IF(EmployeeData[[#This Row],[Age]]&lt;=59,"46-59",IF(EmployeeData[[#This Row],[Age]]&lt;=73,"60-73"))))</f>
        <v>18-31</v>
      </c>
      <c r="I680">
        <v>1.3</v>
      </c>
      <c r="J68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80">
        <v>1.3</v>
      </c>
      <c r="L680" s="2">
        <v>40200</v>
      </c>
      <c r="M680" s="3">
        <v>0.84</v>
      </c>
      <c r="N680" s="3" t="str">
        <f>IF(EmployeeData[[#This Row],[Compa-Ratio]]&lt;0.85,"less than 0.85",IF(EmployeeData[[#This Row],[Compa-Ratio]]&lt;1,"0.85-&lt;1.00",IF(EmployeeData[[#This Row],[Compa-Ratio]]&lt;1.15,"1.00-&lt;1.15",IF(EmployeeData[[#This Row],[Compa-Ratio]]&gt;=1.15,"1.15+"))))</f>
        <v>less than 0.85</v>
      </c>
      <c r="O680" t="s">
        <v>53</v>
      </c>
      <c r="P680" t="s">
        <v>38</v>
      </c>
      <c r="Q680">
        <v>13</v>
      </c>
      <c r="R6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0">
        <v>80</v>
      </c>
      <c r="T680" t="str" cm="1">
        <f t="array" ref="T680">_xlfn.IFS(EmployeeData[[#This Row],[Engagement Score]]&lt;50,"Low",EmployeeData[[#This Row],[Engagement Score]]
&lt;70,"Moderate",
EmployeeData[[#This Row],[Engagement Score]]&lt;85,"High",TRUE,"Very high")</f>
        <v>High</v>
      </c>
      <c r="U680">
        <v>4</v>
      </c>
      <c r="V680">
        <v>4.8</v>
      </c>
      <c r="W680" t="s">
        <v>33</v>
      </c>
      <c r="X680" t="s">
        <v>26</v>
      </c>
      <c r="Y680">
        <v>27</v>
      </c>
      <c r="Z680" t="s">
        <v>26</v>
      </c>
      <c r="AA680">
        <f>IF(EmployeeData[[#This Row],[Attrition]]="Yes",1,0)</f>
        <v>0</v>
      </c>
    </row>
    <row r="681" spans="1:27">
      <c r="A681" t="s">
        <v>732</v>
      </c>
      <c r="B681" t="str">
        <f>VLOOKUP(EmployeeData[[#This Row],[Employee ID]],GenderData[#All],2,FALSE)</f>
        <v>Male</v>
      </c>
      <c r="C681" t="s">
        <v>52</v>
      </c>
      <c r="D681" t="s">
        <v>30</v>
      </c>
      <c r="E681" t="s">
        <v>45</v>
      </c>
      <c r="F681" t="s">
        <v>32</v>
      </c>
      <c r="G681">
        <v>42</v>
      </c>
      <c r="H681" t="str">
        <f>IF(EmployeeData[[#This Row],[Age]]&lt;=31,"18-31",IF(EmployeeData[[#This Row],[Age]]&lt;=45,"32-45",IF(EmployeeData[[#This Row],[Age]]&lt;=59,"46-59",IF(EmployeeData[[#This Row],[Age]]&lt;=73,"60-73"))))</f>
        <v>32-45</v>
      </c>
      <c r="I681">
        <v>5.9</v>
      </c>
      <c r="J68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81">
        <v>1.9</v>
      </c>
      <c r="L681" s="2">
        <v>73400</v>
      </c>
      <c r="M681" s="3">
        <v>1.1599999999999999</v>
      </c>
      <c r="N681" s="3" t="str">
        <f>IF(EmployeeData[[#This Row],[Compa-Ratio]]&lt;0.85,"less than 0.85",IF(EmployeeData[[#This Row],[Compa-Ratio]]&lt;1,"0.85-&lt;1.00",IF(EmployeeData[[#This Row],[Compa-Ratio]]&lt;1.15,"1.00-&lt;1.15",IF(EmployeeData[[#This Row],[Compa-Ratio]]&gt;=1.15,"1.15+"))))</f>
        <v>1.15+</v>
      </c>
      <c r="O681" t="s">
        <v>25</v>
      </c>
      <c r="P681" t="s">
        <v>26</v>
      </c>
      <c r="Q681">
        <v>24</v>
      </c>
      <c r="R6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1">
        <v>90</v>
      </c>
      <c r="T681" t="str" cm="1">
        <f t="array" ref="T681">_xlfn.IFS(EmployeeData[[#This Row],[Engagement Score]]&lt;50,"Low",EmployeeData[[#This Row],[Engagement Score]]
&lt;70,"Moderate",
EmployeeData[[#This Row],[Engagement Score]]&lt;85,"High",TRUE,"Very high")</f>
        <v>Very high</v>
      </c>
      <c r="U681">
        <v>5</v>
      </c>
      <c r="V681">
        <v>2.1</v>
      </c>
      <c r="W681" t="s">
        <v>33</v>
      </c>
      <c r="X681" t="s">
        <v>26</v>
      </c>
      <c r="Y681">
        <v>18</v>
      </c>
      <c r="Z681" t="s">
        <v>26</v>
      </c>
      <c r="AA681">
        <f>IF(EmployeeData[[#This Row],[Attrition]]="Yes",1,0)</f>
        <v>0</v>
      </c>
    </row>
    <row r="682" spans="1:27">
      <c r="A682" t="s">
        <v>733</v>
      </c>
      <c r="B682" t="str">
        <f>VLOOKUP(EmployeeData[[#This Row],[Employee ID]],GenderData[#All],2,FALSE)</f>
        <v>Male</v>
      </c>
      <c r="C682" t="s">
        <v>52</v>
      </c>
      <c r="D682" t="s">
        <v>30</v>
      </c>
      <c r="E682" t="s">
        <v>45</v>
      </c>
      <c r="F682" t="s">
        <v>24</v>
      </c>
      <c r="G682">
        <v>41</v>
      </c>
      <c r="H682" t="str">
        <f>IF(EmployeeData[[#This Row],[Age]]&lt;=31,"18-31",IF(EmployeeData[[#This Row],[Age]]&lt;=45,"32-45",IF(EmployeeData[[#This Row],[Age]]&lt;=59,"46-59",IF(EmployeeData[[#This Row],[Age]]&lt;=73,"60-73"))))</f>
        <v>32-45</v>
      </c>
      <c r="I682">
        <v>2.5</v>
      </c>
      <c r="J6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2">
        <v>0.9</v>
      </c>
      <c r="L682" s="2">
        <v>44100</v>
      </c>
      <c r="M682" s="3">
        <v>0.87</v>
      </c>
      <c r="N682" s="3" t="str">
        <f>IF(EmployeeData[[#This Row],[Compa-Ratio]]&lt;0.85,"less than 0.85",IF(EmployeeData[[#This Row],[Compa-Ratio]]&lt;1,"0.85-&lt;1.00",IF(EmployeeData[[#This Row],[Compa-Ratio]]&lt;1.15,"1.00-&lt;1.15",IF(EmployeeData[[#This Row],[Compa-Ratio]]&gt;=1.15,"1.15+"))))</f>
        <v>0.85-&lt;1.00</v>
      </c>
      <c r="O682" t="s">
        <v>25</v>
      </c>
      <c r="P682" t="s">
        <v>26</v>
      </c>
      <c r="Q682">
        <v>18</v>
      </c>
      <c r="R6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2">
        <v>55</v>
      </c>
      <c r="T682" t="str" cm="1">
        <f t="array" ref="T682">_xlfn.IFS(EmployeeData[[#This Row],[Engagement Score]]&lt;50,"Low",EmployeeData[[#This Row],[Engagement Score]]
&lt;70,"Moderate",
EmployeeData[[#This Row],[Engagement Score]]&lt;85,"High",TRUE,"Very high")</f>
        <v>Moderate</v>
      </c>
      <c r="U682">
        <v>4</v>
      </c>
      <c r="V682">
        <v>2.2000000000000002</v>
      </c>
      <c r="W682" t="s">
        <v>33</v>
      </c>
      <c r="X682" t="s">
        <v>26</v>
      </c>
      <c r="Y682">
        <v>24</v>
      </c>
      <c r="Z682" t="s">
        <v>26</v>
      </c>
      <c r="AA682">
        <f>IF(EmployeeData[[#This Row],[Attrition]]="Yes",1,0)</f>
        <v>0</v>
      </c>
    </row>
    <row r="683" spans="1:27">
      <c r="A683" t="s">
        <v>734</v>
      </c>
      <c r="B683" t="str">
        <f>VLOOKUP(EmployeeData[[#This Row],[Employee ID]],GenderData[#All],2,FALSE)</f>
        <v>Female</v>
      </c>
      <c r="C683" t="s">
        <v>43</v>
      </c>
      <c r="D683" t="s">
        <v>44</v>
      </c>
      <c r="E683" t="s">
        <v>23</v>
      </c>
      <c r="F683" t="s">
        <v>59</v>
      </c>
      <c r="G683">
        <v>52</v>
      </c>
      <c r="H683" t="str">
        <f>IF(EmployeeData[[#This Row],[Age]]&lt;=31,"18-31",IF(EmployeeData[[#This Row],[Age]]&lt;=45,"32-45",IF(EmployeeData[[#This Row],[Age]]&lt;=59,"46-59",IF(EmployeeData[[#This Row],[Age]]&lt;=73,"60-73"))))</f>
        <v>46-59</v>
      </c>
      <c r="I683">
        <v>3.8</v>
      </c>
      <c r="J6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3">
        <v>3.7</v>
      </c>
      <c r="L683" s="2">
        <v>89000</v>
      </c>
      <c r="M683" s="3">
        <v>0.96</v>
      </c>
      <c r="N683" s="3" t="str">
        <f>IF(EmployeeData[[#This Row],[Compa-Ratio]]&lt;0.85,"less than 0.85",IF(EmployeeData[[#This Row],[Compa-Ratio]]&lt;1,"0.85-&lt;1.00",IF(EmployeeData[[#This Row],[Compa-Ratio]]&lt;1.15,"1.00-&lt;1.15",IF(EmployeeData[[#This Row],[Compa-Ratio]]&gt;=1.15,"1.15+"))))</f>
        <v>0.85-&lt;1.00</v>
      </c>
      <c r="O683" t="s">
        <v>37</v>
      </c>
      <c r="P683" t="s">
        <v>26</v>
      </c>
      <c r="Q683">
        <v>20</v>
      </c>
      <c r="R68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3">
        <v>88</v>
      </c>
      <c r="T683" t="str" cm="1">
        <f t="array" ref="T683">_xlfn.IFS(EmployeeData[[#This Row],[Engagement Score]]&lt;50,"Low",EmployeeData[[#This Row],[Engagement Score]]
&lt;70,"Moderate",
EmployeeData[[#This Row],[Engagement Score]]&lt;85,"High",TRUE,"Very high")</f>
        <v>Very high</v>
      </c>
      <c r="U683">
        <v>11</v>
      </c>
      <c r="V683">
        <v>3.6</v>
      </c>
      <c r="W683" t="s">
        <v>33</v>
      </c>
      <c r="X683" t="s">
        <v>26</v>
      </c>
      <c r="Y683">
        <v>29</v>
      </c>
      <c r="Z683" t="s">
        <v>26</v>
      </c>
      <c r="AA683">
        <f>IF(EmployeeData[[#This Row],[Attrition]]="Yes",1,0)</f>
        <v>0</v>
      </c>
    </row>
    <row r="684" spans="1:27">
      <c r="A684" t="s">
        <v>735</v>
      </c>
      <c r="B684" t="str">
        <f>VLOOKUP(EmployeeData[[#This Row],[Employee ID]],GenderData[#All],2,FALSE)</f>
        <v>Male</v>
      </c>
      <c r="C684" t="s">
        <v>43</v>
      </c>
      <c r="D684" t="s">
        <v>44</v>
      </c>
      <c r="E684" t="s">
        <v>41</v>
      </c>
      <c r="F684" t="s">
        <v>32</v>
      </c>
      <c r="G684">
        <v>38</v>
      </c>
      <c r="H684" t="str">
        <f>IF(EmployeeData[[#This Row],[Age]]&lt;=31,"18-31",IF(EmployeeData[[#This Row],[Age]]&lt;=45,"32-45",IF(EmployeeData[[#This Row],[Age]]&lt;=59,"46-59",IF(EmployeeData[[#This Row],[Age]]&lt;=73,"60-73"))))</f>
        <v>32-45</v>
      </c>
      <c r="I684">
        <v>2</v>
      </c>
      <c r="J68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4">
        <v>1.1000000000000001</v>
      </c>
      <c r="L684" s="2">
        <v>46500</v>
      </c>
      <c r="M684" s="3">
        <v>0.73</v>
      </c>
      <c r="N684" s="3" t="str">
        <f>IF(EmployeeData[[#This Row],[Compa-Ratio]]&lt;0.85,"less than 0.85",IF(EmployeeData[[#This Row],[Compa-Ratio]]&lt;1,"0.85-&lt;1.00",IF(EmployeeData[[#This Row],[Compa-Ratio]]&lt;1.15,"1.00-&lt;1.15",IF(EmployeeData[[#This Row],[Compa-Ratio]]&gt;=1.15,"1.15+"))))</f>
        <v>less than 0.85</v>
      </c>
      <c r="O684" t="s">
        <v>37</v>
      </c>
      <c r="P684" t="s">
        <v>26</v>
      </c>
      <c r="Q684">
        <v>20</v>
      </c>
      <c r="R6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4">
        <v>70</v>
      </c>
      <c r="T684" t="str" cm="1">
        <f t="array" ref="T684">_xlfn.IFS(EmployeeData[[#This Row],[Engagement Score]]&lt;50,"Low",EmployeeData[[#This Row],[Engagement Score]]
&lt;70,"Moderate",
EmployeeData[[#This Row],[Engagement Score]]&lt;85,"High",TRUE,"Very high")</f>
        <v>High</v>
      </c>
      <c r="U684">
        <v>4</v>
      </c>
      <c r="V684">
        <v>2.1</v>
      </c>
      <c r="W684" t="s">
        <v>33</v>
      </c>
      <c r="X684" t="s">
        <v>26</v>
      </c>
      <c r="Y684">
        <v>8</v>
      </c>
      <c r="Z684" t="s">
        <v>26</v>
      </c>
      <c r="AA684">
        <f>IF(EmployeeData[[#This Row],[Attrition]]="Yes",1,0)</f>
        <v>0</v>
      </c>
    </row>
    <row r="685" spans="1:27">
      <c r="A685" t="s">
        <v>736</v>
      </c>
      <c r="B685" t="str">
        <f>VLOOKUP(EmployeeData[[#This Row],[Employee ID]],GenderData[#All],2,FALSE)</f>
        <v>Male</v>
      </c>
      <c r="C685" t="s">
        <v>40</v>
      </c>
      <c r="D685" t="s">
        <v>40</v>
      </c>
      <c r="E685" t="s">
        <v>23</v>
      </c>
      <c r="F685" t="s">
        <v>36</v>
      </c>
      <c r="G685">
        <v>22</v>
      </c>
      <c r="H685" t="str">
        <f>IF(EmployeeData[[#This Row],[Age]]&lt;=31,"18-31",IF(EmployeeData[[#This Row],[Age]]&lt;=45,"32-45",IF(EmployeeData[[#This Row],[Age]]&lt;=59,"46-59",IF(EmployeeData[[#This Row],[Age]]&lt;=73,"60-73"))))</f>
        <v>18-31</v>
      </c>
      <c r="I685">
        <v>3</v>
      </c>
      <c r="J68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5">
        <v>1</v>
      </c>
      <c r="L685" s="2">
        <v>75000</v>
      </c>
      <c r="M685" s="3">
        <v>0.96</v>
      </c>
      <c r="N685" s="3" t="str">
        <f>IF(EmployeeData[[#This Row],[Compa-Ratio]]&lt;0.85,"less than 0.85",IF(EmployeeData[[#This Row],[Compa-Ratio]]&lt;1,"0.85-&lt;1.00",IF(EmployeeData[[#This Row],[Compa-Ratio]]&lt;1.15,"1.00-&lt;1.15",IF(EmployeeData[[#This Row],[Compa-Ratio]]&gt;=1.15,"1.15+"))))</f>
        <v>0.85-&lt;1.00</v>
      </c>
      <c r="O685" t="s">
        <v>37</v>
      </c>
      <c r="P685" t="s">
        <v>26</v>
      </c>
      <c r="Q685">
        <v>2</v>
      </c>
      <c r="R68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85">
        <v>72</v>
      </c>
      <c r="T685" t="str" cm="1">
        <f t="array" ref="T685">_xlfn.IFS(EmployeeData[[#This Row],[Engagement Score]]&lt;50,"Low",EmployeeData[[#This Row],[Engagement Score]]
&lt;70,"Moderate",
EmployeeData[[#This Row],[Engagement Score]]&lt;85,"High",TRUE,"Very high")</f>
        <v>High</v>
      </c>
      <c r="U685">
        <v>2</v>
      </c>
      <c r="V685">
        <v>3.2</v>
      </c>
      <c r="W685" t="s">
        <v>50</v>
      </c>
      <c r="X685" t="s">
        <v>26</v>
      </c>
      <c r="Y685">
        <v>24</v>
      </c>
      <c r="Z685" t="s">
        <v>26</v>
      </c>
      <c r="AA685">
        <f>IF(EmployeeData[[#This Row],[Attrition]]="Yes",1,0)</f>
        <v>0</v>
      </c>
    </row>
    <row r="686" spans="1:27">
      <c r="A686" t="s">
        <v>737</v>
      </c>
      <c r="B686" t="str">
        <f>VLOOKUP(EmployeeData[[#This Row],[Employee ID]],GenderData[#All],2,FALSE)</f>
        <v>Female</v>
      </c>
      <c r="C686" t="s">
        <v>29</v>
      </c>
      <c r="D686" t="s">
        <v>30</v>
      </c>
      <c r="E686" t="s">
        <v>23</v>
      </c>
      <c r="F686" t="s">
        <v>24</v>
      </c>
      <c r="G686">
        <v>44</v>
      </c>
      <c r="H686" t="str">
        <f>IF(EmployeeData[[#This Row],[Age]]&lt;=31,"18-31",IF(EmployeeData[[#This Row],[Age]]&lt;=45,"32-45",IF(EmployeeData[[#This Row],[Age]]&lt;=59,"46-59",IF(EmployeeData[[#This Row],[Age]]&lt;=73,"60-73"))))</f>
        <v>32-45</v>
      </c>
      <c r="I686">
        <v>4.8</v>
      </c>
      <c r="J68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6">
        <v>0.4</v>
      </c>
      <c r="L686" s="2">
        <v>46800</v>
      </c>
      <c r="M686" s="3">
        <v>1.01</v>
      </c>
      <c r="N686" s="3" t="str">
        <f>IF(EmployeeData[[#This Row],[Compa-Ratio]]&lt;0.85,"less than 0.85",IF(EmployeeData[[#This Row],[Compa-Ratio]]&lt;1,"0.85-&lt;1.00",IF(EmployeeData[[#This Row],[Compa-Ratio]]&lt;1.15,"1.00-&lt;1.15",IF(EmployeeData[[#This Row],[Compa-Ratio]]&gt;=1.15,"1.15+"))))</f>
        <v>1.00-&lt;1.15</v>
      </c>
      <c r="O686" t="s">
        <v>37</v>
      </c>
      <c r="P686" t="s">
        <v>26</v>
      </c>
      <c r="Q686">
        <v>6</v>
      </c>
      <c r="R68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86">
        <v>67</v>
      </c>
      <c r="T686" t="str" cm="1">
        <f t="array" ref="T686">_xlfn.IFS(EmployeeData[[#This Row],[Engagement Score]]&lt;50,"Low",EmployeeData[[#This Row],[Engagement Score]]
&lt;70,"Moderate",
EmployeeData[[#This Row],[Engagement Score]]&lt;85,"High",TRUE,"Very high")</f>
        <v>Moderate</v>
      </c>
      <c r="U686">
        <v>7</v>
      </c>
      <c r="V686">
        <v>2.9</v>
      </c>
      <c r="W686" t="s">
        <v>27</v>
      </c>
      <c r="X686" t="s">
        <v>26</v>
      </c>
      <c r="Y686">
        <v>38</v>
      </c>
      <c r="Z686" t="s">
        <v>26</v>
      </c>
      <c r="AA686">
        <f>IF(EmployeeData[[#This Row],[Attrition]]="Yes",1,0)</f>
        <v>0</v>
      </c>
    </row>
    <row r="687" spans="1:27">
      <c r="A687" t="s">
        <v>738</v>
      </c>
      <c r="B687" t="str">
        <f>VLOOKUP(EmployeeData[[#This Row],[Employee ID]],GenderData[#All],2,FALSE)</f>
        <v>Male</v>
      </c>
      <c r="C687" t="s">
        <v>40</v>
      </c>
      <c r="D687" t="s">
        <v>40</v>
      </c>
      <c r="E687" t="s">
        <v>23</v>
      </c>
      <c r="F687" t="s">
        <v>36</v>
      </c>
      <c r="G687">
        <v>57</v>
      </c>
      <c r="H687" t="str">
        <f>IF(EmployeeData[[#This Row],[Age]]&lt;=31,"18-31",IF(EmployeeData[[#This Row],[Age]]&lt;=45,"32-45",IF(EmployeeData[[#This Row],[Age]]&lt;=59,"46-59",IF(EmployeeData[[#This Row],[Age]]&lt;=73,"60-73"))))</f>
        <v>46-59</v>
      </c>
      <c r="I687">
        <v>5</v>
      </c>
      <c r="J68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87">
        <v>1.2</v>
      </c>
      <c r="L687" s="2">
        <v>84100</v>
      </c>
      <c r="M687" s="3">
        <v>1.18</v>
      </c>
      <c r="N687" s="3" t="str">
        <f>IF(EmployeeData[[#This Row],[Compa-Ratio]]&lt;0.85,"less than 0.85",IF(EmployeeData[[#This Row],[Compa-Ratio]]&lt;1,"0.85-&lt;1.00",IF(EmployeeData[[#This Row],[Compa-Ratio]]&lt;1.15,"1.00-&lt;1.15",IF(EmployeeData[[#This Row],[Compa-Ratio]]&gt;=1.15,"1.15+"))))</f>
        <v>1.15+</v>
      </c>
      <c r="O687" t="s">
        <v>25</v>
      </c>
      <c r="P687" t="s">
        <v>26</v>
      </c>
      <c r="Q687">
        <v>17</v>
      </c>
      <c r="R68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7">
        <v>55</v>
      </c>
      <c r="T687" t="str" cm="1">
        <f t="array" ref="T687">_xlfn.IFS(EmployeeData[[#This Row],[Engagement Score]]&lt;50,"Low",EmployeeData[[#This Row],[Engagement Score]]
&lt;70,"Moderate",
EmployeeData[[#This Row],[Engagement Score]]&lt;85,"High",TRUE,"Very high")</f>
        <v>Moderate</v>
      </c>
      <c r="U687">
        <v>3</v>
      </c>
      <c r="V687">
        <v>1</v>
      </c>
      <c r="W687" t="s">
        <v>50</v>
      </c>
      <c r="X687" t="s">
        <v>38</v>
      </c>
      <c r="Y687">
        <v>45</v>
      </c>
      <c r="Z687" t="s">
        <v>26</v>
      </c>
      <c r="AA687">
        <f>IF(EmployeeData[[#This Row],[Attrition]]="Yes",1,0)</f>
        <v>0</v>
      </c>
    </row>
    <row r="688" spans="1:27">
      <c r="A688" t="s">
        <v>739</v>
      </c>
      <c r="B688" t="str">
        <f>VLOOKUP(EmployeeData[[#This Row],[Employee ID]],GenderData[#All],2,FALSE)</f>
        <v>Male</v>
      </c>
      <c r="C688" t="s">
        <v>40</v>
      </c>
      <c r="D688" t="s">
        <v>40</v>
      </c>
      <c r="E688" t="s">
        <v>45</v>
      </c>
      <c r="F688" t="s">
        <v>36</v>
      </c>
      <c r="G688">
        <v>44</v>
      </c>
      <c r="H688" t="str">
        <f>IF(EmployeeData[[#This Row],[Age]]&lt;=31,"18-31",IF(EmployeeData[[#This Row],[Age]]&lt;=45,"32-45",IF(EmployeeData[[#This Row],[Age]]&lt;=59,"46-59",IF(EmployeeData[[#This Row],[Age]]&lt;=73,"60-73"))))</f>
        <v>32-45</v>
      </c>
      <c r="I688">
        <v>1.7</v>
      </c>
      <c r="J68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688">
        <v>1.1000000000000001</v>
      </c>
      <c r="L688" s="2">
        <v>66000</v>
      </c>
      <c r="M688" s="3">
        <v>0.81</v>
      </c>
      <c r="N688" s="3" t="str">
        <f>IF(EmployeeData[[#This Row],[Compa-Ratio]]&lt;0.85,"less than 0.85",IF(EmployeeData[[#This Row],[Compa-Ratio]]&lt;1,"0.85-&lt;1.00",IF(EmployeeData[[#This Row],[Compa-Ratio]]&lt;1.15,"1.00-&lt;1.15",IF(EmployeeData[[#This Row],[Compa-Ratio]]&gt;=1.15,"1.15+"))))</f>
        <v>less than 0.85</v>
      </c>
      <c r="O688" t="s">
        <v>25</v>
      </c>
      <c r="P688" t="s">
        <v>26</v>
      </c>
      <c r="Q688">
        <v>1</v>
      </c>
      <c r="R68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688">
        <v>79</v>
      </c>
      <c r="T688" t="str" cm="1">
        <f t="array" ref="T688">_xlfn.IFS(EmployeeData[[#This Row],[Engagement Score]]&lt;50,"Low",EmployeeData[[#This Row],[Engagement Score]]
&lt;70,"Moderate",
EmployeeData[[#This Row],[Engagement Score]]&lt;85,"High",TRUE,"Very high")</f>
        <v>High</v>
      </c>
      <c r="U688">
        <v>7</v>
      </c>
      <c r="V688">
        <v>3.2</v>
      </c>
      <c r="W688" t="s">
        <v>50</v>
      </c>
      <c r="X688" t="s">
        <v>26</v>
      </c>
      <c r="Y688">
        <v>22</v>
      </c>
      <c r="Z688" t="s">
        <v>26</v>
      </c>
      <c r="AA688">
        <f>IF(EmployeeData[[#This Row],[Attrition]]="Yes",1,0)</f>
        <v>0</v>
      </c>
    </row>
    <row r="689" spans="1:27">
      <c r="A689" t="s">
        <v>740</v>
      </c>
      <c r="B689" t="str">
        <f>VLOOKUP(EmployeeData[[#This Row],[Employee ID]],GenderData[#All],2,FALSE)</f>
        <v>Female</v>
      </c>
      <c r="C689" t="s">
        <v>66</v>
      </c>
      <c r="D689" t="s">
        <v>67</v>
      </c>
      <c r="E689" t="s">
        <v>41</v>
      </c>
      <c r="F689" t="s">
        <v>24</v>
      </c>
      <c r="G689">
        <v>31</v>
      </c>
      <c r="H689" t="str">
        <f>IF(EmployeeData[[#This Row],[Age]]&lt;=31,"18-31",IF(EmployeeData[[#This Row],[Age]]&lt;=45,"32-45",IF(EmployeeData[[#This Row],[Age]]&lt;=59,"46-59",IF(EmployeeData[[#This Row],[Age]]&lt;=73,"60-73"))))</f>
        <v>18-31</v>
      </c>
      <c r="I689">
        <v>3.7</v>
      </c>
      <c r="J68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89">
        <v>0.2</v>
      </c>
      <c r="L689" s="2">
        <v>40000</v>
      </c>
      <c r="M689" s="3">
        <v>0.85</v>
      </c>
      <c r="N689" s="3" t="str">
        <f>IF(EmployeeData[[#This Row],[Compa-Ratio]]&lt;0.85,"less than 0.85",IF(EmployeeData[[#This Row],[Compa-Ratio]]&lt;1,"0.85-&lt;1.00",IF(EmployeeData[[#This Row],[Compa-Ratio]]&lt;1.15,"1.00-&lt;1.15",IF(EmployeeData[[#This Row],[Compa-Ratio]]&gt;=1.15,"1.15+"))))</f>
        <v>0.85-&lt;1.00</v>
      </c>
      <c r="O689" t="s">
        <v>37</v>
      </c>
      <c r="P689" t="s">
        <v>26</v>
      </c>
      <c r="Q689">
        <v>23</v>
      </c>
      <c r="R6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89">
        <v>58</v>
      </c>
      <c r="T689" t="str" cm="1">
        <f t="array" ref="T689">_xlfn.IFS(EmployeeData[[#This Row],[Engagement Score]]&lt;50,"Low",EmployeeData[[#This Row],[Engagement Score]]
&lt;70,"Moderate",
EmployeeData[[#This Row],[Engagement Score]]&lt;85,"High",TRUE,"Very high")</f>
        <v>Moderate</v>
      </c>
      <c r="U689">
        <v>3</v>
      </c>
      <c r="V689">
        <v>1</v>
      </c>
      <c r="W689" t="s">
        <v>33</v>
      </c>
      <c r="X689" t="s">
        <v>38</v>
      </c>
      <c r="Y689">
        <v>25</v>
      </c>
      <c r="Z689" t="s">
        <v>38</v>
      </c>
      <c r="AA689">
        <f>IF(EmployeeData[[#This Row],[Attrition]]="Yes",1,0)</f>
        <v>1</v>
      </c>
    </row>
    <row r="690" spans="1:27">
      <c r="A690" t="s">
        <v>741</v>
      </c>
      <c r="B690" t="str">
        <f>VLOOKUP(EmployeeData[[#This Row],[Employee ID]],GenderData[#All],2,FALSE)</f>
        <v>Male</v>
      </c>
      <c r="C690" t="s">
        <v>52</v>
      </c>
      <c r="D690" t="s">
        <v>30</v>
      </c>
      <c r="E690" t="s">
        <v>45</v>
      </c>
      <c r="F690" t="s">
        <v>32</v>
      </c>
      <c r="G690">
        <v>28</v>
      </c>
      <c r="H690" t="str">
        <f>IF(EmployeeData[[#This Row],[Age]]&lt;=31,"18-31",IF(EmployeeData[[#This Row],[Age]]&lt;=45,"32-45",IF(EmployeeData[[#This Row],[Age]]&lt;=59,"46-59",IF(EmployeeData[[#This Row],[Age]]&lt;=73,"60-73"))))</f>
        <v>18-31</v>
      </c>
      <c r="I690">
        <v>2</v>
      </c>
      <c r="J69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90">
        <v>1.7</v>
      </c>
      <c r="L690" s="2">
        <v>65100</v>
      </c>
      <c r="M690" s="3">
        <v>1.03</v>
      </c>
      <c r="N690" s="3" t="str">
        <f>IF(EmployeeData[[#This Row],[Compa-Ratio]]&lt;0.85,"less than 0.85",IF(EmployeeData[[#This Row],[Compa-Ratio]]&lt;1,"0.85-&lt;1.00",IF(EmployeeData[[#This Row],[Compa-Ratio]]&lt;1.15,"1.00-&lt;1.15",IF(EmployeeData[[#This Row],[Compa-Ratio]]&gt;=1.15,"1.15+"))))</f>
        <v>1.00-&lt;1.15</v>
      </c>
      <c r="O690" t="s">
        <v>25</v>
      </c>
      <c r="P690" t="s">
        <v>26</v>
      </c>
      <c r="Q690">
        <v>24</v>
      </c>
      <c r="R69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0">
        <v>63</v>
      </c>
      <c r="T690" t="str" cm="1">
        <f t="array" ref="T690">_xlfn.IFS(EmployeeData[[#This Row],[Engagement Score]]&lt;50,"Low",EmployeeData[[#This Row],[Engagement Score]]
&lt;70,"Moderate",
EmployeeData[[#This Row],[Engagement Score]]&lt;85,"High",TRUE,"Very high")</f>
        <v>Moderate</v>
      </c>
      <c r="U690">
        <v>2</v>
      </c>
      <c r="V690">
        <v>4.5999999999999996</v>
      </c>
      <c r="W690" t="s">
        <v>33</v>
      </c>
      <c r="X690" t="s">
        <v>38</v>
      </c>
      <c r="Y690">
        <v>51</v>
      </c>
      <c r="Z690" t="s">
        <v>26</v>
      </c>
      <c r="AA690">
        <f>IF(EmployeeData[[#This Row],[Attrition]]="Yes",1,0)</f>
        <v>0</v>
      </c>
    </row>
    <row r="691" spans="1:27">
      <c r="A691" t="s">
        <v>742</v>
      </c>
      <c r="B691" t="str">
        <f>VLOOKUP(EmployeeData[[#This Row],[Employee ID]],GenderData[#All],2,FALSE)</f>
        <v>Male</v>
      </c>
      <c r="C691" t="s">
        <v>43</v>
      </c>
      <c r="D691" t="s">
        <v>44</v>
      </c>
      <c r="E691" t="s">
        <v>41</v>
      </c>
      <c r="F691" t="s">
        <v>32</v>
      </c>
      <c r="G691">
        <v>29</v>
      </c>
      <c r="H691" t="str">
        <f>IF(EmployeeData[[#This Row],[Age]]&lt;=31,"18-31",IF(EmployeeData[[#This Row],[Age]]&lt;=45,"32-45",IF(EmployeeData[[#This Row],[Age]]&lt;=59,"46-59",IF(EmployeeData[[#This Row],[Age]]&lt;=73,"60-73"))))</f>
        <v>18-31</v>
      </c>
      <c r="I691">
        <v>3.6</v>
      </c>
      <c r="J69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91">
        <v>3.6</v>
      </c>
      <c r="L691" s="2">
        <v>68900</v>
      </c>
      <c r="M691" s="3">
        <v>1.1000000000000001</v>
      </c>
      <c r="N691" s="3" t="str">
        <f>IF(EmployeeData[[#This Row],[Compa-Ratio]]&lt;0.85,"less than 0.85",IF(EmployeeData[[#This Row],[Compa-Ratio]]&lt;1,"0.85-&lt;1.00",IF(EmployeeData[[#This Row],[Compa-Ratio]]&lt;1.15,"1.00-&lt;1.15",IF(EmployeeData[[#This Row],[Compa-Ratio]]&gt;=1.15,"1.15+"))))</f>
        <v>1.00-&lt;1.15</v>
      </c>
      <c r="O691" t="s">
        <v>75</v>
      </c>
      <c r="P691" t="s">
        <v>38</v>
      </c>
      <c r="Q691">
        <v>19</v>
      </c>
      <c r="R6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1">
        <v>86</v>
      </c>
      <c r="T691" t="str" cm="1">
        <f t="array" ref="T691">_xlfn.IFS(EmployeeData[[#This Row],[Engagement Score]]&lt;50,"Low",EmployeeData[[#This Row],[Engagement Score]]
&lt;70,"Moderate",
EmployeeData[[#This Row],[Engagement Score]]&lt;85,"High",TRUE,"Very high")</f>
        <v>Very high</v>
      </c>
      <c r="U691">
        <v>4</v>
      </c>
      <c r="V691">
        <v>5.5</v>
      </c>
      <c r="W691" t="s">
        <v>50</v>
      </c>
      <c r="X691" t="s">
        <v>26</v>
      </c>
      <c r="Y691">
        <v>38</v>
      </c>
      <c r="Z691" t="s">
        <v>26</v>
      </c>
      <c r="AA691">
        <f>IF(EmployeeData[[#This Row],[Attrition]]="Yes",1,0)</f>
        <v>0</v>
      </c>
    </row>
    <row r="692" spans="1:27">
      <c r="A692" t="s">
        <v>743</v>
      </c>
      <c r="B692" t="str">
        <f>VLOOKUP(EmployeeData[[#This Row],[Employee ID]],GenderData[#All],2,FALSE)</f>
        <v>Female</v>
      </c>
      <c r="C692" t="s">
        <v>66</v>
      </c>
      <c r="D692" t="s">
        <v>67</v>
      </c>
      <c r="E692" t="s">
        <v>23</v>
      </c>
      <c r="F692" t="s">
        <v>24</v>
      </c>
      <c r="G692">
        <v>56</v>
      </c>
      <c r="H692" t="str">
        <f>IF(EmployeeData[[#This Row],[Age]]&lt;=31,"18-31",IF(EmployeeData[[#This Row],[Age]]&lt;=45,"32-45",IF(EmployeeData[[#This Row],[Age]]&lt;=59,"46-59",IF(EmployeeData[[#This Row],[Age]]&lt;=73,"60-73"))))</f>
        <v>46-59</v>
      </c>
      <c r="I692">
        <v>2.4</v>
      </c>
      <c r="J6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92">
        <v>0.4</v>
      </c>
      <c r="L692" s="2">
        <v>39700</v>
      </c>
      <c r="M692" s="3">
        <v>0.81</v>
      </c>
      <c r="N692" s="3" t="str">
        <f>IF(EmployeeData[[#This Row],[Compa-Ratio]]&lt;0.85,"less than 0.85",IF(EmployeeData[[#This Row],[Compa-Ratio]]&lt;1,"0.85-&lt;1.00",IF(EmployeeData[[#This Row],[Compa-Ratio]]&lt;1.15,"1.00-&lt;1.15",IF(EmployeeData[[#This Row],[Compa-Ratio]]&gt;=1.15,"1.15+"))))</f>
        <v>less than 0.85</v>
      </c>
      <c r="O692" t="s">
        <v>37</v>
      </c>
      <c r="P692" t="s">
        <v>26</v>
      </c>
      <c r="Q692">
        <v>6</v>
      </c>
      <c r="R69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692">
        <v>44</v>
      </c>
      <c r="T692" t="str" cm="1">
        <f t="array" ref="T692">_xlfn.IFS(EmployeeData[[#This Row],[Engagement Score]]&lt;50,"Low",EmployeeData[[#This Row],[Engagement Score]]
&lt;70,"Moderate",
EmployeeData[[#This Row],[Engagement Score]]&lt;85,"High",TRUE,"Very high")</f>
        <v>Low</v>
      </c>
      <c r="U692">
        <v>1</v>
      </c>
      <c r="V692">
        <v>2.4</v>
      </c>
      <c r="W692" t="s">
        <v>27</v>
      </c>
      <c r="X692" t="s">
        <v>26</v>
      </c>
      <c r="Y692">
        <v>17</v>
      </c>
      <c r="Z692" t="s">
        <v>26</v>
      </c>
      <c r="AA692">
        <f>IF(EmployeeData[[#This Row],[Attrition]]="Yes",1,0)</f>
        <v>0</v>
      </c>
    </row>
    <row r="693" spans="1:27">
      <c r="A693" t="s">
        <v>744</v>
      </c>
      <c r="B693" t="str">
        <f>VLOOKUP(EmployeeData[[#This Row],[Employee ID]],GenderData[#All],2,FALSE)</f>
        <v>Male</v>
      </c>
      <c r="C693" t="s">
        <v>21</v>
      </c>
      <c r="D693" t="s">
        <v>22</v>
      </c>
      <c r="E693" t="s">
        <v>23</v>
      </c>
      <c r="F693" t="s">
        <v>24</v>
      </c>
      <c r="G693">
        <v>35</v>
      </c>
      <c r="H693" t="str">
        <f>IF(EmployeeData[[#This Row],[Age]]&lt;=31,"18-31",IF(EmployeeData[[#This Row],[Age]]&lt;=45,"32-45",IF(EmployeeData[[#This Row],[Age]]&lt;=59,"46-59",IF(EmployeeData[[#This Row],[Age]]&lt;=73,"60-73"))))</f>
        <v>32-45</v>
      </c>
      <c r="I693">
        <v>11.9</v>
      </c>
      <c r="J69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93">
        <v>2</v>
      </c>
      <c r="L693" s="2">
        <v>53700</v>
      </c>
      <c r="M693" s="3">
        <v>1.08</v>
      </c>
      <c r="N693" s="3" t="str">
        <f>IF(EmployeeData[[#This Row],[Compa-Ratio]]&lt;0.85,"less than 0.85",IF(EmployeeData[[#This Row],[Compa-Ratio]]&lt;1,"0.85-&lt;1.00",IF(EmployeeData[[#This Row],[Compa-Ratio]]&lt;1.15,"1.00-&lt;1.15",IF(EmployeeData[[#This Row],[Compa-Ratio]]&gt;=1.15,"1.15+"))))</f>
        <v>1.00-&lt;1.15</v>
      </c>
      <c r="O693" t="s">
        <v>53</v>
      </c>
      <c r="P693" t="s">
        <v>26</v>
      </c>
      <c r="Q693">
        <v>28</v>
      </c>
      <c r="R69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93">
        <v>50</v>
      </c>
      <c r="T693" t="str" cm="1">
        <f t="array" ref="T693">_xlfn.IFS(EmployeeData[[#This Row],[Engagement Score]]&lt;50,"Low",EmployeeData[[#This Row],[Engagement Score]]
&lt;70,"Moderate",
EmployeeData[[#This Row],[Engagement Score]]&lt;85,"High",TRUE,"Very high")</f>
        <v>Moderate</v>
      </c>
      <c r="U693">
        <v>6</v>
      </c>
      <c r="V693">
        <v>7.5</v>
      </c>
      <c r="W693" t="s">
        <v>27</v>
      </c>
      <c r="X693" t="s">
        <v>38</v>
      </c>
      <c r="Y693">
        <v>17</v>
      </c>
      <c r="Z693" t="s">
        <v>26</v>
      </c>
      <c r="AA693">
        <f>IF(EmployeeData[[#This Row],[Attrition]]="Yes",1,0)</f>
        <v>0</v>
      </c>
    </row>
    <row r="694" spans="1:27">
      <c r="A694" t="s">
        <v>745</v>
      </c>
      <c r="B694" t="str">
        <f>VLOOKUP(EmployeeData[[#This Row],[Employee ID]],GenderData[#All],2,FALSE)</f>
        <v>Female</v>
      </c>
      <c r="C694" t="s">
        <v>21</v>
      </c>
      <c r="D694" t="s">
        <v>22</v>
      </c>
      <c r="E694" t="s">
        <v>45</v>
      </c>
      <c r="F694" t="s">
        <v>24</v>
      </c>
      <c r="G694">
        <v>32</v>
      </c>
      <c r="H694" t="str">
        <f>IF(EmployeeData[[#This Row],[Age]]&lt;=31,"18-31",IF(EmployeeData[[#This Row],[Age]]&lt;=45,"32-45",IF(EmployeeData[[#This Row],[Age]]&lt;=59,"46-59",IF(EmployeeData[[#This Row],[Age]]&lt;=73,"60-73"))))</f>
        <v>32-45</v>
      </c>
      <c r="I694">
        <v>6.8</v>
      </c>
      <c r="J69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94">
        <v>1.6</v>
      </c>
      <c r="L694" s="2">
        <v>48200</v>
      </c>
      <c r="M694" s="3">
        <v>1</v>
      </c>
      <c r="N694" s="3" t="str">
        <f>IF(EmployeeData[[#This Row],[Compa-Ratio]]&lt;0.85,"less than 0.85",IF(EmployeeData[[#This Row],[Compa-Ratio]]&lt;1,"0.85-&lt;1.00",IF(EmployeeData[[#This Row],[Compa-Ratio]]&lt;1.15,"1.00-&lt;1.15",IF(EmployeeData[[#This Row],[Compa-Ratio]]&gt;=1.15,"1.15+"))))</f>
        <v>1.00-&lt;1.15</v>
      </c>
      <c r="O694" t="s">
        <v>37</v>
      </c>
      <c r="P694" t="s">
        <v>26</v>
      </c>
      <c r="Q694">
        <v>34</v>
      </c>
      <c r="R69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694">
        <v>68</v>
      </c>
      <c r="T694" t="str" cm="1">
        <f t="array" ref="T694">_xlfn.IFS(EmployeeData[[#This Row],[Engagement Score]]&lt;50,"Low",EmployeeData[[#This Row],[Engagement Score]]
&lt;70,"Moderate",
EmployeeData[[#This Row],[Engagement Score]]&lt;85,"High",TRUE,"Very high")</f>
        <v>Moderate</v>
      </c>
      <c r="U694">
        <v>8</v>
      </c>
      <c r="V694">
        <v>6.2</v>
      </c>
      <c r="W694" t="s">
        <v>33</v>
      </c>
      <c r="X694" t="s">
        <v>26</v>
      </c>
      <c r="Y694">
        <v>35</v>
      </c>
      <c r="Z694" t="s">
        <v>26</v>
      </c>
      <c r="AA694">
        <f>IF(EmployeeData[[#This Row],[Attrition]]="Yes",1,0)</f>
        <v>0</v>
      </c>
    </row>
    <row r="695" spans="1:27">
      <c r="A695" t="s">
        <v>746</v>
      </c>
      <c r="B695" t="str">
        <f>VLOOKUP(EmployeeData[[#This Row],[Employee ID]],GenderData[#All],2,FALSE)</f>
        <v>Female</v>
      </c>
      <c r="C695" t="s">
        <v>43</v>
      </c>
      <c r="D695" t="s">
        <v>44</v>
      </c>
      <c r="E695" t="s">
        <v>45</v>
      </c>
      <c r="F695" t="s">
        <v>24</v>
      </c>
      <c r="G695">
        <v>37</v>
      </c>
      <c r="H695" t="str">
        <f>IF(EmployeeData[[#This Row],[Age]]&lt;=31,"18-31",IF(EmployeeData[[#This Row],[Age]]&lt;=45,"32-45",IF(EmployeeData[[#This Row],[Age]]&lt;=59,"46-59",IF(EmployeeData[[#This Row],[Age]]&lt;=73,"60-73"))))</f>
        <v>32-45</v>
      </c>
      <c r="I695">
        <v>5.2</v>
      </c>
      <c r="J69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95">
        <v>3.4</v>
      </c>
      <c r="L695" s="2">
        <v>53800</v>
      </c>
      <c r="M695" s="3">
        <v>1.08</v>
      </c>
      <c r="N695" s="3" t="str">
        <f>IF(EmployeeData[[#This Row],[Compa-Ratio]]&lt;0.85,"less than 0.85",IF(EmployeeData[[#This Row],[Compa-Ratio]]&lt;1,"0.85-&lt;1.00",IF(EmployeeData[[#This Row],[Compa-Ratio]]&lt;1.15,"1.00-&lt;1.15",IF(EmployeeData[[#This Row],[Compa-Ratio]]&gt;=1.15,"1.15+"))))</f>
        <v>1.00-&lt;1.15</v>
      </c>
      <c r="O695" t="s">
        <v>25</v>
      </c>
      <c r="P695" t="s">
        <v>26</v>
      </c>
      <c r="Q695">
        <v>17</v>
      </c>
      <c r="R69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5">
        <v>73</v>
      </c>
      <c r="T695" t="str" cm="1">
        <f t="array" ref="T695">_xlfn.IFS(EmployeeData[[#This Row],[Engagement Score]]&lt;50,"Low",EmployeeData[[#This Row],[Engagement Score]]
&lt;70,"Moderate",
EmployeeData[[#This Row],[Engagement Score]]&lt;85,"High",TRUE,"Very high")</f>
        <v>High</v>
      </c>
      <c r="U695">
        <v>15</v>
      </c>
      <c r="V695">
        <v>3.2</v>
      </c>
      <c r="W695" t="s">
        <v>33</v>
      </c>
      <c r="X695" t="s">
        <v>26</v>
      </c>
      <c r="Y695">
        <v>12</v>
      </c>
      <c r="Z695" t="s">
        <v>26</v>
      </c>
      <c r="AA695">
        <f>IF(EmployeeData[[#This Row],[Attrition]]="Yes",1,0)</f>
        <v>0</v>
      </c>
    </row>
    <row r="696" spans="1:27">
      <c r="A696" t="s">
        <v>747</v>
      </c>
      <c r="B696" t="str">
        <f>VLOOKUP(EmployeeData[[#This Row],[Employee ID]],GenderData[#All],2,FALSE)</f>
        <v>Male</v>
      </c>
      <c r="C696" t="s">
        <v>48</v>
      </c>
      <c r="D696" t="s">
        <v>49</v>
      </c>
      <c r="E696" t="s">
        <v>23</v>
      </c>
      <c r="F696" t="s">
        <v>24</v>
      </c>
      <c r="G696">
        <v>35</v>
      </c>
      <c r="H696" t="str">
        <f>IF(EmployeeData[[#This Row],[Age]]&lt;=31,"18-31",IF(EmployeeData[[#This Row],[Age]]&lt;=45,"32-45",IF(EmployeeData[[#This Row],[Age]]&lt;=59,"46-59",IF(EmployeeData[[#This Row],[Age]]&lt;=73,"60-73"))))</f>
        <v>32-45</v>
      </c>
      <c r="I696">
        <v>3.2</v>
      </c>
      <c r="J69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96">
        <v>3.2</v>
      </c>
      <c r="L696" s="2">
        <v>47600</v>
      </c>
      <c r="M696" s="3">
        <v>1.02</v>
      </c>
      <c r="N696" s="3" t="str">
        <f>IF(EmployeeData[[#This Row],[Compa-Ratio]]&lt;0.85,"less than 0.85",IF(EmployeeData[[#This Row],[Compa-Ratio]]&lt;1,"0.85-&lt;1.00",IF(EmployeeData[[#This Row],[Compa-Ratio]]&lt;1.15,"1.00-&lt;1.15",IF(EmployeeData[[#This Row],[Compa-Ratio]]&gt;=1.15,"1.15+"))))</f>
        <v>1.00-&lt;1.15</v>
      </c>
      <c r="O696" t="s">
        <v>25</v>
      </c>
      <c r="P696" t="s">
        <v>26</v>
      </c>
      <c r="Q696">
        <v>21</v>
      </c>
      <c r="R69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6">
        <v>75</v>
      </c>
      <c r="T696" t="str" cm="1">
        <f t="array" ref="T696">_xlfn.IFS(EmployeeData[[#This Row],[Engagement Score]]&lt;50,"Low",EmployeeData[[#This Row],[Engagement Score]]
&lt;70,"Moderate",
EmployeeData[[#This Row],[Engagement Score]]&lt;85,"High",TRUE,"Very high")</f>
        <v>High</v>
      </c>
      <c r="U696">
        <v>3</v>
      </c>
      <c r="V696">
        <v>2.2000000000000002</v>
      </c>
      <c r="W696" t="s">
        <v>33</v>
      </c>
      <c r="X696" t="s">
        <v>38</v>
      </c>
      <c r="Y696">
        <v>37</v>
      </c>
      <c r="Z696" t="s">
        <v>38</v>
      </c>
      <c r="AA696">
        <f>IF(EmployeeData[[#This Row],[Attrition]]="Yes",1,0)</f>
        <v>1</v>
      </c>
    </row>
    <row r="697" spans="1:27">
      <c r="A697" t="s">
        <v>748</v>
      </c>
      <c r="B697" t="str">
        <f>VLOOKUP(EmployeeData[[#This Row],[Employee ID]],GenderData[#All],2,FALSE)</f>
        <v>Female</v>
      </c>
      <c r="C697" t="s">
        <v>40</v>
      </c>
      <c r="D697" t="s">
        <v>40</v>
      </c>
      <c r="E697" t="s">
        <v>31</v>
      </c>
      <c r="F697" t="s">
        <v>62</v>
      </c>
      <c r="G697">
        <v>52</v>
      </c>
      <c r="H697" t="str">
        <f>IF(EmployeeData[[#This Row],[Age]]&lt;=31,"18-31",IF(EmployeeData[[#This Row],[Age]]&lt;=45,"32-45",IF(EmployeeData[[#This Row],[Age]]&lt;=59,"46-59",IF(EmployeeData[[#This Row],[Age]]&lt;=73,"60-73"))))</f>
        <v>46-59</v>
      </c>
      <c r="I697">
        <v>6.9</v>
      </c>
      <c r="J6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697">
        <v>6.9</v>
      </c>
      <c r="L697" s="2">
        <v>28000</v>
      </c>
      <c r="M697" s="3">
        <v>0.78</v>
      </c>
      <c r="N697" s="3" t="str">
        <f>IF(EmployeeData[[#This Row],[Compa-Ratio]]&lt;0.85,"less than 0.85",IF(EmployeeData[[#This Row],[Compa-Ratio]]&lt;1,"0.85-&lt;1.00",IF(EmployeeData[[#This Row],[Compa-Ratio]]&lt;1.15,"1.00-&lt;1.15",IF(EmployeeData[[#This Row],[Compa-Ratio]]&gt;=1.15,"1.15+"))))</f>
        <v>less than 0.85</v>
      </c>
      <c r="O697" t="s">
        <v>37</v>
      </c>
      <c r="P697" t="s">
        <v>26</v>
      </c>
      <c r="Q697">
        <v>18</v>
      </c>
      <c r="R69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7">
        <v>60</v>
      </c>
      <c r="T697" t="str" cm="1">
        <f t="array" ref="T697">_xlfn.IFS(EmployeeData[[#This Row],[Engagement Score]]&lt;50,"Low",EmployeeData[[#This Row],[Engagement Score]]
&lt;70,"Moderate",
EmployeeData[[#This Row],[Engagement Score]]&lt;85,"High",TRUE,"Very high")</f>
        <v>Moderate</v>
      </c>
      <c r="U697">
        <v>2</v>
      </c>
      <c r="V697">
        <v>5.2</v>
      </c>
      <c r="W697" t="s">
        <v>33</v>
      </c>
      <c r="X697" t="s">
        <v>26</v>
      </c>
      <c r="Y697">
        <v>28</v>
      </c>
      <c r="Z697" t="s">
        <v>26</v>
      </c>
      <c r="AA697">
        <f>IF(EmployeeData[[#This Row],[Attrition]]="Yes",1,0)</f>
        <v>0</v>
      </c>
    </row>
    <row r="698" spans="1:27">
      <c r="A698" t="s">
        <v>749</v>
      </c>
      <c r="B698" t="str">
        <f>VLOOKUP(EmployeeData[[#This Row],[Employee ID]],GenderData[#All],2,FALSE)</f>
        <v>Male</v>
      </c>
      <c r="C698" t="s">
        <v>66</v>
      </c>
      <c r="D698" t="s">
        <v>67</v>
      </c>
      <c r="E698" t="s">
        <v>23</v>
      </c>
      <c r="F698" t="s">
        <v>62</v>
      </c>
      <c r="G698">
        <v>29</v>
      </c>
      <c r="H698" t="str">
        <f>IF(EmployeeData[[#This Row],[Age]]&lt;=31,"18-31",IF(EmployeeData[[#This Row],[Age]]&lt;=45,"32-45",IF(EmployeeData[[#This Row],[Age]]&lt;=59,"46-59",IF(EmployeeData[[#This Row],[Age]]&lt;=73,"60-73"))))</f>
        <v>18-31</v>
      </c>
      <c r="I698">
        <v>3.8</v>
      </c>
      <c r="J69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698">
        <v>2.5</v>
      </c>
      <c r="L698" s="2">
        <v>35400</v>
      </c>
      <c r="M698" s="3">
        <v>1</v>
      </c>
      <c r="N698" s="3" t="str">
        <f>IF(EmployeeData[[#This Row],[Compa-Ratio]]&lt;0.85,"less than 0.85",IF(EmployeeData[[#This Row],[Compa-Ratio]]&lt;1,"0.85-&lt;1.00",IF(EmployeeData[[#This Row],[Compa-Ratio]]&lt;1.15,"1.00-&lt;1.15",IF(EmployeeData[[#This Row],[Compa-Ratio]]&gt;=1.15,"1.15+"))))</f>
        <v>1.00-&lt;1.15</v>
      </c>
      <c r="O698" t="s">
        <v>37</v>
      </c>
      <c r="P698" t="s">
        <v>26</v>
      </c>
      <c r="Q698">
        <v>21</v>
      </c>
      <c r="R6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8">
        <v>100</v>
      </c>
      <c r="T698" t="str" cm="1">
        <f t="array" ref="T698">_xlfn.IFS(EmployeeData[[#This Row],[Engagement Score]]&lt;50,"Low",EmployeeData[[#This Row],[Engagement Score]]
&lt;70,"Moderate",
EmployeeData[[#This Row],[Engagement Score]]&lt;85,"High",TRUE,"Very high")</f>
        <v>Very high</v>
      </c>
      <c r="U698">
        <v>8</v>
      </c>
      <c r="V698">
        <v>7.6</v>
      </c>
      <c r="W698" t="s">
        <v>33</v>
      </c>
      <c r="X698" t="s">
        <v>38</v>
      </c>
      <c r="Y698">
        <v>30</v>
      </c>
      <c r="Z698" t="s">
        <v>26</v>
      </c>
      <c r="AA698">
        <f>IF(EmployeeData[[#This Row],[Attrition]]="Yes",1,0)</f>
        <v>0</v>
      </c>
    </row>
    <row r="699" spans="1:27">
      <c r="A699" t="s">
        <v>750</v>
      </c>
      <c r="B699" t="str">
        <f>VLOOKUP(EmployeeData[[#This Row],[Employee ID]],GenderData[#All],2,FALSE)</f>
        <v>Male</v>
      </c>
      <c r="C699" t="s">
        <v>40</v>
      </c>
      <c r="D699" t="s">
        <v>40</v>
      </c>
      <c r="E699" t="s">
        <v>23</v>
      </c>
      <c r="F699" t="s">
        <v>24</v>
      </c>
      <c r="G699">
        <v>49</v>
      </c>
      <c r="H699" t="str">
        <f>IF(EmployeeData[[#This Row],[Age]]&lt;=31,"18-31",IF(EmployeeData[[#This Row],[Age]]&lt;=45,"32-45",IF(EmployeeData[[#This Row],[Age]]&lt;=59,"46-59",IF(EmployeeData[[#This Row],[Age]]&lt;=73,"60-73"))))</f>
        <v>46-59</v>
      </c>
      <c r="I699">
        <v>11.1</v>
      </c>
      <c r="J69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699">
        <v>0.9</v>
      </c>
      <c r="L699" s="2">
        <v>53600</v>
      </c>
      <c r="M699" s="3">
        <v>1.1000000000000001</v>
      </c>
      <c r="N699" s="3" t="str">
        <f>IF(EmployeeData[[#This Row],[Compa-Ratio]]&lt;0.85,"less than 0.85",IF(EmployeeData[[#This Row],[Compa-Ratio]]&lt;1,"0.85-&lt;1.00",IF(EmployeeData[[#This Row],[Compa-Ratio]]&lt;1.15,"1.00-&lt;1.15",IF(EmployeeData[[#This Row],[Compa-Ratio]]&gt;=1.15,"1.15+"))))</f>
        <v>1.00-&lt;1.15</v>
      </c>
      <c r="O699" t="s">
        <v>25</v>
      </c>
      <c r="P699" t="s">
        <v>26</v>
      </c>
      <c r="Q699">
        <v>15</v>
      </c>
      <c r="R69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699">
        <v>69</v>
      </c>
      <c r="T699" t="str" cm="1">
        <f t="array" ref="T699">_xlfn.IFS(EmployeeData[[#This Row],[Engagement Score]]&lt;50,"Low",EmployeeData[[#This Row],[Engagement Score]]
&lt;70,"Moderate",
EmployeeData[[#This Row],[Engagement Score]]&lt;85,"High",TRUE,"Very high")</f>
        <v>Moderate</v>
      </c>
      <c r="U699">
        <v>8</v>
      </c>
      <c r="V699">
        <v>3.4</v>
      </c>
      <c r="W699" t="s">
        <v>27</v>
      </c>
      <c r="X699" t="s">
        <v>26</v>
      </c>
      <c r="Y699">
        <v>21</v>
      </c>
      <c r="Z699" t="s">
        <v>26</v>
      </c>
      <c r="AA699">
        <f>IF(EmployeeData[[#This Row],[Attrition]]="Yes",1,0)</f>
        <v>0</v>
      </c>
    </row>
    <row r="700" spans="1:27">
      <c r="A700" t="s">
        <v>751</v>
      </c>
      <c r="B700" t="str">
        <f>VLOOKUP(EmployeeData[[#This Row],[Employee ID]],GenderData[#All],2,FALSE)</f>
        <v>Female</v>
      </c>
      <c r="C700" t="s">
        <v>43</v>
      </c>
      <c r="D700" t="s">
        <v>44</v>
      </c>
      <c r="E700" t="s">
        <v>45</v>
      </c>
      <c r="F700" t="s">
        <v>59</v>
      </c>
      <c r="G700">
        <v>39</v>
      </c>
      <c r="H700" t="str">
        <f>IF(EmployeeData[[#This Row],[Age]]&lt;=31,"18-31",IF(EmployeeData[[#This Row],[Age]]&lt;=45,"32-45",IF(EmployeeData[[#This Row],[Age]]&lt;=59,"46-59",IF(EmployeeData[[#This Row],[Age]]&lt;=73,"60-73"))))</f>
        <v>32-45</v>
      </c>
      <c r="I700">
        <v>7.3</v>
      </c>
      <c r="J70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00">
        <v>1.2</v>
      </c>
      <c r="L700" s="2">
        <v>88400</v>
      </c>
      <c r="M700" s="3">
        <v>0.89</v>
      </c>
      <c r="N700" s="3" t="str">
        <f>IF(EmployeeData[[#This Row],[Compa-Ratio]]&lt;0.85,"less than 0.85",IF(EmployeeData[[#This Row],[Compa-Ratio]]&lt;1,"0.85-&lt;1.00",IF(EmployeeData[[#This Row],[Compa-Ratio]]&lt;1.15,"1.00-&lt;1.15",IF(EmployeeData[[#This Row],[Compa-Ratio]]&gt;=1.15,"1.15+"))))</f>
        <v>0.85-&lt;1.00</v>
      </c>
      <c r="O700" t="s">
        <v>25</v>
      </c>
      <c r="P700" t="s">
        <v>38</v>
      </c>
      <c r="Q700">
        <v>16</v>
      </c>
      <c r="R7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00">
        <v>69</v>
      </c>
      <c r="T700" t="str" cm="1">
        <f t="array" ref="T700">_xlfn.IFS(EmployeeData[[#This Row],[Engagement Score]]&lt;50,"Low",EmployeeData[[#This Row],[Engagement Score]]
&lt;70,"Moderate",
EmployeeData[[#This Row],[Engagement Score]]&lt;85,"High",TRUE,"Very high")</f>
        <v>Moderate</v>
      </c>
      <c r="U700">
        <v>8</v>
      </c>
      <c r="V700">
        <v>1.8</v>
      </c>
      <c r="W700" t="s">
        <v>27</v>
      </c>
      <c r="X700" t="s">
        <v>38</v>
      </c>
      <c r="Y700">
        <v>16</v>
      </c>
      <c r="Z700" t="s">
        <v>26</v>
      </c>
      <c r="AA700">
        <f>IF(EmployeeData[[#This Row],[Attrition]]="Yes",1,0)</f>
        <v>0</v>
      </c>
    </row>
    <row r="701" spans="1:27">
      <c r="A701" t="s">
        <v>752</v>
      </c>
      <c r="B701" t="str">
        <f>VLOOKUP(EmployeeData[[#This Row],[Employee ID]],GenderData[#All],2,FALSE)</f>
        <v>Female</v>
      </c>
      <c r="C701" t="s">
        <v>21</v>
      </c>
      <c r="D701" t="s">
        <v>22</v>
      </c>
      <c r="E701" t="s">
        <v>45</v>
      </c>
      <c r="F701" t="s">
        <v>32</v>
      </c>
      <c r="G701">
        <v>49</v>
      </c>
      <c r="H701" t="str">
        <f>IF(EmployeeData[[#This Row],[Age]]&lt;=31,"18-31",IF(EmployeeData[[#This Row],[Age]]&lt;=45,"32-45",IF(EmployeeData[[#This Row],[Age]]&lt;=59,"46-59",IF(EmployeeData[[#This Row],[Age]]&lt;=73,"60-73"))))</f>
        <v>46-59</v>
      </c>
      <c r="I701">
        <v>3</v>
      </c>
      <c r="J70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01">
        <v>1.3</v>
      </c>
      <c r="L701" s="2">
        <v>59400</v>
      </c>
      <c r="M701" s="3">
        <v>0.97</v>
      </c>
      <c r="N701" s="3" t="str">
        <f>IF(EmployeeData[[#This Row],[Compa-Ratio]]&lt;0.85,"less than 0.85",IF(EmployeeData[[#This Row],[Compa-Ratio]]&lt;1,"0.85-&lt;1.00",IF(EmployeeData[[#This Row],[Compa-Ratio]]&lt;1.15,"1.00-&lt;1.15",IF(EmployeeData[[#This Row],[Compa-Ratio]]&gt;=1.15,"1.15+"))))</f>
        <v>0.85-&lt;1.00</v>
      </c>
      <c r="O701" t="s">
        <v>25</v>
      </c>
      <c r="P701" t="s">
        <v>26</v>
      </c>
      <c r="Q701">
        <v>24</v>
      </c>
      <c r="R70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01">
        <v>62</v>
      </c>
      <c r="T701" t="str" cm="1">
        <f t="array" ref="T701">_xlfn.IFS(EmployeeData[[#This Row],[Engagement Score]]&lt;50,"Low",EmployeeData[[#This Row],[Engagement Score]]
&lt;70,"Moderate",
EmployeeData[[#This Row],[Engagement Score]]&lt;85,"High",TRUE,"Very high")</f>
        <v>Moderate</v>
      </c>
      <c r="U701">
        <v>15</v>
      </c>
      <c r="V701">
        <v>4.3</v>
      </c>
      <c r="W701" t="s">
        <v>27</v>
      </c>
      <c r="X701" t="s">
        <v>26</v>
      </c>
      <c r="Y701">
        <v>42</v>
      </c>
      <c r="Z701" t="s">
        <v>26</v>
      </c>
      <c r="AA701">
        <f>IF(EmployeeData[[#This Row],[Attrition]]="Yes",1,0)</f>
        <v>0</v>
      </c>
    </row>
    <row r="702" spans="1:27">
      <c r="A702" t="s">
        <v>753</v>
      </c>
      <c r="B702" t="str">
        <f>VLOOKUP(EmployeeData[[#This Row],[Employee ID]],GenderData[#All],2,FALSE)</f>
        <v>Female</v>
      </c>
      <c r="C702" t="s">
        <v>40</v>
      </c>
      <c r="D702" t="s">
        <v>40</v>
      </c>
      <c r="E702" t="s">
        <v>23</v>
      </c>
      <c r="F702" t="s">
        <v>59</v>
      </c>
      <c r="G702">
        <v>52</v>
      </c>
      <c r="H702" t="str">
        <f>IF(EmployeeData[[#This Row],[Age]]&lt;=31,"18-31",IF(EmployeeData[[#This Row],[Age]]&lt;=45,"32-45",IF(EmployeeData[[#This Row],[Age]]&lt;=59,"46-59",IF(EmployeeData[[#This Row],[Age]]&lt;=73,"60-73"))))</f>
        <v>46-59</v>
      </c>
      <c r="I702">
        <v>10.3</v>
      </c>
      <c r="J702"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02">
        <v>1.1000000000000001</v>
      </c>
      <c r="L702" s="2">
        <v>96100</v>
      </c>
      <c r="M702" s="3">
        <v>0.95</v>
      </c>
      <c r="N702" s="3" t="str">
        <f>IF(EmployeeData[[#This Row],[Compa-Ratio]]&lt;0.85,"less than 0.85",IF(EmployeeData[[#This Row],[Compa-Ratio]]&lt;1,"0.85-&lt;1.00",IF(EmployeeData[[#This Row],[Compa-Ratio]]&lt;1.15,"1.00-&lt;1.15",IF(EmployeeData[[#This Row],[Compa-Ratio]]&gt;=1.15,"1.15+"))))</f>
        <v>0.85-&lt;1.00</v>
      </c>
      <c r="O702" t="s">
        <v>25</v>
      </c>
      <c r="P702" t="s">
        <v>38</v>
      </c>
      <c r="Q702">
        <v>37</v>
      </c>
      <c r="R70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02">
        <v>74</v>
      </c>
      <c r="T702" t="str" cm="1">
        <f t="array" ref="T702">_xlfn.IFS(EmployeeData[[#This Row],[Engagement Score]]&lt;50,"Low",EmployeeData[[#This Row],[Engagement Score]]
&lt;70,"Moderate",
EmployeeData[[#This Row],[Engagement Score]]&lt;85,"High",TRUE,"Very high")</f>
        <v>High</v>
      </c>
      <c r="U702">
        <v>4</v>
      </c>
      <c r="V702">
        <v>2.7</v>
      </c>
      <c r="W702" t="s">
        <v>33</v>
      </c>
      <c r="X702" t="s">
        <v>38</v>
      </c>
      <c r="Y702">
        <v>21</v>
      </c>
      <c r="Z702" t="s">
        <v>26</v>
      </c>
      <c r="AA702">
        <f>IF(EmployeeData[[#This Row],[Attrition]]="Yes",1,0)</f>
        <v>0</v>
      </c>
    </row>
    <row r="703" spans="1:27">
      <c r="A703" t="s">
        <v>754</v>
      </c>
      <c r="B703" t="str">
        <f>VLOOKUP(EmployeeData[[#This Row],[Employee ID]],GenderData[#All],2,FALSE)</f>
        <v>Male</v>
      </c>
      <c r="C703" t="s">
        <v>48</v>
      </c>
      <c r="D703" t="s">
        <v>49</v>
      </c>
      <c r="E703" t="s">
        <v>23</v>
      </c>
      <c r="F703" t="s">
        <v>24</v>
      </c>
      <c r="G703">
        <v>39</v>
      </c>
      <c r="H703" t="str">
        <f>IF(EmployeeData[[#This Row],[Age]]&lt;=31,"18-31",IF(EmployeeData[[#This Row],[Age]]&lt;=45,"32-45",IF(EmployeeData[[#This Row],[Age]]&lt;=59,"46-59",IF(EmployeeData[[#This Row],[Age]]&lt;=73,"60-73"))))</f>
        <v>32-45</v>
      </c>
      <c r="I703">
        <v>3.2</v>
      </c>
      <c r="J70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03">
        <v>3.2</v>
      </c>
      <c r="L703" s="2">
        <v>32700</v>
      </c>
      <c r="M703" s="3">
        <v>0.72</v>
      </c>
      <c r="N703" s="3" t="str">
        <f>IF(EmployeeData[[#This Row],[Compa-Ratio]]&lt;0.85,"less than 0.85",IF(EmployeeData[[#This Row],[Compa-Ratio]]&lt;1,"0.85-&lt;1.00",IF(EmployeeData[[#This Row],[Compa-Ratio]]&lt;1.15,"1.00-&lt;1.15",IF(EmployeeData[[#This Row],[Compa-Ratio]]&gt;=1.15,"1.15+"))))</f>
        <v>less than 0.85</v>
      </c>
      <c r="O703" t="s">
        <v>25</v>
      </c>
      <c r="P703" t="s">
        <v>38</v>
      </c>
      <c r="Q703">
        <v>3</v>
      </c>
      <c r="R70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03">
        <v>76</v>
      </c>
      <c r="T703" t="str" cm="1">
        <f t="array" ref="T703">_xlfn.IFS(EmployeeData[[#This Row],[Engagement Score]]&lt;50,"Low",EmployeeData[[#This Row],[Engagement Score]]
&lt;70,"Moderate",
EmployeeData[[#This Row],[Engagement Score]]&lt;85,"High",TRUE,"Very high")</f>
        <v>High</v>
      </c>
      <c r="U703">
        <v>18</v>
      </c>
      <c r="V703">
        <v>1.2</v>
      </c>
      <c r="W703" t="s">
        <v>33</v>
      </c>
      <c r="X703" t="s">
        <v>26</v>
      </c>
      <c r="Y703">
        <v>19</v>
      </c>
      <c r="Z703" t="s">
        <v>26</v>
      </c>
      <c r="AA703">
        <f>IF(EmployeeData[[#This Row],[Attrition]]="Yes",1,0)</f>
        <v>0</v>
      </c>
    </row>
    <row r="704" spans="1:27">
      <c r="A704" t="s">
        <v>755</v>
      </c>
      <c r="B704" t="str">
        <f>VLOOKUP(EmployeeData[[#This Row],[Employee ID]],GenderData[#All],2,FALSE)</f>
        <v>Female</v>
      </c>
      <c r="C704" t="s">
        <v>66</v>
      </c>
      <c r="D704" t="s">
        <v>67</v>
      </c>
      <c r="E704" t="s">
        <v>45</v>
      </c>
      <c r="F704" t="s">
        <v>24</v>
      </c>
      <c r="G704">
        <v>35</v>
      </c>
      <c r="H704" t="str">
        <f>IF(EmployeeData[[#This Row],[Age]]&lt;=31,"18-31",IF(EmployeeData[[#This Row],[Age]]&lt;=45,"32-45",IF(EmployeeData[[#This Row],[Age]]&lt;=59,"46-59",IF(EmployeeData[[#This Row],[Age]]&lt;=73,"60-73"))))</f>
        <v>32-45</v>
      </c>
      <c r="I704">
        <v>12.3</v>
      </c>
      <c r="J704"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04">
        <v>3.4</v>
      </c>
      <c r="L704" s="2">
        <v>56800</v>
      </c>
      <c r="M704" s="3">
        <v>1.1599999999999999</v>
      </c>
      <c r="N704" s="3" t="str">
        <f>IF(EmployeeData[[#This Row],[Compa-Ratio]]&lt;0.85,"less than 0.85",IF(EmployeeData[[#This Row],[Compa-Ratio]]&lt;1,"0.85-&lt;1.00",IF(EmployeeData[[#This Row],[Compa-Ratio]]&lt;1.15,"1.00-&lt;1.15",IF(EmployeeData[[#This Row],[Compa-Ratio]]&gt;=1.15,"1.15+"))))</f>
        <v>1.15+</v>
      </c>
      <c r="O704" t="s">
        <v>25</v>
      </c>
      <c r="P704" t="s">
        <v>26</v>
      </c>
      <c r="Q704">
        <v>15</v>
      </c>
      <c r="R70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04">
        <v>83</v>
      </c>
      <c r="T704" t="str" cm="1">
        <f t="array" ref="T704">_xlfn.IFS(EmployeeData[[#This Row],[Engagement Score]]&lt;50,"Low",EmployeeData[[#This Row],[Engagement Score]]
&lt;70,"Moderate",
EmployeeData[[#This Row],[Engagement Score]]&lt;85,"High",TRUE,"Very high")</f>
        <v>High</v>
      </c>
      <c r="U704">
        <v>3</v>
      </c>
      <c r="V704">
        <v>1.9</v>
      </c>
      <c r="W704" t="s">
        <v>33</v>
      </c>
      <c r="X704" t="s">
        <v>26</v>
      </c>
      <c r="Y704">
        <v>23</v>
      </c>
      <c r="Z704" t="s">
        <v>26</v>
      </c>
      <c r="AA704">
        <f>IF(EmployeeData[[#This Row],[Attrition]]="Yes",1,0)</f>
        <v>0</v>
      </c>
    </row>
    <row r="705" spans="1:27">
      <c r="A705" t="s">
        <v>756</v>
      </c>
      <c r="B705" t="str">
        <f>VLOOKUP(EmployeeData[[#This Row],[Employee ID]],GenderData[#All],2,FALSE)</f>
        <v>Female</v>
      </c>
      <c r="C705" t="s">
        <v>48</v>
      </c>
      <c r="D705" t="s">
        <v>49</v>
      </c>
      <c r="E705" t="s">
        <v>45</v>
      </c>
      <c r="F705" t="s">
        <v>24</v>
      </c>
      <c r="G705">
        <v>39</v>
      </c>
      <c r="H705" t="str">
        <f>IF(EmployeeData[[#This Row],[Age]]&lt;=31,"18-31",IF(EmployeeData[[#This Row],[Age]]&lt;=45,"32-45",IF(EmployeeData[[#This Row],[Age]]&lt;=59,"46-59",IF(EmployeeData[[#This Row],[Age]]&lt;=73,"60-73"))))</f>
        <v>32-45</v>
      </c>
      <c r="I705">
        <v>10.7</v>
      </c>
      <c r="J70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05">
        <v>3</v>
      </c>
      <c r="L705" s="2">
        <v>43200</v>
      </c>
      <c r="M705" s="3">
        <v>0.87</v>
      </c>
      <c r="N705" s="3" t="str">
        <f>IF(EmployeeData[[#This Row],[Compa-Ratio]]&lt;0.85,"less than 0.85",IF(EmployeeData[[#This Row],[Compa-Ratio]]&lt;1,"0.85-&lt;1.00",IF(EmployeeData[[#This Row],[Compa-Ratio]]&lt;1.15,"1.00-&lt;1.15",IF(EmployeeData[[#This Row],[Compa-Ratio]]&gt;=1.15,"1.15+"))))</f>
        <v>0.85-&lt;1.00</v>
      </c>
      <c r="O705" t="s">
        <v>25</v>
      </c>
      <c r="P705" t="s">
        <v>38</v>
      </c>
      <c r="Q705">
        <v>5</v>
      </c>
      <c r="R70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05">
        <v>54</v>
      </c>
      <c r="T705" t="str" cm="1">
        <f t="array" ref="T705">_xlfn.IFS(EmployeeData[[#This Row],[Engagement Score]]&lt;50,"Low",EmployeeData[[#This Row],[Engagement Score]]
&lt;70,"Moderate",
EmployeeData[[#This Row],[Engagement Score]]&lt;85,"High",TRUE,"Very high")</f>
        <v>Moderate</v>
      </c>
      <c r="U705">
        <v>2</v>
      </c>
      <c r="V705">
        <v>5.5</v>
      </c>
      <c r="W705" t="s">
        <v>33</v>
      </c>
      <c r="X705" t="s">
        <v>26</v>
      </c>
      <c r="Y705">
        <v>26</v>
      </c>
      <c r="Z705" t="s">
        <v>26</v>
      </c>
      <c r="AA705">
        <f>IF(EmployeeData[[#This Row],[Attrition]]="Yes",1,0)</f>
        <v>0</v>
      </c>
    </row>
    <row r="706" spans="1:27">
      <c r="A706" t="s">
        <v>757</v>
      </c>
      <c r="B706" t="str">
        <f>VLOOKUP(EmployeeData[[#This Row],[Employee ID]],GenderData[#All],2,FALSE)</f>
        <v>Male</v>
      </c>
      <c r="C706" t="s">
        <v>48</v>
      </c>
      <c r="D706" t="s">
        <v>49</v>
      </c>
      <c r="E706" t="s">
        <v>55</v>
      </c>
      <c r="F706" t="s">
        <v>24</v>
      </c>
      <c r="G706">
        <v>37</v>
      </c>
      <c r="H706" t="str">
        <f>IF(EmployeeData[[#This Row],[Age]]&lt;=31,"18-31",IF(EmployeeData[[#This Row],[Age]]&lt;=45,"32-45",IF(EmployeeData[[#This Row],[Age]]&lt;=59,"46-59",IF(EmployeeData[[#This Row],[Age]]&lt;=73,"60-73"))))</f>
        <v>32-45</v>
      </c>
      <c r="I706">
        <v>4.8</v>
      </c>
      <c r="J70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06">
        <v>0.7</v>
      </c>
      <c r="L706" s="2">
        <v>50700</v>
      </c>
      <c r="M706" s="3">
        <v>0.99</v>
      </c>
      <c r="N706" s="3" t="str">
        <f>IF(EmployeeData[[#This Row],[Compa-Ratio]]&lt;0.85,"less than 0.85",IF(EmployeeData[[#This Row],[Compa-Ratio]]&lt;1,"0.85-&lt;1.00",IF(EmployeeData[[#This Row],[Compa-Ratio]]&lt;1.15,"1.00-&lt;1.15",IF(EmployeeData[[#This Row],[Compa-Ratio]]&gt;=1.15,"1.15+"))))</f>
        <v>0.85-&lt;1.00</v>
      </c>
      <c r="O706" t="s">
        <v>37</v>
      </c>
      <c r="P706" t="s">
        <v>26</v>
      </c>
      <c r="Q706">
        <v>30</v>
      </c>
      <c r="R70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06">
        <v>65</v>
      </c>
      <c r="T706" t="str" cm="1">
        <f t="array" ref="T706">_xlfn.IFS(EmployeeData[[#This Row],[Engagement Score]]&lt;50,"Low",EmployeeData[[#This Row],[Engagement Score]]
&lt;70,"Moderate",
EmployeeData[[#This Row],[Engagement Score]]&lt;85,"High",TRUE,"Very high")</f>
        <v>Moderate</v>
      </c>
      <c r="U706">
        <v>2</v>
      </c>
      <c r="V706">
        <v>2.4</v>
      </c>
      <c r="W706" t="s">
        <v>33</v>
      </c>
      <c r="X706" t="s">
        <v>26</v>
      </c>
      <c r="Y706">
        <v>12</v>
      </c>
      <c r="Z706" t="s">
        <v>26</v>
      </c>
      <c r="AA706">
        <f>IF(EmployeeData[[#This Row],[Attrition]]="Yes",1,0)</f>
        <v>0</v>
      </c>
    </row>
    <row r="707" spans="1:27">
      <c r="A707" t="s">
        <v>758</v>
      </c>
      <c r="B707" t="str">
        <f>VLOOKUP(EmployeeData[[#This Row],[Employee ID]],GenderData[#All],2,FALSE)</f>
        <v>Female</v>
      </c>
      <c r="C707" t="s">
        <v>29</v>
      </c>
      <c r="D707" t="s">
        <v>30</v>
      </c>
      <c r="E707" t="s">
        <v>55</v>
      </c>
      <c r="F707" t="s">
        <v>62</v>
      </c>
      <c r="G707">
        <v>23</v>
      </c>
      <c r="H707" t="str">
        <f>IF(EmployeeData[[#This Row],[Age]]&lt;=31,"18-31",IF(EmployeeData[[#This Row],[Age]]&lt;=45,"32-45",IF(EmployeeData[[#This Row],[Age]]&lt;=59,"46-59",IF(EmployeeData[[#This Row],[Age]]&lt;=73,"60-73"))))</f>
        <v>18-31</v>
      </c>
      <c r="I707">
        <v>1</v>
      </c>
      <c r="J707"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07">
        <v>1</v>
      </c>
      <c r="L707" s="2">
        <v>35700</v>
      </c>
      <c r="M707" s="3">
        <v>1.03</v>
      </c>
      <c r="N707" s="3" t="str">
        <f>IF(EmployeeData[[#This Row],[Compa-Ratio]]&lt;0.85,"less than 0.85",IF(EmployeeData[[#This Row],[Compa-Ratio]]&lt;1,"0.85-&lt;1.00",IF(EmployeeData[[#This Row],[Compa-Ratio]]&lt;1.15,"1.00-&lt;1.15",IF(EmployeeData[[#This Row],[Compa-Ratio]]&gt;=1.15,"1.15+"))))</f>
        <v>1.00-&lt;1.15</v>
      </c>
      <c r="O707" t="s">
        <v>25</v>
      </c>
      <c r="P707" t="s">
        <v>26</v>
      </c>
      <c r="Q707">
        <v>11</v>
      </c>
      <c r="R7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07">
        <v>77</v>
      </c>
      <c r="T707" t="str" cm="1">
        <f t="array" ref="T707">_xlfn.IFS(EmployeeData[[#This Row],[Engagement Score]]&lt;50,"Low",EmployeeData[[#This Row],[Engagement Score]]
&lt;70,"Moderate",
EmployeeData[[#This Row],[Engagement Score]]&lt;85,"High",TRUE,"Very high")</f>
        <v>High</v>
      </c>
      <c r="U707">
        <v>2</v>
      </c>
      <c r="V707">
        <v>1.7</v>
      </c>
      <c r="W707" t="s">
        <v>33</v>
      </c>
      <c r="X707" t="s">
        <v>38</v>
      </c>
      <c r="Y707">
        <v>17</v>
      </c>
      <c r="Z707" t="s">
        <v>38</v>
      </c>
      <c r="AA707">
        <f>IF(EmployeeData[[#This Row],[Attrition]]="Yes",1,0)</f>
        <v>1</v>
      </c>
    </row>
    <row r="708" spans="1:27">
      <c r="A708" t="s">
        <v>759</v>
      </c>
      <c r="B708" t="str">
        <f>VLOOKUP(EmployeeData[[#This Row],[Employee ID]],GenderData[#All],2,FALSE)</f>
        <v>Male</v>
      </c>
      <c r="C708" t="s">
        <v>66</v>
      </c>
      <c r="D708" t="s">
        <v>67</v>
      </c>
      <c r="E708" t="s">
        <v>23</v>
      </c>
      <c r="F708" t="s">
        <v>32</v>
      </c>
      <c r="G708">
        <v>52</v>
      </c>
      <c r="H708" t="str">
        <f>IF(EmployeeData[[#This Row],[Age]]&lt;=31,"18-31",IF(EmployeeData[[#This Row],[Age]]&lt;=45,"32-45",IF(EmployeeData[[#This Row],[Age]]&lt;=59,"46-59",IF(EmployeeData[[#This Row],[Age]]&lt;=73,"60-73"))))</f>
        <v>46-59</v>
      </c>
      <c r="I708">
        <v>4.5999999999999996</v>
      </c>
      <c r="J70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08">
        <v>4.5999999999999996</v>
      </c>
      <c r="L708" s="2">
        <v>70600</v>
      </c>
      <c r="M708" s="3">
        <v>1.1200000000000001</v>
      </c>
      <c r="N708" s="3" t="str">
        <f>IF(EmployeeData[[#This Row],[Compa-Ratio]]&lt;0.85,"less than 0.85",IF(EmployeeData[[#This Row],[Compa-Ratio]]&lt;1,"0.85-&lt;1.00",IF(EmployeeData[[#This Row],[Compa-Ratio]]&lt;1.15,"1.00-&lt;1.15",IF(EmployeeData[[#This Row],[Compa-Ratio]]&gt;=1.15,"1.15+"))))</f>
        <v>1.00-&lt;1.15</v>
      </c>
      <c r="O708" t="s">
        <v>25</v>
      </c>
      <c r="P708" t="s">
        <v>26</v>
      </c>
      <c r="Q708">
        <v>3</v>
      </c>
      <c r="R70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08">
        <v>76</v>
      </c>
      <c r="T708" t="str" cm="1">
        <f t="array" ref="T708">_xlfn.IFS(EmployeeData[[#This Row],[Engagement Score]]&lt;50,"Low",EmployeeData[[#This Row],[Engagement Score]]
&lt;70,"Moderate",
EmployeeData[[#This Row],[Engagement Score]]&lt;85,"High",TRUE,"Very high")</f>
        <v>High</v>
      </c>
      <c r="U708">
        <v>16</v>
      </c>
      <c r="V708">
        <v>6.4</v>
      </c>
      <c r="W708" t="s">
        <v>33</v>
      </c>
      <c r="X708" t="s">
        <v>26</v>
      </c>
      <c r="Y708">
        <v>17</v>
      </c>
      <c r="Z708" t="s">
        <v>26</v>
      </c>
      <c r="AA708">
        <f>IF(EmployeeData[[#This Row],[Attrition]]="Yes",1,0)</f>
        <v>0</v>
      </c>
    </row>
    <row r="709" spans="1:27">
      <c r="A709" t="s">
        <v>760</v>
      </c>
      <c r="B709" t="str">
        <f>VLOOKUP(EmployeeData[[#This Row],[Employee ID]],GenderData[#All],2,FALSE)</f>
        <v>Male</v>
      </c>
      <c r="C709" t="s">
        <v>52</v>
      </c>
      <c r="D709" t="s">
        <v>30</v>
      </c>
      <c r="E709" t="s">
        <v>41</v>
      </c>
      <c r="F709" t="s">
        <v>24</v>
      </c>
      <c r="G709">
        <v>40</v>
      </c>
      <c r="H709" t="str">
        <f>IF(EmployeeData[[#This Row],[Age]]&lt;=31,"18-31",IF(EmployeeData[[#This Row],[Age]]&lt;=45,"32-45",IF(EmployeeData[[#This Row],[Age]]&lt;=59,"46-59",IF(EmployeeData[[#This Row],[Age]]&lt;=73,"60-73"))))</f>
        <v>32-45</v>
      </c>
      <c r="I709">
        <v>1.5</v>
      </c>
      <c r="J70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09">
        <v>1.5</v>
      </c>
      <c r="L709" s="2">
        <v>50100</v>
      </c>
      <c r="M709" s="3">
        <v>1.08</v>
      </c>
      <c r="N709" s="3" t="str">
        <f>IF(EmployeeData[[#This Row],[Compa-Ratio]]&lt;0.85,"less than 0.85",IF(EmployeeData[[#This Row],[Compa-Ratio]]&lt;1,"0.85-&lt;1.00",IF(EmployeeData[[#This Row],[Compa-Ratio]]&lt;1.15,"1.00-&lt;1.15",IF(EmployeeData[[#This Row],[Compa-Ratio]]&gt;=1.15,"1.15+"))))</f>
        <v>1.00-&lt;1.15</v>
      </c>
      <c r="O709" t="s">
        <v>37</v>
      </c>
      <c r="P709" t="s">
        <v>26</v>
      </c>
      <c r="Q709">
        <v>22</v>
      </c>
      <c r="R7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09">
        <v>72</v>
      </c>
      <c r="T709" t="str" cm="1">
        <f t="array" ref="T709">_xlfn.IFS(EmployeeData[[#This Row],[Engagement Score]]&lt;50,"Low",EmployeeData[[#This Row],[Engagement Score]]
&lt;70,"Moderate",
EmployeeData[[#This Row],[Engagement Score]]&lt;85,"High",TRUE,"Very high")</f>
        <v>High</v>
      </c>
      <c r="U709">
        <v>10</v>
      </c>
      <c r="V709">
        <v>5.4</v>
      </c>
      <c r="W709" t="s">
        <v>33</v>
      </c>
      <c r="X709" t="s">
        <v>38</v>
      </c>
      <c r="Y709">
        <v>34</v>
      </c>
      <c r="Z709" t="s">
        <v>26</v>
      </c>
      <c r="AA709">
        <f>IF(EmployeeData[[#This Row],[Attrition]]="Yes",1,0)</f>
        <v>0</v>
      </c>
    </row>
    <row r="710" spans="1:27">
      <c r="A710" t="s">
        <v>761</v>
      </c>
      <c r="B710" t="str">
        <f>VLOOKUP(EmployeeData[[#This Row],[Employee ID]],GenderData[#All],2,FALSE)</f>
        <v>Female</v>
      </c>
      <c r="C710" t="s">
        <v>43</v>
      </c>
      <c r="D710" t="s">
        <v>44</v>
      </c>
      <c r="E710" t="s">
        <v>31</v>
      </c>
      <c r="F710" t="s">
        <v>32</v>
      </c>
      <c r="G710">
        <v>28</v>
      </c>
      <c r="H710" t="str">
        <f>IF(EmployeeData[[#This Row],[Age]]&lt;=31,"18-31",IF(EmployeeData[[#This Row],[Age]]&lt;=45,"32-45",IF(EmployeeData[[#This Row],[Age]]&lt;=59,"46-59",IF(EmployeeData[[#This Row],[Age]]&lt;=73,"60-73"))))</f>
        <v>18-31</v>
      </c>
      <c r="I710">
        <v>2.4</v>
      </c>
      <c r="J71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0">
        <v>1.2</v>
      </c>
      <c r="L710" s="2">
        <v>60400</v>
      </c>
      <c r="M710" s="3">
        <v>1.01</v>
      </c>
      <c r="N710" s="3" t="str">
        <f>IF(EmployeeData[[#This Row],[Compa-Ratio]]&lt;0.85,"less than 0.85",IF(EmployeeData[[#This Row],[Compa-Ratio]]&lt;1,"0.85-&lt;1.00",IF(EmployeeData[[#This Row],[Compa-Ratio]]&lt;1.15,"1.00-&lt;1.15",IF(EmployeeData[[#This Row],[Compa-Ratio]]&gt;=1.15,"1.15+"))))</f>
        <v>1.00-&lt;1.15</v>
      </c>
      <c r="O710" t="s">
        <v>37</v>
      </c>
      <c r="P710" t="s">
        <v>26</v>
      </c>
      <c r="Q710">
        <v>32</v>
      </c>
      <c r="R71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10">
        <v>75</v>
      </c>
      <c r="T710" t="str" cm="1">
        <f t="array" ref="T710">_xlfn.IFS(EmployeeData[[#This Row],[Engagement Score]]&lt;50,"Low",EmployeeData[[#This Row],[Engagement Score]]
&lt;70,"Moderate",
EmployeeData[[#This Row],[Engagement Score]]&lt;85,"High",TRUE,"Very high")</f>
        <v>High</v>
      </c>
      <c r="U710">
        <v>15</v>
      </c>
      <c r="V710">
        <v>2</v>
      </c>
      <c r="W710" t="s">
        <v>33</v>
      </c>
      <c r="X710" t="s">
        <v>26</v>
      </c>
      <c r="Y710">
        <v>13</v>
      </c>
      <c r="Z710" t="s">
        <v>26</v>
      </c>
      <c r="AA710">
        <f>IF(EmployeeData[[#This Row],[Attrition]]="Yes",1,0)</f>
        <v>0</v>
      </c>
    </row>
    <row r="711" spans="1:27">
      <c r="A711" t="s">
        <v>762</v>
      </c>
      <c r="B711" t="str">
        <f>VLOOKUP(EmployeeData[[#This Row],[Employee ID]],GenderData[#All],2,FALSE)</f>
        <v>Female</v>
      </c>
      <c r="C711" t="s">
        <v>35</v>
      </c>
      <c r="D711" t="s">
        <v>22</v>
      </c>
      <c r="E711" t="s">
        <v>23</v>
      </c>
      <c r="F711" t="s">
        <v>32</v>
      </c>
      <c r="G711">
        <v>21</v>
      </c>
      <c r="H711" t="str">
        <f>IF(EmployeeData[[#This Row],[Age]]&lt;=31,"18-31",IF(EmployeeData[[#This Row],[Age]]&lt;=45,"32-45",IF(EmployeeData[[#This Row],[Age]]&lt;=59,"46-59",IF(EmployeeData[[#This Row],[Age]]&lt;=73,"60-73"))))</f>
        <v>18-31</v>
      </c>
      <c r="I711">
        <v>2.6</v>
      </c>
      <c r="J71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1">
        <v>2.6</v>
      </c>
      <c r="L711" s="2">
        <v>55900</v>
      </c>
      <c r="M711" s="3">
        <v>0.86</v>
      </c>
      <c r="N711" s="3" t="str">
        <f>IF(EmployeeData[[#This Row],[Compa-Ratio]]&lt;0.85,"less than 0.85",IF(EmployeeData[[#This Row],[Compa-Ratio]]&lt;1,"0.85-&lt;1.00",IF(EmployeeData[[#This Row],[Compa-Ratio]]&lt;1.15,"1.00-&lt;1.15",IF(EmployeeData[[#This Row],[Compa-Ratio]]&gt;=1.15,"1.15+"))))</f>
        <v>0.85-&lt;1.00</v>
      </c>
      <c r="O711" t="s">
        <v>75</v>
      </c>
      <c r="P711" t="s">
        <v>26</v>
      </c>
      <c r="Q711">
        <v>22</v>
      </c>
      <c r="R71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1">
        <v>57</v>
      </c>
      <c r="T711" t="str" cm="1">
        <f t="array" ref="T711">_xlfn.IFS(EmployeeData[[#This Row],[Engagement Score]]&lt;50,"Low",EmployeeData[[#This Row],[Engagement Score]]
&lt;70,"Moderate",
EmployeeData[[#This Row],[Engagement Score]]&lt;85,"High",TRUE,"Very high")</f>
        <v>Moderate</v>
      </c>
      <c r="U711">
        <v>1</v>
      </c>
      <c r="V711">
        <v>8.6999999999999993</v>
      </c>
      <c r="W711" t="s">
        <v>33</v>
      </c>
      <c r="X711" t="s">
        <v>38</v>
      </c>
      <c r="Y711">
        <v>3</v>
      </c>
      <c r="Z711" t="s">
        <v>26</v>
      </c>
      <c r="AA711">
        <f>IF(EmployeeData[[#This Row],[Attrition]]="Yes",1,0)</f>
        <v>0</v>
      </c>
    </row>
    <row r="712" spans="1:27">
      <c r="A712" t="s">
        <v>763</v>
      </c>
      <c r="B712" t="str">
        <f>VLOOKUP(EmployeeData[[#This Row],[Employee ID]],GenderData[#All],2,FALSE)</f>
        <v>Male</v>
      </c>
      <c r="C712" t="s">
        <v>52</v>
      </c>
      <c r="D712" t="s">
        <v>30</v>
      </c>
      <c r="E712" t="s">
        <v>23</v>
      </c>
      <c r="F712" t="s">
        <v>24</v>
      </c>
      <c r="G712">
        <v>21</v>
      </c>
      <c r="H712" t="str">
        <f>IF(EmployeeData[[#This Row],[Age]]&lt;=31,"18-31",IF(EmployeeData[[#This Row],[Age]]&lt;=45,"32-45",IF(EmployeeData[[#This Row],[Age]]&lt;=59,"46-59",IF(EmployeeData[[#This Row],[Age]]&lt;=73,"60-73"))))</f>
        <v>18-31</v>
      </c>
      <c r="I712">
        <v>1.5</v>
      </c>
      <c r="J71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12">
        <v>1.1000000000000001</v>
      </c>
      <c r="L712" s="2">
        <v>52200</v>
      </c>
      <c r="M712" s="3">
        <v>1.05</v>
      </c>
      <c r="N712" s="3" t="str">
        <f>IF(EmployeeData[[#This Row],[Compa-Ratio]]&lt;0.85,"less than 0.85",IF(EmployeeData[[#This Row],[Compa-Ratio]]&lt;1,"0.85-&lt;1.00",IF(EmployeeData[[#This Row],[Compa-Ratio]]&lt;1.15,"1.00-&lt;1.15",IF(EmployeeData[[#This Row],[Compa-Ratio]]&gt;=1.15,"1.15+"))))</f>
        <v>1.00-&lt;1.15</v>
      </c>
      <c r="O712" t="s">
        <v>25</v>
      </c>
      <c r="P712" t="s">
        <v>38</v>
      </c>
      <c r="Q712">
        <v>18</v>
      </c>
      <c r="R71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2">
        <v>96</v>
      </c>
      <c r="T712" t="str" cm="1">
        <f t="array" ref="T712">_xlfn.IFS(EmployeeData[[#This Row],[Engagement Score]]&lt;50,"Low",EmployeeData[[#This Row],[Engagement Score]]
&lt;70,"Moderate",
EmployeeData[[#This Row],[Engagement Score]]&lt;85,"High",TRUE,"Very high")</f>
        <v>Very high</v>
      </c>
      <c r="U712">
        <v>1</v>
      </c>
      <c r="V712">
        <v>2.5</v>
      </c>
      <c r="W712" t="s">
        <v>50</v>
      </c>
      <c r="X712" t="s">
        <v>26</v>
      </c>
      <c r="Y712">
        <v>0</v>
      </c>
      <c r="Z712" t="s">
        <v>26</v>
      </c>
      <c r="AA712">
        <f>IF(EmployeeData[[#This Row],[Attrition]]="Yes",1,0)</f>
        <v>0</v>
      </c>
    </row>
    <row r="713" spans="1:27">
      <c r="A713" t="s">
        <v>764</v>
      </c>
      <c r="B713" t="str">
        <f>VLOOKUP(EmployeeData[[#This Row],[Employee ID]],GenderData[#All],2,FALSE)</f>
        <v>Male</v>
      </c>
      <c r="C713" t="s">
        <v>40</v>
      </c>
      <c r="D713" t="s">
        <v>40</v>
      </c>
      <c r="E713" t="s">
        <v>23</v>
      </c>
      <c r="F713" t="s">
        <v>62</v>
      </c>
      <c r="G713">
        <v>45</v>
      </c>
      <c r="H713" t="str">
        <f>IF(EmployeeData[[#This Row],[Age]]&lt;=31,"18-31",IF(EmployeeData[[#This Row],[Age]]&lt;=45,"32-45",IF(EmployeeData[[#This Row],[Age]]&lt;=59,"46-59",IF(EmployeeData[[#This Row],[Age]]&lt;=73,"60-73"))))</f>
        <v>32-45</v>
      </c>
      <c r="I713">
        <v>4.5999999999999996</v>
      </c>
      <c r="J71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3">
        <v>0.9</v>
      </c>
      <c r="L713" s="2">
        <v>28600</v>
      </c>
      <c r="M713" s="3">
        <v>0.87</v>
      </c>
      <c r="N713" s="3" t="str">
        <f>IF(EmployeeData[[#This Row],[Compa-Ratio]]&lt;0.85,"less than 0.85",IF(EmployeeData[[#This Row],[Compa-Ratio]]&lt;1,"0.85-&lt;1.00",IF(EmployeeData[[#This Row],[Compa-Ratio]]&lt;1.15,"1.00-&lt;1.15",IF(EmployeeData[[#This Row],[Compa-Ratio]]&gt;=1.15,"1.15+"))))</f>
        <v>0.85-&lt;1.00</v>
      </c>
      <c r="O713" t="s">
        <v>25</v>
      </c>
      <c r="P713" t="s">
        <v>26</v>
      </c>
      <c r="Q713">
        <v>20</v>
      </c>
      <c r="R71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3">
        <v>79</v>
      </c>
      <c r="T713" t="str" cm="1">
        <f t="array" ref="T713">_xlfn.IFS(EmployeeData[[#This Row],[Engagement Score]]&lt;50,"Low",EmployeeData[[#This Row],[Engagement Score]]
&lt;70,"Moderate",
EmployeeData[[#This Row],[Engagement Score]]&lt;85,"High",TRUE,"Very high")</f>
        <v>High</v>
      </c>
      <c r="U713">
        <v>3</v>
      </c>
      <c r="V713">
        <v>3.4</v>
      </c>
      <c r="W713" t="s">
        <v>50</v>
      </c>
      <c r="X713" t="s">
        <v>26</v>
      </c>
      <c r="Y713">
        <v>6</v>
      </c>
      <c r="Z713" t="s">
        <v>26</v>
      </c>
      <c r="AA713">
        <f>IF(EmployeeData[[#This Row],[Attrition]]="Yes",1,0)</f>
        <v>0</v>
      </c>
    </row>
    <row r="714" spans="1:27">
      <c r="A714" t="s">
        <v>765</v>
      </c>
      <c r="B714" t="str">
        <f>VLOOKUP(EmployeeData[[#This Row],[Employee ID]],GenderData[#All],2,FALSE)</f>
        <v>Male</v>
      </c>
      <c r="C714" t="s">
        <v>21</v>
      </c>
      <c r="D714" t="s">
        <v>22</v>
      </c>
      <c r="E714" t="s">
        <v>23</v>
      </c>
      <c r="F714" t="s">
        <v>32</v>
      </c>
      <c r="G714">
        <v>32</v>
      </c>
      <c r="H714" t="str">
        <f>IF(EmployeeData[[#This Row],[Age]]&lt;=31,"18-31",IF(EmployeeData[[#This Row],[Age]]&lt;=45,"32-45",IF(EmployeeData[[#This Row],[Age]]&lt;=59,"46-59",IF(EmployeeData[[#This Row],[Age]]&lt;=73,"60-73"))))</f>
        <v>32-45</v>
      </c>
      <c r="I714">
        <v>2.2000000000000002</v>
      </c>
      <c r="J71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4">
        <v>0.8</v>
      </c>
      <c r="L714" s="2">
        <v>66400</v>
      </c>
      <c r="M714" s="3">
        <v>1.1200000000000001</v>
      </c>
      <c r="N714" s="3" t="str">
        <f>IF(EmployeeData[[#This Row],[Compa-Ratio]]&lt;0.85,"less than 0.85",IF(EmployeeData[[#This Row],[Compa-Ratio]]&lt;1,"0.85-&lt;1.00",IF(EmployeeData[[#This Row],[Compa-Ratio]]&lt;1.15,"1.00-&lt;1.15",IF(EmployeeData[[#This Row],[Compa-Ratio]]&gt;=1.15,"1.15+"))))</f>
        <v>1.00-&lt;1.15</v>
      </c>
      <c r="O714" t="s">
        <v>25</v>
      </c>
      <c r="P714" t="s">
        <v>26</v>
      </c>
      <c r="Q714">
        <v>29</v>
      </c>
      <c r="R71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14">
        <v>52</v>
      </c>
      <c r="T714" t="str" cm="1">
        <f t="array" ref="T714">_xlfn.IFS(EmployeeData[[#This Row],[Engagement Score]]&lt;50,"Low",EmployeeData[[#This Row],[Engagement Score]]
&lt;70,"Moderate",
EmployeeData[[#This Row],[Engagement Score]]&lt;85,"High",TRUE,"Very high")</f>
        <v>Moderate</v>
      </c>
      <c r="U714">
        <v>3</v>
      </c>
      <c r="V714">
        <v>2.9</v>
      </c>
      <c r="W714" t="s">
        <v>33</v>
      </c>
      <c r="X714" t="s">
        <v>26</v>
      </c>
      <c r="Y714">
        <v>40</v>
      </c>
      <c r="Z714" t="s">
        <v>38</v>
      </c>
      <c r="AA714">
        <f>IF(EmployeeData[[#This Row],[Attrition]]="Yes",1,0)</f>
        <v>1</v>
      </c>
    </row>
    <row r="715" spans="1:27">
      <c r="A715" t="s">
        <v>766</v>
      </c>
      <c r="B715" t="str">
        <f>VLOOKUP(EmployeeData[[#This Row],[Employee ID]],GenderData[#All],2,FALSE)</f>
        <v>Female</v>
      </c>
      <c r="C715" t="s">
        <v>21</v>
      </c>
      <c r="D715" t="s">
        <v>22</v>
      </c>
      <c r="E715" t="s">
        <v>31</v>
      </c>
      <c r="F715" t="s">
        <v>24</v>
      </c>
      <c r="G715">
        <v>34</v>
      </c>
      <c r="H715" t="str">
        <f>IF(EmployeeData[[#This Row],[Age]]&lt;=31,"18-31",IF(EmployeeData[[#This Row],[Age]]&lt;=45,"32-45",IF(EmployeeData[[#This Row],[Age]]&lt;=59,"46-59",IF(EmployeeData[[#This Row],[Age]]&lt;=73,"60-73"))))</f>
        <v>32-45</v>
      </c>
      <c r="I715">
        <v>3.3</v>
      </c>
      <c r="J71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5">
        <v>1.9</v>
      </c>
      <c r="L715" s="2">
        <v>42200</v>
      </c>
      <c r="M715" s="3">
        <v>0.88</v>
      </c>
      <c r="N715" s="3" t="str">
        <f>IF(EmployeeData[[#This Row],[Compa-Ratio]]&lt;0.85,"less than 0.85",IF(EmployeeData[[#This Row],[Compa-Ratio]]&lt;1,"0.85-&lt;1.00",IF(EmployeeData[[#This Row],[Compa-Ratio]]&lt;1.15,"1.00-&lt;1.15",IF(EmployeeData[[#This Row],[Compa-Ratio]]&gt;=1.15,"1.15+"))))</f>
        <v>0.85-&lt;1.00</v>
      </c>
      <c r="O715" t="s">
        <v>25</v>
      </c>
      <c r="P715" t="s">
        <v>26</v>
      </c>
      <c r="Q715">
        <v>8</v>
      </c>
      <c r="R71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15">
        <v>54</v>
      </c>
      <c r="T715" t="str" cm="1">
        <f t="array" ref="T715">_xlfn.IFS(EmployeeData[[#This Row],[Engagement Score]]&lt;50,"Low",EmployeeData[[#This Row],[Engagement Score]]
&lt;70,"Moderate",
EmployeeData[[#This Row],[Engagement Score]]&lt;85,"High",TRUE,"Very high")</f>
        <v>Moderate</v>
      </c>
      <c r="U715">
        <v>5</v>
      </c>
      <c r="V715">
        <v>1.4</v>
      </c>
      <c r="W715" t="s">
        <v>33</v>
      </c>
      <c r="X715" t="s">
        <v>38</v>
      </c>
      <c r="Y715">
        <v>24</v>
      </c>
      <c r="Z715" t="s">
        <v>26</v>
      </c>
      <c r="AA715">
        <f>IF(EmployeeData[[#This Row],[Attrition]]="Yes",1,0)</f>
        <v>0</v>
      </c>
    </row>
    <row r="716" spans="1:27">
      <c r="A716" t="s">
        <v>767</v>
      </c>
      <c r="B716" t="str">
        <f>VLOOKUP(EmployeeData[[#This Row],[Employee ID]],GenderData[#All],2,FALSE)</f>
        <v>Female</v>
      </c>
      <c r="C716" t="s">
        <v>66</v>
      </c>
      <c r="D716" t="s">
        <v>67</v>
      </c>
      <c r="E716" t="s">
        <v>55</v>
      </c>
      <c r="F716" t="s">
        <v>62</v>
      </c>
      <c r="G716">
        <v>42</v>
      </c>
      <c r="H716" t="str">
        <f>IF(EmployeeData[[#This Row],[Age]]&lt;=31,"18-31",IF(EmployeeData[[#This Row],[Age]]&lt;=45,"32-45",IF(EmployeeData[[#This Row],[Age]]&lt;=59,"46-59",IF(EmployeeData[[#This Row],[Age]]&lt;=73,"60-73"))))</f>
        <v>32-45</v>
      </c>
      <c r="I716">
        <v>2.6</v>
      </c>
      <c r="J71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6">
        <v>2.5</v>
      </c>
      <c r="L716" s="2">
        <v>41000</v>
      </c>
      <c r="M716" s="3">
        <v>1.1499999999999999</v>
      </c>
      <c r="N716" s="3" t="str">
        <f>IF(EmployeeData[[#This Row],[Compa-Ratio]]&lt;0.85,"less than 0.85",IF(EmployeeData[[#This Row],[Compa-Ratio]]&lt;1,"0.85-&lt;1.00",IF(EmployeeData[[#This Row],[Compa-Ratio]]&lt;1.15,"1.00-&lt;1.15",IF(EmployeeData[[#This Row],[Compa-Ratio]]&gt;=1.15,"1.15+"))))</f>
        <v>1.15+</v>
      </c>
      <c r="O716" t="s">
        <v>25</v>
      </c>
      <c r="P716" t="s">
        <v>26</v>
      </c>
      <c r="Q716">
        <v>15</v>
      </c>
      <c r="R7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6">
        <v>59</v>
      </c>
      <c r="T716" t="str" cm="1">
        <f t="array" ref="T716">_xlfn.IFS(EmployeeData[[#This Row],[Engagement Score]]&lt;50,"Low",EmployeeData[[#This Row],[Engagement Score]]
&lt;70,"Moderate",
EmployeeData[[#This Row],[Engagement Score]]&lt;85,"High",TRUE,"Very high")</f>
        <v>Moderate</v>
      </c>
      <c r="U716">
        <v>5</v>
      </c>
      <c r="V716">
        <v>2.4</v>
      </c>
      <c r="W716" t="s">
        <v>33</v>
      </c>
      <c r="X716" t="s">
        <v>26</v>
      </c>
      <c r="Y716">
        <v>30</v>
      </c>
      <c r="Z716" t="s">
        <v>38</v>
      </c>
      <c r="AA716">
        <f>IF(EmployeeData[[#This Row],[Attrition]]="Yes",1,0)</f>
        <v>1</v>
      </c>
    </row>
    <row r="717" spans="1:27">
      <c r="A717" t="s">
        <v>768</v>
      </c>
      <c r="B717" t="str">
        <f>VLOOKUP(EmployeeData[[#This Row],[Employee ID]],GenderData[#All],2,FALSE)</f>
        <v>Female</v>
      </c>
      <c r="C717" t="s">
        <v>29</v>
      </c>
      <c r="D717" t="s">
        <v>30</v>
      </c>
      <c r="E717" t="s">
        <v>31</v>
      </c>
      <c r="F717" t="s">
        <v>59</v>
      </c>
      <c r="G717">
        <v>33</v>
      </c>
      <c r="H717" t="str">
        <f>IF(EmployeeData[[#This Row],[Age]]&lt;=31,"18-31",IF(EmployeeData[[#This Row],[Age]]&lt;=45,"32-45",IF(EmployeeData[[#This Row],[Age]]&lt;=59,"46-59",IF(EmployeeData[[#This Row],[Age]]&lt;=73,"60-73"))))</f>
        <v>32-45</v>
      </c>
      <c r="I717">
        <v>5.5</v>
      </c>
      <c r="J71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17">
        <v>4.2</v>
      </c>
      <c r="L717" s="2">
        <v>99700</v>
      </c>
      <c r="M717" s="3">
        <v>1</v>
      </c>
      <c r="N717" s="3" t="str">
        <f>IF(EmployeeData[[#This Row],[Compa-Ratio]]&lt;0.85,"less than 0.85",IF(EmployeeData[[#This Row],[Compa-Ratio]]&lt;1,"0.85-&lt;1.00",IF(EmployeeData[[#This Row],[Compa-Ratio]]&lt;1.15,"1.00-&lt;1.15",IF(EmployeeData[[#This Row],[Compa-Ratio]]&gt;=1.15,"1.15+"))))</f>
        <v>1.00-&lt;1.15</v>
      </c>
      <c r="O717" t="s">
        <v>25</v>
      </c>
      <c r="P717" t="s">
        <v>26</v>
      </c>
      <c r="Q717">
        <v>12</v>
      </c>
      <c r="R71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17">
        <v>77</v>
      </c>
      <c r="T717" t="str" cm="1">
        <f t="array" ref="T717">_xlfn.IFS(EmployeeData[[#This Row],[Engagement Score]]&lt;50,"Low",EmployeeData[[#This Row],[Engagement Score]]
&lt;70,"Moderate",
EmployeeData[[#This Row],[Engagement Score]]&lt;85,"High",TRUE,"Very high")</f>
        <v>High</v>
      </c>
      <c r="U717">
        <v>2</v>
      </c>
      <c r="V717">
        <v>2.6</v>
      </c>
      <c r="W717" t="s">
        <v>50</v>
      </c>
      <c r="X717" t="s">
        <v>26</v>
      </c>
      <c r="Y717">
        <v>30</v>
      </c>
      <c r="Z717" t="s">
        <v>26</v>
      </c>
      <c r="AA717">
        <f>IF(EmployeeData[[#This Row],[Attrition]]="Yes",1,0)</f>
        <v>0</v>
      </c>
    </row>
    <row r="718" spans="1:27">
      <c r="A718" t="s">
        <v>769</v>
      </c>
      <c r="B718" t="str">
        <f>VLOOKUP(EmployeeData[[#This Row],[Employee ID]],GenderData[#All],2,FALSE)</f>
        <v>Male</v>
      </c>
      <c r="C718" t="s">
        <v>52</v>
      </c>
      <c r="D718" t="s">
        <v>30</v>
      </c>
      <c r="E718" t="s">
        <v>23</v>
      </c>
      <c r="F718" t="s">
        <v>62</v>
      </c>
      <c r="G718">
        <v>43</v>
      </c>
      <c r="H718" t="str">
        <f>IF(EmployeeData[[#This Row],[Age]]&lt;=31,"18-31",IF(EmployeeData[[#This Row],[Age]]&lt;=45,"32-45",IF(EmployeeData[[#This Row],[Age]]&lt;=59,"46-59",IF(EmployeeData[[#This Row],[Age]]&lt;=73,"60-73"))))</f>
        <v>32-45</v>
      </c>
      <c r="I718">
        <v>5.2</v>
      </c>
      <c r="J71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18">
        <v>3.1</v>
      </c>
      <c r="L718" s="2">
        <v>38600</v>
      </c>
      <c r="M718" s="3">
        <v>1.0900000000000001</v>
      </c>
      <c r="N718" s="3" t="str">
        <f>IF(EmployeeData[[#This Row],[Compa-Ratio]]&lt;0.85,"less than 0.85",IF(EmployeeData[[#This Row],[Compa-Ratio]]&lt;1,"0.85-&lt;1.00",IF(EmployeeData[[#This Row],[Compa-Ratio]]&lt;1.15,"1.00-&lt;1.15",IF(EmployeeData[[#This Row],[Compa-Ratio]]&gt;=1.15,"1.15+"))))</f>
        <v>1.00-&lt;1.15</v>
      </c>
      <c r="O718" t="s">
        <v>25</v>
      </c>
      <c r="P718" t="s">
        <v>26</v>
      </c>
      <c r="Q718">
        <v>5</v>
      </c>
      <c r="R71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18">
        <v>54</v>
      </c>
      <c r="T718" t="str" cm="1">
        <f t="array" ref="T718">_xlfn.IFS(EmployeeData[[#This Row],[Engagement Score]]&lt;50,"Low",EmployeeData[[#This Row],[Engagement Score]]
&lt;70,"Moderate",
EmployeeData[[#This Row],[Engagement Score]]&lt;85,"High",TRUE,"Very high")</f>
        <v>Moderate</v>
      </c>
      <c r="U718">
        <v>3</v>
      </c>
      <c r="V718">
        <v>0.5</v>
      </c>
      <c r="W718" t="s">
        <v>33</v>
      </c>
      <c r="X718" t="s">
        <v>26</v>
      </c>
      <c r="Y718">
        <v>25</v>
      </c>
      <c r="Z718" t="s">
        <v>26</v>
      </c>
      <c r="AA718">
        <f>IF(EmployeeData[[#This Row],[Attrition]]="Yes",1,0)</f>
        <v>0</v>
      </c>
    </row>
    <row r="719" spans="1:27">
      <c r="A719" t="s">
        <v>770</v>
      </c>
      <c r="B719" t="str">
        <f>VLOOKUP(EmployeeData[[#This Row],[Employee ID]],GenderData[#All],2,FALSE)</f>
        <v>Female</v>
      </c>
      <c r="C719" t="s">
        <v>29</v>
      </c>
      <c r="D719" t="s">
        <v>30</v>
      </c>
      <c r="E719" t="s">
        <v>45</v>
      </c>
      <c r="F719" t="s">
        <v>32</v>
      </c>
      <c r="G719">
        <v>39</v>
      </c>
      <c r="H719" t="str">
        <f>IF(EmployeeData[[#This Row],[Age]]&lt;=31,"18-31",IF(EmployeeData[[#This Row],[Age]]&lt;=45,"32-45",IF(EmployeeData[[#This Row],[Age]]&lt;=59,"46-59",IF(EmployeeData[[#This Row],[Age]]&lt;=73,"60-73"))))</f>
        <v>32-45</v>
      </c>
      <c r="I719">
        <v>3.1</v>
      </c>
      <c r="J7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19">
        <v>3.1</v>
      </c>
      <c r="L719" s="2">
        <v>62600</v>
      </c>
      <c r="M719" s="3">
        <v>0.99</v>
      </c>
      <c r="N719" s="3" t="str">
        <f>IF(EmployeeData[[#This Row],[Compa-Ratio]]&lt;0.85,"less than 0.85",IF(EmployeeData[[#This Row],[Compa-Ratio]]&lt;1,"0.85-&lt;1.00",IF(EmployeeData[[#This Row],[Compa-Ratio]]&lt;1.15,"1.00-&lt;1.15",IF(EmployeeData[[#This Row],[Compa-Ratio]]&gt;=1.15,"1.15+"))))</f>
        <v>0.85-&lt;1.00</v>
      </c>
      <c r="O719" t="s">
        <v>25</v>
      </c>
      <c r="P719" t="s">
        <v>26</v>
      </c>
      <c r="Q719">
        <v>13</v>
      </c>
      <c r="R7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19">
        <v>65</v>
      </c>
      <c r="T719" t="str" cm="1">
        <f t="array" ref="T719">_xlfn.IFS(EmployeeData[[#This Row],[Engagement Score]]&lt;50,"Low",EmployeeData[[#This Row],[Engagement Score]]
&lt;70,"Moderate",
EmployeeData[[#This Row],[Engagement Score]]&lt;85,"High",TRUE,"Very high")</f>
        <v>Moderate</v>
      </c>
      <c r="U719">
        <v>4</v>
      </c>
      <c r="V719">
        <v>3.3</v>
      </c>
      <c r="W719" t="s">
        <v>33</v>
      </c>
      <c r="X719" t="s">
        <v>26</v>
      </c>
      <c r="Y719">
        <v>23</v>
      </c>
      <c r="Z719" t="s">
        <v>26</v>
      </c>
      <c r="AA719">
        <f>IF(EmployeeData[[#This Row],[Attrition]]="Yes",1,0)</f>
        <v>0</v>
      </c>
    </row>
    <row r="720" spans="1:27">
      <c r="A720" t="s">
        <v>771</v>
      </c>
      <c r="B720" t="str">
        <f>VLOOKUP(EmployeeData[[#This Row],[Employee ID]],GenderData[#All],2,FALSE)</f>
        <v>Female</v>
      </c>
      <c r="C720" t="s">
        <v>48</v>
      </c>
      <c r="D720" t="s">
        <v>49</v>
      </c>
      <c r="E720" t="s">
        <v>23</v>
      </c>
      <c r="F720" t="s">
        <v>59</v>
      </c>
      <c r="G720">
        <v>37</v>
      </c>
      <c r="H720" t="str">
        <f>IF(EmployeeData[[#This Row],[Age]]&lt;=31,"18-31",IF(EmployeeData[[#This Row],[Age]]&lt;=45,"32-45",IF(EmployeeData[[#This Row],[Age]]&lt;=59,"46-59",IF(EmployeeData[[#This Row],[Age]]&lt;=73,"60-73"))))</f>
        <v>32-45</v>
      </c>
      <c r="I720">
        <v>5.7</v>
      </c>
      <c r="J7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20">
        <v>5.2</v>
      </c>
      <c r="L720" s="2">
        <v>79100</v>
      </c>
      <c r="M720" s="3">
        <v>0.75</v>
      </c>
      <c r="N720" s="3" t="str">
        <f>IF(EmployeeData[[#This Row],[Compa-Ratio]]&lt;0.85,"less than 0.85",IF(EmployeeData[[#This Row],[Compa-Ratio]]&lt;1,"0.85-&lt;1.00",IF(EmployeeData[[#This Row],[Compa-Ratio]]&lt;1.15,"1.00-&lt;1.15",IF(EmployeeData[[#This Row],[Compa-Ratio]]&gt;=1.15,"1.15+"))))</f>
        <v>less than 0.85</v>
      </c>
      <c r="O720" t="s">
        <v>37</v>
      </c>
      <c r="P720" t="s">
        <v>38</v>
      </c>
      <c r="Q720">
        <v>26</v>
      </c>
      <c r="R72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20">
        <v>70</v>
      </c>
      <c r="T720" t="str" cm="1">
        <f t="array" ref="T720">_xlfn.IFS(EmployeeData[[#This Row],[Engagement Score]]&lt;50,"Low",EmployeeData[[#This Row],[Engagement Score]]
&lt;70,"Moderate",
EmployeeData[[#This Row],[Engagement Score]]&lt;85,"High",TRUE,"Very high")</f>
        <v>High</v>
      </c>
      <c r="U720">
        <v>1</v>
      </c>
      <c r="V720">
        <v>4.9000000000000004</v>
      </c>
      <c r="W720" t="s">
        <v>27</v>
      </c>
      <c r="X720" t="s">
        <v>26</v>
      </c>
      <c r="Y720">
        <v>37</v>
      </c>
      <c r="Z720" t="s">
        <v>26</v>
      </c>
      <c r="AA720">
        <f>IF(EmployeeData[[#This Row],[Attrition]]="Yes",1,0)</f>
        <v>0</v>
      </c>
    </row>
    <row r="721" spans="1:27">
      <c r="A721" t="s">
        <v>772</v>
      </c>
      <c r="B721" t="str">
        <f>VLOOKUP(EmployeeData[[#This Row],[Employee ID]],GenderData[#All],2,FALSE)</f>
        <v>Female</v>
      </c>
      <c r="C721" t="s">
        <v>35</v>
      </c>
      <c r="D721" t="s">
        <v>22</v>
      </c>
      <c r="E721" t="s">
        <v>23</v>
      </c>
      <c r="F721" t="s">
        <v>24</v>
      </c>
      <c r="G721">
        <v>24</v>
      </c>
      <c r="H721" t="str">
        <f>IF(EmployeeData[[#This Row],[Age]]&lt;=31,"18-31",IF(EmployeeData[[#This Row],[Age]]&lt;=45,"32-45",IF(EmployeeData[[#This Row],[Age]]&lt;=59,"46-59",IF(EmployeeData[[#This Row],[Age]]&lt;=73,"60-73"))))</f>
        <v>18-31</v>
      </c>
      <c r="I721">
        <v>8.6</v>
      </c>
      <c r="J72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21">
        <v>0.8</v>
      </c>
      <c r="L721" s="2">
        <v>43500</v>
      </c>
      <c r="M721" s="3">
        <v>0.87</v>
      </c>
      <c r="N721" s="3" t="str">
        <f>IF(EmployeeData[[#This Row],[Compa-Ratio]]&lt;0.85,"less than 0.85",IF(EmployeeData[[#This Row],[Compa-Ratio]]&lt;1,"0.85-&lt;1.00",IF(EmployeeData[[#This Row],[Compa-Ratio]]&lt;1.15,"1.00-&lt;1.15",IF(EmployeeData[[#This Row],[Compa-Ratio]]&gt;=1.15,"1.15+"))))</f>
        <v>0.85-&lt;1.00</v>
      </c>
      <c r="O721" t="s">
        <v>25</v>
      </c>
      <c r="P721" t="s">
        <v>26</v>
      </c>
      <c r="Q721">
        <v>21</v>
      </c>
      <c r="R7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1">
        <v>66</v>
      </c>
      <c r="T721" t="str" cm="1">
        <f t="array" ref="T721">_xlfn.IFS(EmployeeData[[#This Row],[Engagement Score]]&lt;50,"Low",EmployeeData[[#This Row],[Engagement Score]]
&lt;70,"Moderate",
EmployeeData[[#This Row],[Engagement Score]]&lt;85,"High",TRUE,"Very high")</f>
        <v>Moderate</v>
      </c>
      <c r="U721">
        <v>4</v>
      </c>
      <c r="V721">
        <v>1</v>
      </c>
      <c r="W721" t="s">
        <v>27</v>
      </c>
      <c r="X721" t="s">
        <v>26</v>
      </c>
      <c r="Y721">
        <v>26</v>
      </c>
      <c r="Z721" t="s">
        <v>26</v>
      </c>
      <c r="AA721">
        <f>IF(EmployeeData[[#This Row],[Attrition]]="Yes",1,0)</f>
        <v>0</v>
      </c>
    </row>
    <row r="722" spans="1:27">
      <c r="A722" t="s">
        <v>773</v>
      </c>
      <c r="B722" t="str">
        <f>VLOOKUP(EmployeeData[[#This Row],[Employee ID]],GenderData[#All],2,FALSE)</f>
        <v>Male</v>
      </c>
      <c r="C722" t="s">
        <v>29</v>
      </c>
      <c r="D722" t="s">
        <v>30</v>
      </c>
      <c r="E722" t="s">
        <v>45</v>
      </c>
      <c r="F722" t="s">
        <v>24</v>
      </c>
      <c r="G722">
        <v>31</v>
      </c>
      <c r="H722" t="str">
        <f>IF(EmployeeData[[#This Row],[Age]]&lt;=31,"18-31",IF(EmployeeData[[#This Row],[Age]]&lt;=45,"32-45",IF(EmployeeData[[#This Row],[Age]]&lt;=59,"46-59",IF(EmployeeData[[#This Row],[Age]]&lt;=73,"60-73"))))</f>
        <v>18-31</v>
      </c>
      <c r="I722">
        <v>0.5</v>
      </c>
      <c r="J722"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22">
        <v>0.4</v>
      </c>
      <c r="L722" s="2">
        <v>51600</v>
      </c>
      <c r="M722" s="3">
        <v>1.08</v>
      </c>
      <c r="N722" s="3" t="str">
        <f>IF(EmployeeData[[#This Row],[Compa-Ratio]]&lt;0.85,"less than 0.85",IF(EmployeeData[[#This Row],[Compa-Ratio]]&lt;1,"0.85-&lt;1.00",IF(EmployeeData[[#This Row],[Compa-Ratio]]&lt;1.15,"1.00-&lt;1.15",IF(EmployeeData[[#This Row],[Compa-Ratio]]&gt;=1.15,"1.15+"))))</f>
        <v>1.00-&lt;1.15</v>
      </c>
      <c r="O722" t="s">
        <v>37</v>
      </c>
      <c r="P722" t="s">
        <v>26</v>
      </c>
      <c r="Q722">
        <v>22</v>
      </c>
      <c r="R72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2">
        <v>75</v>
      </c>
      <c r="T722" t="str" cm="1">
        <f t="array" ref="T722">_xlfn.IFS(EmployeeData[[#This Row],[Engagement Score]]&lt;50,"Low",EmployeeData[[#This Row],[Engagement Score]]
&lt;70,"Moderate",
EmployeeData[[#This Row],[Engagement Score]]&lt;85,"High",TRUE,"Very high")</f>
        <v>High</v>
      </c>
      <c r="U722">
        <v>2</v>
      </c>
      <c r="V722">
        <v>4.4000000000000004</v>
      </c>
      <c r="W722" t="s">
        <v>33</v>
      </c>
      <c r="X722" t="s">
        <v>38</v>
      </c>
      <c r="Y722">
        <v>41</v>
      </c>
      <c r="Z722" t="s">
        <v>26</v>
      </c>
      <c r="AA722">
        <f>IF(EmployeeData[[#This Row],[Attrition]]="Yes",1,0)</f>
        <v>0</v>
      </c>
    </row>
    <row r="723" spans="1:27">
      <c r="A723" t="s">
        <v>774</v>
      </c>
      <c r="B723" t="str">
        <f>VLOOKUP(EmployeeData[[#This Row],[Employee ID]],GenderData[#All],2,FALSE)</f>
        <v>Female</v>
      </c>
      <c r="C723" t="s">
        <v>43</v>
      </c>
      <c r="D723" t="s">
        <v>44</v>
      </c>
      <c r="E723" t="s">
        <v>23</v>
      </c>
      <c r="F723" t="s">
        <v>24</v>
      </c>
      <c r="G723">
        <v>43</v>
      </c>
      <c r="H723" t="str">
        <f>IF(EmployeeData[[#This Row],[Age]]&lt;=31,"18-31",IF(EmployeeData[[#This Row],[Age]]&lt;=45,"32-45",IF(EmployeeData[[#This Row],[Age]]&lt;=59,"46-59",IF(EmployeeData[[#This Row],[Age]]&lt;=73,"60-73"))))</f>
        <v>32-45</v>
      </c>
      <c r="I723">
        <v>2.5</v>
      </c>
      <c r="J72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23">
        <v>2.5</v>
      </c>
      <c r="L723" s="2">
        <v>48900</v>
      </c>
      <c r="M723" s="3">
        <v>0.98</v>
      </c>
      <c r="N723" s="3" t="str">
        <f>IF(EmployeeData[[#This Row],[Compa-Ratio]]&lt;0.85,"less than 0.85",IF(EmployeeData[[#This Row],[Compa-Ratio]]&lt;1,"0.85-&lt;1.00",IF(EmployeeData[[#This Row],[Compa-Ratio]]&lt;1.15,"1.00-&lt;1.15",IF(EmployeeData[[#This Row],[Compa-Ratio]]&gt;=1.15,"1.15+"))))</f>
        <v>0.85-&lt;1.00</v>
      </c>
      <c r="O723" t="s">
        <v>25</v>
      </c>
      <c r="P723" t="s">
        <v>26</v>
      </c>
      <c r="Q723">
        <v>17</v>
      </c>
      <c r="R7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3">
        <v>59</v>
      </c>
      <c r="T723" t="str" cm="1">
        <f t="array" ref="T723">_xlfn.IFS(EmployeeData[[#This Row],[Engagement Score]]&lt;50,"Low",EmployeeData[[#This Row],[Engagement Score]]
&lt;70,"Moderate",
EmployeeData[[#This Row],[Engagement Score]]&lt;85,"High",TRUE,"Very high")</f>
        <v>Moderate</v>
      </c>
      <c r="U723">
        <v>4</v>
      </c>
      <c r="V723">
        <v>5.7</v>
      </c>
      <c r="W723" t="s">
        <v>33</v>
      </c>
      <c r="X723" t="s">
        <v>26</v>
      </c>
      <c r="Y723">
        <v>31</v>
      </c>
      <c r="Z723" t="s">
        <v>26</v>
      </c>
      <c r="AA723">
        <f>IF(EmployeeData[[#This Row],[Attrition]]="Yes",1,0)</f>
        <v>0</v>
      </c>
    </row>
    <row r="724" spans="1:27">
      <c r="A724" t="s">
        <v>775</v>
      </c>
      <c r="B724" t="str">
        <f>VLOOKUP(EmployeeData[[#This Row],[Employee ID]],GenderData[#All],2,FALSE)</f>
        <v>Female</v>
      </c>
      <c r="C724" t="s">
        <v>48</v>
      </c>
      <c r="D724" t="s">
        <v>49</v>
      </c>
      <c r="E724" t="s">
        <v>45</v>
      </c>
      <c r="F724" t="s">
        <v>24</v>
      </c>
      <c r="G724">
        <v>32</v>
      </c>
      <c r="H724" t="str">
        <f>IF(EmployeeData[[#This Row],[Age]]&lt;=31,"18-31",IF(EmployeeData[[#This Row],[Age]]&lt;=45,"32-45",IF(EmployeeData[[#This Row],[Age]]&lt;=59,"46-59",IF(EmployeeData[[#This Row],[Age]]&lt;=73,"60-73"))))</f>
        <v>32-45</v>
      </c>
      <c r="I724">
        <v>1.8</v>
      </c>
      <c r="J72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24">
        <v>1.8</v>
      </c>
      <c r="L724" s="2">
        <v>54200</v>
      </c>
      <c r="M724" s="3">
        <v>1.1299999999999999</v>
      </c>
      <c r="N724" s="3" t="str">
        <f>IF(EmployeeData[[#This Row],[Compa-Ratio]]&lt;0.85,"less than 0.85",IF(EmployeeData[[#This Row],[Compa-Ratio]]&lt;1,"0.85-&lt;1.00",IF(EmployeeData[[#This Row],[Compa-Ratio]]&lt;1.15,"1.00-&lt;1.15",IF(EmployeeData[[#This Row],[Compa-Ratio]]&gt;=1.15,"1.15+"))))</f>
        <v>1.00-&lt;1.15</v>
      </c>
      <c r="O724" t="s">
        <v>25</v>
      </c>
      <c r="P724" t="s">
        <v>38</v>
      </c>
      <c r="Q724">
        <v>21</v>
      </c>
      <c r="R72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4">
        <v>84</v>
      </c>
      <c r="T724" t="str" cm="1">
        <f t="array" ref="T724">_xlfn.IFS(EmployeeData[[#This Row],[Engagement Score]]&lt;50,"Low",EmployeeData[[#This Row],[Engagement Score]]
&lt;70,"Moderate",
EmployeeData[[#This Row],[Engagement Score]]&lt;85,"High",TRUE,"Very high")</f>
        <v>High</v>
      </c>
      <c r="U724">
        <v>2</v>
      </c>
      <c r="V724">
        <v>0.2</v>
      </c>
      <c r="W724" t="s">
        <v>27</v>
      </c>
      <c r="X724" t="s">
        <v>26</v>
      </c>
      <c r="Y724">
        <v>17</v>
      </c>
      <c r="Z724" t="s">
        <v>26</v>
      </c>
      <c r="AA724">
        <f>IF(EmployeeData[[#This Row],[Attrition]]="Yes",1,0)</f>
        <v>0</v>
      </c>
    </row>
    <row r="725" spans="1:27">
      <c r="A725" t="s">
        <v>776</v>
      </c>
      <c r="B725" t="str">
        <f>VLOOKUP(EmployeeData[[#This Row],[Employee ID]],GenderData[#All],2,FALSE)</f>
        <v>Male</v>
      </c>
      <c r="C725" t="s">
        <v>35</v>
      </c>
      <c r="D725" t="s">
        <v>22</v>
      </c>
      <c r="E725" t="s">
        <v>45</v>
      </c>
      <c r="F725" t="s">
        <v>62</v>
      </c>
      <c r="G725">
        <v>49</v>
      </c>
      <c r="H725" t="str">
        <f>IF(EmployeeData[[#This Row],[Age]]&lt;=31,"18-31",IF(EmployeeData[[#This Row],[Age]]&lt;=45,"32-45",IF(EmployeeData[[#This Row],[Age]]&lt;=59,"46-59",IF(EmployeeData[[#This Row],[Age]]&lt;=73,"60-73"))))</f>
        <v>46-59</v>
      </c>
      <c r="I725">
        <v>2.2999999999999998</v>
      </c>
      <c r="J7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25">
        <v>2.2999999999999998</v>
      </c>
      <c r="L725" s="2">
        <v>37600</v>
      </c>
      <c r="M725" s="3">
        <v>1.01</v>
      </c>
      <c r="N725" s="3" t="str">
        <f>IF(EmployeeData[[#This Row],[Compa-Ratio]]&lt;0.85,"less than 0.85",IF(EmployeeData[[#This Row],[Compa-Ratio]]&lt;1,"0.85-&lt;1.00",IF(EmployeeData[[#This Row],[Compa-Ratio]]&lt;1.15,"1.00-&lt;1.15",IF(EmployeeData[[#This Row],[Compa-Ratio]]&gt;=1.15,"1.15+"))))</f>
        <v>1.00-&lt;1.15</v>
      </c>
      <c r="O725" t="s">
        <v>25</v>
      </c>
      <c r="P725" t="s">
        <v>26</v>
      </c>
      <c r="Q725">
        <v>9</v>
      </c>
      <c r="R72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25">
        <v>65</v>
      </c>
      <c r="T725" t="str" cm="1">
        <f t="array" ref="T725">_xlfn.IFS(EmployeeData[[#This Row],[Engagement Score]]&lt;50,"Low",EmployeeData[[#This Row],[Engagement Score]]
&lt;70,"Moderate",
EmployeeData[[#This Row],[Engagement Score]]&lt;85,"High",TRUE,"Very high")</f>
        <v>Moderate</v>
      </c>
      <c r="U725">
        <v>9</v>
      </c>
      <c r="V725">
        <v>2.4</v>
      </c>
      <c r="W725" t="s">
        <v>33</v>
      </c>
      <c r="X725" t="s">
        <v>26</v>
      </c>
      <c r="Y725">
        <v>18</v>
      </c>
      <c r="Z725" t="s">
        <v>26</v>
      </c>
      <c r="AA725">
        <f>IF(EmployeeData[[#This Row],[Attrition]]="Yes",1,0)</f>
        <v>0</v>
      </c>
    </row>
    <row r="726" spans="1:27">
      <c r="A726" t="s">
        <v>777</v>
      </c>
      <c r="B726" t="str">
        <f>VLOOKUP(EmployeeData[[#This Row],[Employee ID]],GenderData[#All],2,FALSE)</f>
        <v>Male</v>
      </c>
      <c r="C726" t="s">
        <v>40</v>
      </c>
      <c r="D726" t="s">
        <v>40</v>
      </c>
      <c r="E726" t="s">
        <v>31</v>
      </c>
      <c r="F726" t="s">
        <v>32</v>
      </c>
      <c r="G726">
        <v>59</v>
      </c>
      <c r="H726" t="str">
        <f>IF(EmployeeData[[#This Row],[Age]]&lt;=31,"18-31",IF(EmployeeData[[#This Row],[Age]]&lt;=45,"32-45",IF(EmployeeData[[#This Row],[Age]]&lt;=59,"46-59",IF(EmployeeData[[#This Row],[Age]]&lt;=73,"60-73"))))</f>
        <v>46-59</v>
      </c>
      <c r="I726">
        <v>0.4</v>
      </c>
      <c r="J726"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26">
        <v>0.4</v>
      </c>
      <c r="L726" s="2">
        <v>55400</v>
      </c>
      <c r="M726" s="3">
        <v>0.87</v>
      </c>
      <c r="N726" s="3" t="str">
        <f>IF(EmployeeData[[#This Row],[Compa-Ratio]]&lt;0.85,"less than 0.85",IF(EmployeeData[[#This Row],[Compa-Ratio]]&lt;1,"0.85-&lt;1.00",IF(EmployeeData[[#This Row],[Compa-Ratio]]&lt;1.15,"1.00-&lt;1.15",IF(EmployeeData[[#This Row],[Compa-Ratio]]&gt;=1.15,"1.15+"))))</f>
        <v>0.85-&lt;1.00</v>
      </c>
      <c r="O726" t="s">
        <v>25</v>
      </c>
      <c r="P726" t="s">
        <v>26</v>
      </c>
      <c r="Q726">
        <v>13</v>
      </c>
      <c r="R72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6">
        <v>63</v>
      </c>
      <c r="T726" t="str" cm="1">
        <f t="array" ref="T726">_xlfn.IFS(EmployeeData[[#This Row],[Engagement Score]]&lt;50,"Low",EmployeeData[[#This Row],[Engagement Score]]
&lt;70,"Moderate",
EmployeeData[[#This Row],[Engagement Score]]&lt;85,"High",TRUE,"Very high")</f>
        <v>Moderate</v>
      </c>
      <c r="U726">
        <v>6</v>
      </c>
      <c r="V726">
        <v>8.6</v>
      </c>
      <c r="W726" t="s">
        <v>33</v>
      </c>
      <c r="X726" t="s">
        <v>26</v>
      </c>
      <c r="Y726">
        <v>15</v>
      </c>
      <c r="Z726" t="s">
        <v>26</v>
      </c>
      <c r="AA726">
        <f>IF(EmployeeData[[#This Row],[Attrition]]="Yes",1,0)</f>
        <v>0</v>
      </c>
    </row>
    <row r="727" spans="1:27">
      <c r="A727" t="s">
        <v>778</v>
      </c>
      <c r="B727" t="str">
        <f>VLOOKUP(EmployeeData[[#This Row],[Employee ID]],GenderData[#All],2,FALSE)</f>
        <v>Male</v>
      </c>
      <c r="C727" t="s">
        <v>52</v>
      </c>
      <c r="D727" t="s">
        <v>30</v>
      </c>
      <c r="E727" t="s">
        <v>23</v>
      </c>
      <c r="F727" t="s">
        <v>62</v>
      </c>
      <c r="G727">
        <v>44</v>
      </c>
      <c r="H727" t="str">
        <f>IF(EmployeeData[[#This Row],[Age]]&lt;=31,"18-31",IF(EmployeeData[[#This Row],[Age]]&lt;=45,"32-45",IF(EmployeeData[[#This Row],[Age]]&lt;=59,"46-59",IF(EmployeeData[[#This Row],[Age]]&lt;=73,"60-73"))))</f>
        <v>32-45</v>
      </c>
      <c r="I727">
        <v>0.4</v>
      </c>
      <c r="J727"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27">
        <v>0.4</v>
      </c>
      <c r="L727" s="2">
        <v>32800</v>
      </c>
      <c r="M727" s="3">
        <v>0.94</v>
      </c>
      <c r="N727" s="3" t="str">
        <f>IF(EmployeeData[[#This Row],[Compa-Ratio]]&lt;0.85,"less than 0.85",IF(EmployeeData[[#This Row],[Compa-Ratio]]&lt;1,"0.85-&lt;1.00",IF(EmployeeData[[#This Row],[Compa-Ratio]]&lt;1.15,"1.00-&lt;1.15",IF(EmployeeData[[#This Row],[Compa-Ratio]]&gt;=1.15,"1.15+"))))</f>
        <v>0.85-&lt;1.00</v>
      </c>
      <c r="O727" t="s">
        <v>53</v>
      </c>
      <c r="P727" t="s">
        <v>38</v>
      </c>
      <c r="Q727">
        <v>18</v>
      </c>
      <c r="R72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7">
        <v>80</v>
      </c>
      <c r="T727" t="str" cm="1">
        <f t="array" ref="T727">_xlfn.IFS(EmployeeData[[#This Row],[Engagement Score]]&lt;50,"Low",EmployeeData[[#This Row],[Engagement Score]]
&lt;70,"Moderate",
EmployeeData[[#This Row],[Engagement Score]]&lt;85,"High",TRUE,"Very high")</f>
        <v>High</v>
      </c>
      <c r="U727">
        <v>6</v>
      </c>
      <c r="V727">
        <v>3.3</v>
      </c>
      <c r="W727" t="s">
        <v>27</v>
      </c>
      <c r="X727" t="s">
        <v>26</v>
      </c>
      <c r="Y727">
        <v>39</v>
      </c>
      <c r="Z727" t="s">
        <v>26</v>
      </c>
      <c r="AA727">
        <f>IF(EmployeeData[[#This Row],[Attrition]]="Yes",1,0)</f>
        <v>0</v>
      </c>
    </row>
    <row r="728" spans="1:27">
      <c r="A728" t="s">
        <v>779</v>
      </c>
      <c r="B728" t="str">
        <f>VLOOKUP(EmployeeData[[#This Row],[Employee ID]],GenderData[#All],2,FALSE)</f>
        <v>Male</v>
      </c>
      <c r="C728" t="s">
        <v>48</v>
      </c>
      <c r="D728" t="s">
        <v>49</v>
      </c>
      <c r="E728" t="s">
        <v>55</v>
      </c>
      <c r="F728" t="s">
        <v>24</v>
      </c>
      <c r="G728">
        <v>51</v>
      </c>
      <c r="H728" t="str">
        <f>IF(EmployeeData[[#This Row],[Age]]&lt;=31,"18-31",IF(EmployeeData[[#This Row],[Age]]&lt;=45,"32-45",IF(EmployeeData[[#This Row],[Age]]&lt;=59,"46-59",IF(EmployeeData[[#This Row],[Age]]&lt;=73,"60-73"))))</f>
        <v>46-59</v>
      </c>
      <c r="I728">
        <v>2.7</v>
      </c>
      <c r="J72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28">
        <v>2.7</v>
      </c>
      <c r="L728" s="2">
        <v>48500</v>
      </c>
      <c r="M728" s="3">
        <v>1.02</v>
      </c>
      <c r="N728" s="3" t="str">
        <f>IF(EmployeeData[[#This Row],[Compa-Ratio]]&lt;0.85,"less than 0.85",IF(EmployeeData[[#This Row],[Compa-Ratio]]&lt;1,"0.85-&lt;1.00",IF(EmployeeData[[#This Row],[Compa-Ratio]]&lt;1.15,"1.00-&lt;1.15",IF(EmployeeData[[#This Row],[Compa-Ratio]]&gt;=1.15,"1.15+"))))</f>
        <v>1.00-&lt;1.15</v>
      </c>
      <c r="O728" t="s">
        <v>37</v>
      </c>
      <c r="P728" t="s">
        <v>26</v>
      </c>
      <c r="Q728">
        <v>18</v>
      </c>
      <c r="R72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8">
        <v>73</v>
      </c>
      <c r="T728" t="str" cm="1">
        <f t="array" ref="T728">_xlfn.IFS(EmployeeData[[#This Row],[Engagement Score]]&lt;50,"Low",EmployeeData[[#This Row],[Engagement Score]]
&lt;70,"Moderate",
EmployeeData[[#This Row],[Engagement Score]]&lt;85,"High",TRUE,"Very high")</f>
        <v>High</v>
      </c>
      <c r="U728">
        <v>7</v>
      </c>
      <c r="V728">
        <v>0.4</v>
      </c>
      <c r="W728" t="s">
        <v>33</v>
      </c>
      <c r="X728" t="s">
        <v>26</v>
      </c>
      <c r="Y728">
        <v>19</v>
      </c>
      <c r="Z728" t="s">
        <v>26</v>
      </c>
      <c r="AA728">
        <f>IF(EmployeeData[[#This Row],[Attrition]]="Yes",1,0)</f>
        <v>0</v>
      </c>
    </row>
    <row r="729" spans="1:27">
      <c r="A729" t="s">
        <v>780</v>
      </c>
      <c r="B729" t="str">
        <f>VLOOKUP(EmployeeData[[#This Row],[Employee ID]],GenderData[#All],2,FALSE)</f>
        <v>Female</v>
      </c>
      <c r="C729" t="s">
        <v>52</v>
      </c>
      <c r="D729" t="s">
        <v>30</v>
      </c>
      <c r="E729" t="s">
        <v>41</v>
      </c>
      <c r="F729" t="s">
        <v>59</v>
      </c>
      <c r="G729">
        <v>44</v>
      </c>
      <c r="H729" t="str">
        <f>IF(EmployeeData[[#This Row],[Age]]&lt;=31,"18-31",IF(EmployeeData[[#This Row],[Age]]&lt;=45,"32-45",IF(EmployeeData[[#This Row],[Age]]&lt;=59,"46-59",IF(EmployeeData[[#This Row],[Age]]&lt;=73,"60-73"))))</f>
        <v>32-45</v>
      </c>
      <c r="I729">
        <v>2.6</v>
      </c>
      <c r="J7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29">
        <v>2.2000000000000002</v>
      </c>
      <c r="L729" s="2">
        <v>73100</v>
      </c>
      <c r="M729" s="3">
        <v>0.75</v>
      </c>
      <c r="N729" s="3" t="str">
        <f>IF(EmployeeData[[#This Row],[Compa-Ratio]]&lt;0.85,"less than 0.85",IF(EmployeeData[[#This Row],[Compa-Ratio]]&lt;1,"0.85-&lt;1.00",IF(EmployeeData[[#This Row],[Compa-Ratio]]&lt;1.15,"1.00-&lt;1.15",IF(EmployeeData[[#This Row],[Compa-Ratio]]&gt;=1.15,"1.15+"))))</f>
        <v>less than 0.85</v>
      </c>
      <c r="O729" t="s">
        <v>37</v>
      </c>
      <c r="P729" t="s">
        <v>26</v>
      </c>
      <c r="Q729">
        <v>19</v>
      </c>
      <c r="R72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29">
        <v>67</v>
      </c>
      <c r="T729" t="str" cm="1">
        <f t="array" ref="T729">_xlfn.IFS(EmployeeData[[#This Row],[Engagement Score]]&lt;50,"Low",EmployeeData[[#This Row],[Engagement Score]]
&lt;70,"Moderate",
EmployeeData[[#This Row],[Engagement Score]]&lt;85,"High",TRUE,"Very high")</f>
        <v>Moderate</v>
      </c>
      <c r="U729">
        <v>6</v>
      </c>
      <c r="V729">
        <v>0.9</v>
      </c>
      <c r="W729" t="s">
        <v>27</v>
      </c>
      <c r="X729" t="s">
        <v>26</v>
      </c>
      <c r="Y729">
        <v>14</v>
      </c>
      <c r="Z729" t="s">
        <v>26</v>
      </c>
      <c r="AA729">
        <f>IF(EmployeeData[[#This Row],[Attrition]]="Yes",1,0)</f>
        <v>0</v>
      </c>
    </row>
    <row r="730" spans="1:27">
      <c r="A730" t="s">
        <v>781</v>
      </c>
      <c r="B730" t="str">
        <f>VLOOKUP(EmployeeData[[#This Row],[Employee ID]],GenderData[#All],2,FALSE)</f>
        <v>Male</v>
      </c>
      <c r="C730" t="s">
        <v>43</v>
      </c>
      <c r="D730" t="s">
        <v>44</v>
      </c>
      <c r="E730" t="s">
        <v>31</v>
      </c>
      <c r="F730" t="s">
        <v>36</v>
      </c>
      <c r="G730">
        <v>33</v>
      </c>
      <c r="H730" t="str">
        <f>IF(EmployeeData[[#This Row],[Age]]&lt;=31,"18-31",IF(EmployeeData[[#This Row],[Age]]&lt;=45,"32-45",IF(EmployeeData[[#This Row],[Age]]&lt;=59,"46-59",IF(EmployeeData[[#This Row],[Age]]&lt;=73,"60-73"))))</f>
        <v>32-45</v>
      </c>
      <c r="I730">
        <v>9.4</v>
      </c>
      <c r="J73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30">
        <v>2</v>
      </c>
      <c r="L730" s="2">
        <v>92400</v>
      </c>
      <c r="M730" s="3">
        <v>1.21</v>
      </c>
      <c r="N730" s="3" t="str">
        <f>IF(EmployeeData[[#This Row],[Compa-Ratio]]&lt;0.85,"less than 0.85",IF(EmployeeData[[#This Row],[Compa-Ratio]]&lt;1,"0.85-&lt;1.00",IF(EmployeeData[[#This Row],[Compa-Ratio]]&lt;1.15,"1.00-&lt;1.15",IF(EmployeeData[[#This Row],[Compa-Ratio]]&gt;=1.15,"1.15+"))))</f>
        <v>1.15+</v>
      </c>
      <c r="O730" t="s">
        <v>25</v>
      </c>
      <c r="P730" t="s">
        <v>26</v>
      </c>
      <c r="Q730">
        <v>15</v>
      </c>
      <c r="R7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0">
        <v>63</v>
      </c>
      <c r="T730" t="str" cm="1">
        <f t="array" ref="T730">_xlfn.IFS(EmployeeData[[#This Row],[Engagement Score]]&lt;50,"Low",EmployeeData[[#This Row],[Engagement Score]]
&lt;70,"Moderate",
EmployeeData[[#This Row],[Engagement Score]]&lt;85,"High",TRUE,"Very high")</f>
        <v>Moderate</v>
      </c>
      <c r="U730">
        <v>9</v>
      </c>
      <c r="V730">
        <v>3.4</v>
      </c>
      <c r="W730" t="s">
        <v>50</v>
      </c>
      <c r="X730" t="s">
        <v>26</v>
      </c>
      <c r="Y730">
        <v>28</v>
      </c>
      <c r="Z730" t="s">
        <v>26</v>
      </c>
      <c r="AA730">
        <f>IF(EmployeeData[[#This Row],[Attrition]]="Yes",1,0)</f>
        <v>0</v>
      </c>
    </row>
    <row r="731" spans="1:27">
      <c r="A731" t="s">
        <v>782</v>
      </c>
      <c r="B731" t="str">
        <f>VLOOKUP(EmployeeData[[#This Row],[Employee ID]],GenderData[#All],2,FALSE)</f>
        <v>Female</v>
      </c>
      <c r="C731" t="s">
        <v>43</v>
      </c>
      <c r="D731" t="s">
        <v>44</v>
      </c>
      <c r="E731" t="s">
        <v>55</v>
      </c>
      <c r="F731" t="s">
        <v>32</v>
      </c>
      <c r="G731">
        <v>40</v>
      </c>
      <c r="H731" t="str">
        <f>IF(EmployeeData[[#This Row],[Age]]&lt;=31,"18-31",IF(EmployeeData[[#This Row],[Age]]&lt;=45,"32-45",IF(EmployeeData[[#This Row],[Age]]&lt;=59,"46-59",IF(EmployeeData[[#This Row],[Age]]&lt;=73,"60-73"))))</f>
        <v>32-45</v>
      </c>
      <c r="I731">
        <v>4.3</v>
      </c>
      <c r="J73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1">
        <v>4.3</v>
      </c>
      <c r="L731" s="2">
        <v>65000</v>
      </c>
      <c r="M731" s="3">
        <v>1.06</v>
      </c>
      <c r="N731" s="3" t="str">
        <f>IF(EmployeeData[[#This Row],[Compa-Ratio]]&lt;0.85,"less than 0.85",IF(EmployeeData[[#This Row],[Compa-Ratio]]&lt;1,"0.85-&lt;1.00",IF(EmployeeData[[#This Row],[Compa-Ratio]]&lt;1.15,"1.00-&lt;1.15",IF(EmployeeData[[#This Row],[Compa-Ratio]]&gt;=1.15,"1.15+"))))</f>
        <v>1.00-&lt;1.15</v>
      </c>
      <c r="O731" t="s">
        <v>53</v>
      </c>
      <c r="P731" t="s">
        <v>26</v>
      </c>
      <c r="Q731">
        <v>13</v>
      </c>
      <c r="R7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1">
        <v>65</v>
      </c>
      <c r="T731" t="str" cm="1">
        <f t="array" ref="T731">_xlfn.IFS(EmployeeData[[#This Row],[Engagement Score]]&lt;50,"Low",EmployeeData[[#This Row],[Engagement Score]]
&lt;70,"Moderate",
EmployeeData[[#This Row],[Engagement Score]]&lt;85,"High",TRUE,"Very high")</f>
        <v>Moderate</v>
      </c>
      <c r="U731">
        <v>5</v>
      </c>
      <c r="V731">
        <v>4.2</v>
      </c>
      <c r="W731" t="s">
        <v>33</v>
      </c>
      <c r="X731" t="s">
        <v>26</v>
      </c>
      <c r="Y731">
        <v>23</v>
      </c>
      <c r="Z731" t="s">
        <v>26</v>
      </c>
      <c r="AA731">
        <f>IF(EmployeeData[[#This Row],[Attrition]]="Yes",1,0)</f>
        <v>0</v>
      </c>
    </row>
    <row r="732" spans="1:27">
      <c r="A732" t="s">
        <v>783</v>
      </c>
      <c r="B732" t="str">
        <f>VLOOKUP(EmployeeData[[#This Row],[Employee ID]],GenderData[#All],2,FALSE)</f>
        <v>Male</v>
      </c>
      <c r="C732" t="s">
        <v>43</v>
      </c>
      <c r="D732" t="s">
        <v>44</v>
      </c>
      <c r="E732" t="s">
        <v>45</v>
      </c>
      <c r="F732" t="s">
        <v>24</v>
      </c>
      <c r="G732">
        <v>56</v>
      </c>
      <c r="H732" t="str">
        <f>IF(EmployeeData[[#This Row],[Age]]&lt;=31,"18-31",IF(EmployeeData[[#This Row],[Age]]&lt;=45,"32-45",IF(EmployeeData[[#This Row],[Age]]&lt;=59,"46-59",IF(EmployeeData[[#This Row],[Age]]&lt;=73,"60-73"))))</f>
        <v>46-59</v>
      </c>
      <c r="I732">
        <v>5.6</v>
      </c>
      <c r="J73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32">
        <v>4.9000000000000004</v>
      </c>
      <c r="L732" s="2">
        <v>54500</v>
      </c>
      <c r="M732" s="3">
        <v>1.18</v>
      </c>
      <c r="N732" s="3" t="str">
        <f>IF(EmployeeData[[#This Row],[Compa-Ratio]]&lt;0.85,"less than 0.85",IF(EmployeeData[[#This Row],[Compa-Ratio]]&lt;1,"0.85-&lt;1.00",IF(EmployeeData[[#This Row],[Compa-Ratio]]&lt;1.15,"1.00-&lt;1.15",IF(EmployeeData[[#This Row],[Compa-Ratio]]&gt;=1.15,"1.15+"))))</f>
        <v>1.15+</v>
      </c>
      <c r="O732" t="s">
        <v>75</v>
      </c>
      <c r="P732" t="s">
        <v>26</v>
      </c>
      <c r="Q732">
        <v>44</v>
      </c>
      <c r="R73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32">
        <v>65</v>
      </c>
      <c r="T732" t="str" cm="1">
        <f t="array" ref="T732">_xlfn.IFS(EmployeeData[[#This Row],[Engagement Score]]&lt;50,"Low",EmployeeData[[#This Row],[Engagement Score]]
&lt;70,"Moderate",
EmployeeData[[#This Row],[Engagement Score]]&lt;85,"High",TRUE,"Very high")</f>
        <v>Moderate</v>
      </c>
      <c r="U732">
        <v>7</v>
      </c>
      <c r="V732">
        <v>2.8</v>
      </c>
      <c r="W732" t="s">
        <v>27</v>
      </c>
      <c r="X732" t="s">
        <v>26</v>
      </c>
      <c r="Y732">
        <v>28</v>
      </c>
      <c r="Z732" t="s">
        <v>26</v>
      </c>
      <c r="AA732">
        <f>IF(EmployeeData[[#This Row],[Attrition]]="Yes",1,0)</f>
        <v>0</v>
      </c>
    </row>
    <row r="733" spans="1:27">
      <c r="A733" t="s">
        <v>784</v>
      </c>
      <c r="B733" t="str">
        <f>VLOOKUP(EmployeeData[[#This Row],[Employee ID]],GenderData[#All],2,FALSE)</f>
        <v>Male</v>
      </c>
      <c r="C733" t="s">
        <v>52</v>
      </c>
      <c r="D733" t="s">
        <v>30</v>
      </c>
      <c r="E733" t="s">
        <v>23</v>
      </c>
      <c r="F733" t="s">
        <v>32</v>
      </c>
      <c r="G733">
        <v>33</v>
      </c>
      <c r="H733" t="str">
        <f>IF(EmployeeData[[#This Row],[Age]]&lt;=31,"18-31",IF(EmployeeData[[#This Row],[Age]]&lt;=45,"32-45",IF(EmployeeData[[#This Row],[Age]]&lt;=59,"46-59",IF(EmployeeData[[#This Row],[Age]]&lt;=73,"60-73"))))</f>
        <v>32-45</v>
      </c>
      <c r="I733">
        <v>18</v>
      </c>
      <c r="J733" t="str">
        <f>IF(EmployeeData[[#This Row],[Tenure (Years)]]&lt;1,"Less than 1 year",IF(EmployeeData[[#This Row],[Tenure (Years)]]&lt;2,"1-&lt;2 years",IF(EmployeeData[[#This Row],[Tenure (Years)]]&lt;5,"2-&lt;5 years",IF(EmployeeData[[#This Row],[Tenure (Years)]]&lt;10,"5-&lt;10 years",IF(EmployeeData[[#This Row],[Tenure (Years)]]&lt;15,"10-&lt;15 years","16+ years")))))</f>
        <v>16+ years</v>
      </c>
      <c r="K733">
        <v>3.6</v>
      </c>
      <c r="L733" s="2">
        <v>51200</v>
      </c>
      <c r="M733" s="3">
        <v>0.81</v>
      </c>
      <c r="N733" s="3" t="str">
        <f>IF(EmployeeData[[#This Row],[Compa-Ratio]]&lt;0.85,"less than 0.85",IF(EmployeeData[[#This Row],[Compa-Ratio]]&lt;1,"0.85-&lt;1.00",IF(EmployeeData[[#This Row],[Compa-Ratio]]&lt;1.15,"1.00-&lt;1.15",IF(EmployeeData[[#This Row],[Compa-Ratio]]&gt;=1.15,"1.15+"))))</f>
        <v>less than 0.85</v>
      </c>
      <c r="O733" t="s">
        <v>25</v>
      </c>
      <c r="P733" t="s">
        <v>38</v>
      </c>
      <c r="Q733">
        <v>24</v>
      </c>
      <c r="R7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3">
        <v>52</v>
      </c>
      <c r="T733" t="str" cm="1">
        <f t="array" ref="T733">_xlfn.IFS(EmployeeData[[#This Row],[Engagement Score]]&lt;50,"Low",EmployeeData[[#This Row],[Engagement Score]]
&lt;70,"Moderate",
EmployeeData[[#This Row],[Engagement Score]]&lt;85,"High",TRUE,"Very high")</f>
        <v>Moderate</v>
      </c>
      <c r="U733">
        <v>6</v>
      </c>
      <c r="V733">
        <v>3.2</v>
      </c>
      <c r="W733" t="s">
        <v>50</v>
      </c>
      <c r="X733" t="s">
        <v>38</v>
      </c>
      <c r="Y733">
        <v>47</v>
      </c>
      <c r="Z733" t="s">
        <v>26</v>
      </c>
      <c r="AA733">
        <f>IF(EmployeeData[[#This Row],[Attrition]]="Yes",1,0)</f>
        <v>0</v>
      </c>
    </row>
    <row r="734" spans="1:27">
      <c r="A734" t="s">
        <v>785</v>
      </c>
      <c r="B734" t="str">
        <f>VLOOKUP(EmployeeData[[#This Row],[Employee ID]],GenderData[#All],2,FALSE)</f>
        <v>Female</v>
      </c>
      <c r="C734" t="s">
        <v>40</v>
      </c>
      <c r="D734" t="s">
        <v>40</v>
      </c>
      <c r="E734" t="s">
        <v>55</v>
      </c>
      <c r="F734" t="s">
        <v>32</v>
      </c>
      <c r="G734">
        <v>29</v>
      </c>
      <c r="H734" t="str">
        <f>IF(EmployeeData[[#This Row],[Age]]&lt;=31,"18-31",IF(EmployeeData[[#This Row],[Age]]&lt;=45,"32-45",IF(EmployeeData[[#This Row],[Age]]&lt;=59,"46-59",IF(EmployeeData[[#This Row],[Age]]&lt;=73,"60-73"))))</f>
        <v>18-31</v>
      </c>
      <c r="I734">
        <v>0.5</v>
      </c>
      <c r="J73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34">
        <v>0.5</v>
      </c>
      <c r="L734" s="2">
        <v>70500</v>
      </c>
      <c r="M734" s="3">
        <v>1.1200000000000001</v>
      </c>
      <c r="N734" s="3" t="str">
        <f>IF(EmployeeData[[#This Row],[Compa-Ratio]]&lt;0.85,"less than 0.85",IF(EmployeeData[[#This Row],[Compa-Ratio]]&lt;1,"0.85-&lt;1.00",IF(EmployeeData[[#This Row],[Compa-Ratio]]&lt;1.15,"1.00-&lt;1.15",IF(EmployeeData[[#This Row],[Compa-Ratio]]&gt;=1.15,"1.15+"))))</f>
        <v>1.00-&lt;1.15</v>
      </c>
      <c r="O734" t="s">
        <v>25</v>
      </c>
      <c r="P734" t="s">
        <v>26</v>
      </c>
      <c r="Q734">
        <v>20</v>
      </c>
      <c r="R7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4">
        <v>66</v>
      </c>
      <c r="T734" t="str" cm="1">
        <f t="array" ref="T734">_xlfn.IFS(EmployeeData[[#This Row],[Engagement Score]]&lt;50,"Low",EmployeeData[[#This Row],[Engagement Score]]
&lt;70,"Moderate",
EmployeeData[[#This Row],[Engagement Score]]&lt;85,"High",TRUE,"Very high")</f>
        <v>Moderate</v>
      </c>
      <c r="U734">
        <v>6</v>
      </c>
      <c r="V734">
        <v>2.9</v>
      </c>
      <c r="W734" t="s">
        <v>33</v>
      </c>
      <c r="X734" t="s">
        <v>38</v>
      </c>
      <c r="Y734">
        <v>35</v>
      </c>
      <c r="Z734" t="s">
        <v>38</v>
      </c>
      <c r="AA734">
        <f>IF(EmployeeData[[#This Row],[Attrition]]="Yes",1,0)</f>
        <v>1</v>
      </c>
    </row>
    <row r="735" spans="1:27">
      <c r="A735" t="s">
        <v>786</v>
      </c>
      <c r="B735" t="str">
        <f>VLOOKUP(EmployeeData[[#This Row],[Employee ID]],GenderData[#All],2,FALSE)</f>
        <v>Male</v>
      </c>
      <c r="C735" t="s">
        <v>40</v>
      </c>
      <c r="D735" t="s">
        <v>40</v>
      </c>
      <c r="E735" t="s">
        <v>55</v>
      </c>
      <c r="F735" t="s">
        <v>24</v>
      </c>
      <c r="G735">
        <v>28</v>
      </c>
      <c r="H735" t="str">
        <f>IF(EmployeeData[[#This Row],[Age]]&lt;=31,"18-31",IF(EmployeeData[[#This Row],[Age]]&lt;=45,"32-45",IF(EmployeeData[[#This Row],[Age]]&lt;=59,"46-59",IF(EmployeeData[[#This Row],[Age]]&lt;=73,"60-73"))))</f>
        <v>18-31</v>
      </c>
      <c r="I735">
        <v>11.2</v>
      </c>
      <c r="J73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35">
        <v>2.1</v>
      </c>
      <c r="L735" s="2">
        <v>59800</v>
      </c>
      <c r="M735" s="3">
        <v>1.21</v>
      </c>
      <c r="N735" s="3" t="str">
        <f>IF(EmployeeData[[#This Row],[Compa-Ratio]]&lt;0.85,"less than 0.85",IF(EmployeeData[[#This Row],[Compa-Ratio]]&lt;1,"0.85-&lt;1.00",IF(EmployeeData[[#This Row],[Compa-Ratio]]&lt;1.15,"1.00-&lt;1.15",IF(EmployeeData[[#This Row],[Compa-Ratio]]&gt;=1.15,"1.15+"))))</f>
        <v>1.15+</v>
      </c>
      <c r="O735" t="s">
        <v>25</v>
      </c>
      <c r="P735" t="s">
        <v>38</v>
      </c>
      <c r="Q735">
        <v>14</v>
      </c>
      <c r="R7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5">
        <v>82</v>
      </c>
      <c r="T735" t="str" cm="1">
        <f t="array" ref="T735">_xlfn.IFS(EmployeeData[[#This Row],[Engagement Score]]&lt;50,"Low",EmployeeData[[#This Row],[Engagement Score]]
&lt;70,"Moderate",
EmployeeData[[#This Row],[Engagement Score]]&lt;85,"High",TRUE,"Very high")</f>
        <v>High</v>
      </c>
      <c r="U735">
        <v>1</v>
      </c>
      <c r="V735">
        <v>1.6</v>
      </c>
      <c r="W735" t="s">
        <v>50</v>
      </c>
      <c r="X735" t="s">
        <v>38</v>
      </c>
      <c r="Y735">
        <v>24</v>
      </c>
      <c r="Z735" t="s">
        <v>26</v>
      </c>
      <c r="AA735">
        <f>IF(EmployeeData[[#This Row],[Attrition]]="Yes",1,0)</f>
        <v>0</v>
      </c>
    </row>
    <row r="736" spans="1:27">
      <c r="A736" t="s">
        <v>787</v>
      </c>
      <c r="B736" t="str">
        <f>VLOOKUP(EmployeeData[[#This Row],[Employee ID]],GenderData[#All],2,FALSE)</f>
        <v>Female</v>
      </c>
      <c r="C736" t="s">
        <v>21</v>
      </c>
      <c r="D736" t="s">
        <v>22</v>
      </c>
      <c r="E736" t="s">
        <v>45</v>
      </c>
      <c r="F736" t="s">
        <v>24</v>
      </c>
      <c r="G736">
        <v>36</v>
      </c>
      <c r="H736" t="str">
        <f>IF(EmployeeData[[#This Row],[Age]]&lt;=31,"18-31",IF(EmployeeData[[#This Row],[Age]]&lt;=45,"32-45",IF(EmployeeData[[#This Row],[Age]]&lt;=59,"46-59",IF(EmployeeData[[#This Row],[Age]]&lt;=73,"60-73"))))</f>
        <v>32-45</v>
      </c>
      <c r="I736">
        <v>3.8</v>
      </c>
      <c r="J73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6">
        <v>1.6</v>
      </c>
      <c r="L736" s="2">
        <v>41000</v>
      </c>
      <c r="M736" s="3">
        <v>0.84</v>
      </c>
      <c r="N736" s="3" t="str">
        <f>IF(EmployeeData[[#This Row],[Compa-Ratio]]&lt;0.85,"less than 0.85",IF(EmployeeData[[#This Row],[Compa-Ratio]]&lt;1,"0.85-&lt;1.00",IF(EmployeeData[[#This Row],[Compa-Ratio]]&lt;1.15,"1.00-&lt;1.15",IF(EmployeeData[[#This Row],[Compa-Ratio]]&gt;=1.15,"1.15+"))))</f>
        <v>less than 0.85</v>
      </c>
      <c r="O736" t="s">
        <v>37</v>
      </c>
      <c r="P736" t="s">
        <v>26</v>
      </c>
      <c r="Q736">
        <v>12</v>
      </c>
      <c r="R73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36">
        <v>52</v>
      </c>
      <c r="T736" t="str" cm="1">
        <f t="array" ref="T736">_xlfn.IFS(EmployeeData[[#This Row],[Engagement Score]]&lt;50,"Low",EmployeeData[[#This Row],[Engagement Score]]
&lt;70,"Moderate",
EmployeeData[[#This Row],[Engagement Score]]&lt;85,"High",TRUE,"Very high")</f>
        <v>Moderate</v>
      </c>
      <c r="U736">
        <v>2</v>
      </c>
      <c r="V736">
        <v>2.9</v>
      </c>
      <c r="W736" t="s">
        <v>33</v>
      </c>
      <c r="X736" t="s">
        <v>26</v>
      </c>
      <c r="Y736">
        <v>7</v>
      </c>
      <c r="Z736" t="s">
        <v>38</v>
      </c>
      <c r="AA736">
        <f>IF(EmployeeData[[#This Row],[Attrition]]="Yes",1,0)</f>
        <v>1</v>
      </c>
    </row>
    <row r="737" spans="1:27">
      <c r="A737" t="s">
        <v>788</v>
      </c>
      <c r="B737" t="str">
        <f>VLOOKUP(EmployeeData[[#This Row],[Employee ID]],GenderData[#All],2,FALSE)</f>
        <v>Male</v>
      </c>
      <c r="C737" t="s">
        <v>52</v>
      </c>
      <c r="D737" t="s">
        <v>30</v>
      </c>
      <c r="E737" t="s">
        <v>55</v>
      </c>
      <c r="F737" t="s">
        <v>36</v>
      </c>
      <c r="G737">
        <v>29</v>
      </c>
      <c r="H737" t="str">
        <f>IF(EmployeeData[[#This Row],[Age]]&lt;=31,"18-31",IF(EmployeeData[[#This Row],[Age]]&lt;=45,"32-45",IF(EmployeeData[[#This Row],[Age]]&lt;=59,"46-59",IF(EmployeeData[[#This Row],[Age]]&lt;=73,"60-73"))))</f>
        <v>18-31</v>
      </c>
      <c r="I737">
        <v>2.8</v>
      </c>
      <c r="J7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7">
        <v>2.4</v>
      </c>
      <c r="L737" s="2">
        <v>84600</v>
      </c>
      <c r="M737" s="3">
        <v>1.1100000000000001</v>
      </c>
      <c r="N737" s="3" t="str">
        <f>IF(EmployeeData[[#This Row],[Compa-Ratio]]&lt;0.85,"less than 0.85",IF(EmployeeData[[#This Row],[Compa-Ratio]]&lt;1,"0.85-&lt;1.00",IF(EmployeeData[[#This Row],[Compa-Ratio]]&lt;1.15,"1.00-&lt;1.15",IF(EmployeeData[[#This Row],[Compa-Ratio]]&gt;=1.15,"1.15+"))))</f>
        <v>1.00-&lt;1.15</v>
      </c>
      <c r="O737" t="s">
        <v>25</v>
      </c>
      <c r="P737" t="s">
        <v>38</v>
      </c>
      <c r="Q737">
        <v>15</v>
      </c>
      <c r="R73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7">
        <v>91</v>
      </c>
      <c r="T737" t="str" cm="1">
        <f t="array" ref="T737">_xlfn.IFS(EmployeeData[[#This Row],[Engagement Score]]&lt;50,"Low",EmployeeData[[#This Row],[Engagement Score]]
&lt;70,"Moderate",
EmployeeData[[#This Row],[Engagement Score]]&lt;85,"High",TRUE,"Very high")</f>
        <v>Very high</v>
      </c>
      <c r="U737">
        <v>5</v>
      </c>
      <c r="V737">
        <v>0.7</v>
      </c>
      <c r="W737" t="s">
        <v>33</v>
      </c>
      <c r="X737" t="s">
        <v>26</v>
      </c>
      <c r="Y737">
        <v>18</v>
      </c>
      <c r="Z737" t="s">
        <v>26</v>
      </c>
      <c r="AA737">
        <f>IF(EmployeeData[[#This Row],[Attrition]]="Yes",1,0)</f>
        <v>0</v>
      </c>
    </row>
    <row r="738" spans="1:27">
      <c r="A738" t="s">
        <v>789</v>
      </c>
      <c r="B738" t="str">
        <f>VLOOKUP(EmployeeData[[#This Row],[Employee ID]],GenderData[#All],2,FALSE)</f>
        <v>Male</v>
      </c>
      <c r="C738" t="s">
        <v>21</v>
      </c>
      <c r="D738" t="s">
        <v>22</v>
      </c>
      <c r="E738" t="s">
        <v>23</v>
      </c>
      <c r="F738" t="s">
        <v>24</v>
      </c>
      <c r="G738">
        <v>53</v>
      </c>
      <c r="H738" t="str">
        <f>IF(EmployeeData[[#This Row],[Age]]&lt;=31,"18-31",IF(EmployeeData[[#This Row],[Age]]&lt;=45,"32-45",IF(EmployeeData[[#This Row],[Age]]&lt;=59,"46-59",IF(EmployeeData[[#This Row],[Age]]&lt;=73,"60-73"))))</f>
        <v>46-59</v>
      </c>
      <c r="I738">
        <v>2.5</v>
      </c>
      <c r="J73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8">
        <v>1.3</v>
      </c>
      <c r="L738" s="2">
        <v>48000</v>
      </c>
      <c r="M738" s="3">
        <v>1.04</v>
      </c>
      <c r="N738" s="3" t="str">
        <f>IF(EmployeeData[[#This Row],[Compa-Ratio]]&lt;0.85,"less than 0.85",IF(EmployeeData[[#This Row],[Compa-Ratio]]&lt;1,"0.85-&lt;1.00",IF(EmployeeData[[#This Row],[Compa-Ratio]]&lt;1.15,"1.00-&lt;1.15",IF(EmployeeData[[#This Row],[Compa-Ratio]]&gt;=1.15,"1.15+"))))</f>
        <v>1.00-&lt;1.15</v>
      </c>
      <c r="O738" t="s">
        <v>25</v>
      </c>
      <c r="P738" t="s">
        <v>26</v>
      </c>
      <c r="Q738">
        <v>19</v>
      </c>
      <c r="R73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38">
        <v>87</v>
      </c>
      <c r="T738" t="str" cm="1">
        <f t="array" ref="T738">_xlfn.IFS(EmployeeData[[#This Row],[Engagement Score]]&lt;50,"Low",EmployeeData[[#This Row],[Engagement Score]]
&lt;70,"Moderate",
EmployeeData[[#This Row],[Engagement Score]]&lt;85,"High",TRUE,"Very high")</f>
        <v>Very high</v>
      </c>
      <c r="U738">
        <v>2</v>
      </c>
      <c r="V738">
        <v>2.1</v>
      </c>
      <c r="W738" t="s">
        <v>50</v>
      </c>
      <c r="X738" t="s">
        <v>26</v>
      </c>
      <c r="Y738">
        <v>33</v>
      </c>
      <c r="Z738" t="s">
        <v>26</v>
      </c>
      <c r="AA738">
        <f>IF(EmployeeData[[#This Row],[Attrition]]="Yes",1,0)</f>
        <v>0</v>
      </c>
    </row>
    <row r="739" spans="1:27">
      <c r="A739" t="s">
        <v>790</v>
      </c>
      <c r="B739" t="str">
        <f>VLOOKUP(EmployeeData[[#This Row],[Employee ID]],GenderData[#All],2,FALSE)</f>
        <v>Female</v>
      </c>
      <c r="C739" t="s">
        <v>52</v>
      </c>
      <c r="D739" t="s">
        <v>30</v>
      </c>
      <c r="E739" t="s">
        <v>23</v>
      </c>
      <c r="F739" t="s">
        <v>24</v>
      </c>
      <c r="G739">
        <v>40</v>
      </c>
      <c r="H739" t="str">
        <f>IF(EmployeeData[[#This Row],[Age]]&lt;=31,"18-31",IF(EmployeeData[[#This Row],[Age]]&lt;=45,"32-45",IF(EmployeeData[[#This Row],[Age]]&lt;=59,"46-59",IF(EmployeeData[[#This Row],[Age]]&lt;=73,"60-73"))))</f>
        <v>32-45</v>
      </c>
      <c r="I739">
        <v>4.9000000000000004</v>
      </c>
      <c r="J73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39">
        <v>0.6</v>
      </c>
      <c r="L739" s="2">
        <v>39800</v>
      </c>
      <c r="M739" s="3">
        <v>0.86</v>
      </c>
      <c r="N739" s="3" t="str">
        <f>IF(EmployeeData[[#This Row],[Compa-Ratio]]&lt;0.85,"less than 0.85",IF(EmployeeData[[#This Row],[Compa-Ratio]]&lt;1,"0.85-&lt;1.00",IF(EmployeeData[[#This Row],[Compa-Ratio]]&lt;1.15,"1.00-&lt;1.15",IF(EmployeeData[[#This Row],[Compa-Ratio]]&gt;=1.15,"1.15+"))))</f>
        <v>0.85-&lt;1.00</v>
      </c>
      <c r="O739" t="s">
        <v>25</v>
      </c>
      <c r="P739" t="s">
        <v>26</v>
      </c>
      <c r="Q739">
        <v>1</v>
      </c>
      <c r="R73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39">
        <v>52</v>
      </c>
      <c r="T739" t="str" cm="1">
        <f t="array" ref="T739">_xlfn.IFS(EmployeeData[[#This Row],[Engagement Score]]&lt;50,"Low",EmployeeData[[#This Row],[Engagement Score]]
&lt;70,"Moderate",
EmployeeData[[#This Row],[Engagement Score]]&lt;85,"High",TRUE,"Very high")</f>
        <v>Moderate</v>
      </c>
      <c r="U739">
        <v>4</v>
      </c>
      <c r="V739">
        <v>4</v>
      </c>
      <c r="W739" t="s">
        <v>33</v>
      </c>
      <c r="X739" t="s">
        <v>26</v>
      </c>
      <c r="Y739">
        <v>10</v>
      </c>
      <c r="Z739" t="s">
        <v>26</v>
      </c>
      <c r="AA739">
        <f>IF(EmployeeData[[#This Row],[Attrition]]="Yes",1,0)</f>
        <v>0</v>
      </c>
    </row>
    <row r="740" spans="1:27">
      <c r="A740" t="s">
        <v>791</v>
      </c>
      <c r="B740" t="str">
        <f>VLOOKUP(EmployeeData[[#This Row],[Employee ID]],GenderData[#All],2,FALSE)</f>
        <v>Female</v>
      </c>
      <c r="C740" t="s">
        <v>21</v>
      </c>
      <c r="D740" t="s">
        <v>22</v>
      </c>
      <c r="E740" t="s">
        <v>45</v>
      </c>
      <c r="F740" t="s">
        <v>24</v>
      </c>
      <c r="G740">
        <v>47</v>
      </c>
      <c r="H740" t="str">
        <f>IF(EmployeeData[[#This Row],[Age]]&lt;=31,"18-31",IF(EmployeeData[[#This Row],[Age]]&lt;=45,"32-45",IF(EmployeeData[[#This Row],[Age]]&lt;=59,"46-59",IF(EmployeeData[[#This Row],[Age]]&lt;=73,"60-73"))))</f>
        <v>46-59</v>
      </c>
      <c r="I740">
        <v>2.8</v>
      </c>
      <c r="J74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40">
        <v>2</v>
      </c>
      <c r="L740" s="2">
        <v>50600</v>
      </c>
      <c r="M740" s="3">
        <v>1</v>
      </c>
      <c r="N740" s="3" t="str">
        <f>IF(EmployeeData[[#This Row],[Compa-Ratio]]&lt;0.85,"less than 0.85",IF(EmployeeData[[#This Row],[Compa-Ratio]]&lt;1,"0.85-&lt;1.00",IF(EmployeeData[[#This Row],[Compa-Ratio]]&lt;1.15,"1.00-&lt;1.15",IF(EmployeeData[[#This Row],[Compa-Ratio]]&gt;=1.15,"1.15+"))))</f>
        <v>1.00-&lt;1.15</v>
      </c>
      <c r="O740" t="s">
        <v>25</v>
      </c>
      <c r="P740" t="s">
        <v>38</v>
      </c>
      <c r="Q740">
        <v>2</v>
      </c>
      <c r="R74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40">
        <v>93</v>
      </c>
      <c r="T740" t="str" cm="1">
        <f t="array" ref="T740">_xlfn.IFS(EmployeeData[[#This Row],[Engagement Score]]&lt;50,"Low",EmployeeData[[#This Row],[Engagement Score]]
&lt;70,"Moderate",
EmployeeData[[#This Row],[Engagement Score]]&lt;85,"High",TRUE,"Very high")</f>
        <v>Very high</v>
      </c>
      <c r="U740">
        <v>3</v>
      </c>
      <c r="V740">
        <v>1.3</v>
      </c>
      <c r="W740" t="s">
        <v>33</v>
      </c>
      <c r="X740" t="s">
        <v>26</v>
      </c>
      <c r="Y740">
        <v>50</v>
      </c>
      <c r="Z740" t="s">
        <v>26</v>
      </c>
      <c r="AA740">
        <f>IF(EmployeeData[[#This Row],[Attrition]]="Yes",1,0)</f>
        <v>0</v>
      </c>
    </row>
    <row r="741" spans="1:27">
      <c r="A741" t="s">
        <v>792</v>
      </c>
      <c r="B741" t="str">
        <f>VLOOKUP(EmployeeData[[#This Row],[Employee ID]],GenderData[#All],2,FALSE)</f>
        <v>Female</v>
      </c>
      <c r="C741" t="s">
        <v>21</v>
      </c>
      <c r="D741" t="s">
        <v>22</v>
      </c>
      <c r="E741" t="s">
        <v>23</v>
      </c>
      <c r="F741" t="s">
        <v>24</v>
      </c>
      <c r="G741">
        <v>35</v>
      </c>
      <c r="H741" t="str">
        <f>IF(EmployeeData[[#This Row],[Age]]&lt;=31,"18-31",IF(EmployeeData[[#This Row],[Age]]&lt;=45,"32-45",IF(EmployeeData[[#This Row],[Age]]&lt;=59,"46-59",IF(EmployeeData[[#This Row],[Age]]&lt;=73,"60-73"))))</f>
        <v>32-45</v>
      </c>
      <c r="I741">
        <v>1.5</v>
      </c>
      <c r="J74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41">
        <v>1.5</v>
      </c>
      <c r="L741" s="2">
        <v>52400</v>
      </c>
      <c r="M741" s="3">
        <v>1.1200000000000001</v>
      </c>
      <c r="N741" s="3" t="str">
        <f>IF(EmployeeData[[#This Row],[Compa-Ratio]]&lt;0.85,"less than 0.85",IF(EmployeeData[[#This Row],[Compa-Ratio]]&lt;1,"0.85-&lt;1.00",IF(EmployeeData[[#This Row],[Compa-Ratio]]&lt;1.15,"1.00-&lt;1.15",IF(EmployeeData[[#This Row],[Compa-Ratio]]&gt;=1.15,"1.15+"))))</f>
        <v>1.00-&lt;1.15</v>
      </c>
      <c r="O741" t="s">
        <v>25</v>
      </c>
      <c r="P741" t="s">
        <v>38</v>
      </c>
      <c r="Q741">
        <v>10</v>
      </c>
      <c r="R74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41">
        <v>75</v>
      </c>
      <c r="T741" t="str" cm="1">
        <f t="array" ref="T741">_xlfn.IFS(EmployeeData[[#This Row],[Engagement Score]]&lt;50,"Low",EmployeeData[[#This Row],[Engagement Score]]
&lt;70,"Moderate",
EmployeeData[[#This Row],[Engagement Score]]&lt;85,"High",TRUE,"Very high")</f>
        <v>High</v>
      </c>
      <c r="U741">
        <v>3</v>
      </c>
      <c r="V741">
        <v>2.2000000000000002</v>
      </c>
      <c r="W741" t="s">
        <v>33</v>
      </c>
      <c r="X741" t="s">
        <v>26</v>
      </c>
      <c r="Y741">
        <v>24</v>
      </c>
      <c r="Z741" t="s">
        <v>26</v>
      </c>
      <c r="AA741">
        <f>IF(EmployeeData[[#This Row],[Attrition]]="Yes",1,0)</f>
        <v>0</v>
      </c>
    </row>
    <row r="742" spans="1:27">
      <c r="A742" t="s">
        <v>793</v>
      </c>
      <c r="B742" t="str">
        <f>VLOOKUP(EmployeeData[[#This Row],[Employee ID]],GenderData[#All],2,FALSE)</f>
        <v>Female</v>
      </c>
      <c r="C742" t="s">
        <v>21</v>
      </c>
      <c r="D742" t="s">
        <v>22</v>
      </c>
      <c r="E742" t="s">
        <v>23</v>
      </c>
      <c r="F742" t="s">
        <v>36</v>
      </c>
      <c r="G742">
        <v>28</v>
      </c>
      <c r="H742" t="str">
        <f>IF(EmployeeData[[#This Row],[Age]]&lt;=31,"18-31",IF(EmployeeData[[#This Row],[Age]]&lt;=45,"32-45",IF(EmployeeData[[#This Row],[Age]]&lt;=59,"46-59",IF(EmployeeData[[#This Row],[Age]]&lt;=73,"60-73"))))</f>
        <v>18-31</v>
      </c>
      <c r="I742">
        <v>2.6</v>
      </c>
      <c r="J7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42">
        <v>2.6</v>
      </c>
      <c r="L742" s="2">
        <v>72800</v>
      </c>
      <c r="M742" s="3">
        <v>0.88</v>
      </c>
      <c r="N742" s="3" t="str">
        <f>IF(EmployeeData[[#This Row],[Compa-Ratio]]&lt;0.85,"less than 0.85",IF(EmployeeData[[#This Row],[Compa-Ratio]]&lt;1,"0.85-&lt;1.00",IF(EmployeeData[[#This Row],[Compa-Ratio]]&lt;1.15,"1.00-&lt;1.15",IF(EmployeeData[[#This Row],[Compa-Ratio]]&gt;=1.15,"1.15+"))))</f>
        <v>0.85-&lt;1.00</v>
      </c>
      <c r="O742" t="s">
        <v>37</v>
      </c>
      <c r="P742" t="s">
        <v>26</v>
      </c>
      <c r="Q742">
        <v>18</v>
      </c>
      <c r="R74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42">
        <v>72</v>
      </c>
      <c r="T742" t="str" cm="1">
        <f t="array" ref="T742">_xlfn.IFS(EmployeeData[[#This Row],[Engagement Score]]&lt;50,"Low",EmployeeData[[#This Row],[Engagement Score]]
&lt;70,"Moderate",
EmployeeData[[#This Row],[Engagement Score]]&lt;85,"High",TRUE,"Very high")</f>
        <v>High</v>
      </c>
      <c r="U742">
        <v>5</v>
      </c>
      <c r="V742">
        <v>3</v>
      </c>
      <c r="W742" t="s">
        <v>33</v>
      </c>
      <c r="X742" t="s">
        <v>26</v>
      </c>
      <c r="Y742">
        <v>25</v>
      </c>
      <c r="Z742" t="s">
        <v>26</v>
      </c>
      <c r="AA742">
        <f>IF(EmployeeData[[#This Row],[Attrition]]="Yes",1,0)</f>
        <v>0</v>
      </c>
    </row>
    <row r="743" spans="1:27">
      <c r="A743" t="s">
        <v>794</v>
      </c>
      <c r="B743" t="str">
        <f>VLOOKUP(EmployeeData[[#This Row],[Employee ID]],GenderData[#All],2,FALSE)</f>
        <v>Male</v>
      </c>
      <c r="C743" t="s">
        <v>66</v>
      </c>
      <c r="D743" t="s">
        <v>67</v>
      </c>
      <c r="E743" t="s">
        <v>23</v>
      </c>
      <c r="F743" t="s">
        <v>32</v>
      </c>
      <c r="G743">
        <v>26</v>
      </c>
      <c r="H743" t="str">
        <f>IF(EmployeeData[[#This Row],[Age]]&lt;=31,"18-31",IF(EmployeeData[[#This Row],[Age]]&lt;=45,"32-45",IF(EmployeeData[[#This Row],[Age]]&lt;=59,"46-59",IF(EmployeeData[[#This Row],[Age]]&lt;=73,"60-73"))))</f>
        <v>18-31</v>
      </c>
      <c r="I743">
        <v>5</v>
      </c>
      <c r="J74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43">
        <v>1</v>
      </c>
      <c r="L743" s="2">
        <v>70000</v>
      </c>
      <c r="M743" s="3">
        <v>1.1599999999999999</v>
      </c>
      <c r="N743" s="3" t="str">
        <f>IF(EmployeeData[[#This Row],[Compa-Ratio]]&lt;0.85,"less than 0.85",IF(EmployeeData[[#This Row],[Compa-Ratio]]&lt;1,"0.85-&lt;1.00",IF(EmployeeData[[#This Row],[Compa-Ratio]]&lt;1.15,"1.00-&lt;1.15",IF(EmployeeData[[#This Row],[Compa-Ratio]]&gt;=1.15,"1.15+"))))</f>
        <v>1.15+</v>
      </c>
      <c r="O743" t="s">
        <v>25</v>
      </c>
      <c r="P743" t="s">
        <v>38</v>
      </c>
      <c r="Q743">
        <v>14</v>
      </c>
      <c r="R74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43">
        <v>71</v>
      </c>
      <c r="T743" t="str" cm="1">
        <f t="array" ref="T743">_xlfn.IFS(EmployeeData[[#This Row],[Engagement Score]]&lt;50,"Low",EmployeeData[[#This Row],[Engagement Score]]
&lt;70,"Moderate",
EmployeeData[[#This Row],[Engagement Score]]&lt;85,"High",TRUE,"Very high")</f>
        <v>High</v>
      </c>
      <c r="U743">
        <v>3</v>
      </c>
      <c r="V743">
        <v>8.3000000000000007</v>
      </c>
      <c r="W743" t="s">
        <v>27</v>
      </c>
      <c r="X743" t="s">
        <v>38</v>
      </c>
      <c r="Y743">
        <v>16</v>
      </c>
      <c r="Z743" t="s">
        <v>26</v>
      </c>
      <c r="AA743">
        <f>IF(EmployeeData[[#This Row],[Attrition]]="Yes",1,0)</f>
        <v>0</v>
      </c>
    </row>
    <row r="744" spans="1:27">
      <c r="A744" t="s">
        <v>795</v>
      </c>
      <c r="B744" t="str">
        <f>VLOOKUP(EmployeeData[[#This Row],[Employee ID]],GenderData[#All],2,FALSE)</f>
        <v>Female</v>
      </c>
      <c r="C744" t="s">
        <v>35</v>
      </c>
      <c r="D744" t="s">
        <v>22</v>
      </c>
      <c r="E744" t="s">
        <v>23</v>
      </c>
      <c r="F744" t="s">
        <v>32</v>
      </c>
      <c r="G744">
        <v>30</v>
      </c>
      <c r="H744" t="str">
        <f>IF(EmployeeData[[#This Row],[Age]]&lt;=31,"18-31",IF(EmployeeData[[#This Row],[Age]]&lt;=45,"32-45",IF(EmployeeData[[#This Row],[Age]]&lt;=59,"46-59",IF(EmployeeData[[#This Row],[Age]]&lt;=73,"60-73"))))</f>
        <v>18-31</v>
      </c>
      <c r="I744">
        <v>6.2</v>
      </c>
      <c r="J74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44">
        <v>2.1</v>
      </c>
      <c r="L744" s="2">
        <v>50600</v>
      </c>
      <c r="M744" s="3">
        <v>0.81</v>
      </c>
      <c r="N744" s="3" t="str">
        <f>IF(EmployeeData[[#This Row],[Compa-Ratio]]&lt;0.85,"less than 0.85",IF(EmployeeData[[#This Row],[Compa-Ratio]]&lt;1,"0.85-&lt;1.00",IF(EmployeeData[[#This Row],[Compa-Ratio]]&lt;1.15,"1.00-&lt;1.15",IF(EmployeeData[[#This Row],[Compa-Ratio]]&gt;=1.15,"1.15+"))))</f>
        <v>less than 0.85</v>
      </c>
      <c r="O744" t="s">
        <v>25</v>
      </c>
      <c r="P744" t="s">
        <v>38</v>
      </c>
      <c r="Q744">
        <v>29</v>
      </c>
      <c r="R74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44">
        <v>79</v>
      </c>
      <c r="T744" t="str" cm="1">
        <f t="array" ref="T744">_xlfn.IFS(EmployeeData[[#This Row],[Engagement Score]]&lt;50,"Low",EmployeeData[[#This Row],[Engagement Score]]
&lt;70,"Moderate",
EmployeeData[[#This Row],[Engagement Score]]&lt;85,"High",TRUE,"Very high")</f>
        <v>High</v>
      </c>
      <c r="U744">
        <v>11</v>
      </c>
      <c r="V744">
        <v>5.4</v>
      </c>
      <c r="W744" t="s">
        <v>33</v>
      </c>
      <c r="X744" t="s">
        <v>38</v>
      </c>
      <c r="Y744">
        <v>30</v>
      </c>
      <c r="Z744" t="s">
        <v>26</v>
      </c>
      <c r="AA744">
        <f>IF(EmployeeData[[#This Row],[Attrition]]="Yes",1,0)</f>
        <v>0</v>
      </c>
    </row>
    <row r="745" spans="1:27">
      <c r="A745" t="s">
        <v>796</v>
      </c>
      <c r="B745" t="str">
        <f>VLOOKUP(EmployeeData[[#This Row],[Employee ID]],GenderData[#All],2,FALSE)</f>
        <v>Female</v>
      </c>
      <c r="C745" t="s">
        <v>21</v>
      </c>
      <c r="D745" t="s">
        <v>22</v>
      </c>
      <c r="E745" t="s">
        <v>31</v>
      </c>
      <c r="F745" t="s">
        <v>62</v>
      </c>
      <c r="G745">
        <v>41</v>
      </c>
      <c r="H745" t="str">
        <f>IF(EmployeeData[[#This Row],[Age]]&lt;=31,"18-31",IF(EmployeeData[[#This Row],[Age]]&lt;=45,"32-45",IF(EmployeeData[[#This Row],[Age]]&lt;=59,"46-59",IF(EmployeeData[[#This Row],[Age]]&lt;=73,"60-73"))))</f>
        <v>32-45</v>
      </c>
      <c r="I745">
        <v>12</v>
      </c>
      <c r="J74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45">
        <v>3.1</v>
      </c>
      <c r="L745" s="2">
        <v>30100</v>
      </c>
      <c r="M745" s="3">
        <v>0.86</v>
      </c>
      <c r="N745" s="3" t="str">
        <f>IF(EmployeeData[[#This Row],[Compa-Ratio]]&lt;0.85,"less than 0.85",IF(EmployeeData[[#This Row],[Compa-Ratio]]&lt;1,"0.85-&lt;1.00",IF(EmployeeData[[#This Row],[Compa-Ratio]]&lt;1.15,"1.00-&lt;1.15",IF(EmployeeData[[#This Row],[Compa-Ratio]]&gt;=1.15,"1.15+"))))</f>
        <v>0.85-&lt;1.00</v>
      </c>
      <c r="O745" t="s">
        <v>25</v>
      </c>
      <c r="P745" t="s">
        <v>26</v>
      </c>
      <c r="Q745">
        <v>3</v>
      </c>
      <c r="R74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45">
        <v>69</v>
      </c>
      <c r="T745" t="str" cm="1">
        <f t="array" ref="T745">_xlfn.IFS(EmployeeData[[#This Row],[Engagement Score]]&lt;50,"Low",EmployeeData[[#This Row],[Engagement Score]]
&lt;70,"Moderate",
EmployeeData[[#This Row],[Engagement Score]]&lt;85,"High",TRUE,"Very high")</f>
        <v>Moderate</v>
      </c>
      <c r="U745">
        <v>1</v>
      </c>
      <c r="V745">
        <v>0.6</v>
      </c>
      <c r="W745" t="s">
        <v>33</v>
      </c>
      <c r="X745" t="s">
        <v>38</v>
      </c>
      <c r="Y745">
        <v>10</v>
      </c>
      <c r="Z745" t="s">
        <v>26</v>
      </c>
      <c r="AA745">
        <f>IF(EmployeeData[[#This Row],[Attrition]]="Yes",1,0)</f>
        <v>0</v>
      </c>
    </row>
    <row r="746" spans="1:27">
      <c r="A746" t="s">
        <v>797</v>
      </c>
      <c r="B746" t="str">
        <f>VLOOKUP(EmployeeData[[#This Row],[Employee ID]],GenderData[#All],2,FALSE)</f>
        <v>Female</v>
      </c>
      <c r="C746" t="s">
        <v>43</v>
      </c>
      <c r="D746" t="s">
        <v>44</v>
      </c>
      <c r="E746" t="s">
        <v>45</v>
      </c>
      <c r="F746" t="s">
        <v>24</v>
      </c>
      <c r="G746">
        <v>43</v>
      </c>
      <c r="H746" t="str">
        <f>IF(EmployeeData[[#This Row],[Age]]&lt;=31,"18-31",IF(EmployeeData[[#This Row],[Age]]&lt;=45,"32-45",IF(EmployeeData[[#This Row],[Age]]&lt;=59,"46-59",IF(EmployeeData[[#This Row],[Age]]&lt;=73,"60-73"))))</f>
        <v>32-45</v>
      </c>
      <c r="I746">
        <v>4.2</v>
      </c>
      <c r="J74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46">
        <v>3</v>
      </c>
      <c r="L746" s="2">
        <v>48700</v>
      </c>
      <c r="M746" s="3">
        <v>0.97</v>
      </c>
      <c r="N746" s="3" t="str">
        <f>IF(EmployeeData[[#This Row],[Compa-Ratio]]&lt;0.85,"less than 0.85",IF(EmployeeData[[#This Row],[Compa-Ratio]]&lt;1,"0.85-&lt;1.00",IF(EmployeeData[[#This Row],[Compa-Ratio]]&lt;1.15,"1.00-&lt;1.15",IF(EmployeeData[[#This Row],[Compa-Ratio]]&gt;=1.15,"1.15+"))))</f>
        <v>0.85-&lt;1.00</v>
      </c>
      <c r="O746" t="s">
        <v>37</v>
      </c>
      <c r="P746" t="s">
        <v>26</v>
      </c>
      <c r="Q746">
        <v>9</v>
      </c>
      <c r="R74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46">
        <v>62</v>
      </c>
      <c r="T746" t="str" cm="1">
        <f t="array" ref="T746">_xlfn.IFS(EmployeeData[[#This Row],[Engagement Score]]&lt;50,"Low",EmployeeData[[#This Row],[Engagement Score]]
&lt;70,"Moderate",
EmployeeData[[#This Row],[Engagement Score]]&lt;85,"High",TRUE,"Very high")</f>
        <v>Moderate</v>
      </c>
      <c r="U746">
        <v>7</v>
      </c>
      <c r="V746">
        <v>9.6</v>
      </c>
      <c r="W746" t="s">
        <v>50</v>
      </c>
      <c r="X746" t="s">
        <v>38</v>
      </c>
      <c r="Y746">
        <v>50</v>
      </c>
      <c r="Z746" t="s">
        <v>26</v>
      </c>
      <c r="AA746">
        <f>IF(EmployeeData[[#This Row],[Attrition]]="Yes",1,0)</f>
        <v>0</v>
      </c>
    </row>
    <row r="747" spans="1:27">
      <c r="A747" t="s">
        <v>798</v>
      </c>
      <c r="B747" t="str">
        <f>VLOOKUP(EmployeeData[[#This Row],[Employee ID]],GenderData[#All],2,FALSE)</f>
        <v>Male</v>
      </c>
      <c r="C747" t="s">
        <v>29</v>
      </c>
      <c r="D747" t="s">
        <v>30</v>
      </c>
      <c r="E747" t="s">
        <v>23</v>
      </c>
      <c r="F747" t="s">
        <v>24</v>
      </c>
      <c r="G747">
        <v>43</v>
      </c>
      <c r="H747" t="str">
        <f>IF(EmployeeData[[#This Row],[Age]]&lt;=31,"18-31",IF(EmployeeData[[#This Row],[Age]]&lt;=45,"32-45",IF(EmployeeData[[#This Row],[Age]]&lt;=59,"46-59",IF(EmployeeData[[#This Row],[Age]]&lt;=73,"60-73"))))</f>
        <v>32-45</v>
      </c>
      <c r="I747">
        <v>8.9</v>
      </c>
      <c r="J7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47">
        <v>6.3</v>
      </c>
      <c r="L747" s="2">
        <v>48100</v>
      </c>
      <c r="M747" s="3">
        <v>1.04</v>
      </c>
      <c r="N747" s="3" t="str">
        <f>IF(EmployeeData[[#This Row],[Compa-Ratio]]&lt;0.85,"less than 0.85",IF(EmployeeData[[#This Row],[Compa-Ratio]]&lt;1,"0.85-&lt;1.00",IF(EmployeeData[[#This Row],[Compa-Ratio]]&lt;1.15,"1.00-&lt;1.15",IF(EmployeeData[[#This Row],[Compa-Ratio]]&gt;=1.15,"1.15+"))))</f>
        <v>1.00-&lt;1.15</v>
      </c>
      <c r="O747" t="s">
        <v>37</v>
      </c>
      <c r="P747" t="s">
        <v>26</v>
      </c>
      <c r="Q747">
        <v>30</v>
      </c>
      <c r="R74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47">
        <v>51</v>
      </c>
      <c r="T747" t="str" cm="1">
        <f t="array" ref="T747">_xlfn.IFS(EmployeeData[[#This Row],[Engagement Score]]&lt;50,"Low",EmployeeData[[#This Row],[Engagement Score]]
&lt;70,"Moderate",
EmployeeData[[#This Row],[Engagement Score]]&lt;85,"High",TRUE,"Very high")</f>
        <v>Moderate</v>
      </c>
      <c r="U747">
        <v>8</v>
      </c>
      <c r="V747">
        <v>6.7</v>
      </c>
      <c r="W747" t="s">
        <v>27</v>
      </c>
      <c r="X747" t="s">
        <v>26</v>
      </c>
      <c r="Y747">
        <v>40</v>
      </c>
      <c r="Z747" t="s">
        <v>38</v>
      </c>
      <c r="AA747">
        <f>IF(EmployeeData[[#This Row],[Attrition]]="Yes",1,0)</f>
        <v>1</v>
      </c>
    </row>
    <row r="748" spans="1:27">
      <c r="A748" t="s">
        <v>799</v>
      </c>
      <c r="B748" t="str">
        <f>VLOOKUP(EmployeeData[[#This Row],[Employee ID]],GenderData[#All],2,FALSE)</f>
        <v>Female</v>
      </c>
      <c r="C748" t="s">
        <v>21</v>
      </c>
      <c r="D748" t="s">
        <v>22</v>
      </c>
      <c r="E748" t="s">
        <v>23</v>
      </c>
      <c r="F748" t="s">
        <v>62</v>
      </c>
      <c r="G748">
        <v>25</v>
      </c>
      <c r="H748" t="str">
        <f>IF(EmployeeData[[#This Row],[Age]]&lt;=31,"18-31",IF(EmployeeData[[#This Row],[Age]]&lt;=45,"32-45",IF(EmployeeData[[#This Row],[Age]]&lt;=59,"46-59",IF(EmployeeData[[#This Row],[Age]]&lt;=73,"60-73"))))</f>
        <v>18-31</v>
      </c>
      <c r="I748">
        <v>3.4</v>
      </c>
      <c r="J74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48">
        <v>1.6</v>
      </c>
      <c r="L748" s="2">
        <v>33200</v>
      </c>
      <c r="M748" s="3">
        <v>0.88</v>
      </c>
      <c r="N748" s="3" t="str">
        <f>IF(EmployeeData[[#This Row],[Compa-Ratio]]&lt;0.85,"less than 0.85",IF(EmployeeData[[#This Row],[Compa-Ratio]]&lt;1,"0.85-&lt;1.00",IF(EmployeeData[[#This Row],[Compa-Ratio]]&lt;1.15,"1.00-&lt;1.15",IF(EmployeeData[[#This Row],[Compa-Ratio]]&gt;=1.15,"1.15+"))))</f>
        <v>0.85-&lt;1.00</v>
      </c>
      <c r="O748" t="s">
        <v>25</v>
      </c>
      <c r="P748" t="s">
        <v>26</v>
      </c>
      <c r="Q748">
        <v>17</v>
      </c>
      <c r="R74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48">
        <v>49</v>
      </c>
      <c r="T748" t="str" cm="1">
        <f t="array" ref="T748">_xlfn.IFS(EmployeeData[[#This Row],[Engagement Score]]&lt;50,"Low",EmployeeData[[#This Row],[Engagement Score]]
&lt;70,"Moderate",
EmployeeData[[#This Row],[Engagement Score]]&lt;85,"High",TRUE,"Very high")</f>
        <v>Low</v>
      </c>
      <c r="U748">
        <v>12</v>
      </c>
      <c r="V748">
        <v>3.2</v>
      </c>
      <c r="W748" t="s">
        <v>50</v>
      </c>
      <c r="X748" t="s">
        <v>26</v>
      </c>
      <c r="Y748">
        <v>36</v>
      </c>
      <c r="Z748" t="s">
        <v>26</v>
      </c>
      <c r="AA748">
        <f>IF(EmployeeData[[#This Row],[Attrition]]="Yes",1,0)</f>
        <v>0</v>
      </c>
    </row>
    <row r="749" spans="1:27">
      <c r="A749" t="s">
        <v>800</v>
      </c>
      <c r="B749" t="str">
        <f>VLOOKUP(EmployeeData[[#This Row],[Employee ID]],GenderData[#All],2,FALSE)</f>
        <v>Female</v>
      </c>
      <c r="C749" t="s">
        <v>40</v>
      </c>
      <c r="D749" t="s">
        <v>40</v>
      </c>
      <c r="E749" t="s">
        <v>23</v>
      </c>
      <c r="F749" t="s">
        <v>24</v>
      </c>
      <c r="G749">
        <v>38</v>
      </c>
      <c r="H749" t="str">
        <f>IF(EmployeeData[[#This Row],[Age]]&lt;=31,"18-31",IF(EmployeeData[[#This Row],[Age]]&lt;=45,"32-45",IF(EmployeeData[[#This Row],[Age]]&lt;=59,"46-59",IF(EmployeeData[[#This Row],[Age]]&lt;=73,"60-73"))))</f>
        <v>32-45</v>
      </c>
      <c r="I749">
        <v>3.7</v>
      </c>
      <c r="J74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49">
        <v>0.9</v>
      </c>
      <c r="L749" s="2">
        <v>52300</v>
      </c>
      <c r="M749" s="3">
        <v>1.07</v>
      </c>
      <c r="N749" s="3" t="str">
        <f>IF(EmployeeData[[#This Row],[Compa-Ratio]]&lt;0.85,"less than 0.85",IF(EmployeeData[[#This Row],[Compa-Ratio]]&lt;1,"0.85-&lt;1.00",IF(EmployeeData[[#This Row],[Compa-Ratio]]&lt;1.15,"1.00-&lt;1.15",IF(EmployeeData[[#This Row],[Compa-Ratio]]&gt;=1.15,"1.15+"))))</f>
        <v>1.00-&lt;1.15</v>
      </c>
      <c r="O749" t="s">
        <v>25</v>
      </c>
      <c r="P749" t="s">
        <v>26</v>
      </c>
      <c r="Q749">
        <v>24</v>
      </c>
      <c r="R74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49">
        <v>74</v>
      </c>
      <c r="T749" t="str" cm="1">
        <f t="array" ref="T749">_xlfn.IFS(EmployeeData[[#This Row],[Engagement Score]]&lt;50,"Low",EmployeeData[[#This Row],[Engagement Score]]
&lt;70,"Moderate",
EmployeeData[[#This Row],[Engagement Score]]&lt;85,"High",TRUE,"Very high")</f>
        <v>High</v>
      </c>
      <c r="U749">
        <v>5</v>
      </c>
      <c r="V749">
        <v>4.8</v>
      </c>
      <c r="W749" t="s">
        <v>33</v>
      </c>
      <c r="X749" t="s">
        <v>38</v>
      </c>
      <c r="Y749">
        <v>7</v>
      </c>
      <c r="Z749" t="s">
        <v>26</v>
      </c>
      <c r="AA749">
        <f>IF(EmployeeData[[#This Row],[Attrition]]="Yes",1,0)</f>
        <v>0</v>
      </c>
    </row>
    <row r="750" spans="1:27">
      <c r="A750" t="s">
        <v>801</v>
      </c>
      <c r="B750" t="str">
        <f>VLOOKUP(EmployeeData[[#This Row],[Employee ID]],GenderData[#All],2,FALSE)</f>
        <v>Male</v>
      </c>
      <c r="C750" t="s">
        <v>29</v>
      </c>
      <c r="D750" t="s">
        <v>30</v>
      </c>
      <c r="E750" t="s">
        <v>23</v>
      </c>
      <c r="F750" t="s">
        <v>32</v>
      </c>
      <c r="G750">
        <v>29</v>
      </c>
      <c r="H750" t="str">
        <f>IF(EmployeeData[[#This Row],[Age]]&lt;=31,"18-31",IF(EmployeeData[[#This Row],[Age]]&lt;=45,"32-45",IF(EmployeeData[[#This Row],[Age]]&lt;=59,"46-59",IF(EmployeeData[[#This Row],[Age]]&lt;=73,"60-73"))))</f>
        <v>18-31</v>
      </c>
      <c r="I750">
        <v>3.6</v>
      </c>
      <c r="J75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50">
        <v>2.2000000000000002</v>
      </c>
      <c r="L750" s="2">
        <v>65600</v>
      </c>
      <c r="M750" s="3">
        <v>1.03</v>
      </c>
      <c r="N750" s="3" t="str">
        <f>IF(EmployeeData[[#This Row],[Compa-Ratio]]&lt;0.85,"less than 0.85",IF(EmployeeData[[#This Row],[Compa-Ratio]]&lt;1,"0.85-&lt;1.00",IF(EmployeeData[[#This Row],[Compa-Ratio]]&lt;1.15,"1.00-&lt;1.15",IF(EmployeeData[[#This Row],[Compa-Ratio]]&gt;=1.15,"1.15+"))))</f>
        <v>1.00-&lt;1.15</v>
      </c>
      <c r="O750" t="s">
        <v>25</v>
      </c>
      <c r="P750" t="s">
        <v>26</v>
      </c>
      <c r="Q750">
        <v>34</v>
      </c>
      <c r="R75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50">
        <v>75</v>
      </c>
      <c r="T750" t="str" cm="1">
        <f t="array" ref="T750">_xlfn.IFS(EmployeeData[[#This Row],[Engagement Score]]&lt;50,"Low",EmployeeData[[#This Row],[Engagement Score]]
&lt;70,"Moderate",
EmployeeData[[#This Row],[Engagement Score]]&lt;85,"High",TRUE,"Very high")</f>
        <v>High</v>
      </c>
      <c r="U750">
        <v>7</v>
      </c>
      <c r="V750">
        <v>1.5</v>
      </c>
      <c r="W750" t="s">
        <v>33</v>
      </c>
      <c r="X750" t="s">
        <v>38</v>
      </c>
      <c r="Y750">
        <v>26</v>
      </c>
      <c r="Z750" t="s">
        <v>26</v>
      </c>
      <c r="AA750">
        <f>IF(EmployeeData[[#This Row],[Attrition]]="Yes",1,0)</f>
        <v>0</v>
      </c>
    </row>
    <row r="751" spans="1:27">
      <c r="A751" t="s">
        <v>802</v>
      </c>
      <c r="B751" t="str">
        <f>VLOOKUP(EmployeeData[[#This Row],[Employee ID]],GenderData[#All],2,FALSE)</f>
        <v>Female</v>
      </c>
      <c r="C751" t="s">
        <v>40</v>
      </c>
      <c r="D751" t="s">
        <v>40</v>
      </c>
      <c r="E751" t="s">
        <v>23</v>
      </c>
      <c r="F751" t="s">
        <v>24</v>
      </c>
      <c r="G751">
        <v>42</v>
      </c>
      <c r="H751" t="str">
        <f>IF(EmployeeData[[#This Row],[Age]]&lt;=31,"18-31",IF(EmployeeData[[#This Row],[Age]]&lt;=45,"32-45",IF(EmployeeData[[#This Row],[Age]]&lt;=59,"46-59",IF(EmployeeData[[#This Row],[Age]]&lt;=73,"60-73"))))</f>
        <v>32-45</v>
      </c>
      <c r="I751">
        <v>4.5999999999999996</v>
      </c>
      <c r="J7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51">
        <v>1.7</v>
      </c>
      <c r="L751" s="2">
        <v>52500</v>
      </c>
      <c r="M751" s="3">
        <v>1.04</v>
      </c>
      <c r="N751" s="3" t="str">
        <f>IF(EmployeeData[[#This Row],[Compa-Ratio]]&lt;0.85,"less than 0.85",IF(EmployeeData[[#This Row],[Compa-Ratio]]&lt;1,"0.85-&lt;1.00",IF(EmployeeData[[#This Row],[Compa-Ratio]]&lt;1.15,"1.00-&lt;1.15",IF(EmployeeData[[#This Row],[Compa-Ratio]]&gt;=1.15,"1.15+"))))</f>
        <v>1.00-&lt;1.15</v>
      </c>
      <c r="O751" t="s">
        <v>25</v>
      </c>
      <c r="P751" t="s">
        <v>26</v>
      </c>
      <c r="Q751">
        <v>10</v>
      </c>
      <c r="R75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51">
        <v>80</v>
      </c>
      <c r="T751" t="str" cm="1">
        <f t="array" ref="T751">_xlfn.IFS(EmployeeData[[#This Row],[Engagement Score]]&lt;50,"Low",EmployeeData[[#This Row],[Engagement Score]]
&lt;70,"Moderate",
EmployeeData[[#This Row],[Engagement Score]]&lt;85,"High",TRUE,"Very high")</f>
        <v>High</v>
      </c>
      <c r="U751">
        <v>11</v>
      </c>
      <c r="V751">
        <v>2.6</v>
      </c>
      <c r="W751" t="s">
        <v>50</v>
      </c>
      <c r="X751" t="s">
        <v>38</v>
      </c>
      <c r="Y751">
        <v>39</v>
      </c>
      <c r="Z751" t="s">
        <v>26</v>
      </c>
      <c r="AA751">
        <f>IF(EmployeeData[[#This Row],[Attrition]]="Yes",1,0)</f>
        <v>0</v>
      </c>
    </row>
    <row r="752" spans="1:27">
      <c r="A752" t="s">
        <v>803</v>
      </c>
      <c r="B752" t="str">
        <f>VLOOKUP(EmployeeData[[#This Row],[Employee ID]],GenderData[#All],2,FALSE)</f>
        <v>Male</v>
      </c>
      <c r="C752" t="s">
        <v>48</v>
      </c>
      <c r="D752" t="s">
        <v>49</v>
      </c>
      <c r="E752" t="s">
        <v>73</v>
      </c>
      <c r="F752" t="s">
        <v>32</v>
      </c>
      <c r="G752">
        <v>42</v>
      </c>
      <c r="H752" t="str">
        <f>IF(EmployeeData[[#This Row],[Age]]&lt;=31,"18-31",IF(EmployeeData[[#This Row],[Age]]&lt;=45,"32-45",IF(EmployeeData[[#This Row],[Age]]&lt;=59,"46-59",IF(EmployeeData[[#This Row],[Age]]&lt;=73,"60-73"))))</f>
        <v>32-45</v>
      </c>
      <c r="I752">
        <v>7</v>
      </c>
      <c r="J7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52">
        <v>1.4</v>
      </c>
      <c r="L752" s="2">
        <v>61200</v>
      </c>
      <c r="M752" s="3">
        <v>0.99</v>
      </c>
      <c r="N752" s="3" t="str">
        <f>IF(EmployeeData[[#This Row],[Compa-Ratio]]&lt;0.85,"less than 0.85",IF(EmployeeData[[#This Row],[Compa-Ratio]]&lt;1,"0.85-&lt;1.00",IF(EmployeeData[[#This Row],[Compa-Ratio]]&lt;1.15,"1.00-&lt;1.15",IF(EmployeeData[[#This Row],[Compa-Ratio]]&gt;=1.15,"1.15+"))))</f>
        <v>0.85-&lt;1.00</v>
      </c>
      <c r="O752" t="s">
        <v>53</v>
      </c>
      <c r="P752" t="s">
        <v>38</v>
      </c>
      <c r="Q752">
        <v>15</v>
      </c>
      <c r="R7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2">
        <v>76</v>
      </c>
      <c r="T752" t="str" cm="1">
        <f t="array" ref="T752">_xlfn.IFS(EmployeeData[[#This Row],[Engagement Score]]&lt;50,"Low",EmployeeData[[#This Row],[Engagement Score]]
&lt;70,"Moderate",
EmployeeData[[#This Row],[Engagement Score]]&lt;85,"High",TRUE,"Very high")</f>
        <v>High</v>
      </c>
      <c r="U752">
        <v>3</v>
      </c>
      <c r="V752">
        <v>1.4</v>
      </c>
      <c r="W752" t="s">
        <v>33</v>
      </c>
      <c r="X752" t="s">
        <v>26</v>
      </c>
      <c r="Y752">
        <v>31</v>
      </c>
      <c r="Z752" t="s">
        <v>26</v>
      </c>
      <c r="AA752">
        <f>IF(EmployeeData[[#This Row],[Attrition]]="Yes",1,0)</f>
        <v>0</v>
      </c>
    </row>
    <row r="753" spans="1:27">
      <c r="A753" t="s">
        <v>804</v>
      </c>
      <c r="B753" t="str">
        <f>VLOOKUP(EmployeeData[[#This Row],[Employee ID]],GenderData[#All],2,FALSE)</f>
        <v>Male</v>
      </c>
      <c r="C753" t="s">
        <v>29</v>
      </c>
      <c r="D753" t="s">
        <v>30</v>
      </c>
      <c r="E753" t="s">
        <v>23</v>
      </c>
      <c r="F753" t="s">
        <v>24</v>
      </c>
      <c r="G753">
        <v>27</v>
      </c>
      <c r="H753" t="str">
        <f>IF(EmployeeData[[#This Row],[Age]]&lt;=31,"18-31",IF(EmployeeData[[#This Row],[Age]]&lt;=45,"32-45",IF(EmployeeData[[#This Row],[Age]]&lt;=59,"46-59",IF(EmployeeData[[#This Row],[Age]]&lt;=73,"60-73"))))</f>
        <v>18-31</v>
      </c>
      <c r="I753">
        <v>2.8</v>
      </c>
      <c r="J7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53">
        <v>1.2</v>
      </c>
      <c r="L753" s="2">
        <v>51200</v>
      </c>
      <c r="M753" s="3">
        <v>1.1200000000000001</v>
      </c>
      <c r="N753" s="3" t="str">
        <f>IF(EmployeeData[[#This Row],[Compa-Ratio]]&lt;0.85,"less than 0.85",IF(EmployeeData[[#This Row],[Compa-Ratio]]&lt;1,"0.85-&lt;1.00",IF(EmployeeData[[#This Row],[Compa-Ratio]]&lt;1.15,"1.00-&lt;1.15",IF(EmployeeData[[#This Row],[Compa-Ratio]]&gt;=1.15,"1.15+"))))</f>
        <v>1.00-&lt;1.15</v>
      </c>
      <c r="O753" t="s">
        <v>37</v>
      </c>
      <c r="P753" t="s">
        <v>26</v>
      </c>
      <c r="Q753">
        <v>14</v>
      </c>
      <c r="R75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3">
        <v>58</v>
      </c>
      <c r="T753" t="str" cm="1">
        <f t="array" ref="T753">_xlfn.IFS(EmployeeData[[#This Row],[Engagement Score]]&lt;50,"Low",EmployeeData[[#This Row],[Engagement Score]]
&lt;70,"Moderate",
EmployeeData[[#This Row],[Engagement Score]]&lt;85,"High",TRUE,"Very high")</f>
        <v>Moderate</v>
      </c>
      <c r="U753">
        <v>5</v>
      </c>
      <c r="V753">
        <v>4.2</v>
      </c>
      <c r="W753" t="s">
        <v>33</v>
      </c>
      <c r="X753" t="s">
        <v>26</v>
      </c>
      <c r="Y753">
        <v>12</v>
      </c>
      <c r="Z753" t="s">
        <v>26</v>
      </c>
      <c r="AA753">
        <f>IF(EmployeeData[[#This Row],[Attrition]]="Yes",1,0)</f>
        <v>0</v>
      </c>
    </row>
    <row r="754" spans="1:27">
      <c r="A754" t="s">
        <v>805</v>
      </c>
      <c r="B754" t="str">
        <f>VLOOKUP(EmployeeData[[#This Row],[Employee ID]],GenderData[#All],2,FALSE)</f>
        <v>Male</v>
      </c>
      <c r="C754" t="s">
        <v>40</v>
      </c>
      <c r="D754" t="s">
        <v>40</v>
      </c>
      <c r="E754" t="s">
        <v>45</v>
      </c>
      <c r="F754" t="s">
        <v>62</v>
      </c>
      <c r="G754">
        <v>47</v>
      </c>
      <c r="H754" t="str">
        <f>IF(EmployeeData[[#This Row],[Age]]&lt;=31,"18-31",IF(EmployeeData[[#This Row],[Age]]&lt;=45,"32-45",IF(EmployeeData[[#This Row],[Age]]&lt;=59,"46-59",IF(EmployeeData[[#This Row],[Age]]&lt;=73,"60-73"))))</f>
        <v>46-59</v>
      </c>
      <c r="I754">
        <v>1.9</v>
      </c>
      <c r="J75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54">
        <v>1.9</v>
      </c>
      <c r="L754" s="2">
        <v>34200</v>
      </c>
      <c r="M754" s="3">
        <v>1.03</v>
      </c>
      <c r="N754" s="3" t="str">
        <f>IF(EmployeeData[[#This Row],[Compa-Ratio]]&lt;0.85,"less than 0.85",IF(EmployeeData[[#This Row],[Compa-Ratio]]&lt;1,"0.85-&lt;1.00",IF(EmployeeData[[#This Row],[Compa-Ratio]]&lt;1.15,"1.00-&lt;1.15",IF(EmployeeData[[#This Row],[Compa-Ratio]]&gt;=1.15,"1.15+"))))</f>
        <v>1.00-&lt;1.15</v>
      </c>
      <c r="O754" t="s">
        <v>25</v>
      </c>
      <c r="P754" t="s">
        <v>26</v>
      </c>
      <c r="Q754">
        <v>1</v>
      </c>
      <c r="R75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54">
        <v>64</v>
      </c>
      <c r="T754" t="str" cm="1">
        <f t="array" ref="T754">_xlfn.IFS(EmployeeData[[#This Row],[Engagement Score]]&lt;50,"Low",EmployeeData[[#This Row],[Engagement Score]]
&lt;70,"Moderate",
EmployeeData[[#This Row],[Engagement Score]]&lt;85,"High",TRUE,"Very high")</f>
        <v>Moderate</v>
      </c>
      <c r="U754">
        <v>4</v>
      </c>
      <c r="V754">
        <v>11.6</v>
      </c>
      <c r="W754" t="s">
        <v>33</v>
      </c>
      <c r="X754" t="s">
        <v>26</v>
      </c>
      <c r="Y754">
        <v>16</v>
      </c>
      <c r="Z754" t="s">
        <v>26</v>
      </c>
      <c r="AA754">
        <f>IF(EmployeeData[[#This Row],[Attrition]]="Yes",1,0)</f>
        <v>0</v>
      </c>
    </row>
    <row r="755" spans="1:27">
      <c r="A755" t="s">
        <v>806</v>
      </c>
      <c r="B755" t="str">
        <f>VLOOKUP(EmployeeData[[#This Row],[Employee ID]],GenderData[#All],2,FALSE)</f>
        <v>Female</v>
      </c>
      <c r="C755" t="s">
        <v>66</v>
      </c>
      <c r="D755" t="s">
        <v>67</v>
      </c>
      <c r="E755" t="s">
        <v>31</v>
      </c>
      <c r="F755" t="s">
        <v>24</v>
      </c>
      <c r="G755">
        <v>59</v>
      </c>
      <c r="H755" t="str">
        <f>IF(EmployeeData[[#This Row],[Age]]&lt;=31,"18-31",IF(EmployeeData[[#This Row],[Age]]&lt;=45,"32-45",IF(EmployeeData[[#This Row],[Age]]&lt;=59,"46-59",IF(EmployeeData[[#This Row],[Age]]&lt;=73,"60-73"))))</f>
        <v>46-59</v>
      </c>
      <c r="I755">
        <v>7.3</v>
      </c>
      <c r="J75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55">
        <v>1.1000000000000001</v>
      </c>
      <c r="L755" s="2">
        <v>58800</v>
      </c>
      <c r="M755" s="3">
        <v>1.23</v>
      </c>
      <c r="N755" s="3" t="str">
        <f>IF(EmployeeData[[#This Row],[Compa-Ratio]]&lt;0.85,"less than 0.85",IF(EmployeeData[[#This Row],[Compa-Ratio]]&lt;1,"0.85-&lt;1.00",IF(EmployeeData[[#This Row],[Compa-Ratio]]&lt;1.15,"1.00-&lt;1.15",IF(EmployeeData[[#This Row],[Compa-Ratio]]&gt;=1.15,"1.15+"))))</f>
        <v>1.15+</v>
      </c>
      <c r="O755" t="s">
        <v>37</v>
      </c>
      <c r="P755" t="s">
        <v>26</v>
      </c>
      <c r="Q755">
        <v>13</v>
      </c>
      <c r="R7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5">
        <v>86</v>
      </c>
      <c r="T755" t="str" cm="1">
        <f t="array" ref="T755">_xlfn.IFS(EmployeeData[[#This Row],[Engagement Score]]&lt;50,"Low",EmployeeData[[#This Row],[Engagement Score]]
&lt;70,"Moderate",
EmployeeData[[#This Row],[Engagement Score]]&lt;85,"High",TRUE,"Very high")</f>
        <v>Very high</v>
      </c>
      <c r="U755">
        <v>7</v>
      </c>
      <c r="V755">
        <v>2</v>
      </c>
      <c r="W755" t="s">
        <v>33</v>
      </c>
      <c r="X755" t="s">
        <v>38</v>
      </c>
      <c r="Y755">
        <v>19</v>
      </c>
      <c r="Z755" t="s">
        <v>38</v>
      </c>
      <c r="AA755">
        <f>IF(EmployeeData[[#This Row],[Attrition]]="Yes",1,0)</f>
        <v>1</v>
      </c>
    </row>
    <row r="756" spans="1:27">
      <c r="A756" t="s">
        <v>807</v>
      </c>
      <c r="B756" t="str">
        <f>VLOOKUP(EmployeeData[[#This Row],[Employee ID]],GenderData[#All],2,FALSE)</f>
        <v>Male</v>
      </c>
      <c r="C756" t="s">
        <v>48</v>
      </c>
      <c r="D756" t="s">
        <v>49</v>
      </c>
      <c r="E756" t="s">
        <v>41</v>
      </c>
      <c r="F756" t="s">
        <v>59</v>
      </c>
      <c r="G756">
        <v>46</v>
      </c>
      <c r="H756" t="str">
        <f>IF(EmployeeData[[#This Row],[Age]]&lt;=31,"18-31",IF(EmployeeData[[#This Row],[Age]]&lt;=45,"32-45",IF(EmployeeData[[#This Row],[Age]]&lt;=59,"46-59",IF(EmployeeData[[#This Row],[Age]]&lt;=73,"60-73"))))</f>
        <v>46-59</v>
      </c>
      <c r="I756">
        <v>7</v>
      </c>
      <c r="J7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56">
        <v>3.6</v>
      </c>
      <c r="L756" s="2">
        <v>89200</v>
      </c>
      <c r="M756" s="3">
        <v>0.94</v>
      </c>
      <c r="N756" s="3" t="str">
        <f>IF(EmployeeData[[#This Row],[Compa-Ratio]]&lt;0.85,"less than 0.85",IF(EmployeeData[[#This Row],[Compa-Ratio]]&lt;1,"0.85-&lt;1.00",IF(EmployeeData[[#This Row],[Compa-Ratio]]&lt;1.15,"1.00-&lt;1.15",IF(EmployeeData[[#This Row],[Compa-Ratio]]&gt;=1.15,"1.15+"))))</f>
        <v>0.85-&lt;1.00</v>
      </c>
      <c r="O756" t="s">
        <v>37</v>
      </c>
      <c r="P756" t="s">
        <v>38</v>
      </c>
      <c r="Q756">
        <v>24</v>
      </c>
      <c r="R75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6">
        <v>68</v>
      </c>
      <c r="T756" t="str" cm="1">
        <f t="array" ref="T756">_xlfn.IFS(EmployeeData[[#This Row],[Engagement Score]]&lt;50,"Low",EmployeeData[[#This Row],[Engagement Score]]
&lt;70,"Moderate",
EmployeeData[[#This Row],[Engagement Score]]&lt;85,"High",TRUE,"Very high")</f>
        <v>Moderate</v>
      </c>
      <c r="U756">
        <v>1</v>
      </c>
      <c r="V756">
        <v>2.4</v>
      </c>
      <c r="W756" t="s">
        <v>27</v>
      </c>
      <c r="X756" t="s">
        <v>26</v>
      </c>
      <c r="Y756">
        <v>17</v>
      </c>
      <c r="Z756" t="s">
        <v>26</v>
      </c>
      <c r="AA756">
        <f>IF(EmployeeData[[#This Row],[Attrition]]="Yes",1,0)</f>
        <v>0</v>
      </c>
    </row>
    <row r="757" spans="1:27">
      <c r="A757" t="s">
        <v>808</v>
      </c>
      <c r="B757" t="str">
        <f>VLOOKUP(EmployeeData[[#This Row],[Employee ID]],GenderData[#All],2,FALSE)</f>
        <v>Female</v>
      </c>
      <c r="C757" t="s">
        <v>52</v>
      </c>
      <c r="D757" t="s">
        <v>30</v>
      </c>
      <c r="E757" t="s">
        <v>23</v>
      </c>
      <c r="F757" t="s">
        <v>36</v>
      </c>
      <c r="G757">
        <v>37</v>
      </c>
      <c r="H757" t="str">
        <f>IF(EmployeeData[[#This Row],[Age]]&lt;=31,"18-31",IF(EmployeeData[[#This Row],[Age]]&lt;=45,"32-45",IF(EmployeeData[[#This Row],[Age]]&lt;=59,"46-59",IF(EmployeeData[[#This Row],[Age]]&lt;=73,"60-73"))))</f>
        <v>32-45</v>
      </c>
      <c r="I757">
        <v>9.8000000000000007</v>
      </c>
      <c r="J75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57">
        <v>3.5</v>
      </c>
      <c r="L757" s="2">
        <v>96100</v>
      </c>
      <c r="M757" s="3">
        <v>1.24</v>
      </c>
      <c r="N757" s="3" t="str">
        <f>IF(EmployeeData[[#This Row],[Compa-Ratio]]&lt;0.85,"less than 0.85",IF(EmployeeData[[#This Row],[Compa-Ratio]]&lt;1,"0.85-&lt;1.00",IF(EmployeeData[[#This Row],[Compa-Ratio]]&lt;1.15,"1.00-&lt;1.15",IF(EmployeeData[[#This Row],[Compa-Ratio]]&gt;=1.15,"1.15+"))))</f>
        <v>1.15+</v>
      </c>
      <c r="O757" t="s">
        <v>37</v>
      </c>
      <c r="P757" t="s">
        <v>26</v>
      </c>
      <c r="Q757">
        <v>21</v>
      </c>
      <c r="R75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7">
        <v>71</v>
      </c>
      <c r="T757" t="str" cm="1">
        <f t="array" ref="T757">_xlfn.IFS(EmployeeData[[#This Row],[Engagement Score]]&lt;50,"Low",EmployeeData[[#This Row],[Engagement Score]]
&lt;70,"Moderate",
EmployeeData[[#This Row],[Engagement Score]]&lt;85,"High",TRUE,"Very high")</f>
        <v>High</v>
      </c>
      <c r="U757">
        <v>11</v>
      </c>
      <c r="V757">
        <v>2.7</v>
      </c>
      <c r="W757" t="s">
        <v>27</v>
      </c>
      <c r="X757" t="s">
        <v>38</v>
      </c>
      <c r="Y757">
        <v>42</v>
      </c>
      <c r="Z757" t="s">
        <v>26</v>
      </c>
      <c r="AA757">
        <f>IF(EmployeeData[[#This Row],[Attrition]]="Yes",1,0)</f>
        <v>0</v>
      </c>
    </row>
    <row r="758" spans="1:27">
      <c r="A758" t="s">
        <v>809</v>
      </c>
      <c r="B758" t="str">
        <f>VLOOKUP(EmployeeData[[#This Row],[Employee ID]],GenderData[#All],2,FALSE)</f>
        <v>Female</v>
      </c>
      <c r="C758" t="s">
        <v>40</v>
      </c>
      <c r="D758" t="s">
        <v>40</v>
      </c>
      <c r="E758" t="s">
        <v>45</v>
      </c>
      <c r="F758" t="s">
        <v>59</v>
      </c>
      <c r="G758">
        <v>35</v>
      </c>
      <c r="H758" t="str">
        <f>IF(EmployeeData[[#This Row],[Age]]&lt;=31,"18-31",IF(EmployeeData[[#This Row],[Age]]&lt;=45,"32-45",IF(EmployeeData[[#This Row],[Age]]&lt;=59,"46-59",IF(EmployeeData[[#This Row],[Age]]&lt;=73,"60-73"))))</f>
        <v>32-45</v>
      </c>
      <c r="I758">
        <v>2.4</v>
      </c>
      <c r="J75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58">
        <v>2.4</v>
      </c>
      <c r="L758" s="2">
        <v>98400</v>
      </c>
      <c r="M758" s="3">
        <v>1.02</v>
      </c>
      <c r="N758" s="3" t="str">
        <f>IF(EmployeeData[[#This Row],[Compa-Ratio]]&lt;0.85,"less than 0.85",IF(EmployeeData[[#This Row],[Compa-Ratio]]&lt;1,"0.85-&lt;1.00",IF(EmployeeData[[#This Row],[Compa-Ratio]]&lt;1.15,"1.00-&lt;1.15",IF(EmployeeData[[#This Row],[Compa-Ratio]]&gt;=1.15,"1.15+"))))</f>
        <v>1.00-&lt;1.15</v>
      </c>
      <c r="O758" t="s">
        <v>25</v>
      </c>
      <c r="P758" t="s">
        <v>26</v>
      </c>
      <c r="Q758">
        <v>22</v>
      </c>
      <c r="R75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8">
        <v>59</v>
      </c>
      <c r="T758" t="str" cm="1">
        <f t="array" ref="T758">_xlfn.IFS(EmployeeData[[#This Row],[Engagement Score]]&lt;50,"Low",EmployeeData[[#This Row],[Engagement Score]]
&lt;70,"Moderate",
EmployeeData[[#This Row],[Engagement Score]]&lt;85,"High",TRUE,"Very high")</f>
        <v>Moderate</v>
      </c>
      <c r="U758">
        <v>5</v>
      </c>
      <c r="V758">
        <v>2.1</v>
      </c>
      <c r="W758" t="s">
        <v>33</v>
      </c>
      <c r="X758" t="s">
        <v>38</v>
      </c>
      <c r="Y758">
        <v>1</v>
      </c>
      <c r="Z758" t="s">
        <v>26</v>
      </c>
      <c r="AA758">
        <f>IF(EmployeeData[[#This Row],[Attrition]]="Yes",1,0)</f>
        <v>0</v>
      </c>
    </row>
    <row r="759" spans="1:27">
      <c r="A759" t="s">
        <v>810</v>
      </c>
      <c r="B759" t="str">
        <f>VLOOKUP(EmployeeData[[#This Row],[Employee ID]],GenderData[#All],2,FALSE)</f>
        <v>Female</v>
      </c>
      <c r="C759" t="s">
        <v>40</v>
      </c>
      <c r="D759" t="s">
        <v>40</v>
      </c>
      <c r="E759" t="s">
        <v>23</v>
      </c>
      <c r="F759" t="s">
        <v>24</v>
      </c>
      <c r="G759">
        <v>36</v>
      </c>
      <c r="H759" t="str">
        <f>IF(EmployeeData[[#This Row],[Age]]&lt;=31,"18-31",IF(EmployeeData[[#This Row],[Age]]&lt;=45,"32-45",IF(EmployeeData[[#This Row],[Age]]&lt;=59,"46-59",IF(EmployeeData[[#This Row],[Age]]&lt;=73,"60-73"))))</f>
        <v>32-45</v>
      </c>
      <c r="I759">
        <v>3.3</v>
      </c>
      <c r="J7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59">
        <v>0.8</v>
      </c>
      <c r="L759" s="2">
        <v>40700</v>
      </c>
      <c r="M759" s="3">
        <v>0.84</v>
      </c>
      <c r="N759" s="3" t="str">
        <f>IF(EmployeeData[[#This Row],[Compa-Ratio]]&lt;0.85,"less than 0.85",IF(EmployeeData[[#This Row],[Compa-Ratio]]&lt;1,"0.85-&lt;1.00",IF(EmployeeData[[#This Row],[Compa-Ratio]]&lt;1.15,"1.00-&lt;1.15",IF(EmployeeData[[#This Row],[Compa-Ratio]]&gt;=1.15,"1.15+"))))</f>
        <v>less than 0.85</v>
      </c>
      <c r="O759" t="s">
        <v>25</v>
      </c>
      <c r="P759" t="s">
        <v>38</v>
      </c>
      <c r="Q759">
        <v>13</v>
      </c>
      <c r="R75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59">
        <v>76</v>
      </c>
      <c r="T759" t="str" cm="1">
        <f t="array" ref="T759">_xlfn.IFS(EmployeeData[[#This Row],[Engagement Score]]&lt;50,"Low",EmployeeData[[#This Row],[Engagement Score]]
&lt;70,"Moderate",
EmployeeData[[#This Row],[Engagement Score]]&lt;85,"High",TRUE,"Very high")</f>
        <v>High</v>
      </c>
      <c r="U759">
        <v>4</v>
      </c>
      <c r="V759">
        <v>4</v>
      </c>
      <c r="W759" t="s">
        <v>33</v>
      </c>
      <c r="X759" t="s">
        <v>26</v>
      </c>
      <c r="Y759">
        <v>32</v>
      </c>
      <c r="Z759" t="s">
        <v>26</v>
      </c>
      <c r="AA759">
        <f>IF(EmployeeData[[#This Row],[Attrition]]="Yes",1,0)</f>
        <v>0</v>
      </c>
    </row>
    <row r="760" spans="1:27">
      <c r="A760" t="s">
        <v>811</v>
      </c>
      <c r="B760" t="str">
        <f>VLOOKUP(EmployeeData[[#This Row],[Employee ID]],GenderData[#All],2,FALSE)</f>
        <v>Male</v>
      </c>
      <c r="C760" t="s">
        <v>29</v>
      </c>
      <c r="D760" t="s">
        <v>30</v>
      </c>
      <c r="E760" t="s">
        <v>45</v>
      </c>
      <c r="F760" t="s">
        <v>62</v>
      </c>
      <c r="G760">
        <v>31</v>
      </c>
      <c r="H760" t="str">
        <f>IF(EmployeeData[[#This Row],[Age]]&lt;=31,"18-31",IF(EmployeeData[[#This Row],[Age]]&lt;=45,"32-45",IF(EmployeeData[[#This Row],[Age]]&lt;=59,"46-59",IF(EmployeeData[[#This Row],[Age]]&lt;=73,"60-73"))))</f>
        <v>18-31</v>
      </c>
      <c r="I760">
        <v>7.5</v>
      </c>
      <c r="J76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60">
        <v>2.5</v>
      </c>
      <c r="L760" s="2">
        <v>41400</v>
      </c>
      <c r="M760" s="3">
        <v>1.1599999999999999</v>
      </c>
      <c r="N760" s="3" t="str">
        <f>IF(EmployeeData[[#This Row],[Compa-Ratio]]&lt;0.85,"less than 0.85",IF(EmployeeData[[#This Row],[Compa-Ratio]]&lt;1,"0.85-&lt;1.00",IF(EmployeeData[[#This Row],[Compa-Ratio]]&lt;1.15,"1.00-&lt;1.15",IF(EmployeeData[[#This Row],[Compa-Ratio]]&gt;=1.15,"1.15+"))))</f>
        <v>1.15+</v>
      </c>
      <c r="O760" t="s">
        <v>75</v>
      </c>
      <c r="P760" t="s">
        <v>26</v>
      </c>
      <c r="Q760">
        <v>10</v>
      </c>
      <c r="R76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60">
        <v>67</v>
      </c>
      <c r="T760" t="str" cm="1">
        <f t="array" ref="T760">_xlfn.IFS(EmployeeData[[#This Row],[Engagement Score]]&lt;50,"Low",EmployeeData[[#This Row],[Engagement Score]]
&lt;70,"Moderate",
EmployeeData[[#This Row],[Engagement Score]]&lt;85,"High",TRUE,"Very high")</f>
        <v>Moderate</v>
      </c>
      <c r="U760">
        <v>4</v>
      </c>
      <c r="V760">
        <v>5.6</v>
      </c>
      <c r="W760" t="s">
        <v>33</v>
      </c>
      <c r="X760" t="s">
        <v>26</v>
      </c>
      <c r="Y760">
        <v>8</v>
      </c>
      <c r="Z760" t="s">
        <v>26</v>
      </c>
      <c r="AA760">
        <f>IF(EmployeeData[[#This Row],[Attrition]]="Yes",1,0)</f>
        <v>0</v>
      </c>
    </row>
    <row r="761" spans="1:27">
      <c r="A761" t="s">
        <v>812</v>
      </c>
      <c r="B761" t="str">
        <f>VLOOKUP(EmployeeData[[#This Row],[Employee ID]],GenderData[#All],2,FALSE)</f>
        <v>Female</v>
      </c>
      <c r="C761" t="s">
        <v>52</v>
      </c>
      <c r="D761" t="s">
        <v>30</v>
      </c>
      <c r="E761" t="s">
        <v>23</v>
      </c>
      <c r="F761" t="s">
        <v>32</v>
      </c>
      <c r="G761">
        <v>40</v>
      </c>
      <c r="H761" t="str">
        <f>IF(EmployeeData[[#This Row],[Age]]&lt;=31,"18-31",IF(EmployeeData[[#This Row],[Age]]&lt;=45,"32-45",IF(EmployeeData[[#This Row],[Age]]&lt;=59,"46-59",IF(EmployeeData[[#This Row],[Age]]&lt;=73,"60-73"))))</f>
        <v>32-45</v>
      </c>
      <c r="I761">
        <v>2.7</v>
      </c>
      <c r="J76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61">
        <v>2.7</v>
      </c>
      <c r="L761" s="2">
        <v>62900</v>
      </c>
      <c r="M761" s="3">
        <v>1.03</v>
      </c>
      <c r="N761" s="3" t="str">
        <f>IF(EmployeeData[[#This Row],[Compa-Ratio]]&lt;0.85,"less than 0.85",IF(EmployeeData[[#This Row],[Compa-Ratio]]&lt;1,"0.85-&lt;1.00",IF(EmployeeData[[#This Row],[Compa-Ratio]]&lt;1.15,"1.00-&lt;1.15",IF(EmployeeData[[#This Row],[Compa-Ratio]]&gt;=1.15,"1.15+"))))</f>
        <v>1.00-&lt;1.15</v>
      </c>
      <c r="O761" t="s">
        <v>37</v>
      </c>
      <c r="P761" t="s">
        <v>26</v>
      </c>
      <c r="Q761">
        <v>27</v>
      </c>
      <c r="R76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61">
        <v>81</v>
      </c>
      <c r="T761" t="str" cm="1">
        <f t="array" ref="T761">_xlfn.IFS(EmployeeData[[#This Row],[Engagement Score]]&lt;50,"Low",EmployeeData[[#This Row],[Engagement Score]]
&lt;70,"Moderate",
EmployeeData[[#This Row],[Engagement Score]]&lt;85,"High",TRUE,"Very high")</f>
        <v>High</v>
      </c>
      <c r="U761">
        <v>9</v>
      </c>
      <c r="V761">
        <v>1.7</v>
      </c>
      <c r="W761" t="s">
        <v>33</v>
      </c>
      <c r="X761" t="s">
        <v>26</v>
      </c>
      <c r="Y761">
        <v>12</v>
      </c>
      <c r="Z761" t="s">
        <v>26</v>
      </c>
      <c r="AA761">
        <f>IF(EmployeeData[[#This Row],[Attrition]]="Yes",1,0)</f>
        <v>0</v>
      </c>
    </row>
    <row r="762" spans="1:27">
      <c r="A762" t="s">
        <v>813</v>
      </c>
      <c r="B762" t="str">
        <f>VLOOKUP(EmployeeData[[#This Row],[Employee ID]],GenderData[#All],2,FALSE)</f>
        <v>Female</v>
      </c>
      <c r="C762" t="s">
        <v>43</v>
      </c>
      <c r="D762" t="s">
        <v>44</v>
      </c>
      <c r="E762" t="s">
        <v>31</v>
      </c>
      <c r="F762" t="s">
        <v>24</v>
      </c>
      <c r="G762">
        <v>28</v>
      </c>
      <c r="H762" t="str">
        <f>IF(EmployeeData[[#This Row],[Age]]&lt;=31,"18-31",IF(EmployeeData[[#This Row],[Age]]&lt;=45,"32-45",IF(EmployeeData[[#This Row],[Age]]&lt;=59,"46-59",IF(EmployeeData[[#This Row],[Age]]&lt;=73,"60-73"))))</f>
        <v>18-31</v>
      </c>
      <c r="I762">
        <v>6.1</v>
      </c>
      <c r="J76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62">
        <v>3.8</v>
      </c>
      <c r="L762" s="2">
        <v>52500</v>
      </c>
      <c r="M762" s="3">
        <v>1.08</v>
      </c>
      <c r="N762" s="3" t="str">
        <f>IF(EmployeeData[[#This Row],[Compa-Ratio]]&lt;0.85,"less than 0.85",IF(EmployeeData[[#This Row],[Compa-Ratio]]&lt;1,"0.85-&lt;1.00",IF(EmployeeData[[#This Row],[Compa-Ratio]]&lt;1.15,"1.00-&lt;1.15",IF(EmployeeData[[#This Row],[Compa-Ratio]]&gt;=1.15,"1.15+"))))</f>
        <v>1.00-&lt;1.15</v>
      </c>
      <c r="O762" t="s">
        <v>37</v>
      </c>
      <c r="P762" t="s">
        <v>26</v>
      </c>
      <c r="Q762">
        <v>12</v>
      </c>
      <c r="R76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62">
        <v>78</v>
      </c>
      <c r="T762" t="str" cm="1">
        <f t="array" ref="T762">_xlfn.IFS(EmployeeData[[#This Row],[Engagement Score]]&lt;50,"Low",EmployeeData[[#This Row],[Engagement Score]]
&lt;70,"Moderate",
EmployeeData[[#This Row],[Engagement Score]]&lt;85,"High",TRUE,"Very high")</f>
        <v>High</v>
      </c>
      <c r="U762">
        <v>6</v>
      </c>
      <c r="V762">
        <v>2.7</v>
      </c>
      <c r="W762" t="s">
        <v>33</v>
      </c>
      <c r="X762" t="s">
        <v>26</v>
      </c>
      <c r="Y762">
        <v>0</v>
      </c>
      <c r="Z762" t="s">
        <v>26</v>
      </c>
      <c r="AA762">
        <f>IF(EmployeeData[[#This Row],[Attrition]]="Yes",1,0)</f>
        <v>0</v>
      </c>
    </row>
    <row r="763" spans="1:27">
      <c r="A763" t="s">
        <v>814</v>
      </c>
      <c r="B763" t="str">
        <f>VLOOKUP(EmployeeData[[#This Row],[Employee ID]],GenderData[#All],2,FALSE)</f>
        <v>Female</v>
      </c>
      <c r="C763" t="s">
        <v>66</v>
      </c>
      <c r="D763" t="s">
        <v>67</v>
      </c>
      <c r="E763" t="s">
        <v>23</v>
      </c>
      <c r="F763" t="s">
        <v>36</v>
      </c>
      <c r="G763">
        <v>21</v>
      </c>
      <c r="H763" t="str">
        <f>IF(EmployeeData[[#This Row],[Age]]&lt;=31,"18-31",IF(EmployeeData[[#This Row],[Age]]&lt;=45,"32-45",IF(EmployeeData[[#This Row],[Age]]&lt;=59,"46-59",IF(EmployeeData[[#This Row],[Age]]&lt;=73,"60-73"))))</f>
        <v>18-31</v>
      </c>
      <c r="I763">
        <v>3.4</v>
      </c>
      <c r="J76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63">
        <v>3.4</v>
      </c>
      <c r="L763" s="2">
        <v>88500</v>
      </c>
      <c r="M763" s="3">
        <v>1.1299999999999999</v>
      </c>
      <c r="N763" s="3" t="str">
        <f>IF(EmployeeData[[#This Row],[Compa-Ratio]]&lt;0.85,"less than 0.85",IF(EmployeeData[[#This Row],[Compa-Ratio]]&lt;1,"0.85-&lt;1.00",IF(EmployeeData[[#This Row],[Compa-Ratio]]&lt;1.15,"1.00-&lt;1.15",IF(EmployeeData[[#This Row],[Compa-Ratio]]&gt;=1.15,"1.15+"))))</f>
        <v>1.00-&lt;1.15</v>
      </c>
      <c r="O763" t="s">
        <v>53</v>
      </c>
      <c r="P763" t="s">
        <v>38</v>
      </c>
      <c r="Q763">
        <v>19</v>
      </c>
      <c r="R7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63">
        <v>68</v>
      </c>
      <c r="T763" t="str" cm="1">
        <f t="array" ref="T763">_xlfn.IFS(EmployeeData[[#This Row],[Engagement Score]]&lt;50,"Low",EmployeeData[[#This Row],[Engagement Score]]
&lt;70,"Moderate",
EmployeeData[[#This Row],[Engagement Score]]&lt;85,"High",TRUE,"Very high")</f>
        <v>Moderate</v>
      </c>
      <c r="U763">
        <v>4</v>
      </c>
      <c r="V763">
        <v>4.4000000000000004</v>
      </c>
      <c r="W763" t="s">
        <v>27</v>
      </c>
      <c r="X763" t="s">
        <v>26</v>
      </c>
      <c r="Y763">
        <v>17</v>
      </c>
      <c r="Z763" t="s">
        <v>26</v>
      </c>
      <c r="AA763">
        <f>IF(EmployeeData[[#This Row],[Attrition]]="Yes",1,0)</f>
        <v>0</v>
      </c>
    </row>
    <row r="764" spans="1:27">
      <c r="A764" t="s">
        <v>815</v>
      </c>
      <c r="B764" t="str">
        <f>VLOOKUP(EmployeeData[[#This Row],[Employee ID]],GenderData[#All],2,FALSE)</f>
        <v>Male</v>
      </c>
      <c r="C764" t="s">
        <v>43</v>
      </c>
      <c r="D764" t="s">
        <v>44</v>
      </c>
      <c r="E764" t="s">
        <v>45</v>
      </c>
      <c r="F764" t="s">
        <v>62</v>
      </c>
      <c r="G764">
        <v>40</v>
      </c>
      <c r="H764" t="str">
        <f>IF(EmployeeData[[#This Row],[Age]]&lt;=31,"18-31",IF(EmployeeData[[#This Row],[Age]]&lt;=45,"32-45",IF(EmployeeData[[#This Row],[Age]]&lt;=59,"46-59",IF(EmployeeData[[#This Row],[Age]]&lt;=73,"60-73"))))</f>
        <v>32-45</v>
      </c>
      <c r="I764">
        <v>4.9000000000000004</v>
      </c>
      <c r="J76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64">
        <v>2.1</v>
      </c>
      <c r="L764" s="2">
        <v>37300</v>
      </c>
      <c r="M764" s="3">
        <v>1.03</v>
      </c>
      <c r="N764" s="3" t="str">
        <f>IF(EmployeeData[[#This Row],[Compa-Ratio]]&lt;0.85,"less than 0.85",IF(EmployeeData[[#This Row],[Compa-Ratio]]&lt;1,"0.85-&lt;1.00",IF(EmployeeData[[#This Row],[Compa-Ratio]]&lt;1.15,"1.00-&lt;1.15",IF(EmployeeData[[#This Row],[Compa-Ratio]]&gt;=1.15,"1.15+"))))</f>
        <v>1.00-&lt;1.15</v>
      </c>
      <c r="O764" t="s">
        <v>25</v>
      </c>
      <c r="P764" t="s">
        <v>26</v>
      </c>
      <c r="Q764">
        <v>17</v>
      </c>
      <c r="R76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64">
        <v>70</v>
      </c>
      <c r="T764" t="str" cm="1">
        <f t="array" ref="T764">_xlfn.IFS(EmployeeData[[#This Row],[Engagement Score]]&lt;50,"Low",EmployeeData[[#This Row],[Engagement Score]]
&lt;70,"Moderate",
EmployeeData[[#This Row],[Engagement Score]]&lt;85,"High",TRUE,"Very high")</f>
        <v>High</v>
      </c>
      <c r="U764">
        <v>4</v>
      </c>
      <c r="V764">
        <v>1.3</v>
      </c>
      <c r="W764" t="s">
        <v>33</v>
      </c>
      <c r="X764" t="s">
        <v>38</v>
      </c>
      <c r="Y764">
        <v>42</v>
      </c>
      <c r="Z764" t="s">
        <v>26</v>
      </c>
      <c r="AA764">
        <f>IF(EmployeeData[[#This Row],[Attrition]]="Yes",1,0)</f>
        <v>0</v>
      </c>
    </row>
    <row r="765" spans="1:27">
      <c r="A765" t="s">
        <v>816</v>
      </c>
      <c r="B765" t="str">
        <f>VLOOKUP(EmployeeData[[#This Row],[Employee ID]],GenderData[#All],2,FALSE)</f>
        <v>Male</v>
      </c>
      <c r="C765" t="s">
        <v>35</v>
      </c>
      <c r="D765" t="s">
        <v>22</v>
      </c>
      <c r="E765" t="s">
        <v>45</v>
      </c>
      <c r="F765" t="s">
        <v>24</v>
      </c>
      <c r="G765">
        <v>38</v>
      </c>
      <c r="H765" t="str">
        <f>IF(EmployeeData[[#This Row],[Age]]&lt;=31,"18-31",IF(EmployeeData[[#This Row],[Age]]&lt;=45,"32-45",IF(EmployeeData[[#This Row],[Age]]&lt;=59,"46-59",IF(EmployeeData[[#This Row],[Age]]&lt;=73,"60-73"))))</f>
        <v>32-45</v>
      </c>
      <c r="I765">
        <v>1.5</v>
      </c>
      <c r="J76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65">
        <v>1.5</v>
      </c>
      <c r="L765" s="2">
        <v>44900</v>
      </c>
      <c r="M765" s="3">
        <v>0.96</v>
      </c>
      <c r="N765" s="3" t="str">
        <f>IF(EmployeeData[[#This Row],[Compa-Ratio]]&lt;0.85,"less than 0.85",IF(EmployeeData[[#This Row],[Compa-Ratio]]&lt;1,"0.85-&lt;1.00",IF(EmployeeData[[#This Row],[Compa-Ratio]]&lt;1.15,"1.00-&lt;1.15",IF(EmployeeData[[#This Row],[Compa-Ratio]]&gt;=1.15,"1.15+"))))</f>
        <v>0.85-&lt;1.00</v>
      </c>
      <c r="O765" t="s">
        <v>37</v>
      </c>
      <c r="P765" t="s">
        <v>26</v>
      </c>
      <c r="Q765">
        <v>29</v>
      </c>
      <c r="R76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65">
        <v>61</v>
      </c>
      <c r="T765" t="str" cm="1">
        <f t="array" ref="T765">_xlfn.IFS(EmployeeData[[#This Row],[Engagement Score]]&lt;50,"Low",EmployeeData[[#This Row],[Engagement Score]]
&lt;70,"Moderate",
EmployeeData[[#This Row],[Engagement Score]]&lt;85,"High",TRUE,"Very high")</f>
        <v>Moderate</v>
      </c>
      <c r="U765">
        <v>4</v>
      </c>
      <c r="V765">
        <v>0.9</v>
      </c>
      <c r="W765" t="s">
        <v>33</v>
      </c>
      <c r="X765" t="s">
        <v>26</v>
      </c>
      <c r="Y765">
        <v>27</v>
      </c>
      <c r="Z765" t="s">
        <v>26</v>
      </c>
      <c r="AA765">
        <f>IF(EmployeeData[[#This Row],[Attrition]]="Yes",1,0)</f>
        <v>0</v>
      </c>
    </row>
    <row r="766" spans="1:27">
      <c r="A766" t="s">
        <v>817</v>
      </c>
      <c r="B766" t="str">
        <f>VLOOKUP(EmployeeData[[#This Row],[Employee ID]],GenderData[#All],2,FALSE)</f>
        <v>Male</v>
      </c>
      <c r="C766" t="s">
        <v>48</v>
      </c>
      <c r="D766" t="s">
        <v>49</v>
      </c>
      <c r="E766" t="s">
        <v>41</v>
      </c>
      <c r="F766" t="s">
        <v>24</v>
      </c>
      <c r="G766">
        <v>33</v>
      </c>
      <c r="H766" t="str">
        <f>IF(EmployeeData[[#This Row],[Age]]&lt;=31,"18-31",IF(EmployeeData[[#This Row],[Age]]&lt;=45,"32-45",IF(EmployeeData[[#This Row],[Age]]&lt;=59,"46-59",IF(EmployeeData[[#This Row],[Age]]&lt;=73,"60-73"))))</f>
        <v>32-45</v>
      </c>
      <c r="I766">
        <v>4.2</v>
      </c>
      <c r="J76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66">
        <v>4.2</v>
      </c>
      <c r="L766" s="2">
        <v>53200</v>
      </c>
      <c r="M766" s="3">
        <v>1.08</v>
      </c>
      <c r="N766" s="3" t="str">
        <f>IF(EmployeeData[[#This Row],[Compa-Ratio]]&lt;0.85,"less than 0.85",IF(EmployeeData[[#This Row],[Compa-Ratio]]&lt;1,"0.85-&lt;1.00",IF(EmployeeData[[#This Row],[Compa-Ratio]]&lt;1.15,"1.00-&lt;1.15",IF(EmployeeData[[#This Row],[Compa-Ratio]]&gt;=1.15,"1.15+"))))</f>
        <v>1.00-&lt;1.15</v>
      </c>
      <c r="O766" t="s">
        <v>53</v>
      </c>
      <c r="P766" t="s">
        <v>26</v>
      </c>
      <c r="Q766">
        <v>25</v>
      </c>
      <c r="R76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66">
        <v>48</v>
      </c>
      <c r="T766" t="str" cm="1">
        <f t="array" ref="T766">_xlfn.IFS(EmployeeData[[#This Row],[Engagement Score]]&lt;50,"Low",EmployeeData[[#This Row],[Engagement Score]]
&lt;70,"Moderate",
EmployeeData[[#This Row],[Engagement Score]]&lt;85,"High",TRUE,"Very high")</f>
        <v>Low</v>
      </c>
      <c r="U766">
        <v>7</v>
      </c>
      <c r="V766">
        <v>1.7</v>
      </c>
      <c r="W766" t="s">
        <v>33</v>
      </c>
      <c r="X766" t="s">
        <v>38</v>
      </c>
      <c r="Y766">
        <v>10</v>
      </c>
      <c r="Z766" t="s">
        <v>38</v>
      </c>
      <c r="AA766">
        <f>IF(EmployeeData[[#This Row],[Attrition]]="Yes",1,0)</f>
        <v>1</v>
      </c>
    </row>
    <row r="767" spans="1:27">
      <c r="A767" t="s">
        <v>818</v>
      </c>
      <c r="B767" t="str">
        <f>VLOOKUP(EmployeeData[[#This Row],[Employee ID]],GenderData[#All],2,FALSE)</f>
        <v>Female</v>
      </c>
      <c r="C767" t="s">
        <v>40</v>
      </c>
      <c r="D767" t="s">
        <v>40</v>
      </c>
      <c r="E767" t="s">
        <v>45</v>
      </c>
      <c r="F767" t="s">
        <v>24</v>
      </c>
      <c r="G767">
        <v>26</v>
      </c>
      <c r="H767" t="str">
        <f>IF(EmployeeData[[#This Row],[Age]]&lt;=31,"18-31",IF(EmployeeData[[#This Row],[Age]]&lt;=45,"32-45",IF(EmployeeData[[#This Row],[Age]]&lt;=59,"46-59",IF(EmployeeData[[#This Row],[Age]]&lt;=73,"60-73"))))</f>
        <v>18-31</v>
      </c>
      <c r="I767">
        <v>8.5</v>
      </c>
      <c r="J76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67">
        <v>2.6</v>
      </c>
      <c r="L767" s="2">
        <v>48000</v>
      </c>
      <c r="M767" s="3">
        <v>1</v>
      </c>
      <c r="N767" s="3" t="str">
        <f>IF(EmployeeData[[#This Row],[Compa-Ratio]]&lt;0.85,"less than 0.85",IF(EmployeeData[[#This Row],[Compa-Ratio]]&lt;1,"0.85-&lt;1.00",IF(EmployeeData[[#This Row],[Compa-Ratio]]&lt;1.15,"1.00-&lt;1.15",IF(EmployeeData[[#This Row],[Compa-Ratio]]&gt;=1.15,"1.15+"))))</f>
        <v>1.00-&lt;1.15</v>
      </c>
      <c r="O767" t="s">
        <v>25</v>
      </c>
      <c r="P767" t="s">
        <v>38</v>
      </c>
      <c r="Q767">
        <v>4</v>
      </c>
      <c r="R76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67">
        <v>67</v>
      </c>
      <c r="T767" t="str" cm="1">
        <f t="array" ref="T767">_xlfn.IFS(EmployeeData[[#This Row],[Engagement Score]]&lt;50,"Low",EmployeeData[[#This Row],[Engagement Score]]
&lt;70,"Moderate",
EmployeeData[[#This Row],[Engagement Score]]&lt;85,"High",TRUE,"Very high")</f>
        <v>Moderate</v>
      </c>
      <c r="U767">
        <v>3</v>
      </c>
      <c r="V767">
        <v>4.5</v>
      </c>
      <c r="W767" t="s">
        <v>33</v>
      </c>
      <c r="X767" t="s">
        <v>26</v>
      </c>
      <c r="Y767">
        <v>36</v>
      </c>
      <c r="Z767" t="s">
        <v>26</v>
      </c>
      <c r="AA767">
        <f>IF(EmployeeData[[#This Row],[Attrition]]="Yes",1,0)</f>
        <v>0</v>
      </c>
    </row>
    <row r="768" spans="1:27">
      <c r="A768" t="s">
        <v>819</v>
      </c>
      <c r="B768" t="str">
        <f>VLOOKUP(EmployeeData[[#This Row],[Employee ID]],GenderData[#All],2,FALSE)</f>
        <v>Male</v>
      </c>
      <c r="C768" t="s">
        <v>52</v>
      </c>
      <c r="D768" t="s">
        <v>30</v>
      </c>
      <c r="E768" t="s">
        <v>23</v>
      </c>
      <c r="F768" t="s">
        <v>32</v>
      </c>
      <c r="G768">
        <v>41</v>
      </c>
      <c r="H768" t="str">
        <f>IF(EmployeeData[[#This Row],[Age]]&lt;=31,"18-31",IF(EmployeeData[[#This Row],[Age]]&lt;=45,"32-45",IF(EmployeeData[[#This Row],[Age]]&lt;=59,"46-59",IF(EmployeeData[[#This Row],[Age]]&lt;=73,"60-73"))))</f>
        <v>32-45</v>
      </c>
      <c r="I768">
        <v>6.6</v>
      </c>
      <c r="J76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68">
        <v>2.6</v>
      </c>
      <c r="L768" s="2">
        <v>66700</v>
      </c>
      <c r="M768" s="3">
        <v>1.1299999999999999</v>
      </c>
      <c r="N768" s="3" t="str">
        <f>IF(EmployeeData[[#This Row],[Compa-Ratio]]&lt;0.85,"less than 0.85",IF(EmployeeData[[#This Row],[Compa-Ratio]]&lt;1,"0.85-&lt;1.00",IF(EmployeeData[[#This Row],[Compa-Ratio]]&lt;1.15,"1.00-&lt;1.15",IF(EmployeeData[[#This Row],[Compa-Ratio]]&gt;=1.15,"1.15+"))))</f>
        <v>1.00-&lt;1.15</v>
      </c>
      <c r="O768" t="s">
        <v>25</v>
      </c>
      <c r="P768" t="s">
        <v>38</v>
      </c>
      <c r="Q768">
        <v>5</v>
      </c>
      <c r="R76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68">
        <v>79</v>
      </c>
      <c r="T768" t="str" cm="1">
        <f t="array" ref="T768">_xlfn.IFS(EmployeeData[[#This Row],[Engagement Score]]&lt;50,"Low",EmployeeData[[#This Row],[Engagement Score]]
&lt;70,"Moderate",
EmployeeData[[#This Row],[Engagement Score]]&lt;85,"High",TRUE,"Very high")</f>
        <v>High</v>
      </c>
      <c r="U768">
        <v>7</v>
      </c>
      <c r="V768">
        <v>1.2</v>
      </c>
      <c r="W768" t="s">
        <v>50</v>
      </c>
      <c r="X768" t="s">
        <v>38</v>
      </c>
      <c r="Y768">
        <v>39</v>
      </c>
      <c r="Z768" t="s">
        <v>26</v>
      </c>
      <c r="AA768">
        <f>IF(EmployeeData[[#This Row],[Attrition]]="Yes",1,0)</f>
        <v>0</v>
      </c>
    </row>
    <row r="769" spans="1:27">
      <c r="A769" t="s">
        <v>820</v>
      </c>
      <c r="B769" t="str">
        <f>VLOOKUP(EmployeeData[[#This Row],[Employee ID]],GenderData[#All],2,FALSE)</f>
        <v>Female</v>
      </c>
      <c r="C769" t="s">
        <v>52</v>
      </c>
      <c r="D769" t="s">
        <v>30</v>
      </c>
      <c r="E769" t="s">
        <v>23</v>
      </c>
      <c r="F769" t="s">
        <v>24</v>
      </c>
      <c r="G769">
        <v>29</v>
      </c>
      <c r="H769" t="str">
        <f>IF(EmployeeData[[#This Row],[Age]]&lt;=31,"18-31",IF(EmployeeData[[#This Row],[Age]]&lt;=45,"32-45",IF(EmployeeData[[#This Row],[Age]]&lt;=59,"46-59",IF(EmployeeData[[#This Row],[Age]]&lt;=73,"60-73"))))</f>
        <v>18-31</v>
      </c>
      <c r="I769">
        <v>1.8</v>
      </c>
      <c r="J76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69">
        <v>1.8</v>
      </c>
      <c r="L769" s="2">
        <v>36600</v>
      </c>
      <c r="M769" s="3">
        <v>0.8</v>
      </c>
      <c r="N769" s="3" t="str">
        <f>IF(EmployeeData[[#This Row],[Compa-Ratio]]&lt;0.85,"less than 0.85",IF(EmployeeData[[#This Row],[Compa-Ratio]]&lt;1,"0.85-&lt;1.00",IF(EmployeeData[[#This Row],[Compa-Ratio]]&lt;1.15,"1.00-&lt;1.15",IF(EmployeeData[[#This Row],[Compa-Ratio]]&gt;=1.15,"1.15+"))))</f>
        <v>less than 0.85</v>
      </c>
      <c r="O769" t="s">
        <v>53</v>
      </c>
      <c r="P769" t="s">
        <v>26</v>
      </c>
      <c r="Q769">
        <v>21</v>
      </c>
      <c r="R76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69">
        <v>71</v>
      </c>
      <c r="T769" t="str" cm="1">
        <f t="array" ref="T769">_xlfn.IFS(EmployeeData[[#This Row],[Engagement Score]]&lt;50,"Low",EmployeeData[[#This Row],[Engagement Score]]
&lt;70,"Moderate",
EmployeeData[[#This Row],[Engagement Score]]&lt;85,"High",TRUE,"Very high")</f>
        <v>High</v>
      </c>
      <c r="U769">
        <v>2</v>
      </c>
      <c r="V769">
        <v>1.8</v>
      </c>
      <c r="W769" t="s">
        <v>33</v>
      </c>
      <c r="X769" t="s">
        <v>26</v>
      </c>
      <c r="Y769">
        <v>25</v>
      </c>
      <c r="Z769" t="s">
        <v>26</v>
      </c>
      <c r="AA769">
        <f>IF(EmployeeData[[#This Row],[Attrition]]="Yes",1,0)</f>
        <v>0</v>
      </c>
    </row>
    <row r="770" spans="1:27">
      <c r="A770" t="s">
        <v>821</v>
      </c>
      <c r="B770" t="str">
        <f>VLOOKUP(EmployeeData[[#This Row],[Employee ID]],GenderData[#All],2,FALSE)</f>
        <v>Male</v>
      </c>
      <c r="C770" t="s">
        <v>66</v>
      </c>
      <c r="D770" t="s">
        <v>67</v>
      </c>
      <c r="E770" t="s">
        <v>23</v>
      </c>
      <c r="F770" t="s">
        <v>24</v>
      </c>
      <c r="G770">
        <v>37</v>
      </c>
      <c r="H770" t="str">
        <f>IF(EmployeeData[[#This Row],[Age]]&lt;=31,"18-31",IF(EmployeeData[[#This Row],[Age]]&lt;=45,"32-45",IF(EmployeeData[[#This Row],[Age]]&lt;=59,"46-59",IF(EmployeeData[[#This Row],[Age]]&lt;=73,"60-73"))))</f>
        <v>32-45</v>
      </c>
      <c r="I770">
        <v>11.4</v>
      </c>
      <c r="J770"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70">
        <v>1.6</v>
      </c>
      <c r="L770" s="2">
        <v>50400</v>
      </c>
      <c r="M770" s="3">
        <v>1.0900000000000001</v>
      </c>
      <c r="N770" s="3" t="str">
        <f>IF(EmployeeData[[#This Row],[Compa-Ratio]]&lt;0.85,"less than 0.85",IF(EmployeeData[[#This Row],[Compa-Ratio]]&lt;1,"0.85-&lt;1.00",IF(EmployeeData[[#This Row],[Compa-Ratio]]&lt;1.15,"1.00-&lt;1.15",IF(EmployeeData[[#This Row],[Compa-Ratio]]&gt;=1.15,"1.15+"))))</f>
        <v>1.00-&lt;1.15</v>
      </c>
      <c r="O770" t="s">
        <v>25</v>
      </c>
      <c r="P770" t="s">
        <v>38</v>
      </c>
      <c r="Q770">
        <v>15</v>
      </c>
      <c r="R77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0">
        <v>79</v>
      </c>
      <c r="T770" t="str" cm="1">
        <f t="array" ref="T770">_xlfn.IFS(EmployeeData[[#This Row],[Engagement Score]]&lt;50,"Low",EmployeeData[[#This Row],[Engagement Score]]
&lt;70,"Moderate",
EmployeeData[[#This Row],[Engagement Score]]&lt;85,"High",TRUE,"Very high")</f>
        <v>High</v>
      </c>
      <c r="U770">
        <v>2</v>
      </c>
      <c r="V770">
        <v>2.7</v>
      </c>
      <c r="W770" t="s">
        <v>33</v>
      </c>
      <c r="X770" t="s">
        <v>26</v>
      </c>
      <c r="Y770">
        <v>48</v>
      </c>
      <c r="Z770" t="s">
        <v>26</v>
      </c>
      <c r="AA770">
        <f>IF(EmployeeData[[#This Row],[Attrition]]="Yes",1,0)</f>
        <v>0</v>
      </c>
    </row>
    <row r="771" spans="1:27">
      <c r="A771" t="s">
        <v>822</v>
      </c>
      <c r="B771" t="str">
        <f>VLOOKUP(EmployeeData[[#This Row],[Employee ID]],GenderData[#All],2,FALSE)</f>
        <v>Male</v>
      </c>
      <c r="C771" t="s">
        <v>52</v>
      </c>
      <c r="D771" t="s">
        <v>30</v>
      </c>
      <c r="E771" t="s">
        <v>55</v>
      </c>
      <c r="F771" t="s">
        <v>24</v>
      </c>
      <c r="G771">
        <v>54</v>
      </c>
      <c r="H771" t="str">
        <f>IF(EmployeeData[[#This Row],[Age]]&lt;=31,"18-31",IF(EmployeeData[[#This Row],[Age]]&lt;=45,"32-45",IF(EmployeeData[[#This Row],[Age]]&lt;=59,"46-59",IF(EmployeeData[[#This Row],[Age]]&lt;=73,"60-73"))))</f>
        <v>46-59</v>
      </c>
      <c r="I771">
        <v>8.1999999999999993</v>
      </c>
      <c r="J77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71">
        <v>0.2</v>
      </c>
      <c r="L771" s="2">
        <v>44600</v>
      </c>
      <c r="M771" s="3">
        <v>0.93</v>
      </c>
      <c r="N771" s="3" t="str">
        <f>IF(EmployeeData[[#This Row],[Compa-Ratio]]&lt;0.85,"less than 0.85",IF(EmployeeData[[#This Row],[Compa-Ratio]]&lt;1,"0.85-&lt;1.00",IF(EmployeeData[[#This Row],[Compa-Ratio]]&lt;1.15,"1.00-&lt;1.15",IF(EmployeeData[[#This Row],[Compa-Ratio]]&gt;=1.15,"1.15+"))))</f>
        <v>0.85-&lt;1.00</v>
      </c>
      <c r="O771" t="s">
        <v>25</v>
      </c>
      <c r="P771" t="s">
        <v>26</v>
      </c>
      <c r="Q771">
        <v>12</v>
      </c>
      <c r="R77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71">
        <v>68</v>
      </c>
      <c r="T771" t="str" cm="1">
        <f t="array" ref="T771">_xlfn.IFS(EmployeeData[[#This Row],[Engagement Score]]&lt;50,"Low",EmployeeData[[#This Row],[Engagement Score]]
&lt;70,"Moderate",
EmployeeData[[#This Row],[Engagement Score]]&lt;85,"High",TRUE,"Very high")</f>
        <v>Moderate</v>
      </c>
      <c r="U771">
        <v>4</v>
      </c>
      <c r="V771">
        <v>3</v>
      </c>
      <c r="W771" t="s">
        <v>33</v>
      </c>
      <c r="X771" t="s">
        <v>26</v>
      </c>
      <c r="Y771">
        <v>34</v>
      </c>
      <c r="Z771" t="s">
        <v>26</v>
      </c>
      <c r="AA771">
        <f>IF(EmployeeData[[#This Row],[Attrition]]="Yes",1,0)</f>
        <v>0</v>
      </c>
    </row>
    <row r="772" spans="1:27">
      <c r="A772" t="s">
        <v>823</v>
      </c>
      <c r="B772" t="str">
        <f>VLOOKUP(EmployeeData[[#This Row],[Employee ID]],GenderData[#All],2,FALSE)</f>
        <v>Female</v>
      </c>
      <c r="C772" t="s">
        <v>48</v>
      </c>
      <c r="D772" t="s">
        <v>49</v>
      </c>
      <c r="E772" t="s">
        <v>45</v>
      </c>
      <c r="F772" t="s">
        <v>24</v>
      </c>
      <c r="G772">
        <v>44</v>
      </c>
      <c r="H772" t="str">
        <f>IF(EmployeeData[[#This Row],[Age]]&lt;=31,"18-31",IF(EmployeeData[[#This Row],[Age]]&lt;=45,"32-45",IF(EmployeeData[[#This Row],[Age]]&lt;=59,"46-59",IF(EmployeeData[[#This Row],[Age]]&lt;=73,"60-73"))))</f>
        <v>32-45</v>
      </c>
      <c r="I772">
        <v>1.5</v>
      </c>
      <c r="J77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72">
        <v>1.5</v>
      </c>
      <c r="L772" s="2">
        <v>56700</v>
      </c>
      <c r="M772" s="3">
        <v>1.19</v>
      </c>
      <c r="N772" s="3" t="str">
        <f>IF(EmployeeData[[#This Row],[Compa-Ratio]]&lt;0.85,"less than 0.85",IF(EmployeeData[[#This Row],[Compa-Ratio]]&lt;1,"0.85-&lt;1.00",IF(EmployeeData[[#This Row],[Compa-Ratio]]&lt;1.15,"1.00-&lt;1.15",IF(EmployeeData[[#This Row],[Compa-Ratio]]&gt;=1.15,"1.15+"))))</f>
        <v>1.15+</v>
      </c>
      <c r="O772" t="s">
        <v>25</v>
      </c>
      <c r="P772" t="s">
        <v>26</v>
      </c>
      <c r="Q772">
        <v>25</v>
      </c>
      <c r="R77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72">
        <v>79</v>
      </c>
      <c r="T772" t="str" cm="1">
        <f t="array" ref="T772">_xlfn.IFS(EmployeeData[[#This Row],[Engagement Score]]&lt;50,"Low",EmployeeData[[#This Row],[Engagement Score]]
&lt;70,"Moderate",
EmployeeData[[#This Row],[Engagement Score]]&lt;85,"High",TRUE,"Very high")</f>
        <v>High</v>
      </c>
      <c r="U772">
        <v>4</v>
      </c>
      <c r="V772">
        <v>2.4</v>
      </c>
      <c r="W772" t="s">
        <v>33</v>
      </c>
      <c r="X772" t="s">
        <v>38</v>
      </c>
      <c r="Y772">
        <v>32</v>
      </c>
      <c r="Z772" t="s">
        <v>38</v>
      </c>
      <c r="AA772">
        <f>IF(EmployeeData[[#This Row],[Attrition]]="Yes",1,0)</f>
        <v>1</v>
      </c>
    </row>
    <row r="773" spans="1:27">
      <c r="A773" t="s">
        <v>824</v>
      </c>
      <c r="B773" t="str">
        <f>VLOOKUP(EmployeeData[[#This Row],[Employee ID]],GenderData[#All],2,FALSE)</f>
        <v>Male</v>
      </c>
      <c r="C773" t="s">
        <v>52</v>
      </c>
      <c r="D773" t="s">
        <v>30</v>
      </c>
      <c r="E773" t="s">
        <v>45</v>
      </c>
      <c r="F773" t="s">
        <v>32</v>
      </c>
      <c r="G773">
        <v>26</v>
      </c>
      <c r="H773" t="str">
        <f>IF(EmployeeData[[#This Row],[Age]]&lt;=31,"18-31",IF(EmployeeData[[#This Row],[Age]]&lt;=45,"32-45",IF(EmployeeData[[#This Row],[Age]]&lt;=59,"46-59",IF(EmployeeData[[#This Row],[Age]]&lt;=73,"60-73"))))</f>
        <v>18-31</v>
      </c>
      <c r="I773">
        <v>2.6</v>
      </c>
      <c r="J77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73">
        <v>1.9</v>
      </c>
      <c r="L773" s="2">
        <v>66200</v>
      </c>
      <c r="M773" s="3">
        <v>1.1000000000000001</v>
      </c>
      <c r="N773" s="3" t="str">
        <f>IF(EmployeeData[[#This Row],[Compa-Ratio]]&lt;0.85,"less than 0.85",IF(EmployeeData[[#This Row],[Compa-Ratio]]&lt;1,"0.85-&lt;1.00",IF(EmployeeData[[#This Row],[Compa-Ratio]]&lt;1.15,"1.00-&lt;1.15",IF(EmployeeData[[#This Row],[Compa-Ratio]]&gt;=1.15,"1.15+"))))</f>
        <v>1.00-&lt;1.15</v>
      </c>
      <c r="O773" t="s">
        <v>25</v>
      </c>
      <c r="P773" t="s">
        <v>26</v>
      </c>
      <c r="Q773">
        <v>18</v>
      </c>
      <c r="R7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3">
        <v>73</v>
      </c>
      <c r="T773" t="str" cm="1">
        <f t="array" ref="T773">_xlfn.IFS(EmployeeData[[#This Row],[Engagement Score]]&lt;50,"Low",EmployeeData[[#This Row],[Engagement Score]]
&lt;70,"Moderate",
EmployeeData[[#This Row],[Engagement Score]]&lt;85,"High",TRUE,"Very high")</f>
        <v>High</v>
      </c>
      <c r="U773">
        <v>2</v>
      </c>
      <c r="V773">
        <v>2.7</v>
      </c>
      <c r="W773" t="s">
        <v>33</v>
      </c>
      <c r="X773" t="s">
        <v>26</v>
      </c>
      <c r="Y773">
        <v>14</v>
      </c>
      <c r="Z773" t="s">
        <v>26</v>
      </c>
      <c r="AA773">
        <f>IF(EmployeeData[[#This Row],[Attrition]]="Yes",1,0)</f>
        <v>0</v>
      </c>
    </row>
    <row r="774" spans="1:27">
      <c r="A774" t="s">
        <v>825</v>
      </c>
      <c r="B774" t="str">
        <f>VLOOKUP(EmployeeData[[#This Row],[Employee ID]],GenderData[#All],2,FALSE)</f>
        <v>Male</v>
      </c>
      <c r="C774" t="s">
        <v>48</v>
      </c>
      <c r="D774" t="s">
        <v>49</v>
      </c>
      <c r="E774" t="s">
        <v>23</v>
      </c>
      <c r="F774" t="s">
        <v>36</v>
      </c>
      <c r="G774">
        <v>27</v>
      </c>
      <c r="H774" t="str">
        <f>IF(EmployeeData[[#This Row],[Age]]&lt;=31,"18-31",IF(EmployeeData[[#This Row],[Age]]&lt;=45,"32-45",IF(EmployeeData[[#This Row],[Age]]&lt;=59,"46-59",IF(EmployeeData[[#This Row],[Age]]&lt;=73,"60-73"))))</f>
        <v>18-31</v>
      </c>
      <c r="I774">
        <v>1.6</v>
      </c>
      <c r="J77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74">
        <v>1.6</v>
      </c>
      <c r="L774" s="2">
        <v>80100</v>
      </c>
      <c r="M774" s="3">
        <v>1.07</v>
      </c>
      <c r="N774" s="3" t="str">
        <f>IF(EmployeeData[[#This Row],[Compa-Ratio]]&lt;0.85,"less than 0.85",IF(EmployeeData[[#This Row],[Compa-Ratio]]&lt;1,"0.85-&lt;1.00",IF(EmployeeData[[#This Row],[Compa-Ratio]]&lt;1.15,"1.00-&lt;1.15",IF(EmployeeData[[#This Row],[Compa-Ratio]]&gt;=1.15,"1.15+"))))</f>
        <v>1.00-&lt;1.15</v>
      </c>
      <c r="O774" t="s">
        <v>25</v>
      </c>
      <c r="P774" t="s">
        <v>26</v>
      </c>
      <c r="Q774">
        <v>16</v>
      </c>
      <c r="R7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4">
        <v>80</v>
      </c>
      <c r="T774" t="str" cm="1">
        <f t="array" ref="T774">_xlfn.IFS(EmployeeData[[#This Row],[Engagement Score]]&lt;50,"Low",EmployeeData[[#This Row],[Engagement Score]]
&lt;70,"Moderate",
EmployeeData[[#This Row],[Engagement Score]]&lt;85,"High",TRUE,"Very high")</f>
        <v>High</v>
      </c>
      <c r="U774">
        <v>2</v>
      </c>
      <c r="V774">
        <v>0.7</v>
      </c>
      <c r="W774" t="s">
        <v>27</v>
      </c>
      <c r="X774" t="s">
        <v>26</v>
      </c>
      <c r="Y774">
        <v>32</v>
      </c>
      <c r="Z774" t="s">
        <v>38</v>
      </c>
      <c r="AA774">
        <f>IF(EmployeeData[[#This Row],[Attrition]]="Yes",1,0)</f>
        <v>1</v>
      </c>
    </row>
    <row r="775" spans="1:27">
      <c r="A775" t="s">
        <v>826</v>
      </c>
      <c r="B775" t="str">
        <f>VLOOKUP(EmployeeData[[#This Row],[Employee ID]],GenderData[#All],2,FALSE)</f>
        <v>Male</v>
      </c>
      <c r="C775" t="s">
        <v>21</v>
      </c>
      <c r="D775" t="s">
        <v>22</v>
      </c>
      <c r="E775" t="s">
        <v>55</v>
      </c>
      <c r="F775" t="s">
        <v>59</v>
      </c>
      <c r="G775">
        <v>39</v>
      </c>
      <c r="H775" t="str">
        <f>IF(EmployeeData[[#This Row],[Age]]&lt;=31,"18-31",IF(EmployeeData[[#This Row],[Age]]&lt;=45,"32-45",IF(EmployeeData[[#This Row],[Age]]&lt;=59,"46-59",IF(EmployeeData[[#This Row],[Age]]&lt;=73,"60-73"))))</f>
        <v>32-45</v>
      </c>
      <c r="I775">
        <v>5</v>
      </c>
      <c r="J77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75">
        <v>3</v>
      </c>
      <c r="L775" s="2">
        <v>103200</v>
      </c>
      <c r="M775" s="3">
        <v>0.99</v>
      </c>
      <c r="N775" s="3" t="str">
        <f>IF(EmployeeData[[#This Row],[Compa-Ratio]]&lt;0.85,"less than 0.85",IF(EmployeeData[[#This Row],[Compa-Ratio]]&lt;1,"0.85-&lt;1.00",IF(EmployeeData[[#This Row],[Compa-Ratio]]&lt;1.15,"1.00-&lt;1.15",IF(EmployeeData[[#This Row],[Compa-Ratio]]&gt;=1.15,"1.15+"))))</f>
        <v>0.85-&lt;1.00</v>
      </c>
      <c r="O775" t="s">
        <v>25</v>
      </c>
      <c r="P775" t="s">
        <v>38</v>
      </c>
      <c r="Q775">
        <v>23</v>
      </c>
      <c r="R77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5">
        <v>56</v>
      </c>
      <c r="T775" t="str" cm="1">
        <f t="array" ref="T775">_xlfn.IFS(EmployeeData[[#This Row],[Engagement Score]]&lt;50,"Low",EmployeeData[[#This Row],[Engagement Score]]
&lt;70,"Moderate",
EmployeeData[[#This Row],[Engagement Score]]&lt;85,"High",TRUE,"Very high")</f>
        <v>Moderate</v>
      </c>
      <c r="U775">
        <v>2</v>
      </c>
      <c r="V775">
        <v>1.6</v>
      </c>
      <c r="W775" t="s">
        <v>27</v>
      </c>
      <c r="X775" t="s">
        <v>26</v>
      </c>
      <c r="Y775">
        <v>27</v>
      </c>
      <c r="Z775" t="s">
        <v>26</v>
      </c>
      <c r="AA775">
        <f>IF(EmployeeData[[#This Row],[Attrition]]="Yes",1,0)</f>
        <v>0</v>
      </c>
    </row>
    <row r="776" spans="1:27">
      <c r="A776" t="s">
        <v>827</v>
      </c>
      <c r="B776" t="str">
        <f>VLOOKUP(EmployeeData[[#This Row],[Employee ID]],GenderData[#All],2,FALSE)</f>
        <v>Male</v>
      </c>
      <c r="C776" t="s">
        <v>52</v>
      </c>
      <c r="D776" t="s">
        <v>30</v>
      </c>
      <c r="E776" t="s">
        <v>45</v>
      </c>
      <c r="F776" t="s">
        <v>32</v>
      </c>
      <c r="G776">
        <v>26</v>
      </c>
      <c r="H776" t="str">
        <f>IF(EmployeeData[[#This Row],[Age]]&lt;=31,"18-31",IF(EmployeeData[[#This Row],[Age]]&lt;=45,"32-45",IF(EmployeeData[[#This Row],[Age]]&lt;=59,"46-59",IF(EmployeeData[[#This Row],[Age]]&lt;=73,"60-73"))))</f>
        <v>18-31</v>
      </c>
      <c r="I776">
        <v>2.5</v>
      </c>
      <c r="J7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76">
        <v>0.2</v>
      </c>
      <c r="L776" s="2">
        <v>55200</v>
      </c>
      <c r="M776" s="3">
        <v>0.85</v>
      </c>
      <c r="N776" s="3" t="str">
        <f>IF(EmployeeData[[#This Row],[Compa-Ratio]]&lt;0.85,"less than 0.85",IF(EmployeeData[[#This Row],[Compa-Ratio]]&lt;1,"0.85-&lt;1.00",IF(EmployeeData[[#This Row],[Compa-Ratio]]&lt;1.15,"1.00-&lt;1.15",IF(EmployeeData[[#This Row],[Compa-Ratio]]&gt;=1.15,"1.15+"))))</f>
        <v>0.85-&lt;1.00</v>
      </c>
      <c r="O776" t="s">
        <v>37</v>
      </c>
      <c r="P776" t="s">
        <v>38</v>
      </c>
      <c r="Q776">
        <v>13</v>
      </c>
      <c r="R77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6">
        <v>25</v>
      </c>
      <c r="T776" t="str" cm="1">
        <f t="array" ref="T776">_xlfn.IFS(EmployeeData[[#This Row],[Engagement Score]]&lt;50,"Low",EmployeeData[[#This Row],[Engagement Score]]
&lt;70,"Moderate",
EmployeeData[[#This Row],[Engagement Score]]&lt;85,"High",TRUE,"Very high")</f>
        <v>Low</v>
      </c>
      <c r="U776">
        <v>13</v>
      </c>
      <c r="V776">
        <v>4.8</v>
      </c>
      <c r="W776" t="s">
        <v>33</v>
      </c>
      <c r="X776" t="s">
        <v>26</v>
      </c>
      <c r="Y776">
        <v>30</v>
      </c>
      <c r="Z776" t="s">
        <v>26</v>
      </c>
      <c r="AA776">
        <f>IF(EmployeeData[[#This Row],[Attrition]]="Yes",1,0)</f>
        <v>0</v>
      </c>
    </row>
    <row r="777" spans="1:27">
      <c r="A777" t="s">
        <v>828</v>
      </c>
      <c r="B777" t="str">
        <f>VLOOKUP(EmployeeData[[#This Row],[Employee ID]],GenderData[#All],2,FALSE)</f>
        <v>Male</v>
      </c>
      <c r="C777" t="s">
        <v>43</v>
      </c>
      <c r="D777" t="s">
        <v>44</v>
      </c>
      <c r="E777" t="s">
        <v>41</v>
      </c>
      <c r="F777" t="s">
        <v>24</v>
      </c>
      <c r="G777">
        <v>21</v>
      </c>
      <c r="H777" t="str">
        <f>IF(EmployeeData[[#This Row],[Age]]&lt;=31,"18-31",IF(EmployeeData[[#This Row],[Age]]&lt;=45,"32-45",IF(EmployeeData[[#This Row],[Age]]&lt;=59,"46-59",IF(EmployeeData[[#This Row],[Age]]&lt;=73,"60-73"))))</f>
        <v>18-31</v>
      </c>
      <c r="I777">
        <v>0.6</v>
      </c>
      <c r="J777"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77">
        <v>0.6</v>
      </c>
      <c r="L777" s="2">
        <v>56600</v>
      </c>
      <c r="M777" s="3">
        <v>1.22</v>
      </c>
      <c r="N777" s="3" t="str">
        <f>IF(EmployeeData[[#This Row],[Compa-Ratio]]&lt;0.85,"less than 0.85",IF(EmployeeData[[#This Row],[Compa-Ratio]]&lt;1,"0.85-&lt;1.00",IF(EmployeeData[[#This Row],[Compa-Ratio]]&lt;1.15,"1.00-&lt;1.15",IF(EmployeeData[[#This Row],[Compa-Ratio]]&gt;=1.15,"1.15+"))))</f>
        <v>1.15+</v>
      </c>
      <c r="O777" t="s">
        <v>25</v>
      </c>
      <c r="P777" t="s">
        <v>38</v>
      </c>
      <c r="Q777">
        <v>30</v>
      </c>
      <c r="R7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77">
        <v>76</v>
      </c>
      <c r="T777" t="str" cm="1">
        <f t="array" ref="T777">_xlfn.IFS(EmployeeData[[#This Row],[Engagement Score]]&lt;50,"Low",EmployeeData[[#This Row],[Engagement Score]]
&lt;70,"Moderate",
EmployeeData[[#This Row],[Engagement Score]]&lt;85,"High",TRUE,"Very high")</f>
        <v>High</v>
      </c>
      <c r="U777">
        <v>2</v>
      </c>
      <c r="V777">
        <v>1.5</v>
      </c>
      <c r="W777" t="s">
        <v>50</v>
      </c>
      <c r="X777" t="s">
        <v>26</v>
      </c>
      <c r="Y777">
        <v>16</v>
      </c>
      <c r="Z777" t="s">
        <v>26</v>
      </c>
      <c r="AA777">
        <f>IF(EmployeeData[[#This Row],[Attrition]]="Yes",1,0)</f>
        <v>0</v>
      </c>
    </row>
    <row r="778" spans="1:27">
      <c r="A778" t="s">
        <v>829</v>
      </c>
      <c r="B778" t="str">
        <f>VLOOKUP(EmployeeData[[#This Row],[Employee ID]],GenderData[#All],2,FALSE)</f>
        <v>Male</v>
      </c>
      <c r="C778" t="s">
        <v>43</v>
      </c>
      <c r="D778" t="s">
        <v>44</v>
      </c>
      <c r="E778" t="s">
        <v>45</v>
      </c>
      <c r="F778" t="s">
        <v>32</v>
      </c>
      <c r="G778">
        <v>43</v>
      </c>
      <c r="H778" t="str">
        <f>IF(EmployeeData[[#This Row],[Age]]&lt;=31,"18-31",IF(EmployeeData[[#This Row],[Age]]&lt;=45,"32-45",IF(EmployeeData[[#This Row],[Age]]&lt;=59,"46-59",IF(EmployeeData[[#This Row],[Age]]&lt;=73,"60-73"))))</f>
        <v>32-45</v>
      </c>
      <c r="I778">
        <v>3.7</v>
      </c>
      <c r="J77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78">
        <v>2</v>
      </c>
      <c r="L778" s="2">
        <v>75600</v>
      </c>
      <c r="M778" s="3">
        <v>1.21</v>
      </c>
      <c r="N778" s="3" t="str">
        <f>IF(EmployeeData[[#This Row],[Compa-Ratio]]&lt;0.85,"less than 0.85",IF(EmployeeData[[#This Row],[Compa-Ratio]]&lt;1,"0.85-&lt;1.00",IF(EmployeeData[[#This Row],[Compa-Ratio]]&lt;1.15,"1.00-&lt;1.15",IF(EmployeeData[[#This Row],[Compa-Ratio]]&gt;=1.15,"1.15+"))))</f>
        <v>1.15+</v>
      </c>
      <c r="O778" t="s">
        <v>25</v>
      </c>
      <c r="P778" t="s">
        <v>26</v>
      </c>
      <c r="Q778">
        <v>9</v>
      </c>
      <c r="R77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78">
        <v>55</v>
      </c>
      <c r="T778" t="str" cm="1">
        <f t="array" ref="T778">_xlfn.IFS(EmployeeData[[#This Row],[Engagement Score]]&lt;50,"Low",EmployeeData[[#This Row],[Engagement Score]]
&lt;70,"Moderate",
EmployeeData[[#This Row],[Engagement Score]]&lt;85,"High",TRUE,"Very high")</f>
        <v>Moderate</v>
      </c>
      <c r="U778">
        <v>5</v>
      </c>
      <c r="V778">
        <v>3.1</v>
      </c>
      <c r="W778" t="s">
        <v>27</v>
      </c>
      <c r="X778" t="s">
        <v>38</v>
      </c>
      <c r="Y778">
        <v>26</v>
      </c>
      <c r="Z778" t="s">
        <v>26</v>
      </c>
      <c r="AA778">
        <f>IF(EmployeeData[[#This Row],[Attrition]]="Yes",1,0)</f>
        <v>0</v>
      </c>
    </row>
    <row r="779" spans="1:27">
      <c r="A779" t="s">
        <v>830</v>
      </c>
      <c r="B779" t="str">
        <f>VLOOKUP(EmployeeData[[#This Row],[Employee ID]],GenderData[#All],2,FALSE)</f>
        <v>Male</v>
      </c>
      <c r="C779" t="s">
        <v>35</v>
      </c>
      <c r="D779" t="s">
        <v>22</v>
      </c>
      <c r="E779" t="s">
        <v>23</v>
      </c>
      <c r="F779" t="s">
        <v>24</v>
      </c>
      <c r="G779">
        <v>41</v>
      </c>
      <c r="H779" t="str">
        <f>IF(EmployeeData[[#This Row],[Age]]&lt;=31,"18-31",IF(EmployeeData[[#This Row],[Age]]&lt;=45,"32-45",IF(EmployeeData[[#This Row],[Age]]&lt;=59,"46-59",IF(EmployeeData[[#This Row],[Age]]&lt;=73,"60-73"))))</f>
        <v>32-45</v>
      </c>
      <c r="I779">
        <v>7.2</v>
      </c>
      <c r="J77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79">
        <v>1.6</v>
      </c>
      <c r="L779" s="2">
        <v>50100</v>
      </c>
      <c r="M779" s="3">
        <v>1.02</v>
      </c>
      <c r="N779" s="3" t="str">
        <f>IF(EmployeeData[[#This Row],[Compa-Ratio]]&lt;0.85,"less than 0.85",IF(EmployeeData[[#This Row],[Compa-Ratio]]&lt;1,"0.85-&lt;1.00",IF(EmployeeData[[#This Row],[Compa-Ratio]]&lt;1.15,"1.00-&lt;1.15",IF(EmployeeData[[#This Row],[Compa-Ratio]]&gt;=1.15,"1.15+"))))</f>
        <v>1.00-&lt;1.15</v>
      </c>
      <c r="O779" t="s">
        <v>37</v>
      </c>
      <c r="P779" t="s">
        <v>26</v>
      </c>
      <c r="Q779">
        <v>22</v>
      </c>
      <c r="R77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79">
        <v>69</v>
      </c>
      <c r="T779" t="str" cm="1">
        <f t="array" ref="T779">_xlfn.IFS(EmployeeData[[#This Row],[Engagement Score]]&lt;50,"Low",EmployeeData[[#This Row],[Engagement Score]]
&lt;70,"Moderate",
EmployeeData[[#This Row],[Engagement Score]]&lt;85,"High",TRUE,"Very high")</f>
        <v>Moderate</v>
      </c>
      <c r="U779">
        <v>2</v>
      </c>
      <c r="V779">
        <v>2.9</v>
      </c>
      <c r="W779" t="s">
        <v>33</v>
      </c>
      <c r="X779" t="s">
        <v>26</v>
      </c>
      <c r="Y779">
        <v>14</v>
      </c>
      <c r="Z779" t="s">
        <v>26</v>
      </c>
      <c r="AA779">
        <f>IF(EmployeeData[[#This Row],[Attrition]]="Yes",1,0)</f>
        <v>0</v>
      </c>
    </row>
    <row r="780" spans="1:27">
      <c r="A780" t="s">
        <v>831</v>
      </c>
      <c r="B780" t="str">
        <f>VLOOKUP(EmployeeData[[#This Row],[Employee ID]],GenderData[#All],2,FALSE)</f>
        <v>Female</v>
      </c>
      <c r="C780" t="s">
        <v>35</v>
      </c>
      <c r="D780" t="s">
        <v>22</v>
      </c>
      <c r="E780" t="s">
        <v>23</v>
      </c>
      <c r="F780" t="s">
        <v>24</v>
      </c>
      <c r="G780">
        <v>42</v>
      </c>
      <c r="H780" t="str">
        <f>IF(EmployeeData[[#This Row],[Age]]&lt;=31,"18-31",IF(EmployeeData[[#This Row],[Age]]&lt;=45,"32-45",IF(EmployeeData[[#This Row],[Age]]&lt;=59,"46-59",IF(EmployeeData[[#This Row],[Age]]&lt;=73,"60-73"))))</f>
        <v>32-45</v>
      </c>
      <c r="I780">
        <v>4.2</v>
      </c>
      <c r="J78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80">
        <v>0.3</v>
      </c>
      <c r="L780" s="2">
        <v>56400</v>
      </c>
      <c r="M780" s="3">
        <v>1.1399999999999999</v>
      </c>
      <c r="N780" s="3" t="str">
        <f>IF(EmployeeData[[#This Row],[Compa-Ratio]]&lt;0.85,"less than 0.85",IF(EmployeeData[[#This Row],[Compa-Ratio]]&lt;1,"0.85-&lt;1.00",IF(EmployeeData[[#This Row],[Compa-Ratio]]&lt;1.15,"1.00-&lt;1.15",IF(EmployeeData[[#This Row],[Compa-Ratio]]&gt;=1.15,"1.15+"))))</f>
        <v>1.00-&lt;1.15</v>
      </c>
      <c r="O780" t="s">
        <v>37</v>
      </c>
      <c r="P780" t="s">
        <v>38</v>
      </c>
      <c r="Q780">
        <v>29</v>
      </c>
      <c r="R78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80">
        <v>69</v>
      </c>
      <c r="T780" t="str" cm="1">
        <f t="array" ref="T780">_xlfn.IFS(EmployeeData[[#This Row],[Engagement Score]]&lt;50,"Low",EmployeeData[[#This Row],[Engagement Score]]
&lt;70,"Moderate",
EmployeeData[[#This Row],[Engagement Score]]&lt;85,"High",TRUE,"Very high")</f>
        <v>Moderate</v>
      </c>
      <c r="U780">
        <v>3</v>
      </c>
      <c r="V780">
        <v>4.4000000000000004</v>
      </c>
      <c r="W780" t="s">
        <v>33</v>
      </c>
      <c r="X780" t="s">
        <v>38</v>
      </c>
      <c r="Y780">
        <v>0</v>
      </c>
      <c r="Z780" t="s">
        <v>26</v>
      </c>
      <c r="AA780">
        <f>IF(EmployeeData[[#This Row],[Attrition]]="Yes",1,0)</f>
        <v>0</v>
      </c>
    </row>
    <row r="781" spans="1:27">
      <c r="A781" t="s">
        <v>832</v>
      </c>
      <c r="B781" t="str">
        <f>VLOOKUP(EmployeeData[[#This Row],[Employee ID]],GenderData[#All],2,FALSE)</f>
        <v>Female</v>
      </c>
      <c r="C781" t="s">
        <v>40</v>
      </c>
      <c r="D781" t="s">
        <v>40</v>
      </c>
      <c r="E781" t="s">
        <v>23</v>
      </c>
      <c r="F781" t="s">
        <v>36</v>
      </c>
      <c r="G781">
        <v>40</v>
      </c>
      <c r="H781" t="str">
        <f>IF(EmployeeData[[#This Row],[Age]]&lt;=31,"18-31",IF(EmployeeData[[#This Row],[Age]]&lt;=45,"32-45",IF(EmployeeData[[#This Row],[Age]]&lt;=59,"46-59",IF(EmployeeData[[#This Row],[Age]]&lt;=73,"60-73"))))</f>
        <v>32-45</v>
      </c>
      <c r="I781">
        <v>5.7</v>
      </c>
      <c r="J78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81">
        <v>5.7</v>
      </c>
      <c r="L781" s="2">
        <v>73100</v>
      </c>
      <c r="M781" s="3">
        <v>0.92</v>
      </c>
      <c r="N781" s="3" t="str">
        <f>IF(EmployeeData[[#This Row],[Compa-Ratio]]&lt;0.85,"less than 0.85",IF(EmployeeData[[#This Row],[Compa-Ratio]]&lt;1,"0.85-&lt;1.00",IF(EmployeeData[[#This Row],[Compa-Ratio]]&lt;1.15,"1.00-&lt;1.15",IF(EmployeeData[[#This Row],[Compa-Ratio]]&gt;=1.15,"1.15+"))))</f>
        <v>0.85-&lt;1.00</v>
      </c>
      <c r="O781" t="s">
        <v>53</v>
      </c>
      <c r="P781" t="s">
        <v>26</v>
      </c>
      <c r="Q781">
        <v>4</v>
      </c>
      <c r="R78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81">
        <v>88</v>
      </c>
      <c r="T781" t="str" cm="1">
        <f t="array" ref="T781">_xlfn.IFS(EmployeeData[[#This Row],[Engagement Score]]&lt;50,"Low",EmployeeData[[#This Row],[Engagement Score]]
&lt;70,"Moderate",
EmployeeData[[#This Row],[Engagement Score]]&lt;85,"High",TRUE,"Very high")</f>
        <v>Very high</v>
      </c>
      <c r="U781">
        <v>8</v>
      </c>
      <c r="V781">
        <v>4.9000000000000004</v>
      </c>
      <c r="W781" t="s">
        <v>50</v>
      </c>
      <c r="X781" t="s">
        <v>38</v>
      </c>
      <c r="Y781">
        <v>36</v>
      </c>
      <c r="Z781" t="s">
        <v>26</v>
      </c>
      <c r="AA781">
        <f>IF(EmployeeData[[#This Row],[Attrition]]="Yes",1,0)</f>
        <v>0</v>
      </c>
    </row>
    <row r="782" spans="1:27">
      <c r="A782" t="s">
        <v>833</v>
      </c>
      <c r="B782" t="str">
        <f>VLOOKUP(EmployeeData[[#This Row],[Employee ID]],GenderData[#All],2,FALSE)</f>
        <v>Female</v>
      </c>
      <c r="C782" t="s">
        <v>35</v>
      </c>
      <c r="D782" t="s">
        <v>22</v>
      </c>
      <c r="E782" t="s">
        <v>55</v>
      </c>
      <c r="F782" t="s">
        <v>62</v>
      </c>
      <c r="G782">
        <v>37</v>
      </c>
      <c r="H782" t="str">
        <f>IF(EmployeeData[[#This Row],[Age]]&lt;=31,"18-31",IF(EmployeeData[[#This Row],[Age]]&lt;=45,"32-45",IF(EmployeeData[[#This Row],[Age]]&lt;=59,"46-59",IF(EmployeeData[[#This Row],[Age]]&lt;=73,"60-73"))))</f>
        <v>32-45</v>
      </c>
      <c r="I782">
        <v>4.5</v>
      </c>
      <c r="J7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82">
        <v>1.4</v>
      </c>
      <c r="L782" s="2">
        <v>32800</v>
      </c>
      <c r="M782" s="3">
        <v>0.87</v>
      </c>
      <c r="N782" s="3" t="str">
        <f>IF(EmployeeData[[#This Row],[Compa-Ratio]]&lt;0.85,"less than 0.85",IF(EmployeeData[[#This Row],[Compa-Ratio]]&lt;1,"0.85-&lt;1.00",IF(EmployeeData[[#This Row],[Compa-Ratio]]&lt;1.15,"1.00-&lt;1.15",IF(EmployeeData[[#This Row],[Compa-Ratio]]&gt;=1.15,"1.15+"))))</f>
        <v>0.85-&lt;1.00</v>
      </c>
      <c r="O782" t="s">
        <v>25</v>
      </c>
      <c r="P782" t="s">
        <v>26</v>
      </c>
      <c r="Q782">
        <v>13</v>
      </c>
      <c r="R7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82">
        <v>72</v>
      </c>
      <c r="T782" t="str" cm="1">
        <f t="array" ref="T782">_xlfn.IFS(EmployeeData[[#This Row],[Engagement Score]]&lt;50,"Low",EmployeeData[[#This Row],[Engagement Score]]
&lt;70,"Moderate",
EmployeeData[[#This Row],[Engagement Score]]&lt;85,"High",TRUE,"Very high")</f>
        <v>High</v>
      </c>
      <c r="U782">
        <v>4</v>
      </c>
      <c r="V782">
        <v>5.8</v>
      </c>
      <c r="W782" t="s">
        <v>50</v>
      </c>
      <c r="X782" t="s">
        <v>26</v>
      </c>
      <c r="Y782">
        <v>6</v>
      </c>
      <c r="Z782" t="s">
        <v>38</v>
      </c>
      <c r="AA782">
        <f>IF(EmployeeData[[#This Row],[Attrition]]="Yes",1,0)</f>
        <v>1</v>
      </c>
    </row>
    <row r="783" spans="1:27">
      <c r="A783" t="s">
        <v>834</v>
      </c>
      <c r="B783" t="str">
        <f>VLOOKUP(EmployeeData[[#This Row],[Employee ID]],GenderData[#All],2,FALSE)</f>
        <v>Male</v>
      </c>
      <c r="C783" t="s">
        <v>40</v>
      </c>
      <c r="D783" t="s">
        <v>40</v>
      </c>
      <c r="E783" t="s">
        <v>45</v>
      </c>
      <c r="F783" t="s">
        <v>36</v>
      </c>
      <c r="G783">
        <v>32</v>
      </c>
      <c r="H783" t="str">
        <f>IF(EmployeeData[[#This Row],[Age]]&lt;=31,"18-31",IF(EmployeeData[[#This Row],[Age]]&lt;=45,"32-45",IF(EmployeeData[[#This Row],[Age]]&lt;=59,"46-59",IF(EmployeeData[[#This Row],[Age]]&lt;=73,"60-73"))))</f>
        <v>32-45</v>
      </c>
      <c r="I783">
        <v>6.4</v>
      </c>
      <c r="J78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83">
        <v>3.4</v>
      </c>
      <c r="L783" s="2">
        <v>78400</v>
      </c>
      <c r="M783" s="3">
        <v>1.07</v>
      </c>
      <c r="N783" s="3" t="str">
        <f>IF(EmployeeData[[#This Row],[Compa-Ratio]]&lt;0.85,"less than 0.85",IF(EmployeeData[[#This Row],[Compa-Ratio]]&lt;1,"0.85-&lt;1.00",IF(EmployeeData[[#This Row],[Compa-Ratio]]&lt;1.15,"1.00-&lt;1.15",IF(EmployeeData[[#This Row],[Compa-Ratio]]&gt;=1.15,"1.15+"))))</f>
        <v>1.00-&lt;1.15</v>
      </c>
      <c r="O783" t="s">
        <v>25</v>
      </c>
      <c r="P783" t="s">
        <v>26</v>
      </c>
      <c r="Q783">
        <v>26</v>
      </c>
      <c r="R78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83">
        <v>67</v>
      </c>
      <c r="T783" t="str" cm="1">
        <f t="array" ref="T783">_xlfn.IFS(EmployeeData[[#This Row],[Engagement Score]]&lt;50,"Low",EmployeeData[[#This Row],[Engagement Score]]
&lt;70,"Moderate",
EmployeeData[[#This Row],[Engagement Score]]&lt;85,"High",TRUE,"Very high")</f>
        <v>Moderate</v>
      </c>
      <c r="U783">
        <v>3</v>
      </c>
      <c r="V783">
        <v>7</v>
      </c>
      <c r="W783" t="s">
        <v>50</v>
      </c>
      <c r="X783" t="s">
        <v>26</v>
      </c>
      <c r="Y783">
        <v>25</v>
      </c>
      <c r="Z783" t="s">
        <v>38</v>
      </c>
      <c r="AA783">
        <f>IF(EmployeeData[[#This Row],[Attrition]]="Yes",1,0)</f>
        <v>1</v>
      </c>
    </row>
    <row r="784" spans="1:27">
      <c r="A784" t="s">
        <v>835</v>
      </c>
      <c r="B784" t="str">
        <f>VLOOKUP(EmployeeData[[#This Row],[Employee ID]],GenderData[#All],2,FALSE)</f>
        <v>Female</v>
      </c>
      <c r="C784" t="s">
        <v>43</v>
      </c>
      <c r="D784" t="s">
        <v>44</v>
      </c>
      <c r="E784" t="s">
        <v>23</v>
      </c>
      <c r="F784" t="s">
        <v>24</v>
      </c>
      <c r="G784">
        <v>43</v>
      </c>
      <c r="H784" t="str">
        <f>IF(EmployeeData[[#This Row],[Age]]&lt;=31,"18-31",IF(EmployeeData[[#This Row],[Age]]&lt;=45,"32-45",IF(EmployeeData[[#This Row],[Age]]&lt;=59,"46-59",IF(EmployeeData[[#This Row],[Age]]&lt;=73,"60-73"))))</f>
        <v>32-45</v>
      </c>
      <c r="I784">
        <v>4.8</v>
      </c>
      <c r="J78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84">
        <v>0.9</v>
      </c>
      <c r="L784" s="2">
        <v>50300</v>
      </c>
      <c r="M784" s="3">
        <v>1.05</v>
      </c>
      <c r="N784" s="3" t="str">
        <f>IF(EmployeeData[[#This Row],[Compa-Ratio]]&lt;0.85,"less than 0.85",IF(EmployeeData[[#This Row],[Compa-Ratio]]&lt;1,"0.85-&lt;1.00",IF(EmployeeData[[#This Row],[Compa-Ratio]]&lt;1.15,"1.00-&lt;1.15",IF(EmployeeData[[#This Row],[Compa-Ratio]]&gt;=1.15,"1.15+"))))</f>
        <v>1.00-&lt;1.15</v>
      </c>
      <c r="O784" t="s">
        <v>25</v>
      </c>
      <c r="P784" t="s">
        <v>38</v>
      </c>
      <c r="Q784">
        <v>26</v>
      </c>
      <c r="R78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84">
        <v>83</v>
      </c>
      <c r="T784" t="str" cm="1">
        <f t="array" ref="T784">_xlfn.IFS(EmployeeData[[#This Row],[Engagement Score]]&lt;50,"Low",EmployeeData[[#This Row],[Engagement Score]]
&lt;70,"Moderate",
EmployeeData[[#This Row],[Engagement Score]]&lt;85,"High",TRUE,"Very high")</f>
        <v>High</v>
      </c>
      <c r="U784">
        <v>3</v>
      </c>
      <c r="V784">
        <v>1.2</v>
      </c>
      <c r="W784" t="s">
        <v>50</v>
      </c>
      <c r="X784" t="s">
        <v>38</v>
      </c>
      <c r="Y784">
        <v>28</v>
      </c>
      <c r="Z784" t="s">
        <v>26</v>
      </c>
      <c r="AA784">
        <f>IF(EmployeeData[[#This Row],[Attrition]]="Yes",1,0)</f>
        <v>0</v>
      </c>
    </row>
    <row r="785" spans="1:27">
      <c r="A785" t="s">
        <v>836</v>
      </c>
      <c r="B785" t="str">
        <f>VLOOKUP(EmployeeData[[#This Row],[Employee ID]],GenderData[#All],2,FALSE)</f>
        <v>Female</v>
      </c>
      <c r="C785" t="s">
        <v>66</v>
      </c>
      <c r="D785" t="s">
        <v>67</v>
      </c>
      <c r="E785" t="s">
        <v>23</v>
      </c>
      <c r="F785" t="s">
        <v>32</v>
      </c>
      <c r="G785">
        <v>52</v>
      </c>
      <c r="H785" t="str">
        <f>IF(EmployeeData[[#This Row],[Age]]&lt;=31,"18-31",IF(EmployeeData[[#This Row],[Age]]&lt;=45,"32-45",IF(EmployeeData[[#This Row],[Age]]&lt;=59,"46-59",IF(EmployeeData[[#This Row],[Age]]&lt;=73,"60-73"))))</f>
        <v>46-59</v>
      </c>
      <c r="I785">
        <v>3.6</v>
      </c>
      <c r="J78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85">
        <v>2.6</v>
      </c>
      <c r="L785" s="2">
        <v>59300</v>
      </c>
      <c r="M785" s="3">
        <v>0.95</v>
      </c>
      <c r="N785" s="3" t="str">
        <f>IF(EmployeeData[[#This Row],[Compa-Ratio]]&lt;0.85,"less than 0.85",IF(EmployeeData[[#This Row],[Compa-Ratio]]&lt;1,"0.85-&lt;1.00",IF(EmployeeData[[#This Row],[Compa-Ratio]]&lt;1.15,"1.00-&lt;1.15",IF(EmployeeData[[#This Row],[Compa-Ratio]]&gt;=1.15,"1.15+"))))</f>
        <v>0.85-&lt;1.00</v>
      </c>
      <c r="O785" t="s">
        <v>37</v>
      </c>
      <c r="P785" t="s">
        <v>38</v>
      </c>
      <c r="Q785">
        <v>14</v>
      </c>
      <c r="R78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85">
        <v>81</v>
      </c>
      <c r="T785" t="str" cm="1">
        <f t="array" ref="T785">_xlfn.IFS(EmployeeData[[#This Row],[Engagement Score]]&lt;50,"Low",EmployeeData[[#This Row],[Engagement Score]]
&lt;70,"Moderate",
EmployeeData[[#This Row],[Engagement Score]]&lt;85,"High",TRUE,"Very high")</f>
        <v>High</v>
      </c>
      <c r="U785">
        <v>3</v>
      </c>
      <c r="V785">
        <v>0.4</v>
      </c>
      <c r="W785" t="s">
        <v>27</v>
      </c>
      <c r="X785" t="s">
        <v>38</v>
      </c>
      <c r="Y785">
        <v>28</v>
      </c>
      <c r="Z785" t="s">
        <v>38</v>
      </c>
      <c r="AA785">
        <f>IF(EmployeeData[[#This Row],[Attrition]]="Yes",1,0)</f>
        <v>1</v>
      </c>
    </row>
    <row r="786" spans="1:27">
      <c r="A786" t="s">
        <v>837</v>
      </c>
      <c r="B786" t="str">
        <f>VLOOKUP(EmployeeData[[#This Row],[Employee ID]],GenderData[#All],2,FALSE)</f>
        <v>Female</v>
      </c>
      <c r="C786" t="s">
        <v>43</v>
      </c>
      <c r="D786" t="s">
        <v>44</v>
      </c>
      <c r="E786" t="s">
        <v>23</v>
      </c>
      <c r="F786" t="s">
        <v>32</v>
      </c>
      <c r="G786">
        <v>33</v>
      </c>
      <c r="H786" t="str">
        <f>IF(EmployeeData[[#This Row],[Age]]&lt;=31,"18-31",IF(EmployeeData[[#This Row],[Age]]&lt;=45,"32-45",IF(EmployeeData[[#This Row],[Age]]&lt;=59,"46-59",IF(EmployeeData[[#This Row],[Age]]&lt;=73,"60-73"))))</f>
        <v>32-45</v>
      </c>
      <c r="I786">
        <v>4.2</v>
      </c>
      <c r="J78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86">
        <v>1.6</v>
      </c>
      <c r="L786" s="2">
        <v>65700</v>
      </c>
      <c r="M786" s="3">
        <v>1.08</v>
      </c>
      <c r="N786" s="3" t="str">
        <f>IF(EmployeeData[[#This Row],[Compa-Ratio]]&lt;0.85,"less than 0.85",IF(EmployeeData[[#This Row],[Compa-Ratio]]&lt;1,"0.85-&lt;1.00",IF(EmployeeData[[#This Row],[Compa-Ratio]]&lt;1.15,"1.00-&lt;1.15",IF(EmployeeData[[#This Row],[Compa-Ratio]]&gt;=1.15,"1.15+"))))</f>
        <v>1.00-&lt;1.15</v>
      </c>
      <c r="O786" t="s">
        <v>75</v>
      </c>
      <c r="P786" t="s">
        <v>38</v>
      </c>
      <c r="Q786">
        <v>9</v>
      </c>
      <c r="R78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86">
        <v>72</v>
      </c>
      <c r="T786" t="str" cm="1">
        <f t="array" ref="T786">_xlfn.IFS(EmployeeData[[#This Row],[Engagement Score]]&lt;50,"Low",EmployeeData[[#This Row],[Engagement Score]]
&lt;70,"Moderate",
EmployeeData[[#This Row],[Engagement Score]]&lt;85,"High",TRUE,"Very high")</f>
        <v>High</v>
      </c>
      <c r="U786">
        <v>6</v>
      </c>
      <c r="V786">
        <v>2</v>
      </c>
      <c r="W786" t="s">
        <v>33</v>
      </c>
      <c r="X786" t="s">
        <v>26</v>
      </c>
      <c r="Y786">
        <v>21</v>
      </c>
      <c r="Z786" t="s">
        <v>26</v>
      </c>
      <c r="AA786">
        <f>IF(EmployeeData[[#This Row],[Attrition]]="Yes",1,0)</f>
        <v>0</v>
      </c>
    </row>
    <row r="787" spans="1:27">
      <c r="A787" t="s">
        <v>838</v>
      </c>
      <c r="B787" t="str">
        <f>VLOOKUP(EmployeeData[[#This Row],[Employee ID]],GenderData[#All],2,FALSE)</f>
        <v>Male</v>
      </c>
      <c r="C787" t="s">
        <v>29</v>
      </c>
      <c r="D787" t="s">
        <v>30</v>
      </c>
      <c r="E787" t="s">
        <v>73</v>
      </c>
      <c r="F787" t="s">
        <v>36</v>
      </c>
      <c r="G787">
        <v>29</v>
      </c>
      <c r="H787" t="str">
        <f>IF(EmployeeData[[#This Row],[Age]]&lt;=31,"18-31",IF(EmployeeData[[#This Row],[Age]]&lt;=45,"32-45",IF(EmployeeData[[#This Row],[Age]]&lt;=59,"46-59",IF(EmployeeData[[#This Row],[Age]]&lt;=73,"60-73"))))</f>
        <v>18-31</v>
      </c>
      <c r="I787">
        <v>10.1</v>
      </c>
      <c r="J78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87">
        <v>3.4</v>
      </c>
      <c r="L787" s="2">
        <v>80600</v>
      </c>
      <c r="M787" s="3">
        <v>1.06</v>
      </c>
      <c r="N787" s="3" t="str">
        <f>IF(EmployeeData[[#This Row],[Compa-Ratio]]&lt;0.85,"less than 0.85",IF(EmployeeData[[#This Row],[Compa-Ratio]]&lt;1,"0.85-&lt;1.00",IF(EmployeeData[[#This Row],[Compa-Ratio]]&lt;1.15,"1.00-&lt;1.15",IF(EmployeeData[[#This Row],[Compa-Ratio]]&gt;=1.15,"1.15+"))))</f>
        <v>1.00-&lt;1.15</v>
      </c>
      <c r="O787" t="s">
        <v>75</v>
      </c>
      <c r="P787" t="s">
        <v>26</v>
      </c>
      <c r="Q787">
        <v>25</v>
      </c>
      <c r="R78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87">
        <v>78</v>
      </c>
      <c r="T787" t="str" cm="1">
        <f t="array" ref="T787">_xlfn.IFS(EmployeeData[[#This Row],[Engagement Score]]&lt;50,"Low",EmployeeData[[#This Row],[Engagement Score]]
&lt;70,"Moderate",
EmployeeData[[#This Row],[Engagement Score]]&lt;85,"High",TRUE,"Very high")</f>
        <v>High</v>
      </c>
      <c r="U787">
        <v>1</v>
      </c>
      <c r="V787">
        <v>1.2</v>
      </c>
      <c r="W787" t="s">
        <v>33</v>
      </c>
      <c r="X787" t="s">
        <v>38</v>
      </c>
      <c r="Y787">
        <v>27</v>
      </c>
      <c r="Z787" t="s">
        <v>38</v>
      </c>
      <c r="AA787">
        <f>IF(EmployeeData[[#This Row],[Attrition]]="Yes",1,0)</f>
        <v>1</v>
      </c>
    </row>
    <row r="788" spans="1:27">
      <c r="A788" t="s">
        <v>839</v>
      </c>
      <c r="B788" t="str">
        <f>VLOOKUP(EmployeeData[[#This Row],[Employee ID]],GenderData[#All],2,FALSE)</f>
        <v>Male</v>
      </c>
      <c r="C788" t="s">
        <v>40</v>
      </c>
      <c r="D788" t="s">
        <v>40</v>
      </c>
      <c r="E788" t="s">
        <v>23</v>
      </c>
      <c r="F788" t="s">
        <v>32</v>
      </c>
      <c r="G788">
        <v>28</v>
      </c>
      <c r="H788" t="str">
        <f>IF(EmployeeData[[#This Row],[Age]]&lt;=31,"18-31",IF(EmployeeData[[#This Row],[Age]]&lt;=45,"32-45",IF(EmployeeData[[#This Row],[Age]]&lt;=59,"46-59",IF(EmployeeData[[#This Row],[Age]]&lt;=73,"60-73"))))</f>
        <v>18-31</v>
      </c>
      <c r="I788">
        <v>5.9</v>
      </c>
      <c r="J78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88">
        <v>1.6</v>
      </c>
      <c r="L788" s="2">
        <v>55200</v>
      </c>
      <c r="M788" s="3">
        <v>0.92</v>
      </c>
      <c r="N788" s="3" t="str">
        <f>IF(EmployeeData[[#This Row],[Compa-Ratio]]&lt;0.85,"less than 0.85",IF(EmployeeData[[#This Row],[Compa-Ratio]]&lt;1,"0.85-&lt;1.00",IF(EmployeeData[[#This Row],[Compa-Ratio]]&lt;1.15,"1.00-&lt;1.15",IF(EmployeeData[[#This Row],[Compa-Ratio]]&gt;=1.15,"1.15+"))))</f>
        <v>0.85-&lt;1.00</v>
      </c>
      <c r="O788" t="s">
        <v>25</v>
      </c>
      <c r="P788" t="s">
        <v>38</v>
      </c>
      <c r="Q788">
        <v>27</v>
      </c>
      <c r="R78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788">
        <v>60</v>
      </c>
      <c r="T788" t="str" cm="1">
        <f t="array" ref="T788">_xlfn.IFS(EmployeeData[[#This Row],[Engagement Score]]&lt;50,"Low",EmployeeData[[#This Row],[Engagement Score]]
&lt;70,"Moderate",
EmployeeData[[#This Row],[Engagement Score]]&lt;85,"High",TRUE,"Very high")</f>
        <v>Moderate</v>
      </c>
      <c r="U788">
        <v>1</v>
      </c>
      <c r="V788">
        <v>1.4</v>
      </c>
      <c r="W788" t="s">
        <v>27</v>
      </c>
      <c r="X788" t="s">
        <v>26</v>
      </c>
      <c r="Y788">
        <v>30</v>
      </c>
      <c r="Z788" t="s">
        <v>26</v>
      </c>
      <c r="AA788">
        <f>IF(EmployeeData[[#This Row],[Attrition]]="Yes",1,0)</f>
        <v>0</v>
      </c>
    </row>
    <row r="789" spans="1:27">
      <c r="A789" t="s">
        <v>840</v>
      </c>
      <c r="B789" t="str">
        <f>VLOOKUP(EmployeeData[[#This Row],[Employee ID]],GenderData[#All],2,FALSE)</f>
        <v>Female</v>
      </c>
      <c r="C789" t="s">
        <v>21</v>
      </c>
      <c r="D789" t="s">
        <v>22</v>
      </c>
      <c r="E789" t="s">
        <v>23</v>
      </c>
      <c r="F789" t="s">
        <v>32</v>
      </c>
      <c r="G789">
        <v>30</v>
      </c>
      <c r="H789" t="str">
        <f>IF(EmployeeData[[#This Row],[Age]]&lt;=31,"18-31",IF(EmployeeData[[#This Row],[Age]]&lt;=45,"32-45",IF(EmployeeData[[#This Row],[Age]]&lt;=59,"46-59",IF(EmployeeData[[#This Row],[Age]]&lt;=73,"60-73"))))</f>
        <v>18-31</v>
      </c>
      <c r="I789">
        <v>1.8</v>
      </c>
      <c r="J78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89">
        <v>0.9</v>
      </c>
      <c r="L789" s="2">
        <v>65500</v>
      </c>
      <c r="M789" s="3">
        <v>1.0900000000000001</v>
      </c>
      <c r="N789" s="3" t="str">
        <f>IF(EmployeeData[[#This Row],[Compa-Ratio]]&lt;0.85,"less than 0.85",IF(EmployeeData[[#This Row],[Compa-Ratio]]&lt;1,"0.85-&lt;1.00",IF(EmployeeData[[#This Row],[Compa-Ratio]]&lt;1.15,"1.00-&lt;1.15",IF(EmployeeData[[#This Row],[Compa-Ratio]]&gt;=1.15,"1.15+"))))</f>
        <v>1.00-&lt;1.15</v>
      </c>
      <c r="O789" t="s">
        <v>25</v>
      </c>
      <c r="P789" t="s">
        <v>26</v>
      </c>
      <c r="Q789">
        <v>6</v>
      </c>
      <c r="R78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89">
        <v>76</v>
      </c>
      <c r="T789" t="str" cm="1">
        <f t="array" ref="T789">_xlfn.IFS(EmployeeData[[#This Row],[Engagement Score]]&lt;50,"Low",EmployeeData[[#This Row],[Engagement Score]]
&lt;70,"Moderate",
EmployeeData[[#This Row],[Engagement Score]]&lt;85,"High",TRUE,"Very high")</f>
        <v>High</v>
      </c>
      <c r="U789">
        <v>6</v>
      </c>
      <c r="V789">
        <v>3.9</v>
      </c>
      <c r="W789" t="s">
        <v>33</v>
      </c>
      <c r="X789" t="s">
        <v>26</v>
      </c>
      <c r="Y789">
        <v>33</v>
      </c>
      <c r="Z789" t="s">
        <v>26</v>
      </c>
      <c r="AA789">
        <f>IF(EmployeeData[[#This Row],[Attrition]]="Yes",1,0)</f>
        <v>0</v>
      </c>
    </row>
    <row r="790" spans="1:27">
      <c r="A790" t="s">
        <v>841</v>
      </c>
      <c r="B790" t="str">
        <f>VLOOKUP(EmployeeData[[#This Row],[Employee ID]],GenderData[#All],2,FALSE)</f>
        <v>Female</v>
      </c>
      <c r="C790" t="s">
        <v>21</v>
      </c>
      <c r="D790" t="s">
        <v>22</v>
      </c>
      <c r="E790" t="s">
        <v>23</v>
      </c>
      <c r="F790" t="s">
        <v>62</v>
      </c>
      <c r="G790">
        <v>40</v>
      </c>
      <c r="H790" t="str">
        <f>IF(EmployeeData[[#This Row],[Age]]&lt;=31,"18-31",IF(EmployeeData[[#This Row],[Age]]&lt;=45,"32-45",IF(EmployeeData[[#This Row],[Age]]&lt;=59,"46-59",IF(EmployeeData[[#This Row],[Age]]&lt;=73,"60-73"))))</f>
        <v>32-45</v>
      </c>
      <c r="I790">
        <v>4.0999999999999996</v>
      </c>
      <c r="J79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90">
        <v>2</v>
      </c>
      <c r="L790" s="2">
        <v>39400</v>
      </c>
      <c r="M790" s="3">
        <v>1.08</v>
      </c>
      <c r="N790" s="3" t="str">
        <f>IF(EmployeeData[[#This Row],[Compa-Ratio]]&lt;0.85,"less than 0.85",IF(EmployeeData[[#This Row],[Compa-Ratio]]&lt;1,"0.85-&lt;1.00",IF(EmployeeData[[#This Row],[Compa-Ratio]]&lt;1.15,"1.00-&lt;1.15",IF(EmployeeData[[#This Row],[Compa-Ratio]]&gt;=1.15,"1.15+"))))</f>
        <v>1.00-&lt;1.15</v>
      </c>
      <c r="O790" t="s">
        <v>75</v>
      </c>
      <c r="P790" t="s">
        <v>26</v>
      </c>
      <c r="Q790">
        <v>5</v>
      </c>
      <c r="R790"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90">
        <v>53</v>
      </c>
      <c r="T790" t="str" cm="1">
        <f t="array" ref="T790">_xlfn.IFS(EmployeeData[[#This Row],[Engagement Score]]&lt;50,"Low",EmployeeData[[#This Row],[Engagement Score]]
&lt;70,"Moderate",
EmployeeData[[#This Row],[Engagement Score]]&lt;85,"High",TRUE,"Very high")</f>
        <v>Moderate</v>
      </c>
      <c r="U790">
        <v>4</v>
      </c>
      <c r="V790">
        <v>5.6</v>
      </c>
      <c r="W790" t="s">
        <v>27</v>
      </c>
      <c r="X790" t="s">
        <v>26</v>
      </c>
      <c r="Y790">
        <v>45</v>
      </c>
      <c r="Z790" t="s">
        <v>26</v>
      </c>
      <c r="AA790">
        <f>IF(EmployeeData[[#This Row],[Attrition]]="Yes",1,0)</f>
        <v>0</v>
      </c>
    </row>
    <row r="791" spans="1:27">
      <c r="A791" t="s">
        <v>842</v>
      </c>
      <c r="B791" t="str">
        <f>VLOOKUP(EmployeeData[[#This Row],[Employee ID]],GenderData[#All],2,FALSE)</f>
        <v>Male</v>
      </c>
      <c r="C791" t="s">
        <v>29</v>
      </c>
      <c r="D791" t="s">
        <v>30</v>
      </c>
      <c r="E791" t="s">
        <v>23</v>
      </c>
      <c r="F791" t="s">
        <v>32</v>
      </c>
      <c r="G791">
        <v>21</v>
      </c>
      <c r="H791" t="str">
        <f>IF(EmployeeData[[#This Row],[Age]]&lt;=31,"18-31",IF(EmployeeData[[#This Row],[Age]]&lt;=45,"32-45",IF(EmployeeData[[#This Row],[Age]]&lt;=59,"46-59",IF(EmployeeData[[#This Row],[Age]]&lt;=73,"60-73"))))</f>
        <v>18-31</v>
      </c>
      <c r="I791">
        <v>5</v>
      </c>
      <c r="J79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91">
        <v>1.9</v>
      </c>
      <c r="L791" s="2">
        <v>63200</v>
      </c>
      <c r="M791" s="3">
        <v>1.01</v>
      </c>
      <c r="N791" s="3" t="str">
        <f>IF(EmployeeData[[#This Row],[Compa-Ratio]]&lt;0.85,"less than 0.85",IF(EmployeeData[[#This Row],[Compa-Ratio]]&lt;1,"0.85-&lt;1.00",IF(EmployeeData[[#This Row],[Compa-Ratio]]&lt;1.15,"1.00-&lt;1.15",IF(EmployeeData[[#This Row],[Compa-Ratio]]&gt;=1.15,"1.15+"))))</f>
        <v>1.00-&lt;1.15</v>
      </c>
      <c r="O791" t="s">
        <v>25</v>
      </c>
      <c r="P791" t="s">
        <v>26</v>
      </c>
      <c r="Q791">
        <v>18</v>
      </c>
      <c r="R7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1">
        <v>74</v>
      </c>
      <c r="T791" t="str" cm="1">
        <f t="array" ref="T791">_xlfn.IFS(EmployeeData[[#This Row],[Engagement Score]]&lt;50,"Low",EmployeeData[[#This Row],[Engagement Score]]
&lt;70,"Moderate",
EmployeeData[[#This Row],[Engagement Score]]&lt;85,"High",TRUE,"Very high")</f>
        <v>High</v>
      </c>
      <c r="U791">
        <v>3</v>
      </c>
      <c r="V791">
        <v>3.2</v>
      </c>
      <c r="W791" t="s">
        <v>27</v>
      </c>
      <c r="X791" t="s">
        <v>38</v>
      </c>
      <c r="Y791">
        <v>27</v>
      </c>
      <c r="Z791" t="s">
        <v>26</v>
      </c>
      <c r="AA791">
        <f>IF(EmployeeData[[#This Row],[Attrition]]="Yes",1,0)</f>
        <v>0</v>
      </c>
    </row>
    <row r="792" spans="1:27">
      <c r="A792" t="s">
        <v>843</v>
      </c>
      <c r="B792" t="str">
        <f>VLOOKUP(EmployeeData[[#This Row],[Employee ID]],GenderData[#All],2,FALSE)</f>
        <v>Female</v>
      </c>
      <c r="C792" t="s">
        <v>43</v>
      </c>
      <c r="D792" t="s">
        <v>44</v>
      </c>
      <c r="E792" t="s">
        <v>45</v>
      </c>
      <c r="F792" t="s">
        <v>24</v>
      </c>
      <c r="G792">
        <v>42</v>
      </c>
      <c r="H792" t="str">
        <f>IF(EmployeeData[[#This Row],[Age]]&lt;=31,"18-31",IF(EmployeeData[[#This Row],[Age]]&lt;=45,"32-45",IF(EmployeeData[[#This Row],[Age]]&lt;=59,"46-59",IF(EmployeeData[[#This Row],[Age]]&lt;=73,"60-73"))))</f>
        <v>32-45</v>
      </c>
      <c r="I792">
        <v>3.5</v>
      </c>
      <c r="J79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92">
        <v>2.5</v>
      </c>
      <c r="L792" s="2">
        <v>54100</v>
      </c>
      <c r="M792" s="3">
        <v>1.1499999999999999</v>
      </c>
      <c r="N792" s="3" t="str">
        <f>IF(EmployeeData[[#This Row],[Compa-Ratio]]&lt;0.85,"less than 0.85",IF(EmployeeData[[#This Row],[Compa-Ratio]]&lt;1,"0.85-&lt;1.00",IF(EmployeeData[[#This Row],[Compa-Ratio]]&lt;1.15,"1.00-&lt;1.15",IF(EmployeeData[[#This Row],[Compa-Ratio]]&gt;=1.15,"1.15+"))))</f>
        <v>1.15+</v>
      </c>
      <c r="O792" t="s">
        <v>25</v>
      </c>
      <c r="P792" t="s">
        <v>26</v>
      </c>
      <c r="Q792">
        <v>22</v>
      </c>
      <c r="R79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2">
        <v>74</v>
      </c>
      <c r="T792" t="str" cm="1">
        <f t="array" ref="T792">_xlfn.IFS(EmployeeData[[#This Row],[Engagement Score]]&lt;50,"Low",EmployeeData[[#This Row],[Engagement Score]]
&lt;70,"Moderate",
EmployeeData[[#This Row],[Engagement Score]]&lt;85,"High",TRUE,"Very high")</f>
        <v>High</v>
      </c>
      <c r="U792">
        <v>6</v>
      </c>
      <c r="V792">
        <v>1.6</v>
      </c>
      <c r="W792" t="s">
        <v>33</v>
      </c>
      <c r="X792" t="s">
        <v>38</v>
      </c>
      <c r="Y792">
        <v>25</v>
      </c>
      <c r="Z792" t="s">
        <v>26</v>
      </c>
      <c r="AA792">
        <f>IF(EmployeeData[[#This Row],[Attrition]]="Yes",1,0)</f>
        <v>0</v>
      </c>
    </row>
    <row r="793" spans="1:27">
      <c r="A793" t="s">
        <v>844</v>
      </c>
      <c r="B793" t="str">
        <f>VLOOKUP(EmployeeData[[#This Row],[Employee ID]],GenderData[#All],2,FALSE)</f>
        <v>Female</v>
      </c>
      <c r="C793" t="s">
        <v>40</v>
      </c>
      <c r="D793" t="s">
        <v>40</v>
      </c>
      <c r="E793" t="s">
        <v>73</v>
      </c>
      <c r="F793" t="s">
        <v>32</v>
      </c>
      <c r="G793">
        <v>44</v>
      </c>
      <c r="H793" t="str">
        <f>IF(EmployeeData[[#This Row],[Age]]&lt;=31,"18-31",IF(EmployeeData[[#This Row],[Age]]&lt;=45,"32-45",IF(EmployeeData[[#This Row],[Age]]&lt;=59,"46-59",IF(EmployeeData[[#This Row],[Age]]&lt;=73,"60-73"))))</f>
        <v>32-45</v>
      </c>
      <c r="I793">
        <v>0.6</v>
      </c>
      <c r="J793"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93">
        <v>0.6</v>
      </c>
      <c r="L793" s="2">
        <v>53700</v>
      </c>
      <c r="M793" s="3">
        <v>0.85</v>
      </c>
      <c r="N793" s="3" t="str">
        <f>IF(EmployeeData[[#This Row],[Compa-Ratio]]&lt;0.85,"less than 0.85",IF(EmployeeData[[#This Row],[Compa-Ratio]]&lt;1,"0.85-&lt;1.00",IF(EmployeeData[[#This Row],[Compa-Ratio]]&lt;1.15,"1.00-&lt;1.15",IF(EmployeeData[[#This Row],[Compa-Ratio]]&gt;=1.15,"1.15+"))))</f>
        <v>0.85-&lt;1.00</v>
      </c>
      <c r="O793" t="s">
        <v>37</v>
      </c>
      <c r="P793" t="s">
        <v>38</v>
      </c>
      <c r="Q793">
        <v>13</v>
      </c>
      <c r="R79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3">
        <v>92</v>
      </c>
      <c r="T793" t="str" cm="1">
        <f t="array" ref="T793">_xlfn.IFS(EmployeeData[[#This Row],[Engagement Score]]&lt;50,"Low",EmployeeData[[#This Row],[Engagement Score]]
&lt;70,"Moderate",
EmployeeData[[#This Row],[Engagement Score]]&lt;85,"High",TRUE,"Very high")</f>
        <v>Very high</v>
      </c>
      <c r="U793">
        <v>3</v>
      </c>
      <c r="V793">
        <v>3.3</v>
      </c>
      <c r="W793" t="s">
        <v>27</v>
      </c>
      <c r="X793" t="s">
        <v>26</v>
      </c>
      <c r="Y793">
        <v>13</v>
      </c>
      <c r="Z793" t="s">
        <v>26</v>
      </c>
      <c r="AA793">
        <f>IF(EmployeeData[[#This Row],[Attrition]]="Yes",1,0)</f>
        <v>0</v>
      </c>
    </row>
    <row r="794" spans="1:27">
      <c r="A794" t="s">
        <v>845</v>
      </c>
      <c r="B794" t="str">
        <f>VLOOKUP(EmployeeData[[#This Row],[Employee ID]],GenderData[#All],2,FALSE)</f>
        <v>Male</v>
      </c>
      <c r="C794" t="s">
        <v>21</v>
      </c>
      <c r="D794" t="s">
        <v>22</v>
      </c>
      <c r="E794" t="s">
        <v>23</v>
      </c>
      <c r="F794" t="s">
        <v>32</v>
      </c>
      <c r="G794">
        <v>22</v>
      </c>
      <c r="H794" t="str">
        <f>IF(EmployeeData[[#This Row],[Age]]&lt;=31,"18-31",IF(EmployeeData[[#This Row],[Age]]&lt;=45,"32-45",IF(EmployeeData[[#This Row],[Age]]&lt;=59,"46-59",IF(EmployeeData[[#This Row],[Age]]&lt;=73,"60-73"))))</f>
        <v>18-31</v>
      </c>
      <c r="I794">
        <v>1.9</v>
      </c>
      <c r="J79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794">
        <v>0.7</v>
      </c>
      <c r="L794" s="2">
        <v>65200</v>
      </c>
      <c r="M794" s="3">
        <v>1.05</v>
      </c>
      <c r="N794" s="3" t="str">
        <f>IF(EmployeeData[[#This Row],[Compa-Ratio]]&lt;0.85,"less than 0.85",IF(EmployeeData[[#This Row],[Compa-Ratio]]&lt;1,"0.85-&lt;1.00",IF(EmployeeData[[#This Row],[Compa-Ratio]]&lt;1.15,"1.00-&lt;1.15",IF(EmployeeData[[#This Row],[Compa-Ratio]]&gt;=1.15,"1.15+"))))</f>
        <v>1.00-&lt;1.15</v>
      </c>
      <c r="O794" t="s">
        <v>25</v>
      </c>
      <c r="P794" t="s">
        <v>26</v>
      </c>
      <c r="Q794">
        <v>22</v>
      </c>
      <c r="R79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4">
        <v>53</v>
      </c>
      <c r="T794" t="str" cm="1">
        <f t="array" ref="T794">_xlfn.IFS(EmployeeData[[#This Row],[Engagement Score]]&lt;50,"Low",EmployeeData[[#This Row],[Engagement Score]]
&lt;70,"Moderate",
EmployeeData[[#This Row],[Engagement Score]]&lt;85,"High",TRUE,"Very high")</f>
        <v>Moderate</v>
      </c>
      <c r="U794">
        <v>8</v>
      </c>
      <c r="V794">
        <v>4.5</v>
      </c>
      <c r="W794" t="s">
        <v>33</v>
      </c>
      <c r="X794" t="s">
        <v>26</v>
      </c>
      <c r="Y794">
        <v>29</v>
      </c>
      <c r="Z794" t="s">
        <v>26</v>
      </c>
      <c r="AA794">
        <f>IF(EmployeeData[[#This Row],[Attrition]]="Yes",1,0)</f>
        <v>0</v>
      </c>
    </row>
    <row r="795" spans="1:27">
      <c r="A795" t="s">
        <v>846</v>
      </c>
      <c r="B795" t="str">
        <f>VLOOKUP(EmployeeData[[#This Row],[Employee ID]],GenderData[#All],2,FALSE)</f>
        <v>Male</v>
      </c>
      <c r="C795" t="s">
        <v>40</v>
      </c>
      <c r="D795" t="s">
        <v>40</v>
      </c>
      <c r="E795" t="s">
        <v>45</v>
      </c>
      <c r="F795" t="s">
        <v>32</v>
      </c>
      <c r="G795">
        <v>29</v>
      </c>
      <c r="H795" t="str">
        <f>IF(EmployeeData[[#This Row],[Age]]&lt;=31,"18-31",IF(EmployeeData[[#This Row],[Age]]&lt;=45,"32-45",IF(EmployeeData[[#This Row],[Age]]&lt;=59,"46-59",IF(EmployeeData[[#This Row],[Age]]&lt;=73,"60-73"))))</f>
        <v>18-31</v>
      </c>
      <c r="I795">
        <v>2.8</v>
      </c>
      <c r="J79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95">
        <v>2.8</v>
      </c>
      <c r="L795" s="2">
        <v>54000</v>
      </c>
      <c r="M795" s="3">
        <v>0.88</v>
      </c>
      <c r="N795" s="3" t="str">
        <f>IF(EmployeeData[[#This Row],[Compa-Ratio]]&lt;0.85,"less than 0.85",IF(EmployeeData[[#This Row],[Compa-Ratio]]&lt;1,"0.85-&lt;1.00",IF(EmployeeData[[#This Row],[Compa-Ratio]]&lt;1.15,"1.00-&lt;1.15",IF(EmployeeData[[#This Row],[Compa-Ratio]]&gt;=1.15,"1.15+"))))</f>
        <v>0.85-&lt;1.00</v>
      </c>
      <c r="O795" t="s">
        <v>25</v>
      </c>
      <c r="P795" t="s">
        <v>26</v>
      </c>
      <c r="Q795">
        <v>10</v>
      </c>
      <c r="R79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95">
        <v>60</v>
      </c>
      <c r="T795" t="str" cm="1">
        <f t="array" ref="T795">_xlfn.IFS(EmployeeData[[#This Row],[Engagement Score]]&lt;50,"Low",EmployeeData[[#This Row],[Engagement Score]]
&lt;70,"Moderate",
EmployeeData[[#This Row],[Engagement Score]]&lt;85,"High",TRUE,"Very high")</f>
        <v>Moderate</v>
      </c>
      <c r="U795">
        <v>3</v>
      </c>
      <c r="V795">
        <v>0.7</v>
      </c>
      <c r="W795" t="s">
        <v>50</v>
      </c>
      <c r="X795" t="s">
        <v>38</v>
      </c>
      <c r="Y795">
        <v>32</v>
      </c>
      <c r="Z795" t="s">
        <v>38</v>
      </c>
      <c r="AA795">
        <f>IF(EmployeeData[[#This Row],[Attrition]]="Yes",1,0)</f>
        <v>1</v>
      </c>
    </row>
    <row r="796" spans="1:27">
      <c r="A796" t="s">
        <v>847</v>
      </c>
      <c r="B796" t="str">
        <f>VLOOKUP(EmployeeData[[#This Row],[Employee ID]],GenderData[#All],2,FALSE)</f>
        <v>Male</v>
      </c>
      <c r="C796" t="s">
        <v>48</v>
      </c>
      <c r="D796" t="s">
        <v>49</v>
      </c>
      <c r="E796" t="s">
        <v>23</v>
      </c>
      <c r="F796" t="s">
        <v>62</v>
      </c>
      <c r="G796">
        <v>39</v>
      </c>
      <c r="H796" t="str">
        <f>IF(EmployeeData[[#This Row],[Age]]&lt;=31,"18-31",IF(EmployeeData[[#This Row],[Age]]&lt;=45,"32-45",IF(EmployeeData[[#This Row],[Age]]&lt;=59,"46-59",IF(EmployeeData[[#This Row],[Age]]&lt;=73,"60-73"))))</f>
        <v>32-45</v>
      </c>
      <c r="I796">
        <v>12.2</v>
      </c>
      <c r="J79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796">
        <v>0.6</v>
      </c>
      <c r="L796" s="2">
        <v>31600</v>
      </c>
      <c r="M796" s="3">
        <v>0.9</v>
      </c>
      <c r="N796" s="3" t="str">
        <f>IF(EmployeeData[[#This Row],[Compa-Ratio]]&lt;0.85,"less than 0.85",IF(EmployeeData[[#This Row],[Compa-Ratio]]&lt;1,"0.85-&lt;1.00",IF(EmployeeData[[#This Row],[Compa-Ratio]]&lt;1.15,"1.00-&lt;1.15",IF(EmployeeData[[#This Row],[Compa-Ratio]]&gt;=1.15,"1.15+"))))</f>
        <v>0.85-&lt;1.00</v>
      </c>
      <c r="O796" t="s">
        <v>37</v>
      </c>
      <c r="P796" t="s">
        <v>26</v>
      </c>
      <c r="Q796">
        <v>1</v>
      </c>
      <c r="R79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796">
        <v>82</v>
      </c>
      <c r="T796" t="str" cm="1">
        <f t="array" ref="T796">_xlfn.IFS(EmployeeData[[#This Row],[Engagement Score]]&lt;50,"Low",EmployeeData[[#This Row],[Engagement Score]]
&lt;70,"Moderate",
EmployeeData[[#This Row],[Engagement Score]]&lt;85,"High",TRUE,"Very high")</f>
        <v>High</v>
      </c>
      <c r="U796">
        <v>2</v>
      </c>
      <c r="V796">
        <v>2.1</v>
      </c>
      <c r="W796" t="s">
        <v>33</v>
      </c>
      <c r="X796" t="s">
        <v>38</v>
      </c>
      <c r="Y796">
        <v>22</v>
      </c>
      <c r="Z796" t="s">
        <v>26</v>
      </c>
      <c r="AA796">
        <f>IF(EmployeeData[[#This Row],[Attrition]]="Yes",1,0)</f>
        <v>0</v>
      </c>
    </row>
    <row r="797" spans="1:27">
      <c r="A797" t="s">
        <v>848</v>
      </c>
      <c r="B797" t="str">
        <f>VLOOKUP(EmployeeData[[#This Row],[Employee ID]],GenderData[#All],2,FALSE)</f>
        <v>Female</v>
      </c>
      <c r="C797" t="s">
        <v>52</v>
      </c>
      <c r="D797" t="s">
        <v>30</v>
      </c>
      <c r="E797" t="s">
        <v>41</v>
      </c>
      <c r="F797" t="s">
        <v>62</v>
      </c>
      <c r="G797">
        <v>37</v>
      </c>
      <c r="H797" t="str">
        <f>IF(EmployeeData[[#This Row],[Age]]&lt;=31,"18-31",IF(EmployeeData[[#This Row],[Age]]&lt;=45,"32-45",IF(EmployeeData[[#This Row],[Age]]&lt;=59,"46-59",IF(EmployeeData[[#This Row],[Age]]&lt;=73,"60-73"))))</f>
        <v>32-45</v>
      </c>
      <c r="I797">
        <v>5.5</v>
      </c>
      <c r="J7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797">
        <v>3.3</v>
      </c>
      <c r="L797" s="2">
        <v>33500</v>
      </c>
      <c r="M797" s="3">
        <v>0.88</v>
      </c>
      <c r="N797" s="3" t="str">
        <f>IF(EmployeeData[[#This Row],[Compa-Ratio]]&lt;0.85,"less than 0.85",IF(EmployeeData[[#This Row],[Compa-Ratio]]&lt;1,"0.85-&lt;1.00",IF(EmployeeData[[#This Row],[Compa-Ratio]]&lt;1.15,"1.00-&lt;1.15",IF(EmployeeData[[#This Row],[Compa-Ratio]]&gt;=1.15,"1.15+"))))</f>
        <v>0.85-&lt;1.00</v>
      </c>
      <c r="O797" t="s">
        <v>25</v>
      </c>
      <c r="P797" t="s">
        <v>26</v>
      </c>
      <c r="Q797">
        <v>12</v>
      </c>
      <c r="R79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797">
        <v>68</v>
      </c>
      <c r="T797" t="str" cm="1">
        <f t="array" ref="T797">_xlfn.IFS(EmployeeData[[#This Row],[Engagement Score]]&lt;50,"Low",EmployeeData[[#This Row],[Engagement Score]]
&lt;70,"Moderate",
EmployeeData[[#This Row],[Engagement Score]]&lt;85,"High",TRUE,"Very high")</f>
        <v>Moderate</v>
      </c>
      <c r="U797">
        <v>21</v>
      </c>
      <c r="V797">
        <v>2.2999999999999998</v>
      </c>
      <c r="W797" t="s">
        <v>33</v>
      </c>
      <c r="X797" t="s">
        <v>38</v>
      </c>
      <c r="Y797">
        <v>31</v>
      </c>
      <c r="Z797" t="s">
        <v>26</v>
      </c>
      <c r="AA797">
        <f>IF(EmployeeData[[#This Row],[Attrition]]="Yes",1,0)</f>
        <v>0</v>
      </c>
    </row>
    <row r="798" spans="1:27">
      <c r="A798" t="s">
        <v>849</v>
      </c>
      <c r="B798" t="str">
        <f>VLOOKUP(EmployeeData[[#This Row],[Employee ID]],GenderData[#All],2,FALSE)</f>
        <v>Female</v>
      </c>
      <c r="C798" t="s">
        <v>29</v>
      </c>
      <c r="D798" t="s">
        <v>30</v>
      </c>
      <c r="E798" t="s">
        <v>23</v>
      </c>
      <c r="F798" t="s">
        <v>32</v>
      </c>
      <c r="G798">
        <v>43</v>
      </c>
      <c r="H798" t="str">
        <f>IF(EmployeeData[[#This Row],[Age]]&lt;=31,"18-31",IF(EmployeeData[[#This Row],[Age]]&lt;=45,"32-45",IF(EmployeeData[[#This Row],[Age]]&lt;=59,"46-59",IF(EmployeeData[[#This Row],[Age]]&lt;=73,"60-73"))))</f>
        <v>32-45</v>
      </c>
      <c r="I798">
        <v>0.9</v>
      </c>
      <c r="J79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798">
        <v>0.9</v>
      </c>
      <c r="L798" s="2">
        <v>55600</v>
      </c>
      <c r="M798" s="3">
        <v>0.92</v>
      </c>
      <c r="N798" s="3" t="str">
        <f>IF(EmployeeData[[#This Row],[Compa-Ratio]]&lt;0.85,"less than 0.85",IF(EmployeeData[[#This Row],[Compa-Ratio]]&lt;1,"0.85-&lt;1.00",IF(EmployeeData[[#This Row],[Compa-Ratio]]&lt;1.15,"1.00-&lt;1.15",IF(EmployeeData[[#This Row],[Compa-Ratio]]&gt;=1.15,"1.15+"))))</f>
        <v>0.85-&lt;1.00</v>
      </c>
      <c r="O798" t="s">
        <v>53</v>
      </c>
      <c r="P798" t="s">
        <v>26</v>
      </c>
      <c r="Q798">
        <v>17</v>
      </c>
      <c r="R7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8">
        <v>74</v>
      </c>
      <c r="T798" t="str" cm="1">
        <f t="array" ref="T798">_xlfn.IFS(EmployeeData[[#This Row],[Engagement Score]]&lt;50,"Low",EmployeeData[[#This Row],[Engagement Score]]
&lt;70,"Moderate",
EmployeeData[[#This Row],[Engagement Score]]&lt;85,"High",TRUE,"Very high")</f>
        <v>High</v>
      </c>
      <c r="U798">
        <v>7</v>
      </c>
      <c r="V798">
        <v>2.4</v>
      </c>
      <c r="W798" t="s">
        <v>27</v>
      </c>
      <c r="X798" t="s">
        <v>26</v>
      </c>
      <c r="Y798">
        <v>20</v>
      </c>
      <c r="Z798" t="s">
        <v>26</v>
      </c>
      <c r="AA798">
        <f>IF(EmployeeData[[#This Row],[Attrition]]="Yes",1,0)</f>
        <v>0</v>
      </c>
    </row>
    <row r="799" spans="1:27">
      <c r="A799" t="s">
        <v>850</v>
      </c>
      <c r="B799" t="str">
        <f>VLOOKUP(EmployeeData[[#This Row],[Employee ID]],GenderData[#All],2,FALSE)</f>
        <v>Male</v>
      </c>
      <c r="C799" t="s">
        <v>40</v>
      </c>
      <c r="D799" t="s">
        <v>40</v>
      </c>
      <c r="E799" t="s">
        <v>23</v>
      </c>
      <c r="F799" t="s">
        <v>62</v>
      </c>
      <c r="G799">
        <v>37</v>
      </c>
      <c r="H799" t="str">
        <f>IF(EmployeeData[[#This Row],[Age]]&lt;=31,"18-31",IF(EmployeeData[[#This Row],[Age]]&lt;=45,"32-45",IF(EmployeeData[[#This Row],[Age]]&lt;=59,"46-59",IF(EmployeeData[[#This Row],[Age]]&lt;=73,"60-73"))))</f>
        <v>32-45</v>
      </c>
      <c r="I799">
        <v>3.7</v>
      </c>
      <c r="J79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799">
        <v>1.3</v>
      </c>
      <c r="L799" s="2">
        <v>33800</v>
      </c>
      <c r="M799" s="3">
        <v>0.93</v>
      </c>
      <c r="N799" s="3" t="str">
        <f>IF(EmployeeData[[#This Row],[Compa-Ratio]]&lt;0.85,"less than 0.85",IF(EmployeeData[[#This Row],[Compa-Ratio]]&lt;1,"0.85-&lt;1.00",IF(EmployeeData[[#This Row],[Compa-Ratio]]&lt;1.15,"1.00-&lt;1.15",IF(EmployeeData[[#This Row],[Compa-Ratio]]&gt;=1.15,"1.15+"))))</f>
        <v>0.85-&lt;1.00</v>
      </c>
      <c r="O799" t="s">
        <v>25</v>
      </c>
      <c r="P799" t="s">
        <v>38</v>
      </c>
      <c r="Q799">
        <v>14</v>
      </c>
      <c r="R79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799">
        <v>66</v>
      </c>
      <c r="T799" t="str" cm="1">
        <f t="array" ref="T799">_xlfn.IFS(EmployeeData[[#This Row],[Engagement Score]]&lt;50,"Low",EmployeeData[[#This Row],[Engagement Score]]
&lt;70,"Moderate",
EmployeeData[[#This Row],[Engagement Score]]&lt;85,"High",TRUE,"Very high")</f>
        <v>Moderate</v>
      </c>
      <c r="U799">
        <v>2</v>
      </c>
      <c r="V799">
        <v>1.3</v>
      </c>
      <c r="W799" t="s">
        <v>33</v>
      </c>
      <c r="X799" t="s">
        <v>26</v>
      </c>
      <c r="Y799">
        <v>32</v>
      </c>
      <c r="Z799" t="s">
        <v>26</v>
      </c>
      <c r="AA799">
        <f>IF(EmployeeData[[#This Row],[Attrition]]="Yes",1,0)</f>
        <v>0</v>
      </c>
    </row>
    <row r="800" spans="1:27">
      <c r="A800" t="s">
        <v>851</v>
      </c>
      <c r="B800" t="str">
        <f>VLOOKUP(EmployeeData[[#This Row],[Employee ID]],GenderData[#All],2,FALSE)</f>
        <v>Male</v>
      </c>
      <c r="C800" t="s">
        <v>35</v>
      </c>
      <c r="D800" t="s">
        <v>22</v>
      </c>
      <c r="E800" t="s">
        <v>45</v>
      </c>
      <c r="F800" t="s">
        <v>62</v>
      </c>
      <c r="G800">
        <v>49</v>
      </c>
      <c r="H800" t="str">
        <f>IF(EmployeeData[[#This Row],[Age]]&lt;=31,"18-31",IF(EmployeeData[[#This Row],[Age]]&lt;=45,"32-45",IF(EmployeeData[[#This Row],[Age]]&lt;=59,"46-59",IF(EmployeeData[[#This Row],[Age]]&lt;=73,"60-73"))))</f>
        <v>46-59</v>
      </c>
      <c r="I800">
        <v>9.1</v>
      </c>
      <c r="J80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00">
        <v>1</v>
      </c>
      <c r="L800" s="2">
        <v>35200</v>
      </c>
      <c r="M800" s="3">
        <v>1</v>
      </c>
      <c r="N800" s="3" t="str">
        <f>IF(EmployeeData[[#This Row],[Compa-Ratio]]&lt;0.85,"less than 0.85",IF(EmployeeData[[#This Row],[Compa-Ratio]]&lt;1,"0.85-&lt;1.00",IF(EmployeeData[[#This Row],[Compa-Ratio]]&lt;1.15,"1.00-&lt;1.15",IF(EmployeeData[[#This Row],[Compa-Ratio]]&gt;=1.15,"1.15+"))))</f>
        <v>1.00-&lt;1.15</v>
      </c>
      <c r="O800" t="s">
        <v>25</v>
      </c>
      <c r="P800" t="s">
        <v>38</v>
      </c>
      <c r="Q800">
        <v>6</v>
      </c>
      <c r="R80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00">
        <v>70</v>
      </c>
      <c r="T800" t="str" cm="1">
        <f t="array" ref="T800">_xlfn.IFS(EmployeeData[[#This Row],[Engagement Score]]&lt;50,"Low",EmployeeData[[#This Row],[Engagement Score]]
&lt;70,"Moderate",
EmployeeData[[#This Row],[Engagement Score]]&lt;85,"High",TRUE,"Very high")</f>
        <v>High</v>
      </c>
      <c r="U800">
        <v>3</v>
      </c>
      <c r="V800">
        <v>3.3</v>
      </c>
      <c r="W800" t="s">
        <v>33</v>
      </c>
      <c r="X800" t="s">
        <v>26</v>
      </c>
      <c r="Y800">
        <v>35</v>
      </c>
      <c r="Z800" t="s">
        <v>26</v>
      </c>
      <c r="AA800">
        <f>IF(EmployeeData[[#This Row],[Attrition]]="Yes",1,0)</f>
        <v>0</v>
      </c>
    </row>
    <row r="801" spans="1:27">
      <c r="A801" t="s">
        <v>852</v>
      </c>
      <c r="B801" t="str">
        <f>VLOOKUP(EmployeeData[[#This Row],[Employee ID]],GenderData[#All],2,FALSE)</f>
        <v>Male</v>
      </c>
      <c r="C801" t="s">
        <v>29</v>
      </c>
      <c r="D801" t="s">
        <v>30</v>
      </c>
      <c r="E801" t="s">
        <v>23</v>
      </c>
      <c r="F801" t="s">
        <v>62</v>
      </c>
      <c r="G801">
        <v>35</v>
      </c>
      <c r="H801" t="str">
        <f>IF(EmployeeData[[#This Row],[Age]]&lt;=31,"18-31",IF(EmployeeData[[#This Row],[Age]]&lt;=45,"32-45",IF(EmployeeData[[#This Row],[Age]]&lt;=59,"46-59",IF(EmployeeData[[#This Row],[Age]]&lt;=73,"60-73"))))</f>
        <v>32-45</v>
      </c>
      <c r="I801">
        <v>2.5</v>
      </c>
      <c r="J80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01">
        <v>0.9</v>
      </c>
      <c r="L801" s="2">
        <v>39300</v>
      </c>
      <c r="M801" s="3">
        <v>1.1100000000000001</v>
      </c>
      <c r="N801" s="3" t="str">
        <f>IF(EmployeeData[[#This Row],[Compa-Ratio]]&lt;0.85,"less than 0.85",IF(EmployeeData[[#This Row],[Compa-Ratio]]&lt;1,"0.85-&lt;1.00",IF(EmployeeData[[#This Row],[Compa-Ratio]]&lt;1.15,"1.00-&lt;1.15",IF(EmployeeData[[#This Row],[Compa-Ratio]]&gt;=1.15,"1.15+"))))</f>
        <v>1.00-&lt;1.15</v>
      </c>
      <c r="O801" t="s">
        <v>25</v>
      </c>
      <c r="P801" t="s">
        <v>38</v>
      </c>
      <c r="Q801">
        <v>1</v>
      </c>
      <c r="R80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01">
        <v>92</v>
      </c>
      <c r="T801" t="str" cm="1">
        <f t="array" ref="T801">_xlfn.IFS(EmployeeData[[#This Row],[Engagement Score]]&lt;50,"Low",EmployeeData[[#This Row],[Engagement Score]]
&lt;70,"Moderate",
EmployeeData[[#This Row],[Engagement Score]]&lt;85,"High",TRUE,"Very high")</f>
        <v>Very high</v>
      </c>
      <c r="U801">
        <v>3</v>
      </c>
      <c r="V801">
        <v>3.6</v>
      </c>
      <c r="W801" t="s">
        <v>50</v>
      </c>
      <c r="X801" t="s">
        <v>26</v>
      </c>
      <c r="Y801">
        <v>35</v>
      </c>
      <c r="Z801" t="s">
        <v>26</v>
      </c>
      <c r="AA801">
        <f>IF(EmployeeData[[#This Row],[Attrition]]="Yes",1,0)</f>
        <v>0</v>
      </c>
    </row>
    <row r="802" spans="1:27">
      <c r="A802" t="s">
        <v>853</v>
      </c>
      <c r="B802" t="str">
        <f>VLOOKUP(EmployeeData[[#This Row],[Employee ID]],GenderData[#All],2,FALSE)</f>
        <v>Female</v>
      </c>
      <c r="C802" t="s">
        <v>35</v>
      </c>
      <c r="D802" t="s">
        <v>22</v>
      </c>
      <c r="E802" t="s">
        <v>23</v>
      </c>
      <c r="F802" t="s">
        <v>59</v>
      </c>
      <c r="G802">
        <v>29</v>
      </c>
      <c r="H802" t="str">
        <f>IF(EmployeeData[[#This Row],[Age]]&lt;=31,"18-31",IF(EmployeeData[[#This Row],[Age]]&lt;=45,"32-45",IF(EmployeeData[[#This Row],[Age]]&lt;=59,"46-59",IF(EmployeeData[[#This Row],[Age]]&lt;=73,"60-73"))))</f>
        <v>18-31</v>
      </c>
      <c r="I802">
        <v>7.7</v>
      </c>
      <c r="J80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02">
        <v>2.2000000000000002</v>
      </c>
      <c r="L802" s="2">
        <v>94500</v>
      </c>
      <c r="M802" s="3">
        <v>1.01</v>
      </c>
      <c r="N802" s="3" t="str">
        <f>IF(EmployeeData[[#This Row],[Compa-Ratio]]&lt;0.85,"less than 0.85",IF(EmployeeData[[#This Row],[Compa-Ratio]]&lt;1,"0.85-&lt;1.00",IF(EmployeeData[[#This Row],[Compa-Ratio]]&lt;1.15,"1.00-&lt;1.15",IF(EmployeeData[[#This Row],[Compa-Ratio]]&gt;=1.15,"1.15+"))))</f>
        <v>1.00-&lt;1.15</v>
      </c>
      <c r="O802" t="s">
        <v>25</v>
      </c>
      <c r="P802" t="s">
        <v>26</v>
      </c>
      <c r="Q802">
        <v>11</v>
      </c>
      <c r="R80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02">
        <v>71</v>
      </c>
      <c r="T802" t="str" cm="1">
        <f t="array" ref="T802">_xlfn.IFS(EmployeeData[[#This Row],[Engagement Score]]&lt;50,"Low",EmployeeData[[#This Row],[Engagement Score]]
&lt;70,"Moderate",
EmployeeData[[#This Row],[Engagement Score]]&lt;85,"High",TRUE,"Very high")</f>
        <v>High</v>
      </c>
      <c r="U802">
        <v>1</v>
      </c>
      <c r="V802">
        <v>1.2</v>
      </c>
      <c r="W802" t="s">
        <v>33</v>
      </c>
      <c r="X802" t="s">
        <v>26</v>
      </c>
      <c r="Y802">
        <v>25</v>
      </c>
      <c r="Z802" t="s">
        <v>26</v>
      </c>
      <c r="AA802">
        <f>IF(EmployeeData[[#This Row],[Attrition]]="Yes",1,0)</f>
        <v>0</v>
      </c>
    </row>
    <row r="803" spans="1:27">
      <c r="A803" t="s">
        <v>854</v>
      </c>
      <c r="B803" t="str">
        <f>VLOOKUP(EmployeeData[[#This Row],[Employee ID]],GenderData[#All],2,FALSE)</f>
        <v>Female</v>
      </c>
      <c r="C803" t="s">
        <v>43</v>
      </c>
      <c r="D803" t="s">
        <v>44</v>
      </c>
      <c r="E803" t="s">
        <v>45</v>
      </c>
      <c r="F803" t="s">
        <v>32</v>
      </c>
      <c r="G803">
        <v>28</v>
      </c>
      <c r="H803" t="str">
        <f>IF(EmployeeData[[#This Row],[Age]]&lt;=31,"18-31",IF(EmployeeData[[#This Row],[Age]]&lt;=45,"32-45",IF(EmployeeData[[#This Row],[Age]]&lt;=59,"46-59",IF(EmployeeData[[#This Row],[Age]]&lt;=73,"60-73"))))</f>
        <v>18-31</v>
      </c>
      <c r="I803">
        <v>1</v>
      </c>
      <c r="J80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03">
        <v>1</v>
      </c>
      <c r="L803" s="2">
        <v>51200</v>
      </c>
      <c r="M803" s="3">
        <v>0.87</v>
      </c>
      <c r="N803" s="3" t="str">
        <f>IF(EmployeeData[[#This Row],[Compa-Ratio]]&lt;0.85,"less than 0.85",IF(EmployeeData[[#This Row],[Compa-Ratio]]&lt;1,"0.85-&lt;1.00",IF(EmployeeData[[#This Row],[Compa-Ratio]]&lt;1.15,"1.00-&lt;1.15",IF(EmployeeData[[#This Row],[Compa-Ratio]]&gt;=1.15,"1.15+"))))</f>
        <v>0.85-&lt;1.00</v>
      </c>
      <c r="O803" t="s">
        <v>25</v>
      </c>
      <c r="P803" t="s">
        <v>38</v>
      </c>
      <c r="Q803">
        <v>24</v>
      </c>
      <c r="R80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03">
        <v>77</v>
      </c>
      <c r="T803" t="str" cm="1">
        <f t="array" ref="T803">_xlfn.IFS(EmployeeData[[#This Row],[Engagement Score]]&lt;50,"Low",EmployeeData[[#This Row],[Engagement Score]]
&lt;70,"Moderate",
EmployeeData[[#This Row],[Engagement Score]]&lt;85,"High",TRUE,"Very high")</f>
        <v>High</v>
      </c>
      <c r="U803">
        <v>3</v>
      </c>
      <c r="V803">
        <v>6.5</v>
      </c>
      <c r="W803" t="s">
        <v>50</v>
      </c>
      <c r="X803" t="s">
        <v>26</v>
      </c>
      <c r="Y803">
        <v>12</v>
      </c>
      <c r="Z803" t="s">
        <v>26</v>
      </c>
      <c r="AA803">
        <f>IF(EmployeeData[[#This Row],[Attrition]]="Yes",1,0)</f>
        <v>0</v>
      </c>
    </row>
    <row r="804" spans="1:27">
      <c r="A804" t="s">
        <v>855</v>
      </c>
      <c r="B804" t="str">
        <f>VLOOKUP(EmployeeData[[#This Row],[Employee ID]],GenderData[#All],2,FALSE)</f>
        <v>Female</v>
      </c>
      <c r="C804" t="s">
        <v>40</v>
      </c>
      <c r="D804" t="s">
        <v>40</v>
      </c>
      <c r="E804" t="s">
        <v>55</v>
      </c>
      <c r="F804" t="s">
        <v>24</v>
      </c>
      <c r="G804">
        <v>45</v>
      </c>
      <c r="H804" t="str">
        <f>IF(EmployeeData[[#This Row],[Age]]&lt;=31,"18-31",IF(EmployeeData[[#This Row],[Age]]&lt;=45,"32-45",IF(EmployeeData[[#This Row],[Age]]&lt;=59,"46-59",IF(EmployeeData[[#This Row],[Age]]&lt;=73,"60-73"))))</f>
        <v>32-45</v>
      </c>
      <c r="I804">
        <v>0.2</v>
      </c>
      <c r="J80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04">
        <v>0.2</v>
      </c>
      <c r="L804" s="2">
        <v>54000</v>
      </c>
      <c r="M804" s="3">
        <v>1.17</v>
      </c>
      <c r="N804" s="3" t="str">
        <f>IF(EmployeeData[[#This Row],[Compa-Ratio]]&lt;0.85,"less than 0.85",IF(EmployeeData[[#This Row],[Compa-Ratio]]&lt;1,"0.85-&lt;1.00",IF(EmployeeData[[#This Row],[Compa-Ratio]]&lt;1.15,"1.00-&lt;1.15",IF(EmployeeData[[#This Row],[Compa-Ratio]]&gt;=1.15,"1.15+"))))</f>
        <v>1.15+</v>
      </c>
      <c r="O804" t="s">
        <v>37</v>
      </c>
      <c r="P804" t="s">
        <v>26</v>
      </c>
      <c r="Q804">
        <v>27</v>
      </c>
      <c r="R80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04">
        <v>67</v>
      </c>
      <c r="T804" t="str" cm="1">
        <f t="array" ref="T804">_xlfn.IFS(EmployeeData[[#This Row],[Engagement Score]]&lt;50,"Low",EmployeeData[[#This Row],[Engagement Score]]
&lt;70,"Moderate",
EmployeeData[[#This Row],[Engagement Score]]&lt;85,"High",TRUE,"Very high")</f>
        <v>Moderate</v>
      </c>
      <c r="U804">
        <v>5</v>
      </c>
      <c r="V804">
        <v>1</v>
      </c>
      <c r="W804" t="s">
        <v>33</v>
      </c>
      <c r="X804" t="s">
        <v>38</v>
      </c>
      <c r="Y804">
        <v>17</v>
      </c>
      <c r="Z804" t="s">
        <v>26</v>
      </c>
      <c r="AA804">
        <f>IF(EmployeeData[[#This Row],[Attrition]]="Yes",1,0)</f>
        <v>0</v>
      </c>
    </row>
    <row r="805" spans="1:27">
      <c r="A805" t="s">
        <v>856</v>
      </c>
      <c r="B805" t="str">
        <f>VLOOKUP(EmployeeData[[#This Row],[Employee ID]],GenderData[#All],2,FALSE)</f>
        <v>Male</v>
      </c>
      <c r="C805" t="s">
        <v>40</v>
      </c>
      <c r="D805" t="s">
        <v>40</v>
      </c>
      <c r="E805" t="s">
        <v>23</v>
      </c>
      <c r="F805" t="s">
        <v>24</v>
      </c>
      <c r="G805">
        <v>38</v>
      </c>
      <c r="H805" t="str">
        <f>IF(EmployeeData[[#This Row],[Age]]&lt;=31,"18-31",IF(EmployeeData[[#This Row],[Age]]&lt;=45,"32-45",IF(EmployeeData[[#This Row],[Age]]&lt;=59,"46-59",IF(EmployeeData[[#This Row],[Age]]&lt;=73,"60-73"))))</f>
        <v>32-45</v>
      </c>
      <c r="I805">
        <v>8.5</v>
      </c>
      <c r="J80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05">
        <v>0.2</v>
      </c>
      <c r="L805" s="2">
        <v>43600</v>
      </c>
      <c r="M805" s="3">
        <v>0.95</v>
      </c>
      <c r="N805" s="3" t="str">
        <f>IF(EmployeeData[[#This Row],[Compa-Ratio]]&lt;0.85,"less than 0.85",IF(EmployeeData[[#This Row],[Compa-Ratio]]&lt;1,"0.85-&lt;1.00",IF(EmployeeData[[#This Row],[Compa-Ratio]]&lt;1.15,"1.00-&lt;1.15",IF(EmployeeData[[#This Row],[Compa-Ratio]]&gt;=1.15,"1.15+"))))</f>
        <v>0.85-&lt;1.00</v>
      </c>
      <c r="O805" t="s">
        <v>25</v>
      </c>
      <c r="P805" t="s">
        <v>26</v>
      </c>
      <c r="Q805">
        <v>27</v>
      </c>
      <c r="R80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05">
        <v>54</v>
      </c>
      <c r="T805" t="str" cm="1">
        <f t="array" ref="T805">_xlfn.IFS(EmployeeData[[#This Row],[Engagement Score]]&lt;50,"Low",EmployeeData[[#This Row],[Engagement Score]]
&lt;70,"Moderate",
EmployeeData[[#This Row],[Engagement Score]]&lt;85,"High",TRUE,"Very high")</f>
        <v>Moderate</v>
      </c>
      <c r="U805">
        <v>11</v>
      </c>
      <c r="V805">
        <v>1.5</v>
      </c>
      <c r="W805" t="s">
        <v>33</v>
      </c>
      <c r="X805" t="s">
        <v>38</v>
      </c>
      <c r="Y805">
        <v>31</v>
      </c>
      <c r="Z805" t="s">
        <v>26</v>
      </c>
      <c r="AA805">
        <f>IF(EmployeeData[[#This Row],[Attrition]]="Yes",1,0)</f>
        <v>0</v>
      </c>
    </row>
    <row r="806" spans="1:27">
      <c r="A806" t="s">
        <v>857</v>
      </c>
      <c r="B806" t="str">
        <f>VLOOKUP(EmployeeData[[#This Row],[Employee ID]],GenderData[#All],2,FALSE)</f>
        <v>Female</v>
      </c>
      <c r="C806" t="s">
        <v>21</v>
      </c>
      <c r="D806" t="s">
        <v>22</v>
      </c>
      <c r="E806" t="s">
        <v>45</v>
      </c>
      <c r="F806" t="s">
        <v>24</v>
      </c>
      <c r="G806">
        <v>44</v>
      </c>
      <c r="H806" t="str">
        <f>IF(EmployeeData[[#This Row],[Age]]&lt;=31,"18-31",IF(EmployeeData[[#This Row],[Age]]&lt;=45,"32-45",IF(EmployeeData[[#This Row],[Age]]&lt;=59,"46-59",IF(EmployeeData[[#This Row],[Age]]&lt;=73,"60-73"))))</f>
        <v>32-45</v>
      </c>
      <c r="I806">
        <v>2.7</v>
      </c>
      <c r="J80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06">
        <v>1.3</v>
      </c>
      <c r="L806" s="2">
        <v>47700</v>
      </c>
      <c r="M806" s="3">
        <v>1</v>
      </c>
      <c r="N806" s="3" t="str">
        <f>IF(EmployeeData[[#This Row],[Compa-Ratio]]&lt;0.85,"less than 0.85",IF(EmployeeData[[#This Row],[Compa-Ratio]]&lt;1,"0.85-&lt;1.00",IF(EmployeeData[[#This Row],[Compa-Ratio]]&lt;1.15,"1.00-&lt;1.15",IF(EmployeeData[[#This Row],[Compa-Ratio]]&gt;=1.15,"1.15+"))))</f>
        <v>1.00-&lt;1.15</v>
      </c>
      <c r="O806" t="s">
        <v>37</v>
      </c>
      <c r="P806" t="s">
        <v>26</v>
      </c>
      <c r="Q806">
        <v>9</v>
      </c>
      <c r="R80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06">
        <v>83</v>
      </c>
      <c r="T806" t="str" cm="1">
        <f t="array" ref="T806">_xlfn.IFS(EmployeeData[[#This Row],[Engagement Score]]&lt;50,"Low",EmployeeData[[#This Row],[Engagement Score]]
&lt;70,"Moderate",
EmployeeData[[#This Row],[Engagement Score]]&lt;85,"High",TRUE,"Very high")</f>
        <v>High</v>
      </c>
      <c r="U806">
        <v>4</v>
      </c>
      <c r="V806">
        <v>0.9</v>
      </c>
      <c r="W806" t="s">
        <v>50</v>
      </c>
      <c r="X806" t="s">
        <v>38</v>
      </c>
      <c r="Y806">
        <v>53</v>
      </c>
      <c r="Z806" t="s">
        <v>26</v>
      </c>
      <c r="AA806">
        <f>IF(EmployeeData[[#This Row],[Attrition]]="Yes",1,0)</f>
        <v>0</v>
      </c>
    </row>
    <row r="807" spans="1:27">
      <c r="A807" t="s">
        <v>858</v>
      </c>
      <c r="B807" t="str">
        <f>VLOOKUP(EmployeeData[[#This Row],[Employee ID]],GenderData[#All],2,FALSE)</f>
        <v>Female</v>
      </c>
      <c r="C807" t="s">
        <v>35</v>
      </c>
      <c r="D807" t="s">
        <v>22</v>
      </c>
      <c r="E807" t="s">
        <v>45</v>
      </c>
      <c r="F807" t="s">
        <v>32</v>
      </c>
      <c r="G807">
        <v>44</v>
      </c>
      <c r="H807" t="str">
        <f>IF(EmployeeData[[#This Row],[Age]]&lt;=31,"18-31",IF(EmployeeData[[#This Row],[Age]]&lt;=45,"32-45",IF(EmployeeData[[#This Row],[Age]]&lt;=59,"46-59",IF(EmployeeData[[#This Row],[Age]]&lt;=73,"60-73"))))</f>
        <v>32-45</v>
      </c>
      <c r="I807">
        <v>2.9</v>
      </c>
      <c r="J80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07">
        <v>1.2</v>
      </c>
      <c r="L807" s="2">
        <v>65000</v>
      </c>
      <c r="M807" s="3">
        <v>1.05</v>
      </c>
      <c r="N807" s="3" t="str">
        <f>IF(EmployeeData[[#This Row],[Compa-Ratio]]&lt;0.85,"less than 0.85",IF(EmployeeData[[#This Row],[Compa-Ratio]]&lt;1,"0.85-&lt;1.00",IF(EmployeeData[[#This Row],[Compa-Ratio]]&lt;1.15,"1.00-&lt;1.15",IF(EmployeeData[[#This Row],[Compa-Ratio]]&gt;=1.15,"1.15+"))))</f>
        <v>1.00-&lt;1.15</v>
      </c>
      <c r="O807" t="s">
        <v>25</v>
      </c>
      <c r="P807" t="s">
        <v>26</v>
      </c>
      <c r="Q807">
        <v>6</v>
      </c>
      <c r="R80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07">
        <v>78</v>
      </c>
      <c r="T807" t="str" cm="1">
        <f t="array" ref="T807">_xlfn.IFS(EmployeeData[[#This Row],[Engagement Score]]&lt;50,"Low",EmployeeData[[#This Row],[Engagement Score]]
&lt;70,"Moderate",
EmployeeData[[#This Row],[Engagement Score]]&lt;85,"High",TRUE,"Very high")</f>
        <v>High</v>
      </c>
      <c r="U807">
        <v>3</v>
      </c>
      <c r="V807">
        <v>0.8</v>
      </c>
      <c r="W807" t="s">
        <v>33</v>
      </c>
      <c r="X807" t="s">
        <v>26</v>
      </c>
      <c r="Y807">
        <v>20</v>
      </c>
      <c r="Z807" t="s">
        <v>26</v>
      </c>
      <c r="AA807">
        <f>IF(EmployeeData[[#This Row],[Attrition]]="Yes",1,0)</f>
        <v>0</v>
      </c>
    </row>
    <row r="808" spans="1:27">
      <c r="A808" t="s">
        <v>859</v>
      </c>
      <c r="B808" t="str">
        <f>VLOOKUP(EmployeeData[[#This Row],[Employee ID]],GenderData[#All],2,FALSE)</f>
        <v>Female</v>
      </c>
      <c r="C808" t="s">
        <v>29</v>
      </c>
      <c r="D808" t="s">
        <v>30</v>
      </c>
      <c r="E808" t="s">
        <v>45</v>
      </c>
      <c r="F808" t="s">
        <v>32</v>
      </c>
      <c r="G808">
        <v>21</v>
      </c>
      <c r="H808" t="str">
        <f>IF(EmployeeData[[#This Row],[Age]]&lt;=31,"18-31",IF(EmployeeData[[#This Row],[Age]]&lt;=45,"32-45",IF(EmployeeData[[#This Row],[Age]]&lt;=59,"46-59",IF(EmployeeData[[#This Row],[Age]]&lt;=73,"60-73"))))</f>
        <v>18-31</v>
      </c>
      <c r="I808">
        <v>4.5</v>
      </c>
      <c r="J80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08">
        <v>3</v>
      </c>
      <c r="L808" s="2">
        <v>63400</v>
      </c>
      <c r="M808" s="3">
        <v>1.05</v>
      </c>
      <c r="N808" s="3" t="str">
        <f>IF(EmployeeData[[#This Row],[Compa-Ratio]]&lt;0.85,"less than 0.85",IF(EmployeeData[[#This Row],[Compa-Ratio]]&lt;1,"0.85-&lt;1.00",IF(EmployeeData[[#This Row],[Compa-Ratio]]&lt;1.15,"1.00-&lt;1.15",IF(EmployeeData[[#This Row],[Compa-Ratio]]&gt;=1.15,"1.15+"))))</f>
        <v>1.00-&lt;1.15</v>
      </c>
      <c r="O808" t="s">
        <v>37</v>
      </c>
      <c r="P808" t="s">
        <v>26</v>
      </c>
      <c r="Q808">
        <v>20</v>
      </c>
      <c r="R80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08">
        <v>100</v>
      </c>
      <c r="T808" t="str" cm="1">
        <f t="array" ref="T808">_xlfn.IFS(EmployeeData[[#This Row],[Engagement Score]]&lt;50,"Low",EmployeeData[[#This Row],[Engagement Score]]
&lt;70,"Moderate",
EmployeeData[[#This Row],[Engagement Score]]&lt;85,"High",TRUE,"Very high")</f>
        <v>Very high</v>
      </c>
      <c r="U808">
        <v>12</v>
      </c>
      <c r="V808">
        <v>2.9</v>
      </c>
      <c r="W808" t="s">
        <v>50</v>
      </c>
      <c r="X808" t="s">
        <v>26</v>
      </c>
      <c r="Y808">
        <v>29</v>
      </c>
      <c r="Z808" t="s">
        <v>26</v>
      </c>
      <c r="AA808">
        <f>IF(EmployeeData[[#This Row],[Attrition]]="Yes",1,0)</f>
        <v>0</v>
      </c>
    </row>
    <row r="809" spans="1:27">
      <c r="A809" t="s">
        <v>860</v>
      </c>
      <c r="B809" t="str">
        <f>VLOOKUP(EmployeeData[[#This Row],[Employee ID]],GenderData[#All],2,FALSE)</f>
        <v>Male</v>
      </c>
      <c r="C809" t="s">
        <v>29</v>
      </c>
      <c r="D809" t="s">
        <v>30</v>
      </c>
      <c r="E809" t="s">
        <v>45</v>
      </c>
      <c r="F809" t="s">
        <v>24</v>
      </c>
      <c r="G809">
        <v>28</v>
      </c>
      <c r="H809" t="str">
        <f>IF(EmployeeData[[#This Row],[Age]]&lt;=31,"18-31",IF(EmployeeData[[#This Row],[Age]]&lt;=45,"32-45",IF(EmployeeData[[#This Row],[Age]]&lt;=59,"46-59",IF(EmployeeData[[#This Row],[Age]]&lt;=73,"60-73"))))</f>
        <v>18-31</v>
      </c>
      <c r="I809">
        <v>5.4</v>
      </c>
      <c r="J80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09">
        <v>3.1</v>
      </c>
      <c r="L809" s="2">
        <v>53800</v>
      </c>
      <c r="M809" s="3">
        <v>1.1399999999999999</v>
      </c>
      <c r="N809" s="3" t="str">
        <f>IF(EmployeeData[[#This Row],[Compa-Ratio]]&lt;0.85,"less than 0.85",IF(EmployeeData[[#This Row],[Compa-Ratio]]&lt;1,"0.85-&lt;1.00",IF(EmployeeData[[#This Row],[Compa-Ratio]]&lt;1.15,"1.00-&lt;1.15",IF(EmployeeData[[#This Row],[Compa-Ratio]]&gt;=1.15,"1.15+"))))</f>
        <v>1.00-&lt;1.15</v>
      </c>
      <c r="O809" t="s">
        <v>25</v>
      </c>
      <c r="P809" t="s">
        <v>38</v>
      </c>
      <c r="Q809">
        <v>22</v>
      </c>
      <c r="R8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09">
        <v>62</v>
      </c>
      <c r="T809" t="str" cm="1">
        <f t="array" ref="T809">_xlfn.IFS(EmployeeData[[#This Row],[Engagement Score]]&lt;50,"Low",EmployeeData[[#This Row],[Engagement Score]]
&lt;70,"Moderate",
EmployeeData[[#This Row],[Engagement Score]]&lt;85,"High",TRUE,"Very high")</f>
        <v>Moderate</v>
      </c>
      <c r="U809">
        <v>10</v>
      </c>
      <c r="V809">
        <v>1.5</v>
      </c>
      <c r="W809" t="s">
        <v>50</v>
      </c>
      <c r="X809" t="s">
        <v>26</v>
      </c>
      <c r="Y809">
        <v>17</v>
      </c>
      <c r="Z809" t="s">
        <v>26</v>
      </c>
      <c r="AA809">
        <f>IF(EmployeeData[[#This Row],[Attrition]]="Yes",1,0)</f>
        <v>0</v>
      </c>
    </row>
    <row r="810" spans="1:27">
      <c r="A810" t="s">
        <v>861</v>
      </c>
      <c r="B810" t="str">
        <f>VLOOKUP(EmployeeData[[#This Row],[Employee ID]],GenderData[#All],2,FALSE)</f>
        <v>Male</v>
      </c>
      <c r="C810" t="s">
        <v>21</v>
      </c>
      <c r="D810" t="s">
        <v>22</v>
      </c>
      <c r="E810" t="s">
        <v>45</v>
      </c>
      <c r="F810" t="s">
        <v>24</v>
      </c>
      <c r="G810">
        <v>29</v>
      </c>
      <c r="H810" t="str">
        <f>IF(EmployeeData[[#This Row],[Age]]&lt;=31,"18-31",IF(EmployeeData[[#This Row],[Age]]&lt;=45,"32-45",IF(EmployeeData[[#This Row],[Age]]&lt;=59,"46-59",IF(EmployeeData[[#This Row],[Age]]&lt;=73,"60-73"))))</f>
        <v>18-31</v>
      </c>
      <c r="I810">
        <v>0.2</v>
      </c>
      <c r="J81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10">
        <v>0.2</v>
      </c>
      <c r="L810" s="2">
        <v>50500</v>
      </c>
      <c r="M810" s="3">
        <v>1.04</v>
      </c>
      <c r="N810" s="3" t="str">
        <f>IF(EmployeeData[[#This Row],[Compa-Ratio]]&lt;0.85,"less than 0.85",IF(EmployeeData[[#This Row],[Compa-Ratio]]&lt;1,"0.85-&lt;1.00",IF(EmployeeData[[#This Row],[Compa-Ratio]]&lt;1.15,"1.00-&lt;1.15",IF(EmployeeData[[#This Row],[Compa-Ratio]]&gt;=1.15,"1.15+"))))</f>
        <v>1.00-&lt;1.15</v>
      </c>
      <c r="O810" t="s">
        <v>25</v>
      </c>
      <c r="P810" t="s">
        <v>38</v>
      </c>
      <c r="Q810">
        <v>20</v>
      </c>
      <c r="R81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0">
        <v>87</v>
      </c>
      <c r="T810" t="str" cm="1">
        <f t="array" ref="T810">_xlfn.IFS(EmployeeData[[#This Row],[Engagement Score]]&lt;50,"Low",EmployeeData[[#This Row],[Engagement Score]]
&lt;70,"Moderate",
EmployeeData[[#This Row],[Engagement Score]]&lt;85,"High",TRUE,"Very high")</f>
        <v>Very high</v>
      </c>
      <c r="U810">
        <v>5</v>
      </c>
      <c r="V810">
        <v>4.9000000000000004</v>
      </c>
      <c r="W810" t="s">
        <v>33</v>
      </c>
      <c r="X810" t="s">
        <v>38</v>
      </c>
      <c r="Y810">
        <v>12</v>
      </c>
      <c r="Z810" t="s">
        <v>26</v>
      </c>
      <c r="AA810">
        <f>IF(EmployeeData[[#This Row],[Attrition]]="Yes",1,0)</f>
        <v>0</v>
      </c>
    </row>
    <row r="811" spans="1:27">
      <c r="A811" t="s">
        <v>862</v>
      </c>
      <c r="B811" t="str">
        <f>VLOOKUP(EmployeeData[[#This Row],[Employee ID]],GenderData[#All],2,FALSE)</f>
        <v>Female</v>
      </c>
      <c r="C811" t="s">
        <v>48</v>
      </c>
      <c r="D811" t="s">
        <v>49</v>
      </c>
      <c r="E811" t="s">
        <v>23</v>
      </c>
      <c r="F811" t="s">
        <v>62</v>
      </c>
      <c r="G811">
        <v>31</v>
      </c>
      <c r="H811" t="str">
        <f>IF(EmployeeData[[#This Row],[Age]]&lt;=31,"18-31",IF(EmployeeData[[#This Row],[Age]]&lt;=45,"32-45",IF(EmployeeData[[#This Row],[Age]]&lt;=59,"46-59",IF(EmployeeData[[#This Row],[Age]]&lt;=73,"60-73"))))</f>
        <v>18-31</v>
      </c>
      <c r="I811">
        <v>2.2999999999999998</v>
      </c>
      <c r="J81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1">
        <v>2.2999999999999998</v>
      </c>
      <c r="L811" s="2">
        <v>32600</v>
      </c>
      <c r="M811" s="3">
        <v>0.92</v>
      </c>
      <c r="N811" s="3" t="str">
        <f>IF(EmployeeData[[#This Row],[Compa-Ratio]]&lt;0.85,"less than 0.85",IF(EmployeeData[[#This Row],[Compa-Ratio]]&lt;1,"0.85-&lt;1.00",IF(EmployeeData[[#This Row],[Compa-Ratio]]&lt;1.15,"1.00-&lt;1.15",IF(EmployeeData[[#This Row],[Compa-Ratio]]&gt;=1.15,"1.15+"))))</f>
        <v>0.85-&lt;1.00</v>
      </c>
      <c r="O811" t="s">
        <v>37</v>
      </c>
      <c r="P811" t="s">
        <v>26</v>
      </c>
      <c r="Q811">
        <v>1</v>
      </c>
      <c r="R81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11">
        <v>56</v>
      </c>
      <c r="T811" t="str" cm="1">
        <f t="array" ref="T811">_xlfn.IFS(EmployeeData[[#This Row],[Engagement Score]]&lt;50,"Low",EmployeeData[[#This Row],[Engagement Score]]
&lt;70,"Moderate",
EmployeeData[[#This Row],[Engagement Score]]&lt;85,"High",TRUE,"Very high")</f>
        <v>Moderate</v>
      </c>
      <c r="U811">
        <v>4</v>
      </c>
      <c r="V811">
        <v>1.3</v>
      </c>
      <c r="W811" t="s">
        <v>50</v>
      </c>
      <c r="X811" t="s">
        <v>38</v>
      </c>
      <c r="Y811">
        <v>16</v>
      </c>
      <c r="Z811" t="s">
        <v>26</v>
      </c>
      <c r="AA811">
        <f>IF(EmployeeData[[#This Row],[Attrition]]="Yes",1,0)</f>
        <v>0</v>
      </c>
    </row>
    <row r="812" spans="1:27">
      <c r="A812" t="s">
        <v>863</v>
      </c>
      <c r="B812" t="str">
        <f>VLOOKUP(EmployeeData[[#This Row],[Employee ID]],GenderData[#All],2,FALSE)</f>
        <v>Male</v>
      </c>
      <c r="C812" t="s">
        <v>29</v>
      </c>
      <c r="D812" t="s">
        <v>30</v>
      </c>
      <c r="E812" t="s">
        <v>23</v>
      </c>
      <c r="F812" t="s">
        <v>32</v>
      </c>
      <c r="G812">
        <v>34</v>
      </c>
      <c r="H812" t="str">
        <f>IF(EmployeeData[[#This Row],[Age]]&lt;=31,"18-31",IF(EmployeeData[[#This Row],[Age]]&lt;=45,"32-45",IF(EmployeeData[[#This Row],[Age]]&lt;=59,"46-59",IF(EmployeeData[[#This Row],[Age]]&lt;=73,"60-73"))))</f>
        <v>32-45</v>
      </c>
      <c r="I812">
        <v>4.0999999999999996</v>
      </c>
      <c r="J81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2">
        <v>4.0999999999999996</v>
      </c>
      <c r="L812" s="2">
        <v>76900</v>
      </c>
      <c r="M812" s="3">
        <v>1.24</v>
      </c>
      <c r="N812" s="3" t="str">
        <f>IF(EmployeeData[[#This Row],[Compa-Ratio]]&lt;0.85,"less than 0.85",IF(EmployeeData[[#This Row],[Compa-Ratio]]&lt;1,"0.85-&lt;1.00",IF(EmployeeData[[#This Row],[Compa-Ratio]]&lt;1.15,"1.00-&lt;1.15",IF(EmployeeData[[#This Row],[Compa-Ratio]]&gt;=1.15,"1.15+"))))</f>
        <v>1.15+</v>
      </c>
      <c r="O812" t="s">
        <v>25</v>
      </c>
      <c r="P812" t="s">
        <v>26</v>
      </c>
      <c r="Q812">
        <v>8</v>
      </c>
      <c r="R81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12">
        <v>71</v>
      </c>
      <c r="T812" t="str" cm="1">
        <f t="array" ref="T812">_xlfn.IFS(EmployeeData[[#This Row],[Engagement Score]]&lt;50,"Low",EmployeeData[[#This Row],[Engagement Score]]
&lt;70,"Moderate",
EmployeeData[[#This Row],[Engagement Score]]&lt;85,"High",TRUE,"Very high")</f>
        <v>High</v>
      </c>
      <c r="U812">
        <v>6</v>
      </c>
      <c r="V812">
        <v>1.6</v>
      </c>
      <c r="W812" t="s">
        <v>33</v>
      </c>
      <c r="X812" t="s">
        <v>26</v>
      </c>
      <c r="Y812">
        <v>0</v>
      </c>
      <c r="Z812" t="s">
        <v>26</v>
      </c>
      <c r="AA812">
        <f>IF(EmployeeData[[#This Row],[Attrition]]="Yes",1,0)</f>
        <v>0</v>
      </c>
    </row>
    <row r="813" spans="1:27">
      <c r="A813" t="s">
        <v>864</v>
      </c>
      <c r="B813" t="str">
        <f>VLOOKUP(EmployeeData[[#This Row],[Employee ID]],GenderData[#All],2,FALSE)</f>
        <v>Female</v>
      </c>
      <c r="C813" t="s">
        <v>52</v>
      </c>
      <c r="D813" t="s">
        <v>30</v>
      </c>
      <c r="E813" t="s">
        <v>23</v>
      </c>
      <c r="F813" t="s">
        <v>32</v>
      </c>
      <c r="G813">
        <v>47</v>
      </c>
      <c r="H813" t="str">
        <f>IF(EmployeeData[[#This Row],[Age]]&lt;=31,"18-31",IF(EmployeeData[[#This Row],[Age]]&lt;=45,"32-45",IF(EmployeeData[[#This Row],[Age]]&lt;=59,"46-59",IF(EmployeeData[[#This Row],[Age]]&lt;=73,"60-73"))))</f>
        <v>46-59</v>
      </c>
      <c r="I813">
        <v>5.3</v>
      </c>
      <c r="J81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13">
        <v>1.3</v>
      </c>
      <c r="L813" s="2">
        <v>63300</v>
      </c>
      <c r="M813" s="3">
        <v>1</v>
      </c>
      <c r="N813" s="3" t="str">
        <f>IF(EmployeeData[[#This Row],[Compa-Ratio]]&lt;0.85,"less than 0.85",IF(EmployeeData[[#This Row],[Compa-Ratio]]&lt;1,"0.85-&lt;1.00",IF(EmployeeData[[#This Row],[Compa-Ratio]]&lt;1.15,"1.00-&lt;1.15",IF(EmployeeData[[#This Row],[Compa-Ratio]]&gt;=1.15,"1.15+"))))</f>
        <v>1.00-&lt;1.15</v>
      </c>
      <c r="O813" t="s">
        <v>25</v>
      </c>
      <c r="P813" t="s">
        <v>38</v>
      </c>
      <c r="Q813">
        <v>16</v>
      </c>
      <c r="R81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3">
        <v>89</v>
      </c>
      <c r="T813" t="str" cm="1">
        <f t="array" ref="T813">_xlfn.IFS(EmployeeData[[#This Row],[Engagement Score]]&lt;50,"Low",EmployeeData[[#This Row],[Engagement Score]]
&lt;70,"Moderate",
EmployeeData[[#This Row],[Engagement Score]]&lt;85,"High",TRUE,"Very high")</f>
        <v>Very high</v>
      </c>
      <c r="U813">
        <v>3</v>
      </c>
      <c r="V813">
        <v>4.5</v>
      </c>
      <c r="W813" t="s">
        <v>50</v>
      </c>
      <c r="X813" t="s">
        <v>26</v>
      </c>
      <c r="Y813">
        <v>40</v>
      </c>
      <c r="Z813" t="s">
        <v>26</v>
      </c>
      <c r="AA813">
        <f>IF(EmployeeData[[#This Row],[Attrition]]="Yes",1,0)</f>
        <v>0</v>
      </c>
    </row>
    <row r="814" spans="1:27">
      <c r="A814" t="s">
        <v>865</v>
      </c>
      <c r="B814" t="str">
        <f>VLOOKUP(EmployeeData[[#This Row],[Employee ID]],GenderData[#All],2,FALSE)</f>
        <v>Female</v>
      </c>
      <c r="C814" t="s">
        <v>48</v>
      </c>
      <c r="D814" t="s">
        <v>49</v>
      </c>
      <c r="E814" t="s">
        <v>23</v>
      </c>
      <c r="F814" t="s">
        <v>24</v>
      </c>
      <c r="G814">
        <v>49</v>
      </c>
      <c r="H814" t="str">
        <f>IF(EmployeeData[[#This Row],[Age]]&lt;=31,"18-31",IF(EmployeeData[[#This Row],[Age]]&lt;=45,"32-45",IF(EmployeeData[[#This Row],[Age]]&lt;=59,"46-59",IF(EmployeeData[[#This Row],[Age]]&lt;=73,"60-73"))))</f>
        <v>46-59</v>
      </c>
      <c r="I814">
        <v>1.8</v>
      </c>
      <c r="J81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14">
        <v>0.9</v>
      </c>
      <c r="L814" s="2">
        <v>47200</v>
      </c>
      <c r="M814" s="3">
        <v>1.02</v>
      </c>
      <c r="N814" s="3" t="str">
        <f>IF(EmployeeData[[#This Row],[Compa-Ratio]]&lt;0.85,"less than 0.85",IF(EmployeeData[[#This Row],[Compa-Ratio]]&lt;1,"0.85-&lt;1.00",IF(EmployeeData[[#This Row],[Compa-Ratio]]&lt;1.15,"1.00-&lt;1.15",IF(EmployeeData[[#This Row],[Compa-Ratio]]&gt;=1.15,"1.15+"))))</f>
        <v>1.00-&lt;1.15</v>
      </c>
      <c r="O814" t="s">
        <v>25</v>
      </c>
      <c r="P814" t="s">
        <v>26</v>
      </c>
      <c r="Q814">
        <v>20</v>
      </c>
      <c r="R81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4">
        <v>47</v>
      </c>
      <c r="T814" t="str" cm="1">
        <f t="array" ref="T814">_xlfn.IFS(EmployeeData[[#This Row],[Engagement Score]]&lt;50,"Low",EmployeeData[[#This Row],[Engagement Score]]
&lt;70,"Moderate",
EmployeeData[[#This Row],[Engagement Score]]&lt;85,"High",TRUE,"Very high")</f>
        <v>Low</v>
      </c>
      <c r="U814">
        <v>4</v>
      </c>
      <c r="V814">
        <v>1.1000000000000001</v>
      </c>
      <c r="W814" t="s">
        <v>50</v>
      </c>
      <c r="X814" t="s">
        <v>38</v>
      </c>
      <c r="Y814">
        <v>0</v>
      </c>
      <c r="Z814" t="s">
        <v>26</v>
      </c>
      <c r="AA814">
        <f>IF(EmployeeData[[#This Row],[Attrition]]="Yes",1,0)</f>
        <v>0</v>
      </c>
    </row>
    <row r="815" spans="1:27">
      <c r="A815" t="s">
        <v>866</v>
      </c>
      <c r="B815" t="str">
        <f>VLOOKUP(EmployeeData[[#This Row],[Employee ID]],GenderData[#All],2,FALSE)</f>
        <v>Male</v>
      </c>
      <c r="C815" t="s">
        <v>29</v>
      </c>
      <c r="D815" t="s">
        <v>30</v>
      </c>
      <c r="E815" t="s">
        <v>55</v>
      </c>
      <c r="F815" t="s">
        <v>62</v>
      </c>
      <c r="G815">
        <v>35</v>
      </c>
      <c r="H815" t="str">
        <f>IF(EmployeeData[[#This Row],[Age]]&lt;=31,"18-31",IF(EmployeeData[[#This Row],[Age]]&lt;=45,"32-45",IF(EmployeeData[[#This Row],[Age]]&lt;=59,"46-59",IF(EmployeeData[[#This Row],[Age]]&lt;=73,"60-73"))))</f>
        <v>32-45</v>
      </c>
      <c r="I815">
        <v>3.4</v>
      </c>
      <c r="J81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5">
        <v>1.9</v>
      </c>
      <c r="L815" s="2">
        <v>39800</v>
      </c>
      <c r="M815" s="3">
        <v>1.1100000000000001</v>
      </c>
      <c r="N815" s="3" t="str">
        <f>IF(EmployeeData[[#This Row],[Compa-Ratio]]&lt;0.85,"less than 0.85",IF(EmployeeData[[#This Row],[Compa-Ratio]]&lt;1,"0.85-&lt;1.00",IF(EmployeeData[[#This Row],[Compa-Ratio]]&lt;1.15,"1.00-&lt;1.15",IF(EmployeeData[[#This Row],[Compa-Ratio]]&gt;=1.15,"1.15+"))))</f>
        <v>1.00-&lt;1.15</v>
      </c>
      <c r="O815" t="s">
        <v>37</v>
      </c>
      <c r="P815" t="s">
        <v>38</v>
      </c>
      <c r="Q815">
        <v>23</v>
      </c>
      <c r="R8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5">
        <v>75</v>
      </c>
      <c r="T815" t="str" cm="1">
        <f t="array" ref="T815">_xlfn.IFS(EmployeeData[[#This Row],[Engagement Score]]&lt;50,"Low",EmployeeData[[#This Row],[Engagement Score]]
&lt;70,"Moderate",
EmployeeData[[#This Row],[Engagement Score]]&lt;85,"High",TRUE,"Very high")</f>
        <v>High</v>
      </c>
      <c r="U815">
        <v>2</v>
      </c>
      <c r="V815">
        <v>1.9</v>
      </c>
      <c r="W815" t="s">
        <v>33</v>
      </c>
      <c r="X815" t="s">
        <v>38</v>
      </c>
      <c r="Y815">
        <v>21</v>
      </c>
      <c r="Z815" t="s">
        <v>26</v>
      </c>
      <c r="AA815">
        <f>IF(EmployeeData[[#This Row],[Attrition]]="Yes",1,0)</f>
        <v>0</v>
      </c>
    </row>
    <row r="816" spans="1:27">
      <c r="A816" t="s">
        <v>867</v>
      </c>
      <c r="B816" t="str">
        <f>VLOOKUP(EmployeeData[[#This Row],[Employee ID]],GenderData[#All],2,FALSE)</f>
        <v>Male</v>
      </c>
      <c r="C816" t="s">
        <v>52</v>
      </c>
      <c r="D816" t="s">
        <v>30</v>
      </c>
      <c r="E816" t="s">
        <v>23</v>
      </c>
      <c r="F816" t="s">
        <v>62</v>
      </c>
      <c r="G816">
        <v>36</v>
      </c>
      <c r="H816" t="str">
        <f>IF(EmployeeData[[#This Row],[Age]]&lt;=31,"18-31",IF(EmployeeData[[#This Row],[Age]]&lt;=45,"32-45",IF(EmployeeData[[#This Row],[Age]]&lt;=59,"46-59",IF(EmployeeData[[#This Row],[Age]]&lt;=73,"60-73"))))</f>
        <v>32-45</v>
      </c>
      <c r="I816">
        <v>2.5</v>
      </c>
      <c r="J81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6">
        <v>2.2999999999999998</v>
      </c>
      <c r="L816" s="2">
        <v>37000</v>
      </c>
      <c r="M816" s="3">
        <v>1.0900000000000001</v>
      </c>
      <c r="N816" s="3" t="str">
        <f>IF(EmployeeData[[#This Row],[Compa-Ratio]]&lt;0.85,"less than 0.85",IF(EmployeeData[[#This Row],[Compa-Ratio]]&lt;1,"0.85-&lt;1.00",IF(EmployeeData[[#This Row],[Compa-Ratio]]&lt;1.15,"1.00-&lt;1.15",IF(EmployeeData[[#This Row],[Compa-Ratio]]&gt;=1.15,"1.15+"))))</f>
        <v>1.00-&lt;1.15</v>
      </c>
      <c r="O816" t="s">
        <v>25</v>
      </c>
      <c r="P816" t="s">
        <v>26</v>
      </c>
      <c r="Q816">
        <v>17</v>
      </c>
      <c r="R81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6">
        <v>65</v>
      </c>
      <c r="T816" t="str" cm="1">
        <f t="array" ref="T816">_xlfn.IFS(EmployeeData[[#This Row],[Engagement Score]]&lt;50,"Low",EmployeeData[[#This Row],[Engagement Score]]
&lt;70,"Moderate",
EmployeeData[[#This Row],[Engagement Score]]&lt;85,"High",TRUE,"Very high")</f>
        <v>Moderate</v>
      </c>
      <c r="U816">
        <v>10</v>
      </c>
      <c r="V816">
        <v>6.4</v>
      </c>
      <c r="W816" t="s">
        <v>33</v>
      </c>
      <c r="X816" t="s">
        <v>26</v>
      </c>
      <c r="Y816">
        <v>10</v>
      </c>
      <c r="Z816" t="s">
        <v>26</v>
      </c>
      <c r="AA816">
        <f>IF(EmployeeData[[#This Row],[Attrition]]="Yes",1,0)</f>
        <v>0</v>
      </c>
    </row>
    <row r="817" spans="1:27">
      <c r="A817" t="s">
        <v>868</v>
      </c>
      <c r="B817" t="str">
        <f>VLOOKUP(EmployeeData[[#This Row],[Employee ID]],GenderData[#All],2,FALSE)</f>
        <v>Female</v>
      </c>
      <c r="C817" t="s">
        <v>21</v>
      </c>
      <c r="D817" t="s">
        <v>22</v>
      </c>
      <c r="E817" t="s">
        <v>23</v>
      </c>
      <c r="F817" t="s">
        <v>59</v>
      </c>
      <c r="G817">
        <v>32</v>
      </c>
      <c r="H817" t="str">
        <f>IF(EmployeeData[[#This Row],[Age]]&lt;=31,"18-31",IF(EmployeeData[[#This Row],[Age]]&lt;=45,"32-45",IF(EmployeeData[[#This Row],[Age]]&lt;=59,"46-59",IF(EmployeeData[[#This Row],[Age]]&lt;=73,"60-73"))))</f>
        <v>32-45</v>
      </c>
      <c r="I817">
        <v>4.5999999999999996</v>
      </c>
      <c r="J81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7">
        <v>1.3</v>
      </c>
      <c r="L817" s="2">
        <v>102300</v>
      </c>
      <c r="M817" s="3">
        <v>1</v>
      </c>
      <c r="N817" s="3" t="str">
        <f>IF(EmployeeData[[#This Row],[Compa-Ratio]]&lt;0.85,"less than 0.85",IF(EmployeeData[[#This Row],[Compa-Ratio]]&lt;1,"0.85-&lt;1.00",IF(EmployeeData[[#This Row],[Compa-Ratio]]&lt;1.15,"1.00-&lt;1.15",IF(EmployeeData[[#This Row],[Compa-Ratio]]&gt;=1.15,"1.15+"))))</f>
        <v>1.00-&lt;1.15</v>
      </c>
      <c r="O817" t="s">
        <v>25</v>
      </c>
      <c r="P817" t="s">
        <v>26</v>
      </c>
      <c r="Q817">
        <v>19</v>
      </c>
      <c r="R81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7">
        <v>64</v>
      </c>
      <c r="T817" t="str" cm="1">
        <f t="array" ref="T817">_xlfn.IFS(EmployeeData[[#This Row],[Engagement Score]]&lt;50,"Low",EmployeeData[[#This Row],[Engagement Score]]
&lt;70,"Moderate",
EmployeeData[[#This Row],[Engagement Score]]&lt;85,"High",TRUE,"Very high")</f>
        <v>Moderate</v>
      </c>
      <c r="U817">
        <v>2</v>
      </c>
      <c r="V817">
        <v>0.2</v>
      </c>
      <c r="W817" t="s">
        <v>50</v>
      </c>
      <c r="X817" t="s">
        <v>26</v>
      </c>
      <c r="Y817">
        <v>13</v>
      </c>
      <c r="Z817" t="s">
        <v>26</v>
      </c>
      <c r="AA817">
        <f>IF(EmployeeData[[#This Row],[Attrition]]="Yes",1,0)</f>
        <v>0</v>
      </c>
    </row>
    <row r="818" spans="1:27">
      <c r="A818" t="s">
        <v>869</v>
      </c>
      <c r="B818" t="str">
        <f>VLOOKUP(EmployeeData[[#This Row],[Employee ID]],GenderData[#All],2,FALSE)</f>
        <v>Male</v>
      </c>
      <c r="C818" t="s">
        <v>40</v>
      </c>
      <c r="D818" t="s">
        <v>40</v>
      </c>
      <c r="E818" t="s">
        <v>23</v>
      </c>
      <c r="F818" t="s">
        <v>24</v>
      </c>
      <c r="G818">
        <v>39</v>
      </c>
      <c r="H818" t="str">
        <f>IF(EmployeeData[[#This Row],[Age]]&lt;=31,"18-31",IF(EmployeeData[[#This Row],[Age]]&lt;=45,"32-45",IF(EmployeeData[[#This Row],[Age]]&lt;=59,"46-59",IF(EmployeeData[[#This Row],[Age]]&lt;=73,"60-73"))))</f>
        <v>32-45</v>
      </c>
      <c r="I818">
        <v>8.3000000000000007</v>
      </c>
      <c r="J81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18">
        <v>8.3000000000000007</v>
      </c>
      <c r="L818" s="2">
        <v>61200</v>
      </c>
      <c r="M818" s="3">
        <v>1.26</v>
      </c>
      <c r="N818" s="3" t="str">
        <f>IF(EmployeeData[[#This Row],[Compa-Ratio]]&lt;0.85,"less than 0.85",IF(EmployeeData[[#This Row],[Compa-Ratio]]&lt;1,"0.85-&lt;1.00",IF(EmployeeData[[#This Row],[Compa-Ratio]]&lt;1.15,"1.00-&lt;1.15",IF(EmployeeData[[#This Row],[Compa-Ratio]]&gt;=1.15,"1.15+"))))</f>
        <v>1.15+</v>
      </c>
      <c r="O818" t="s">
        <v>53</v>
      </c>
      <c r="P818" t="s">
        <v>26</v>
      </c>
      <c r="Q818">
        <v>17</v>
      </c>
      <c r="R8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8">
        <v>74</v>
      </c>
      <c r="T818" t="str" cm="1">
        <f t="array" ref="T818">_xlfn.IFS(EmployeeData[[#This Row],[Engagement Score]]&lt;50,"Low",EmployeeData[[#This Row],[Engagement Score]]
&lt;70,"Moderate",
EmployeeData[[#This Row],[Engagement Score]]&lt;85,"High",TRUE,"Very high")</f>
        <v>High</v>
      </c>
      <c r="U818">
        <v>5</v>
      </c>
      <c r="V818">
        <v>0.7</v>
      </c>
      <c r="W818" t="s">
        <v>33</v>
      </c>
      <c r="X818" t="s">
        <v>26</v>
      </c>
      <c r="Y818">
        <v>41</v>
      </c>
      <c r="Z818" t="s">
        <v>26</v>
      </c>
      <c r="AA818">
        <f>IF(EmployeeData[[#This Row],[Attrition]]="Yes",1,0)</f>
        <v>0</v>
      </c>
    </row>
    <row r="819" spans="1:27">
      <c r="A819" t="s">
        <v>870</v>
      </c>
      <c r="B819" t="str">
        <f>VLOOKUP(EmployeeData[[#This Row],[Employee ID]],GenderData[#All],2,FALSE)</f>
        <v>Female</v>
      </c>
      <c r="C819" t="s">
        <v>21</v>
      </c>
      <c r="D819" t="s">
        <v>22</v>
      </c>
      <c r="E819" t="s">
        <v>23</v>
      </c>
      <c r="F819" t="s">
        <v>32</v>
      </c>
      <c r="G819">
        <v>40</v>
      </c>
      <c r="H819" t="str">
        <f>IF(EmployeeData[[#This Row],[Age]]&lt;=31,"18-31",IF(EmployeeData[[#This Row],[Age]]&lt;=45,"32-45",IF(EmployeeData[[#This Row],[Age]]&lt;=59,"46-59",IF(EmployeeData[[#This Row],[Age]]&lt;=73,"60-73"))))</f>
        <v>32-45</v>
      </c>
      <c r="I819">
        <v>3</v>
      </c>
      <c r="J81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19">
        <v>3</v>
      </c>
      <c r="L819" s="2">
        <v>60100</v>
      </c>
      <c r="M819" s="3">
        <v>0.97</v>
      </c>
      <c r="N819" s="3" t="str">
        <f>IF(EmployeeData[[#This Row],[Compa-Ratio]]&lt;0.85,"less than 0.85",IF(EmployeeData[[#This Row],[Compa-Ratio]]&lt;1,"0.85-&lt;1.00",IF(EmployeeData[[#This Row],[Compa-Ratio]]&lt;1.15,"1.00-&lt;1.15",IF(EmployeeData[[#This Row],[Compa-Ratio]]&gt;=1.15,"1.15+"))))</f>
        <v>0.85-&lt;1.00</v>
      </c>
      <c r="O819" t="s">
        <v>25</v>
      </c>
      <c r="P819" t="s">
        <v>26</v>
      </c>
      <c r="Q819">
        <v>22</v>
      </c>
      <c r="R8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19">
        <v>85</v>
      </c>
      <c r="T819" t="str" cm="1">
        <f t="array" ref="T819">_xlfn.IFS(EmployeeData[[#This Row],[Engagement Score]]&lt;50,"Low",EmployeeData[[#This Row],[Engagement Score]]
&lt;70,"Moderate",
EmployeeData[[#This Row],[Engagement Score]]&lt;85,"High",TRUE,"Very high")</f>
        <v>Very high</v>
      </c>
      <c r="U819">
        <v>5</v>
      </c>
      <c r="V819">
        <v>7.2</v>
      </c>
      <c r="W819" t="s">
        <v>27</v>
      </c>
      <c r="X819" t="s">
        <v>38</v>
      </c>
      <c r="Y819">
        <v>26</v>
      </c>
      <c r="Z819" t="s">
        <v>26</v>
      </c>
      <c r="AA819">
        <f>IF(EmployeeData[[#This Row],[Attrition]]="Yes",1,0)</f>
        <v>0</v>
      </c>
    </row>
    <row r="820" spans="1:27">
      <c r="A820" t="s">
        <v>871</v>
      </c>
      <c r="B820" t="str">
        <f>VLOOKUP(EmployeeData[[#This Row],[Employee ID]],GenderData[#All],2,FALSE)</f>
        <v>Male</v>
      </c>
      <c r="C820" t="s">
        <v>48</v>
      </c>
      <c r="D820" t="s">
        <v>49</v>
      </c>
      <c r="E820" t="s">
        <v>55</v>
      </c>
      <c r="F820" t="s">
        <v>32</v>
      </c>
      <c r="G820">
        <v>45</v>
      </c>
      <c r="H820" t="str">
        <f>IF(EmployeeData[[#This Row],[Age]]&lt;=31,"18-31",IF(EmployeeData[[#This Row],[Age]]&lt;=45,"32-45",IF(EmployeeData[[#This Row],[Age]]&lt;=59,"46-59",IF(EmployeeData[[#This Row],[Age]]&lt;=73,"60-73"))))</f>
        <v>32-45</v>
      </c>
      <c r="I820">
        <v>1.2</v>
      </c>
      <c r="J82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20">
        <v>1.2</v>
      </c>
      <c r="L820" s="2">
        <v>59800</v>
      </c>
      <c r="M820" s="3">
        <v>1</v>
      </c>
      <c r="N820" s="3" t="str">
        <f>IF(EmployeeData[[#This Row],[Compa-Ratio]]&lt;0.85,"less than 0.85",IF(EmployeeData[[#This Row],[Compa-Ratio]]&lt;1,"0.85-&lt;1.00",IF(EmployeeData[[#This Row],[Compa-Ratio]]&lt;1.15,"1.00-&lt;1.15",IF(EmployeeData[[#This Row],[Compa-Ratio]]&gt;=1.15,"1.15+"))))</f>
        <v>1.00-&lt;1.15</v>
      </c>
      <c r="O820" t="s">
        <v>25</v>
      </c>
      <c r="P820" t="s">
        <v>26</v>
      </c>
      <c r="Q820">
        <v>19</v>
      </c>
      <c r="R82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0">
        <v>70</v>
      </c>
      <c r="T820" t="str" cm="1">
        <f t="array" ref="T820">_xlfn.IFS(EmployeeData[[#This Row],[Engagement Score]]&lt;50,"Low",EmployeeData[[#This Row],[Engagement Score]]
&lt;70,"Moderate",
EmployeeData[[#This Row],[Engagement Score]]&lt;85,"High",TRUE,"Very high")</f>
        <v>High</v>
      </c>
      <c r="U820">
        <v>11</v>
      </c>
      <c r="V820">
        <v>3.6</v>
      </c>
      <c r="W820" t="s">
        <v>33</v>
      </c>
      <c r="X820" t="s">
        <v>26</v>
      </c>
      <c r="Y820">
        <v>12</v>
      </c>
      <c r="Z820" t="s">
        <v>26</v>
      </c>
      <c r="AA820">
        <f>IF(EmployeeData[[#This Row],[Attrition]]="Yes",1,0)</f>
        <v>0</v>
      </c>
    </row>
    <row r="821" spans="1:27">
      <c r="A821" t="s">
        <v>872</v>
      </c>
      <c r="B821" t="str">
        <f>VLOOKUP(EmployeeData[[#This Row],[Employee ID]],GenderData[#All],2,FALSE)</f>
        <v>Male</v>
      </c>
      <c r="C821" t="s">
        <v>66</v>
      </c>
      <c r="D821" t="s">
        <v>67</v>
      </c>
      <c r="E821" t="s">
        <v>23</v>
      </c>
      <c r="F821" t="s">
        <v>24</v>
      </c>
      <c r="G821">
        <v>45</v>
      </c>
      <c r="H821" t="str">
        <f>IF(EmployeeData[[#This Row],[Age]]&lt;=31,"18-31",IF(EmployeeData[[#This Row],[Age]]&lt;=45,"32-45",IF(EmployeeData[[#This Row],[Age]]&lt;=59,"46-59",IF(EmployeeData[[#This Row],[Age]]&lt;=73,"60-73"))))</f>
        <v>32-45</v>
      </c>
      <c r="I821">
        <v>2.2000000000000002</v>
      </c>
      <c r="J82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21">
        <v>0.7</v>
      </c>
      <c r="L821" s="2">
        <v>48600</v>
      </c>
      <c r="M821" s="3">
        <v>1.02</v>
      </c>
      <c r="N821" s="3" t="str">
        <f>IF(EmployeeData[[#This Row],[Compa-Ratio]]&lt;0.85,"less than 0.85",IF(EmployeeData[[#This Row],[Compa-Ratio]]&lt;1,"0.85-&lt;1.00",IF(EmployeeData[[#This Row],[Compa-Ratio]]&lt;1.15,"1.00-&lt;1.15",IF(EmployeeData[[#This Row],[Compa-Ratio]]&gt;=1.15,"1.15+"))))</f>
        <v>1.00-&lt;1.15</v>
      </c>
      <c r="O821" t="s">
        <v>25</v>
      </c>
      <c r="P821" t="s">
        <v>38</v>
      </c>
      <c r="Q821">
        <v>17</v>
      </c>
      <c r="R8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1">
        <v>79</v>
      </c>
      <c r="T821" t="str" cm="1">
        <f t="array" ref="T821">_xlfn.IFS(EmployeeData[[#This Row],[Engagement Score]]&lt;50,"Low",EmployeeData[[#This Row],[Engagement Score]]
&lt;70,"Moderate",
EmployeeData[[#This Row],[Engagement Score]]&lt;85,"High",TRUE,"Very high")</f>
        <v>High</v>
      </c>
      <c r="U821">
        <v>3</v>
      </c>
      <c r="V821">
        <v>3.3</v>
      </c>
      <c r="W821" t="s">
        <v>50</v>
      </c>
      <c r="X821" t="s">
        <v>26</v>
      </c>
      <c r="Y821">
        <v>17</v>
      </c>
      <c r="Z821" t="s">
        <v>26</v>
      </c>
      <c r="AA821">
        <f>IF(EmployeeData[[#This Row],[Attrition]]="Yes",1,0)</f>
        <v>0</v>
      </c>
    </row>
    <row r="822" spans="1:27">
      <c r="A822" t="s">
        <v>873</v>
      </c>
      <c r="B822" t="str">
        <f>VLOOKUP(EmployeeData[[#This Row],[Employee ID]],GenderData[#All],2,FALSE)</f>
        <v>Male</v>
      </c>
      <c r="C822" t="s">
        <v>52</v>
      </c>
      <c r="D822" t="s">
        <v>30</v>
      </c>
      <c r="E822" t="s">
        <v>45</v>
      </c>
      <c r="F822" t="s">
        <v>24</v>
      </c>
      <c r="G822">
        <v>21</v>
      </c>
      <c r="H822" t="str">
        <f>IF(EmployeeData[[#This Row],[Age]]&lt;=31,"18-31",IF(EmployeeData[[#This Row],[Age]]&lt;=45,"32-45",IF(EmployeeData[[#This Row],[Age]]&lt;=59,"46-59",IF(EmployeeData[[#This Row],[Age]]&lt;=73,"60-73"))))</f>
        <v>18-31</v>
      </c>
      <c r="I822">
        <v>11.3</v>
      </c>
      <c r="J822"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22">
        <v>1.1000000000000001</v>
      </c>
      <c r="L822" s="2">
        <v>53700</v>
      </c>
      <c r="M822" s="3">
        <v>1.1299999999999999</v>
      </c>
      <c r="N822" s="3" t="str">
        <f>IF(EmployeeData[[#This Row],[Compa-Ratio]]&lt;0.85,"less than 0.85",IF(EmployeeData[[#This Row],[Compa-Ratio]]&lt;1,"0.85-&lt;1.00",IF(EmployeeData[[#This Row],[Compa-Ratio]]&lt;1.15,"1.00-&lt;1.15",IF(EmployeeData[[#This Row],[Compa-Ratio]]&gt;=1.15,"1.15+"))))</f>
        <v>1.00-&lt;1.15</v>
      </c>
      <c r="O822" t="s">
        <v>53</v>
      </c>
      <c r="P822" t="s">
        <v>38</v>
      </c>
      <c r="Q822">
        <v>14</v>
      </c>
      <c r="R82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2">
        <v>78</v>
      </c>
      <c r="T822" t="str" cm="1">
        <f t="array" ref="T822">_xlfn.IFS(EmployeeData[[#This Row],[Engagement Score]]&lt;50,"Low",EmployeeData[[#This Row],[Engagement Score]]
&lt;70,"Moderate",
EmployeeData[[#This Row],[Engagement Score]]&lt;85,"High",TRUE,"Very high")</f>
        <v>High</v>
      </c>
      <c r="U822">
        <v>2</v>
      </c>
      <c r="V822">
        <v>0.7</v>
      </c>
      <c r="W822" t="s">
        <v>33</v>
      </c>
      <c r="X822" t="s">
        <v>26</v>
      </c>
      <c r="Y822">
        <v>15</v>
      </c>
      <c r="Z822" t="s">
        <v>26</v>
      </c>
      <c r="AA822">
        <f>IF(EmployeeData[[#This Row],[Attrition]]="Yes",1,0)</f>
        <v>0</v>
      </c>
    </row>
    <row r="823" spans="1:27">
      <c r="A823" t="s">
        <v>874</v>
      </c>
      <c r="B823" t="str">
        <f>VLOOKUP(EmployeeData[[#This Row],[Employee ID]],GenderData[#All],2,FALSE)</f>
        <v>Male</v>
      </c>
      <c r="C823" t="s">
        <v>48</v>
      </c>
      <c r="D823" t="s">
        <v>49</v>
      </c>
      <c r="E823" t="s">
        <v>23</v>
      </c>
      <c r="F823" t="s">
        <v>24</v>
      </c>
      <c r="G823">
        <v>37</v>
      </c>
      <c r="H823" t="str">
        <f>IF(EmployeeData[[#This Row],[Age]]&lt;=31,"18-31",IF(EmployeeData[[#This Row],[Age]]&lt;=45,"32-45",IF(EmployeeData[[#This Row],[Age]]&lt;=59,"46-59",IF(EmployeeData[[#This Row],[Age]]&lt;=73,"60-73"))))</f>
        <v>32-45</v>
      </c>
      <c r="I823">
        <v>1.9</v>
      </c>
      <c r="J82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23">
        <v>1.9</v>
      </c>
      <c r="L823" s="2">
        <v>40000</v>
      </c>
      <c r="M823" s="3">
        <v>0.8</v>
      </c>
      <c r="N823" s="3" t="str">
        <f>IF(EmployeeData[[#This Row],[Compa-Ratio]]&lt;0.85,"less than 0.85",IF(EmployeeData[[#This Row],[Compa-Ratio]]&lt;1,"0.85-&lt;1.00",IF(EmployeeData[[#This Row],[Compa-Ratio]]&lt;1.15,"1.00-&lt;1.15",IF(EmployeeData[[#This Row],[Compa-Ratio]]&gt;=1.15,"1.15+"))))</f>
        <v>less than 0.85</v>
      </c>
      <c r="O823" t="s">
        <v>25</v>
      </c>
      <c r="P823" t="s">
        <v>26</v>
      </c>
      <c r="Q823">
        <v>17</v>
      </c>
      <c r="R82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3">
        <v>67</v>
      </c>
      <c r="T823" t="str" cm="1">
        <f t="array" ref="T823">_xlfn.IFS(EmployeeData[[#This Row],[Engagement Score]]&lt;50,"Low",EmployeeData[[#This Row],[Engagement Score]]
&lt;70,"Moderate",
EmployeeData[[#This Row],[Engagement Score]]&lt;85,"High",TRUE,"Very high")</f>
        <v>Moderate</v>
      </c>
      <c r="U823">
        <v>7</v>
      </c>
      <c r="V823">
        <v>2.9</v>
      </c>
      <c r="W823" t="s">
        <v>33</v>
      </c>
      <c r="X823" t="s">
        <v>26</v>
      </c>
      <c r="Y823">
        <v>23</v>
      </c>
      <c r="Z823" t="s">
        <v>26</v>
      </c>
      <c r="AA823">
        <f>IF(EmployeeData[[#This Row],[Attrition]]="Yes",1,0)</f>
        <v>0</v>
      </c>
    </row>
    <row r="824" spans="1:27">
      <c r="A824" t="s">
        <v>875</v>
      </c>
      <c r="B824" t="str">
        <f>VLOOKUP(EmployeeData[[#This Row],[Employee ID]],GenderData[#All],2,FALSE)</f>
        <v>Female</v>
      </c>
      <c r="C824" t="s">
        <v>66</v>
      </c>
      <c r="D824" t="s">
        <v>67</v>
      </c>
      <c r="E824" t="s">
        <v>73</v>
      </c>
      <c r="F824" t="s">
        <v>32</v>
      </c>
      <c r="G824">
        <v>50</v>
      </c>
      <c r="H824" t="str">
        <f>IF(EmployeeData[[#This Row],[Age]]&lt;=31,"18-31",IF(EmployeeData[[#This Row],[Age]]&lt;=45,"32-45",IF(EmployeeData[[#This Row],[Age]]&lt;=59,"46-59",IF(EmployeeData[[#This Row],[Age]]&lt;=73,"60-73"))))</f>
        <v>46-59</v>
      </c>
      <c r="I824">
        <v>1.4</v>
      </c>
      <c r="J82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24">
        <v>1.4</v>
      </c>
      <c r="L824" s="2">
        <v>48600</v>
      </c>
      <c r="M824" s="3">
        <v>0.75</v>
      </c>
      <c r="N824" s="3" t="str">
        <f>IF(EmployeeData[[#This Row],[Compa-Ratio]]&lt;0.85,"less than 0.85",IF(EmployeeData[[#This Row],[Compa-Ratio]]&lt;1,"0.85-&lt;1.00",IF(EmployeeData[[#This Row],[Compa-Ratio]]&lt;1.15,"1.00-&lt;1.15",IF(EmployeeData[[#This Row],[Compa-Ratio]]&gt;=1.15,"1.15+"))))</f>
        <v>less than 0.85</v>
      </c>
      <c r="O824" t="s">
        <v>37</v>
      </c>
      <c r="P824" t="s">
        <v>26</v>
      </c>
      <c r="Q824">
        <v>20</v>
      </c>
      <c r="R82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4">
        <v>54</v>
      </c>
      <c r="T824" t="str" cm="1">
        <f t="array" ref="T824">_xlfn.IFS(EmployeeData[[#This Row],[Engagement Score]]&lt;50,"Low",EmployeeData[[#This Row],[Engagement Score]]
&lt;70,"Moderate",
EmployeeData[[#This Row],[Engagement Score]]&lt;85,"High",TRUE,"Very high")</f>
        <v>Moderate</v>
      </c>
      <c r="U824">
        <v>6</v>
      </c>
      <c r="V824">
        <v>1.2</v>
      </c>
      <c r="W824" t="s">
        <v>50</v>
      </c>
      <c r="X824" t="s">
        <v>26</v>
      </c>
      <c r="Y824">
        <v>26</v>
      </c>
      <c r="Z824" t="s">
        <v>26</v>
      </c>
      <c r="AA824">
        <f>IF(EmployeeData[[#This Row],[Attrition]]="Yes",1,0)</f>
        <v>0</v>
      </c>
    </row>
    <row r="825" spans="1:27">
      <c r="A825" t="s">
        <v>876</v>
      </c>
      <c r="B825" t="str">
        <f>VLOOKUP(EmployeeData[[#This Row],[Employee ID]],GenderData[#All],2,FALSE)</f>
        <v>Female</v>
      </c>
      <c r="C825" t="s">
        <v>21</v>
      </c>
      <c r="D825" t="s">
        <v>22</v>
      </c>
      <c r="E825" t="s">
        <v>41</v>
      </c>
      <c r="F825" t="s">
        <v>32</v>
      </c>
      <c r="G825">
        <v>34</v>
      </c>
      <c r="H825" t="str">
        <f>IF(EmployeeData[[#This Row],[Age]]&lt;=31,"18-31",IF(EmployeeData[[#This Row],[Age]]&lt;=45,"32-45",IF(EmployeeData[[#This Row],[Age]]&lt;=59,"46-59",IF(EmployeeData[[#This Row],[Age]]&lt;=73,"60-73"))))</f>
        <v>32-45</v>
      </c>
      <c r="I825">
        <v>2.9</v>
      </c>
      <c r="J82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25">
        <v>2.9</v>
      </c>
      <c r="L825" s="2">
        <v>58000</v>
      </c>
      <c r="M825" s="3">
        <v>0.95</v>
      </c>
      <c r="N825" s="3" t="str">
        <f>IF(EmployeeData[[#This Row],[Compa-Ratio]]&lt;0.85,"less than 0.85",IF(EmployeeData[[#This Row],[Compa-Ratio]]&lt;1,"0.85-&lt;1.00",IF(EmployeeData[[#This Row],[Compa-Ratio]]&lt;1.15,"1.00-&lt;1.15",IF(EmployeeData[[#This Row],[Compa-Ratio]]&gt;=1.15,"1.15+"))))</f>
        <v>0.85-&lt;1.00</v>
      </c>
      <c r="O825" t="s">
        <v>37</v>
      </c>
      <c r="P825" t="s">
        <v>26</v>
      </c>
      <c r="Q825">
        <v>18</v>
      </c>
      <c r="R82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5">
        <v>85</v>
      </c>
      <c r="T825" t="str" cm="1">
        <f t="array" ref="T825">_xlfn.IFS(EmployeeData[[#This Row],[Engagement Score]]&lt;50,"Low",EmployeeData[[#This Row],[Engagement Score]]
&lt;70,"Moderate",
EmployeeData[[#This Row],[Engagement Score]]&lt;85,"High",TRUE,"Very high")</f>
        <v>Very high</v>
      </c>
      <c r="U825">
        <v>15</v>
      </c>
      <c r="V825">
        <v>5</v>
      </c>
      <c r="W825" t="s">
        <v>27</v>
      </c>
      <c r="X825" t="s">
        <v>26</v>
      </c>
      <c r="Y825">
        <v>47</v>
      </c>
      <c r="Z825" t="s">
        <v>26</v>
      </c>
      <c r="AA825">
        <f>IF(EmployeeData[[#This Row],[Attrition]]="Yes",1,0)</f>
        <v>0</v>
      </c>
    </row>
    <row r="826" spans="1:27">
      <c r="A826" t="s">
        <v>877</v>
      </c>
      <c r="B826" t="str">
        <f>VLOOKUP(EmployeeData[[#This Row],[Employee ID]],GenderData[#All],2,FALSE)</f>
        <v>Male</v>
      </c>
      <c r="C826" t="s">
        <v>40</v>
      </c>
      <c r="D826" t="s">
        <v>40</v>
      </c>
      <c r="E826" t="s">
        <v>45</v>
      </c>
      <c r="F826" t="s">
        <v>32</v>
      </c>
      <c r="G826">
        <v>48</v>
      </c>
      <c r="H826" t="str">
        <f>IF(EmployeeData[[#This Row],[Age]]&lt;=31,"18-31",IF(EmployeeData[[#This Row],[Age]]&lt;=45,"32-45",IF(EmployeeData[[#This Row],[Age]]&lt;=59,"46-59",IF(EmployeeData[[#This Row],[Age]]&lt;=73,"60-73"))))</f>
        <v>46-59</v>
      </c>
      <c r="I826">
        <v>3.7</v>
      </c>
      <c r="J82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26">
        <v>0.9</v>
      </c>
      <c r="L826" s="2">
        <v>50900</v>
      </c>
      <c r="M826" s="3">
        <v>0.78</v>
      </c>
      <c r="N826" s="3" t="str">
        <f>IF(EmployeeData[[#This Row],[Compa-Ratio]]&lt;0.85,"less than 0.85",IF(EmployeeData[[#This Row],[Compa-Ratio]]&lt;1,"0.85-&lt;1.00",IF(EmployeeData[[#This Row],[Compa-Ratio]]&lt;1.15,"1.00-&lt;1.15",IF(EmployeeData[[#This Row],[Compa-Ratio]]&gt;=1.15,"1.15+"))))</f>
        <v>less than 0.85</v>
      </c>
      <c r="O826" t="s">
        <v>37</v>
      </c>
      <c r="P826" t="s">
        <v>26</v>
      </c>
      <c r="Q826">
        <v>19</v>
      </c>
      <c r="R82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6">
        <v>71</v>
      </c>
      <c r="T826" t="str" cm="1">
        <f t="array" ref="T826">_xlfn.IFS(EmployeeData[[#This Row],[Engagement Score]]&lt;50,"Low",EmployeeData[[#This Row],[Engagement Score]]
&lt;70,"Moderate",
EmployeeData[[#This Row],[Engagement Score]]&lt;85,"High",TRUE,"Very high")</f>
        <v>High</v>
      </c>
      <c r="U826">
        <v>5</v>
      </c>
      <c r="V826">
        <v>5.2</v>
      </c>
      <c r="W826" t="s">
        <v>27</v>
      </c>
      <c r="X826" t="s">
        <v>26</v>
      </c>
      <c r="Y826">
        <v>1</v>
      </c>
      <c r="Z826" t="s">
        <v>26</v>
      </c>
      <c r="AA826">
        <f>IF(EmployeeData[[#This Row],[Attrition]]="Yes",1,0)</f>
        <v>0</v>
      </c>
    </row>
    <row r="827" spans="1:27">
      <c r="A827" t="s">
        <v>878</v>
      </c>
      <c r="B827" t="str">
        <f>VLOOKUP(EmployeeData[[#This Row],[Employee ID]],GenderData[#All],2,FALSE)</f>
        <v>Female</v>
      </c>
      <c r="C827" t="s">
        <v>29</v>
      </c>
      <c r="D827" t="s">
        <v>30</v>
      </c>
      <c r="E827" t="s">
        <v>31</v>
      </c>
      <c r="F827" t="s">
        <v>32</v>
      </c>
      <c r="G827">
        <v>35</v>
      </c>
      <c r="H827" t="str">
        <f>IF(EmployeeData[[#This Row],[Age]]&lt;=31,"18-31",IF(EmployeeData[[#This Row],[Age]]&lt;=45,"32-45",IF(EmployeeData[[#This Row],[Age]]&lt;=59,"46-59",IF(EmployeeData[[#This Row],[Age]]&lt;=73,"60-73"))))</f>
        <v>32-45</v>
      </c>
      <c r="I827">
        <v>2.6</v>
      </c>
      <c r="J82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27">
        <v>2.6</v>
      </c>
      <c r="L827" s="2">
        <v>59100</v>
      </c>
      <c r="M827" s="3">
        <v>0.94</v>
      </c>
      <c r="N827" s="3" t="str">
        <f>IF(EmployeeData[[#This Row],[Compa-Ratio]]&lt;0.85,"less than 0.85",IF(EmployeeData[[#This Row],[Compa-Ratio]]&lt;1,"0.85-&lt;1.00",IF(EmployeeData[[#This Row],[Compa-Ratio]]&lt;1.15,"1.00-&lt;1.15",IF(EmployeeData[[#This Row],[Compa-Ratio]]&gt;=1.15,"1.15+"))))</f>
        <v>0.85-&lt;1.00</v>
      </c>
      <c r="O827" t="s">
        <v>53</v>
      </c>
      <c r="P827" t="s">
        <v>38</v>
      </c>
      <c r="Q827">
        <v>28</v>
      </c>
      <c r="R82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27">
        <v>78</v>
      </c>
      <c r="T827" t="str" cm="1">
        <f t="array" ref="T827">_xlfn.IFS(EmployeeData[[#This Row],[Engagement Score]]&lt;50,"Low",EmployeeData[[#This Row],[Engagement Score]]
&lt;70,"Moderate",
EmployeeData[[#This Row],[Engagement Score]]&lt;85,"High",TRUE,"Very high")</f>
        <v>High</v>
      </c>
      <c r="U827">
        <v>10</v>
      </c>
      <c r="V827">
        <v>1.7</v>
      </c>
      <c r="W827" t="s">
        <v>27</v>
      </c>
      <c r="X827" t="s">
        <v>26</v>
      </c>
      <c r="Y827">
        <v>24</v>
      </c>
      <c r="Z827" t="s">
        <v>26</v>
      </c>
      <c r="AA827">
        <f>IF(EmployeeData[[#This Row],[Attrition]]="Yes",1,0)</f>
        <v>0</v>
      </c>
    </row>
    <row r="828" spans="1:27">
      <c r="A828" t="s">
        <v>879</v>
      </c>
      <c r="B828" t="str">
        <f>VLOOKUP(EmployeeData[[#This Row],[Employee ID]],GenderData[#All],2,FALSE)</f>
        <v>Female</v>
      </c>
      <c r="C828" t="s">
        <v>66</v>
      </c>
      <c r="D828" t="s">
        <v>67</v>
      </c>
      <c r="E828" t="s">
        <v>45</v>
      </c>
      <c r="F828" t="s">
        <v>62</v>
      </c>
      <c r="G828">
        <v>40</v>
      </c>
      <c r="H828" t="str">
        <f>IF(EmployeeData[[#This Row],[Age]]&lt;=31,"18-31",IF(EmployeeData[[#This Row],[Age]]&lt;=45,"32-45",IF(EmployeeData[[#This Row],[Age]]&lt;=59,"46-59",IF(EmployeeData[[#This Row],[Age]]&lt;=73,"60-73"))))</f>
        <v>32-45</v>
      </c>
      <c r="I828">
        <v>1</v>
      </c>
      <c r="J82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28">
        <v>1</v>
      </c>
      <c r="L828" s="2">
        <v>38000</v>
      </c>
      <c r="M828" s="3">
        <v>1.07</v>
      </c>
      <c r="N828" s="3" t="str">
        <f>IF(EmployeeData[[#This Row],[Compa-Ratio]]&lt;0.85,"less than 0.85",IF(EmployeeData[[#This Row],[Compa-Ratio]]&lt;1,"0.85-&lt;1.00",IF(EmployeeData[[#This Row],[Compa-Ratio]]&lt;1.15,"1.00-&lt;1.15",IF(EmployeeData[[#This Row],[Compa-Ratio]]&gt;=1.15,"1.15+"))))</f>
        <v>1.00-&lt;1.15</v>
      </c>
      <c r="O828" t="s">
        <v>75</v>
      </c>
      <c r="P828" t="s">
        <v>26</v>
      </c>
      <c r="Q828">
        <v>18</v>
      </c>
      <c r="R82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28">
        <v>62</v>
      </c>
      <c r="T828" t="str" cm="1">
        <f t="array" ref="T828">_xlfn.IFS(EmployeeData[[#This Row],[Engagement Score]]&lt;50,"Low",EmployeeData[[#This Row],[Engagement Score]]
&lt;70,"Moderate",
EmployeeData[[#This Row],[Engagement Score]]&lt;85,"High",TRUE,"Very high")</f>
        <v>Moderate</v>
      </c>
      <c r="U828">
        <v>9</v>
      </c>
      <c r="V828">
        <v>3.8</v>
      </c>
      <c r="W828" t="s">
        <v>27</v>
      </c>
      <c r="X828" t="s">
        <v>26</v>
      </c>
      <c r="Y828">
        <v>20</v>
      </c>
      <c r="Z828" t="s">
        <v>26</v>
      </c>
      <c r="AA828">
        <f>IF(EmployeeData[[#This Row],[Attrition]]="Yes",1,0)</f>
        <v>0</v>
      </c>
    </row>
    <row r="829" spans="1:27">
      <c r="A829" t="s">
        <v>880</v>
      </c>
      <c r="B829" t="str">
        <f>VLOOKUP(EmployeeData[[#This Row],[Employee ID]],GenderData[#All],2,FALSE)</f>
        <v>Male</v>
      </c>
      <c r="C829" t="s">
        <v>66</v>
      </c>
      <c r="D829" t="s">
        <v>67</v>
      </c>
      <c r="E829" t="s">
        <v>73</v>
      </c>
      <c r="F829" t="s">
        <v>59</v>
      </c>
      <c r="G829">
        <v>28</v>
      </c>
      <c r="H829" t="str">
        <f>IF(EmployeeData[[#This Row],[Age]]&lt;=31,"18-31",IF(EmployeeData[[#This Row],[Age]]&lt;=45,"32-45",IF(EmployeeData[[#This Row],[Age]]&lt;=59,"46-59",IF(EmployeeData[[#This Row],[Age]]&lt;=73,"60-73"))))</f>
        <v>18-31</v>
      </c>
      <c r="I829">
        <v>4.9000000000000004</v>
      </c>
      <c r="J8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29">
        <v>4.9000000000000004</v>
      </c>
      <c r="L829" s="2">
        <v>88400</v>
      </c>
      <c r="M829" s="3">
        <v>0.87</v>
      </c>
      <c r="N829" s="3" t="str">
        <f>IF(EmployeeData[[#This Row],[Compa-Ratio]]&lt;0.85,"less than 0.85",IF(EmployeeData[[#This Row],[Compa-Ratio]]&lt;1,"0.85-&lt;1.00",IF(EmployeeData[[#This Row],[Compa-Ratio]]&lt;1.15,"1.00-&lt;1.15",IF(EmployeeData[[#This Row],[Compa-Ratio]]&gt;=1.15,"1.15+"))))</f>
        <v>0.85-&lt;1.00</v>
      </c>
      <c r="O829" t="s">
        <v>25</v>
      </c>
      <c r="P829" t="s">
        <v>26</v>
      </c>
      <c r="Q829">
        <v>10</v>
      </c>
      <c r="R82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29">
        <v>58</v>
      </c>
      <c r="T829" t="str" cm="1">
        <f t="array" ref="T829">_xlfn.IFS(EmployeeData[[#This Row],[Engagement Score]]&lt;50,"Low",EmployeeData[[#This Row],[Engagement Score]]
&lt;70,"Moderate",
EmployeeData[[#This Row],[Engagement Score]]&lt;85,"High",TRUE,"Very high")</f>
        <v>Moderate</v>
      </c>
      <c r="U829">
        <v>2</v>
      </c>
      <c r="V829">
        <v>3.4</v>
      </c>
      <c r="W829" t="s">
        <v>33</v>
      </c>
      <c r="X829" t="s">
        <v>26</v>
      </c>
      <c r="Y829">
        <v>35</v>
      </c>
      <c r="Z829" t="s">
        <v>26</v>
      </c>
      <c r="AA829">
        <f>IF(EmployeeData[[#This Row],[Attrition]]="Yes",1,0)</f>
        <v>0</v>
      </c>
    </row>
    <row r="830" spans="1:27">
      <c r="A830" t="s">
        <v>881</v>
      </c>
      <c r="B830" t="str">
        <f>VLOOKUP(EmployeeData[[#This Row],[Employee ID]],GenderData[#All],2,FALSE)</f>
        <v>Male</v>
      </c>
      <c r="C830" t="s">
        <v>35</v>
      </c>
      <c r="D830" t="s">
        <v>22</v>
      </c>
      <c r="E830" t="s">
        <v>31</v>
      </c>
      <c r="F830" t="s">
        <v>36</v>
      </c>
      <c r="G830">
        <v>28</v>
      </c>
      <c r="H830" t="str">
        <f>IF(EmployeeData[[#This Row],[Age]]&lt;=31,"18-31",IF(EmployeeData[[#This Row],[Age]]&lt;=45,"32-45",IF(EmployeeData[[#This Row],[Age]]&lt;=59,"46-59",IF(EmployeeData[[#This Row],[Age]]&lt;=73,"60-73"))))</f>
        <v>18-31</v>
      </c>
      <c r="I830">
        <v>4.5999999999999996</v>
      </c>
      <c r="J83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0">
        <v>0.9</v>
      </c>
      <c r="L830" s="2">
        <v>65800</v>
      </c>
      <c r="M830" s="3">
        <v>0.89</v>
      </c>
      <c r="N830" s="3" t="str">
        <f>IF(EmployeeData[[#This Row],[Compa-Ratio]]&lt;0.85,"less than 0.85",IF(EmployeeData[[#This Row],[Compa-Ratio]]&lt;1,"0.85-&lt;1.00",IF(EmployeeData[[#This Row],[Compa-Ratio]]&lt;1.15,"1.00-&lt;1.15",IF(EmployeeData[[#This Row],[Compa-Ratio]]&gt;=1.15,"1.15+"))))</f>
        <v>0.85-&lt;1.00</v>
      </c>
      <c r="O830" t="s">
        <v>75</v>
      </c>
      <c r="P830" t="s">
        <v>26</v>
      </c>
      <c r="Q830">
        <v>24</v>
      </c>
      <c r="R83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30">
        <v>65</v>
      </c>
      <c r="T830" t="str" cm="1">
        <f t="array" ref="T830">_xlfn.IFS(EmployeeData[[#This Row],[Engagement Score]]&lt;50,"Low",EmployeeData[[#This Row],[Engagement Score]]
&lt;70,"Moderate",
EmployeeData[[#This Row],[Engagement Score]]&lt;85,"High",TRUE,"Very high")</f>
        <v>Moderate</v>
      </c>
      <c r="U830">
        <v>1</v>
      </c>
      <c r="V830">
        <v>2.4</v>
      </c>
      <c r="W830" t="s">
        <v>33</v>
      </c>
      <c r="X830" t="s">
        <v>38</v>
      </c>
      <c r="Y830">
        <v>28</v>
      </c>
      <c r="Z830" t="s">
        <v>26</v>
      </c>
      <c r="AA830">
        <f>IF(EmployeeData[[#This Row],[Attrition]]="Yes",1,0)</f>
        <v>0</v>
      </c>
    </row>
    <row r="831" spans="1:27">
      <c r="A831" t="s">
        <v>882</v>
      </c>
      <c r="B831" t="str">
        <f>VLOOKUP(EmployeeData[[#This Row],[Employee ID]],GenderData[#All],2,FALSE)</f>
        <v>Male</v>
      </c>
      <c r="C831" t="s">
        <v>21</v>
      </c>
      <c r="D831" t="s">
        <v>22</v>
      </c>
      <c r="E831" t="s">
        <v>41</v>
      </c>
      <c r="F831" t="s">
        <v>24</v>
      </c>
      <c r="G831">
        <v>45</v>
      </c>
      <c r="H831" t="str">
        <f>IF(EmployeeData[[#This Row],[Age]]&lt;=31,"18-31",IF(EmployeeData[[#This Row],[Age]]&lt;=45,"32-45",IF(EmployeeData[[#This Row],[Age]]&lt;=59,"46-59",IF(EmployeeData[[#This Row],[Age]]&lt;=73,"60-73"))))</f>
        <v>32-45</v>
      </c>
      <c r="I831">
        <v>6.3</v>
      </c>
      <c r="J83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31">
        <v>0.6</v>
      </c>
      <c r="L831" s="2">
        <v>48400</v>
      </c>
      <c r="M831" s="3">
        <v>1.05</v>
      </c>
      <c r="N831" s="3" t="str">
        <f>IF(EmployeeData[[#This Row],[Compa-Ratio]]&lt;0.85,"less than 0.85",IF(EmployeeData[[#This Row],[Compa-Ratio]]&lt;1,"0.85-&lt;1.00",IF(EmployeeData[[#This Row],[Compa-Ratio]]&lt;1.15,"1.00-&lt;1.15",IF(EmployeeData[[#This Row],[Compa-Ratio]]&gt;=1.15,"1.15+"))))</f>
        <v>1.00-&lt;1.15</v>
      </c>
      <c r="O831" t="s">
        <v>25</v>
      </c>
      <c r="P831" t="s">
        <v>26</v>
      </c>
      <c r="Q831">
        <v>4</v>
      </c>
      <c r="R83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31">
        <v>54</v>
      </c>
      <c r="T831" t="str" cm="1">
        <f t="array" ref="T831">_xlfn.IFS(EmployeeData[[#This Row],[Engagement Score]]&lt;50,"Low",EmployeeData[[#This Row],[Engagement Score]]
&lt;70,"Moderate",
EmployeeData[[#This Row],[Engagement Score]]&lt;85,"High",TRUE,"Very high")</f>
        <v>Moderate</v>
      </c>
      <c r="U831">
        <v>3</v>
      </c>
      <c r="V831">
        <v>1.3</v>
      </c>
      <c r="W831" t="s">
        <v>33</v>
      </c>
      <c r="X831" t="s">
        <v>26</v>
      </c>
      <c r="Y831">
        <v>31</v>
      </c>
      <c r="Z831" t="s">
        <v>26</v>
      </c>
      <c r="AA831">
        <f>IF(EmployeeData[[#This Row],[Attrition]]="Yes",1,0)</f>
        <v>0</v>
      </c>
    </row>
    <row r="832" spans="1:27">
      <c r="A832" t="s">
        <v>883</v>
      </c>
      <c r="B832" t="str">
        <f>VLOOKUP(EmployeeData[[#This Row],[Employee ID]],GenderData[#All],2,FALSE)</f>
        <v>Female</v>
      </c>
      <c r="C832" t="s">
        <v>43</v>
      </c>
      <c r="D832" t="s">
        <v>44</v>
      </c>
      <c r="E832" t="s">
        <v>45</v>
      </c>
      <c r="F832" t="s">
        <v>59</v>
      </c>
      <c r="G832">
        <v>46</v>
      </c>
      <c r="H832" t="str">
        <f>IF(EmployeeData[[#This Row],[Age]]&lt;=31,"18-31",IF(EmployeeData[[#This Row],[Age]]&lt;=45,"32-45",IF(EmployeeData[[#This Row],[Age]]&lt;=59,"46-59",IF(EmployeeData[[#This Row],[Age]]&lt;=73,"60-73"))))</f>
        <v>46-59</v>
      </c>
      <c r="I832">
        <v>4.5</v>
      </c>
      <c r="J83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2">
        <v>0.7</v>
      </c>
      <c r="L832" s="2">
        <v>107300</v>
      </c>
      <c r="M832" s="3">
        <v>1.05</v>
      </c>
      <c r="N832" s="3" t="str">
        <f>IF(EmployeeData[[#This Row],[Compa-Ratio]]&lt;0.85,"less than 0.85",IF(EmployeeData[[#This Row],[Compa-Ratio]]&lt;1,"0.85-&lt;1.00",IF(EmployeeData[[#This Row],[Compa-Ratio]]&lt;1.15,"1.00-&lt;1.15",IF(EmployeeData[[#This Row],[Compa-Ratio]]&gt;=1.15,"1.15+"))))</f>
        <v>1.00-&lt;1.15</v>
      </c>
      <c r="O832" t="s">
        <v>25</v>
      </c>
      <c r="P832" t="s">
        <v>26</v>
      </c>
      <c r="Q832">
        <v>6</v>
      </c>
      <c r="R83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32">
        <v>52</v>
      </c>
      <c r="T832" t="str" cm="1">
        <f t="array" ref="T832">_xlfn.IFS(EmployeeData[[#This Row],[Engagement Score]]&lt;50,"Low",EmployeeData[[#This Row],[Engagement Score]]
&lt;70,"Moderate",
EmployeeData[[#This Row],[Engagement Score]]&lt;85,"High",TRUE,"Very high")</f>
        <v>Moderate</v>
      </c>
      <c r="U832">
        <v>8</v>
      </c>
      <c r="V832">
        <v>1.9</v>
      </c>
      <c r="W832" t="s">
        <v>33</v>
      </c>
      <c r="X832" t="s">
        <v>26</v>
      </c>
      <c r="Y832">
        <v>28</v>
      </c>
      <c r="Z832" t="s">
        <v>26</v>
      </c>
      <c r="AA832">
        <f>IF(EmployeeData[[#This Row],[Attrition]]="Yes",1,0)</f>
        <v>0</v>
      </c>
    </row>
    <row r="833" spans="1:27">
      <c r="A833" t="s">
        <v>884</v>
      </c>
      <c r="B833" t="str">
        <f>VLOOKUP(EmployeeData[[#This Row],[Employee ID]],GenderData[#All],2,FALSE)</f>
        <v>Male</v>
      </c>
      <c r="C833" t="s">
        <v>21</v>
      </c>
      <c r="D833" t="s">
        <v>22</v>
      </c>
      <c r="E833" t="s">
        <v>55</v>
      </c>
      <c r="F833" t="s">
        <v>32</v>
      </c>
      <c r="G833">
        <v>38</v>
      </c>
      <c r="H833" t="str">
        <f>IF(EmployeeData[[#This Row],[Age]]&lt;=31,"18-31",IF(EmployeeData[[#This Row],[Age]]&lt;=45,"32-45",IF(EmployeeData[[#This Row],[Age]]&lt;=59,"46-59",IF(EmployeeData[[#This Row],[Age]]&lt;=73,"60-73"))))</f>
        <v>32-45</v>
      </c>
      <c r="I833">
        <v>10.7</v>
      </c>
      <c r="J83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33">
        <v>2</v>
      </c>
      <c r="L833" s="2">
        <v>50400</v>
      </c>
      <c r="M833" s="3">
        <v>0.78</v>
      </c>
      <c r="N833" s="3" t="str">
        <f>IF(EmployeeData[[#This Row],[Compa-Ratio]]&lt;0.85,"less than 0.85",IF(EmployeeData[[#This Row],[Compa-Ratio]]&lt;1,"0.85-&lt;1.00",IF(EmployeeData[[#This Row],[Compa-Ratio]]&lt;1.15,"1.00-&lt;1.15",IF(EmployeeData[[#This Row],[Compa-Ratio]]&gt;=1.15,"1.15+"))))</f>
        <v>less than 0.85</v>
      </c>
      <c r="O833" t="s">
        <v>25</v>
      </c>
      <c r="P833" t="s">
        <v>26</v>
      </c>
      <c r="Q833">
        <v>19</v>
      </c>
      <c r="R8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33">
        <v>60</v>
      </c>
      <c r="T833" t="str" cm="1">
        <f t="array" ref="T833">_xlfn.IFS(EmployeeData[[#This Row],[Engagement Score]]&lt;50,"Low",EmployeeData[[#This Row],[Engagement Score]]
&lt;70,"Moderate",
EmployeeData[[#This Row],[Engagement Score]]&lt;85,"High",TRUE,"Very high")</f>
        <v>Moderate</v>
      </c>
      <c r="U833">
        <v>11</v>
      </c>
      <c r="V833">
        <v>4.9000000000000004</v>
      </c>
      <c r="W833" t="s">
        <v>33</v>
      </c>
      <c r="X833" t="s">
        <v>26</v>
      </c>
      <c r="Y833">
        <v>13</v>
      </c>
      <c r="Z833" t="s">
        <v>26</v>
      </c>
      <c r="AA833">
        <f>IF(EmployeeData[[#This Row],[Attrition]]="Yes",1,0)</f>
        <v>0</v>
      </c>
    </row>
    <row r="834" spans="1:27">
      <c r="A834" t="s">
        <v>885</v>
      </c>
      <c r="B834" t="str">
        <f>VLOOKUP(EmployeeData[[#This Row],[Employee ID]],GenderData[#All],2,FALSE)</f>
        <v>Male</v>
      </c>
      <c r="C834" t="s">
        <v>43</v>
      </c>
      <c r="D834" t="s">
        <v>44</v>
      </c>
      <c r="E834" t="s">
        <v>45</v>
      </c>
      <c r="F834" t="s">
        <v>32</v>
      </c>
      <c r="G834">
        <v>27</v>
      </c>
      <c r="H834" t="str">
        <f>IF(EmployeeData[[#This Row],[Age]]&lt;=31,"18-31",IF(EmployeeData[[#This Row],[Age]]&lt;=45,"32-45",IF(EmployeeData[[#This Row],[Age]]&lt;=59,"46-59",IF(EmployeeData[[#This Row],[Age]]&lt;=73,"60-73"))))</f>
        <v>18-31</v>
      </c>
      <c r="I834">
        <v>6.6</v>
      </c>
      <c r="J83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34">
        <v>3.5</v>
      </c>
      <c r="L834" s="2">
        <v>67600</v>
      </c>
      <c r="M834" s="3">
        <v>1.02</v>
      </c>
      <c r="N834" s="3" t="str">
        <f>IF(EmployeeData[[#This Row],[Compa-Ratio]]&lt;0.85,"less than 0.85",IF(EmployeeData[[#This Row],[Compa-Ratio]]&lt;1,"0.85-&lt;1.00",IF(EmployeeData[[#This Row],[Compa-Ratio]]&lt;1.15,"1.00-&lt;1.15",IF(EmployeeData[[#This Row],[Compa-Ratio]]&gt;=1.15,"1.15+"))))</f>
        <v>1.00-&lt;1.15</v>
      </c>
      <c r="O834" t="s">
        <v>25</v>
      </c>
      <c r="P834" t="s">
        <v>26</v>
      </c>
      <c r="Q834">
        <v>21</v>
      </c>
      <c r="R83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34">
        <v>75</v>
      </c>
      <c r="T834" t="str" cm="1">
        <f t="array" ref="T834">_xlfn.IFS(EmployeeData[[#This Row],[Engagement Score]]&lt;50,"Low",EmployeeData[[#This Row],[Engagement Score]]
&lt;70,"Moderate",
EmployeeData[[#This Row],[Engagement Score]]&lt;85,"High",TRUE,"Very high")</f>
        <v>High</v>
      </c>
      <c r="U834">
        <v>2</v>
      </c>
      <c r="V834">
        <v>6.5</v>
      </c>
      <c r="W834" t="s">
        <v>33</v>
      </c>
      <c r="X834" t="s">
        <v>38</v>
      </c>
      <c r="Y834">
        <v>39</v>
      </c>
      <c r="Z834" t="s">
        <v>26</v>
      </c>
      <c r="AA834">
        <f>IF(EmployeeData[[#This Row],[Attrition]]="Yes",1,0)</f>
        <v>0</v>
      </c>
    </row>
    <row r="835" spans="1:27">
      <c r="A835" t="s">
        <v>886</v>
      </c>
      <c r="B835" t="str">
        <f>VLOOKUP(EmployeeData[[#This Row],[Employee ID]],GenderData[#All],2,FALSE)</f>
        <v>Female</v>
      </c>
      <c r="C835" t="s">
        <v>43</v>
      </c>
      <c r="D835" t="s">
        <v>44</v>
      </c>
      <c r="E835" t="s">
        <v>23</v>
      </c>
      <c r="F835" t="s">
        <v>32</v>
      </c>
      <c r="G835">
        <v>38</v>
      </c>
      <c r="H835" t="str">
        <f>IF(EmployeeData[[#This Row],[Age]]&lt;=31,"18-31",IF(EmployeeData[[#This Row],[Age]]&lt;=45,"32-45",IF(EmployeeData[[#This Row],[Age]]&lt;=59,"46-59",IF(EmployeeData[[#This Row],[Age]]&lt;=73,"60-73"))))</f>
        <v>32-45</v>
      </c>
      <c r="I835">
        <v>5.7</v>
      </c>
      <c r="J83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35">
        <v>3.3</v>
      </c>
      <c r="L835" s="2">
        <v>67600</v>
      </c>
      <c r="M835" s="3">
        <v>1.07</v>
      </c>
      <c r="N835" s="3" t="str">
        <f>IF(EmployeeData[[#This Row],[Compa-Ratio]]&lt;0.85,"less than 0.85",IF(EmployeeData[[#This Row],[Compa-Ratio]]&lt;1,"0.85-&lt;1.00",IF(EmployeeData[[#This Row],[Compa-Ratio]]&lt;1.15,"1.00-&lt;1.15",IF(EmployeeData[[#This Row],[Compa-Ratio]]&gt;=1.15,"1.15+"))))</f>
        <v>1.00-&lt;1.15</v>
      </c>
      <c r="O835" t="s">
        <v>37</v>
      </c>
      <c r="P835" t="s">
        <v>38</v>
      </c>
      <c r="Q835">
        <v>5</v>
      </c>
      <c r="R83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35">
        <v>66</v>
      </c>
      <c r="T835" t="str" cm="1">
        <f t="array" ref="T835">_xlfn.IFS(EmployeeData[[#This Row],[Engagement Score]]&lt;50,"Low",EmployeeData[[#This Row],[Engagement Score]]
&lt;70,"Moderate",
EmployeeData[[#This Row],[Engagement Score]]&lt;85,"High",TRUE,"Very high")</f>
        <v>Moderate</v>
      </c>
      <c r="U835">
        <v>6</v>
      </c>
      <c r="V835">
        <v>2</v>
      </c>
      <c r="W835" t="s">
        <v>33</v>
      </c>
      <c r="X835" t="s">
        <v>26</v>
      </c>
      <c r="Y835">
        <v>34</v>
      </c>
      <c r="Z835" t="s">
        <v>26</v>
      </c>
      <c r="AA835">
        <f>IF(EmployeeData[[#This Row],[Attrition]]="Yes",1,0)</f>
        <v>0</v>
      </c>
    </row>
    <row r="836" spans="1:27">
      <c r="A836" t="s">
        <v>887</v>
      </c>
      <c r="B836" t="str">
        <f>VLOOKUP(EmployeeData[[#This Row],[Employee ID]],GenderData[#All],2,FALSE)</f>
        <v>Male</v>
      </c>
      <c r="C836" t="s">
        <v>21</v>
      </c>
      <c r="D836" t="s">
        <v>22</v>
      </c>
      <c r="E836" t="s">
        <v>23</v>
      </c>
      <c r="F836" t="s">
        <v>36</v>
      </c>
      <c r="G836">
        <v>49</v>
      </c>
      <c r="H836" t="str">
        <f>IF(EmployeeData[[#This Row],[Age]]&lt;=31,"18-31",IF(EmployeeData[[#This Row],[Age]]&lt;=45,"32-45",IF(EmployeeData[[#This Row],[Age]]&lt;=59,"46-59",IF(EmployeeData[[#This Row],[Age]]&lt;=73,"60-73"))))</f>
        <v>46-59</v>
      </c>
      <c r="I836">
        <v>8.5</v>
      </c>
      <c r="J83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36">
        <v>0.7</v>
      </c>
      <c r="L836" s="2">
        <v>86200</v>
      </c>
      <c r="M836" s="3">
        <v>1.1299999999999999</v>
      </c>
      <c r="N836" s="3" t="str">
        <f>IF(EmployeeData[[#This Row],[Compa-Ratio]]&lt;0.85,"less than 0.85",IF(EmployeeData[[#This Row],[Compa-Ratio]]&lt;1,"0.85-&lt;1.00",IF(EmployeeData[[#This Row],[Compa-Ratio]]&lt;1.15,"1.00-&lt;1.15",IF(EmployeeData[[#This Row],[Compa-Ratio]]&gt;=1.15,"1.15+"))))</f>
        <v>1.00-&lt;1.15</v>
      </c>
      <c r="O836" t="s">
        <v>37</v>
      </c>
      <c r="P836" t="s">
        <v>26</v>
      </c>
      <c r="Q836">
        <v>13</v>
      </c>
      <c r="R83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36">
        <v>60</v>
      </c>
      <c r="T836" t="str" cm="1">
        <f t="array" ref="T836">_xlfn.IFS(EmployeeData[[#This Row],[Engagement Score]]&lt;50,"Low",EmployeeData[[#This Row],[Engagement Score]]
&lt;70,"Moderate",
EmployeeData[[#This Row],[Engagement Score]]&lt;85,"High",TRUE,"Very high")</f>
        <v>Moderate</v>
      </c>
      <c r="U836">
        <v>7</v>
      </c>
      <c r="V836">
        <v>6.9</v>
      </c>
      <c r="W836" t="s">
        <v>27</v>
      </c>
      <c r="X836" t="s">
        <v>38</v>
      </c>
      <c r="Y836">
        <v>35</v>
      </c>
      <c r="Z836" t="s">
        <v>26</v>
      </c>
      <c r="AA836">
        <f>IF(EmployeeData[[#This Row],[Attrition]]="Yes",1,0)</f>
        <v>0</v>
      </c>
    </row>
    <row r="837" spans="1:27">
      <c r="A837" t="s">
        <v>888</v>
      </c>
      <c r="B837" t="str">
        <f>VLOOKUP(EmployeeData[[#This Row],[Employee ID]],GenderData[#All],2,FALSE)</f>
        <v>Female</v>
      </c>
      <c r="C837" t="s">
        <v>21</v>
      </c>
      <c r="D837" t="s">
        <v>22</v>
      </c>
      <c r="E837" t="s">
        <v>73</v>
      </c>
      <c r="F837" t="s">
        <v>32</v>
      </c>
      <c r="G837">
        <v>54</v>
      </c>
      <c r="H837" t="str">
        <f>IF(EmployeeData[[#This Row],[Age]]&lt;=31,"18-31",IF(EmployeeData[[#This Row],[Age]]&lt;=45,"32-45",IF(EmployeeData[[#This Row],[Age]]&lt;=59,"46-59",IF(EmployeeData[[#This Row],[Age]]&lt;=73,"60-73"))))</f>
        <v>46-59</v>
      </c>
      <c r="I837">
        <v>4.3</v>
      </c>
      <c r="J83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7">
        <v>1.5</v>
      </c>
      <c r="L837" s="2">
        <v>70300</v>
      </c>
      <c r="M837" s="3">
        <v>1.1200000000000001</v>
      </c>
      <c r="N837" s="3" t="str">
        <f>IF(EmployeeData[[#This Row],[Compa-Ratio]]&lt;0.85,"less than 0.85",IF(EmployeeData[[#This Row],[Compa-Ratio]]&lt;1,"0.85-&lt;1.00",IF(EmployeeData[[#This Row],[Compa-Ratio]]&lt;1.15,"1.00-&lt;1.15",IF(EmployeeData[[#This Row],[Compa-Ratio]]&gt;=1.15,"1.15+"))))</f>
        <v>1.00-&lt;1.15</v>
      </c>
      <c r="O837" t="s">
        <v>75</v>
      </c>
      <c r="P837" t="s">
        <v>38</v>
      </c>
      <c r="Q837">
        <v>11</v>
      </c>
      <c r="R83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37">
        <v>67</v>
      </c>
      <c r="T837" t="str" cm="1">
        <f t="array" ref="T837">_xlfn.IFS(EmployeeData[[#This Row],[Engagement Score]]&lt;50,"Low",EmployeeData[[#This Row],[Engagement Score]]
&lt;70,"Moderate",
EmployeeData[[#This Row],[Engagement Score]]&lt;85,"High",TRUE,"Very high")</f>
        <v>Moderate</v>
      </c>
      <c r="U837">
        <v>2</v>
      </c>
      <c r="V837">
        <v>3.6</v>
      </c>
      <c r="W837" t="s">
        <v>50</v>
      </c>
      <c r="X837" t="s">
        <v>26</v>
      </c>
      <c r="Y837">
        <v>39</v>
      </c>
      <c r="Z837" t="s">
        <v>26</v>
      </c>
      <c r="AA837">
        <f>IF(EmployeeData[[#This Row],[Attrition]]="Yes",1,0)</f>
        <v>0</v>
      </c>
    </row>
    <row r="838" spans="1:27">
      <c r="A838" t="s">
        <v>889</v>
      </c>
      <c r="B838" t="str">
        <f>VLOOKUP(EmployeeData[[#This Row],[Employee ID]],GenderData[#All],2,FALSE)</f>
        <v>Male</v>
      </c>
      <c r="C838" t="s">
        <v>29</v>
      </c>
      <c r="D838" t="s">
        <v>30</v>
      </c>
      <c r="E838" t="s">
        <v>23</v>
      </c>
      <c r="F838" t="s">
        <v>24</v>
      </c>
      <c r="G838">
        <v>35</v>
      </c>
      <c r="H838" t="str">
        <f>IF(EmployeeData[[#This Row],[Age]]&lt;=31,"18-31",IF(EmployeeData[[#This Row],[Age]]&lt;=45,"32-45",IF(EmployeeData[[#This Row],[Age]]&lt;=59,"46-59",IF(EmployeeData[[#This Row],[Age]]&lt;=73,"60-73"))))</f>
        <v>32-45</v>
      </c>
      <c r="I838">
        <v>3.4</v>
      </c>
      <c r="J83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8">
        <v>1.3</v>
      </c>
      <c r="L838" s="2">
        <v>59600</v>
      </c>
      <c r="M838" s="3">
        <v>1.26</v>
      </c>
      <c r="N838" s="3" t="str">
        <f>IF(EmployeeData[[#This Row],[Compa-Ratio]]&lt;0.85,"less than 0.85",IF(EmployeeData[[#This Row],[Compa-Ratio]]&lt;1,"0.85-&lt;1.00",IF(EmployeeData[[#This Row],[Compa-Ratio]]&lt;1.15,"1.00-&lt;1.15",IF(EmployeeData[[#This Row],[Compa-Ratio]]&gt;=1.15,"1.15+"))))</f>
        <v>1.15+</v>
      </c>
      <c r="O838" t="s">
        <v>25</v>
      </c>
      <c r="P838" t="s">
        <v>38</v>
      </c>
      <c r="Q838">
        <v>12</v>
      </c>
      <c r="R83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38">
        <v>72</v>
      </c>
      <c r="T838" t="str" cm="1">
        <f t="array" ref="T838">_xlfn.IFS(EmployeeData[[#This Row],[Engagement Score]]&lt;50,"Low",EmployeeData[[#This Row],[Engagement Score]]
&lt;70,"Moderate",
EmployeeData[[#This Row],[Engagement Score]]&lt;85,"High",TRUE,"Very high")</f>
        <v>High</v>
      </c>
      <c r="U838">
        <v>2</v>
      </c>
      <c r="V838">
        <v>2.5</v>
      </c>
      <c r="W838" t="s">
        <v>33</v>
      </c>
      <c r="X838" t="s">
        <v>38</v>
      </c>
      <c r="Y838">
        <v>29</v>
      </c>
      <c r="Z838" t="s">
        <v>26</v>
      </c>
      <c r="AA838">
        <f>IF(EmployeeData[[#This Row],[Attrition]]="Yes",1,0)</f>
        <v>0</v>
      </c>
    </row>
    <row r="839" spans="1:27">
      <c r="A839" t="s">
        <v>890</v>
      </c>
      <c r="B839" t="str">
        <f>VLOOKUP(EmployeeData[[#This Row],[Employee ID]],GenderData[#All],2,FALSE)</f>
        <v>Female</v>
      </c>
      <c r="C839" t="s">
        <v>21</v>
      </c>
      <c r="D839" t="s">
        <v>22</v>
      </c>
      <c r="E839" t="s">
        <v>45</v>
      </c>
      <c r="F839" t="s">
        <v>24</v>
      </c>
      <c r="G839">
        <v>23</v>
      </c>
      <c r="H839" t="str">
        <f>IF(EmployeeData[[#This Row],[Age]]&lt;=31,"18-31",IF(EmployeeData[[#This Row],[Age]]&lt;=45,"32-45",IF(EmployeeData[[#This Row],[Age]]&lt;=59,"46-59",IF(EmployeeData[[#This Row],[Age]]&lt;=73,"60-73"))))</f>
        <v>18-31</v>
      </c>
      <c r="I839">
        <v>4.9000000000000004</v>
      </c>
      <c r="J83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39">
        <v>0.6</v>
      </c>
      <c r="L839" s="2">
        <v>46100</v>
      </c>
      <c r="M839" s="3">
        <v>0.91</v>
      </c>
      <c r="N839" s="3" t="str">
        <f>IF(EmployeeData[[#This Row],[Compa-Ratio]]&lt;0.85,"less than 0.85",IF(EmployeeData[[#This Row],[Compa-Ratio]]&lt;1,"0.85-&lt;1.00",IF(EmployeeData[[#This Row],[Compa-Ratio]]&lt;1.15,"1.00-&lt;1.15",IF(EmployeeData[[#This Row],[Compa-Ratio]]&gt;=1.15,"1.15+"))))</f>
        <v>0.85-&lt;1.00</v>
      </c>
      <c r="O839" t="s">
        <v>25</v>
      </c>
      <c r="P839" t="s">
        <v>26</v>
      </c>
      <c r="Q839">
        <v>24</v>
      </c>
      <c r="R83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39">
        <v>68</v>
      </c>
      <c r="T839" t="str" cm="1">
        <f t="array" ref="T839">_xlfn.IFS(EmployeeData[[#This Row],[Engagement Score]]&lt;50,"Low",EmployeeData[[#This Row],[Engagement Score]]
&lt;70,"Moderate",
EmployeeData[[#This Row],[Engagement Score]]&lt;85,"High",TRUE,"Very high")</f>
        <v>Moderate</v>
      </c>
      <c r="U839">
        <v>1</v>
      </c>
      <c r="V839">
        <v>2.2999999999999998</v>
      </c>
      <c r="W839" t="s">
        <v>27</v>
      </c>
      <c r="X839" t="s">
        <v>26</v>
      </c>
      <c r="Y839">
        <v>42</v>
      </c>
      <c r="Z839" t="s">
        <v>26</v>
      </c>
      <c r="AA839">
        <f>IF(EmployeeData[[#This Row],[Attrition]]="Yes",1,0)</f>
        <v>0</v>
      </c>
    </row>
    <row r="840" spans="1:27">
      <c r="A840" t="s">
        <v>891</v>
      </c>
      <c r="B840" t="str">
        <f>VLOOKUP(EmployeeData[[#This Row],[Employee ID]],GenderData[#All],2,FALSE)</f>
        <v>Male</v>
      </c>
      <c r="C840" t="s">
        <v>40</v>
      </c>
      <c r="D840" t="s">
        <v>40</v>
      </c>
      <c r="E840" t="s">
        <v>23</v>
      </c>
      <c r="F840" t="s">
        <v>36</v>
      </c>
      <c r="G840">
        <v>46</v>
      </c>
      <c r="H840" t="str">
        <f>IF(EmployeeData[[#This Row],[Age]]&lt;=31,"18-31",IF(EmployeeData[[#This Row],[Age]]&lt;=45,"32-45",IF(EmployeeData[[#This Row],[Age]]&lt;=59,"46-59",IF(EmployeeData[[#This Row],[Age]]&lt;=73,"60-73"))))</f>
        <v>46-59</v>
      </c>
      <c r="I840">
        <v>0.6</v>
      </c>
      <c r="J84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40">
        <v>0.6</v>
      </c>
      <c r="L840" s="2">
        <v>78900</v>
      </c>
      <c r="M840" s="3">
        <v>1.04</v>
      </c>
      <c r="N840" s="3" t="str">
        <f>IF(EmployeeData[[#This Row],[Compa-Ratio]]&lt;0.85,"less than 0.85",IF(EmployeeData[[#This Row],[Compa-Ratio]]&lt;1,"0.85-&lt;1.00",IF(EmployeeData[[#This Row],[Compa-Ratio]]&lt;1.15,"1.00-&lt;1.15",IF(EmployeeData[[#This Row],[Compa-Ratio]]&gt;=1.15,"1.15+"))))</f>
        <v>1.00-&lt;1.15</v>
      </c>
      <c r="O840" t="s">
        <v>25</v>
      </c>
      <c r="P840" t="s">
        <v>26</v>
      </c>
      <c r="Q840">
        <v>22</v>
      </c>
      <c r="R84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0">
        <v>98</v>
      </c>
      <c r="T840" t="str" cm="1">
        <f t="array" ref="T840">_xlfn.IFS(EmployeeData[[#This Row],[Engagement Score]]&lt;50,"Low",EmployeeData[[#This Row],[Engagement Score]]
&lt;70,"Moderate",
EmployeeData[[#This Row],[Engagement Score]]&lt;85,"High",TRUE,"Very high")</f>
        <v>Very high</v>
      </c>
      <c r="U840">
        <v>13</v>
      </c>
      <c r="V840">
        <v>1.3</v>
      </c>
      <c r="W840" t="s">
        <v>33</v>
      </c>
      <c r="X840" t="s">
        <v>38</v>
      </c>
      <c r="Y840">
        <v>29</v>
      </c>
      <c r="Z840" t="s">
        <v>26</v>
      </c>
      <c r="AA840">
        <f>IF(EmployeeData[[#This Row],[Attrition]]="Yes",1,0)</f>
        <v>0</v>
      </c>
    </row>
    <row r="841" spans="1:27">
      <c r="A841" t="s">
        <v>892</v>
      </c>
      <c r="B841" t="str">
        <f>VLOOKUP(EmployeeData[[#This Row],[Employee ID]],GenderData[#All],2,FALSE)</f>
        <v>Male</v>
      </c>
      <c r="C841" t="s">
        <v>40</v>
      </c>
      <c r="D841" t="s">
        <v>40</v>
      </c>
      <c r="E841" t="s">
        <v>23</v>
      </c>
      <c r="F841" t="s">
        <v>24</v>
      </c>
      <c r="G841">
        <v>36</v>
      </c>
      <c r="H841" t="str">
        <f>IF(EmployeeData[[#This Row],[Age]]&lt;=31,"18-31",IF(EmployeeData[[#This Row],[Age]]&lt;=45,"32-45",IF(EmployeeData[[#This Row],[Age]]&lt;=59,"46-59",IF(EmployeeData[[#This Row],[Age]]&lt;=73,"60-73"))))</f>
        <v>32-45</v>
      </c>
      <c r="I841">
        <v>4.3</v>
      </c>
      <c r="J84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41">
        <v>4.3</v>
      </c>
      <c r="L841" s="2">
        <v>45800</v>
      </c>
      <c r="M841" s="3">
        <v>0.94</v>
      </c>
      <c r="N841" s="3" t="str">
        <f>IF(EmployeeData[[#This Row],[Compa-Ratio]]&lt;0.85,"less than 0.85",IF(EmployeeData[[#This Row],[Compa-Ratio]]&lt;1,"0.85-&lt;1.00",IF(EmployeeData[[#This Row],[Compa-Ratio]]&lt;1.15,"1.00-&lt;1.15",IF(EmployeeData[[#This Row],[Compa-Ratio]]&gt;=1.15,"1.15+"))))</f>
        <v>0.85-&lt;1.00</v>
      </c>
      <c r="O841" t="s">
        <v>75</v>
      </c>
      <c r="P841" t="s">
        <v>38</v>
      </c>
      <c r="Q841">
        <v>16</v>
      </c>
      <c r="R8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1">
        <v>87</v>
      </c>
      <c r="T841" t="str" cm="1">
        <f t="array" ref="T841">_xlfn.IFS(EmployeeData[[#This Row],[Engagement Score]]&lt;50,"Low",EmployeeData[[#This Row],[Engagement Score]]
&lt;70,"Moderate",
EmployeeData[[#This Row],[Engagement Score]]&lt;85,"High",TRUE,"Very high")</f>
        <v>Very high</v>
      </c>
      <c r="U841">
        <v>5</v>
      </c>
      <c r="V841">
        <v>4</v>
      </c>
      <c r="W841" t="s">
        <v>27</v>
      </c>
      <c r="X841" t="s">
        <v>26</v>
      </c>
      <c r="Y841">
        <v>21</v>
      </c>
      <c r="Z841" t="s">
        <v>26</v>
      </c>
      <c r="AA841">
        <f>IF(EmployeeData[[#This Row],[Attrition]]="Yes",1,0)</f>
        <v>0</v>
      </c>
    </row>
    <row r="842" spans="1:27">
      <c r="A842" t="s">
        <v>893</v>
      </c>
      <c r="B842" t="str">
        <f>VLOOKUP(EmployeeData[[#This Row],[Employee ID]],GenderData[#All],2,FALSE)</f>
        <v>Female</v>
      </c>
      <c r="C842" t="s">
        <v>48</v>
      </c>
      <c r="D842" t="s">
        <v>49</v>
      </c>
      <c r="E842" t="s">
        <v>73</v>
      </c>
      <c r="F842" t="s">
        <v>24</v>
      </c>
      <c r="G842">
        <v>46</v>
      </c>
      <c r="H842" t="str">
        <f>IF(EmployeeData[[#This Row],[Age]]&lt;=31,"18-31",IF(EmployeeData[[#This Row],[Age]]&lt;=45,"32-45",IF(EmployeeData[[#This Row],[Age]]&lt;=59,"46-59",IF(EmployeeData[[#This Row],[Age]]&lt;=73,"60-73"))))</f>
        <v>46-59</v>
      </c>
      <c r="I842">
        <v>3.7</v>
      </c>
      <c r="J84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42">
        <v>0.5</v>
      </c>
      <c r="L842" s="2">
        <v>48000</v>
      </c>
      <c r="M842" s="3">
        <v>1</v>
      </c>
      <c r="N842" s="3" t="str">
        <f>IF(EmployeeData[[#This Row],[Compa-Ratio]]&lt;0.85,"less than 0.85",IF(EmployeeData[[#This Row],[Compa-Ratio]]&lt;1,"0.85-&lt;1.00",IF(EmployeeData[[#This Row],[Compa-Ratio]]&lt;1.15,"1.00-&lt;1.15",IF(EmployeeData[[#This Row],[Compa-Ratio]]&gt;=1.15,"1.15+"))))</f>
        <v>1.00-&lt;1.15</v>
      </c>
      <c r="O842" t="s">
        <v>25</v>
      </c>
      <c r="P842" t="s">
        <v>26</v>
      </c>
      <c r="Q842">
        <v>11</v>
      </c>
      <c r="R84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42">
        <v>84</v>
      </c>
      <c r="T842" t="str" cm="1">
        <f t="array" ref="T842">_xlfn.IFS(EmployeeData[[#This Row],[Engagement Score]]&lt;50,"Low",EmployeeData[[#This Row],[Engagement Score]]
&lt;70,"Moderate",
EmployeeData[[#This Row],[Engagement Score]]&lt;85,"High",TRUE,"Very high")</f>
        <v>High</v>
      </c>
      <c r="U842">
        <v>2</v>
      </c>
      <c r="V842">
        <v>7.7</v>
      </c>
      <c r="W842" t="s">
        <v>33</v>
      </c>
      <c r="X842" t="s">
        <v>26</v>
      </c>
      <c r="Y842">
        <v>24</v>
      </c>
      <c r="Z842" t="s">
        <v>26</v>
      </c>
      <c r="AA842">
        <f>IF(EmployeeData[[#This Row],[Attrition]]="Yes",1,0)</f>
        <v>0</v>
      </c>
    </row>
    <row r="843" spans="1:27">
      <c r="A843" t="s">
        <v>894</v>
      </c>
      <c r="B843" t="str">
        <f>VLOOKUP(EmployeeData[[#This Row],[Employee ID]],GenderData[#All],2,FALSE)</f>
        <v>Male</v>
      </c>
      <c r="C843" t="s">
        <v>40</v>
      </c>
      <c r="D843" t="s">
        <v>40</v>
      </c>
      <c r="E843" t="s">
        <v>31</v>
      </c>
      <c r="F843" t="s">
        <v>24</v>
      </c>
      <c r="G843">
        <v>41</v>
      </c>
      <c r="H843" t="str">
        <f>IF(EmployeeData[[#This Row],[Age]]&lt;=31,"18-31",IF(EmployeeData[[#This Row],[Age]]&lt;=45,"32-45",IF(EmployeeData[[#This Row],[Age]]&lt;=59,"46-59",IF(EmployeeData[[#This Row],[Age]]&lt;=73,"60-73"))))</f>
        <v>32-45</v>
      </c>
      <c r="I843">
        <v>5.3</v>
      </c>
      <c r="J84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3">
        <v>2.4</v>
      </c>
      <c r="L843" s="2">
        <v>56100</v>
      </c>
      <c r="M843" s="3">
        <v>1.17</v>
      </c>
      <c r="N843" s="3" t="str">
        <f>IF(EmployeeData[[#This Row],[Compa-Ratio]]&lt;0.85,"less than 0.85",IF(EmployeeData[[#This Row],[Compa-Ratio]]&lt;1,"0.85-&lt;1.00",IF(EmployeeData[[#This Row],[Compa-Ratio]]&lt;1.15,"1.00-&lt;1.15",IF(EmployeeData[[#This Row],[Compa-Ratio]]&gt;=1.15,"1.15+"))))</f>
        <v>1.15+</v>
      </c>
      <c r="O843" t="s">
        <v>37</v>
      </c>
      <c r="P843" t="s">
        <v>38</v>
      </c>
      <c r="Q843">
        <v>4</v>
      </c>
      <c r="R84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43">
        <v>91</v>
      </c>
      <c r="T843" t="str" cm="1">
        <f t="array" ref="T843">_xlfn.IFS(EmployeeData[[#This Row],[Engagement Score]]&lt;50,"Low",EmployeeData[[#This Row],[Engagement Score]]
&lt;70,"Moderate",
EmployeeData[[#This Row],[Engagement Score]]&lt;85,"High",TRUE,"Very high")</f>
        <v>Very high</v>
      </c>
      <c r="U843">
        <v>10</v>
      </c>
      <c r="V843">
        <v>2.4</v>
      </c>
      <c r="W843" t="s">
        <v>50</v>
      </c>
      <c r="X843" t="s">
        <v>26</v>
      </c>
      <c r="Y843">
        <v>24</v>
      </c>
      <c r="Z843" t="s">
        <v>26</v>
      </c>
      <c r="AA843">
        <f>IF(EmployeeData[[#This Row],[Attrition]]="Yes",1,0)</f>
        <v>0</v>
      </c>
    </row>
    <row r="844" spans="1:27">
      <c r="A844" t="s">
        <v>895</v>
      </c>
      <c r="B844" t="str">
        <f>VLOOKUP(EmployeeData[[#This Row],[Employee ID]],GenderData[#All],2,FALSE)</f>
        <v>Female</v>
      </c>
      <c r="C844" t="s">
        <v>43</v>
      </c>
      <c r="D844" t="s">
        <v>44</v>
      </c>
      <c r="E844" t="s">
        <v>45</v>
      </c>
      <c r="F844" t="s">
        <v>24</v>
      </c>
      <c r="G844">
        <v>30</v>
      </c>
      <c r="H844" t="str">
        <f>IF(EmployeeData[[#This Row],[Age]]&lt;=31,"18-31",IF(EmployeeData[[#This Row],[Age]]&lt;=45,"32-45",IF(EmployeeData[[#This Row],[Age]]&lt;=59,"46-59",IF(EmployeeData[[#This Row],[Age]]&lt;=73,"60-73"))))</f>
        <v>18-31</v>
      </c>
      <c r="I844">
        <v>7.7</v>
      </c>
      <c r="J84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4">
        <v>5.4</v>
      </c>
      <c r="L844" s="2">
        <v>40900</v>
      </c>
      <c r="M844" s="3">
        <v>0.81</v>
      </c>
      <c r="N844" s="3" t="str">
        <f>IF(EmployeeData[[#This Row],[Compa-Ratio]]&lt;0.85,"less than 0.85",IF(EmployeeData[[#This Row],[Compa-Ratio]]&lt;1,"0.85-&lt;1.00",IF(EmployeeData[[#This Row],[Compa-Ratio]]&lt;1.15,"1.00-&lt;1.15",IF(EmployeeData[[#This Row],[Compa-Ratio]]&gt;=1.15,"1.15+"))))</f>
        <v>less than 0.85</v>
      </c>
      <c r="O844" t="s">
        <v>25</v>
      </c>
      <c r="P844" t="s">
        <v>26</v>
      </c>
      <c r="Q844">
        <v>29</v>
      </c>
      <c r="R84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44">
        <v>48</v>
      </c>
      <c r="T844" t="str" cm="1">
        <f t="array" ref="T844">_xlfn.IFS(EmployeeData[[#This Row],[Engagement Score]]&lt;50,"Low",EmployeeData[[#This Row],[Engagement Score]]
&lt;70,"Moderate",
EmployeeData[[#This Row],[Engagement Score]]&lt;85,"High",TRUE,"Very high")</f>
        <v>Low</v>
      </c>
      <c r="U844">
        <v>5</v>
      </c>
      <c r="V844">
        <v>1.1000000000000001</v>
      </c>
      <c r="W844" t="s">
        <v>27</v>
      </c>
      <c r="X844" t="s">
        <v>38</v>
      </c>
      <c r="Y844">
        <v>18</v>
      </c>
      <c r="Z844" t="s">
        <v>38</v>
      </c>
      <c r="AA844">
        <f>IF(EmployeeData[[#This Row],[Attrition]]="Yes",1,0)</f>
        <v>1</v>
      </c>
    </row>
    <row r="845" spans="1:27">
      <c r="A845" t="s">
        <v>896</v>
      </c>
      <c r="B845" t="str">
        <f>VLOOKUP(EmployeeData[[#This Row],[Employee ID]],GenderData[#All],2,FALSE)</f>
        <v>Male</v>
      </c>
      <c r="C845" t="s">
        <v>29</v>
      </c>
      <c r="D845" t="s">
        <v>30</v>
      </c>
      <c r="E845" t="s">
        <v>23</v>
      </c>
      <c r="F845" t="s">
        <v>32</v>
      </c>
      <c r="G845">
        <v>39</v>
      </c>
      <c r="H845" t="str">
        <f>IF(EmployeeData[[#This Row],[Age]]&lt;=31,"18-31",IF(EmployeeData[[#This Row],[Age]]&lt;=45,"32-45",IF(EmployeeData[[#This Row],[Age]]&lt;=59,"46-59",IF(EmployeeData[[#This Row],[Age]]&lt;=73,"60-73"))))</f>
        <v>32-45</v>
      </c>
      <c r="I845">
        <v>5.8</v>
      </c>
      <c r="J84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5">
        <v>5.3</v>
      </c>
      <c r="L845" s="2">
        <v>56100</v>
      </c>
      <c r="M845" s="3">
        <v>0.87</v>
      </c>
      <c r="N845" s="3" t="str">
        <f>IF(EmployeeData[[#This Row],[Compa-Ratio]]&lt;0.85,"less than 0.85",IF(EmployeeData[[#This Row],[Compa-Ratio]]&lt;1,"0.85-&lt;1.00",IF(EmployeeData[[#This Row],[Compa-Ratio]]&lt;1.15,"1.00-&lt;1.15",IF(EmployeeData[[#This Row],[Compa-Ratio]]&gt;=1.15,"1.15+"))))</f>
        <v>0.85-&lt;1.00</v>
      </c>
      <c r="O845" t="s">
        <v>25</v>
      </c>
      <c r="P845" t="s">
        <v>26</v>
      </c>
      <c r="Q845">
        <v>21</v>
      </c>
      <c r="R8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5">
        <v>49</v>
      </c>
      <c r="T845" t="str" cm="1">
        <f t="array" ref="T845">_xlfn.IFS(EmployeeData[[#This Row],[Engagement Score]]&lt;50,"Low",EmployeeData[[#This Row],[Engagement Score]]
&lt;70,"Moderate",
EmployeeData[[#This Row],[Engagement Score]]&lt;85,"High",TRUE,"Very high")</f>
        <v>Low</v>
      </c>
      <c r="U845">
        <v>11</v>
      </c>
      <c r="V845">
        <v>4.5</v>
      </c>
      <c r="W845" t="s">
        <v>33</v>
      </c>
      <c r="X845" t="s">
        <v>26</v>
      </c>
      <c r="Y845">
        <v>44</v>
      </c>
      <c r="Z845" t="s">
        <v>38</v>
      </c>
      <c r="AA845">
        <f>IF(EmployeeData[[#This Row],[Attrition]]="Yes",1,0)</f>
        <v>1</v>
      </c>
    </row>
    <row r="846" spans="1:27">
      <c r="A846" t="s">
        <v>897</v>
      </c>
      <c r="B846" t="str">
        <f>VLOOKUP(EmployeeData[[#This Row],[Employee ID]],GenderData[#All],2,FALSE)</f>
        <v>Female</v>
      </c>
      <c r="C846" t="s">
        <v>43</v>
      </c>
      <c r="D846" t="s">
        <v>44</v>
      </c>
      <c r="E846" t="s">
        <v>23</v>
      </c>
      <c r="F846" t="s">
        <v>59</v>
      </c>
      <c r="G846">
        <v>50</v>
      </c>
      <c r="H846" t="str">
        <f>IF(EmployeeData[[#This Row],[Age]]&lt;=31,"18-31",IF(EmployeeData[[#This Row],[Age]]&lt;=45,"32-45",IF(EmployeeData[[#This Row],[Age]]&lt;=59,"46-59",IF(EmployeeData[[#This Row],[Age]]&lt;=73,"60-73"))))</f>
        <v>46-59</v>
      </c>
      <c r="I846">
        <v>2.2000000000000002</v>
      </c>
      <c r="J84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46">
        <v>2.2000000000000002</v>
      </c>
      <c r="L846" s="2">
        <v>112800</v>
      </c>
      <c r="M846" s="3">
        <v>1.18</v>
      </c>
      <c r="N846" s="3" t="str">
        <f>IF(EmployeeData[[#This Row],[Compa-Ratio]]&lt;0.85,"less than 0.85",IF(EmployeeData[[#This Row],[Compa-Ratio]]&lt;1,"0.85-&lt;1.00",IF(EmployeeData[[#This Row],[Compa-Ratio]]&lt;1.15,"1.00-&lt;1.15",IF(EmployeeData[[#This Row],[Compa-Ratio]]&gt;=1.15,"1.15+"))))</f>
        <v>1.15+</v>
      </c>
      <c r="O846" t="s">
        <v>75</v>
      </c>
      <c r="P846" t="s">
        <v>26</v>
      </c>
      <c r="Q846">
        <v>10</v>
      </c>
      <c r="R84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46">
        <v>59</v>
      </c>
      <c r="T846" t="str" cm="1">
        <f t="array" ref="T846">_xlfn.IFS(EmployeeData[[#This Row],[Engagement Score]]&lt;50,"Low",EmployeeData[[#This Row],[Engagement Score]]
&lt;70,"Moderate",
EmployeeData[[#This Row],[Engagement Score]]&lt;85,"High",TRUE,"Very high")</f>
        <v>Moderate</v>
      </c>
      <c r="U846">
        <v>12</v>
      </c>
      <c r="V846">
        <v>1.9</v>
      </c>
      <c r="W846" t="s">
        <v>33</v>
      </c>
      <c r="X846" t="s">
        <v>38</v>
      </c>
      <c r="Y846">
        <v>28</v>
      </c>
      <c r="Z846" t="s">
        <v>26</v>
      </c>
      <c r="AA846">
        <f>IF(EmployeeData[[#This Row],[Attrition]]="Yes",1,0)</f>
        <v>0</v>
      </c>
    </row>
    <row r="847" spans="1:27">
      <c r="A847" t="s">
        <v>898</v>
      </c>
      <c r="B847" t="str">
        <f>VLOOKUP(EmployeeData[[#This Row],[Employee ID]],GenderData[#All],2,FALSE)</f>
        <v>Female</v>
      </c>
      <c r="C847" t="s">
        <v>21</v>
      </c>
      <c r="D847" t="s">
        <v>22</v>
      </c>
      <c r="E847" t="s">
        <v>23</v>
      </c>
      <c r="F847" t="s">
        <v>24</v>
      </c>
      <c r="G847">
        <v>37</v>
      </c>
      <c r="H847" t="str">
        <f>IF(EmployeeData[[#This Row],[Age]]&lt;=31,"18-31",IF(EmployeeData[[#This Row],[Age]]&lt;=45,"32-45",IF(EmployeeData[[#This Row],[Age]]&lt;=59,"46-59",IF(EmployeeData[[#This Row],[Age]]&lt;=73,"60-73"))))</f>
        <v>32-45</v>
      </c>
      <c r="I847">
        <v>6.9</v>
      </c>
      <c r="J84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7">
        <v>2.6</v>
      </c>
      <c r="L847" s="2">
        <v>53400</v>
      </c>
      <c r="M847" s="3">
        <v>1.1200000000000001</v>
      </c>
      <c r="N847" s="3" t="str">
        <f>IF(EmployeeData[[#This Row],[Compa-Ratio]]&lt;0.85,"less than 0.85",IF(EmployeeData[[#This Row],[Compa-Ratio]]&lt;1,"0.85-&lt;1.00",IF(EmployeeData[[#This Row],[Compa-Ratio]]&lt;1.15,"1.00-&lt;1.15",IF(EmployeeData[[#This Row],[Compa-Ratio]]&gt;=1.15,"1.15+"))))</f>
        <v>1.00-&lt;1.15</v>
      </c>
      <c r="O847" t="s">
        <v>25</v>
      </c>
      <c r="P847" t="s">
        <v>26</v>
      </c>
      <c r="Q847">
        <v>22</v>
      </c>
      <c r="R84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7">
        <v>88</v>
      </c>
      <c r="T847" t="str" cm="1">
        <f t="array" ref="T847">_xlfn.IFS(EmployeeData[[#This Row],[Engagement Score]]&lt;50,"Low",EmployeeData[[#This Row],[Engagement Score]]
&lt;70,"Moderate",
EmployeeData[[#This Row],[Engagement Score]]&lt;85,"High",TRUE,"Very high")</f>
        <v>Very high</v>
      </c>
      <c r="U847">
        <v>2</v>
      </c>
      <c r="V847">
        <v>1.3</v>
      </c>
      <c r="W847" t="s">
        <v>33</v>
      </c>
      <c r="X847" t="s">
        <v>26</v>
      </c>
      <c r="Y847">
        <v>25</v>
      </c>
      <c r="Z847" t="s">
        <v>26</v>
      </c>
      <c r="AA847">
        <f>IF(EmployeeData[[#This Row],[Attrition]]="Yes",1,0)</f>
        <v>0</v>
      </c>
    </row>
    <row r="848" spans="1:27">
      <c r="A848" t="s">
        <v>899</v>
      </c>
      <c r="B848" t="str">
        <f>VLOOKUP(EmployeeData[[#This Row],[Employee ID]],GenderData[#All],2,FALSE)</f>
        <v>Male</v>
      </c>
      <c r="C848" t="s">
        <v>48</v>
      </c>
      <c r="D848" t="s">
        <v>49</v>
      </c>
      <c r="E848" t="s">
        <v>23</v>
      </c>
      <c r="F848" t="s">
        <v>24</v>
      </c>
      <c r="G848">
        <v>29</v>
      </c>
      <c r="H848" t="str">
        <f>IF(EmployeeData[[#This Row],[Age]]&lt;=31,"18-31",IF(EmployeeData[[#This Row],[Age]]&lt;=45,"32-45",IF(EmployeeData[[#This Row],[Age]]&lt;=59,"46-59",IF(EmployeeData[[#This Row],[Age]]&lt;=73,"60-73"))))</f>
        <v>18-31</v>
      </c>
      <c r="I848">
        <v>10.8</v>
      </c>
      <c r="J84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48">
        <v>2.9</v>
      </c>
      <c r="L848" s="2">
        <v>46100</v>
      </c>
      <c r="M848" s="3">
        <v>0.99</v>
      </c>
      <c r="N848" s="3" t="str">
        <f>IF(EmployeeData[[#This Row],[Compa-Ratio]]&lt;0.85,"less than 0.85",IF(EmployeeData[[#This Row],[Compa-Ratio]]&lt;1,"0.85-&lt;1.00",IF(EmployeeData[[#This Row],[Compa-Ratio]]&lt;1.15,"1.00-&lt;1.15",IF(EmployeeData[[#This Row],[Compa-Ratio]]&gt;=1.15,"1.15+"))))</f>
        <v>0.85-&lt;1.00</v>
      </c>
      <c r="O848" t="s">
        <v>25</v>
      </c>
      <c r="P848" t="s">
        <v>26</v>
      </c>
      <c r="Q848">
        <v>15</v>
      </c>
      <c r="R84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8">
        <v>65</v>
      </c>
      <c r="T848" t="str" cm="1">
        <f t="array" ref="T848">_xlfn.IFS(EmployeeData[[#This Row],[Engagement Score]]&lt;50,"Low",EmployeeData[[#This Row],[Engagement Score]]
&lt;70,"Moderate",
EmployeeData[[#This Row],[Engagement Score]]&lt;85,"High",TRUE,"Very high")</f>
        <v>Moderate</v>
      </c>
      <c r="U848">
        <v>10</v>
      </c>
      <c r="V848">
        <v>0.7</v>
      </c>
      <c r="W848" t="s">
        <v>33</v>
      </c>
      <c r="X848" t="s">
        <v>26</v>
      </c>
      <c r="Y848">
        <v>29</v>
      </c>
      <c r="Z848" t="s">
        <v>26</v>
      </c>
      <c r="AA848">
        <f>IF(EmployeeData[[#This Row],[Attrition]]="Yes",1,0)</f>
        <v>0</v>
      </c>
    </row>
    <row r="849" spans="1:27">
      <c r="A849" t="s">
        <v>900</v>
      </c>
      <c r="B849" t="str">
        <f>VLOOKUP(EmployeeData[[#This Row],[Employee ID]],GenderData[#All],2,FALSE)</f>
        <v>Male</v>
      </c>
      <c r="C849" t="s">
        <v>29</v>
      </c>
      <c r="D849" t="s">
        <v>30</v>
      </c>
      <c r="E849" t="s">
        <v>23</v>
      </c>
      <c r="F849" t="s">
        <v>24</v>
      </c>
      <c r="G849">
        <v>24</v>
      </c>
      <c r="H849" t="str">
        <f>IF(EmployeeData[[#This Row],[Age]]&lt;=31,"18-31",IF(EmployeeData[[#This Row],[Age]]&lt;=45,"32-45",IF(EmployeeData[[#This Row],[Age]]&lt;=59,"46-59",IF(EmployeeData[[#This Row],[Age]]&lt;=73,"60-73"))))</f>
        <v>18-31</v>
      </c>
      <c r="I849">
        <v>7.9</v>
      </c>
      <c r="J84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49">
        <v>1.3</v>
      </c>
      <c r="L849" s="2">
        <v>52500</v>
      </c>
      <c r="M849" s="3">
        <v>1.1000000000000001</v>
      </c>
      <c r="N849" s="3" t="str">
        <f>IF(EmployeeData[[#This Row],[Compa-Ratio]]&lt;0.85,"less than 0.85",IF(EmployeeData[[#This Row],[Compa-Ratio]]&lt;1,"0.85-&lt;1.00",IF(EmployeeData[[#This Row],[Compa-Ratio]]&lt;1.15,"1.00-&lt;1.15",IF(EmployeeData[[#This Row],[Compa-Ratio]]&gt;=1.15,"1.15+"))))</f>
        <v>1.00-&lt;1.15</v>
      </c>
      <c r="O849" t="s">
        <v>25</v>
      </c>
      <c r="P849" t="s">
        <v>26</v>
      </c>
      <c r="Q849">
        <v>13</v>
      </c>
      <c r="R84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49">
        <v>57</v>
      </c>
      <c r="T849" t="str" cm="1">
        <f t="array" ref="T849">_xlfn.IFS(EmployeeData[[#This Row],[Engagement Score]]&lt;50,"Low",EmployeeData[[#This Row],[Engagement Score]]
&lt;70,"Moderate",
EmployeeData[[#This Row],[Engagement Score]]&lt;85,"High",TRUE,"Very high")</f>
        <v>Moderate</v>
      </c>
      <c r="U849">
        <v>10</v>
      </c>
      <c r="V849">
        <v>3.9</v>
      </c>
      <c r="W849" t="s">
        <v>33</v>
      </c>
      <c r="X849" t="s">
        <v>38</v>
      </c>
      <c r="Y849">
        <v>60</v>
      </c>
      <c r="Z849" t="s">
        <v>26</v>
      </c>
      <c r="AA849">
        <f>IF(EmployeeData[[#This Row],[Attrition]]="Yes",1,0)</f>
        <v>0</v>
      </c>
    </row>
    <row r="850" spans="1:27">
      <c r="A850" t="s">
        <v>901</v>
      </c>
      <c r="B850" t="str">
        <f>VLOOKUP(EmployeeData[[#This Row],[Employee ID]],GenderData[#All],2,FALSE)</f>
        <v>Female</v>
      </c>
      <c r="C850" t="s">
        <v>21</v>
      </c>
      <c r="D850" t="s">
        <v>22</v>
      </c>
      <c r="E850" t="s">
        <v>45</v>
      </c>
      <c r="F850" t="s">
        <v>36</v>
      </c>
      <c r="G850">
        <v>31</v>
      </c>
      <c r="H850" t="str">
        <f>IF(EmployeeData[[#This Row],[Age]]&lt;=31,"18-31",IF(EmployeeData[[#This Row],[Age]]&lt;=45,"32-45",IF(EmployeeData[[#This Row],[Age]]&lt;=59,"46-59",IF(EmployeeData[[#This Row],[Age]]&lt;=73,"60-73"))))</f>
        <v>18-31</v>
      </c>
      <c r="I850">
        <v>1.3</v>
      </c>
      <c r="J85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50">
        <v>0.5</v>
      </c>
      <c r="L850" s="2">
        <v>80900</v>
      </c>
      <c r="M850" s="3">
        <v>1.04</v>
      </c>
      <c r="N850" s="3" t="str">
        <f>IF(EmployeeData[[#This Row],[Compa-Ratio]]&lt;0.85,"less than 0.85",IF(EmployeeData[[#This Row],[Compa-Ratio]]&lt;1,"0.85-&lt;1.00",IF(EmployeeData[[#This Row],[Compa-Ratio]]&lt;1.15,"1.00-&lt;1.15",IF(EmployeeData[[#This Row],[Compa-Ratio]]&gt;=1.15,"1.15+"))))</f>
        <v>1.00-&lt;1.15</v>
      </c>
      <c r="O850" t="s">
        <v>37</v>
      </c>
      <c r="P850" t="s">
        <v>26</v>
      </c>
      <c r="Q850">
        <v>20</v>
      </c>
      <c r="R85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50">
        <v>67</v>
      </c>
      <c r="T850" t="str" cm="1">
        <f t="array" ref="T850">_xlfn.IFS(EmployeeData[[#This Row],[Engagement Score]]&lt;50,"Low",EmployeeData[[#This Row],[Engagement Score]]
&lt;70,"Moderate",
EmployeeData[[#This Row],[Engagement Score]]&lt;85,"High",TRUE,"Very high")</f>
        <v>Moderate</v>
      </c>
      <c r="U850">
        <v>6</v>
      </c>
      <c r="V850">
        <v>5.8</v>
      </c>
      <c r="W850" t="s">
        <v>33</v>
      </c>
      <c r="X850" t="s">
        <v>26</v>
      </c>
      <c r="Y850">
        <v>10</v>
      </c>
      <c r="Z850" t="s">
        <v>26</v>
      </c>
      <c r="AA850">
        <f>IF(EmployeeData[[#This Row],[Attrition]]="Yes",1,0)</f>
        <v>0</v>
      </c>
    </row>
    <row r="851" spans="1:27">
      <c r="A851" t="s">
        <v>902</v>
      </c>
      <c r="B851" t="str">
        <f>VLOOKUP(EmployeeData[[#This Row],[Employee ID]],GenderData[#All],2,FALSE)</f>
        <v>Female</v>
      </c>
      <c r="C851" t="s">
        <v>40</v>
      </c>
      <c r="D851" t="s">
        <v>40</v>
      </c>
      <c r="E851" t="s">
        <v>23</v>
      </c>
      <c r="F851" t="s">
        <v>32</v>
      </c>
      <c r="G851">
        <v>34</v>
      </c>
      <c r="H851" t="str">
        <f>IF(EmployeeData[[#This Row],[Age]]&lt;=31,"18-31",IF(EmployeeData[[#This Row],[Age]]&lt;=45,"32-45",IF(EmployeeData[[#This Row],[Age]]&lt;=59,"46-59",IF(EmployeeData[[#This Row],[Age]]&lt;=73,"60-73"))))</f>
        <v>32-45</v>
      </c>
      <c r="I851">
        <v>5.8</v>
      </c>
      <c r="J85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51">
        <v>1.8</v>
      </c>
      <c r="L851" s="2">
        <v>72200</v>
      </c>
      <c r="M851" s="3">
        <v>1.1100000000000001</v>
      </c>
      <c r="N851" s="3" t="str">
        <f>IF(EmployeeData[[#This Row],[Compa-Ratio]]&lt;0.85,"less than 0.85",IF(EmployeeData[[#This Row],[Compa-Ratio]]&lt;1,"0.85-&lt;1.00",IF(EmployeeData[[#This Row],[Compa-Ratio]]&lt;1.15,"1.00-&lt;1.15",IF(EmployeeData[[#This Row],[Compa-Ratio]]&gt;=1.15,"1.15+"))))</f>
        <v>1.00-&lt;1.15</v>
      </c>
      <c r="O851" t="s">
        <v>53</v>
      </c>
      <c r="P851" t="s">
        <v>26</v>
      </c>
      <c r="Q851">
        <v>9</v>
      </c>
      <c r="R85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51">
        <v>69</v>
      </c>
      <c r="T851" t="str" cm="1">
        <f t="array" ref="T851">_xlfn.IFS(EmployeeData[[#This Row],[Engagement Score]]&lt;50,"Low",EmployeeData[[#This Row],[Engagement Score]]
&lt;70,"Moderate",
EmployeeData[[#This Row],[Engagement Score]]&lt;85,"High",TRUE,"Very high")</f>
        <v>Moderate</v>
      </c>
      <c r="U851">
        <v>7</v>
      </c>
      <c r="V851">
        <v>0.9</v>
      </c>
      <c r="W851" t="s">
        <v>33</v>
      </c>
      <c r="X851" t="s">
        <v>38</v>
      </c>
      <c r="Y851">
        <v>14</v>
      </c>
      <c r="Z851" t="s">
        <v>26</v>
      </c>
      <c r="AA851">
        <f>IF(EmployeeData[[#This Row],[Attrition]]="Yes",1,0)</f>
        <v>0</v>
      </c>
    </row>
    <row r="852" spans="1:27">
      <c r="A852" t="s">
        <v>903</v>
      </c>
      <c r="B852" t="str">
        <f>VLOOKUP(EmployeeData[[#This Row],[Employee ID]],GenderData[#All],2,FALSE)</f>
        <v>Female</v>
      </c>
      <c r="C852" t="s">
        <v>48</v>
      </c>
      <c r="D852" t="s">
        <v>49</v>
      </c>
      <c r="E852" t="s">
        <v>45</v>
      </c>
      <c r="F852" t="s">
        <v>24</v>
      </c>
      <c r="G852">
        <v>45</v>
      </c>
      <c r="H852" t="str">
        <f>IF(EmployeeData[[#This Row],[Age]]&lt;=31,"18-31",IF(EmployeeData[[#This Row],[Age]]&lt;=45,"32-45",IF(EmployeeData[[#This Row],[Age]]&lt;=59,"46-59",IF(EmployeeData[[#This Row],[Age]]&lt;=73,"60-73"))))</f>
        <v>32-45</v>
      </c>
      <c r="I852">
        <v>1.4</v>
      </c>
      <c r="J85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52">
        <v>1.4</v>
      </c>
      <c r="L852" s="2">
        <v>48400</v>
      </c>
      <c r="M852" s="3">
        <v>1</v>
      </c>
      <c r="N852" s="3" t="str">
        <f>IF(EmployeeData[[#This Row],[Compa-Ratio]]&lt;0.85,"less than 0.85",IF(EmployeeData[[#This Row],[Compa-Ratio]]&lt;1,"0.85-&lt;1.00",IF(EmployeeData[[#This Row],[Compa-Ratio]]&lt;1.15,"1.00-&lt;1.15",IF(EmployeeData[[#This Row],[Compa-Ratio]]&gt;=1.15,"1.15+"))))</f>
        <v>1.00-&lt;1.15</v>
      </c>
      <c r="O852" t="s">
        <v>25</v>
      </c>
      <c r="P852" t="s">
        <v>26</v>
      </c>
      <c r="Q852">
        <v>13</v>
      </c>
      <c r="R8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52">
        <v>75</v>
      </c>
      <c r="T852" t="str" cm="1">
        <f t="array" ref="T852">_xlfn.IFS(EmployeeData[[#This Row],[Engagement Score]]&lt;50,"Low",EmployeeData[[#This Row],[Engagement Score]]
&lt;70,"Moderate",
EmployeeData[[#This Row],[Engagement Score]]&lt;85,"High",TRUE,"Very high")</f>
        <v>High</v>
      </c>
      <c r="U852">
        <v>5</v>
      </c>
      <c r="V852">
        <v>2.1</v>
      </c>
      <c r="W852" t="s">
        <v>33</v>
      </c>
      <c r="X852" t="s">
        <v>26</v>
      </c>
      <c r="Y852">
        <v>7</v>
      </c>
      <c r="Z852" t="s">
        <v>38</v>
      </c>
      <c r="AA852">
        <f>IF(EmployeeData[[#This Row],[Attrition]]="Yes",1,0)</f>
        <v>1</v>
      </c>
    </row>
    <row r="853" spans="1:27">
      <c r="A853" t="s">
        <v>904</v>
      </c>
      <c r="B853" t="str">
        <f>VLOOKUP(EmployeeData[[#This Row],[Employee ID]],GenderData[#All],2,FALSE)</f>
        <v>Male</v>
      </c>
      <c r="C853" t="s">
        <v>35</v>
      </c>
      <c r="D853" t="s">
        <v>22</v>
      </c>
      <c r="E853" t="s">
        <v>23</v>
      </c>
      <c r="F853" t="s">
        <v>36</v>
      </c>
      <c r="G853">
        <v>28</v>
      </c>
      <c r="H853" t="str">
        <f>IF(EmployeeData[[#This Row],[Age]]&lt;=31,"18-31",IF(EmployeeData[[#This Row],[Age]]&lt;=45,"32-45",IF(EmployeeData[[#This Row],[Age]]&lt;=59,"46-59",IF(EmployeeData[[#This Row],[Age]]&lt;=73,"60-73"))))</f>
        <v>18-31</v>
      </c>
      <c r="I853">
        <v>3.2</v>
      </c>
      <c r="J85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53">
        <v>0.2</v>
      </c>
      <c r="L853" s="2">
        <v>86800</v>
      </c>
      <c r="M853" s="3">
        <v>1.1100000000000001</v>
      </c>
      <c r="N853" s="3" t="str">
        <f>IF(EmployeeData[[#This Row],[Compa-Ratio]]&lt;0.85,"less than 0.85",IF(EmployeeData[[#This Row],[Compa-Ratio]]&lt;1,"0.85-&lt;1.00",IF(EmployeeData[[#This Row],[Compa-Ratio]]&lt;1.15,"1.00-&lt;1.15",IF(EmployeeData[[#This Row],[Compa-Ratio]]&gt;=1.15,"1.15+"))))</f>
        <v>1.00-&lt;1.15</v>
      </c>
      <c r="O853" t="s">
        <v>25</v>
      </c>
      <c r="P853" t="s">
        <v>26</v>
      </c>
      <c r="Q853">
        <v>17</v>
      </c>
      <c r="R85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53">
        <v>75</v>
      </c>
      <c r="T853" t="str" cm="1">
        <f t="array" ref="T853">_xlfn.IFS(EmployeeData[[#This Row],[Engagement Score]]&lt;50,"Low",EmployeeData[[#This Row],[Engagement Score]]
&lt;70,"Moderate",
EmployeeData[[#This Row],[Engagement Score]]&lt;85,"High",TRUE,"Very high")</f>
        <v>High</v>
      </c>
      <c r="U853">
        <v>1</v>
      </c>
      <c r="V853">
        <v>2.2000000000000002</v>
      </c>
      <c r="W853" t="s">
        <v>33</v>
      </c>
      <c r="X853" t="s">
        <v>26</v>
      </c>
      <c r="Y853">
        <v>21</v>
      </c>
      <c r="Z853" t="s">
        <v>26</v>
      </c>
      <c r="AA853">
        <f>IF(EmployeeData[[#This Row],[Attrition]]="Yes",1,0)</f>
        <v>0</v>
      </c>
    </row>
    <row r="854" spans="1:27">
      <c r="A854" t="s">
        <v>905</v>
      </c>
      <c r="B854" t="str">
        <f>VLOOKUP(EmployeeData[[#This Row],[Employee ID]],GenderData[#All],2,FALSE)</f>
        <v>Female</v>
      </c>
      <c r="C854" t="s">
        <v>43</v>
      </c>
      <c r="D854" t="s">
        <v>44</v>
      </c>
      <c r="E854" t="s">
        <v>23</v>
      </c>
      <c r="F854" t="s">
        <v>36</v>
      </c>
      <c r="G854">
        <v>52</v>
      </c>
      <c r="H854" t="str">
        <f>IF(EmployeeData[[#This Row],[Age]]&lt;=31,"18-31",IF(EmployeeData[[#This Row],[Age]]&lt;=45,"32-45",IF(EmployeeData[[#This Row],[Age]]&lt;=59,"46-59",IF(EmployeeData[[#This Row],[Age]]&lt;=73,"60-73"))))</f>
        <v>46-59</v>
      </c>
      <c r="I854">
        <v>5.0999999999999996</v>
      </c>
      <c r="J8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54">
        <v>1.3</v>
      </c>
      <c r="L854" s="2">
        <v>100700</v>
      </c>
      <c r="M854" s="3">
        <v>1.35</v>
      </c>
      <c r="N854" s="3" t="str">
        <f>IF(EmployeeData[[#This Row],[Compa-Ratio]]&lt;0.85,"less than 0.85",IF(EmployeeData[[#This Row],[Compa-Ratio]]&lt;1,"0.85-&lt;1.00",IF(EmployeeData[[#This Row],[Compa-Ratio]]&lt;1.15,"1.00-&lt;1.15",IF(EmployeeData[[#This Row],[Compa-Ratio]]&gt;=1.15,"1.15+"))))</f>
        <v>1.15+</v>
      </c>
      <c r="O854" t="s">
        <v>25</v>
      </c>
      <c r="P854" t="s">
        <v>26</v>
      </c>
      <c r="Q854">
        <v>12</v>
      </c>
      <c r="R85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54">
        <v>62</v>
      </c>
      <c r="T854" t="str" cm="1">
        <f t="array" ref="T854">_xlfn.IFS(EmployeeData[[#This Row],[Engagement Score]]&lt;50,"Low",EmployeeData[[#This Row],[Engagement Score]]
&lt;70,"Moderate",
EmployeeData[[#This Row],[Engagement Score]]&lt;85,"High",TRUE,"Very high")</f>
        <v>Moderate</v>
      </c>
      <c r="U854">
        <v>1</v>
      </c>
      <c r="V854">
        <v>1.4</v>
      </c>
      <c r="W854" t="s">
        <v>50</v>
      </c>
      <c r="X854" t="s">
        <v>26</v>
      </c>
      <c r="Y854">
        <v>27</v>
      </c>
      <c r="Z854" t="s">
        <v>26</v>
      </c>
      <c r="AA854">
        <f>IF(EmployeeData[[#This Row],[Attrition]]="Yes",1,0)</f>
        <v>0</v>
      </c>
    </row>
    <row r="855" spans="1:27">
      <c r="A855" t="s">
        <v>906</v>
      </c>
      <c r="B855" t="str">
        <f>VLOOKUP(EmployeeData[[#This Row],[Employee ID]],GenderData[#All],2,FALSE)</f>
        <v>Female</v>
      </c>
      <c r="C855" t="s">
        <v>29</v>
      </c>
      <c r="D855" t="s">
        <v>30</v>
      </c>
      <c r="E855" t="s">
        <v>23</v>
      </c>
      <c r="F855" t="s">
        <v>36</v>
      </c>
      <c r="G855">
        <v>26</v>
      </c>
      <c r="H855" t="str">
        <f>IF(EmployeeData[[#This Row],[Age]]&lt;=31,"18-31",IF(EmployeeData[[#This Row],[Age]]&lt;=45,"32-45",IF(EmployeeData[[#This Row],[Age]]&lt;=59,"46-59",IF(EmployeeData[[#This Row],[Age]]&lt;=73,"60-73"))))</f>
        <v>18-31</v>
      </c>
      <c r="I855">
        <v>4.7</v>
      </c>
      <c r="J85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55">
        <v>3.2</v>
      </c>
      <c r="L855" s="2">
        <v>83100</v>
      </c>
      <c r="M855" s="3">
        <v>1.0900000000000001</v>
      </c>
      <c r="N855" s="3" t="str">
        <f>IF(EmployeeData[[#This Row],[Compa-Ratio]]&lt;0.85,"less than 0.85",IF(EmployeeData[[#This Row],[Compa-Ratio]]&lt;1,"0.85-&lt;1.00",IF(EmployeeData[[#This Row],[Compa-Ratio]]&lt;1.15,"1.00-&lt;1.15",IF(EmployeeData[[#This Row],[Compa-Ratio]]&gt;=1.15,"1.15+"))))</f>
        <v>1.00-&lt;1.15</v>
      </c>
      <c r="O855" t="s">
        <v>25</v>
      </c>
      <c r="P855" t="s">
        <v>26</v>
      </c>
      <c r="Q855">
        <v>22</v>
      </c>
      <c r="R8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55">
        <v>77</v>
      </c>
      <c r="T855" t="str" cm="1">
        <f t="array" ref="T855">_xlfn.IFS(EmployeeData[[#This Row],[Engagement Score]]&lt;50,"Low",EmployeeData[[#This Row],[Engagement Score]]
&lt;70,"Moderate",
EmployeeData[[#This Row],[Engagement Score]]&lt;85,"High",TRUE,"Very high")</f>
        <v>High</v>
      </c>
      <c r="U855">
        <v>13</v>
      </c>
      <c r="V855">
        <v>6.8</v>
      </c>
      <c r="W855" t="s">
        <v>33</v>
      </c>
      <c r="X855" t="s">
        <v>26</v>
      </c>
      <c r="Y855">
        <v>18</v>
      </c>
      <c r="Z855" t="s">
        <v>26</v>
      </c>
      <c r="AA855">
        <f>IF(EmployeeData[[#This Row],[Attrition]]="Yes",1,0)</f>
        <v>0</v>
      </c>
    </row>
    <row r="856" spans="1:27">
      <c r="A856" t="s">
        <v>907</v>
      </c>
      <c r="B856" t="str">
        <f>VLOOKUP(EmployeeData[[#This Row],[Employee ID]],GenderData[#All],2,FALSE)</f>
        <v>Male</v>
      </c>
      <c r="C856" t="s">
        <v>43</v>
      </c>
      <c r="D856" t="s">
        <v>44</v>
      </c>
      <c r="E856" t="s">
        <v>41</v>
      </c>
      <c r="F856" t="s">
        <v>36</v>
      </c>
      <c r="G856">
        <v>59</v>
      </c>
      <c r="H856" t="str">
        <f>IF(EmployeeData[[#This Row],[Age]]&lt;=31,"18-31",IF(EmployeeData[[#This Row],[Age]]&lt;=45,"32-45",IF(EmployeeData[[#This Row],[Age]]&lt;=59,"46-59",IF(EmployeeData[[#This Row],[Age]]&lt;=73,"60-73"))))</f>
        <v>46-59</v>
      </c>
      <c r="I856">
        <v>7.8</v>
      </c>
      <c r="J85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56">
        <v>2.1</v>
      </c>
      <c r="L856" s="2">
        <v>78400</v>
      </c>
      <c r="M856" s="3">
        <v>1.05</v>
      </c>
      <c r="N856" s="3" t="str">
        <f>IF(EmployeeData[[#This Row],[Compa-Ratio]]&lt;0.85,"less than 0.85",IF(EmployeeData[[#This Row],[Compa-Ratio]]&lt;1,"0.85-&lt;1.00",IF(EmployeeData[[#This Row],[Compa-Ratio]]&lt;1.15,"1.00-&lt;1.15",IF(EmployeeData[[#This Row],[Compa-Ratio]]&gt;=1.15,"1.15+"))))</f>
        <v>1.00-&lt;1.15</v>
      </c>
      <c r="O856" t="s">
        <v>53</v>
      </c>
      <c r="P856" t="s">
        <v>38</v>
      </c>
      <c r="Q856">
        <v>33</v>
      </c>
      <c r="R85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56">
        <v>65</v>
      </c>
      <c r="T856" t="str" cm="1">
        <f t="array" ref="T856">_xlfn.IFS(EmployeeData[[#This Row],[Engagement Score]]&lt;50,"Low",EmployeeData[[#This Row],[Engagement Score]]
&lt;70,"Moderate",
EmployeeData[[#This Row],[Engagement Score]]&lt;85,"High",TRUE,"Very high")</f>
        <v>Moderate</v>
      </c>
      <c r="U856">
        <v>5</v>
      </c>
      <c r="V856">
        <v>0.7</v>
      </c>
      <c r="W856" t="s">
        <v>33</v>
      </c>
      <c r="X856" t="s">
        <v>26</v>
      </c>
      <c r="Y856">
        <v>18</v>
      </c>
      <c r="Z856" t="s">
        <v>26</v>
      </c>
      <c r="AA856">
        <f>IF(EmployeeData[[#This Row],[Attrition]]="Yes",1,0)</f>
        <v>0</v>
      </c>
    </row>
    <row r="857" spans="1:27">
      <c r="A857" t="s">
        <v>908</v>
      </c>
      <c r="B857" t="str">
        <f>VLOOKUP(EmployeeData[[#This Row],[Employee ID]],GenderData[#All],2,FALSE)</f>
        <v>Female</v>
      </c>
      <c r="C857" t="s">
        <v>43</v>
      </c>
      <c r="D857" t="s">
        <v>44</v>
      </c>
      <c r="E857" t="s">
        <v>45</v>
      </c>
      <c r="F857" t="s">
        <v>24</v>
      </c>
      <c r="G857">
        <v>54</v>
      </c>
      <c r="H857" t="str">
        <f>IF(EmployeeData[[#This Row],[Age]]&lt;=31,"18-31",IF(EmployeeData[[#This Row],[Age]]&lt;=45,"32-45",IF(EmployeeData[[#This Row],[Age]]&lt;=59,"46-59",IF(EmployeeData[[#This Row],[Age]]&lt;=73,"60-73"))))</f>
        <v>46-59</v>
      </c>
      <c r="I857">
        <v>10.8</v>
      </c>
      <c r="J85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57">
        <v>5.0999999999999996</v>
      </c>
      <c r="L857" s="2">
        <v>51800</v>
      </c>
      <c r="M857" s="3">
        <v>1.1000000000000001</v>
      </c>
      <c r="N857" s="3" t="str">
        <f>IF(EmployeeData[[#This Row],[Compa-Ratio]]&lt;0.85,"less than 0.85",IF(EmployeeData[[#This Row],[Compa-Ratio]]&lt;1,"0.85-&lt;1.00",IF(EmployeeData[[#This Row],[Compa-Ratio]]&lt;1.15,"1.00-&lt;1.15",IF(EmployeeData[[#This Row],[Compa-Ratio]]&gt;=1.15,"1.15+"))))</f>
        <v>1.00-&lt;1.15</v>
      </c>
      <c r="O857" t="s">
        <v>75</v>
      </c>
      <c r="P857" t="s">
        <v>26</v>
      </c>
      <c r="Q857">
        <v>9</v>
      </c>
      <c r="R85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57">
        <v>67</v>
      </c>
      <c r="T857" t="str" cm="1">
        <f t="array" ref="T857">_xlfn.IFS(EmployeeData[[#This Row],[Engagement Score]]&lt;50,"Low",EmployeeData[[#This Row],[Engagement Score]]
&lt;70,"Moderate",
EmployeeData[[#This Row],[Engagement Score]]&lt;85,"High",TRUE,"Very high")</f>
        <v>Moderate</v>
      </c>
      <c r="U857">
        <v>4</v>
      </c>
      <c r="V857">
        <v>3.6</v>
      </c>
      <c r="W857" t="s">
        <v>27</v>
      </c>
      <c r="X857" t="s">
        <v>38</v>
      </c>
      <c r="Y857">
        <v>26</v>
      </c>
      <c r="Z857" t="s">
        <v>26</v>
      </c>
      <c r="AA857">
        <f>IF(EmployeeData[[#This Row],[Attrition]]="Yes",1,0)</f>
        <v>0</v>
      </c>
    </row>
    <row r="858" spans="1:27">
      <c r="A858" t="s">
        <v>909</v>
      </c>
      <c r="B858" t="str">
        <f>VLOOKUP(EmployeeData[[#This Row],[Employee ID]],GenderData[#All],2,FALSE)</f>
        <v>Male</v>
      </c>
      <c r="C858" t="s">
        <v>48</v>
      </c>
      <c r="D858" t="s">
        <v>49</v>
      </c>
      <c r="E858" t="s">
        <v>23</v>
      </c>
      <c r="F858" t="s">
        <v>32</v>
      </c>
      <c r="G858">
        <v>39</v>
      </c>
      <c r="H858" t="str">
        <f>IF(EmployeeData[[#This Row],[Age]]&lt;=31,"18-31",IF(EmployeeData[[#This Row],[Age]]&lt;=45,"32-45",IF(EmployeeData[[#This Row],[Age]]&lt;=59,"46-59",IF(EmployeeData[[#This Row],[Age]]&lt;=73,"60-73"))))</f>
        <v>32-45</v>
      </c>
      <c r="I858">
        <v>5.5</v>
      </c>
      <c r="J85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58">
        <v>4.3</v>
      </c>
      <c r="L858" s="2">
        <v>59500</v>
      </c>
      <c r="M858" s="3">
        <v>0.94</v>
      </c>
      <c r="N858" s="3" t="str">
        <f>IF(EmployeeData[[#This Row],[Compa-Ratio]]&lt;0.85,"less than 0.85",IF(EmployeeData[[#This Row],[Compa-Ratio]]&lt;1,"0.85-&lt;1.00",IF(EmployeeData[[#This Row],[Compa-Ratio]]&lt;1.15,"1.00-&lt;1.15",IF(EmployeeData[[#This Row],[Compa-Ratio]]&gt;=1.15,"1.15+"))))</f>
        <v>0.85-&lt;1.00</v>
      </c>
      <c r="O858" t="s">
        <v>75</v>
      </c>
      <c r="P858" t="s">
        <v>26</v>
      </c>
      <c r="Q858">
        <v>1</v>
      </c>
      <c r="R85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58">
        <v>77</v>
      </c>
      <c r="T858" t="str" cm="1">
        <f t="array" ref="T858">_xlfn.IFS(EmployeeData[[#This Row],[Engagement Score]]&lt;50,"Low",EmployeeData[[#This Row],[Engagement Score]]
&lt;70,"Moderate",
EmployeeData[[#This Row],[Engagement Score]]&lt;85,"High",TRUE,"Very high")</f>
        <v>High</v>
      </c>
      <c r="U858">
        <v>7</v>
      </c>
      <c r="V858">
        <v>4.0999999999999996</v>
      </c>
      <c r="W858" t="s">
        <v>50</v>
      </c>
      <c r="X858" t="s">
        <v>26</v>
      </c>
      <c r="Y858">
        <v>18</v>
      </c>
      <c r="Z858" t="s">
        <v>26</v>
      </c>
      <c r="AA858">
        <f>IF(EmployeeData[[#This Row],[Attrition]]="Yes",1,0)</f>
        <v>0</v>
      </c>
    </row>
    <row r="859" spans="1:27">
      <c r="A859" t="s">
        <v>910</v>
      </c>
      <c r="B859" t="str">
        <f>VLOOKUP(EmployeeData[[#This Row],[Employee ID]],GenderData[#All],2,FALSE)</f>
        <v>Male</v>
      </c>
      <c r="C859" t="s">
        <v>21</v>
      </c>
      <c r="D859" t="s">
        <v>22</v>
      </c>
      <c r="E859" t="s">
        <v>45</v>
      </c>
      <c r="F859" t="s">
        <v>24</v>
      </c>
      <c r="G859">
        <v>23</v>
      </c>
      <c r="H859" t="str">
        <f>IF(EmployeeData[[#This Row],[Age]]&lt;=31,"18-31",IF(EmployeeData[[#This Row],[Age]]&lt;=45,"32-45",IF(EmployeeData[[#This Row],[Age]]&lt;=59,"46-59",IF(EmployeeData[[#This Row],[Age]]&lt;=73,"60-73"))))</f>
        <v>18-31</v>
      </c>
      <c r="I859">
        <v>3</v>
      </c>
      <c r="J85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59">
        <v>0.4</v>
      </c>
      <c r="L859" s="2">
        <v>60600</v>
      </c>
      <c r="M859" s="3">
        <v>1.27</v>
      </c>
      <c r="N859" s="3" t="str">
        <f>IF(EmployeeData[[#This Row],[Compa-Ratio]]&lt;0.85,"less than 0.85",IF(EmployeeData[[#This Row],[Compa-Ratio]]&lt;1,"0.85-&lt;1.00",IF(EmployeeData[[#This Row],[Compa-Ratio]]&lt;1.15,"1.00-&lt;1.15",IF(EmployeeData[[#This Row],[Compa-Ratio]]&gt;=1.15,"1.15+"))))</f>
        <v>1.15+</v>
      </c>
      <c r="O859" t="s">
        <v>25</v>
      </c>
      <c r="P859" t="s">
        <v>26</v>
      </c>
      <c r="Q859">
        <v>1</v>
      </c>
      <c r="R85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59">
        <v>64</v>
      </c>
      <c r="T859" t="str" cm="1">
        <f t="array" ref="T859">_xlfn.IFS(EmployeeData[[#This Row],[Engagement Score]]&lt;50,"Low",EmployeeData[[#This Row],[Engagement Score]]
&lt;70,"Moderate",
EmployeeData[[#This Row],[Engagement Score]]&lt;85,"High",TRUE,"Very high")</f>
        <v>Moderate</v>
      </c>
      <c r="U859">
        <v>2</v>
      </c>
      <c r="V859">
        <v>1.4</v>
      </c>
      <c r="W859" t="s">
        <v>27</v>
      </c>
      <c r="X859" t="s">
        <v>26</v>
      </c>
      <c r="Y859">
        <v>28</v>
      </c>
      <c r="Z859" t="s">
        <v>38</v>
      </c>
      <c r="AA859">
        <f>IF(EmployeeData[[#This Row],[Attrition]]="Yes",1,0)</f>
        <v>1</v>
      </c>
    </row>
    <row r="860" spans="1:27">
      <c r="A860" t="s">
        <v>911</v>
      </c>
      <c r="B860" t="str">
        <f>VLOOKUP(EmployeeData[[#This Row],[Employee ID]],GenderData[#All],2,FALSE)</f>
        <v>Male</v>
      </c>
      <c r="C860" t="s">
        <v>40</v>
      </c>
      <c r="D860" t="s">
        <v>40</v>
      </c>
      <c r="E860" t="s">
        <v>73</v>
      </c>
      <c r="F860" t="s">
        <v>36</v>
      </c>
      <c r="G860">
        <v>38</v>
      </c>
      <c r="H860" t="str">
        <f>IF(EmployeeData[[#This Row],[Age]]&lt;=31,"18-31",IF(EmployeeData[[#This Row],[Age]]&lt;=45,"32-45",IF(EmployeeData[[#This Row],[Age]]&lt;=59,"46-59",IF(EmployeeData[[#This Row],[Age]]&lt;=73,"60-73"))))</f>
        <v>32-45</v>
      </c>
      <c r="I860">
        <v>0.6</v>
      </c>
      <c r="J86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60">
        <v>0.6</v>
      </c>
      <c r="L860" s="2">
        <v>79500</v>
      </c>
      <c r="M860" s="3">
        <v>1.03</v>
      </c>
      <c r="N860" s="3" t="str">
        <f>IF(EmployeeData[[#This Row],[Compa-Ratio]]&lt;0.85,"less than 0.85",IF(EmployeeData[[#This Row],[Compa-Ratio]]&lt;1,"0.85-&lt;1.00",IF(EmployeeData[[#This Row],[Compa-Ratio]]&lt;1.15,"1.00-&lt;1.15",IF(EmployeeData[[#This Row],[Compa-Ratio]]&gt;=1.15,"1.15+"))))</f>
        <v>1.00-&lt;1.15</v>
      </c>
      <c r="O860" t="s">
        <v>37</v>
      </c>
      <c r="P860" t="s">
        <v>26</v>
      </c>
      <c r="Q860">
        <v>15</v>
      </c>
      <c r="R8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60">
        <v>65</v>
      </c>
      <c r="T860" t="str" cm="1">
        <f t="array" ref="T860">_xlfn.IFS(EmployeeData[[#This Row],[Engagement Score]]&lt;50,"Low",EmployeeData[[#This Row],[Engagement Score]]
&lt;70,"Moderate",
EmployeeData[[#This Row],[Engagement Score]]&lt;85,"High",TRUE,"Very high")</f>
        <v>Moderate</v>
      </c>
      <c r="U860">
        <v>3</v>
      </c>
      <c r="V860">
        <v>1.1000000000000001</v>
      </c>
      <c r="W860" t="s">
        <v>33</v>
      </c>
      <c r="X860" t="s">
        <v>26</v>
      </c>
      <c r="Y860">
        <v>37</v>
      </c>
      <c r="Z860" t="s">
        <v>26</v>
      </c>
      <c r="AA860">
        <f>IF(EmployeeData[[#This Row],[Attrition]]="Yes",1,0)</f>
        <v>0</v>
      </c>
    </row>
    <row r="861" spans="1:27">
      <c r="A861" t="s">
        <v>912</v>
      </c>
      <c r="B861" t="str">
        <f>VLOOKUP(EmployeeData[[#This Row],[Employee ID]],GenderData[#All],2,FALSE)</f>
        <v>Female</v>
      </c>
      <c r="C861" t="s">
        <v>48</v>
      </c>
      <c r="D861" t="s">
        <v>49</v>
      </c>
      <c r="E861" t="s">
        <v>55</v>
      </c>
      <c r="F861" t="s">
        <v>32</v>
      </c>
      <c r="G861">
        <v>35</v>
      </c>
      <c r="H861" t="str">
        <f>IF(EmployeeData[[#This Row],[Age]]&lt;=31,"18-31",IF(EmployeeData[[#This Row],[Age]]&lt;=45,"32-45",IF(EmployeeData[[#This Row],[Age]]&lt;=59,"46-59",IF(EmployeeData[[#This Row],[Age]]&lt;=73,"60-73"))))</f>
        <v>32-45</v>
      </c>
      <c r="I861">
        <v>9</v>
      </c>
      <c r="J86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61">
        <v>1</v>
      </c>
      <c r="L861" s="2">
        <v>60100</v>
      </c>
      <c r="M861" s="3">
        <v>0.94</v>
      </c>
      <c r="N861" s="3" t="str">
        <f>IF(EmployeeData[[#This Row],[Compa-Ratio]]&lt;0.85,"less than 0.85",IF(EmployeeData[[#This Row],[Compa-Ratio]]&lt;1,"0.85-&lt;1.00",IF(EmployeeData[[#This Row],[Compa-Ratio]]&lt;1.15,"1.00-&lt;1.15",IF(EmployeeData[[#This Row],[Compa-Ratio]]&gt;=1.15,"1.15+"))))</f>
        <v>0.85-&lt;1.00</v>
      </c>
      <c r="O861" t="s">
        <v>25</v>
      </c>
      <c r="P861" t="s">
        <v>26</v>
      </c>
      <c r="Q861">
        <v>10</v>
      </c>
      <c r="R86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61">
        <v>79</v>
      </c>
      <c r="T861" t="str" cm="1">
        <f t="array" ref="T861">_xlfn.IFS(EmployeeData[[#This Row],[Engagement Score]]&lt;50,"Low",EmployeeData[[#This Row],[Engagement Score]]
&lt;70,"Moderate",
EmployeeData[[#This Row],[Engagement Score]]&lt;85,"High",TRUE,"Very high")</f>
        <v>High</v>
      </c>
      <c r="U861">
        <v>4</v>
      </c>
      <c r="V861">
        <v>1.6</v>
      </c>
      <c r="W861" t="s">
        <v>33</v>
      </c>
      <c r="X861" t="s">
        <v>26</v>
      </c>
      <c r="Y861">
        <v>32</v>
      </c>
      <c r="Z861" t="s">
        <v>38</v>
      </c>
      <c r="AA861">
        <f>IF(EmployeeData[[#This Row],[Attrition]]="Yes",1,0)</f>
        <v>1</v>
      </c>
    </row>
    <row r="862" spans="1:27">
      <c r="A862" t="s">
        <v>913</v>
      </c>
      <c r="B862" t="str">
        <f>VLOOKUP(EmployeeData[[#This Row],[Employee ID]],GenderData[#All],2,FALSE)</f>
        <v>Female</v>
      </c>
      <c r="C862" t="s">
        <v>52</v>
      </c>
      <c r="D862" t="s">
        <v>30</v>
      </c>
      <c r="E862" t="s">
        <v>45</v>
      </c>
      <c r="F862" t="s">
        <v>32</v>
      </c>
      <c r="G862">
        <v>27</v>
      </c>
      <c r="H862" t="str">
        <f>IF(EmployeeData[[#This Row],[Age]]&lt;=31,"18-31",IF(EmployeeData[[#This Row],[Age]]&lt;=45,"32-45",IF(EmployeeData[[#This Row],[Age]]&lt;=59,"46-59",IF(EmployeeData[[#This Row],[Age]]&lt;=73,"60-73"))))</f>
        <v>18-31</v>
      </c>
      <c r="I862">
        <v>3.7</v>
      </c>
      <c r="J86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2">
        <v>1</v>
      </c>
      <c r="L862" s="2">
        <v>56300</v>
      </c>
      <c r="M862" s="3">
        <v>0.9</v>
      </c>
      <c r="N862" s="3" t="str">
        <f>IF(EmployeeData[[#This Row],[Compa-Ratio]]&lt;0.85,"less than 0.85",IF(EmployeeData[[#This Row],[Compa-Ratio]]&lt;1,"0.85-&lt;1.00",IF(EmployeeData[[#This Row],[Compa-Ratio]]&lt;1.15,"1.00-&lt;1.15",IF(EmployeeData[[#This Row],[Compa-Ratio]]&gt;=1.15,"1.15+"))))</f>
        <v>0.85-&lt;1.00</v>
      </c>
      <c r="O862" t="s">
        <v>25</v>
      </c>
      <c r="P862" t="s">
        <v>38</v>
      </c>
      <c r="Q862">
        <v>18</v>
      </c>
      <c r="R86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62">
        <v>67</v>
      </c>
      <c r="T862" t="str" cm="1">
        <f t="array" ref="T862">_xlfn.IFS(EmployeeData[[#This Row],[Engagement Score]]&lt;50,"Low",EmployeeData[[#This Row],[Engagement Score]]
&lt;70,"Moderate",
EmployeeData[[#This Row],[Engagement Score]]&lt;85,"High",TRUE,"Very high")</f>
        <v>Moderate</v>
      </c>
      <c r="U862">
        <v>3</v>
      </c>
      <c r="V862">
        <v>0.4</v>
      </c>
      <c r="W862" t="s">
        <v>50</v>
      </c>
      <c r="X862" t="s">
        <v>38</v>
      </c>
      <c r="Y862">
        <v>35</v>
      </c>
      <c r="Z862" t="s">
        <v>26</v>
      </c>
      <c r="AA862">
        <f>IF(EmployeeData[[#This Row],[Attrition]]="Yes",1,0)</f>
        <v>0</v>
      </c>
    </row>
    <row r="863" spans="1:27">
      <c r="A863" t="s">
        <v>914</v>
      </c>
      <c r="B863" t="str">
        <f>VLOOKUP(EmployeeData[[#This Row],[Employee ID]],GenderData[#All],2,FALSE)</f>
        <v>Female</v>
      </c>
      <c r="C863" t="s">
        <v>21</v>
      </c>
      <c r="D863" t="s">
        <v>22</v>
      </c>
      <c r="E863" t="s">
        <v>23</v>
      </c>
      <c r="F863" t="s">
        <v>32</v>
      </c>
      <c r="G863">
        <v>41</v>
      </c>
      <c r="H863" t="str">
        <f>IF(EmployeeData[[#This Row],[Age]]&lt;=31,"18-31",IF(EmployeeData[[#This Row],[Age]]&lt;=45,"32-45",IF(EmployeeData[[#This Row],[Age]]&lt;=59,"46-59",IF(EmployeeData[[#This Row],[Age]]&lt;=73,"60-73"))))</f>
        <v>32-45</v>
      </c>
      <c r="I863">
        <v>3.8</v>
      </c>
      <c r="J86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3">
        <v>0.5</v>
      </c>
      <c r="L863" s="2">
        <v>69500</v>
      </c>
      <c r="M863" s="3">
        <v>1.1100000000000001</v>
      </c>
      <c r="N863" s="3" t="str">
        <f>IF(EmployeeData[[#This Row],[Compa-Ratio]]&lt;0.85,"less than 0.85",IF(EmployeeData[[#This Row],[Compa-Ratio]]&lt;1,"0.85-&lt;1.00",IF(EmployeeData[[#This Row],[Compa-Ratio]]&lt;1.15,"1.00-&lt;1.15",IF(EmployeeData[[#This Row],[Compa-Ratio]]&gt;=1.15,"1.15+"))))</f>
        <v>1.00-&lt;1.15</v>
      </c>
      <c r="O863" t="s">
        <v>25</v>
      </c>
      <c r="P863" t="s">
        <v>26</v>
      </c>
      <c r="Q863">
        <v>17</v>
      </c>
      <c r="R8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63">
        <v>67</v>
      </c>
      <c r="T863" t="str" cm="1">
        <f t="array" ref="T863">_xlfn.IFS(EmployeeData[[#This Row],[Engagement Score]]&lt;50,"Low",EmployeeData[[#This Row],[Engagement Score]]
&lt;70,"Moderate",
EmployeeData[[#This Row],[Engagement Score]]&lt;85,"High",TRUE,"Very high")</f>
        <v>Moderate</v>
      </c>
      <c r="U863">
        <v>6</v>
      </c>
      <c r="V863">
        <v>1.7</v>
      </c>
      <c r="W863" t="s">
        <v>33</v>
      </c>
      <c r="X863" t="s">
        <v>38</v>
      </c>
      <c r="Y863">
        <v>37</v>
      </c>
      <c r="Z863" t="s">
        <v>26</v>
      </c>
      <c r="AA863">
        <f>IF(EmployeeData[[#This Row],[Attrition]]="Yes",1,0)</f>
        <v>0</v>
      </c>
    </row>
    <row r="864" spans="1:27">
      <c r="A864" t="s">
        <v>915</v>
      </c>
      <c r="B864" t="str">
        <f>VLOOKUP(EmployeeData[[#This Row],[Employee ID]],GenderData[#All],2,FALSE)</f>
        <v>Female</v>
      </c>
      <c r="C864" t="s">
        <v>40</v>
      </c>
      <c r="D864" t="s">
        <v>40</v>
      </c>
      <c r="E864" t="s">
        <v>45</v>
      </c>
      <c r="F864" t="s">
        <v>24</v>
      </c>
      <c r="G864">
        <v>31</v>
      </c>
      <c r="H864" t="str">
        <f>IF(EmployeeData[[#This Row],[Age]]&lt;=31,"18-31",IF(EmployeeData[[#This Row],[Age]]&lt;=45,"32-45",IF(EmployeeData[[#This Row],[Age]]&lt;=59,"46-59",IF(EmployeeData[[#This Row],[Age]]&lt;=73,"60-73"))))</f>
        <v>18-31</v>
      </c>
      <c r="I864">
        <v>4</v>
      </c>
      <c r="J86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4">
        <v>2.5</v>
      </c>
      <c r="L864" s="2">
        <v>52600</v>
      </c>
      <c r="M864" s="3">
        <v>1.1399999999999999</v>
      </c>
      <c r="N864" s="3" t="str">
        <f>IF(EmployeeData[[#This Row],[Compa-Ratio]]&lt;0.85,"less than 0.85",IF(EmployeeData[[#This Row],[Compa-Ratio]]&lt;1,"0.85-&lt;1.00",IF(EmployeeData[[#This Row],[Compa-Ratio]]&lt;1.15,"1.00-&lt;1.15",IF(EmployeeData[[#This Row],[Compa-Ratio]]&gt;=1.15,"1.15+"))))</f>
        <v>1.00-&lt;1.15</v>
      </c>
      <c r="O864" t="s">
        <v>25</v>
      </c>
      <c r="P864" t="s">
        <v>26</v>
      </c>
      <c r="Q864">
        <v>2</v>
      </c>
      <c r="R86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64">
        <v>79</v>
      </c>
      <c r="T864" t="str" cm="1">
        <f t="array" ref="T864">_xlfn.IFS(EmployeeData[[#This Row],[Engagement Score]]&lt;50,"Low",EmployeeData[[#This Row],[Engagement Score]]
&lt;70,"Moderate",
EmployeeData[[#This Row],[Engagement Score]]&lt;85,"High",TRUE,"Very high")</f>
        <v>High</v>
      </c>
      <c r="U864">
        <v>4</v>
      </c>
      <c r="V864">
        <v>1.9</v>
      </c>
      <c r="W864" t="s">
        <v>33</v>
      </c>
      <c r="X864" t="s">
        <v>38</v>
      </c>
      <c r="Y864">
        <v>27</v>
      </c>
      <c r="Z864" t="s">
        <v>26</v>
      </c>
      <c r="AA864">
        <f>IF(EmployeeData[[#This Row],[Attrition]]="Yes",1,0)</f>
        <v>0</v>
      </c>
    </row>
    <row r="865" spans="1:27">
      <c r="A865" t="s">
        <v>916</v>
      </c>
      <c r="B865" t="str">
        <f>VLOOKUP(EmployeeData[[#This Row],[Employee ID]],GenderData[#All],2,FALSE)</f>
        <v>Female</v>
      </c>
      <c r="C865" t="s">
        <v>21</v>
      </c>
      <c r="D865" t="s">
        <v>22</v>
      </c>
      <c r="E865" t="s">
        <v>55</v>
      </c>
      <c r="F865" t="s">
        <v>32</v>
      </c>
      <c r="G865">
        <v>32</v>
      </c>
      <c r="H865" t="str">
        <f>IF(EmployeeData[[#This Row],[Age]]&lt;=31,"18-31",IF(EmployeeData[[#This Row],[Age]]&lt;=45,"32-45",IF(EmployeeData[[#This Row],[Age]]&lt;=59,"46-59",IF(EmployeeData[[#This Row],[Age]]&lt;=73,"60-73"))))</f>
        <v>32-45</v>
      </c>
      <c r="I865">
        <v>5.3</v>
      </c>
      <c r="J86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65">
        <v>5.0999999999999996</v>
      </c>
      <c r="L865" s="2">
        <v>58600</v>
      </c>
      <c r="M865" s="3">
        <v>0.88</v>
      </c>
      <c r="N865" s="3" t="str">
        <f>IF(EmployeeData[[#This Row],[Compa-Ratio]]&lt;0.85,"less than 0.85",IF(EmployeeData[[#This Row],[Compa-Ratio]]&lt;1,"0.85-&lt;1.00",IF(EmployeeData[[#This Row],[Compa-Ratio]]&lt;1.15,"1.00-&lt;1.15",IF(EmployeeData[[#This Row],[Compa-Ratio]]&gt;=1.15,"1.15+"))))</f>
        <v>0.85-&lt;1.00</v>
      </c>
      <c r="O865" t="s">
        <v>25</v>
      </c>
      <c r="P865" t="s">
        <v>26</v>
      </c>
      <c r="Q865">
        <v>1</v>
      </c>
      <c r="R86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65">
        <v>89</v>
      </c>
      <c r="T865" t="str" cm="1">
        <f t="array" ref="T865">_xlfn.IFS(EmployeeData[[#This Row],[Engagement Score]]&lt;50,"Low",EmployeeData[[#This Row],[Engagement Score]]
&lt;70,"Moderate",
EmployeeData[[#This Row],[Engagement Score]]&lt;85,"High",TRUE,"Very high")</f>
        <v>Very high</v>
      </c>
      <c r="U865">
        <v>6</v>
      </c>
      <c r="V865">
        <v>8.8000000000000007</v>
      </c>
      <c r="W865" t="s">
        <v>33</v>
      </c>
      <c r="X865" t="s">
        <v>38</v>
      </c>
      <c r="Y865">
        <v>22</v>
      </c>
      <c r="Z865" t="s">
        <v>26</v>
      </c>
      <c r="AA865">
        <f>IF(EmployeeData[[#This Row],[Attrition]]="Yes",1,0)</f>
        <v>0</v>
      </c>
    </row>
    <row r="866" spans="1:27">
      <c r="A866" t="s">
        <v>917</v>
      </c>
      <c r="B866" t="str">
        <f>VLOOKUP(EmployeeData[[#This Row],[Employee ID]],GenderData[#All],2,FALSE)</f>
        <v>Male</v>
      </c>
      <c r="C866" t="s">
        <v>21</v>
      </c>
      <c r="D866" t="s">
        <v>22</v>
      </c>
      <c r="E866" t="s">
        <v>45</v>
      </c>
      <c r="F866" t="s">
        <v>59</v>
      </c>
      <c r="G866">
        <v>36</v>
      </c>
      <c r="H866" t="str">
        <f>IF(EmployeeData[[#This Row],[Age]]&lt;=31,"18-31",IF(EmployeeData[[#This Row],[Age]]&lt;=45,"32-45",IF(EmployeeData[[#This Row],[Age]]&lt;=59,"46-59",IF(EmployeeData[[#This Row],[Age]]&lt;=73,"60-73"))))</f>
        <v>32-45</v>
      </c>
      <c r="I866">
        <v>5.4</v>
      </c>
      <c r="J86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66">
        <v>2.7</v>
      </c>
      <c r="L866" s="2">
        <v>104200</v>
      </c>
      <c r="M866" s="3">
        <v>1.1000000000000001</v>
      </c>
      <c r="N866" s="3" t="str">
        <f>IF(EmployeeData[[#This Row],[Compa-Ratio]]&lt;0.85,"less than 0.85",IF(EmployeeData[[#This Row],[Compa-Ratio]]&lt;1,"0.85-&lt;1.00",IF(EmployeeData[[#This Row],[Compa-Ratio]]&lt;1.15,"1.00-&lt;1.15",IF(EmployeeData[[#This Row],[Compa-Ratio]]&gt;=1.15,"1.15+"))))</f>
        <v>1.00-&lt;1.15</v>
      </c>
      <c r="O866" t="s">
        <v>25</v>
      </c>
      <c r="P866" t="s">
        <v>26</v>
      </c>
      <c r="Q866">
        <v>19</v>
      </c>
      <c r="R86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66">
        <v>79</v>
      </c>
      <c r="T866" t="str" cm="1">
        <f t="array" ref="T866">_xlfn.IFS(EmployeeData[[#This Row],[Engagement Score]]&lt;50,"Low",EmployeeData[[#This Row],[Engagement Score]]
&lt;70,"Moderate",
EmployeeData[[#This Row],[Engagement Score]]&lt;85,"High",TRUE,"Very high")</f>
        <v>High</v>
      </c>
      <c r="U866">
        <v>7</v>
      </c>
      <c r="V866">
        <v>0.5</v>
      </c>
      <c r="W866" t="s">
        <v>33</v>
      </c>
      <c r="X866" t="s">
        <v>38</v>
      </c>
      <c r="Y866">
        <v>15</v>
      </c>
      <c r="Z866" t="s">
        <v>26</v>
      </c>
      <c r="AA866">
        <f>IF(EmployeeData[[#This Row],[Attrition]]="Yes",1,0)</f>
        <v>0</v>
      </c>
    </row>
    <row r="867" spans="1:27">
      <c r="A867" t="s">
        <v>918</v>
      </c>
      <c r="B867" t="str">
        <f>VLOOKUP(EmployeeData[[#This Row],[Employee ID]],GenderData[#All],2,FALSE)</f>
        <v>Female</v>
      </c>
      <c r="C867" t="s">
        <v>40</v>
      </c>
      <c r="D867" t="s">
        <v>40</v>
      </c>
      <c r="E867" t="s">
        <v>73</v>
      </c>
      <c r="F867" t="s">
        <v>36</v>
      </c>
      <c r="G867">
        <v>33</v>
      </c>
      <c r="H867" t="str">
        <f>IF(EmployeeData[[#This Row],[Age]]&lt;=31,"18-31",IF(EmployeeData[[#This Row],[Age]]&lt;=45,"32-45",IF(EmployeeData[[#This Row],[Age]]&lt;=59,"46-59",IF(EmployeeData[[#This Row],[Age]]&lt;=73,"60-73"))))</f>
        <v>32-45</v>
      </c>
      <c r="I867">
        <v>3.2</v>
      </c>
      <c r="J8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7">
        <v>0.5</v>
      </c>
      <c r="L867" s="2">
        <v>65100</v>
      </c>
      <c r="M867" s="3">
        <v>0.81</v>
      </c>
      <c r="N867" s="3" t="str">
        <f>IF(EmployeeData[[#This Row],[Compa-Ratio]]&lt;0.85,"less than 0.85",IF(EmployeeData[[#This Row],[Compa-Ratio]]&lt;1,"0.85-&lt;1.00",IF(EmployeeData[[#This Row],[Compa-Ratio]]&lt;1.15,"1.00-&lt;1.15",IF(EmployeeData[[#This Row],[Compa-Ratio]]&gt;=1.15,"1.15+"))))</f>
        <v>less than 0.85</v>
      </c>
      <c r="O867" t="s">
        <v>37</v>
      </c>
      <c r="P867" t="s">
        <v>38</v>
      </c>
      <c r="Q867">
        <v>17</v>
      </c>
      <c r="R8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67">
        <v>78</v>
      </c>
      <c r="T867" t="str" cm="1">
        <f t="array" ref="T867">_xlfn.IFS(EmployeeData[[#This Row],[Engagement Score]]&lt;50,"Low",EmployeeData[[#This Row],[Engagement Score]]
&lt;70,"Moderate",
EmployeeData[[#This Row],[Engagement Score]]&lt;85,"High",TRUE,"Very high")</f>
        <v>High</v>
      </c>
      <c r="U867">
        <v>10</v>
      </c>
      <c r="V867">
        <v>2.4</v>
      </c>
      <c r="W867" t="s">
        <v>33</v>
      </c>
      <c r="X867" t="s">
        <v>26</v>
      </c>
      <c r="Y867">
        <v>19</v>
      </c>
      <c r="Z867" t="s">
        <v>26</v>
      </c>
      <c r="AA867">
        <f>IF(EmployeeData[[#This Row],[Attrition]]="Yes",1,0)</f>
        <v>0</v>
      </c>
    </row>
    <row r="868" spans="1:27">
      <c r="A868" t="s">
        <v>919</v>
      </c>
      <c r="B868" t="str">
        <f>VLOOKUP(EmployeeData[[#This Row],[Employee ID]],GenderData[#All],2,FALSE)</f>
        <v>Female</v>
      </c>
      <c r="C868" t="s">
        <v>43</v>
      </c>
      <c r="D868" t="s">
        <v>44</v>
      </c>
      <c r="E868" t="s">
        <v>23</v>
      </c>
      <c r="F868" t="s">
        <v>62</v>
      </c>
      <c r="G868">
        <v>57</v>
      </c>
      <c r="H868" t="str">
        <f>IF(EmployeeData[[#This Row],[Age]]&lt;=31,"18-31",IF(EmployeeData[[#This Row],[Age]]&lt;=45,"32-45",IF(EmployeeData[[#This Row],[Age]]&lt;=59,"46-59",IF(EmployeeData[[#This Row],[Age]]&lt;=73,"60-73"))))</f>
        <v>46-59</v>
      </c>
      <c r="I868">
        <v>3.6</v>
      </c>
      <c r="J86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8">
        <v>2</v>
      </c>
      <c r="L868" s="2">
        <v>36700</v>
      </c>
      <c r="M868" s="3">
        <v>0.98</v>
      </c>
      <c r="N868" s="3" t="str">
        <f>IF(EmployeeData[[#This Row],[Compa-Ratio]]&lt;0.85,"less than 0.85",IF(EmployeeData[[#This Row],[Compa-Ratio]]&lt;1,"0.85-&lt;1.00",IF(EmployeeData[[#This Row],[Compa-Ratio]]&lt;1.15,"1.00-&lt;1.15",IF(EmployeeData[[#This Row],[Compa-Ratio]]&gt;=1.15,"1.15+"))))</f>
        <v>0.85-&lt;1.00</v>
      </c>
      <c r="O868" t="s">
        <v>25</v>
      </c>
      <c r="P868" t="s">
        <v>26</v>
      </c>
      <c r="Q868">
        <v>12</v>
      </c>
      <c r="R86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68">
        <v>78</v>
      </c>
      <c r="T868" t="str" cm="1">
        <f t="array" ref="T868">_xlfn.IFS(EmployeeData[[#This Row],[Engagement Score]]&lt;50,"Low",EmployeeData[[#This Row],[Engagement Score]]
&lt;70,"Moderate",
EmployeeData[[#This Row],[Engagement Score]]&lt;85,"High",TRUE,"Very high")</f>
        <v>High</v>
      </c>
      <c r="U868">
        <v>3</v>
      </c>
      <c r="V868">
        <v>4.5</v>
      </c>
      <c r="W868" t="s">
        <v>33</v>
      </c>
      <c r="X868" t="s">
        <v>26</v>
      </c>
      <c r="Y868">
        <v>18</v>
      </c>
      <c r="Z868" t="s">
        <v>26</v>
      </c>
      <c r="AA868">
        <f>IF(EmployeeData[[#This Row],[Attrition]]="Yes",1,0)</f>
        <v>0</v>
      </c>
    </row>
    <row r="869" spans="1:27">
      <c r="A869" t="s">
        <v>920</v>
      </c>
      <c r="B869" t="str">
        <f>VLOOKUP(EmployeeData[[#This Row],[Employee ID]],GenderData[#All],2,FALSE)</f>
        <v>Female</v>
      </c>
      <c r="C869" t="s">
        <v>43</v>
      </c>
      <c r="D869" t="s">
        <v>44</v>
      </c>
      <c r="E869" t="s">
        <v>23</v>
      </c>
      <c r="F869" t="s">
        <v>24</v>
      </c>
      <c r="G869">
        <v>33</v>
      </c>
      <c r="H869" t="str">
        <f>IF(EmployeeData[[#This Row],[Age]]&lt;=31,"18-31",IF(EmployeeData[[#This Row],[Age]]&lt;=45,"32-45",IF(EmployeeData[[#This Row],[Age]]&lt;=59,"46-59",IF(EmployeeData[[#This Row],[Age]]&lt;=73,"60-73"))))</f>
        <v>32-45</v>
      </c>
      <c r="I869">
        <v>2.4</v>
      </c>
      <c r="J86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69">
        <v>2.4</v>
      </c>
      <c r="L869" s="2">
        <v>50400</v>
      </c>
      <c r="M869" s="3">
        <v>1.0900000000000001</v>
      </c>
      <c r="N869" s="3" t="str">
        <f>IF(EmployeeData[[#This Row],[Compa-Ratio]]&lt;0.85,"less than 0.85",IF(EmployeeData[[#This Row],[Compa-Ratio]]&lt;1,"0.85-&lt;1.00",IF(EmployeeData[[#This Row],[Compa-Ratio]]&lt;1.15,"1.00-&lt;1.15",IF(EmployeeData[[#This Row],[Compa-Ratio]]&gt;=1.15,"1.15+"))))</f>
        <v>1.00-&lt;1.15</v>
      </c>
      <c r="O869" t="s">
        <v>37</v>
      </c>
      <c r="P869" t="s">
        <v>26</v>
      </c>
      <c r="Q869">
        <v>1</v>
      </c>
      <c r="R86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69">
        <v>59</v>
      </c>
      <c r="T869" t="str" cm="1">
        <f t="array" ref="T869">_xlfn.IFS(EmployeeData[[#This Row],[Engagement Score]]&lt;50,"Low",EmployeeData[[#This Row],[Engagement Score]]
&lt;70,"Moderate",
EmployeeData[[#This Row],[Engagement Score]]&lt;85,"High",TRUE,"Very high")</f>
        <v>Moderate</v>
      </c>
      <c r="U869">
        <v>2</v>
      </c>
      <c r="V869">
        <v>7.9</v>
      </c>
      <c r="W869" t="s">
        <v>33</v>
      </c>
      <c r="X869" t="s">
        <v>38</v>
      </c>
      <c r="Y869">
        <v>33</v>
      </c>
      <c r="Z869" t="s">
        <v>38</v>
      </c>
      <c r="AA869">
        <f>IF(EmployeeData[[#This Row],[Attrition]]="Yes",1,0)</f>
        <v>1</v>
      </c>
    </row>
    <row r="870" spans="1:27">
      <c r="A870" t="s">
        <v>921</v>
      </c>
      <c r="B870" t="str">
        <f>VLOOKUP(EmployeeData[[#This Row],[Employee ID]],GenderData[#All],2,FALSE)</f>
        <v>Female</v>
      </c>
      <c r="C870" t="s">
        <v>52</v>
      </c>
      <c r="D870" t="s">
        <v>30</v>
      </c>
      <c r="E870" t="s">
        <v>31</v>
      </c>
      <c r="F870" t="s">
        <v>24</v>
      </c>
      <c r="G870">
        <v>42</v>
      </c>
      <c r="H870" t="str">
        <f>IF(EmployeeData[[#This Row],[Age]]&lt;=31,"18-31",IF(EmployeeData[[#This Row],[Age]]&lt;=45,"32-45",IF(EmployeeData[[#This Row],[Age]]&lt;=59,"46-59",IF(EmployeeData[[#This Row],[Age]]&lt;=73,"60-73"))))</f>
        <v>32-45</v>
      </c>
      <c r="I870">
        <v>2.2000000000000002</v>
      </c>
      <c r="J87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0">
        <v>1.8</v>
      </c>
      <c r="L870" s="2">
        <v>57000</v>
      </c>
      <c r="M870" s="3">
        <v>1.21</v>
      </c>
      <c r="N870" s="3" t="str">
        <f>IF(EmployeeData[[#This Row],[Compa-Ratio]]&lt;0.85,"less than 0.85",IF(EmployeeData[[#This Row],[Compa-Ratio]]&lt;1,"0.85-&lt;1.00",IF(EmployeeData[[#This Row],[Compa-Ratio]]&lt;1.15,"1.00-&lt;1.15",IF(EmployeeData[[#This Row],[Compa-Ratio]]&gt;=1.15,"1.15+"))))</f>
        <v>1.15+</v>
      </c>
      <c r="O870" t="s">
        <v>25</v>
      </c>
      <c r="P870" t="s">
        <v>38</v>
      </c>
      <c r="Q870">
        <v>20</v>
      </c>
      <c r="R87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70">
        <v>78</v>
      </c>
      <c r="T870" t="str" cm="1">
        <f t="array" ref="T870">_xlfn.IFS(EmployeeData[[#This Row],[Engagement Score]]&lt;50,"Low",EmployeeData[[#This Row],[Engagement Score]]
&lt;70,"Moderate",
EmployeeData[[#This Row],[Engagement Score]]&lt;85,"High",TRUE,"Very high")</f>
        <v>High</v>
      </c>
      <c r="U870">
        <v>11</v>
      </c>
      <c r="V870">
        <v>0.6</v>
      </c>
      <c r="W870" t="s">
        <v>33</v>
      </c>
      <c r="X870" t="s">
        <v>26</v>
      </c>
      <c r="Y870">
        <v>28</v>
      </c>
      <c r="Z870" t="s">
        <v>26</v>
      </c>
      <c r="AA870">
        <f>IF(EmployeeData[[#This Row],[Attrition]]="Yes",1,0)</f>
        <v>0</v>
      </c>
    </row>
    <row r="871" spans="1:27">
      <c r="A871" t="s">
        <v>922</v>
      </c>
      <c r="B871" t="str">
        <f>VLOOKUP(EmployeeData[[#This Row],[Employee ID]],GenderData[#All],2,FALSE)</f>
        <v>Male</v>
      </c>
      <c r="C871" t="s">
        <v>29</v>
      </c>
      <c r="D871" t="s">
        <v>30</v>
      </c>
      <c r="E871" t="s">
        <v>45</v>
      </c>
      <c r="F871" t="s">
        <v>32</v>
      </c>
      <c r="G871">
        <v>39</v>
      </c>
      <c r="H871" t="str">
        <f>IF(EmployeeData[[#This Row],[Age]]&lt;=31,"18-31",IF(EmployeeData[[#This Row],[Age]]&lt;=45,"32-45",IF(EmployeeData[[#This Row],[Age]]&lt;=59,"46-59",IF(EmployeeData[[#This Row],[Age]]&lt;=73,"60-73"))))</f>
        <v>32-45</v>
      </c>
      <c r="I871">
        <v>2.2000000000000002</v>
      </c>
      <c r="J87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1">
        <v>2.2000000000000002</v>
      </c>
      <c r="L871" s="2">
        <v>56700</v>
      </c>
      <c r="M871" s="3">
        <v>0.95</v>
      </c>
      <c r="N871" s="3" t="str">
        <f>IF(EmployeeData[[#This Row],[Compa-Ratio]]&lt;0.85,"less than 0.85",IF(EmployeeData[[#This Row],[Compa-Ratio]]&lt;1,"0.85-&lt;1.00",IF(EmployeeData[[#This Row],[Compa-Ratio]]&lt;1.15,"1.00-&lt;1.15",IF(EmployeeData[[#This Row],[Compa-Ratio]]&gt;=1.15,"1.15+"))))</f>
        <v>0.85-&lt;1.00</v>
      </c>
      <c r="O871" t="s">
        <v>25</v>
      </c>
      <c r="P871" t="s">
        <v>26</v>
      </c>
      <c r="Q871">
        <v>27</v>
      </c>
      <c r="R87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71">
        <v>68</v>
      </c>
      <c r="T871" t="str" cm="1">
        <f t="array" ref="T871">_xlfn.IFS(EmployeeData[[#This Row],[Engagement Score]]&lt;50,"Low",EmployeeData[[#This Row],[Engagement Score]]
&lt;70,"Moderate",
EmployeeData[[#This Row],[Engagement Score]]&lt;85,"High",TRUE,"Very high")</f>
        <v>Moderate</v>
      </c>
      <c r="U871">
        <v>1</v>
      </c>
      <c r="V871">
        <v>8.6</v>
      </c>
      <c r="W871" t="s">
        <v>33</v>
      </c>
      <c r="X871" t="s">
        <v>38</v>
      </c>
      <c r="Y871">
        <v>32</v>
      </c>
      <c r="Z871" t="s">
        <v>26</v>
      </c>
      <c r="AA871">
        <f>IF(EmployeeData[[#This Row],[Attrition]]="Yes",1,0)</f>
        <v>0</v>
      </c>
    </row>
    <row r="872" spans="1:27">
      <c r="A872" t="s">
        <v>923</v>
      </c>
      <c r="B872" t="str">
        <f>VLOOKUP(EmployeeData[[#This Row],[Employee ID]],GenderData[#All],2,FALSE)</f>
        <v>Female</v>
      </c>
      <c r="C872" t="s">
        <v>21</v>
      </c>
      <c r="D872" t="s">
        <v>22</v>
      </c>
      <c r="E872" t="s">
        <v>23</v>
      </c>
      <c r="F872" t="s">
        <v>36</v>
      </c>
      <c r="G872">
        <v>41</v>
      </c>
      <c r="H872" t="str">
        <f>IF(EmployeeData[[#This Row],[Age]]&lt;=31,"18-31",IF(EmployeeData[[#This Row],[Age]]&lt;=45,"32-45",IF(EmployeeData[[#This Row],[Age]]&lt;=59,"46-59",IF(EmployeeData[[#This Row],[Age]]&lt;=73,"60-73"))))</f>
        <v>32-45</v>
      </c>
      <c r="I872">
        <v>3.6</v>
      </c>
      <c r="J87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2">
        <v>1.1000000000000001</v>
      </c>
      <c r="L872" s="2">
        <v>67000</v>
      </c>
      <c r="M872" s="3">
        <v>0.88</v>
      </c>
      <c r="N872" s="3" t="str">
        <f>IF(EmployeeData[[#This Row],[Compa-Ratio]]&lt;0.85,"less than 0.85",IF(EmployeeData[[#This Row],[Compa-Ratio]]&lt;1,"0.85-&lt;1.00",IF(EmployeeData[[#This Row],[Compa-Ratio]]&lt;1.15,"1.00-&lt;1.15",IF(EmployeeData[[#This Row],[Compa-Ratio]]&gt;=1.15,"1.15+"))))</f>
        <v>0.85-&lt;1.00</v>
      </c>
      <c r="O872" t="s">
        <v>25</v>
      </c>
      <c r="P872" t="s">
        <v>26</v>
      </c>
      <c r="Q872">
        <v>19</v>
      </c>
      <c r="R87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72">
        <v>71</v>
      </c>
      <c r="T872" t="str" cm="1">
        <f t="array" ref="T872">_xlfn.IFS(EmployeeData[[#This Row],[Engagement Score]]&lt;50,"Low",EmployeeData[[#This Row],[Engagement Score]]
&lt;70,"Moderate",
EmployeeData[[#This Row],[Engagement Score]]&lt;85,"High",TRUE,"Very high")</f>
        <v>High</v>
      </c>
      <c r="U872">
        <v>21</v>
      </c>
      <c r="V872">
        <v>2.1</v>
      </c>
      <c r="W872" t="s">
        <v>27</v>
      </c>
      <c r="X872" t="s">
        <v>26</v>
      </c>
      <c r="Y872">
        <v>10</v>
      </c>
      <c r="Z872" t="s">
        <v>26</v>
      </c>
      <c r="AA872">
        <f>IF(EmployeeData[[#This Row],[Attrition]]="Yes",1,0)</f>
        <v>0</v>
      </c>
    </row>
    <row r="873" spans="1:27">
      <c r="A873" t="s">
        <v>924</v>
      </c>
      <c r="B873" t="str">
        <f>VLOOKUP(EmployeeData[[#This Row],[Employee ID]],GenderData[#All],2,FALSE)</f>
        <v>Male</v>
      </c>
      <c r="C873" t="s">
        <v>66</v>
      </c>
      <c r="D873" t="s">
        <v>67</v>
      </c>
      <c r="E873" t="s">
        <v>23</v>
      </c>
      <c r="F873" t="s">
        <v>24</v>
      </c>
      <c r="G873">
        <v>42</v>
      </c>
      <c r="H873" t="str">
        <f>IF(EmployeeData[[#This Row],[Age]]&lt;=31,"18-31",IF(EmployeeData[[#This Row],[Age]]&lt;=45,"32-45",IF(EmployeeData[[#This Row],[Age]]&lt;=59,"46-59",IF(EmployeeData[[#This Row],[Age]]&lt;=73,"60-73"))))</f>
        <v>32-45</v>
      </c>
      <c r="I873">
        <v>1.9</v>
      </c>
      <c r="J87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73">
        <v>1.7</v>
      </c>
      <c r="L873" s="2">
        <v>43300</v>
      </c>
      <c r="M873" s="3">
        <v>0.96</v>
      </c>
      <c r="N873" s="3" t="str">
        <f>IF(EmployeeData[[#This Row],[Compa-Ratio]]&lt;0.85,"less than 0.85",IF(EmployeeData[[#This Row],[Compa-Ratio]]&lt;1,"0.85-&lt;1.00",IF(EmployeeData[[#This Row],[Compa-Ratio]]&lt;1.15,"1.00-&lt;1.15",IF(EmployeeData[[#This Row],[Compa-Ratio]]&gt;=1.15,"1.15+"))))</f>
        <v>0.85-&lt;1.00</v>
      </c>
      <c r="O873" t="s">
        <v>25</v>
      </c>
      <c r="P873" t="s">
        <v>26</v>
      </c>
      <c r="Q873">
        <v>8</v>
      </c>
      <c r="R87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73">
        <v>73</v>
      </c>
      <c r="T873" t="str" cm="1">
        <f t="array" ref="T873">_xlfn.IFS(EmployeeData[[#This Row],[Engagement Score]]&lt;50,"Low",EmployeeData[[#This Row],[Engagement Score]]
&lt;70,"Moderate",
EmployeeData[[#This Row],[Engagement Score]]&lt;85,"High",TRUE,"Very high")</f>
        <v>High</v>
      </c>
      <c r="U873">
        <v>3</v>
      </c>
      <c r="V873">
        <v>2.1</v>
      </c>
      <c r="W873" t="s">
        <v>33</v>
      </c>
      <c r="X873" t="s">
        <v>26</v>
      </c>
      <c r="Y873">
        <v>41</v>
      </c>
      <c r="Z873" t="s">
        <v>26</v>
      </c>
      <c r="AA873">
        <f>IF(EmployeeData[[#This Row],[Attrition]]="Yes",1,0)</f>
        <v>0</v>
      </c>
    </row>
    <row r="874" spans="1:27">
      <c r="A874" t="s">
        <v>925</v>
      </c>
      <c r="B874" t="str">
        <f>VLOOKUP(EmployeeData[[#This Row],[Employee ID]],GenderData[#All],2,FALSE)</f>
        <v>Male</v>
      </c>
      <c r="C874" t="s">
        <v>40</v>
      </c>
      <c r="D874" t="s">
        <v>40</v>
      </c>
      <c r="E874" t="s">
        <v>31</v>
      </c>
      <c r="F874" t="s">
        <v>24</v>
      </c>
      <c r="G874">
        <v>46</v>
      </c>
      <c r="H874" t="str">
        <f>IF(EmployeeData[[#This Row],[Age]]&lt;=31,"18-31",IF(EmployeeData[[#This Row],[Age]]&lt;=45,"32-45",IF(EmployeeData[[#This Row],[Age]]&lt;=59,"46-59",IF(EmployeeData[[#This Row],[Age]]&lt;=73,"60-73"))))</f>
        <v>46-59</v>
      </c>
      <c r="I874">
        <v>0.2</v>
      </c>
      <c r="J87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74">
        <v>0.2</v>
      </c>
      <c r="L874" s="2">
        <v>40900</v>
      </c>
      <c r="M874" s="3">
        <v>0.87</v>
      </c>
      <c r="N874" s="3" t="str">
        <f>IF(EmployeeData[[#This Row],[Compa-Ratio]]&lt;0.85,"less than 0.85",IF(EmployeeData[[#This Row],[Compa-Ratio]]&lt;1,"0.85-&lt;1.00",IF(EmployeeData[[#This Row],[Compa-Ratio]]&lt;1.15,"1.00-&lt;1.15",IF(EmployeeData[[#This Row],[Compa-Ratio]]&gt;=1.15,"1.15+"))))</f>
        <v>0.85-&lt;1.00</v>
      </c>
      <c r="O874" t="s">
        <v>37</v>
      </c>
      <c r="P874" t="s">
        <v>38</v>
      </c>
      <c r="Q874">
        <v>16</v>
      </c>
      <c r="R8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74">
        <v>77</v>
      </c>
      <c r="T874" t="str" cm="1">
        <f t="array" ref="T874">_xlfn.IFS(EmployeeData[[#This Row],[Engagement Score]]&lt;50,"Low",EmployeeData[[#This Row],[Engagement Score]]
&lt;70,"Moderate",
EmployeeData[[#This Row],[Engagement Score]]&lt;85,"High",TRUE,"Very high")</f>
        <v>High</v>
      </c>
      <c r="U874">
        <v>4</v>
      </c>
      <c r="V874">
        <v>0.9</v>
      </c>
      <c r="W874" t="s">
        <v>33</v>
      </c>
      <c r="X874" t="s">
        <v>26</v>
      </c>
      <c r="Y874">
        <v>19</v>
      </c>
      <c r="Z874" t="s">
        <v>26</v>
      </c>
      <c r="AA874">
        <f>IF(EmployeeData[[#This Row],[Attrition]]="Yes",1,0)</f>
        <v>0</v>
      </c>
    </row>
    <row r="875" spans="1:27">
      <c r="A875" t="s">
        <v>926</v>
      </c>
      <c r="B875" t="str">
        <f>VLOOKUP(EmployeeData[[#This Row],[Employee ID]],GenderData[#All],2,FALSE)</f>
        <v>Male</v>
      </c>
      <c r="C875" t="s">
        <v>21</v>
      </c>
      <c r="D875" t="s">
        <v>22</v>
      </c>
      <c r="E875" t="s">
        <v>23</v>
      </c>
      <c r="F875" t="s">
        <v>36</v>
      </c>
      <c r="G875">
        <v>40</v>
      </c>
      <c r="H875" t="str">
        <f>IF(EmployeeData[[#This Row],[Age]]&lt;=31,"18-31",IF(EmployeeData[[#This Row],[Age]]&lt;=45,"32-45",IF(EmployeeData[[#This Row],[Age]]&lt;=59,"46-59",IF(EmployeeData[[#This Row],[Age]]&lt;=73,"60-73"))))</f>
        <v>32-45</v>
      </c>
      <c r="I875">
        <v>2.9</v>
      </c>
      <c r="J87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5">
        <v>2.9</v>
      </c>
      <c r="L875" s="2">
        <v>89500</v>
      </c>
      <c r="M875" s="3">
        <v>1.1399999999999999</v>
      </c>
      <c r="N875" s="3" t="str">
        <f>IF(EmployeeData[[#This Row],[Compa-Ratio]]&lt;0.85,"less than 0.85",IF(EmployeeData[[#This Row],[Compa-Ratio]]&lt;1,"0.85-&lt;1.00",IF(EmployeeData[[#This Row],[Compa-Ratio]]&lt;1.15,"1.00-&lt;1.15",IF(EmployeeData[[#This Row],[Compa-Ratio]]&gt;=1.15,"1.15+"))))</f>
        <v>1.00-&lt;1.15</v>
      </c>
      <c r="O875" t="s">
        <v>37</v>
      </c>
      <c r="P875" t="s">
        <v>26</v>
      </c>
      <c r="Q875">
        <v>4</v>
      </c>
      <c r="R875"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75">
        <v>68</v>
      </c>
      <c r="T875" t="str" cm="1">
        <f t="array" ref="T875">_xlfn.IFS(EmployeeData[[#This Row],[Engagement Score]]&lt;50,"Low",EmployeeData[[#This Row],[Engagement Score]]
&lt;70,"Moderate",
EmployeeData[[#This Row],[Engagement Score]]&lt;85,"High",TRUE,"Very high")</f>
        <v>Moderate</v>
      </c>
      <c r="U875">
        <v>1</v>
      </c>
      <c r="V875">
        <v>2.8</v>
      </c>
      <c r="W875" t="s">
        <v>33</v>
      </c>
      <c r="X875" t="s">
        <v>26</v>
      </c>
      <c r="Y875">
        <v>11</v>
      </c>
      <c r="Z875" t="s">
        <v>26</v>
      </c>
      <c r="AA875">
        <f>IF(EmployeeData[[#This Row],[Attrition]]="Yes",1,0)</f>
        <v>0</v>
      </c>
    </row>
    <row r="876" spans="1:27">
      <c r="A876" t="s">
        <v>927</v>
      </c>
      <c r="B876" t="str">
        <f>VLOOKUP(EmployeeData[[#This Row],[Employee ID]],GenderData[#All],2,FALSE)</f>
        <v>Female</v>
      </c>
      <c r="C876" t="s">
        <v>48</v>
      </c>
      <c r="D876" t="s">
        <v>49</v>
      </c>
      <c r="E876" t="s">
        <v>23</v>
      </c>
      <c r="F876" t="s">
        <v>32</v>
      </c>
      <c r="G876">
        <v>40</v>
      </c>
      <c r="H876" t="str">
        <f>IF(EmployeeData[[#This Row],[Age]]&lt;=31,"18-31",IF(EmployeeData[[#This Row],[Age]]&lt;=45,"32-45",IF(EmployeeData[[#This Row],[Age]]&lt;=59,"46-59",IF(EmployeeData[[#This Row],[Age]]&lt;=73,"60-73"))))</f>
        <v>32-45</v>
      </c>
      <c r="I876">
        <v>1.3</v>
      </c>
      <c r="J87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76">
        <v>0.7</v>
      </c>
      <c r="L876" s="2">
        <v>72600</v>
      </c>
      <c r="M876" s="3">
        <v>1.18</v>
      </c>
      <c r="N876" s="3" t="str">
        <f>IF(EmployeeData[[#This Row],[Compa-Ratio]]&lt;0.85,"less than 0.85",IF(EmployeeData[[#This Row],[Compa-Ratio]]&lt;1,"0.85-&lt;1.00",IF(EmployeeData[[#This Row],[Compa-Ratio]]&lt;1.15,"1.00-&lt;1.15",IF(EmployeeData[[#This Row],[Compa-Ratio]]&gt;=1.15,"1.15+"))))</f>
        <v>1.15+</v>
      </c>
      <c r="O876" t="s">
        <v>25</v>
      </c>
      <c r="P876" t="s">
        <v>26</v>
      </c>
      <c r="Q876">
        <v>26</v>
      </c>
      <c r="R87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76">
        <v>69</v>
      </c>
      <c r="T876" t="str" cm="1">
        <f t="array" ref="T876">_xlfn.IFS(EmployeeData[[#This Row],[Engagement Score]]&lt;50,"Low",EmployeeData[[#This Row],[Engagement Score]]
&lt;70,"Moderate",
EmployeeData[[#This Row],[Engagement Score]]&lt;85,"High",TRUE,"Very high")</f>
        <v>Moderate</v>
      </c>
      <c r="U876">
        <v>5</v>
      </c>
      <c r="V876">
        <v>8.6999999999999993</v>
      </c>
      <c r="W876" t="s">
        <v>33</v>
      </c>
      <c r="X876" t="s">
        <v>38</v>
      </c>
      <c r="Y876">
        <v>19</v>
      </c>
      <c r="Z876" t="s">
        <v>26</v>
      </c>
      <c r="AA876">
        <f>IF(EmployeeData[[#This Row],[Attrition]]="Yes",1,0)</f>
        <v>0</v>
      </c>
    </row>
    <row r="877" spans="1:27">
      <c r="A877" t="s">
        <v>928</v>
      </c>
      <c r="B877" t="str">
        <f>VLOOKUP(EmployeeData[[#This Row],[Employee ID]],GenderData[#All],2,FALSE)</f>
        <v>Female</v>
      </c>
      <c r="C877" t="s">
        <v>43</v>
      </c>
      <c r="D877" t="s">
        <v>44</v>
      </c>
      <c r="E877" t="s">
        <v>23</v>
      </c>
      <c r="F877" t="s">
        <v>32</v>
      </c>
      <c r="G877">
        <v>39</v>
      </c>
      <c r="H877" t="str">
        <f>IF(EmployeeData[[#This Row],[Age]]&lt;=31,"18-31",IF(EmployeeData[[#This Row],[Age]]&lt;=45,"32-45",IF(EmployeeData[[#This Row],[Age]]&lt;=59,"46-59",IF(EmployeeData[[#This Row],[Age]]&lt;=73,"60-73"))))</f>
        <v>32-45</v>
      </c>
      <c r="I877">
        <v>4.2</v>
      </c>
      <c r="J87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7">
        <v>0.2</v>
      </c>
      <c r="L877" s="2">
        <v>64200</v>
      </c>
      <c r="M877" s="3">
        <v>1.07</v>
      </c>
      <c r="N877" s="3" t="str">
        <f>IF(EmployeeData[[#This Row],[Compa-Ratio]]&lt;0.85,"less than 0.85",IF(EmployeeData[[#This Row],[Compa-Ratio]]&lt;1,"0.85-&lt;1.00",IF(EmployeeData[[#This Row],[Compa-Ratio]]&lt;1.15,"1.00-&lt;1.15",IF(EmployeeData[[#This Row],[Compa-Ratio]]&gt;=1.15,"1.15+"))))</f>
        <v>1.00-&lt;1.15</v>
      </c>
      <c r="O877" t="s">
        <v>37</v>
      </c>
      <c r="P877" t="s">
        <v>26</v>
      </c>
      <c r="Q877">
        <v>17</v>
      </c>
      <c r="R87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77">
        <v>57</v>
      </c>
      <c r="T877" t="str" cm="1">
        <f t="array" ref="T877">_xlfn.IFS(EmployeeData[[#This Row],[Engagement Score]]&lt;50,"Low",EmployeeData[[#This Row],[Engagement Score]]
&lt;70,"Moderate",
EmployeeData[[#This Row],[Engagement Score]]&lt;85,"High",TRUE,"Very high")</f>
        <v>Moderate</v>
      </c>
      <c r="U877">
        <v>3</v>
      </c>
      <c r="V877">
        <v>2.8</v>
      </c>
      <c r="W877" t="s">
        <v>33</v>
      </c>
      <c r="X877" t="s">
        <v>26</v>
      </c>
      <c r="Y877">
        <v>54</v>
      </c>
      <c r="Z877" t="s">
        <v>26</v>
      </c>
      <c r="AA877">
        <f>IF(EmployeeData[[#This Row],[Attrition]]="Yes",1,0)</f>
        <v>0</v>
      </c>
    </row>
    <row r="878" spans="1:27">
      <c r="A878" t="s">
        <v>929</v>
      </c>
      <c r="B878" t="str">
        <f>VLOOKUP(EmployeeData[[#This Row],[Employee ID]],GenderData[#All],2,FALSE)</f>
        <v>Male</v>
      </c>
      <c r="C878" t="s">
        <v>35</v>
      </c>
      <c r="D878" t="s">
        <v>22</v>
      </c>
      <c r="E878" t="s">
        <v>73</v>
      </c>
      <c r="F878" t="s">
        <v>32</v>
      </c>
      <c r="G878">
        <v>37</v>
      </c>
      <c r="H878" t="str">
        <f>IF(EmployeeData[[#This Row],[Age]]&lt;=31,"18-31",IF(EmployeeData[[#This Row],[Age]]&lt;=45,"32-45",IF(EmployeeData[[#This Row],[Age]]&lt;=59,"46-59",IF(EmployeeData[[#This Row],[Age]]&lt;=73,"60-73"))))</f>
        <v>32-45</v>
      </c>
      <c r="I878">
        <v>2.4</v>
      </c>
      <c r="J87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78">
        <v>2.4</v>
      </c>
      <c r="L878" s="2">
        <v>70300</v>
      </c>
      <c r="M878" s="3">
        <v>1.1100000000000001</v>
      </c>
      <c r="N878" s="3" t="str">
        <f>IF(EmployeeData[[#This Row],[Compa-Ratio]]&lt;0.85,"less than 0.85",IF(EmployeeData[[#This Row],[Compa-Ratio]]&lt;1,"0.85-&lt;1.00",IF(EmployeeData[[#This Row],[Compa-Ratio]]&lt;1.15,"1.00-&lt;1.15",IF(EmployeeData[[#This Row],[Compa-Ratio]]&gt;=1.15,"1.15+"))))</f>
        <v>1.00-&lt;1.15</v>
      </c>
      <c r="O878" t="s">
        <v>75</v>
      </c>
      <c r="P878" t="s">
        <v>26</v>
      </c>
      <c r="Q878">
        <v>1</v>
      </c>
      <c r="R878"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78">
        <v>68</v>
      </c>
      <c r="T878" t="str" cm="1">
        <f t="array" ref="T878">_xlfn.IFS(EmployeeData[[#This Row],[Engagement Score]]&lt;50,"Low",EmployeeData[[#This Row],[Engagement Score]]
&lt;70,"Moderate",
EmployeeData[[#This Row],[Engagement Score]]&lt;85,"High",TRUE,"Very high")</f>
        <v>Moderate</v>
      </c>
      <c r="U878">
        <v>2</v>
      </c>
      <c r="V878">
        <v>1.3</v>
      </c>
      <c r="W878" t="s">
        <v>50</v>
      </c>
      <c r="X878" t="s">
        <v>26</v>
      </c>
      <c r="Y878">
        <v>19</v>
      </c>
      <c r="Z878" t="s">
        <v>26</v>
      </c>
      <c r="AA878">
        <f>IF(EmployeeData[[#This Row],[Attrition]]="Yes",1,0)</f>
        <v>0</v>
      </c>
    </row>
    <row r="879" spans="1:27">
      <c r="A879" t="s">
        <v>930</v>
      </c>
      <c r="B879" t="str">
        <f>VLOOKUP(EmployeeData[[#This Row],[Employee ID]],GenderData[#All],2,FALSE)</f>
        <v>Male</v>
      </c>
      <c r="C879" t="s">
        <v>40</v>
      </c>
      <c r="D879" t="s">
        <v>40</v>
      </c>
      <c r="E879" t="s">
        <v>73</v>
      </c>
      <c r="F879" t="s">
        <v>24</v>
      </c>
      <c r="G879">
        <v>30</v>
      </c>
      <c r="H879" t="str">
        <f>IF(EmployeeData[[#This Row],[Age]]&lt;=31,"18-31",IF(EmployeeData[[#This Row],[Age]]&lt;=45,"32-45",IF(EmployeeData[[#This Row],[Age]]&lt;=59,"46-59",IF(EmployeeData[[#This Row],[Age]]&lt;=73,"60-73"))))</f>
        <v>18-31</v>
      </c>
      <c r="I879">
        <v>5.4</v>
      </c>
      <c r="J87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79">
        <v>2.2999999999999998</v>
      </c>
      <c r="L879" s="2">
        <v>48700</v>
      </c>
      <c r="M879" s="3">
        <v>1</v>
      </c>
      <c r="N879" s="3" t="str">
        <f>IF(EmployeeData[[#This Row],[Compa-Ratio]]&lt;0.85,"less than 0.85",IF(EmployeeData[[#This Row],[Compa-Ratio]]&lt;1,"0.85-&lt;1.00",IF(EmployeeData[[#This Row],[Compa-Ratio]]&lt;1.15,"1.00-&lt;1.15",IF(EmployeeData[[#This Row],[Compa-Ratio]]&gt;=1.15,"1.15+"))))</f>
        <v>1.00-&lt;1.15</v>
      </c>
      <c r="O879" t="s">
        <v>25</v>
      </c>
      <c r="P879" t="s">
        <v>26</v>
      </c>
      <c r="Q879">
        <v>13</v>
      </c>
      <c r="R87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79">
        <v>89</v>
      </c>
      <c r="T879" t="str" cm="1">
        <f t="array" ref="T879">_xlfn.IFS(EmployeeData[[#This Row],[Engagement Score]]&lt;50,"Low",EmployeeData[[#This Row],[Engagement Score]]
&lt;70,"Moderate",
EmployeeData[[#This Row],[Engagement Score]]&lt;85,"High",TRUE,"Very high")</f>
        <v>Very high</v>
      </c>
      <c r="U879">
        <v>1</v>
      </c>
      <c r="V879">
        <v>1.5</v>
      </c>
      <c r="W879" t="s">
        <v>27</v>
      </c>
      <c r="X879" t="s">
        <v>26</v>
      </c>
      <c r="Y879">
        <v>20</v>
      </c>
      <c r="Z879" t="s">
        <v>26</v>
      </c>
      <c r="AA879">
        <f>IF(EmployeeData[[#This Row],[Attrition]]="Yes",1,0)</f>
        <v>0</v>
      </c>
    </row>
    <row r="880" spans="1:27">
      <c r="A880" t="s">
        <v>931</v>
      </c>
      <c r="B880" t="str">
        <f>VLOOKUP(EmployeeData[[#This Row],[Employee ID]],GenderData[#All],2,FALSE)</f>
        <v>Male</v>
      </c>
      <c r="C880" t="s">
        <v>48</v>
      </c>
      <c r="D880" t="s">
        <v>49</v>
      </c>
      <c r="E880" t="s">
        <v>45</v>
      </c>
      <c r="F880" t="s">
        <v>24</v>
      </c>
      <c r="G880">
        <v>37</v>
      </c>
      <c r="H880" t="str">
        <f>IF(EmployeeData[[#This Row],[Age]]&lt;=31,"18-31",IF(EmployeeData[[#This Row],[Age]]&lt;=45,"32-45",IF(EmployeeData[[#This Row],[Age]]&lt;=59,"46-59",IF(EmployeeData[[#This Row],[Age]]&lt;=73,"60-73"))))</f>
        <v>32-45</v>
      </c>
      <c r="I880">
        <v>1.5</v>
      </c>
      <c r="J88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80">
        <v>0.6</v>
      </c>
      <c r="L880" s="2">
        <v>47500</v>
      </c>
      <c r="M880" s="3">
        <v>0.98</v>
      </c>
      <c r="N880" s="3" t="str">
        <f>IF(EmployeeData[[#This Row],[Compa-Ratio]]&lt;0.85,"less than 0.85",IF(EmployeeData[[#This Row],[Compa-Ratio]]&lt;1,"0.85-&lt;1.00",IF(EmployeeData[[#This Row],[Compa-Ratio]]&lt;1.15,"1.00-&lt;1.15",IF(EmployeeData[[#This Row],[Compa-Ratio]]&gt;=1.15,"1.15+"))))</f>
        <v>0.85-&lt;1.00</v>
      </c>
      <c r="O880" t="s">
        <v>25</v>
      </c>
      <c r="P880" t="s">
        <v>26</v>
      </c>
      <c r="Q880">
        <v>20</v>
      </c>
      <c r="R8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0">
        <v>76</v>
      </c>
      <c r="T880" t="str" cm="1">
        <f t="array" ref="T880">_xlfn.IFS(EmployeeData[[#This Row],[Engagement Score]]&lt;50,"Low",EmployeeData[[#This Row],[Engagement Score]]
&lt;70,"Moderate",
EmployeeData[[#This Row],[Engagement Score]]&lt;85,"High",TRUE,"Very high")</f>
        <v>High</v>
      </c>
      <c r="U880">
        <v>2</v>
      </c>
      <c r="V880">
        <v>1.6</v>
      </c>
      <c r="W880" t="s">
        <v>33</v>
      </c>
      <c r="X880" t="s">
        <v>38</v>
      </c>
      <c r="Y880">
        <v>22</v>
      </c>
      <c r="Z880" t="s">
        <v>26</v>
      </c>
      <c r="AA880">
        <f>IF(EmployeeData[[#This Row],[Attrition]]="Yes",1,0)</f>
        <v>0</v>
      </c>
    </row>
    <row r="881" spans="1:27">
      <c r="A881" t="s">
        <v>932</v>
      </c>
      <c r="B881" t="str">
        <f>VLOOKUP(EmployeeData[[#This Row],[Employee ID]],GenderData[#All],2,FALSE)</f>
        <v>Female</v>
      </c>
      <c r="C881" t="s">
        <v>43</v>
      </c>
      <c r="D881" t="s">
        <v>44</v>
      </c>
      <c r="E881" t="s">
        <v>45</v>
      </c>
      <c r="F881" t="s">
        <v>32</v>
      </c>
      <c r="G881">
        <v>40</v>
      </c>
      <c r="H881" t="str">
        <f>IF(EmployeeData[[#This Row],[Age]]&lt;=31,"18-31",IF(EmployeeData[[#This Row],[Age]]&lt;=45,"32-45",IF(EmployeeData[[#This Row],[Age]]&lt;=59,"46-59",IF(EmployeeData[[#This Row],[Age]]&lt;=73,"60-73"))))</f>
        <v>32-45</v>
      </c>
      <c r="I881">
        <v>0.7</v>
      </c>
      <c r="J88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81">
        <v>0.7</v>
      </c>
      <c r="L881" s="2">
        <v>59700</v>
      </c>
      <c r="M881" s="3">
        <v>0.9</v>
      </c>
      <c r="N881" s="3" t="str">
        <f>IF(EmployeeData[[#This Row],[Compa-Ratio]]&lt;0.85,"less than 0.85",IF(EmployeeData[[#This Row],[Compa-Ratio]]&lt;1,"0.85-&lt;1.00",IF(EmployeeData[[#This Row],[Compa-Ratio]]&lt;1.15,"1.00-&lt;1.15",IF(EmployeeData[[#This Row],[Compa-Ratio]]&gt;=1.15,"1.15+"))))</f>
        <v>0.85-&lt;1.00</v>
      </c>
      <c r="O881" t="s">
        <v>37</v>
      </c>
      <c r="P881" t="s">
        <v>26</v>
      </c>
      <c r="Q881">
        <v>13</v>
      </c>
      <c r="R88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1">
        <v>72</v>
      </c>
      <c r="T881" t="str" cm="1">
        <f t="array" ref="T881">_xlfn.IFS(EmployeeData[[#This Row],[Engagement Score]]&lt;50,"Low",EmployeeData[[#This Row],[Engagement Score]]
&lt;70,"Moderate",
EmployeeData[[#This Row],[Engagement Score]]&lt;85,"High",TRUE,"Very high")</f>
        <v>High</v>
      </c>
      <c r="U881">
        <v>7</v>
      </c>
      <c r="V881">
        <v>7.2</v>
      </c>
      <c r="W881" t="s">
        <v>33</v>
      </c>
      <c r="X881" t="s">
        <v>26</v>
      </c>
      <c r="Y881">
        <v>22</v>
      </c>
      <c r="Z881" t="s">
        <v>26</v>
      </c>
      <c r="AA881">
        <f>IF(EmployeeData[[#This Row],[Attrition]]="Yes",1,0)</f>
        <v>0</v>
      </c>
    </row>
    <row r="882" spans="1:27">
      <c r="A882" t="s">
        <v>933</v>
      </c>
      <c r="B882" t="str">
        <f>VLOOKUP(EmployeeData[[#This Row],[Employee ID]],GenderData[#All],2,FALSE)</f>
        <v>Male</v>
      </c>
      <c r="C882" t="s">
        <v>43</v>
      </c>
      <c r="D882" t="s">
        <v>44</v>
      </c>
      <c r="E882" t="s">
        <v>23</v>
      </c>
      <c r="F882" t="s">
        <v>32</v>
      </c>
      <c r="G882">
        <v>42</v>
      </c>
      <c r="H882" t="str">
        <f>IF(EmployeeData[[#This Row],[Age]]&lt;=31,"18-31",IF(EmployeeData[[#This Row],[Age]]&lt;=45,"32-45",IF(EmployeeData[[#This Row],[Age]]&lt;=59,"46-59",IF(EmployeeData[[#This Row],[Age]]&lt;=73,"60-73"))))</f>
        <v>32-45</v>
      </c>
      <c r="I882">
        <v>3.6</v>
      </c>
      <c r="J88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82">
        <v>3.2</v>
      </c>
      <c r="L882" s="2">
        <v>59900</v>
      </c>
      <c r="M882" s="3">
        <v>0.97</v>
      </c>
      <c r="N882" s="3" t="str">
        <f>IF(EmployeeData[[#This Row],[Compa-Ratio]]&lt;0.85,"less than 0.85",IF(EmployeeData[[#This Row],[Compa-Ratio]]&lt;1,"0.85-&lt;1.00",IF(EmployeeData[[#This Row],[Compa-Ratio]]&lt;1.15,"1.00-&lt;1.15",IF(EmployeeData[[#This Row],[Compa-Ratio]]&gt;=1.15,"1.15+"))))</f>
        <v>0.85-&lt;1.00</v>
      </c>
      <c r="O882" t="s">
        <v>25</v>
      </c>
      <c r="P882" t="s">
        <v>26</v>
      </c>
      <c r="Q882">
        <v>14</v>
      </c>
      <c r="R8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2">
        <v>92</v>
      </c>
      <c r="T882" t="str" cm="1">
        <f t="array" ref="T882">_xlfn.IFS(EmployeeData[[#This Row],[Engagement Score]]&lt;50,"Low",EmployeeData[[#This Row],[Engagement Score]]
&lt;70,"Moderate",
EmployeeData[[#This Row],[Engagement Score]]&lt;85,"High",TRUE,"Very high")</f>
        <v>Very high</v>
      </c>
      <c r="U882">
        <v>6</v>
      </c>
      <c r="V882">
        <v>8.1999999999999993</v>
      </c>
      <c r="W882" t="s">
        <v>50</v>
      </c>
      <c r="X882" t="s">
        <v>26</v>
      </c>
      <c r="Y882">
        <v>15</v>
      </c>
      <c r="Z882" t="s">
        <v>26</v>
      </c>
      <c r="AA882">
        <f>IF(EmployeeData[[#This Row],[Attrition]]="Yes",1,0)</f>
        <v>0</v>
      </c>
    </row>
    <row r="883" spans="1:27">
      <c r="A883" t="s">
        <v>934</v>
      </c>
      <c r="B883" t="str">
        <f>VLOOKUP(EmployeeData[[#This Row],[Employee ID]],GenderData[#All],2,FALSE)</f>
        <v>Female</v>
      </c>
      <c r="C883" t="s">
        <v>35</v>
      </c>
      <c r="D883" t="s">
        <v>22</v>
      </c>
      <c r="E883" t="s">
        <v>23</v>
      </c>
      <c r="F883" t="s">
        <v>36</v>
      </c>
      <c r="G883">
        <v>40</v>
      </c>
      <c r="H883" t="str">
        <f>IF(EmployeeData[[#This Row],[Age]]&lt;=31,"18-31",IF(EmployeeData[[#This Row],[Age]]&lt;=45,"32-45",IF(EmployeeData[[#This Row],[Age]]&lt;=59,"46-59",IF(EmployeeData[[#This Row],[Age]]&lt;=73,"60-73"))))</f>
        <v>32-45</v>
      </c>
      <c r="I883">
        <v>2.8</v>
      </c>
      <c r="J8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83">
        <v>2.8</v>
      </c>
      <c r="L883" s="2">
        <v>64700</v>
      </c>
      <c r="M883" s="3">
        <v>0.77</v>
      </c>
      <c r="N883" s="3" t="str">
        <f>IF(EmployeeData[[#This Row],[Compa-Ratio]]&lt;0.85,"less than 0.85",IF(EmployeeData[[#This Row],[Compa-Ratio]]&lt;1,"0.85-&lt;1.00",IF(EmployeeData[[#This Row],[Compa-Ratio]]&lt;1.15,"1.00-&lt;1.15",IF(EmployeeData[[#This Row],[Compa-Ratio]]&gt;=1.15,"1.15+"))))</f>
        <v>less than 0.85</v>
      </c>
      <c r="O883" t="s">
        <v>37</v>
      </c>
      <c r="P883" t="s">
        <v>38</v>
      </c>
      <c r="Q883">
        <v>5</v>
      </c>
      <c r="R88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83">
        <v>56</v>
      </c>
      <c r="T883" t="str" cm="1">
        <f t="array" ref="T883">_xlfn.IFS(EmployeeData[[#This Row],[Engagement Score]]&lt;50,"Low",EmployeeData[[#This Row],[Engagement Score]]
&lt;70,"Moderate",
EmployeeData[[#This Row],[Engagement Score]]&lt;85,"High",TRUE,"Very high")</f>
        <v>Moderate</v>
      </c>
      <c r="U883">
        <v>2</v>
      </c>
      <c r="V883">
        <v>0.7</v>
      </c>
      <c r="W883" t="s">
        <v>33</v>
      </c>
      <c r="X883" t="s">
        <v>26</v>
      </c>
      <c r="Y883">
        <v>26</v>
      </c>
      <c r="Z883" t="s">
        <v>26</v>
      </c>
      <c r="AA883">
        <f>IF(EmployeeData[[#This Row],[Attrition]]="Yes",1,0)</f>
        <v>0</v>
      </c>
    </row>
    <row r="884" spans="1:27">
      <c r="A884" t="s">
        <v>935</v>
      </c>
      <c r="B884" t="str">
        <f>VLOOKUP(EmployeeData[[#This Row],[Employee ID]],GenderData[#All],2,FALSE)</f>
        <v>Male</v>
      </c>
      <c r="C884" t="s">
        <v>48</v>
      </c>
      <c r="D884" t="s">
        <v>49</v>
      </c>
      <c r="E884" t="s">
        <v>31</v>
      </c>
      <c r="F884" t="s">
        <v>32</v>
      </c>
      <c r="G884">
        <v>36</v>
      </c>
      <c r="H884" t="str">
        <f>IF(EmployeeData[[#This Row],[Age]]&lt;=31,"18-31",IF(EmployeeData[[#This Row],[Age]]&lt;=45,"32-45",IF(EmployeeData[[#This Row],[Age]]&lt;=59,"46-59",IF(EmployeeData[[#This Row],[Age]]&lt;=73,"60-73"))))</f>
        <v>32-45</v>
      </c>
      <c r="I884">
        <v>1.2</v>
      </c>
      <c r="J88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84">
        <v>1.2</v>
      </c>
      <c r="L884" s="2">
        <v>63800</v>
      </c>
      <c r="M884" s="3">
        <v>1.03</v>
      </c>
      <c r="N884" s="3" t="str">
        <f>IF(EmployeeData[[#This Row],[Compa-Ratio]]&lt;0.85,"less than 0.85",IF(EmployeeData[[#This Row],[Compa-Ratio]]&lt;1,"0.85-&lt;1.00",IF(EmployeeData[[#This Row],[Compa-Ratio]]&lt;1.15,"1.00-&lt;1.15",IF(EmployeeData[[#This Row],[Compa-Ratio]]&gt;=1.15,"1.15+"))))</f>
        <v>1.00-&lt;1.15</v>
      </c>
      <c r="O884" t="s">
        <v>25</v>
      </c>
      <c r="P884" t="s">
        <v>38</v>
      </c>
      <c r="Q884">
        <v>21</v>
      </c>
      <c r="R8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4">
        <v>64</v>
      </c>
      <c r="T884" t="str" cm="1">
        <f t="array" ref="T884">_xlfn.IFS(EmployeeData[[#This Row],[Engagement Score]]&lt;50,"Low",EmployeeData[[#This Row],[Engagement Score]]
&lt;70,"Moderate",
EmployeeData[[#This Row],[Engagement Score]]&lt;85,"High",TRUE,"Very high")</f>
        <v>Moderate</v>
      </c>
      <c r="U884">
        <v>3</v>
      </c>
      <c r="V884">
        <v>1</v>
      </c>
      <c r="W884" t="s">
        <v>27</v>
      </c>
      <c r="X884" t="s">
        <v>38</v>
      </c>
      <c r="Y884">
        <v>37</v>
      </c>
      <c r="Z884" t="s">
        <v>26</v>
      </c>
      <c r="AA884">
        <f>IF(EmployeeData[[#This Row],[Attrition]]="Yes",1,0)</f>
        <v>0</v>
      </c>
    </row>
    <row r="885" spans="1:27">
      <c r="A885" t="s">
        <v>936</v>
      </c>
      <c r="B885" t="str">
        <f>VLOOKUP(EmployeeData[[#This Row],[Employee ID]],GenderData[#All],2,FALSE)</f>
        <v>Male</v>
      </c>
      <c r="C885" t="s">
        <v>48</v>
      </c>
      <c r="D885" t="s">
        <v>49</v>
      </c>
      <c r="E885" t="s">
        <v>23</v>
      </c>
      <c r="F885" t="s">
        <v>32</v>
      </c>
      <c r="G885">
        <v>37</v>
      </c>
      <c r="H885" t="str">
        <f>IF(EmployeeData[[#This Row],[Age]]&lt;=31,"18-31",IF(EmployeeData[[#This Row],[Age]]&lt;=45,"32-45",IF(EmployeeData[[#This Row],[Age]]&lt;=59,"46-59",IF(EmployeeData[[#This Row],[Age]]&lt;=73,"60-73"))))</f>
        <v>32-45</v>
      </c>
      <c r="I885">
        <v>6.6</v>
      </c>
      <c r="J88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85">
        <v>6.6</v>
      </c>
      <c r="L885" s="2">
        <v>61700</v>
      </c>
      <c r="M885" s="3">
        <v>1.02</v>
      </c>
      <c r="N885" s="3" t="str">
        <f>IF(EmployeeData[[#This Row],[Compa-Ratio]]&lt;0.85,"less than 0.85",IF(EmployeeData[[#This Row],[Compa-Ratio]]&lt;1,"0.85-&lt;1.00",IF(EmployeeData[[#This Row],[Compa-Ratio]]&lt;1.15,"1.00-&lt;1.15",IF(EmployeeData[[#This Row],[Compa-Ratio]]&gt;=1.15,"1.15+"))))</f>
        <v>1.00-&lt;1.15</v>
      </c>
      <c r="O885" t="s">
        <v>25</v>
      </c>
      <c r="P885" t="s">
        <v>38</v>
      </c>
      <c r="Q885">
        <v>10</v>
      </c>
      <c r="R88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85">
        <v>95</v>
      </c>
      <c r="T885" t="str" cm="1">
        <f t="array" ref="T885">_xlfn.IFS(EmployeeData[[#This Row],[Engagement Score]]&lt;50,"Low",EmployeeData[[#This Row],[Engagement Score]]
&lt;70,"Moderate",
EmployeeData[[#This Row],[Engagement Score]]&lt;85,"High",TRUE,"Very high")</f>
        <v>Very high</v>
      </c>
      <c r="U885">
        <v>9</v>
      </c>
      <c r="V885">
        <v>1.1000000000000001</v>
      </c>
      <c r="W885" t="s">
        <v>27</v>
      </c>
      <c r="X885" t="s">
        <v>38</v>
      </c>
      <c r="Y885">
        <v>28</v>
      </c>
      <c r="Z885" t="s">
        <v>26</v>
      </c>
      <c r="AA885">
        <f>IF(EmployeeData[[#This Row],[Attrition]]="Yes",1,0)</f>
        <v>0</v>
      </c>
    </row>
    <row r="886" spans="1:27">
      <c r="A886" t="s">
        <v>937</v>
      </c>
      <c r="B886" t="str">
        <f>VLOOKUP(EmployeeData[[#This Row],[Employee ID]],GenderData[#All],2,FALSE)</f>
        <v>Male</v>
      </c>
      <c r="C886" t="s">
        <v>52</v>
      </c>
      <c r="D886" t="s">
        <v>30</v>
      </c>
      <c r="E886" t="s">
        <v>45</v>
      </c>
      <c r="F886" t="s">
        <v>24</v>
      </c>
      <c r="G886">
        <v>33</v>
      </c>
      <c r="H886" t="str">
        <f>IF(EmployeeData[[#This Row],[Age]]&lt;=31,"18-31",IF(EmployeeData[[#This Row],[Age]]&lt;=45,"32-45",IF(EmployeeData[[#This Row],[Age]]&lt;=59,"46-59",IF(EmployeeData[[#This Row],[Age]]&lt;=73,"60-73"))))</f>
        <v>32-45</v>
      </c>
      <c r="I886">
        <v>1.7</v>
      </c>
      <c r="J88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86">
        <v>1.7</v>
      </c>
      <c r="L886" s="2">
        <v>51900</v>
      </c>
      <c r="M886" s="3">
        <v>1.07</v>
      </c>
      <c r="N886" s="3" t="str">
        <f>IF(EmployeeData[[#This Row],[Compa-Ratio]]&lt;0.85,"less than 0.85",IF(EmployeeData[[#This Row],[Compa-Ratio]]&lt;1,"0.85-&lt;1.00",IF(EmployeeData[[#This Row],[Compa-Ratio]]&lt;1.15,"1.00-&lt;1.15",IF(EmployeeData[[#This Row],[Compa-Ratio]]&gt;=1.15,"1.15+"))))</f>
        <v>1.00-&lt;1.15</v>
      </c>
      <c r="O886" t="s">
        <v>53</v>
      </c>
      <c r="P886" t="s">
        <v>38</v>
      </c>
      <c r="Q886">
        <v>1</v>
      </c>
      <c r="R886"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886">
        <v>78</v>
      </c>
      <c r="T886" t="str" cm="1">
        <f t="array" ref="T886">_xlfn.IFS(EmployeeData[[#This Row],[Engagement Score]]&lt;50,"Low",EmployeeData[[#This Row],[Engagement Score]]
&lt;70,"Moderate",
EmployeeData[[#This Row],[Engagement Score]]&lt;85,"High",TRUE,"Very high")</f>
        <v>High</v>
      </c>
      <c r="U886">
        <v>3</v>
      </c>
      <c r="V886">
        <v>1.7</v>
      </c>
      <c r="W886" t="s">
        <v>33</v>
      </c>
      <c r="X886" t="s">
        <v>26</v>
      </c>
      <c r="Y886">
        <v>11</v>
      </c>
      <c r="Z886" t="s">
        <v>26</v>
      </c>
      <c r="AA886">
        <f>IF(EmployeeData[[#This Row],[Attrition]]="Yes",1,0)</f>
        <v>0</v>
      </c>
    </row>
    <row r="887" spans="1:27">
      <c r="A887" t="s">
        <v>938</v>
      </c>
      <c r="B887" t="str">
        <f>VLOOKUP(EmployeeData[[#This Row],[Employee ID]],GenderData[#All],2,FALSE)</f>
        <v>Male</v>
      </c>
      <c r="C887" t="s">
        <v>43</v>
      </c>
      <c r="D887" t="s">
        <v>44</v>
      </c>
      <c r="E887" t="s">
        <v>45</v>
      </c>
      <c r="F887" t="s">
        <v>24</v>
      </c>
      <c r="G887">
        <v>41</v>
      </c>
      <c r="H887" t="str">
        <f>IF(EmployeeData[[#This Row],[Age]]&lt;=31,"18-31",IF(EmployeeData[[#This Row],[Age]]&lt;=45,"32-45",IF(EmployeeData[[#This Row],[Age]]&lt;=59,"46-59",IF(EmployeeData[[#This Row],[Age]]&lt;=73,"60-73"))))</f>
        <v>32-45</v>
      </c>
      <c r="I887">
        <v>2.1</v>
      </c>
      <c r="J88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87">
        <v>2.1</v>
      </c>
      <c r="L887" s="2">
        <v>48500</v>
      </c>
      <c r="M887" s="3">
        <v>1.06</v>
      </c>
      <c r="N887" s="3" t="str">
        <f>IF(EmployeeData[[#This Row],[Compa-Ratio]]&lt;0.85,"less than 0.85",IF(EmployeeData[[#This Row],[Compa-Ratio]]&lt;1,"0.85-&lt;1.00",IF(EmployeeData[[#This Row],[Compa-Ratio]]&lt;1.15,"1.00-&lt;1.15",IF(EmployeeData[[#This Row],[Compa-Ratio]]&gt;=1.15,"1.15+"))))</f>
        <v>1.00-&lt;1.15</v>
      </c>
      <c r="O887" t="s">
        <v>25</v>
      </c>
      <c r="P887" t="s">
        <v>38</v>
      </c>
      <c r="Q887">
        <v>13</v>
      </c>
      <c r="R88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7">
        <v>74</v>
      </c>
      <c r="T887" t="str" cm="1">
        <f t="array" ref="T887">_xlfn.IFS(EmployeeData[[#This Row],[Engagement Score]]&lt;50,"Low",EmployeeData[[#This Row],[Engagement Score]]
&lt;70,"Moderate",
EmployeeData[[#This Row],[Engagement Score]]&lt;85,"High",TRUE,"Very high")</f>
        <v>High</v>
      </c>
      <c r="U887">
        <v>11</v>
      </c>
      <c r="V887">
        <v>9.3000000000000007</v>
      </c>
      <c r="W887" t="s">
        <v>50</v>
      </c>
      <c r="X887" t="s">
        <v>38</v>
      </c>
      <c r="Y887">
        <v>20</v>
      </c>
      <c r="Z887" t="s">
        <v>26</v>
      </c>
      <c r="AA887">
        <f>IF(EmployeeData[[#This Row],[Attrition]]="Yes",1,0)</f>
        <v>0</v>
      </c>
    </row>
    <row r="888" spans="1:27">
      <c r="A888" t="s">
        <v>939</v>
      </c>
      <c r="B888" t="str">
        <f>VLOOKUP(EmployeeData[[#This Row],[Employee ID]],GenderData[#All],2,FALSE)</f>
        <v>Female</v>
      </c>
      <c r="C888" t="s">
        <v>40</v>
      </c>
      <c r="D888" t="s">
        <v>40</v>
      </c>
      <c r="E888" t="s">
        <v>23</v>
      </c>
      <c r="F888" t="s">
        <v>62</v>
      </c>
      <c r="G888">
        <v>36</v>
      </c>
      <c r="H888" t="str">
        <f>IF(EmployeeData[[#This Row],[Age]]&lt;=31,"18-31",IF(EmployeeData[[#This Row],[Age]]&lt;=45,"32-45",IF(EmployeeData[[#This Row],[Age]]&lt;=59,"46-59",IF(EmployeeData[[#This Row],[Age]]&lt;=73,"60-73"))))</f>
        <v>32-45</v>
      </c>
      <c r="I888">
        <v>7.4</v>
      </c>
      <c r="J88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88">
        <v>3.6</v>
      </c>
      <c r="L888" s="2">
        <v>35400</v>
      </c>
      <c r="M888" s="3">
        <v>0.94</v>
      </c>
      <c r="N888" s="3" t="str">
        <f>IF(EmployeeData[[#This Row],[Compa-Ratio]]&lt;0.85,"less than 0.85",IF(EmployeeData[[#This Row],[Compa-Ratio]]&lt;1,"0.85-&lt;1.00",IF(EmployeeData[[#This Row],[Compa-Ratio]]&lt;1.15,"1.00-&lt;1.15",IF(EmployeeData[[#This Row],[Compa-Ratio]]&gt;=1.15,"1.15+"))))</f>
        <v>0.85-&lt;1.00</v>
      </c>
      <c r="O888" t="s">
        <v>37</v>
      </c>
      <c r="P888" t="s">
        <v>38</v>
      </c>
      <c r="Q888">
        <v>25</v>
      </c>
      <c r="R888"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88">
        <v>56</v>
      </c>
      <c r="T888" t="str" cm="1">
        <f t="array" ref="T888">_xlfn.IFS(EmployeeData[[#This Row],[Engagement Score]]&lt;50,"Low",EmployeeData[[#This Row],[Engagement Score]]
&lt;70,"Moderate",
EmployeeData[[#This Row],[Engagement Score]]&lt;85,"High",TRUE,"Very high")</f>
        <v>Moderate</v>
      </c>
      <c r="U888">
        <v>18</v>
      </c>
      <c r="V888">
        <v>8.6</v>
      </c>
      <c r="W888" t="s">
        <v>33</v>
      </c>
      <c r="X888" t="s">
        <v>38</v>
      </c>
      <c r="Y888">
        <v>17</v>
      </c>
      <c r="Z888" t="s">
        <v>38</v>
      </c>
      <c r="AA888">
        <f>IF(EmployeeData[[#This Row],[Attrition]]="Yes",1,0)</f>
        <v>1</v>
      </c>
    </row>
    <row r="889" spans="1:27">
      <c r="A889" t="s">
        <v>940</v>
      </c>
      <c r="B889" t="str">
        <f>VLOOKUP(EmployeeData[[#This Row],[Employee ID]],GenderData[#All],2,FALSE)</f>
        <v>Female</v>
      </c>
      <c r="C889" t="s">
        <v>43</v>
      </c>
      <c r="D889" t="s">
        <v>44</v>
      </c>
      <c r="E889" t="s">
        <v>45</v>
      </c>
      <c r="F889" t="s">
        <v>24</v>
      </c>
      <c r="G889">
        <v>40</v>
      </c>
      <c r="H889" t="str">
        <f>IF(EmployeeData[[#This Row],[Age]]&lt;=31,"18-31",IF(EmployeeData[[#This Row],[Age]]&lt;=45,"32-45",IF(EmployeeData[[#This Row],[Age]]&lt;=59,"46-59",IF(EmployeeData[[#This Row],[Age]]&lt;=73,"60-73"))))</f>
        <v>32-45</v>
      </c>
      <c r="I889">
        <v>5.6</v>
      </c>
      <c r="J88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89">
        <v>1.4</v>
      </c>
      <c r="L889" s="2">
        <v>43400</v>
      </c>
      <c r="M889" s="3">
        <v>0.94</v>
      </c>
      <c r="N889" s="3" t="str">
        <f>IF(EmployeeData[[#This Row],[Compa-Ratio]]&lt;0.85,"less than 0.85",IF(EmployeeData[[#This Row],[Compa-Ratio]]&lt;1,"0.85-&lt;1.00",IF(EmployeeData[[#This Row],[Compa-Ratio]]&lt;1.15,"1.00-&lt;1.15",IF(EmployeeData[[#This Row],[Compa-Ratio]]&gt;=1.15,"1.15+"))))</f>
        <v>0.85-&lt;1.00</v>
      </c>
      <c r="O889" t="s">
        <v>53</v>
      </c>
      <c r="P889" t="s">
        <v>38</v>
      </c>
      <c r="Q889">
        <v>13</v>
      </c>
      <c r="R8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89">
        <v>82</v>
      </c>
      <c r="T889" t="str" cm="1">
        <f t="array" ref="T889">_xlfn.IFS(EmployeeData[[#This Row],[Engagement Score]]&lt;50,"Low",EmployeeData[[#This Row],[Engagement Score]]
&lt;70,"Moderate",
EmployeeData[[#This Row],[Engagement Score]]&lt;85,"High",TRUE,"Very high")</f>
        <v>High</v>
      </c>
      <c r="U889">
        <v>2</v>
      </c>
      <c r="V889">
        <v>2.6</v>
      </c>
      <c r="W889" t="s">
        <v>33</v>
      </c>
      <c r="X889" t="s">
        <v>38</v>
      </c>
      <c r="Y889">
        <v>25</v>
      </c>
      <c r="Z889" t="s">
        <v>26</v>
      </c>
      <c r="AA889">
        <f>IF(EmployeeData[[#This Row],[Attrition]]="Yes",1,0)</f>
        <v>0</v>
      </c>
    </row>
    <row r="890" spans="1:27">
      <c r="A890" t="s">
        <v>941</v>
      </c>
      <c r="B890" t="str">
        <f>VLOOKUP(EmployeeData[[#This Row],[Employee ID]],GenderData[#All],2,FALSE)</f>
        <v>Male</v>
      </c>
      <c r="C890" t="s">
        <v>48</v>
      </c>
      <c r="D890" t="s">
        <v>49</v>
      </c>
      <c r="E890" t="s">
        <v>45</v>
      </c>
      <c r="F890" t="s">
        <v>32</v>
      </c>
      <c r="G890">
        <v>47</v>
      </c>
      <c r="H890" t="str">
        <f>IF(EmployeeData[[#This Row],[Age]]&lt;=31,"18-31",IF(EmployeeData[[#This Row],[Age]]&lt;=45,"32-45",IF(EmployeeData[[#This Row],[Age]]&lt;=59,"46-59",IF(EmployeeData[[#This Row],[Age]]&lt;=73,"60-73"))))</f>
        <v>46-59</v>
      </c>
      <c r="I890">
        <v>1.5</v>
      </c>
      <c r="J89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90">
        <v>1.4</v>
      </c>
      <c r="L890" s="2">
        <v>62500</v>
      </c>
      <c r="M890" s="3">
        <v>1.03</v>
      </c>
      <c r="N890" s="3" t="str">
        <f>IF(EmployeeData[[#This Row],[Compa-Ratio]]&lt;0.85,"less than 0.85",IF(EmployeeData[[#This Row],[Compa-Ratio]]&lt;1,"0.85-&lt;1.00",IF(EmployeeData[[#This Row],[Compa-Ratio]]&lt;1.15,"1.00-&lt;1.15",IF(EmployeeData[[#This Row],[Compa-Ratio]]&gt;=1.15,"1.15+"))))</f>
        <v>1.00-&lt;1.15</v>
      </c>
      <c r="O890" t="s">
        <v>25</v>
      </c>
      <c r="P890" t="s">
        <v>26</v>
      </c>
      <c r="Q890">
        <v>32</v>
      </c>
      <c r="R890"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890">
        <v>75</v>
      </c>
      <c r="T890" t="str" cm="1">
        <f t="array" ref="T890">_xlfn.IFS(EmployeeData[[#This Row],[Engagement Score]]&lt;50,"Low",EmployeeData[[#This Row],[Engagement Score]]
&lt;70,"Moderate",
EmployeeData[[#This Row],[Engagement Score]]&lt;85,"High",TRUE,"Very high")</f>
        <v>High</v>
      </c>
      <c r="U890">
        <v>2</v>
      </c>
      <c r="V890">
        <v>1.8</v>
      </c>
      <c r="W890" t="s">
        <v>33</v>
      </c>
      <c r="X890" t="s">
        <v>38</v>
      </c>
      <c r="Y890">
        <v>40</v>
      </c>
      <c r="Z890" t="s">
        <v>26</v>
      </c>
      <c r="AA890">
        <f>IF(EmployeeData[[#This Row],[Attrition]]="Yes",1,0)</f>
        <v>0</v>
      </c>
    </row>
    <row r="891" spans="1:27">
      <c r="A891" t="s">
        <v>942</v>
      </c>
      <c r="B891" t="str">
        <f>VLOOKUP(EmployeeData[[#This Row],[Employee ID]],GenderData[#All],2,FALSE)</f>
        <v>Male</v>
      </c>
      <c r="C891" t="s">
        <v>43</v>
      </c>
      <c r="D891" t="s">
        <v>44</v>
      </c>
      <c r="E891" t="s">
        <v>55</v>
      </c>
      <c r="F891" t="s">
        <v>59</v>
      </c>
      <c r="G891">
        <v>32</v>
      </c>
      <c r="H891" t="str">
        <f>IF(EmployeeData[[#This Row],[Age]]&lt;=31,"18-31",IF(EmployeeData[[#This Row],[Age]]&lt;=45,"32-45",IF(EmployeeData[[#This Row],[Age]]&lt;=59,"46-59",IF(EmployeeData[[#This Row],[Age]]&lt;=73,"60-73"))))</f>
        <v>32-45</v>
      </c>
      <c r="I891">
        <v>3</v>
      </c>
      <c r="J89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91">
        <v>3</v>
      </c>
      <c r="L891" s="2">
        <v>106000</v>
      </c>
      <c r="M891" s="3">
        <v>1.03</v>
      </c>
      <c r="N891" s="3" t="str">
        <f>IF(EmployeeData[[#This Row],[Compa-Ratio]]&lt;0.85,"less than 0.85",IF(EmployeeData[[#This Row],[Compa-Ratio]]&lt;1,"0.85-&lt;1.00",IF(EmployeeData[[#This Row],[Compa-Ratio]]&lt;1.15,"1.00-&lt;1.15",IF(EmployeeData[[#This Row],[Compa-Ratio]]&gt;=1.15,"1.15+"))))</f>
        <v>1.00-&lt;1.15</v>
      </c>
      <c r="O891" t="s">
        <v>75</v>
      </c>
      <c r="P891" t="s">
        <v>38</v>
      </c>
      <c r="Q891">
        <v>20</v>
      </c>
      <c r="R89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1">
        <v>64</v>
      </c>
      <c r="T891" t="str" cm="1">
        <f t="array" ref="T891">_xlfn.IFS(EmployeeData[[#This Row],[Engagement Score]]&lt;50,"Low",EmployeeData[[#This Row],[Engagement Score]]
&lt;70,"Moderate",
EmployeeData[[#This Row],[Engagement Score]]&lt;85,"High",TRUE,"Very high")</f>
        <v>Moderate</v>
      </c>
      <c r="U891">
        <v>12</v>
      </c>
      <c r="V891">
        <v>0.3</v>
      </c>
      <c r="W891" t="s">
        <v>27</v>
      </c>
      <c r="X891" t="s">
        <v>38</v>
      </c>
      <c r="Y891">
        <v>22</v>
      </c>
      <c r="Z891" t="s">
        <v>38</v>
      </c>
      <c r="AA891">
        <f>IF(EmployeeData[[#This Row],[Attrition]]="Yes",1,0)</f>
        <v>1</v>
      </c>
    </row>
    <row r="892" spans="1:27">
      <c r="A892" t="s">
        <v>943</v>
      </c>
      <c r="B892" t="str">
        <f>VLOOKUP(EmployeeData[[#This Row],[Employee ID]],GenderData[#All],2,FALSE)</f>
        <v>Male</v>
      </c>
      <c r="C892" t="s">
        <v>35</v>
      </c>
      <c r="D892" t="s">
        <v>22</v>
      </c>
      <c r="E892" t="s">
        <v>23</v>
      </c>
      <c r="F892" t="s">
        <v>62</v>
      </c>
      <c r="G892">
        <v>43</v>
      </c>
      <c r="H892" t="str">
        <f>IF(EmployeeData[[#This Row],[Age]]&lt;=31,"18-31",IF(EmployeeData[[#This Row],[Age]]&lt;=45,"32-45",IF(EmployeeData[[#This Row],[Age]]&lt;=59,"46-59",IF(EmployeeData[[#This Row],[Age]]&lt;=73,"60-73"))))</f>
        <v>32-45</v>
      </c>
      <c r="I892">
        <v>1.4</v>
      </c>
      <c r="J89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892">
        <v>0.5</v>
      </c>
      <c r="L892" s="2">
        <v>31500</v>
      </c>
      <c r="M892" s="3">
        <v>0.96</v>
      </c>
      <c r="N892" s="3" t="str">
        <f>IF(EmployeeData[[#This Row],[Compa-Ratio]]&lt;0.85,"less than 0.85",IF(EmployeeData[[#This Row],[Compa-Ratio]]&lt;1,"0.85-&lt;1.00",IF(EmployeeData[[#This Row],[Compa-Ratio]]&lt;1.15,"1.00-&lt;1.15",IF(EmployeeData[[#This Row],[Compa-Ratio]]&gt;=1.15,"1.15+"))))</f>
        <v>0.85-&lt;1.00</v>
      </c>
      <c r="O892" t="s">
        <v>25</v>
      </c>
      <c r="P892" t="s">
        <v>26</v>
      </c>
      <c r="Q892">
        <v>19</v>
      </c>
      <c r="R89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2">
        <v>70</v>
      </c>
      <c r="T892" t="str" cm="1">
        <f t="array" ref="T892">_xlfn.IFS(EmployeeData[[#This Row],[Engagement Score]]&lt;50,"Low",EmployeeData[[#This Row],[Engagement Score]]
&lt;70,"Moderate",
EmployeeData[[#This Row],[Engagement Score]]&lt;85,"High",TRUE,"Very high")</f>
        <v>High</v>
      </c>
      <c r="U892">
        <v>3</v>
      </c>
      <c r="V892">
        <v>3.1</v>
      </c>
      <c r="W892" t="s">
        <v>33</v>
      </c>
      <c r="X892" t="s">
        <v>26</v>
      </c>
      <c r="Y892">
        <v>23</v>
      </c>
      <c r="Z892" t="s">
        <v>26</v>
      </c>
      <c r="AA892">
        <f>IF(EmployeeData[[#This Row],[Attrition]]="Yes",1,0)</f>
        <v>0</v>
      </c>
    </row>
    <row r="893" spans="1:27">
      <c r="A893" t="s">
        <v>944</v>
      </c>
      <c r="B893" t="str">
        <f>VLOOKUP(EmployeeData[[#This Row],[Employee ID]],GenderData[#All],2,FALSE)</f>
        <v>Male</v>
      </c>
      <c r="C893" t="s">
        <v>52</v>
      </c>
      <c r="D893" t="s">
        <v>30</v>
      </c>
      <c r="E893" t="s">
        <v>23</v>
      </c>
      <c r="F893" t="s">
        <v>24</v>
      </c>
      <c r="G893">
        <v>38</v>
      </c>
      <c r="H893" t="str">
        <f>IF(EmployeeData[[#This Row],[Age]]&lt;=31,"18-31",IF(EmployeeData[[#This Row],[Age]]&lt;=45,"32-45",IF(EmployeeData[[#This Row],[Age]]&lt;=59,"46-59",IF(EmployeeData[[#This Row],[Age]]&lt;=73,"60-73"))))</f>
        <v>32-45</v>
      </c>
      <c r="I893">
        <v>7.1</v>
      </c>
      <c r="J89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93">
        <v>1</v>
      </c>
      <c r="L893" s="2">
        <v>48500</v>
      </c>
      <c r="M893" s="3">
        <v>1.01</v>
      </c>
      <c r="N893" s="3" t="str">
        <f>IF(EmployeeData[[#This Row],[Compa-Ratio]]&lt;0.85,"less than 0.85",IF(EmployeeData[[#This Row],[Compa-Ratio]]&lt;1,"0.85-&lt;1.00",IF(EmployeeData[[#This Row],[Compa-Ratio]]&lt;1.15,"1.00-&lt;1.15",IF(EmployeeData[[#This Row],[Compa-Ratio]]&gt;=1.15,"1.15+"))))</f>
        <v>1.00-&lt;1.15</v>
      </c>
      <c r="O893" t="s">
        <v>25</v>
      </c>
      <c r="P893" t="s">
        <v>38</v>
      </c>
      <c r="Q893">
        <v>15</v>
      </c>
      <c r="R89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3">
        <v>73</v>
      </c>
      <c r="T893" t="str" cm="1">
        <f t="array" ref="T893">_xlfn.IFS(EmployeeData[[#This Row],[Engagement Score]]&lt;50,"Low",EmployeeData[[#This Row],[Engagement Score]]
&lt;70,"Moderate",
EmployeeData[[#This Row],[Engagement Score]]&lt;85,"High",TRUE,"Very high")</f>
        <v>High</v>
      </c>
      <c r="U893">
        <v>9</v>
      </c>
      <c r="V893">
        <v>2.8</v>
      </c>
      <c r="W893" t="s">
        <v>50</v>
      </c>
      <c r="X893" t="s">
        <v>38</v>
      </c>
      <c r="Y893">
        <v>45</v>
      </c>
      <c r="Z893" t="s">
        <v>26</v>
      </c>
      <c r="AA893">
        <f>IF(EmployeeData[[#This Row],[Attrition]]="Yes",1,0)</f>
        <v>0</v>
      </c>
    </row>
    <row r="894" spans="1:27">
      <c r="A894" t="s">
        <v>945</v>
      </c>
      <c r="B894" t="str">
        <f>VLOOKUP(EmployeeData[[#This Row],[Employee ID]],GenderData[#All],2,FALSE)</f>
        <v>Female</v>
      </c>
      <c r="C894" t="s">
        <v>52</v>
      </c>
      <c r="D894" t="s">
        <v>30</v>
      </c>
      <c r="E894" t="s">
        <v>45</v>
      </c>
      <c r="F894" t="s">
        <v>36</v>
      </c>
      <c r="G894">
        <v>56</v>
      </c>
      <c r="H894" t="str">
        <f>IF(EmployeeData[[#This Row],[Age]]&lt;=31,"18-31",IF(EmployeeData[[#This Row],[Age]]&lt;=45,"32-45",IF(EmployeeData[[#This Row],[Age]]&lt;=59,"46-59",IF(EmployeeData[[#This Row],[Age]]&lt;=73,"60-73"))))</f>
        <v>46-59</v>
      </c>
      <c r="I894">
        <v>7.1</v>
      </c>
      <c r="J89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94">
        <v>1.8</v>
      </c>
      <c r="L894" s="2">
        <v>80000</v>
      </c>
      <c r="M894" s="3">
        <v>1</v>
      </c>
      <c r="N894" s="3" t="str">
        <f>IF(EmployeeData[[#This Row],[Compa-Ratio]]&lt;0.85,"less than 0.85",IF(EmployeeData[[#This Row],[Compa-Ratio]]&lt;1,"0.85-&lt;1.00",IF(EmployeeData[[#This Row],[Compa-Ratio]]&lt;1.15,"1.00-&lt;1.15",IF(EmployeeData[[#This Row],[Compa-Ratio]]&gt;=1.15,"1.15+"))))</f>
        <v>1.00-&lt;1.15</v>
      </c>
      <c r="O894" t="s">
        <v>25</v>
      </c>
      <c r="P894" t="s">
        <v>26</v>
      </c>
      <c r="Q894">
        <v>15</v>
      </c>
      <c r="R89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4">
        <v>75</v>
      </c>
      <c r="T894" t="str" cm="1">
        <f t="array" ref="T894">_xlfn.IFS(EmployeeData[[#This Row],[Engagement Score]]&lt;50,"Low",EmployeeData[[#This Row],[Engagement Score]]
&lt;70,"Moderate",
EmployeeData[[#This Row],[Engagement Score]]&lt;85,"High",TRUE,"Very high")</f>
        <v>High</v>
      </c>
      <c r="U894">
        <v>5</v>
      </c>
      <c r="V894">
        <v>0.9</v>
      </c>
      <c r="W894" t="s">
        <v>27</v>
      </c>
      <c r="X894" t="s">
        <v>38</v>
      </c>
      <c r="Y894">
        <v>35</v>
      </c>
      <c r="Z894" t="s">
        <v>26</v>
      </c>
      <c r="AA894">
        <f>IF(EmployeeData[[#This Row],[Attrition]]="Yes",1,0)</f>
        <v>0</v>
      </c>
    </row>
    <row r="895" spans="1:27">
      <c r="A895" t="s">
        <v>946</v>
      </c>
      <c r="B895" t="str">
        <f>VLOOKUP(EmployeeData[[#This Row],[Employee ID]],GenderData[#All],2,FALSE)</f>
        <v>Male</v>
      </c>
      <c r="C895" t="s">
        <v>21</v>
      </c>
      <c r="D895" t="s">
        <v>22</v>
      </c>
      <c r="E895" t="s">
        <v>41</v>
      </c>
      <c r="F895" t="s">
        <v>24</v>
      </c>
      <c r="G895">
        <v>36</v>
      </c>
      <c r="H895" t="str">
        <f>IF(EmployeeData[[#This Row],[Age]]&lt;=31,"18-31",IF(EmployeeData[[#This Row],[Age]]&lt;=45,"32-45",IF(EmployeeData[[#This Row],[Age]]&lt;=59,"46-59",IF(EmployeeData[[#This Row],[Age]]&lt;=73,"60-73"))))</f>
        <v>32-45</v>
      </c>
      <c r="I895">
        <v>11.9</v>
      </c>
      <c r="J89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95">
        <v>6.3</v>
      </c>
      <c r="L895" s="2">
        <v>44200</v>
      </c>
      <c r="M895" s="3">
        <v>0.88</v>
      </c>
      <c r="N895" s="3" t="str">
        <f>IF(EmployeeData[[#This Row],[Compa-Ratio]]&lt;0.85,"less than 0.85",IF(EmployeeData[[#This Row],[Compa-Ratio]]&lt;1,"0.85-&lt;1.00",IF(EmployeeData[[#This Row],[Compa-Ratio]]&lt;1.15,"1.00-&lt;1.15",IF(EmployeeData[[#This Row],[Compa-Ratio]]&gt;=1.15,"1.15+"))))</f>
        <v>0.85-&lt;1.00</v>
      </c>
      <c r="O895" t="s">
        <v>25</v>
      </c>
      <c r="P895" t="s">
        <v>26</v>
      </c>
      <c r="Q895">
        <v>14</v>
      </c>
      <c r="R89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5">
        <v>51</v>
      </c>
      <c r="T895" t="str" cm="1">
        <f t="array" ref="T895">_xlfn.IFS(EmployeeData[[#This Row],[Engagement Score]]&lt;50,"Low",EmployeeData[[#This Row],[Engagement Score]]
&lt;70,"Moderate",
EmployeeData[[#This Row],[Engagement Score]]&lt;85,"High",TRUE,"Very high")</f>
        <v>Moderate</v>
      </c>
      <c r="U895">
        <v>4</v>
      </c>
      <c r="V895">
        <v>3.6</v>
      </c>
      <c r="W895" t="s">
        <v>50</v>
      </c>
      <c r="X895" t="s">
        <v>38</v>
      </c>
      <c r="Y895">
        <v>31</v>
      </c>
      <c r="Z895" t="s">
        <v>26</v>
      </c>
      <c r="AA895">
        <f>IF(EmployeeData[[#This Row],[Attrition]]="Yes",1,0)</f>
        <v>0</v>
      </c>
    </row>
    <row r="896" spans="1:27">
      <c r="A896" t="s">
        <v>947</v>
      </c>
      <c r="B896" t="str">
        <f>VLOOKUP(EmployeeData[[#This Row],[Employee ID]],GenderData[#All],2,FALSE)</f>
        <v>Female</v>
      </c>
      <c r="C896" t="s">
        <v>40</v>
      </c>
      <c r="D896" t="s">
        <v>40</v>
      </c>
      <c r="E896" t="s">
        <v>23</v>
      </c>
      <c r="F896" t="s">
        <v>32</v>
      </c>
      <c r="G896">
        <v>44</v>
      </c>
      <c r="H896" t="str">
        <f>IF(EmployeeData[[#This Row],[Age]]&lt;=31,"18-31",IF(EmployeeData[[#This Row],[Age]]&lt;=45,"32-45",IF(EmployeeData[[#This Row],[Age]]&lt;=59,"46-59",IF(EmployeeData[[#This Row],[Age]]&lt;=73,"60-73"))))</f>
        <v>32-45</v>
      </c>
      <c r="I896">
        <v>14.8</v>
      </c>
      <c r="J89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896">
        <v>3.6</v>
      </c>
      <c r="L896" s="2">
        <v>58000</v>
      </c>
      <c r="M896" s="3">
        <v>0.93</v>
      </c>
      <c r="N896" s="3" t="str">
        <f>IF(EmployeeData[[#This Row],[Compa-Ratio]]&lt;0.85,"less than 0.85",IF(EmployeeData[[#This Row],[Compa-Ratio]]&lt;1,"0.85-&lt;1.00",IF(EmployeeData[[#This Row],[Compa-Ratio]]&lt;1.15,"1.00-&lt;1.15",IF(EmployeeData[[#This Row],[Compa-Ratio]]&gt;=1.15,"1.15+"))))</f>
        <v>0.85-&lt;1.00</v>
      </c>
      <c r="O896" t="s">
        <v>25</v>
      </c>
      <c r="P896" t="s">
        <v>26</v>
      </c>
      <c r="Q896">
        <v>13</v>
      </c>
      <c r="R89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6">
        <v>84</v>
      </c>
      <c r="T896" t="str" cm="1">
        <f t="array" ref="T896">_xlfn.IFS(EmployeeData[[#This Row],[Engagement Score]]&lt;50,"Low",EmployeeData[[#This Row],[Engagement Score]]
&lt;70,"Moderate",
EmployeeData[[#This Row],[Engagement Score]]&lt;85,"High",TRUE,"Very high")</f>
        <v>High</v>
      </c>
      <c r="U896">
        <v>7</v>
      </c>
      <c r="V896">
        <v>5.0999999999999996</v>
      </c>
      <c r="W896" t="s">
        <v>27</v>
      </c>
      <c r="X896" t="s">
        <v>26</v>
      </c>
      <c r="Y896">
        <v>47</v>
      </c>
      <c r="Z896" t="s">
        <v>38</v>
      </c>
      <c r="AA896">
        <f>IF(EmployeeData[[#This Row],[Attrition]]="Yes",1,0)</f>
        <v>1</v>
      </c>
    </row>
    <row r="897" spans="1:27">
      <c r="A897" t="s">
        <v>948</v>
      </c>
      <c r="B897" t="str">
        <f>VLOOKUP(EmployeeData[[#This Row],[Employee ID]],GenderData[#All],2,FALSE)</f>
        <v>Male</v>
      </c>
      <c r="C897" t="s">
        <v>43</v>
      </c>
      <c r="D897" t="s">
        <v>44</v>
      </c>
      <c r="E897" t="s">
        <v>41</v>
      </c>
      <c r="F897" t="s">
        <v>32</v>
      </c>
      <c r="G897">
        <v>38</v>
      </c>
      <c r="H897" t="str">
        <f>IF(EmployeeData[[#This Row],[Age]]&lt;=31,"18-31",IF(EmployeeData[[#This Row],[Age]]&lt;=45,"32-45",IF(EmployeeData[[#This Row],[Age]]&lt;=59,"46-59",IF(EmployeeData[[#This Row],[Age]]&lt;=73,"60-73"))))</f>
        <v>32-45</v>
      </c>
      <c r="I897">
        <v>2.4</v>
      </c>
      <c r="J89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897">
        <v>2.2000000000000002</v>
      </c>
      <c r="L897" s="2">
        <v>63600</v>
      </c>
      <c r="M897" s="3">
        <v>1.02</v>
      </c>
      <c r="N897" s="3" t="str">
        <f>IF(EmployeeData[[#This Row],[Compa-Ratio]]&lt;0.85,"less than 0.85",IF(EmployeeData[[#This Row],[Compa-Ratio]]&lt;1,"0.85-&lt;1.00",IF(EmployeeData[[#This Row],[Compa-Ratio]]&lt;1.15,"1.00-&lt;1.15",IF(EmployeeData[[#This Row],[Compa-Ratio]]&gt;=1.15,"1.15+"))))</f>
        <v>1.00-&lt;1.15</v>
      </c>
      <c r="O897" t="s">
        <v>53</v>
      </c>
      <c r="P897" t="s">
        <v>26</v>
      </c>
      <c r="Q897">
        <v>21</v>
      </c>
      <c r="R89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897">
        <v>83</v>
      </c>
      <c r="T897" t="str" cm="1">
        <f t="array" ref="T897">_xlfn.IFS(EmployeeData[[#This Row],[Engagement Score]]&lt;50,"Low",EmployeeData[[#This Row],[Engagement Score]]
&lt;70,"Moderate",
EmployeeData[[#This Row],[Engagement Score]]&lt;85,"High",TRUE,"Very high")</f>
        <v>High</v>
      </c>
      <c r="U897">
        <v>12</v>
      </c>
      <c r="V897">
        <v>0.9</v>
      </c>
      <c r="W897" t="s">
        <v>33</v>
      </c>
      <c r="X897" t="s">
        <v>26</v>
      </c>
      <c r="Y897">
        <v>30</v>
      </c>
      <c r="Z897" t="s">
        <v>26</v>
      </c>
      <c r="AA897">
        <f>IF(EmployeeData[[#This Row],[Attrition]]="Yes",1,0)</f>
        <v>0</v>
      </c>
    </row>
    <row r="898" spans="1:27">
      <c r="A898" t="s">
        <v>949</v>
      </c>
      <c r="B898" t="str">
        <f>VLOOKUP(EmployeeData[[#This Row],[Employee ID]],GenderData[#All],2,FALSE)</f>
        <v>Male</v>
      </c>
      <c r="C898" t="s">
        <v>66</v>
      </c>
      <c r="D898" t="s">
        <v>67</v>
      </c>
      <c r="E898" t="s">
        <v>45</v>
      </c>
      <c r="F898" t="s">
        <v>32</v>
      </c>
      <c r="G898">
        <v>26</v>
      </c>
      <c r="H898" t="str">
        <f>IF(EmployeeData[[#This Row],[Age]]&lt;=31,"18-31",IF(EmployeeData[[#This Row],[Age]]&lt;=45,"32-45",IF(EmployeeData[[#This Row],[Age]]&lt;=59,"46-59",IF(EmployeeData[[#This Row],[Age]]&lt;=73,"60-73"))))</f>
        <v>18-31</v>
      </c>
      <c r="I898">
        <v>6.3</v>
      </c>
      <c r="J89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898">
        <v>1.3</v>
      </c>
      <c r="L898" s="2">
        <v>54300</v>
      </c>
      <c r="M898" s="3">
        <v>0.88</v>
      </c>
      <c r="N898" s="3" t="str">
        <f>IF(EmployeeData[[#This Row],[Compa-Ratio]]&lt;0.85,"less than 0.85",IF(EmployeeData[[#This Row],[Compa-Ratio]]&lt;1,"0.85-&lt;1.00",IF(EmployeeData[[#This Row],[Compa-Ratio]]&lt;1.15,"1.00-&lt;1.15",IF(EmployeeData[[#This Row],[Compa-Ratio]]&gt;=1.15,"1.15+"))))</f>
        <v>0.85-&lt;1.00</v>
      </c>
      <c r="O898" t="s">
        <v>25</v>
      </c>
      <c r="P898" t="s">
        <v>38</v>
      </c>
      <c r="Q898">
        <v>8</v>
      </c>
      <c r="R89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98">
        <v>68</v>
      </c>
      <c r="T898" t="str" cm="1">
        <f t="array" ref="T898">_xlfn.IFS(EmployeeData[[#This Row],[Engagement Score]]&lt;50,"Low",EmployeeData[[#This Row],[Engagement Score]]
&lt;70,"Moderate",
EmployeeData[[#This Row],[Engagement Score]]&lt;85,"High",TRUE,"Very high")</f>
        <v>Moderate</v>
      </c>
      <c r="U898">
        <v>10</v>
      </c>
      <c r="V898">
        <v>1.8</v>
      </c>
      <c r="W898" t="s">
        <v>27</v>
      </c>
      <c r="X898" t="s">
        <v>26</v>
      </c>
      <c r="Y898">
        <v>0</v>
      </c>
      <c r="Z898" t="s">
        <v>26</v>
      </c>
      <c r="AA898">
        <f>IF(EmployeeData[[#This Row],[Attrition]]="Yes",1,0)</f>
        <v>0</v>
      </c>
    </row>
    <row r="899" spans="1:27">
      <c r="A899" t="s">
        <v>950</v>
      </c>
      <c r="B899" t="str">
        <f>VLOOKUP(EmployeeData[[#This Row],[Employee ID]],GenderData[#All],2,FALSE)</f>
        <v>Female</v>
      </c>
      <c r="C899" t="s">
        <v>29</v>
      </c>
      <c r="D899" t="s">
        <v>30</v>
      </c>
      <c r="E899" t="s">
        <v>31</v>
      </c>
      <c r="F899" t="s">
        <v>24</v>
      </c>
      <c r="G899">
        <v>33</v>
      </c>
      <c r="H899" t="str">
        <f>IF(EmployeeData[[#This Row],[Age]]&lt;=31,"18-31",IF(EmployeeData[[#This Row],[Age]]&lt;=45,"32-45",IF(EmployeeData[[#This Row],[Age]]&lt;=59,"46-59",IF(EmployeeData[[#This Row],[Age]]&lt;=73,"60-73"))))</f>
        <v>32-45</v>
      </c>
      <c r="I899">
        <v>0.6</v>
      </c>
      <c r="J899"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899">
        <v>0.6</v>
      </c>
      <c r="L899" s="2">
        <v>49800</v>
      </c>
      <c r="M899" s="3">
        <v>1.03</v>
      </c>
      <c r="N899" s="3" t="str">
        <f>IF(EmployeeData[[#This Row],[Compa-Ratio]]&lt;0.85,"less than 0.85",IF(EmployeeData[[#This Row],[Compa-Ratio]]&lt;1,"0.85-&lt;1.00",IF(EmployeeData[[#This Row],[Compa-Ratio]]&lt;1.15,"1.00-&lt;1.15",IF(EmployeeData[[#This Row],[Compa-Ratio]]&gt;=1.15,"1.15+"))))</f>
        <v>1.00-&lt;1.15</v>
      </c>
      <c r="O899" t="s">
        <v>75</v>
      </c>
      <c r="P899" t="s">
        <v>26</v>
      </c>
      <c r="Q899">
        <v>6</v>
      </c>
      <c r="R89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899">
        <v>69</v>
      </c>
      <c r="T899" t="str" cm="1">
        <f t="array" ref="T899">_xlfn.IFS(EmployeeData[[#This Row],[Engagement Score]]&lt;50,"Low",EmployeeData[[#This Row],[Engagement Score]]
&lt;70,"Moderate",
EmployeeData[[#This Row],[Engagement Score]]&lt;85,"High",TRUE,"Very high")</f>
        <v>Moderate</v>
      </c>
      <c r="U899">
        <v>4</v>
      </c>
      <c r="V899">
        <v>4.9000000000000004</v>
      </c>
      <c r="W899" t="s">
        <v>50</v>
      </c>
      <c r="X899" t="s">
        <v>38</v>
      </c>
      <c r="Y899">
        <v>34</v>
      </c>
      <c r="Z899" t="s">
        <v>26</v>
      </c>
      <c r="AA899">
        <f>IF(EmployeeData[[#This Row],[Attrition]]="Yes",1,0)</f>
        <v>0</v>
      </c>
    </row>
    <row r="900" spans="1:27">
      <c r="A900" t="s">
        <v>951</v>
      </c>
      <c r="B900" t="str">
        <f>VLOOKUP(EmployeeData[[#This Row],[Employee ID]],GenderData[#All],2,FALSE)</f>
        <v>Female</v>
      </c>
      <c r="C900" t="s">
        <v>48</v>
      </c>
      <c r="D900" t="s">
        <v>49</v>
      </c>
      <c r="E900" t="s">
        <v>23</v>
      </c>
      <c r="F900" t="s">
        <v>24</v>
      </c>
      <c r="G900">
        <v>46</v>
      </c>
      <c r="H900" t="str">
        <f>IF(EmployeeData[[#This Row],[Age]]&lt;=31,"18-31",IF(EmployeeData[[#This Row],[Age]]&lt;=45,"32-45",IF(EmployeeData[[#This Row],[Age]]&lt;=59,"46-59",IF(EmployeeData[[#This Row],[Age]]&lt;=73,"60-73"))))</f>
        <v>46-59</v>
      </c>
      <c r="I900">
        <v>4.5</v>
      </c>
      <c r="J90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00">
        <v>2</v>
      </c>
      <c r="L900" s="2">
        <v>43300</v>
      </c>
      <c r="M900" s="3">
        <v>0.92</v>
      </c>
      <c r="N900" s="3" t="str">
        <f>IF(EmployeeData[[#This Row],[Compa-Ratio]]&lt;0.85,"less than 0.85",IF(EmployeeData[[#This Row],[Compa-Ratio]]&lt;1,"0.85-&lt;1.00",IF(EmployeeData[[#This Row],[Compa-Ratio]]&lt;1.15,"1.00-&lt;1.15",IF(EmployeeData[[#This Row],[Compa-Ratio]]&gt;=1.15,"1.15+"))))</f>
        <v>0.85-&lt;1.00</v>
      </c>
      <c r="O900" t="s">
        <v>25</v>
      </c>
      <c r="P900" t="s">
        <v>26</v>
      </c>
      <c r="Q900">
        <v>6</v>
      </c>
      <c r="R90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00">
        <v>70</v>
      </c>
      <c r="T900" t="str" cm="1">
        <f t="array" ref="T900">_xlfn.IFS(EmployeeData[[#This Row],[Engagement Score]]&lt;50,"Low",EmployeeData[[#This Row],[Engagement Score]]
&lt;70,"Moderate",
EmployeeData[[#This Row],[Engagement Score]]&lt;85,"High",TRUE,"Very high")</f>
        <v>High</v>
      </c>
      <c r="U900">
        <v>5</v>
      </c>
      <c r="V900">
        <v>1.5</v>
      </c>
      <c r="W900" t="s">
        <v>50</v>
      </c>
      <c r="X900" t="s">
        <v>26</v>
      </c>
      <c r="Y900">
        <v>5</v>
      </c>
      <c r="Z900" t="s">
        <v>26</v>
      </c>
      <c r="AA900">
        <f>IF(EmployeeData[[#This Row],[Attrition]]="Yes",1,0)</f>
        <v>0</v>
      </c>
    </row>
    <row r="901" spans="1:27">
      <c r="A901" t="s">
        <v>952</v>
      </c>
      <c r="B901" t="str">
        <f>VLOOKUP(EmployeeData[[#This Row],[Employee ID]],GenderData[#All],2,FALSE)</f>
        <v>Female</v>
      </c>
      <c r="C901" t="s">
        <v>48</v>
      </c>
      <c r="D901" t="s">
        <v>49</v>
      </c>
      <c r="E901" t="s">
        <v>23</v>
      </c>
      <c r="F901" t="s">
        <v>32</v>
      </c>
      <c r="G901">
        <v>34</v>
      </c>
      <c r="H901" t="str">
        <f>IF(EmployeeData[[#This Row],[Age]]&lt;=31,"18-31",IF(EmployeeData[[#This Row],[Age]]&lt;=45,"32-45",IF(EmployeeData[[#This Row],[Age]]&lt;=59,"46-59",IF(EmployeeData[[#This Row],[Age]]&lt;=73,"60-73"))))</f>
        <v>32-45</v>
      </c>
      <c r="I901">
        <v>5.3</v>
      </c>
      <c r="J90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01">
        <v>1</v>
      </c>
      <c r="L901" s="2">
        <v>69200</v>
      </c>
      <c r="M901" s="3">
        <v>1.1000000000000001</v>
      </c>
      <c r="N901" s="3" t="str">
        <f>IF(EmployeeData[[#This Row],[Compa-Ratio]]&lt;0.85,"less than 0.85",IF(EmployeeData[[#This Row],[Compa-Ratio]]&lt;1,"0.85-&lt;1.00",IF(EmployeeData[[#This Row],[Compa-Ratio]]&lt;1.15,"1.00-&lt;1.15",IF(EmployeeData[[#This Row],[Compa-Ratio]]&gt;=1.15,"1.15+"))))</f>
        <v>1.00-&lt;1.15</v>
      </c>
      <c r="O901" t="s">
        <v>25</v>
      </c>
      <c r="P901" t="s">
        <v>26</v>
      </c>
      <c r="Q901">
        <v>34</v>
      </c>
      <c r="R90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01">
        <v>59</v>
      </c>
      <c r="T901" t="str" cm="1">
        <f t="array" ref="T901">_xlfn.IFS(EmployeeData[[#This Row],[Engagement Score]]&lt;50,"Low",EmployeeData[[#This Row],[Engagement Score]]
&lt;70,"Moderate",
EmployeeData[[#This Row],[Engagement Score]]&lt;85,"High",TRUE,"Very high")</f>
        <v>Moderate</v>
      </c>
      <c r="U901">
        <v>9</v>
      </c>
      <c r="V901">
        <v>1.7</v>
      </c>
      <c r="W901" t="s">
        <v>33</v>
      </c>
      <c r="X901" t="s">
        <v>26</v>
      </c>
      <c r="Y901">
        <v>29</v>
      </c>
      <c r="Z901" t="s">
        <v>26</v>
      </c>
      <c r="AA901">
        <f>IF(EmployeeData[[#This Row],[Attrition]]="Yes",1,0)</f>
        <v>0</v>
      </c>
    </row>
    <row r="902" spans="1:27">
      <c r="A902" t="s">
        <v>953</v>
      </c>
      <c r="B902" t="str">
        <f>VLOOKUP(EmployeeData[[#This Row],[Employee ID]],GenderData[#All],2,FALSE)</f>
        <v>Male</v>
      </c>
      <c r="C902" t="s">
        <v>43</v>
      </c>
      <c r="D902" t="s">
        <v>44</v>
      </c>
      <c r="E902" t="s">
        <v>23</v>
      </c>
      <c r="F902" t="s">
        <v>32</v>
      </c>
      <c r="G902">
        <v>21</v>
      </c>
      <c r="H902" t="str">
        <f>IF(EmployeeData[[#This Row],[Age]]&lt;=31,"18-31",IF(EmployeeData[[#This Row],[Age]]&lt;=45,"32-45",IF(EmployeeData[[#This Row],[Age]]&lt;=59,"46-59",IF(EmployeeData[[#This Row],[Age]]&lt;=73,"60-73"))))</f>
        <v>18-31</v>
      </c>
      <c r="I902">
        <v>1.8</v>
      </c>
      <c r="J90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02">
        <v>1.8</v>
      </c>
      <c r="L902" s="2">
        <v>77900</v>
      </c>
      <c r="M902" s="3">
        <v>1.2</v>
      </c>
      <c r="N902" s="3" t="str">
        <f>IF(EmployeeData[[#This Row],[Compa-Ratio]]&lt;0.85,"less than 0.85",IF(EmployeeData[[#This Row],[Compa-Ratio]]&lt;1,"0.85-&lt;1.00",IF(EmployeeData[[#This Row],[Compa-Ratio]]&lt;1.15,"1.00-&lt;1.15",IF(EmployeeData[[#This Row],[Compa-Ratio]]&gt;=1.15,"1.15+"))))</f>
        <v>1.15+</v>
      </c>
      <c r="O902" t="s">
        <v>25</v>
      </c>
      <c r="P902" t="s">
        <v>26</v>
      </c>
      <c r="Q902">
        <v>21</v>
      </c>
      <c r="R90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2">
        <v>67</v>
      </c>
      <c r="T902" t="str" cm="1">
        <f t="array" ref="T902">_xlfn.IFS(EmployeeData[[#This Row],[Engagement Score]]&lt;50,"Low",EmployeeData[[#This Row],[Engagement Score]]
&lt;70,"Moderate",
EmployeeData[[#This Row],[Engagement Score]]&lt;85,"High",TRUE,"Very high")</f>
        <v>Moderate</v>
      </c>
      <c r="U902">
        <v>5</v>
      </c>
      <c r="V902">
        <v>1.8</v>
      </c>
      <c r="W902" t="s">
        <v>33</v>
      </c>
      <c r="X902" t="s">
        <v>38</v>
      </c>
      <c r="Y902">
        <v>3</v>
      </c>
      <c r="Z902" t="s">
        <v>26</v>
      </c>
      <c r="AA902">
        <f>IF(EmployeeData[[#This Row],[Attrition]]="Yes",1,0)</f>
        <v>0</v>
      </c>
    </row>
    <row r="903" spans="1:27">
      <c r="A903" t="s">
        <v>954</v>
      </c>
      <c r="B903" t="str">
        <f>VLOOKUP(EmployeeData[[#This Row],[Employee ID]],GenderData[#All],2,FALSE)</f>
        <v>Female</v>
      </c>
      <c r="C903" t="s">
        <v>48</v>
      </c>
      <c r="D903" t="s">
        <v>49</v>
      </c>
      <c r="E903" t="s">
        <v>23</v>
      </c>
      <c r="F903" t="s">
        <v>62</v>
      </c>
      <c r="G903">
        <v>38</v>
      </c>
      <c r="H903" t="str">
        <f>IF(EmployeeData[[#This Row],[Age]]&lt;=31,"18-31",IF(EmployeeData[[#This Row],[Age]]&lt;=45,"32-45",IF(EmployeeData[[#This Row],[Age]]&lt;=59,"46-59",IF(EmployeeData[[#This Row],[Age]]&lt;=73,"60-73"))))</f>
        <v>32-45</v>
      </c>
      <c r="I903">
        <v>2.2999999999999998</v>
      </c>
      <c r="J90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03">
        <v>0.6</v>
      </c>
      <c r="L903" s="2">
        <v>32600</v>
      </c>
      <c r="M903" s="3">
        <v>0.9</v>
      </c>
      <c r="N903" s="3" t="str">
        <f>IF(EmployeeData[[#This Row],[Compa-Ratio]]&lt;0.85,"less than 0.85",IF(EmployeeData[[#This Row],[Compa-Ratio]]&lt;1,"0.85-&lt;1.00",IF(EmployeeData[[#This Row],[Compa-Ratio]]&lt;1.15,"1.00-&lt;1.15",IF(EmployeeData[[#This Row],[Compa-Ratio]]&gt;=1.15,"1.15+"))))</f>
        <v>0.85-&lt;1.00</v>
      </c>
      <c r="O903" t="s">
        <v>37</v>
      </c>
      <c r="P903" t="s">
        <v>26</v>
      </c>
      <c r="Q903">
        <v>19</v>
      </c>
      <c r="R90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3">
        <v>69</v>
      </c>
      <c r="T903" t="str" cm="1">
        <f t="array" ref="T903">_xlfn.IFS(EmployeeData[[#This Row],[Engagement Score]]&lt;50,"Low",EmployeeData[[#This Row],[Engagement Score]]
&lt;70,"Moderate",
EmployeeData[[#This Row],[Engagement Score]]&lt;85,"High",TRUE,"Very high")</f>
        <v>Moderate</v>
      </c>
      <c r="U903">
        <v>14</v>
      </c>
      <c r="V903">
        <v>3.7</v>
      </c>
      <c r="W903" t="s">
        <v>33</v>
      </c>
      <c r="X903" t="s">
        <v>26</v>
      </c>
      <c r="Y903">
        <v>18</v>
      </c>
      <c r="Z903" t="s">
        <v>26</v>
      </c>
      <c r="AA903">
        <f>IF(EmployeeData[[#This Row],[Attrition]]="Yes",1,0)</f>
        <v>0</v>
      </c>
    </row>
    <row r="904" spans="1:27">
      <c r="A904" t="s">
        <v>955</v>
      </c>
      <c r="B904" t="str">
        <f>VLOOKUP(EmployeeData[[#This Row],[Employee ID]],GenderData[#All],2,FALSE)</f>
        <v>Female</v>
      </c>
      <c r="C904" t="s">
        <v>43</v>
      </c>
      <c r="D904" t="s">
        <v>44</v>
      </c>
      <c r="E904" t="s">
        <v>41</v>
      </c>
      <c r="F904" t="s">
        <v>32</v>
      </c>
      <c r="G904">
        <v>28</v>
      </c>
      <c r="H904" t="str">
        <f>IF(EmployeeData[[#This Row],[Age]]&lt;=31,"18-31",IF(EmployeeData[[#This Row],[Age]]&lt;=45,"32-45",IF(EmployeeData[[#This Row],[Age]]&lt;=59,"46-59",IF(EmployeeData[[#This Row],[Age]]&lt;=73,"60-73"))))</f>
        <v>18-31</v>
      </c>
      <c r="I904">
        <v>7.1</v>
      </c>
      <c r="J90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04">
        <v>5.2</v>
      </c>
      <c r="L904" s="2">
        <v>65600</v>
      </c>
      <c r="M904" s="3">
        <v>0.99</v>
      </c>
      <c r="N904" s="3" t="str">
        <f>IF(EmployeeData[[#This Row],[Compa-Ratio]]&lt;0.85,"less than 0.85",IF(EmployeeData[[#This Row],[Compa-Ratio]]&lt;1,"0.85-&lt;1.00",IF(EmployeeData[[#This Row],[Compa-Ratio]]&lt;1.15,"1.00-&lt;1.15",IF(EmployeeData[[#This Row],[Compa-Ratio]]&gt;=1.15,"1.15+"))))</f>
        <v>0.85-&lt;1.00</v>
      </c>
      <c r="O904" t="s">
        <v>25</v>
      </c>
      <c r="P904" t="s">
        <v>26</v>
      </c>
      <c r="Q904">
        <v>6</v>
      </c>
      <c r="R90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04">
        <v>88</v>
      </c>
      <c r="T904" t="str" cm="1">
        <f t="array" ref="T904">_xlfn.IFS(EmployeeData[[#This Row],[Engagement Score]]&lt;50,"Low",EmployeeData[[#This Row],[Engagement Score]]
&lt;70,"Moderate",
EmployeeData[[#This Row],[Engagement Score]]&lt;85,"High",TRUE,"Very high")</f>
        <v>Very high</v>
      </c>
      <c r="U904">
        <v>0</v>
      </c>
      <c r="V904">
        <v>5.5</v>
      </c>
      <c r="W904" t="s">
        <v>27</v>
      </c>
      <c r="X904" t="s">
        <v>26</v>
      </c>
      <c r="Y904">
        <v>20</v>
      </c>
      <c r="Z904" t="s">
        <v>26</v>
      </c>
      <c r="AA904">
        <f>IF(EmployeeData[[#This Row],[Attrition]]="Yes",1,0)</f>
        <v>0</v>
      </c>
    </row>
    <row r="905" spans="1:27">
      <c r="A905" t="s">
        <v>956</v>
      </c>
      <c r="B905" t="str">
        <f>VLOOKUP(EmployeeData[[#This Row],[Employee ID]],GenderData[#All],2,FALSE)</f>
        <v>Female</v>
      </c>
      <c r="C905" t="s">
        <v>40</v>
      </c>
      <c r="D905" t="s">
        <v>40</v>
      </c>
      <c r="E905" t="s">
        <v>23</v>
      </c>
      <c r="F905" t="s">
        <v>62</v>
      </c>
      <c r="G905">
        <v>39</v>
      </c>
      <c r="H905" t="str">
        <f>IF(EmployeeData[[#This Row],[Age]]&lt;=31,"18-31",IF(EmployeeData[[#This Row],[Age]]&lt;=45,"32-45",IF(EmployeeData[[#This Row],[Age]]&lt;=59,"46-59",IF(EmployeeData[[#This Row],[Age]]&lt;=73,"60-73"))))</f>
        <v>32-45</v>
      </c>
      <c r="I905">
        <v>5.4</v>
      </c>
      <c r="J90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05">
        <v>2.1</v>
      </c>
      <c r="L905" s="2">
        <v>33100</v>
      </c>
      <c r="M905" s="3">
        <v>0.93</v>
      </c>
      <c r="N905" s="3" t="str">
        <f>IF(EmployeeData[[#This Row],[Compa-Ratio]]&lt;0.85,"less than 0.85",IF(EmployeeData[[#This Row],[Compa-Ratio]]&lt;1,"0.85-&lt;1.00",IF(EmployeeData[[#This Row],[Compa-Ratio]]&lt;1.15,"1.00-&lt;1.15",IF(EmployeeData[[#This Row],[Compa-Ratio]]&gt;=1.15,"1.15+"))))</f>
        <v>0.85-&lt;1.00</v>
      </c>
      <c r="O905" t="s">
        <v>37</v>
      </c>
      <c r="P905" t="s">
        <v>26</v>
      </c>
      <c r="Q905">
        <v>22</v>
      </c>
      <c r="R90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5">
        <v>83</v>
      </c>
      <c r="T905" t="str" cm="1">
        <f t="array" ref="T905">_xlfn.IFS(EmployeeData[[#This Row],[Engagement Score]]&lt;50,"Low",EmployeeData[[#This Row],[Engagement Score]]
&lt;70,"Moderate",
EmployeeData[[#This Row],[Engagement Score]]&lt;85,"High",TRUE,"Very high")</f>
        <v>High</v>
      </c>
      <c r="U905">
        <v>2</v>
      </c>
      <c r="V905">
        <v>7.6</v>
      </c>
      <c r="W905" t="s">
        <v>27</v>
      </c>
      <c r="X905" t="s">
        <v>26</v>
      </c>
      <c r="Y905">
        <v>15</v>
      </c>
      <c r="Z905" t="s">
        <v>26</v>
      </c>
      <c r="AA905">
        <f>IF(EmployeeData[[#This Row],[Attrition]]="Yes",1,0)</f>
        <v>0</v>
      </c>
    </row>
    <row r="906" spans="1:27">
      <c r="A906" t="s">
        <v>957</v>
      </c>
      <c r="B906" t="str">
        <f>VLOOKUP(EmployeeData[[#This Row],[Employee ID]],GenderData[#All],2,FALSE)</f>
        <v>Male</v>
      </c>
      <c r="C906" t="s">
        <v>21</v>
      </c>
      <c r="D906" t="s">
        <v>22</v>
      </c>
      <c r="E906" t="s">
        <v>45</v>
      </c>
      <c r="F906" t="s">
        <v>32</v>
      </c>
      <c r="G906">
        <v>52</v>
      </c>
      <c r="H906" t="str">
        <f>IF(EmployeeData[[#This Row],[Age]]&lt;=31,"18-31",IF(EmployeeData[[#This Row],[Age]]&lt;=45,"32-45",IF(EmployeeData[[#This Row],[Age]]&lt;=59,"46-59",IF(EmployeeData[[#This Row],[Age]]&lt;=73,"60-73"))))</f>
        <v>46-59</v>
      </c>
      <c r="I906">
        <v>10.9</v>
      </c>
      <c r="J906"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06">
        <v>3.6</v>
      </c>
      <c r="L906" s="2">
        <v>69100</v>
      </c>
      <c r="M906" s="3">
        <v>1.0900000000000001</v>
      </c>
      <c r="N906" s="3" t="str">
        <f>IF(EmployeeData[[#This Row],[Compa-Ratio]]&lt;0.85,"less than 0.85",IF(EmployeeData[[#This Row],[Compa-Ratio]]&lt;1,"0.85-&lt;1.00",IF(EmployeeData[[#This Row],[Compa-Ratio]]&lt;1.15,"1.00-&lt;1.15",IF(EmployeeData[[#This Row],[Compa-Ratio]]&gt;=1.15,"1.15+"))))</f>
        <v>1.00-&lt;1.15</v>
      </c>
      <c r="O906" t="s">
        <v>53</v>
      </c>
      <c r="P906" t="s">
        <v>26</v>
      </c>
      <c r="Q906">
        <v>15</v>
      </c>
      <c r="R90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6">
        <v>80</v>
      </c>
      <c r="T906" t="str" cm="1">
        <f t="array" ref="T906">_xlfn.IFS(EmployeeData[[#This Row],[Engagement Score]]&lt;50,"Low",EmployeeData[[#This Row],[Engagement Score]]
&lt;70,"Moderate",
EmployeeData[[#This Row],[Engagement Score]]&lt;85,"High",TRUE,"Very high")</f>
        <v>High</v>
      </c>
      <c r="U906">
        <v>7</v>
      </c>
      <c r="V906">
        <v>5.3</v>
      </c>
      <c r="W906" t="s">
        <v>33</v>
      </c>
      <c r="X906" t="s">
        <v>26</v>
      </c>
      <c r="Y906">
        <v>20</v>
      </c>
      <c r="Z906" t="s">
        <v>26</v>
      </c>
      <c r="AA906">
        <f>IF(EmployeeData[[#This Row],[Attrition]]="Yes",1,0)</f>
        <v>0</v>
      </c>
    </row>
    <row r="907" spans="1:27">
      <c r="A907" t="s">
        <v>958</v>
      </c>
      <c r="B907" t="str">
        <f>VLOOKUP(EmployeeData[[#This Row],[Employee ID]],GenderData[#All],2,FALSE)</f>
        <v>Female</v>
      </c>
      <c r="C907" t="s">
        <v>29</v>
      </c>
      <c r="D907" t="s">
        <v>30</v>
      </c>
      <c r="E907" t="s">
        <v>23</v>
      </c>
      <c r="F907" t="s">
        <v>24</v>
      </c>
      <c r="G907">
        <v>45</v>
      </c>
      <c r="H907" t="str">
        <f>IF(EmployeeData[[#This Row],[Age]]&lt;=31,"18-31",IF(EmployeeData[[#This Row],[Age]]&lt;=45,"32-45",IF(EmployeeData[[#This Row],[Age]]&lt;=59,"46-59",IF(EmployeeData[[#This Row],[Age]]&lt;=73,"60-73"))))</f>
        <v>32-45</v>
      </c>
      <c r="I907">
        <v>10.1</v>
      </c>
      <c r="J90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07">
        <v>3.1</v>
      </c>
      <c r="L907" s="2">
        <v>41300</v>
      </c>
      <c r="M907" s="3">
        <v>0.87</v>
      </c>
      <c r="N907" s="3" t="str">
        <f>IF(EmployeeData[[#This Row],[Compa-Ratio]]&lt;0.85,"less than 0.85",IF(EmployeeData[[#This Row],[Compa-Ratio]]&lt;1,"0.85-&lt;1.00",IF(EmployeeData[[#This Row],[Compa-Ratio]]&lt;1.15,"1.00-&lt;1.15",IF(EmployeeData[[#This Row],[Compa-Ratio]]&gt;=1.15,"1.15+"))))</f>
        <v>0.85-&lt;1.00</v>
      </c>
      <c r="O907" t="s">
        <v>75</v>
      </c>
      <c r="P907" t="s">
        <v>38</v>
      </c>
      <c r="Q907">
        <v>18</v>
      </c>
      <c r="R90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7">
        <v>73</v>
      </c>
      <c r="T907" t="str" cm="1">
        <f t="array" ref="T907">_xlfn.IFS(EmployeeData[[#This Row],[Engagement Score]]&lt;50,"Low",EmployeeData[[#This Row],[Engagement Score]]
&lt;70,"Moderate",
EmployeeData[[#This Row],[Engagement Score]]&lt;85,"High",TRUE,"Very high")</f>
        <v>High</v>
      </c>
      <c r="U907">
        <v>3</v>
      </c>
      <c r="V907">
        <v>2.6</v>
      </c>
      <c r="W907" t="s">
        <v>50</v>
      </c>
      <c r="X907" t="s">
        <v>26</v>
      </c>
      <c r="Y907">
        <v>36</v>
      </c>
      <c r="Z907" t="s">
        <v>26</v>
      </c>
      <c r="AA907">
        <f>IF(EmployeeData[[#This Row],[Attrition]]="Yes",1,0)</f>
        <v>0</v>
      </c>
    </row>
    <row r="908" spans="1:27">
      <c r="A908" t="s">
        <v>959</v>
      </c>
      <c r="B908" t="str">
        <f>VLOOKUP(EmployeeData[[#This Row],[Employee ID]],GenderData[#All],2,FALSE)</f>
        <v>Female</v>
      </c>
      <c r="C908" t="s">
        <v>52</v>
      </c>
      <c r="D908" t="s">
        <v>30</v>
      </c>
      <c r="E908" t="s">
        <v>45</v>
      </c>
      <c r="F908" t="s">
        <v>59</v>
      </c>
      <c r="G908">
        <v>52</v>
      </c>
      <c r="H908" t="str">
        <f>IF(EmployeeData[[#This Row],[Age]]&lt;=31,"18-31",IF(EmployeeData[[#This Row],[Age]]&lt;=45,"32-45",IF(EmployeeData[[#This Row],[Age]]&lt;=59,"46-59",IF(EmployeeData[[#This Row],[Age]]&lt;=73,"60-73"))))</f>
        <v>46-59</v>
      </c>
      <c r="I908">
        <v>0.8</v>
      </c>
      <c r="J90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08">
        <v>0.8</v>
      </c>
      <c r="L908" s="2">
        <v>103200</v>
      </c>
      <c r="M908" s="3">
        <v>1.0900000000000001</v>
      </c>
      <c r="N908" s="3" t="str">
        <f>IF(EmployeeData[[#This Row],[Compa-Ratio]]&lt;0.85,"less than 0.85",IF(EmployeeData[[#This Row],[Compa-Ratio]]&lt;1,"0.85-&lt;1.00",IF(EmployeeData[[#This Row],[Compa-Ratio]]&lt;1.15,"1.00-&lt;1.15",IF(EmployeeData[[#This Row],[Compa-Ratio]]&gt;=1.15,"1.15+"))))</f>
        <v>1.00-&lt;1.15</v>
      </c>
      <c r="O908" t="s">
        <v>25</v>
      </c>
      <c r="P908" t="s">
        <v>26</v>
      </c>
      <c r="Q908">
        <v>7</v>
      </c>
      <c r="R90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08">
        <v>59</v>
      </c>
      <c r="T908" t="str" cm="1">
        <f t="array" ref="T908">_xlfn.IFS(EmployeeData[[#This Row],[Engagement Score]]&lt;50,"Low",EmployeeData[[#This Row],[Engagement Score]]
&lt;70,"Moderate",
EmployeeData[[#This Row],[Engagement Score]]&lt;85,"High",TRUE,"Very high")</f>
        <v>Moderate</v>
      </c>
      <c r="U908">
        <v>13</v>
      </c>
      <c r="V908">
        <v>4.0999999999999996</v>
      </c>
      <c r="W908" t="s">
        <v>33</v>
      </c>
      <c r="X908" t="s">
        <v>38</v>
      </c>
      <c r="Y908">
        <v>15</v>
      </c>
      <c r="Z908" t="s">
        <v>26</v>
      </c>
      <c r="AA908">
        <f>IF(EmployeeData[[#This Row],[Attrition]]="Yes",1,0)</f>
        <v>0</v>
      </c>
    </row>
    <row r="909" spans="1:27">
      <c r="A909" t="s">
        <v>960</v>
      </c>
      <c r="B909" t="str">
        <f>VLOOKUP(EmployeeData[[#This Row],[Employee ID]],GenderData[#All],2,FALSE)</f>
        <v>Female</v>
      </c>
      <c r="C909" t="s">
        <v>66</v>
      </c>
      <c r="D909" t="s">
        <v>67</v>
      </c>
      <c r="E909" t="s">
        <v>23</v>
      </c>
      <c r="F909" t="s">
        <v>24</v>
      </c>
      <c r="G909">
        <v>33</v>
      </c>
      <c r="H909" t="str">
        <f>IF(EmployeeData[[#This Row],[Age]]&lt;=31,"18-31",IF(EmployeeData[[#This Row],[Age]]&lt;=45,"32-45",IF(EmployeeData[[#This Row],[Age]]&lt;=59,"46-59",IF(EmployeeData[[#This Row],[Age]]&lt;=73,"60-73"))))</f>
        <v>32-45</v>
      </c>
      <c r="I909">
        <v>2.6</v>
      </c>
      <c r="J90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09">
        <v>2.6</v>
      </c>
      <c r="L909" s="2">
        <v>43400</v>
      </c>
      <c r="M909" s="3">
        <v>0.88</v>
      </c>
      <c r="N909" s="3" t="str">
        <f>IF(EmployeeData[[#This Row],[Compa-Ratio]]&lt;0.85,"less than 0.85",IF(EmployeeData[[#This Row],[Compa-Ratio]]&lt;1,"0.85-&lt;1.00",IF(EmployeeData[[#This Row],[Compa-Ratio]]&lt;1.15,"1.00-&lt;1.15",IF(EmployeeData[[#This Row],[Compa-Ratio]]&gt;=1.15,"1.15+"))))</f>
        <v>0.85-&lt;1.00</v>
      </c>
      <c r="O909" t="s">
        <v>37</v>
      </c>
      <c r="P909" t="s">
        <v>38</v>
      </c>
      <c r="Q909">
        <v>17</v>
      </c>
      <c r="R90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09">
        <v>72</v>
      </c>
      <c r="T909" t="str" cm="1">
        <f t="array" ref="T909">_xlfn.IFS(EmployeeData[[#This Row],[Engagement Score]]&lt;50,"Low",EmployeeData[[#This Row],[Engagement Score]]
&lt;70,"Moderate",
EmployeeData[[#This Row],[Engagement Score]]&lt;85,"High",TRUE,"Very high")</f>
        <v>High</v>
      </c>
      <c r="U909">
        <v>2</v>
      </c>
      <c r="V909">
        <v>0.8</v>
      </c>
      <c r="W909" t="s">
        <v>33</v>
      </c>
      <c r="X909" t="s">
        <v>26</v>
      </c>
      <c r="Y909">
        <v>31</v>
      </c>
      <c r="Z909" t="s">
        <v>26</v>
      </c>
      <c r="AA909">
        <f>IF(EmployeeData[[#This Row],[Attrition]]="Yes",1,0)</f>
        <v>0</v>
      </c>
    </row>
    <row r="910" spans="1:27">
      <c r="A910" t="s">
        <v>961</v>
      </c>
      <c r="B910" t="str">
        <f>VLOOKUP(EmployeeData[[#This Row],[Employee ID]],GenderData[#All],2,FALSE)</f>
        <v>Female</v>
      </c>
      <c r="C910" t="s">
        <v>43</v>
      </c>
      <c r="D910" t="s">
        <v>44</v>
      </c>
      <c r="E910" t="s">
        <v>23</v>
      </c>
      <c r="F910" t="s">
        <v>24</v>
      </c>
      <c r="G910">
        <v>37</v>
      </c>
      <c r="H910" t="str">
        <f>IF(EmployeeData[[#This Row],[Age]]&lt;=31,"18-31",IF(EmployeeData[[#This Row],[Age]]&lt;=45,"32-45",IF(EmployeeData[[#This Row],[Age]]&lt;=59,"46-59",IF(EmployeeData[[#This Row],[Age]]&lt;=73,"60-73"))))</f>
        <v>32-45</v>
      </c>
      <c r="I910">
        <v>1.6</v>
      </c>
      <c r="J91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10">
        <v>1.6</v>
      </c>
      <c r="L910" s="2">
        <v>46900</v>
      </c>
      <c r="M910" s="3">
        <v>1.01</v>
      </c>
      <c r="N910" s="3" t="str">
        <f>IF(EmployeeData[[#This Row],[Compa-Ratio]]&lt;0.85,"less than 0.85",IF(EmployeeData[[#This Row],[Compa-Ratio]]&lt;1,"0.85-&lt;1.00",IF(EmployeeData[[#This Row],[Compa-Ratio]]&lt;1.15,"1.00-&lt;1.15",IF(EmployeeData[[#This Row],[Compa-Ratio]]&gt;=1.15,"1.15+"))))</f>
        <v>1.00-&lt;1.15</v>
      </c>
      <c r="O910" t="s">
        <v>25</v>
      </c>
      <c r="P910" t="s">
        <v>38</v>
      </c>
      <c r="Q910">
        <v>12</v>
      </c>
      <c r="R91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10">
        <v>89</v>
      </c>
      <c r="T910" t="str" cm="1">
        <f t="array" ref="T910">_xlfn.IFS(EmployeeData[[#This Row],[Engagement Score]]&lt;50,"Low",EmployeeData[[#This Row],[Engagement Score]]
&lt;70,"Moderate",
EmployeeData[[#This Row],[Engagement Score]]&lt;85,"High",TRUE,"Very high")</f>
        <v>Very high</v>
      </c>
      <c r="U910">
        <v>5</v>
      </c>
      <c r="V910">
        <v>10.1</v>
      </c>
      <c r="W910" t="s">
        <v>33</v>
      </c>
      <c r="X910" t="s">
        <v>38</v>
      </c>
      <c r="Y910">
        <v>12</v>
      </c>
      <c r="Z910" t="s">
        <v>26</v>
      </c>
      <c r="AA910">
        <f>IF(EmployeeData[[#This Row],[Attrition]]="Yes",1,0)</f>
        <v>0</v>
      </c>
    </row>
    <row r="911" spans="1:27">
      <c r="A911" t="s">
        <v>962</v>
      </c>
      <c r="B911" t="str">
        <f>VLOOKUP(EmployeeData[[#This Row],[Employee ID]],GenderData[#All],2,FALSE)</f>
        <v>Female</v>
      </c>
      <c r="C911" t="s">
        <v>21</v>
      </c>
      <c r="D911" t="s">
        <v>22</v>
      </c>
      <c r="E911" t="s">
        <v>23</v>
      </c>
      <c r="F911" t="s">
        <v>24</v>
      </c>
      <c r="G911">
        <v>29</v>
      </c>
      <c r="H911" t="str">
        <f>IF(EmployeeData[[#This Row],[Age]]&lt;=31,"18-31",IF(EmployeeData[[#This Row],[Age]]&lt;=45,"32-45",IF(EmployeeData[[#This Row],[Age]]&lt;=59,"46-59",IF(EmployeeData[[#This Row],[Age]]&lt;=73,"60-73"))))</f>
        <v>18-31</v>
      </c>
      <c r="I911">
        <v>6.5</v>
      </c>
      <c r="J91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11">
        <v>1.1000000000000001</v>
      </c>
      <c r="L911" s="2">
        <v>42600</v>
      </c>
      <c r="M911" s="3">
        <v>0.87</v>
      </c>
      <c r="N911" s="3" t="str">
        <f>IF(EmployeeData[[#This Row],[Compa-Ratio]]&lt;0.85,"less than 0.85",IF(EmployeeData[[#This Row],[Compa-Ratio]]&lt;1,"0.85-&lt;1.00",IF(EmployeeData[[#This Row],[Compa-Ratio]]&lt;1.15,"1.00-&lt;1.15",IF(EmployeeData[[#This Row],[Compa-Ratio]]&gt;=1.15,"1.15+"))))</f>
        <v>0.85-&lt;1.00</v>
      </c>
      <c r="O911" t="s">
        <v>37</v>
      </c>
      <c r="P911" t="s">
        <v>26</v>
      </c>
      <c r="Q911">
        <v>9</v>
      </c>
      <c r="R91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11">
        <v>52</v>
      </c>
      <c r="T911" t="str" cm="1">
        <f t="array" ref="T911">_xlfn.IFS(EmployeeData[[#This Row],[Engagement Score]]&lt;50,"Low",EmployeeData[[#This Row],[Engagement Score]]
&lt;70,"Moderate",
EmployeeData[[#This Row],[Engagement Score]]&lt;85,"High",TRUE,"Very high")</f>
        <v>Moderate</v>
      </c>
      <c r="U911">
        <v>2</v>
      </c>
      <c r="V911">
        <v>1.3</v>
      </c>
      <c r="W911" t="s">
        <v>27</v>
      </c>
      <c r="X911" t="s">
        <v>26</v>
      </c>
      <c r="Y911">
        <v>22</v>
      </c>
      <c r="Z911" t="s">
        <v>26</v>
      </c>
      <c r="AA911">
        <f>IF(EmployeeData[[#This Row],[Attrition]]="Yes",1,0)</f>
        <v>0</v>
      </c>
    </row>
    <row r="912" spans="1:27">
      <c r="A912" t="s">
        <v>963</v>
      </c>
      <c r="B912" t="str">
        <f>VLOOKUP(EmployeeData[[#This Row],[Employee ID]],GenderData[#All],2,FALSE)</f>
        <v>Female</v>
      </c>
      <c r="C912" t="s">
        <v>40</v>
      </c>
      <c r="D912" t="s">
        <v>40</v>
      </c>
      <c r="E912" t="s">
        <v>55</v>
      </c>
      <c r="F912" t="s">
        <v>24</v>
      </c>
      <c r="G912">
        <v>32</v>
      </c>
      <c r="H912" t="str">
        <f>IF(EmployeeData[[#This Row],[Age]]&lt;=31,"18-31",IF(EmployeeData[[#This Row],[Age]]&lt;=45,"32-45",IF(EmployeeData[[#This Row],[Age]]&lt;=59,"46-59",IF(EmployeeData[[#This Row],[Age]]&lt;=73,"60-73"))))</f>
        <v>32-45</v>
      </c>
      <c r="I912">
        <v>4.8</v>
      </c>
      <c r="J91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12">
        <v>3.1</v>
      </c>
      <c r="L912" s="2">
        <v>52300</v>
      </c>
      <c r="M912" s="3">
        <v>1.1399999999999999</v>
      </c>
      <c r="N912" s="3" t="str">
        <f>IF(EmployeeData[[#This Row],[Compa-Ratio]]&lt;0.85,"less than 0.85",IF(EmployeeData[[#This Row],[Compa-Ratio]]&lt;1,"0.85-&lt;1.00",IF(EmployeeData[[#This Row],[Compa-Ratio]]&lt;1.15,"1.00-&lt;1.15",IF(EmployeeData[[#This Row],[Compa-Ratio]]&gt;=1.15,"1.15+"))))</f>
        <v>1.00-&lt;1.15</v>
      </c>
      <c r="O912" t="s">
        <v>25</v>
      </c>
      <c r="P912" t="s">
        <v>26</v>
      </c>
      <c r="Q912">
        <v>23</v>
      </c>
      <c r="R91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2">
        <v>77</v>
      </c>
      <c r="T912" t="str" cm="1">
        <f t="array" ref="T912">_xlfn.IFS(EmployeeData[[#This Row],[Engagement Score]]&lt;50,"Low",EmployeeData[[#This Row],[Engagement Score]]
&lt;70,"Moderate",
EmployeeData[[#This Row],[Engagement Score]]&lt;85,"High",TRUE,"Very high")</f>
        <v>High</v>
      </c>
      <c r="U912">
        <v>4</v>
      </c>
      <c r="V912">
        <v>3.9</v>
      </c>
      <c r="W912" t="s">
        <v>50</v>
      </c>
      <c r="X912" t="s">
        <v>38</v>
      </c>
      <c r="Y912">
        <v>28</v>
      </c>
      <c r="Z912" t="s">
        <v>38</v>
      </c>
      <c r="AA912">
        <f>IF(EmployeeData[[#This Row],[Attrition]]="Yes",1,0)</f>
        <v>1</v>
      </c>
    </row>
    <row r="913" spans="1:27">
      <c r="A913" t="s">
        <v>964</v>
      </c>
      <c r="B913" t="str">
        <f>VLOOKUP(EmployeeData[[#This Row],[Employee ID]],GenderData[#All],2,FALSE)</f>
        <v>Female</v>
      </c>
      <c r="C913" t="s">
        <v>43</v>
      </c>
      <c r="D913" t="s">
        <v>44</v>
      </c>
      <c r="E913" t="s">
        <v>23</v>
      </c>
      <c r="F913" t="s">
        <v>36</v>
      </c>
      <c r="G913">
        <v>30</v>
      </c>
      <c r="H913" t="str">
        <f>IF(EmployeeData[[#This Row],[Age]]&lt;=31,"18-31",IF(EmployeeData[[#This Row],[Age]]&lt;=45,"32-45",IF(EmployeeData[[#This Row],[Age]]&lt;=59,"46-59",IF(EmployeeData[[#This Row],[Age]]&lt;=73,"60-73"))))</f>
        <v>18-31</v>
      </c>
      <c r="I913">
        <v>1.7</v>
      </c>
      <c r="J913"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13">
        <v>0.3</v>
      </c>
      <c r="L913" s="2">
        <v>70800</v>
      </c>
      <c r="M913" s="3">
        <v>0.9</v>
      </c>
      <c r="N913" s="3" t="str">
        <f>IF(EmployeeData[[#This Row],[Compa-Ratio]]&lt;0.85,"less than 0.85",IF(EmployeeData[[#This Row],[Compa-Ratio]]&lt;1,"0.85-&lt;1.00",IF(EmployeeData[[#This Row],[Compa-Ratio]]&lt;1.15,"1.00-&lt;1.15",IF(EmployeeData[[#This Row],[Compa-Ratio]]&gt;=1.15,"1.15+"))))</f>
        <v>0.85-&lt;1.00</v>
      </c>
      <c r="O913" t="s">
        <v>53</v>
      </c>
      <c r="P913" t="s">
        <v>26</v>
      </c>
      <c r="Q913">
        <v>2</v>
      </c>
      <c r="R913"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13">
        <v>100</v>
      </c>
      <c r="T913" t="str" cm="1">
        <f t="array" ref="T913">_xlfn.IFS(EmployeeData[[#This Row],[Engagement Score]]&lt;50,"Low",EmployeeData[[#This Row],[Engagement Score]]
&lt;70,"Moderate",
EmployeeData[[#This Row],[Engagement Score]]&lt;85,"High",TRUE,"Very high")</f>
        <v>Very high</v>
      </c>
      <c r="U913">
        <v>1</v>
      </c>
      <c r="V913">
        <v>2.9</v>
      </c>
      <c r="W913" t="s">
        <v>33</v>
      </c>
      <c r="X913" t="s">
        <v>26</v>
      </c>
      <c r="Y913">
        <v>12</v>
      </c>
      <c r="Z913" t="s">
        <v>26</v>
      </c>
      <c r="AA913">
        <f>IF(EmployeeData[[#This Row],[Attrition]]="Yes",1,0)</f>
        <v>0</v>
      </c>
    </row>
    <row r="914" spans="1:27">
      <c r="A914" t="s">
        <v>965</v>
      </c>
      <c r="B914" t="str">
        <f>VLOOKUP(EmployeeData[[#This Row],[Employee ID]],GenderData[#All],2,FALSE)</f>
        <v>Male</v>
      </c>
      <c r="C914" t="s">
        <v>40</v>
      </c>
      <c r="D914" t="s">
        <v>40</v>
      </c>
      <c r="E914" t="s">
        <v>23</v>
      </c>
      <c r="F914" t="s">
        <v>59</v>
      </c>
      <c r="G914">
        <v>26</v>
      </c>
      <c r="H914" t="str">
        <f>IF(EmployeeData[[#This Row],[Age]]&lt;=31,"18-31",IF(EmployeeData[[#This Row],[Age]]&lt;=45,"32-45",IF(EmployeeData[[#This Row],[Age]]&lt;=59,"46-59",IF(EmployeeData[[#This Row],[Age]]&lt;=73,"60-73"))))</f>
        <v>18-31</v>
      </c>
      <c r="I914">
        <v>2</v>
      </c>
      <c r="J91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14">
        <v>2</v>
      </c>
      <c r="L914" s="2">
        <v>104000</v>
      </c>
      <c r="M914" s="3">
        <v>1.04</v>
      </c>
      <c r="N914" s="3" t="str">
        <f>IF(EmployeeData[[#This Row],[Compa-Ratio]]&lt;0.85,"less than 0.85",IF(EmployeeData[[#This Row],[Compa-Ratio]]&lt;1,"0.85-&lt;1.00",IF(EmployeeData[[#This Row],[Compa-Ratio]]&lt;1.15,"1.00-&lt;1.15",IF(EmployeeData[[#This Row],[Compa-Ratio]]&gt;=1.15,"1.15+"))))</f>
        <v>1.00-&lt;1.15</v>
      </c>
      <c r="O914" t="s">
        <v>25</v>
      </c>
      <c r="P914" t="s">
        <v>38</v>
      </c>
      <c r="Q914">
        <v>21</v>
      </c>
      <c r="R91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4">
        <v>90</v>
      </c>
      <c r="T914" t="str" cm="1">
        <f t="array" ref="T914">_xlfn.IFS(EmployeeData[[#This Row],[Engagement Score]]&lt;50,"Low",EmployeeData[[#This Row],[Engagement Score]]
&lt;70,"Moderate",
EmployeeData[[#This Row],[Engagement Score]]&lt;85,"High",TRUE,"Very high")</f>
        <v>Very high</v>
      </c>
      <c r="U914">
        <v>1</v>
      </c>
      <c r="V914">
        <v>0.7</v>
      </c>
      <c r="W914" t="s">
        <v>50</v>
      </c>
      <c r="X914" t="s">
        <v>26</v>
      </c>
      <c r="Y914">
        <v>8</v>
      </c>
      <c r="Z914" t="s">
        <v>26</v>
      </c>
      <c r="AA914">
        <f>IF(EmployeeData[[#This Row],[Attrition]]="Yes",1,0)</f>
        <v>0</v>
      </c>
    </row>
    <row r="915" spans="1:27">
      <c r="A915" t="s">
        <v>966</v>
      </c>
      <c r="B915" t="str">
        <f>VLOOKUP(EmployeeData[[#This Row],[Employee ID]],GenderData[#All],2,FALSE)</f>
        <v>Female</v>
      </c>
      <c r="C915" t="s">
        <v>21</v>
      </c>
      <c r="D915" t="s">
        <v>22</v>
      </c>
      <c r="E915" t="s">
        <v>23</v>
      </c>
      <c r="F915" t="s">
        <v>24</v>
      </c>
      <c r="G915">
        <v>50</v>
      </c>
      <c r="H915" t="str">
        <f>IF(EmployeeData[[#This Row],[Age]]&lt;=31,"18-31",IF(EmployeeData[[#This Row],[Age]]&lt;=45,"32-45",IF(EmployeeData[[#This Row],[Age]]&lt;=59,"46-59",IF(EmployeeData[[#This Row],[Age]]&lt;=73,"60-73"))))</f>
        <v>46-59</v>
      </c>
      <c r="I915">
        <v>8.6999999999999993</v>
      </c>
      <c r="J91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15">
        <v>4.5999999999999996</v>
      </c>
      <c r="L915" s="2">
        <v>46200</v>
      </c>
      <c r="M915" s="3">
        <v>0.98</v>
      </c>
      <c r="N915" s="3" t="str">
        <f>IF(EmployeeData[[#This Row],[Compa-Ratio]]&lt;0.85,"less than 0.85",IF(EmployeeData[[#This Row],[Compa-Ratio]]&lt;1,"0.85-&lt;1.00",IF(EmployeeData[[#This Row],[Compa-Ratio]]&lt;1.15,"1.00-&lt;1.15",IF(EmployeeData[[#This Row],[Compa-Ratio]]&gt;=1.15,"1.15+"))))</f>
        <v>0.85-&lt;1.00</v>
      </c>
      <c r="O915" t="s">
        <v>37</v>
      </c>
      <c r="P915" t="s">
        <v>38</v>
      </c>
      <c r="Q915">
        <v>22</v>
      </c>
      <c r="R91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5">
        <v>91</v>
      </c>
      <c r="T915" t="str" cm="1">
        <f t="array" ref="T915">_xlfn.IFS(EmployeeData[[#This Row],[Engagement Score]]&lt;50,"Low",EmployeeData[[#This Row],[Engagement Score]]
&lt;70,"Moderate",
EmployeeData[[#This Row],[Engagement Score]]&lt;85,"High",TRUE,"Very high")</f>
        <v>Very high</v>
      </c>
      <c r="U915">
        <v>17</v>
      </c>
      <c r="V915">
        <v>1.3</v>
      </c>
      <c r="W915" t="s">
        <v>33</v>
      </c>
      <c r="X915" t="s">
        <v>26</v>
      </c>
      <c r="Y915">
        <v>30</v>
      </c>
      <c r="Z915" t="s">
        <v>26</v>
      </c>
      <c r="AA915">
        <f>IF(EmployeeData[[#This Row],[Attrition]]="Yes",1,0)</f>
        <v>0</v>
      </c>
    </row>
    <row r="916" spans="1:27">
      <c r="A916" t="s">
        <v>967</v>
      </c>
      <c r="B916" t="str">
        <f>VLOOKUP(EmployeeData[[#This Row],[Employee ID]],GenderData[#All],2,FALSE)</f>
        <v>Male</v>
      </c>
      <c r="C916" t="s">
        <v>40</v>
      </c>
      <c r="D916" t="s">
        <v>40</v>
      </c>
      <c r="E916" t="s">
        <v>41</v>
      </c>
      <c r="F916" t="s">
        <v>24</v>
      </c>
      <c r="G916">
        <v>21</v>
      </c>
      <c r="H916" t="str">
        <f>IF(EmployeeData[[#This Row],[Age]]&lt;=31,"18-31",IF(EmployeeData[[#This Row],[Age]]&lt;=45,"32-45",IF(EmployeeData[[#This Row],[Age]]&lt;=59,"46-59",IF(EmployeeData[[#This Row],[Age]]&lt;=73,"60-73"))))</f>
        <v>18-31</v>
      </c>
      <c r="I916">
        <v>2.8</v>
      </c>
      <c r="J91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16">
        <v>0.2</v>
      </c>
      <c r="L916" s="2">
        <v>47400</v>
      </c>
      <c r="M916" s="3">
        <v>0.97</v>
      </c>
      <c r="N916" s="3" t="str">
        <f>IF(EmployeeData[[#This Row],[Compa-Ratio]]&lt;0.85,"less than 0.85",IF(EmployeeData[[#This Row],[Compa-Ratio]]&lt;1,"0.85-&lt;1.00",IF(EmployeeData[[#This Row],[Compa-Ratio]]&lt;1.15,"1.00-&lt;1.15",IF(EmployeeData[[#This Row],[Compa-Ratio]]&gt;=1.15,"1.15+"))))</f>
        <v>0.85-&lt;1.00</v>
      </c>
      <c r="O916" t="s">
        <v>37</v>
      </c>
      <c r="P916" t="s">
        <v>26</v>
      </c>
      <c r="Q916">
        <v>8</v>
      </c>
      <c r="R91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16">
        <v>75</v>
      </c>
      <c r="T916" t="str" cm="1">
        <f t="array" ref="T916">_xlfn.IFS(EmployeeData[[#This Row],[Engagement Score]]&lt;50,"Low",EmployeeData[[#This Row],[Engagement Score]]
&lt;70,"Moderate",
EmployeeData[[#This Row],[Engagement Score]]&lt;85,"High",TRUE,"Very high")</f>
        <v>High</v>
      </c>
      <c r="U916">
        <v>4</v>
      </c>
      <c r="V916">
        <v>5.8</v>
      </c>
      <c r="W916" t="s">
        <v>33</v>
      </c>
      <c r="X916" t="s">
        <v>38</v>
      </c>
      <c r="Y916">
        <v>37</v>
      </c>
      <c r="Z916" t="s">
        <v>26</v>
      </c>
      <c r="AA916">
        <f>IF(EmployeeData[[#This Row],[Attrition]]="Yes",1,0)</f>
        <v>0</v>
      </c>
    </row>
    <row r="917" spans="1:27">
      <c r="A917" t="s">
        <v>968</v>
      </c>
      <c r="B917" t="str">
        <f>VLOOKUP(EmployeeData[[#This Row],[Employee ID]],GenderData[#All],2,FALSE)</f>
        <v>Male</v>
      </c>
      <c r="C917" t="s">
        <v>21</v>
      </c>
      <c r="D917" t="s">
        <v>22</v>
      </c>
      <c r="E917" t="s">
        <v>45</v>
      </c>
      <c r="F917" t="s">
        <v>32</v>
      </c>
      <c r="G917">
        <v>50</v>
      </c>
      <c r="H917" t="str">
        <f>IF(EmployeeData[[#This Row],[Age]]&lt;=31,"18-31",IF(EmployeeData[[#This Row],[Age]]&lt;=45,"32-45",IF(EmployeeData[[#This Row],[Age]]&lt;=59,"46-59",IF(EmployeeData[[#This Row],[Age]]&lt;=73,"60-73"))))</f>
        <v>46-59</v>
      </c>
      <c r="I917">
        <v>0.5</v>
      </c>
      <c r="J917"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17">
        <v>0.5</v>
      </c>
      <c r="L917" s="2">
        <v>63000</v>
      </c>
      <c r="M917" s="3">
        <v>0.99</v>
      </c>
      <c r="N917" s="3" t="str">
        <f>IF(EmployeeData[[#This Row],[Compa-Ratio]]&lt;0.85,"less than 0.85",IF(EmployeeData[[#This Row],[Compa-Ratio]]&lt;1,"0.85-&lt;1.00",IF(EmployeeData[[#This Row],[Compa-Ratio]]&lt;1.15,"1.00-&lt;1.15",IF(EmployeeData[[#This Row],[Compa-Ratio]]&gt;=1.15,"1.15+"))))</f>
        <v>0.85-&lt;1.00</v>
      </c>
      <c r="O917" t="s">
        <v>25</v>
      </c>
      <c r="P917" t="s">
        <v>26</v>
      </c>
      <c r="Q917">
        <v>9</v>
      </c>
      <c r="R917"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17">
        <v>84</v>
      </c>
      <c r="T917" t="str" cm="1">
        <f t="array" ref="T917">_xlfn.IFS(EmployeeData[[#This Row],[Engagement Score]]&lt;50,"Low",EmployeeData[[#This Row],[Engagement Score]]
&lt;70,"Moderate",
EmployeeData[[#This Row],[Engagement Score]]&lt;85,"High",TRUE,"Very high")</f>
        <v>High</v>
      </c>
      <c r="U917">
        <v>3</v>
      </c>
      <c r="V917">
        <v>2.4</v>
      </c>
      <c r="W917" t="s">
        <v>33</v>
      </c>
      <c r="X917" t="s">
        <v>26</v>
      </c>
      <c r="Y917">
        <v>23</v>
      </c>
      <c r="Z917" t="s">
        <v>26</v>
      </c>
      <c r="AA917">
        <f>IF(EmployeeData[[#This Row],[Attrition]]="Yes",1,0)</f>
        <v>0</v>
      </c>
    </row>
    <row r="918" spans="1:27">
      <c r="A918" t="s">
        <v>969</v>
      </c>
      <c r="B918" t="str">
        <f>VLOOKUP(EmployeeData[[#This Row],[Employee ID]],GenderData[#All],2,FALSE)</f>
        <v>Male</v>
      </c>
      <c r="C918" t="s">
        <v>66</v>
      </c>
      <c r="D918" t="s">
        <v>67</v>
      </c>
      <c r="E918" t="s">
        <v>45</v>
      </c>
      <c r="F918" t="s">
        <v>36</v>
      </c>
      <c r="G918">
        <v>49</v>
      </c>
      <c r="H918" t="str">
        <f>IF(EmployeeData[[#This Row],[Age]]&lt;=31,"18-31",IF(EmployeeData[[#This Row],[Age]]&lt;=45,"32-45",IF(EmployeeData[[#This Row],[Age]]&lt;=59,"46-59",IF(EmployeeData[[#This Row],[Age]]&lt;=73,"60-73"))))</f>
        <v>46-59</v>
      </c>
      <c r="I918">
        <v>1.6</v>
      </c>
      <c r="J91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18">
        <v>1.6</v>
      </c>
      <c r="L918" s="2">
        <v>71500</v>
      </c>
      <c r="M918" s="3">
        <v>0.9</v>
      </c>
      <c r="N918" s="3" t="str">
        <f>IF(EmployeeData[[#This Row],[Compa-Ratio]]&lt;0.85,"less than 0.85",IF(EmployeeData[[#This Row],[Compa-Ratio]]&lt;1,"0.85-&lt;1.00",IF(EmployeeData[[#This Row],[Compa-Ratio]]&lt;1.15,"1.00-&lt;1.15",IF(EmployeeData[[#This Row],[Compa-Ratio]]&gt;=1.15,"1.15+"))))</f>
        <v>0.85-&lt;1.00</v>
      </c>
      <c r="O918" t="s">
        <v>25</v>
      </c>
      <c r="P918" t="s">
        <v>26</v>
      </c>
      <c r="Q918">
        <v>14</v>
      </c>
      <c r="R91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8">
        <v>63</v>
      </c>
      <c r="T918" t="str" cm="1">
        <f t="array" ref="T918">_xlfn.IFS(EmployeeData[[#This Row],[Engagement Score]]&lt;50,"Low",EmployeeData[[#This Row],[Engagement Score]]
&lt;70,"Moderate",
EmployeeData[[#This Row],[Engagement Score]]&lt;85,"High",TRUE,"Very high")</f>
        <v>Moderate</v>
      </c>
      <c r="U918">
        <v>1</v>
      </c>
      <c r="V918">
        <v>1.2</v>
      </c>
      <c r="W918" t="s">
        <v>50</v>
      </c>
      <c r="X918" t="s">
        <v>26</v>
      </c>
      <c r="Y918">
        <v>19</v>
      </c>
      <c r="Z918" t="s">
        <v>26</v>
      </c>
      <c r="AA918">
        <f>IF(EmployeeData[[#This Row],[Attrition]]="Yes",1,0)</f>
        <v>0</v>
      </c>
    </row>
    <row r="919" spans="1:27">
      <c r="A919" t="s">
        <v>970</v>
      </c>
      <c r="B919" t="str">
        <f>VLOOKUP(EmployeeData[[#This Row],[Employee ID]],GenderData[#All],2,FALSE)</f>
        <v>Male</v>
      </c>
      <c r="C919" t="s">
        <v>29</v>
      </c>
      <c r="D919" t="s">
        <v>30</v>
      </c>
      <c r="E919" t="s">
        <v>45</v>
      </c>
      <c r="F919" t="s">
        <v>32</v>
      </c>
      <c r="G919">
        <v>42</v>
      </c>
      <c r="H919" t="str">
        <f>IF(EmployeeData[[#This Row],[Age]]&lt;=31,"18-31",IF(EmployeeData[[#This Row],[Age]]&lt;=45,"32-45",IF(EmployeeData[[#This Row],[Age]]&lt;=59,"46-59",IF(EmployeeData[[#This Row],[Age]]&lt;=73,"60-73"))))</f>
        <v>32-45</v>
      </c>
      <c r="I919">
        <v>12.4</v>
      </c>
      <c r="J91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19">
        <v>2.7</v>
      </c>
      <c r="L919" s="2">
        <v>63400</v>
      </c>
      <c r="M919" s="3">
        <v>1.02</v>
      </c>
      <c r="N919" s="3" t="str">
        <f>IF(EmployeeData[[#This Row],[Compa-Ratio]]&lt;0.85,"less than 0.85",IF(EmployeeData[[#This Row],[Compa-Ratio]]&lt;1,"0.85-&lt;1.00",IF(EmployeeData[[#This Row],[Compa-Ratio]]&lt;1.15,"1.00-&lt;1.15",IF(EmployeeData[[#This Row],[Compa-Ratio]]&gt;=1.15,"1.15+"))))</f>
        <v>1.00-&lt;1.15</v>
      </c>
      <c r="O919" t="s">
        <v>25</v>
      </c>
      <c r="P919" t="s">
        <v>26</v>
      </c>
      <c r="Q919">
        <v>19</v>
      </c>
      <c r="R91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19">
        <v>82</v>
      </c>
      <c r="T919" t="str" cm="1">
        <f t="array" ref="T919">_xlfn.IFS(EmployeeData[[#This Row],[Engagement Score]]&lt;50,"Low",EmployeeData[[#This Row],[Engagement Score]]
&lt;70,"Moderate",
EmployeeData[[#This Row],[Engagement Score]]&lt;85,"High",TRUE,"Very high")</f>
        <v>High</v>
      </c>
      <c r="U919">
        <v>2</v>
      </c>
      <c r="V919">
        <v>2.1</v>
      </c>
      <c r="W919" t="s">
        <v>50</v>
      </c>
      <c r="X919" t="s">
        <v>38</v>
      </c>
      <c r="Y919">
        <v>26</v>
      </c>
      <c r="Z919" t="s">
        <v>26</v>
      </c>
      <c r="AA919">
        <f>IF(EmployeeData[[#This Row],[Attrition]]="Yes",1,0)</f>
        <v>0</v>
      </c>
    </row>
    <row r="920" spans="1:27">
      <c r="A920" t="s">
        <v>971</v>
      </c>
      <c r="B920" t="str">
        <f>VLOOKUP(EmployeeData[[#This Row],[Employee ID]],GenderData[#All],2,FALSE)</f>
        <v>Female</v>
      </c>
      <c r="C920" t="s">
        <v>52</v>
      </c>
      <c r="D920" t="s">
        <v>30</v>
      </c>
      <c r="E920" t="s">
        <v>23</v>
      </c>
      <c r="F920" t="s">
        <v>24</v>
      </c>
      <c r="G920">
        <v>28</v>
      </c>
      <c r="H920" t="str">
        <f>IF(EmployeeData[[#This Row],[Age]]&lt;=31,"18-31",IF(EmployeeData[[#This Row],[Age]]&lt;=45,"32-45",IF(EmployeeData[[#This Row],[Age]]&lt;=59,"46-59",IF(EmployeeData[[#This Row],[Age]]&lt;=73,"60-73"))))</f>
        <v>18-31</v>
      </c>
      <c r="I920">
        <v>7.6</v>
      </c>
      <c r="J92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0">
        <v>0.6</v>
      </c>
      <c r="L920" s="2">
        <v>56100</v>
      </c>
      <c r="M920" s="3">
        <v>1.21</v>
      </c>
      <c r="N920" s="3" t="str">
        <f>IF(EmployeeData[[#This Row],[Compa-Ratio]]&lt;0.85,"less than 0.85",IF(EmployeeData[[#This Row],[Compa-Ratio]]&lt;1,"0.85-&lt;1.00",IF(EmployeeData[[#This Row],[Compa-Ratio]]&lt;1.15,"1.00-&lt;1.15",IF(EmployeeData[[#This Row],[Compa-Ratio]]&gt;=1.15,"1.15+"))))</f>
        <v>1.15+</v>
      </c>
      <c r="O920" t="s">
        <v>37</v>
      </c>
      <c r="P920" t="s">
        <v>26</v>
      </c>
      <c r="Q920">
        <v>15</v>
      </c>
      <c r="R92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20">
        <v>80</v>
      </c>
      <c r="T920" t="str" cm="1">
        <f t="array" ref="T920">_xlfn.IFS(EmployeeData[[#This Row],[Engagement Score]]&lt;50,"Low",EmployeeData[[#This Row],[Engagement Score]]
&lt;70,"Moderate",
EmployeeData[[#This Row],[Engagement Score]]&lt;85,"High",TRUE,"Very high")</f>
        <v>High</v>
      </c>
      <c r="U920">
        <v>16</v>
      </c>
      <c r="V920">
        <v>1.2</v>
      </c>
      <c r="W920" t="s">
        <v>50</v>
      </c>
      <c r="X920" t="s">
        <v>26</v>
      </c>
      <c r="Y920">
        <v>25</v>
      </c>
      <c r="Z920" t="s">
        <v>26</v>
      </c>
      <c r="AA920">
        <f>IF(EmployeeData[[#This Row],[Attrition]]="Yes",1,0)</f>
        <v>0</v>
      </c>
    </row>
    <row r="921" spans="1:27">
      <c r="A921" t="s">
        <v>972</v>
      </c>
      <c r="B921" t="str">
        <f>VLOOKUP(EmployeeData[[#This Row],[Employee ID]],GenderData[#All],2,FALSE)</f>
        <v>Female</v>
      </c>
      <c r="C921" t="s">
        <v>43</v>
      </c>
      <c r="D921" t="s">
        <v>44</v>
      </c>
      <c r="E921" t="s">
        <v>45</v>
      </c>
      <c r="F921" t="s">
        <v>24</v>
      </c>
      <c r="G921">
        <v>24</v>
      </c>
      <c r="H921" t="str">
        <f>IF(EmployeeData[[#This Row],[Age]]&lt;=31,"18-31",IF(EmployeeData[[#This Row],[Age]]&lt;=45,"32-45",IF(EmployeeData[[#This Row],[Age]]&lt;=59,"46-59",IF(EmployeeData[[#This Row],[Age]]&lt;=73,"60-73"))))</f>
        <v>18-31</v>
      </c>
      <c r="I921">
        <v>1.3</v>
      </c>
      <c r="J92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21">
        <v>0.6</v>
      </c>
      <c r="L921" s="2">
        <v>43900</v>
      </c>
      <c r="M921" s="3">
        <v>0.86</v>
      </c>
      <c r="N921" s="3" t="str">
        <f>IF(EmployeeData[[#This Row],[Compa-Ratio]]&lt;0.85,"less than 0.85",IF(EmployeeData[[#This Row],[Compa-Ratio]]&lt;1,"0.85-&lt;1.00",IF(EmployeeData[[#This Row],[Compa-Ratio]]&lt;1.15,"1.00-&lt;1.15",IF(EmployeeData[[#This Row],[Compa-Ratio]]&gt;=1.15,"1.15+"))))</f>
        <v>0.85-&lt;1.00</v>
      </c>
      <c r="O921" t="s">
        <v>37</v>
      </c>
      <c r="P921" t="s">
        <v>26</v>
      </c>
      <c r="Q921">
        <v>20</v>
      </c>
      <c r="R92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21">
        <v>70</v>
      </c>
      <c r="T921" t="str" cm="1">
        <f t="array" ref="T921">_xlfn.IFS(EmployeeData[[#This Row],[Engagement Score]]&lt;50,"Low",EmployeeData[[#This Row],[Engagement Score]]
&lt;70,"Moderate",
EmployeeData[[#This Row],[Engagement Score]]&lt;85,"High",TRUE,"Very high")</f>
        <v>High</v>
      </c>
      <c r="U921">
        <v>5</v>
      </c>
      <c r="V921">
        <v>1.7</v>
      </c>
      <c r="W921" t="s">
        <v>33</v>
      </c>
      <c r="X921" t="s">
        <v>38</v>
      </c>
      <c r="Y921">
        <v>27</v>
      </c>
      <c r="Z921" t="s">
        <v>26</v>
      </c>
      <c r="AA921">
        <f>IF(EmployeeData[[#This Row],[Attrition]]="Yes",1,0)</f>
        <v>0</v>
      </c>
    </row>
    <row r="922" spans="1:27">
      <c r="A922" t="s">
        <v>973</v>
      </c>
      <c r="B922" t="str">
        <f>VLOOKUP(EmployeeData[[#This Row],[Employee ID]],GenderData[#All],2,FALSE)</f>
        <v>Male</v>
      </c>
      <c r="C922" t="s">
        <v>52</v>
      </c>
      <c r="D922" t="s">
        <v>30</v>
      </c>
      <c r="E922" t="s">
        <v>23</v>
      </c>
      <c r="F922" t="s">
        <v>32</v>
      </c>
      <c r="G922">
        <v>33</v>
      </c>
      <c r="H922" t="str">
        <f>IF(EmployeeData[[#This Row],[Age]]&lt;=31,"18-31",IF(EmployeeData[[#This Row],[Age]]&lt;=45,"32-45",IF(EmployeeData[[#This Row],[Age]]&lt;=59,"46-59",IF(EmployeeData[[#This Row],[Age]]&lt;=73,"60-73"))))</f>
        <v>32-45</v>
      </c>
      <c r="I922">
        <v>4.5</v>
      </c>
      <c r="J92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22">
        <v>1.8</v>
      </c>
      <c r="L922" s="2">
        <v>70000</v>
      </c>
      <c r="M922" s="3">
        <v>1.1299999999999999</v>
      </c>
      <c r="N922" s="3" t="str">
        <f>IF(EmployeeData[[#This Row],[Compa-Ratio]]&lt;0.85,"less than 0.85",IF(EmployeeData[[#This Row],[Compa-Ratio]]&lt;1,"0.85-&lt;1.00",IF(EmployeeData[[#This Row],[Compa-Ratio]]&lt;1.15,"1.00-&lt;1.15",IF(EmployeeData[[#This Row],[Compa-Ratio]]&gt;=1.15,"1.15+"))))</f>
        <v>1.00-&lt;1.15</v>
      </c>
      <c r="O922" t="s">
        <v>37</v>
      </c>
      <c r="P922" t="s">
        <v>26</v>
      </c>
      <c r="Q922">
        <v>32</v>
      </c>
      <c r="R922"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22">
        <v>84</v>
      </c>
      <c r="T922" t="str" cm="1">
        <f t="array" ref="T922">_xlfn.IFS(EmployeeData[[#This Row],[Engagement Score]]&lt;50,"Low",EmployeeData[[#This Row],[Engagement Score]]
&lt;70,"Moderate",
EmployeeData[[#This Row],[Engagement Score]]&lt;85,"High",TRUE,"Very high")</f>
        <v>High</v>
      </c>
      <c r="U922">
        <v>10</v>
      </c>
      <c r="V922">
        <v>0.6</v>
      </c>
      <c r="W922" t="s">
        <v>33</v>
      </c>
      <c r="X922" t="s">
        <v>26</v>
      </c>
      <c r="Y922">
        <v>0</v>
      </c>
      <c r="Z922" t="s">
        <v>26</v>
      </c>
      <c r="AA922">
        <f>IF(EmployeeData[[#This Row],[Attrition]]="Yes",1,0)</f>
        <v>0</v>
      </c>
    </row>
    <row r="923" spans="1:27">
      <c r="A923" t="s">
        <v>974</v>
      </c>
      <c r="B923" t="str">
        <f>VLOOKUP(EmployeeData[[#This Row],[Employee ID]],GenderData[#All],2,FALSE)</f>
        <v>Female</v>
      </c>
      <c r="C923" t="s">
        <v>21</v>
      </c>
      <c r="D923" t="s">
        <v>22</v>
      </c>
      <c r="E923" t="s">
        <v>23</v>
      </c>
      <c r="F923" t="s">
        <v>62</v>
      </c>
      <c r="G923">
        <v>44</v>
      </c>
      <c r="H923" t="str">
        <f>IF(EmployeeData[[#This Row],[Age]]&lt;=31,"18-31",IF(EmployeeData[[#This Row],[Age]]&lt;=45,"32-45",IF(EmployeeData[[#This Row],[Age]]&lt;=59,"46-59",IF(EmployeeData[[#This Row],[Age]]&lt;=73,"60-73"))))</f>
        <v>32-45</v>
      </c>
      <c r="I923">
        <v>7.3</v>
      </c>
      <c r="J92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3">
        <v>1.4</v>
      </c>
      <c r="L923" s="2">
        <v>41900</v>
      </c>
      <c r="M923" s="3">
        <v>1.18</v>
      </c>
      <c r="N923" s="3" t="str">
        <f>IF(EmployeeData[[#This Row],[Compa-Ratio]]&lt;0.85,"less than 0.85",IF(EmployeeData[[#This Row],[Compa-Ratio]]&lt;1,"0.85-&lt;1.00",IF(EmployeeData[[#This Row],[Compa-Ratio]]&lt;1.15,"1.00-&lt;1.15",IF(EmployeeData[[#This Row],[Compa-Ratio]]&gt;=1.15,"1.15+"))))</f>
        <v>1.15+</v>
      </c>
      <c r="O923" t="s">
        <v>25</v>
      </c>
      <c r="P923" t="s">
        <v>26</v>
      </c>
      <c r="Q923">
        <v>11</v>
      </c>
      <c r="R92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23">
        <v>66</v>
      </c>
      <c r="T923" t="str" cm="1">
        <f t="array" ref="T923">_xlfn.IFS(EmployeeData[[#This Row],[Engagement Score]]&lt;50,"Low",EmployeeData[[#This Row],[Engagement Score]]
&lt;70,"Moderate",
EmployeeData[[#This Row],[Engagement Score]]&lt;85,"High",TRUE,"Very high")</f>
        <v>Moderate</v>
      </c>
      <c r="U923">
        <v>3</v>
      </c>
      <c r="V923">
        <v>2.6</v>
      </c>
      <c r="W923" t="s">
        <v>33</v>
      </c>
      <c r="X923" t="s">
        <v>38</v>
      </c>
      <c r="Y923">
        <v>11</v>
      </c>
      <c r="Z923" t="s">
        <v>26</v>
      </c>
      <c r="AA923">
        <f>IF(EmployeeData[[#This Row],[Attrition]]="Yes",1,0)</f>
        <v>0</v>
      </c>
    </row>
    <row r="924" spans="1:27">
      <c r="A924" t="s">
        <v>975</v>
      </c>
      <c r="B924" t="str">
        <f>VLOOKUP(EmployeeData[[#This Row],[Employee ID]],GenderData[#All],2,FALSE)</f>
        <v>Male</v>
      </c>
      <c r="C924" t="s">
        <v>29</v>
      </c>
      <c r="D924" t="s">
        <v>30</v>
      </c>
      <c r="E924" t="s">
        <v>45</v>
      </c>
      <c r="F924" t="s">
        <v>32</v>
      </c>
      <c r="G924">
        <v>38</v>
      </c>
      <c r="H924" t="str">
        <f>IF(EmployeeData[[#This Row],[Age]]&lt;=31,"18-31",IF(EmployeeData[[#This Row],[Age]]&lt;=45,"32-45",IF(EmployeeData[[#This Row],[Age]]&lt;=59,"46-59",IF(EmployeeData[[#This Row],[Age]]&lt;=73,"60-73"))))</f>
        <v>32-45</v>
      </c>
      <c r="I924">
        <v>0.8</v>
      </c>
      <c r="J924"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24">
        <v>0.8</v>
      </c>
      <c r="L924" s="2">
        <v>56400</v>
      </c>
      <c r="M924" s="3">
        <v>0.92</v>
      </c>
      <c r="N924" s="3" t="str">
        <f>IF(EmployeeData[[#This Row],[Compa-Ratio]]&lt;0.85,"less than 0.85",IF(EmployeeData[[#This Row],[Compa-Ratio]]&lt;1,"0.85-&lt;1.00",IF(EmployeeData[[#This Row],[Compa-Ratio]]&lt;1.15,"1.00-&lt;1.15",IF(EmployeeData[[#This Row],[Compa-Ratio]]&gt;=1.15,"1.15+"))))</f>
        <v>0.85-&lt;1.00</v>
      </c>
      <c r="O924" t="s">
        <v>75</v>
      </c>
      <c r="P924" t="s">
        <v>26</v>
      </c>
      <c r="Q924">
        <v>1</v>
      </c>
      <c r="R924"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24">
        <v>70</v>
      </c>
      <c r="T924" t="str" cm="1">
        <f t="array" ref="T924">_xlfn.IFS(EmployeeData[[#This Row],[Engagement Score]]&lt;50,"Low",EmployeeData[[#This Row],[Engagement Score]]
&lt;70,"Moderate",
EmployeeData[[#This Row],[Engagement Score]]&lt;85,"High",TRUE,"Very high")</f>
        <v>High</v>
      </c>
      <c r="U924">
        <v>14</v>
      </c>
      <c r="V924">
        <v>2.9</v>
      </c>
      <c r="W924" t="s">
        <v>27</v>
      </c>
      <c r="X924" t="s">
        <v>38</v>
      </c>
      <c r="Y924">
        <v>14</v>
      </c>
      <c r="Z924" t="s">
        <v>26</v>
      </c>
      <c r="AA924">
        <f>IF(EmployeeData[[#This Row],[Attrition]]="Yes",1,0)</f>
        <v>0</v>
      </c>
    </row>
    <row r="925" spans="1:27">
      <c r="A925" t="s">
        <v>976</v>
      </c>
      <c r="B925" t="str">
        <f>VLOOKUP(EmployeeData[[#This Row],[Employee ID]],GenderData[#All],2,FALSE)</f>
        <v>Male</v>
      </c>
      <c r="C925" t="s">
        <v>52</v>
      </c>
      <c r="D925" t="s">
        <v>30</v>
      </c>
      <c r="E925" t="s">
        <v>45</v>
      </c>
      <c r="F925" t="s">
        <v>24</v>
      </c>
      <c r="G925">
        <v>29</v>
      </c>
      <c r="H925" t="str">
        <f>IF(EmployeeData[[#This Row],[Age]]&lt;=31,"18-31",IF(EmployeeData[[#This Row],[Age]]&lt;=45,"32-45",IF(EmployeeData[[#This Row],[Age]]&lt;=59,"46-59",IF(EmployeeData[[#This Row],[Age]]&lt;=73,"60-73"))))</f>
        <v>18-31</v>
      </c>
      <c r="I925">
        <v>7.8</v>
      </c>
      <c r="J92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5">
        <v>0.5</v>
      </c>
      <c r="L925" s="2">
        <v>40300</v>
      </c>
      <c r="M925" s="3">
        <v>0.88</v>
      </c>
      <c r="N925" s="3" t="str">
        <f>IF(EmployeeData[[#This Row],[Compa-Ratio]]&lt;0.85,"less than 0.85",IF(EmployeeData[[#This Row],[Compa-Ratio]]&lt;1,"0.85-&lt;1.00",IF(EmployeeData[[#This Row],[Compa-Ratio]]&lt;1.15,"1.00-&lt;1.15",IF(EmployeeData[[#This Row],[Compa-Ratio]]&gt;=1.15,"1.15+"))))</f>
        <v>0.85-&lt;1.00</v>
      </c>
      <c r="O925" t="s">
        <v>37</v>
      </c>
      <c r="P925" t="s">
        <v>26</v>
      </c>
      <c r="Q925">
        <v>23</v>
      </c>
      <c r="R92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25">
        <v>68</v>
      </c>
      <c r="T925" t="str" cm="1">
        <f t="array" ref="T925">_xlfn.IFS(EmployeeData[[#This Row],[Engagement Score]]&lt;50,"Low",EmployeeData[[#This Row],[Engagement Score]]
&lt;70,"Moderate",
EmployeeData[[#This Row],[Engagement Score]]&lt;85,"High",TRUE,"Very high")</f>
        <v>Moderate</v>
      </c>
      <c r="U925">
        <v>3</v>
      </c>
      <c r="V925">
        <v>1.7</v>
      </c>
      <c r="W925" t="s">
        <v>33</v>
      </c>
      <c r="X925" t="s">
        <v>26</v>
      </c>
      <c r="Y925">
        <v>26</v>
      </c>
      <c r="Z925" t="s">
        <v>26</v>
      </c>
      <c r="AA925">
        <f>IF(EmployeeData[[#This Row],[Attrition]]="Yes",1,0)</f>
        <v>0</v>
      </c>
    </row>
    <row r="926" spans="1:27">
      <c r="A926" t="s">
        <v>977</v>
      </c>
      <c r="B926" t="str">
        <f>VLOOKUP(EmployeeData[[#This Row],[Employee ID]],GenderData[#All],2,FALSE)</f>
        <v>Male</v>
      </c>
      <c r="C926" t="s">
        <v>21</v>
      </c>
      <c r="D926" t="s">
        <v>22</v>
      </c>
      <c r="E926" t="s">
        <v>23</v>
      </c>
      <c r="F926" t="s">
        <v>36</v>
      </c>
      <c r="G926">
        <v>48</v>
      </c>
      <c r="H926" t="str">
        <f>IF(EmployeeData[[#This Row],[Age]]&lt;=31,"18-31",IF(EmployeeData[[#This Row],[Age]]&lt;=45,"32-45",IF(EmployeeData[[#This Row],[Age]]&lt;=59,"46-59",IF(EmployeeData[[#This Row],[Age]]&lt;=73,"60-73"))))</f>
        <v>46-59</v>
      </c>
      <c r="I926">
        <v>5.3</v>
      </c>
      <c r="J92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6">
        <v>2.1</v>
      </c>
      <c r="L926" s="2">
        <v>80600</v>
      </c>
      <c r="M926" s="3">
        <v>1.03</v>
      </c>
      <c r="N926" s="3" t="str">
        <f>IF(EmployeeData[[#This Row],[Compa-Ratio]]&lt;0.85,"less than 0.85",IF(EmployeeData[[#This Row],[Compa-Ratio]]&lt;1,"0.85-&lt;1.00",IF(EmployeeData[[#This Row],[Compa-Ratio]]&lt;1.15,"1.00-&lt;1.15",IF(EmployeeData[[#This Row],[Compa-Ratio]]&gt;=1.15,"1.15+"))))</f>
        <v>1.00-&lt;1.15</v>
      </c>
      <c r="O926" t="s">
        <v>37</v>
      </c>
      <c r="P926" t="s">
        <v>26</v>
      </c>
      <c r="Q926">
        <v>31</v>
      </c>
      <c r="R92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26">
        <v>56</v>
      </c>
      <c r="T926" t="str" cm="1">
        <f t="array" ref="T926">_xlfn.IFS(EmployeeData[[#This Row],[Engagement Score]]&lt;50,"Low",EmployeeData[[#This Row],[Engagement Score]]
&lt;70,"Moderate",
EmployeeData[[#This Row],[Engagement Score]]&lt;85,"High",TRUE,"Very high")</f>
        <v>Moderate</v>
      </c>
      <c r="U926">
        <v>2</v>
      </c>
      <c r="V926">
        <v>5.8</v>
      </c>
      <c r="W926" t="s">
        <v>33</v>
      </c>
      <c r="X926" t="s">
        <v>26</v>
      </c>
      <c r="Y926">
        <v>26</v>
      </c>
      <c r="Z926" t="s">
        <v>26</v>
      </c>
      <c r="AA926">
        <f>IF(EmployeeData[[#This Row],[Attrition]]="Yes",1,0)</f>
        <v>0</v>
      </c>
    </row>
    <row r="927" spans="1:27">
      <c r="A927" t="s">
        <v>978</v>
      </c>
      <c r="B927" t="str">
        <f>VLOOKUP(EmployeeData[[#This Row],[Employee ID]],GenderData[#All],2,FALSE)</f>
        <v>Male</v>
      </c>
      <c r="C927" t="s">
        <v>48</v>
      </c>
      <c r="D927" t="s">
        <v>49</v>
      </c>
      <c r="E927" t="s">
        <v>23</v>
      </c>
      <c r="F927" t="s">
        <v>62</v>
      </c>
      <c r="G927">
        <v>53</v>
      </c>
      <c r="H927" t="str">
        <f>IF(EmployeeData[[#This Row],[Age]]&lt;=31,"18-31",IF(EmployeeData[[#This Row],[Age]]&lt;=45,"32-45",IF(EmployeeData[[#This Row],[Age]]&lt;=59,"46-59",IF(EmployeeData[[#This Row],[Age]]&lt;=73,"60-73"))))</f>
        <v>46-59</v>
      </c>
      <c r="I927">
        <v>2.2000000000000002</v>
      </c>
      <c r="J92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27">
        <v>2.2000000000000002</v>
      </c>
      <c r="L927" s="2">
        <v>33800</v>
      </c>
      <c r="M927" s="3">
        <v>0.93</v>
      </c>
      <c r="N927" s="3" t="str">
        <f>IF(EmployeeData[[#This Row],[Compa-Ratio]]&lt;0.85,"less than 0.85",IF(EmployeeData[[#This Row],[Compa-Ratio]]&lt;1,"0.85-&lt;1.00",IF(EmployeeData[[#This Row],[Compa-Ratio]]&lt;1.15,"1.00-&lt;1.15",IF(EmployeeData[[#This Row],[Compa-Ratio]]&gt;=1.15,"1.15+"))))</f>
        <v>0.85-&lt;1.00</v>
      </c>
      <c r="O927" t="s">
        <v>25</v>
      </c>
      <c r="P927" t="s">
        <v>26</v>
      </c>
      <c r="Q927">
        <v>20</v>
      </c>
      <c r="R92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27">
        <v>75</v>
      </c>
      <c r="T927" t="str" cm="1">
        <f t="array" ref="T927">_xlfn.IFS(EmployeeData[[#This Row],[Engagement Score]]&lt;50,"Low",EmployeeData[[#This Row],[Engagement Score]]
&lt;70,"Moderate",
EmployeeData[[#This Row],[Engagement Score]]&lt;85,"High",TRUE,"Very high")</f>
        <v>High</v>
      </c>
      <c r="U927">
        <v>6</v>
      </c>
      <c r="V927">
        <v>1.8</v>
      </c>
      <c r="W927" t="s">
        <v>50</v>
      </c>
      <c r="X927" t="s">
        <v>38</v>
      </c>
      <c r="Y927">
        <v>32</v>
      </c>
      <c r="Z927" t="s">
        <v>26</v>
      </c>
      <c r="AA927">
        <f>IF(EmployeeData[[#This Row],[Attrition]]="Yes",1,0)</f>
        <v>0</v>
      </c>
    </row>
    <row r="928" spans="1:27">
      <c r="A928" t="s">
        <v>979</v>
      </c>
      <c r="B928" t="str">
        <f>VLOOKUP(EmployeeData[[#This Row],[Employee ID]],GenderData[#All],2,FALSE)</f>
        <v>Female</v>
      </c>
      <c r="C928" t="s">
        <v>43</v>
      </c>
      <c r="D928" t="s">
        <v>44</v>
      </c>
      <c r="E928" t="s">
        <v>55</v>
      </c>
      <c r="F928" t="s">
        <v>32</v>
      </c>
      <c r="G928">
        <v>36</v>
      </c>
      <c r="H928" t="str">
        <f>IF(EmployeeData[[#This Row],[Age]]&lt;=31,"18-31",IF(EmployeeData[[#This Row],[Age]]&lt;=45,"32-45",IF(EmployeeData[[#This Row],[Age]]&lt;=59,"46-59",IF(EmployeeData[[#This Row],[Age]]&lt;=73,"60-73"))))</f>
        <v>32-45</v>
      </c>
      <c r="I928">
        <v>5.9</v>
      </c>
      <c r="J928"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28">
        <v>0.6</v>
      </c>
      <c r="L928" s="2">
        <v>74700</v>
      </c>
      <c r="M928" s="3">
        <v>1.22</v>
      </c>
      <c r="N928" s="3" t="str">
        <f>IF(EmployeeData[[#This Row],[Compa-Ratio]]&lt;0.85,"less than 0.85",IF(EmployeeData[[#This Row],[Compa-Ratio]]&lt;1,"0.85-&lt;1.00",IF(EmployeeData[[#This Row],[Compa-Ratio]]&lt;1.15,"1.00-&lt;1.15",IF(EmployeeData[[#This Row],[Compa-Ratio]]&gt;=1.15,"1.15+"))))</f>
        <v>1.15+</v>
      </c>
      <c r="O928" t="s">
        <v>25</v>
      </c>
      <c r="P928" t="s">
        <v>38</v>
      </c>
      <c r="Q928">
        <v>6</v>
      </c>
      <c r="R92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28">
        <v>56</v>
      </c>
      <c r="T928" t="str" cm="1">
        <f t="array" ref="T928">_xlfn.IFS(EmployeeData[[#This Row],[Engagement Score]]&lt;50,"Low",EmployeeData[[#This Row],[Engagement Score]]
&lt;70,"Moderate",
EmployeeData[[#This Row],[Engagement Score]]&lt;85,"High",TRUE,"Very high")</f>
        <v>Moderate</v>
      </c>
      <c r="U928">
        <v>1</v>
      </c>
      <c r="V928">
        <v>2.4</v>
      </c>
      <c r="W928" t="s">
        <v>33</v>
      </c>
      <c r="X928" t="s">
        <v>26</v>
      </c>
      <c r="Y928">
        <v>27</v>
      </c>
      <c r="Z928" t="s">
        <v>26</v>
      </c>
      <c r="AA928">
        <f>IF(EmployeeData[[#This Row],[Attrition]]="Yes",1,0)</f>
        <v>0</v>
      </c>
    </row>
    <row r="929" spans="1:27">
      <c r="A929" t="s">
        <v>980</v>
      </c>
      <c r="B929" t="str">
        <f>VLOOKUP(EmployeeData[[#This Row],[Employee ID]],GenderData[#All],2,FALSE)</f>
        <v>Male</v>
      </c>
      <c r="C929" t="s">
        <v>40</v>
      </c>
      <c r="D929" t="s">
        <v>40</v>
      </c>
      <c r="E929" t="s">
        <v>55</v>
      </c>
      <c r="F929" t="s">
        <v>24</v>
      </c>
      <c r="G929">
        <v>39</v>
      </c>
      <c r="H929" t="str">
        <f>IF(EmployeeData[[#This Row],[Age]]&lt;=31,"18-31",IF(EmployeeData[[#This Row],[Age]]&lt;=45,"32-45",IF(EmployeeData[[#This Row],[Age]]&lt;=59,"46-59",IF(EmployeeData[[#This Row],[Age]]&lt;=73,"60-73"))))</f>
        <v>32-45</v>
      </c>
      <c r="I929">
        <v>4.8</v>
      </c>
      <c r="J92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29">
        <v>1.7</v>
      </c>
      <c r="L929" s="2">
        <v>48200</v>
      </c>
      <c r="M929" s="3">
        <v>1.01</v>
      </c>
      <c r="N929" s="3" t="str">
        <f>IF(EmployeeData[[#This Row],[Compa-Ratio]]&lt;0.85,"less than 0.85",IF(EmployeeData[[#This Row],[Compa-Ratio]]&lt;1,"0.85-&lt;1.00",IF(EmployeeData[[#This Row],[Compa-Ratio]]&lt;1.15,"1.00-&lt;1.15",IF(EmployeeData[[#This Row],[Compa-Ratio]]&gt;=1.15,"1.15+"))))</f>
        <v>1.00-&lt;1.15</v>
      </c>
      <c r="O929" t="s">
        <v>25</v>
      </c>
      <c r="P929" t="s">
        <v>38</v>
      </c>
      <c r="Q929">
        <v>15</v>
      </c>
      <c r="R92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29">
        <v>90</v>
      </c>
      <c r="T929" t="str" cm="1">
        <f t="array" ref="T929">_xlfn.IFS(EmployeeData[[#This Row],[Engagement Score]]&lt;50,"Low",EmployeeData[[#This Row],[Engagement Score]]
&lt;70,"Moderate",
EmployeeData[[#This Row],[Engagement Score]]&lt;85,"High",TRUE,"Very high")</f>
        <v>Very high</v>
      </c>
      <c r="U929">
        <v>1</v>
      </c>
      <c r="V929">
        <v>1.6</v>
      </c>
      <c r="W929" t="s">
        <v>33</v>
      </c>
      <c r="X929" t="s">
        <v>38</v>
      </c>
      <c r="Y929">
        <v>8</v>
      </c>
      <c r="Z929" t="s">
        <v>26</v>
      </c>
      <c r="AA929">
        <f>IF(EmployeeData[[#This Row],[Attrition]]="Yes",1,0)</f>
        <v>0</v>
      </c>
    </row>
    <row r="930" spans="1:27">
      <c r="A930" t="s">
        <v>981</v>
      </c>
      <c r="B930" t="str">
        <f>VLOOKUP(EmployeeData[[#This Row],[Employee ID]],GenderData[#All],2,FALSE)</f>
        <v>Female</v>
      </c>
      <c r="C930" t="s">
        <v>40</v>
      </c>
      <c r="D930" t="s">
        <v>40</v>
      </c>
      <c r="E930" t="s">
        <v>23</v>
      </c>
      <c r="F930" t="s">
        <v>32</v>
      </c>
      <c r="G930">
        <v>24</v>
      </c>
      <c r="H930" t="str">
        <f>IF(EmployeeData[[#This Row],[Age]]&lt;=31,"18-31",IF(EmployeeData[[#This Row],[Age]]&lt;=45,"32-45",IF(EmployeeData[[#This Row],[Age]]&lt;=59,"46-59",IF(EmployeeData[[#This Row],[Age]]&lt;=73,"60-73"))))</f>
        <v>18-31</v>
      </c>
      <c r="I930">
        <v>5.0999999999999996</v>
      </c>
      <c r="J93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30">
        <v>3.3</v>
      </c>
      <c r="L930" s="2">
        <v>56500</v>
      </c>
      <c r="M930" s="3">
        <v>0.9</v>
      </c>
      <c r="N930" s="3" t="str">
        <f>IF(EmployeeData[[#This Row],[Compa-Ratio]]&lt;0.85,"less than 0.85",IF(EmployeeData[[#This Row],[Compa-Ratio]]&lt;1,"0.85-&lt;1.00",IF(EmployeeData[[#This Row],[Compa-Ratio]]&lt;1.15,"1.00-&lt;1.15",IF(EmployeeData[[#This Row],[Compa-Ratio]]&gt;=1.15,"1.15+"))))</f>
        <v>0.85-&lt;1.00</v>
      </c>
      <c r="O930" t="s">
        <v>25</v>
      </c>
      <c r="P930" t="s">
        <v>26</v>
      </c>
      <c r="Q930">
        <v>6</v>
      </c>
      <c r="R93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30">
        <v>70</v>
      </c>
      <c r="T930" t="str" cm="1">
        <f t="array" ref="T930">_xlfn.IFS(EmployeeData[[#This Row],[Engagement Score]]&lt;50,"Low",EmployeeData[[#This Row],[Engagement Score]]
&lt;70,"Moderate",
EmployeeData[[#This Row],[Engagement Score]]&lt;85,"High",TRUE,"Very high")</f>
        <v>High</v>
      </c>
      <c r="U930">
        <v>13</v>
      </c>
      <c r="V930">
        <v>1.9</v>
      </c>
      <c r="W930" t="s">
        <v>50</v>
      </c>
      <c r="X930" t="s">
        <v>38</v>
      </c>
      <c r="Y930">
        <v>41</v>
      </c>
      <c r="Z930" t="s">
        <v>38</v>
      </c>
      <c r="AA930">
        <f>IF(EmployeeData[[#This Row],[Attrition]]="Yes",1,0)</f>
        <v>1</v>
      </c>
    </row>
    <row r="931" spans="1:27">
      <c r="A931" t="s">
        <v>982</v>
      </c>
      <c r="B931" t="str">
        <f>VLOOKUP(EmployeeData[[#This Row],[Employee ID]],GenderData[#All],2,FALSE)</f>
        <v>Female</v>
      </c>
      <c r="C931" t="s">
        <v>43</v>
      </c>
      <c r="D931" t="s">
        <v>44</v>
      </c>
      <c r="E931" t="s">
        <v>23</v>
      </c>
      <c r="F931" t="s">
        <v>62</v>
      </c>
      <c r="G931">
        <v>34</v>
      </c>
      <c r="H931" t="str">
        <f>IF(EmployeeData[[#This Row],[Age]]&lt;=31,"18-31",IF(EmployeeData[[#This Row],[Age]]&lt;=45,"32-45",IF(EmployeeData[[#This Row],[Age]]&lt;=59,"46-59",IF(EmployeeData[[#This Row],[Age]]&lt;=73,"60-73"))))</f>
        <v>32-45</v>
      </c>
      <c r="I931">
        <v>4.4000000000000004</v>
      </c>
      <c r="J93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1">
        <v>2.1</v>
      </c>
      <c r="L931" s="2">
        <v>31500</v>
      </c>
      <c r="M931" s="3">
        <v>0.89</v>
      </c>
      <c r="N931" s="3" t="str">
        <f>IF(EmployeeData[[#This Row],[Compa-Ratio]]&lt;0.85,"less than 0.85",IF(EmployeeData[[#This Row],[Compa-Ratio]]&lt;1,"0.85-&lt;1.00",IF(EmployeeData[[#This Row],[Compa-Ratio]]&lt;1.15,"1.00-&lt;1.15",IF(EmployeeData[[#This Row],[Compa-Ratio]]&gt;=1.15,"1.15+"))))</f>
        <v>0.85-&lt;1.00</v>
      </c>
      <c r="O931" t="s">
        <v>25</v>
      </c>
      <c r="P931" t="s">
        <v>38</v>
      </c>
      <c r="Q931">
        <v>22</v>
      </c>
      <c r="R93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1">
        <v>66</v>
      </c>
      <c r="T931" t="str" cm="1">
        <f t="array" ref="T931">_xlfn.IFS(EmployeeData[[#This Row],[Engagement Score]]&lt;50,"Low",EmployeeData[[#This Row],[Engagement Score]]
&lt;70,"Moderate",
EmployeeData[[#This Row],[Engagement Score]]&lt;85,"High",TRUE,"Very high")</f>
        <v>Moderate</v>
      </c>
      <c r="U931">
        <v>2</v>
      </c>
      <c r="V931">
        <v>4.3</v>
      </c>
      <c r="W931" t="s">
        <v>50</v>
      </c>
      <c r="X931" t="s">
        <v>26</v>
      </c>
      <c r="Y931">
        <v>39</v>
      </c>
      <c r="Z931" t="s">
        <v>38</v>
      </c>
      <c r="AA931">
        <f>IF(EmployeeData[[#This Row],[Attrition]]="Yes",1,0)</f>
        <v>1</v>
      </c>
    </row>
    <row r="932" spans="1:27">
      <c r="A932" t="s">
        <v>983</v>
      </c>
      <c r="B932" t="str">
        <f>VLOOKUP(EmployeeData[[#This Row],[Employee ID]],GenderData[#All],2,FALSE)</f>
        <v>Male</v>
      </c>
      <c r="C932" t="s">
        <v>48</v>
      </c>
      <c r="D932" t="s">
        <v>49</v>
      </c>
      <c r="E932" t="s">
        <v>73</v>
      </c>
      <c r="F932" t="s">
        <v>32</v>
      </c>
      <c r="G932">
        <v>43</v>
      </c>
      <c r="H932" t="str">
        <f>IF(EmployeeData[[#This Row],[Age]]&lt;=31,"18-31",IF(EmployeeData[[#This Row],[Age]]&lt;=45,"32-45",IF(EmployeeData[[#This Row],[Age]]&lt;=59,"46-59",IF(EmployeeData[[#This Row],[Age]]&lt;=73,"60-73"))))</f>
        <v>32-45</v>
      </c>
      <c r="I932">
        <v>1.9</v>
      </c>
      <c r="J93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32">
        <v>1.9</v>
      </c>
      <c r="L932" s="2">
        <v>69400</v>
      </c>
      <c r="M932" s="3">
        <v>1.1000000000000001</v>
      </c>
      <c r="N932" s="3" t="str">
        <f>IF(EmployeeData[[#This Row],[Compa-Ratio]]&lt;0.85,"less than 0.85",IF(EmployeeData[[#This Row],[Compa-Ratio]]&lt;1,"0.85-&lt;1.00",IF(EmployeeData[[#This Row],[Compa-Ratio]]&lt;1.15,"1.00-&lt;1.15",IF(EmployeeData[[#This Row],[Compa-Ratio]]&gt;=1.15,"1.15+"))))</f>
        <v>1.00-&lt;1.15</v>
      </c>
      <c r="O932" t="s">
        <v>25</v>
      </c>
      <c r="P932" t="s">
        <v>38</v>
      </c>
      <c r="Q932">
        <v>4</v>
      </c>
      <c r="R932"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32">
        <v>67</v>
      </c>
      <c r="T932" t="str" cm="1">
        <f t="array" ref="T932">_xlfn.IFS(EmployeeData[[#This Row],[Engagement Score]]&lt;50,"Low",EmployeeData[[#This Row],[Engagement Score]]
&lt;70,"Moderate",
EmployeeData[[#This Row],[Engagement Score]]&lt;85,"High",TRUE,"Very high")</f>
        <v>Moderate</v>
      </c>
      <c r="U932">
        <v>7</v>
      </c>
      <c r="V932">
        <v>0.8</v>
      </c>
      <c r="W932" t="s">
        <v>27</v>
      </c>
      <c r="X932" t="s">
        <v>38</v>
      </c>
      <c r="Y932">
        <v>9</v>
      </c>
      <c r="Z932" t="s">
        <v>26</v>
      </c>
      <c r="AA932">
        <f>IF(EmployeeData[[#This Row],[Attrition]]="Yes",1,0)</f>
        <v>0</v>
      </c>
    </row>
    <row r="933" spans="1:27">
      <c r="A933" t="s">
        <v>984</v>
      </c>
      <c r="B933" t="str">
        <f>VLOOKUP(EmployeeData[[#This Row],[Employee ID]],GenderData[#All],2,FALSE)</f>
        <v>Male</v>
      </c>
      <c r="C933" t="s">
        <v>52</v>
      </c>
      <c r="D933" t="s">
        <v>30</v>
      </c>
      <c r="E933" t="s">
        <v>55</v>
      </c>
      <c r="F933" t="s">
        <v>32</v>
      </c>
      <c r="G933">
        <v>41</v>
      </c>
      <c r="H933" t="str">
        <f>IF(EmployeeData[[#This Row],[Age]]&lt;=31,"18-31",IF(EmployeeData[[#This Row],[Age]]&lt;=45,"32-45",IF(EmployeeData[[#This Row],[Age]]&lt;=59,"46-59",IF(EmployeeData[[#This Row],[Age]]&lt;=73,"60-73"))))</f>
        <v>32-45</v>
      </c>
      <c r="I933">
        <v>2.2000000000000002</v>
      </c>
      <c r="J93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3">
        <v>0.8</v>
      </c>
      <c r="L933" s="2">
        <v>58100</v>
      </c>
      <c r="M933" s="3">
        <v>0.92</v>
      </c>
      <c r="N933" s="3" t="str">
        <f>IF(EmployeeData[[#This Row],[Compa-Ratio]]&lt;0.85,"less than 0.85",IF(EmployeeData[[#This Row],[Compa-Ratio]]&lt;1,"0.85-&lt;1.00",IF(EmployeeData[[#This Row],[Compa-Ratio]]&lt;1.15,"1.00-&lt;1.15",IF(EmployeeData[[#This Row],[Compa-Ratio]]&gt;=1.15,"1.15+"))))</f>
        <v>0.85-&lt;1.00</v>
      </c>
      <c r="O933" t="s">
        <v>25</v>
      </c>
      <c r="P933" t="s">
        <v>26</v>
      </c>
      <c r="Q933">
        <v>13</v>
      </c>
      <c r="R93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3">
        <v>69</v>
      </c>
      <c r="T933" t="str" cm="1">
        <f t="array" ref="T933">_xlfn.IFS(EmployeeData[[#This Row],[Engagement Score]]&lt;50,"Low",EmployeeData[[#This Row],[Engagement Score]]
&lt;70,"Moderate",
EmployeeData[[#This Row],[Engagement Score]]&lt;85,"High",TRUE,"Very high")</f>
        <v>Moderate</v>
      </c>
      <c r="U933">
        <v>16</v>
      </c>
      <c r="V933">
        <v>3.5</v>
      </c>
      <c r="W933" t="s">
        <v>27</v>
      </c>
      <c r="X933" t="s">
        <v>26</v>
      </c>
      <c r="Y933">
        <v>28</v>
      </c>
      <c r="Z933" t="s">
        <v>26</v>
      </c>
      <c r="AA933">
        <f>IF(EmployeeData[[#This Row],[Attrition]]="Yes",1,0)</f>
        <v>0</v>
      </c>
    </row>
    <row r="934" spans="1:27">
      <c r="A934" t="s">
        <v>985</v>
      </c>
      <c r="B934" t="str">
        <f>VLOOKUP(EmployeeData[[#This Row],[Employee ID]],GenderData[#All],2,FALSE)</f>
        <v>Male</v>
      </c>
      <c r="C934" t="s">
        <v>29</v>
      </c>
      <c r="D934" t="s">
        <v>30</v>
      </c>
      <c r="E934" t="s">
        <v>41</v>
      </c>
      <c r="F934" t="s">
        <v>32</v>
      </c>
      <c r="G934">
        <v>33</v>
      </c>
      <c r="H934" t="str">
        <f>IF(EmployeeData[[#This Row],[Age]]&lt;=31,"18-31",IF(EmployeeData[[#This Row],[Age]]&lt;=45,"32-45",IF(EmployeeData[[#This Row],[Age]]&lt;=59,"46-59",IF(EmployeeData[[#This Row],[Age]]&lt;=73,"60-73"))))</f>
        <v>32-45</v>
      </c>
      <c r="I934">
        <v>3.3</v>
      </c>
      <c r="J93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4">
        <v>2.2999999999999998</v>
      </c>
      <c r="L934" s="2">
        <v>62300</v>
      </c>
      <c r="M934" s="3">
        <v>0.99</v>
      </c>
      <c r="N934" s="3" t="str">
        <f>IF(EmployeeData[[#This Row],[Compa-Ratio]]&lt;0.85,"less than 0.85",IF(EmployeeData[[#This Row],[Compa-Ratio]]&lt;1,"0.85-&lt;1.00",IF(EmployeeData[[#This Row],[Compa-Ratio]]&lt;1.15,"1.00-&lt;1.15",IF(EmployeeData[[#This Row],[Compa-Ratio]]&gt;=1.15,"1.15+"))))</f>
        <v>0.85-&lt;1.00</v>
      </c>
      <c r="O934" t="s">
        <v>25</v>
      </c>
      <c r="P934" t="s">
        <v>26</v>
      </c>
      <c r="Q934">
        <v>7</v>
      </c>
      <c r="R934"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34">
        <v>80</v>
      </c>
      <c r="T934" t="str" cm="1">
        <f t="array" ref="T934">_xlfn.IFS(EmployeeData[[#This Row],[Engagement Score]]&lt;50,"Low",EmployeeData[[#This Row],[Engagement Score]]
&lt;70,"Moderate",
EmployeeData[[#This Row],[Engagement Score]]&lt;85,"High",TRUE,"Very high")</f>
        <v>High</v>
      </c>
      <c r="U934">
        <v>5</v>
      </c>
      <c r="V934">
        <v>1.4</v>
      </c>
      <c r="W934" t="s">
        <v>50</v>
      </c>
      <c r="X934" t="s">
        <v>26</v>
      </c>
      <c r="Y934">
        <v>17</v>
      </c>
      <c r="Z934" t="s">
        <v>26</v>
      </c>
      <c r="AA934">
        <f>IF(EmployeeData[[#This Row],[Attrition]]="Yes",1,0)</f>
        <v>0</v>
      </c>
    </row>
    <row r="935" spans="1:27">
      <c r="A935" t="s">
        <v>986</v>
      </c>
      <c r="B935" t="str">
        <f>VLOOKUP(EmployeeData[[#This Row],[Employee ID]],GenderData[#All],2,FALSE)</f>
        <v>Female</v>
      </c>
      <c r="C935" t="s">
        <v>40</v>
      </c>
      <c r="D935" t="s">
        <v>40</v>
      </c>
      <c r="E935" t="s">
        <v>23</v>
      </c>
      <c r="F935" t="s">
        <v>32</v>
      </c>
      <c r="G935">
        <v>36</v>
      </c>
      <c r="H935" t="str">
        <f>IF(EmployeeData[[#This Row],[Age]]&lt;=31,"18-31",IF(EmployeeData[[#This Row],[Age]]&lt;=45,"32-45",IF(EmployeeData[[#This Row],[Age]]&lt;=59,"46-59",IF(EmployeeData[[#This Row],[Age]]&lt;=73,"60-73"))))</f>
        <v>32-45</v>
      </c>
      <c r="I935">
        <v>4.0999999999999996</v>
      </c>
      <c r="J93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5">
        <v>4.0999999999999996</v>
      </c>
      <c r="L935" s="2">
        <v>68500</v>
      </c>
      <c r="M935" s="3">
        <v>1.1499999999999999</v>
      </c>
      <c r="N935" s="3" t="str">
        <f>IF(EmployeeData[[#This Row],[Compa-Ratio]]&lt;0.85,"less than 0.85",IF(EmployeeData[[#This Row],[Compa-Ratio]]&lt;1,"0.85-&lt;1.00",IF(EmployeeData[[#This Row],[Compa-Ratio]]&lt;1.15,"1.00-&lt;1.15",IF(EmployeeData[[#This Row],[Compa-Ratio]]&gt;=1.15,"1.15+"))))</f>
        <v>1.15+</v>
      </c>
      <c r="O935" t="s">
        <v>25</v>
      </c>
      <c r="P935" t="s">
        <v>26</v>
      </c>
      <c r="Q935">
        <v>17</v>
      </c>
      <c r="R93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5">
        <v>76</v>
      </c>
      <c r="T935" t="str" cm="1">
        <f t="array" ref="T935">_xlfn.IFS(EmployeeData[[#This Row],[Engagement Score]]&lt;50,"Low",EmployeeData[[#This Row],[Engagement Score]]
&lt;70,"Moderate",
EmployeeData[[#This Row],[Engagement Score]]&lt;85,"High",TRUE,"Very high")</f>
        <v>High</v>
      </c>
      <c r="U935">
        <v>7</v>
      </c>
      <c r="V935">
        <v>0.9</v>
      </c>
      <c r="W935" t="s">
        <v>33</v>
      </c>
      <c r="X935" t="s">
        <v>26</v>
      </c>
      <c r="Y935">
        <v>26</v>
      </c>
      <c r="Z935" t="s">
        <v>26</v>
      </c>
      <c r="AA935">
        <f>IF(EmployeeData[[#This Row],[Attrition]]="Yes",1,0)</f>
        <v>0</v>
      </c>
    </row>
    <row r="936" spans="1:27">
      <c r="A936" t="s">
        <v>987</v>
      </c>
      <c r="B936" t="str">
        <f>VLOOKUP(EmployeeData[[#This Row],[Employee ID]],GenderData[#All],2,FALSE)</f>
        <v>Male</v>
      </c>
      <c r="C936" t="s">
        <v>43</v>
      </c>
      <c r="D936" t="s">
        <v>44</v>
      </c>
      <c r="E936" t="s">
        <v>45</v>
      </c>
      <c r="F936" t="s">
        <v>32</v>
      </c>
      <c r="G936">
        <v>34</v>
      </c>
      <c r="H936" t="str">
        <f>IF(EmployeeData[[#This Row],[Age]]&lt;=31,"18-31",IF(EmployeeData[[#This Row],[Age]]&lt;=45,"32-45",IF(EmployeeData[[#This Row],[Age]]&lt;=59,"46-59",IF(EmployeeData[[#This Row],[Age]]&lt;=73,"60-73"))))</f>
        <v>32-45</v>
      </c>
      <c r="I936">
        <v>6.2</v>
      </c>
      <c r="J936"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36">
        <v>6.2</v>
      </c>
      <c r="L936" s="2">
        <v>58700</v>
      </c>
      <c r="M936" s="3">
        <v>0.85</v>
      </c>
      <c r="N936" s="3" t="str">
        <f>IF(EmployeeData[[#This Row],[Compa-Ratio]]&lt;0.85,"less than 0.85",IF(EmployeeData[[#This Row],[Compa-Ratio]]&lt;1,"0.85-&lt;1.00",IF(EmployeeData[[#This Row],[Compa-Ratio]]&lt;1.15,"1.00-&lt;1.15",IF(EmployeeData[[#This Row],[Compa-Ratio]]&gt;=1.15,"1.15+"))))</f>
        <v>0.85-&lt;1.00</v>
      </c>
      <c r="O936" t="s">
        <v>37</v>
      </c>
      <c r="P936" t="s">
        <v>26</v>
      </c>
      <c r="Q936">
        <v>13</v>
      </c>
      <c r="R93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6">
        <v>56</v>
      </c>
      <c r="T936" t="str" cm="1">
        <f t="array" ref="T936">_xlfn.IFS(EmployeeData[[#This Row],[Engagement Score]]&lt;50,"Low",EmployeeData[[#This Row],[Engagement Score]]
&lt;70,"Moderate",
EmployeeData[[#This Row],[Engagement Score]]&lt;85,"High",TRUE,"Very high")</f>
        <v>Moderate</v>
      </c>
      <c r="U936">
        <v>1</v>
      </c>
      <c r="V936">
        <v>2</v>
      </c>
      <c r="W936" t="s">
        <v>27</v>
      </c>
      <c r="X936" t="s">
        <v>26</v>
      </c>
      <c r="Y936">
        <v>37</v>
      </c>
      <c r="Z936" t="s">
        <v>26</v>
      </c>
      <c r="AA936">
        <f>IF(EmployeeData[[#This Row],[Attrition]]="Yes",1,0)</f>
        <v>0</v>
      </c>
    </row>
    <row r="937" spans="1:27">
      <c r="A937" t="s">
        <v>988</v>
      </c>
      <c r="B937" t="str">
        <f>VLOOKUP(EmployeeData[[#This Row],[Employee ID]],GenderData[#All],2,FALSE)</f>
        <v>Female</v>
      </c>
      <c r="C937" t="s">
        <v>66</v>
      </c>
      <c r="D937" t="s">
        <v>67</v>
      </c>
      <c r="E937" t="s">
        <v>23</v>
      </c>
      <c r="F937" t="s">
        <v>36</v>
      </c>
      <c r="G937">
        <v>35</v>
      </c>
      <c r="H937" t="str">
        <f>IF(EmployeeData[[#This Row],[Age]]&lt;=31,"18-31",IF(EmployeeData[[#This Row],[Age]]&lt;=45,"32-45",IF(EmployeeData[[#This Row],[Age]]&lt;=59,"46-59",IF(EmployeeData[[#This Row],[Age]]&lt;=73,"60-73"))))</f>
        <v>32-45</v>
      </c>
      <c r="I937">
        <v>12.5</v>
      </c>
      <c r="J937"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37">
        <v>2.2000000000000002</v>
      </c>
      <c r="L937" s="2">
        <v>77600</v>
      </c>
      <c r="M937" s="3">
        <v>1.01</v>
      </c>
      <c r="N937" s="3" t="str">
        <f>IF(EmployeeData[[#This Row],[Compa-Ratio]]&lt;0.85,"less than 0.85",IF(EmployeeData[[#This Row],[Compa-Ratio]]&lt;1,"0.85-&lt;1.00",IF(EmployeeData[[#This Row],[Compa-Ratio]]&lt;1.15,"1.00-&lt;1.15",IF(EmployeeData[[#This Row],[Compa-Ratio]]&gt;=1.15,"1.15+"))))</f>
        <v>1.00-&lt;1.15</v>
      </c>
      <c r="O937" t="s">
        <v>25</v>
      </c>
      <c r="P937" t="s">
        <v>26</v>
      </c>
      <c r="Q937">
        <v>18</v>
      </c>
      <c r="R93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7">
        <v>62</v>
      </c>
      <c r="T937" t="str" cm="1">
        <f t="array" ref="T937">_xlfn.IFS(EmployeeData[[#This Row],[Engagement Score]]&lt;50,"Low",EmployeeData[[#This Row],[Engagement Score]]
&lt;70,"Moderate",
EmployeeData[[#This Row],[Engagement Score]]&lt;85,"High",TRUE,"Very high")</f>
        <v>Moderate</v>
      </c>
      <c r="U937">
        <v>2</v>
      </c>
      <c r="V937">
        <v>7.2</v>
      </c>
      <c r="W937" t="s">
        <v>50</v>
      </c>
      <c r="X937" t="s">
        <v>38</v>
      </c>
      <c r="Y937">
        <v>50</v>
      </c>
      <c r="Z937" t="s">
        <v>26</v>
      </c>
      <c r="AA937">
        <f>IF(EmployeeData[[#This Row],[Attrition]]="Yes",1,0)</f>
        <v>0</v>
      </c>
    </row>
    <row r="938" spans="1:27">
      <c r="A938" t="s">
        <v>989</v>
      </c>
      <c r="B938" t="str">
        <f>VLOOKUP(EmployeeData[[#This Row],[Employee ID]],GenderData[#All],2,FALSE)</f>
        <v>Male</v>
      </c>
      <c r="C938" t="s">
        <v>48</v>
      </c>
      <c r="D938" t="s">
        <v>49</v>
      </c>
      <c r="E938" t="s">
        <v>45</v>
      </c>
      <c r="F938" t="s">
        <v>24</v>
      </c>
      <c r="G938">
        <v>42</v>
      </c>
      <c r="H938" t="str">
        <f>IF(EmployeeData[[#This Row],[Age]]&lt;=31,"18-31",IF(EmployeeData[[#This Row],[Age]]&lt;=45,"32-45",IF(EmployeeData[[#This Row],[Age]]&lt;=59,"46-59",IF(EmployeeData[[#This Row],[Age]]&lt;=73,"60-73"))))</f>
        <v>32-45</v>
      </c>
      <c r="I938">
        <v>4.5999999999999996</v>
      </c>
      <c r="J93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38">
        <v>1</v>
      </c>
      <c r="L938" s="2">
        <v>47900</v>
      </c>
      <c r="M938" s="3">
        <v>1</v>
      </c>
      <c r="N938" s="3" t="str">
        <f>IF(EmployeeData[[#This Row],[Compa-Ratio]]&lt;0.85,"less than 0.85",IF(EmployeeData[[#This Row],[Compa-Ratio]]&lt;1,"0.85-&lt;1.00",IF(EmployeeData[[#This Row],[Compa-Ratio]]&lt;1.15,"1.00-&lt;1.15",IF(EmployeeData[[#This Row],[Compa-Ratio]]&gt;=1.15,"1.15+"))))</f>
        <v>1.00-&lt;1.15</v>
      </c>
      <c r="O938" t="s">
        <v>53</v>
      </c>
      <c r="P938" t="s">
        <v>26</v>
      </c>
      <c r="Q938">
        <v>16</v>
      </c>
      <c r="R93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38">
        <v>80</v>
      </c>
      <c r="T938" t="str" cm="1">
        <f t="array" ref="T938">_xlfn.IFS(EmployeeData[[#This Row],[Engagement Score]]&lt;50,"Low",EmployeeData[[#This Row],[Engagement Score]]
&lt;70,"Moderate",
EmployeeData[[#This Row],[Engagement Score]]&lt;85,"High",TRUE,"Very high")</f>
        <v>High</v>
      </c>
      <c r="U938">
        <v>14</v>
      </c>
      <c r="V938">
        <v>3.9</v>
      </c>
      <c r="W938" t="s">
        <v>33</v>
      </c>
      <c r="X938" t="s">
        <v>26</v>
      </c>
      <c r="Y938">
        <v>33</v>
      </c>
      <c r="Z938" t="s">
        <v>26</v>
      </c>
      <c r="AA938">
        <f>IF(EmployeeData[[#This Row],[Attrition]]="Yes",1,0)</f>
        <v>0</v>
      </c>
    </row>
    <row r="939" spans="1:27">
      <c r="A939" t="s">
        <v>990</v>
      </c>
      <c r="B939" t="str">
        <f>VLOOKUP(EmployeeData[[#This Row],[Employee ID]],GenderData[#All],2,FALSE)</f>
        <v>Female</v>
      </c>
      <c r="C939" t="s">
        <v>29</v>
      </c>
      <c r="D939" t="s">
        <v>30</v>
      </c>
      <c r="E939" t="s">
        <v>23</v>
      </c>
      <c r="F939" t="s">
        <v>36</v>
      </c>
      <c r="G939">
        <v>21</v>
      </c>
      <c r="H939" t="str">
        <f>IF(EmployeeData[[#This Row],[Age]]&lt;=31,"18-31",IF(EmployeeData[[#This Row],[Age]]&lt;=45,"32-45",IF(EmployeeData[[#This Row],[Age]]&lt;=59,"46-59",IF(EmployeeData[[#This Row],[Age]]&lt;=73,"60-73"))))</f>
        <v>18-31</v>
      </c>
      <c r="I939">
        <v>6.1</v>
      </c>
      <c r="J93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39">
        <v>1</v>
      </c>
      <c r="L939" s="2">
        <v>83900</v>
      </c>
      <c r="M939" s="3">
        <v>1.03</v>
      </c>
      <c r="N939" s="3" t="str">
        <f>IF(EmployeeData[[#This Row],[Compa-Ratio]]&lt;0.85,"less than 0.85",IF(EmployeeData[[#This Row],[Compa-Ratio]]&lt;1,"0.85-&lt;1.00",IF(EmployeeData[[#This Row],[Compa-Ratio]]&lt;1.15,"1.00-&lt;1.15",IF(EmployeeData[[#This Row],[Compa-Ratio]]&gt;=1.15,"1.15+"))))</f>
        <v>1.00-&lt;1.15</v>
      </c>
      <c r="O939" t="s">
        <v>25</v>
      </c>
      <c r="P939" t="s">
        <v>26</v>
      </c>
      <c r="Q939">
        <v>7</v>
      </c>
      <c r="R93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39">
        <v>63</v>
      </c>
      <c r="T939" t="str" cm="1">
        <f t="array" ref="T939">_xlfn.IFS(EmployeeData[[#This Row],[Engagement Score]]&lt;50,"Low",EmployeeData[[#This Row],[Engagement Score]]
&lt;70,"Moderate",
EmployeeData[[#This Row],[Engagement Score]]&lt;85,"High",TRUE,"Very high")</f>
        <v>Moderate</v>
      </c>
      <c r="U939">
        <v>3</v>
      </c>
      <c r="V939">
        <v>1.9</v>
      </c>
      <c r="W939" t="s">
        <v>27</v>
      </c>
      <c r="X939" t="s">
        <v>26</v>
      </c>
      <c r="Y939">
        <v>28</v>
      </c>
      <c r="Z939" t="s">
        <v>26</v>
      </c>
      <c r="AA939">
        <f>IF(EmployeeData[[#This Row],[Attrition]]="Yes",1,0)</f>
        <v>0</v>
      </c>
    </row>
    <row r="940" spans="1:27">
      <c r="A940" t="s">
        <v>991</v>
      </c>
      <c r="B940" t="str">
        <f>VLOOKUP(EmployeeData[[#This Row],[Employee ID]],GenderData[#All],2,FALSE)</f>
        <v>Male</v>
      </c>
      <c r="C940" t="s">
        <v>48</v>
      </c>
      <c r="D940" t="s">
        <v>49</v>
      </c>
      <c r="E940" t="s">
        <v>23</v>
      </c>
      <c r="F940" t="s">
        <v>24</v>
      </c>
      <c r="G940">
        <v>37</v>
      </c>
      <c r="H940" t="str">
        <f>IF(EmployeeData[[#This Row],[Age]]&lt;=31,"18-31",IF(EmployeeData[[#This Row],[Age]]&lt;=45,"32-45",IF(EmployeeData[[#This Row],[Age]]&lt;=59,"46-59",IF(EmployeeData[[#This Row],[Age]]&lt;=73,"60-73"))))</f>
        <v>32-45</v>
      </c>
      <c r="I940">
        <v>7</v>
      </c>
      <c r="J94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40">
        <v>0.4</v>
      </c>
      <c r="L940" s="2">
        <v>51100</v>
      </c>
      <c r="M940" s="3">
        <v>1.07</v>
      </c>
      <c r="N940" s="3" t="str">
        <f>IF(EmployeeData[[#This Row],[Compa-Ratio]]&lt;0.85,"less than 0.85",IF(EmployeeData[[#This Row],[Compa-Ratio]]&lt;1,"0.85-&lt;1.00",IF(EmployeeData[[#This Row],[Compa-Ratio]]&lt;1.15,"1.00-&lt;1.15",IF(EmployeeData[[#This Row],[Compa-Ratio]]&gt;=1.15,"1.15+"))))</f>
        <v>1.00-&lt;1.15</v>
      </c>
      <c r="O940" t="s">
        <v>37</v>
      </c>
      <c r="P940" t="s">
        <v>26</v>
      </c>
      <c r="Q940">
        <v>22</v>
      </c>
      <c r="R94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0">
        <v>73</v>
      </c>
      <c r="T940" t="str" cm="1">
        <f t="array" ref="T940">_xlfn.IFS(EmployeeData[[#This Row],[Engagement Score]]&lt;50,"Low",EmployeeData[[#This Row],[Engagement Score]]
&lt;70,"Moderate",
EmployeeData[[#This Row],[Engagement Score]]&lt;85,"High",TRUE,"Very high")</f>
        <v>High</v>
      </c>
      <c r="U940">
        <v>1</v>
      </c>
      <c r="V940">
        <v>1.2</v>
      </c>
      <c r="W940" t="s">
        <v>27</v>
      </c>
      <c r="X940" t="s">
        <v>38</v>
      </c>
      <c r="Y940">
        <v>20</v>
      </c>
      <c r="Z940" t="s">
        <v>38</v>
      </c>
      <c r="AA940">
        <f>IF(EmployeeData[[#This Row],[Attrition]]="Yes",1,0)</f>
        <v>1</v>
      </c>
    </row>
    <row r="941" spans="1:27">
      <c r="A941" t="s">
        <v>992</v>
      </c>
      <c r="B941" t="str">
        <f>VLOOKUP(EmployeeData[[#This Row],[Employee ID]],GenderData[#All],2,FALSE)</f>
        <v>Female</v>
      </c>
      <c r="C941" t="s">
        <v>40</v>
      </c>
      <c r="D941" t="s">
        <v>40</v>
      </c>
      <c r="E941" t="s">
        <v>23</v>
      </c>
      <c r="F941" t="s">
        <v>62</v>
      </c>
      <c r="G941">
        <v>41</v>
      </c>
      <c r="H941" t="str">
        <f>IF(EmployeeData[[#This Row],[Age]]&lt;=31,"18-31",IF(EmployeeData[[#This Row],[Age]]&lt;=45,"32-45",IF(EmployeeData[[#This Row],[Age]]&lt;=59,"46-59",IF(EmployeeData[[#This Row],[Age]]&lt;=73,"60-73"))))</f>
        <v>32-45</v>
      </c>
      <c r="I941">
        <v>6.4</v>
      </c>
      <c r="J941"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41">
        <v>6.4</v>
      </c>
      <c r="L941" s="2">
        <v>35100</v>
      </c>
      <c r="M941" s="3">
        <v>0.99</v>
      </c>
      <c r="N941" s="3" t="str">
        <f>IF(EmployeeData[[#This Row],[Compa-Ratio]]&lt;0.85,"less than 0.85",IF(EmployeeData[[#This Row],[Compa-Ratio]]&lt;1,"0.85-&lt;1.00",IF(EmployeeData[[#This Row],[Compa-Ratio]]&lt;1.15,"1.00-&lt;1.15",IF(EmployeeData[[#This Row],[Compa-Ratio]]&gt;=1.15,"1.15+"))))</f>
        <v>0.85-&lt;1.00</v>
      </c>
      <c r="O941" t="s">
        <v>37</v>
      </c>
      <c r="P941" t="s">
        <v>26</v>
      </c>
      <c r="Q941">
        <v>16</v>
      </c>
      <c r="R94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1">
        <v>70</v>
      </c>
      <c r="T941" t="str" cm="1">
        <f t="array" ref="T941">_xlfn.IFS(EmployeeData[[#This Row],[Engagement Score]]&lt;50,"Low",EmployeeData[[#This Row],[Engagement Score]]
&lt;70,"Moderate",
EmployeeData[[#This Row],[Engagement Score]]&lt;85,"High",TRUE,"Very high")</f>
        <v>High</v>
      </c>
      <c r="U941">
        <v>7</v>
      </c>
      <c r="V941">
        <v>8.4</v>
      </c>
      <c r="W941" t="s">
        <v>33</v>
      </c>
      <c r="X941" t="s">
        <v>26</v>
      </c>
      <c r="Y941">
        <v>26</v>
      </c>
      <c r="Z941" t="s">
        <v>26</v>
      </c>
      <c r="AA941">
        <f>IF(EmployeeData[[#This Row],[Attrition]]="Yes",1,0)</f>
        <v>0</v>
      </c>
    </row>
    <row r="942" spans="1:27">
      <c r="A942" t="s">
        <v>993</v>
      </c>
      <c r="B942" t="str">
        <f>VLOOKUP(EmployeeData[[#This Row],[Employee ID]],GenderData[#All],2,FALSE)</f>
        <v>Female</v>
      </c>
      <c r="C942" t="s">
        <v>66</v>
      </c>
      <c r="D942" t="s">
        <v>67</v>
      </c>
      <c r="E942" t="s">
        <v>45</v>
      </c>
      <c r="F942" t="s">
        <v>62</v>
      </c>
      <c r="G942">
        <v>33</v>
      </c>
      <c r="H942" t="str">
        <f>IF(EmployeeData[[#This Row],[Age]]&lt;=31,"18-31",IF(EmployeeData[[#This Row],[Age]]&lt;=45,"32-45",IF(EmployeeData[[#This Row],[Age]]&lt;=59,"46-59",IF(EmployeeData[[#This Row],[Age]]&lt;=73,"60-73"))))</f>
        <v>32-45</v>
      </c>
      <c r="I942">
        <v>1.8</v>
      </c>
      <c r="J94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42">
        <v>1.8</v>
      </c>
      <c r="L942" s="2">
        <v>36300</v>
      </c>
      <c r="M942" s="3">
        <v>1.03</v>
      </c>
      <c r="N942" s="3" t="str">
        <f>IF(EmployeeData[[#This Row],[Compa-Ratio]]&lt;0.85,"less than 0.85",IF(EmployeeData[[#This Row],[Compa-Ratio]]&lt;1,"0.85-&lt;1.00",IF(EmployeeData[[#This Row],[Compa-Ratio]]&lt;1.15,"1.00-&lt;1.15",IF(EmployeeData[[#This Row],[Compa-Ratio]]&gt;=1.15,"1.15+"))))</f>
        <v>1.00-&lt;1.15</v>
      </c>
      <c r="O942" t="s">
        <v>25</v>
      </c>
      <c r="P942" t="s">
        <v>26</v>
      </c>
      <c r="Q942">
        <v>7</v>
      </c>
      <c r="R94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42">
        <v>76</v>
      </c>
      <c r="T942" t="str" cm="1">
        <f t="array" ref="T942">_xlfn.IFS(EmployeeData[[#This Row],[Engagement Score]]&lt;50,"Low",EmployeeData[[#This Row],[Engagement Score]]
&lt;70,"Moderate",
EmployeeData[[#This Row],[Engagement Score]]&lt;85,"High",TRUE,"Very high")</f>
        <v>High</v>
      </c>
      <c r="U942">
        <v>11</v>
      </c>
      <c r="V942">
        <v>3.2</v>
      </c>
      <c r="W942" t="s">
        <v>50</v>
      </c>
      <c r="X942" t="s">
        <v>26</v>
      </c>
      <c r="Y942">
        <v>40</v>
      </c>
      <c r="Z942" t="s">
        <v>26</v>
      </c>
      <c r="AA942">
        <f>IF(EmployeeData[[#This Row],[Attrition]]="Yes",1,0)</f>
        <v>0</v>
      </c>
    </row>
    <row r="943" spans="1:27">
      <c r="A943" t="s">
        <v>994</v>
      </c>
      <c r="B943" t="str">
        <f>VLOOKUP(EmployeeData[[#This Row],[Employee ID]],GenderData[#All],2,FALSE)</f>
        <v>Male</v>
      </c>
      <c r="C943" t="s">
        <v>40</v>
      </c>
      <c r="D943" t="s">
        <v>40</v>
      </c>
      <c r="E943" t="s">
        <v>45</v>
      </c>
      <c r="F943" t="s">
        <v>24</v>
      </c>
      <c r="G943">
        <v>34</v>
      </c>
      <c r="H943" t="str">
        <f>IF(EmployeeData[[#This Row],[Age]]&lt;=31,"18-31",IF(EmployeeData[[#This Row],[Age]]&lt;=45,"32-45",IF(EmployeeData[[#This Row],[Age]]&lt;=59,"46-59",IF(EmployeeData[[#This Row],[Age]]&lt;=73,"60-73"))))</f>
        <v>32-45</v>
      </c>
      <c r="I943">
        <v>9.1999999999999993</v>
      </c>
      <c r="J94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43">
        <v>0.6</v>
      </c>
      <c r="L943" s="2">
        <v>46000</v>
      </c>
      <c r="M943" s="3">
        <v>0.88</v>
      </c>
      <c r="N943" s="3" t="str">
        <f>IF(EmployeeData[[#This Row],[Compa-Ratio]]&lt;0.85,"less than 0.85",IF(EmployeeData[[#This Row],[Compa-Ratio]]&lt;1,"0.85-&lt;1.00",IF(EmployeeData[[#This Row],[Compa-Ratio]]&lt;1.15,"1.00-&lt;1.15",IF(EmployeeData[[#This Row],[Compa-Ratio]]&gt;=1.15,"1.15+"))))</f>
        <v>0.85-&lt;1.00</v>
      </c>
      <c r="O943" t="s">
        <v>75</v>
      </c>
      <c r="P943" t="s">
        <v>38</v>
      </c>
      <c r="Q943">
        <v>36</v>
      </c>
      <c r="R943"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43">
        <v>78</v>
      </c>
      <c r="T943" t="str" cm="1">
        <f t="array" ref="T943">_xlfn.IFS(EmployeeData[[#This Row],[Engagement Score]]&lt;50,"Low",EmployeeData[[#This Row],[Engagement Score]]
&lt;70,"Moderate",
EmployeeData[[#This Row],[Engagement Score]]&lt;85,"High",TRUE,"Very high")</f>
        <v>High</v>
      </c>
      <c r="U943">
        <v>3</v>
      </c>
      <c r="V943">
        <v>2.7</v>
      </c>
      <c r="W943" t="s">
        <v>50</v>
      </c>
      <c r="X943" t="s">
        <v>26</v>
      </c>
      <c r="Y943">
        <v>23</v>
      </c>
      <c r="Z943" t="s">
        <v>26</v>
      </c>
      <c r="AA943">
        <f>IF(EmployeeData[[#This Row],[Attrition]]="Yes",1,0)</f>
        <v>0</v>
      </c>
    </row>
    <row r="944" spans="1:27">
      <c r="A944" t="s">
        <v>995</v>
      </c>
      <c r="B944" t="str">
        <f>VLOOKUP(EmployeeData[[#This Row],[Employee ID]],GenderData[#All],2,FALSE)</f>
        <v>Female</v>
      </c>
      <c r="C944" t="s">
        <v>40</v>
      </c>
      <c r="D944" t="s">
        <v>40</v>
      </c>
      <c r="E944" t="s">
        <v>45</v>
      </c>
      <c r="F944" t="s">
        <v>32</v>
      </c>
      <c r="G944">
        <v>34</v>
      </c>
      <c r="H944" t="str">
        <f>IF(EmployeeData[[#This Row],[Age]]&lt;=31,"18-31",IF(EmployeeData[[#This Row],[Age]]&lt;=45,"32-45",IF(EmployeeData[[#This Row],[Age]]&lt;=59,"46-59",IF(EmployeeData[[#This Row],[Age]]&lt;=73,"60-73"))))</f>
        <v>32-45</v>
      </c>
      <c r="I944">
        <v>8.3000000000000007</v>
      </c>
      <c r="J94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44">
        <v>1</v>
      </c>
      <c r="L944" s="2">
        <v>51900</v>
      </c>
      <c r="M944" s="3">
        <v>0.88</v>
      </c>
      <c r="N944" s="3" t="str">
        <f>IF(EmployeeData[[#This Row],[Compa-Ratio]]&lt;0.85,"less than 0.85",IF(EmployeeData[[#This Row],[Compa-Ratio]]&lt;1,"0.85-&lt;1.00",IF(EmployeeData[[#This Row],[Compa-Ratio]]&lt;1.15,"1.00-&lt;1.15",IF(EmployeeData[[#This Row],[Compa-Ratio]]&gt;=1.15,"1.15+"))))</f>
        <v>0.85-&lt;1.00</v>
      </c>
      <c r="O944" t="s">
        <v>53</v>
      </c>
      <c r="P944" t="s">
        <v>38</v>
      </c>
      <c r="Q944">
        <v>20</v>
      </c>
      <c r="R94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4">
        <v>57</v>
      </c>
      <c r="T944" t="str" cm="1">
        <f t="array" ref="T944">_xlfn.IFS(EmployeeData[[#This Row],[Engagement Score]]&lt;50,"Low",EmployeeData[[#This Row],[Engagement Score]]
&lt;70,"Moderate",
EmployeeData[[#This Row],[Engagement Score]]&lt;85,"High",TRUE,"Very high")</f>
        <v>Moderate</v>
      </c>
      <c r="U944">
        <v>7</v>
      </c>
      <c r="V944">
        <v>3.8</v>
      </c>
      <c r="W944" t="s">
        <v>27</v>
      </c>
      <c r="X944" t="s">
        <v>26</v>
      </c>
      <c r="Y944">
        <v>13</v>
      </c>
      <c r="Z944" t="s">
        <v>26</v>
      </c>
      <c r="AA944">
        <f>IF(EmployeeData[[#This Row],[Attrition]]="Yes",1,0)</f>
        <v>0</v>
      </c>
    </row>
    <row r="945" spans="1:27">
      <c r="A945" t="s">
        <v>996</v>
      </c>
      <c r="B945" t="str">
        <f>VLOOKUP(EmployeeData[[#This Row],[Employee ID]],GenderData[#All],2,FALSE)</f>
        <v>Male</v>
      </c>
      <c r="C945" t="s">
        <v>52</v>
      </c>
      <c r="D945" t="s">
        <v>30</v>
      </c>
      <c r="E945" t="s">
        <v>73</v>
      </c>
      <c r="F945" t="s">
        <v>32</v>
      </c>
      <c r="G945">
        <v>34</v>
      </c>
      <c r="H945" t="str">
        <f>IF(EmployeeData[[#This Row],[Age]]&lt;=31,"18-31",IF(EmployeeData[[#This Row],[Age]]&lt;=45,"32-45",IF(EmployeeData[[#This Row],[Age]]&lt;=59,"46-59",IF(EmployeeData[[#This Row],[Age]]&lt;=73,"60-73"))))</f>
        <v>32-45</v>
      </c>
      <c r="I945">
        <v>4.3</v>
      </c>
      <c r="J94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45">
        <v>2.2000000000000002</v>
      </c>
      <c r="L945" s="2">
        <v>63800</v>
      </c>
      <c r="M945" s="3">
        <v>1.01</v>
      </c>
      <c r="N945" s="3" t="str">
        <f>IF(EmployeeData[[#This Row],[Compa-Ratio]]&lt;0.85,"less than 0.85",IF(EmployeeData[[#This Row],[Compa-Ratio]]&lt;1,"0.85-&lt;1.00",IF(EmployeeData[[#This Row],[Compa-Ratio]]&lt;1.15,"1.00-&lt;1.15",IF(EmployeeData[[#This Row],[Compa-Ratio]]&gt;=1.15,"1.15+"))))</f>
        <v>1.00-&lt;1.15</v>
      </c>
      <c r="O945" t="s">
        <v>75</v>
      </c>
      <c r="P945" t="s">
        <v>26</v>
      </c>
      <c r="Q945">
        <v>15</v>
      </c>
      <c r="R94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5">
        <v>49</v>
      </c>
      <c r="T945" t="str" cm="1">
        <f t="array" ref="T945">_xlfn.IFS(EmployeeData[[#This Row],[Engagement Score]]&lt;50,"Low",EmployeeData[[#This Row],[Engagement Score]]
&lt;70,"Moderate",
EmployeeData[[#This Row],[Engagement Score]]&lt;85,"High",TRUE,"Very high")</f>
        <v>Low</v>
      </c>
      <c r="U945">
        <v>9</v>
      </c>
      <c r="V945">
        <v>4.0999999999999996</v>
      </c>
      <c r="W945" t="s">
        <v>27</v>
      </c>
      <c r="X945" t="s">
        <v>38</v>
      </c>
      <c r="Y945">
        <v>5</v>
      </c>
      <c r="Z945" t="s">
        <v>26</v>
      </c>
      <c r="AA945">
        <f>IF(EmployeeData[[#This Row],[Attrition]]="Yes",1,0)</f>
        <v>0</v>
      </c>
    </row>
    <row r="946" spans="1:27">
      <c r="A946" t="s">
        <v>997</v>
      </c>
      <c r="B946" t="str">
        <f>VLOOKUP(EmployeeData[[#This Row],[Employee ID]],GenderData[#All],2,FALSE)</f>
        <v>Female</v>
      </c>
      <c r="C946" t="s">
        <v>43</v>
      </c>
      <c r="D946" t="s">
        <v>44</v>
      </c>
      <c r="E946" t="s">
        <v>55</v>
      </c>
      <c r="F946" t="s">
        <v>32</v>
      </c>
      <c r="G946">
        <v>38</v>
      </c>
      <c r="H946" t="str">
        <f>IF(EmployeeData[[#This Row],[Age]]&lt;=31,"18-31",IF(EmployeeData[[#This Row],[Age]]&lt;=45,"32-45",IF(EmployeeData[[#This Row],[Age]]&lt;=59,"46-59",IF(EmployeeData[[#This Row],[Age]]&lt;=73,"60-73"))))</f>
        <v>32-45</v>
      </c>
      <c r="I946">
        <v>1.9</v>
      </c>
      <c r="J94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46">
        <v>1.9</v>
      </c>
      <c r="L946" s="2">
        <v>74900</v>
      </c>
      <c r="M946" s="3">
        <v>1.23</v>
      </c>
      <c r="N946" s="3" t="str">
        <f>IF(EmployeeData[[#This Row],[Compa-Ratio]]&lt;0.85,"less than 0.85",IF(EmployeeData[[#This Row],[Compa-Ratio]]&lt;1,"0.85-&lt;1.00",IF(EmployeeData[[#This Row],[Compa-Ratio]]&lt;1.15,"1.00-&lt;1.15",IF(EmployeeData[[#This Row],[Compa-Ratio]]&gt;=1.15,"1.15+"))))</f>
        <v>1.15+</v>
      </c>
      <c r="O946" t="s">
        <v>25</v>
      </c>
      <c r="P946" t="s">
        <v>38</v>
      </c>
      <c r="Q946">
        <v>29</v>
      </c>
      <c r="R94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46">
        <v>66</v>
      </c>
      <c r="T946" t="str" cm="1">
        <f t="array" ref="T946">_xlfn.IFS(EmployeeData[[#This Row],[Engagement Score]]&lt;50,"Low",EmployeeData[[#This Row],[Engagement Score]]
&lt;70,"Moderate",
EmployeeData[[#This Row],[Engagement Score]]&lt;85,"High",TRUE,"Very high")</f>
        <v>Moderate</v>
      </c>
      <c r="U946">
        <v>4</v>
      </c>
      <c r="V946">
        <v>1.8</v>
      </c>
      <c r="W946" t="s">
        <v>33</v>
      </c>
      <c r="X946" t="s">
        <v>26</v>
      </c>
      <c r="Y946">
        <v>30</v>
      </c>
      <c r="Z946" t="s">
        <v>26</v>
      </c>
      <c r="AA946">
        <f>IF(EmployeeData[[#This Row],[Attrition]]="Yes",1,0)</f>
        <v>0</v>
      </c>
    </row>
    <row r="947" spans="1:27">
      <c r="A947" t="s">
        <v>998</v>
      </c>
      <c r="B947" t="str">
        <f>VLOOKUP(EmployeeData[[#This Row],[Employee ID]],GenderData[#All],2,FALSE)</f>
        <v>Female</v>
      </c>
      <c r="C947" t="s">
        <v>48</v>
      </c>
      <c r="D947" t="s">
        <v>49</v>
      </c>
      <c r="E947" t="s">
        <v>23</v>
      </c>
      <c r="F947" t="s">
        <v>32</v>
      </c>
      <c r="G947">
        <v>39</v>
      </c>
      <c r="H947" t="str">
        <f>IF(EmployeeData[[#This Row],[Age]]&lt;=31,"18-31",IF(EmployeeData[[#This Row],[Age]]&lt;=45,"32-45",IF(EmployeeData[[#This Row],[Age]]&lt;=59,"46-59",IF(EmployeeData[[#This Row],[Age]]&lt;=73,"60-73"))))</f>
        <v>32-45</v>
      </c>
      <c r="I947">
        <v>4</v>
      </c>
      <c r="J94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47">
        <v>3.1</v>
      </c>
      <c r="L947" s="2">
        <v>56000</v>
      </c>
      <c r="M947" s="3">
        <v>0.93</v>
      </c>
      <c r="N947" s="3" t="str">
        <f>IF(EmployeeData[[#This Row],[Compa-Ratio]]&lt;0.85,"less than 0.85",IF(EmployeeData[[#This Row],[Compa-Ratio]]&lt;1,"0.85-&lt;1.00",IF(EmployeeData[[#This Row],[Compa-Ratio]]&lt;1.15,"1.00-&lt;1.15",IF(EmployeeData[[#This Row],[Compa-Ratio]]&gt;=1.15,"1.15+"))))</f>
        <v>0.85-&lt;1.00</v>
      </c>
      <c r="O947" t="s">
        <v>53</v>
      </c>
      <c r="P947" t="s">
        <v>26</v>
      </c>
      <c r="Q947">
        <v>33</v>
      </c>
      <c r="R94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47">
        <v>87</v>
      </c>
      <c r="T947" t="str" cm="1">
        <f t="array" ref="T947">_xlfn.IFS(EmployeeData[[#This Row],[Engagement Score]]&lt;50,"Low",EmployeeData[[#This Row],[Engagement Score]]
&lt;70,"Moderate",
EmployeeData[[#This Row],[Engagement Score]]&lt;85,"High",TRUE,"Very high")</f>
        <v>Very high</v>
      </c>
      <c r="U947">
        <v>3</v>
      </c>
      <c r="V947">
        <v>4.7</v>
      </c>
      <c r="W947" t="s">
        <v>33</v>
      </c>
      <c r="X947" t="s">
        <v>26</v>
      </c>
      <c r="Y947">
        <v>27</v>
      </c>
      <c r="Z947" t="s">
        <v>26</v>
      </c>
      <c r="AA947">
        <f>IF(EmployeeData[[#This Row],[Attrition]]="Yes",1,0)</f>
        <v>0</v>
      </c>
    </row>
    <row r="948" spans="1:27">
      <c r="A948" t="s">
        <v>999</v>
      </c>
      <c r="B948" t="str">
        <f>VLOOKUP(EmployeeData[[#This Row],[Employee ID]],GenderData[#All],2,FALSE)</f>
        <v>Female</v>
      </c>
      <c r="C948" t="s">
        <v>48</v>
      </c>
      <c r="D948" t="s">
        <v>49</v>
      </c>
      <c r="E948" t="s">
        <v>41</v>
      </c>
      <c r="F948" t="s">
        <v>24</v>
      </c>
      <c r="G948">
        <v>21</v>
      </c>
      <c r="H948" t="str">
        <f>IF(EmployeeData[[#This Row],[Age]]&lt;=31,"18-31",IF(EmployeeData[[#This Row],[Age]]&lt;=45,"32-45",IF(EmployeeData[[#This Row],[Age]]&lt;=59,"46-59",IF(EmployeeData[[#This Row],[Age]]&lt;=73,"60-73"))))</f>
        <v>18-31</v>
      </c>
      <c r="I948">
        <v>0.9</v>
      </c>
      <c r="J948"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48">
        <v>0.9</v>
      </c>
      <c r="L948" s="2">
        <v>43900</v>
      </c>
      <c r="M948" s="3">
        <v>0.89</v>
      </c>
      <c r="N948" s="3" t="str">
        <f>IF(EmployeeData[[#This Row],[Compa-Ratio]]&lt;0.85,"less than 0.85",IF(EmployeeData[[#This Row],[Compa-Ratio]]&lt;1,"0.85-&lt;1.00",IF(EmployeeData[[#This Row],[Compa-Ratio]]&lt;1.15,"1.00-&lt;1.15",IF(EmployeeData[[#This Row],[Compa-Ratio]]&gt;=1.15,"1.15+"))))</f>
        <v>0.85-&lt;1.00</v>
      </c>
      <c r="O948" t="s">
        <v>25</v>
      </c>
      <c r="P948" t="s">
        <v>26</v>
      </c>
      <c r="Q948">
        <v>15</v>
      </c>
      <c r="R94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8">
        <v>91</v>
      </c>
      <c r="T948" t="str" cm="1">
        <f t="array" ref="T948">_xlfn.IFS(EmployeeData[[#This Row],[Engagement Score]]&lt;50,"Low",EmployeeData[[#This Row],[Engagement Score]]
&lt;70,"Moderate",
EmployeeData[[#This Row],[Engagement Score]]&lt;85,"High",TRUE,"Very high")</f>
        <v>Very high</v>
      </c>
      <c r="U948">
        <v>16</v>
      </c>
      <c r="V948">
        <v>0.7</v>
      </c>
      <c r="W948" t="s">
        <v>33</v>
      </c>
      <c r="X948" t="s">
        <v>26</v>
      </c>
      <c r="Y948">
        <v>16</v>
      </c>
      <c r="Z948" t="s">
        <v>26</v>
      </c>
      <c r="AA948">
        <f>IF(EmployeeData[[#This Row],[Attrition]]="Yes",1,0)</f>
        <v>0</v>
      </c>
    </row>
    <row r="949" spans="1:27">
      <c r="A949" t="s">
        <v>1000</v>
      </c>
      <c r="B949" t="str">
        <f>VLOOKUP(EmployeeData[[#This Row],[Employee ID]],GenderData[#All],2,FALSE)</f>
        <v>Male</v>
      </c>
      <c r="C949" t="s">
        <v>29</v>
      </c>
      <c r="D949" t="s">
        <v>30</v>
      </c>
      <c r="E949" t="s">
        <v>23</v>
      </c>
      <c r="F949" t="s">
        <v>24</v>
      </c>
      <c r="G949">
        <v>44</v>
      </c>
      <c r="H949" t="str">
        <f>IF(EmployeeData[[#This Row],[Age]]&lt;=31,"18-31",IF(EmployeeData[[#This Row],[Age]]&lt;=45,"32-45",IF(EmployeeData[[#This Row],[Age]]&lt;=59,"46-59",IF(EmployeeData[[#This Row],[Age]]&lt;=73,"60-73"))))</f>
        <v>32-45</v>
      </c>
      <c r="I949">
        <v>10</v>
      </c>
      <c r="J949"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49">
        <v>2.4</v>
      </c>
      <c r="L949" s="2">
        <v>43400</v>
      </c>
      <c r="M949" s="3">
        <v>0.92</v>
      </c>
      <c r="N949" s="3" t="str">
        <f>IF(EmployeeData[[#This Row],[Compa-Ratio]]&lt;0.85,"less than 0.85",IF(EmployeeData[[#This Row],[Compa-Ratio]]&lt;1,"0.85-&lt;1.00",IF(EmployeeData[[#This Row],[Compa-Ratio]]&lt;1.15,"1.00-&lt;1.15",IF(EmployeeData[[#This Row],[Compa-Ratio]]&gt;=1.15,"1.15+"))))</f>
        <v>0.85-&lt;1.00</v>
      </c>
      <c r="O949" t="s">
        <v>25</v>
      </c>
      <c r="P949" t="s">
        <v>26</v>
      </c>
      <c r="Q949">
        <v>19</v>
      </c>
      <c r="R94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49">
        <v>94</v>
      </c>
      <c r="T949" t="str" cm="1">
        <f t="array" ref="T949">_xlfn.IFS(EmployeeData[[#This Row],[Engagement Score]]&lt;50,"Low",EmployeeData[[#This Row],[Engagement Score]]
&lt;70,"Moderate",
EmployeeData[[#This Row],[Engagement Score]]&lt;85,"High",TRUE,"Very high")</f>
        <v>Very high</v>
      </c>
      <c r="U949">
        <v>1</v>
      </c>
      <c r="V949">
        <v>4</v>
      </c>
      <c r="W949" t="s">
        <v>33</v>
      </c>
      <c r="X949" t="s">
        <v>38</v>
      </c>
      <c r="Y949">
        <v>36</v>
      </c>
      <c r="Z949" t="s">
        <v>38</v>
      </c>
      <c r="AA949">
        <f>IF(EmployeeData[[#This Row],[Attrition]]="Yes",1,0)</f>
        <v>1</v>
      </c>
    </row>
    <row r="950" spans="1:27">
      <c r="A950" t="s">
        <v>1001</v>
      </c>
      <c r="B950" t="str">
        <f>VLOOKUP(EmployeeData[[#This Row],[Employee ID]],GenderData[#All],2,FALSE)</f>
        <v>Female</v>
      </c>
      <c r="C950" t="s">
        <v>52</v>
      </c>
      <c r="D950" t="s">
        <v>30</v>
      </c>
      <c r="E950" t="s">
        <v>23</v>
      </c>
      <c r="F950" t="s">
        <v>24</v>
      </c>
      <c r="G950">
        <v>35</v>
      </c>
      <c r="H950" t="str">
        <f>IF(EmployeeData[[#This Row],[Age]]&lt;=31,"18-31",IF(EmployeeData[[#This Row],[Age]]&lt;=45,"32-45",IF(EmployeeData[[#This Row],[Age]]&lt;=59,"46-59",IF(EmployeeData[[#This Row],[Age]]&lt;=73,"60-73"))))</f>
        <v>32-45</v>
      </c>
      <c r="I950">
        <v>2.4</v>
      </c>
      <c r="J950"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50">
        <v>0.7</v>
      </c>
      <c r="L950" s="2">
        <v>51800</v>
      </c>
      <c r="M950" s="3">
        <v>1.07</v>
      </c>
      <c r="N950" s="3" t="str">
        <f>IF(EmployeeData[[#This Row],[Compa-Ratio]]&lt;0.85,"less than 0.85",IF(EmployeeData[[#This Row],[Compa-Ratio]]&lt;1,"0.85-&lt;1.00",IF(EmployeeData[[#This Row],[Compa-Ratio]]&lt;1.15,"1.00-&lt;1.15",IF(EmployeeData[[#This Row],[Compa-Ratio]]&gt;=1.15,"1.15+"))))</f>
        <v>1.00-&lt;1.15</v>
      </c>
      <c r="O950" t="s">
        <v>25</v>
      </c>
      <c r="P950" t="s">
        <v>26</v>
      </c>
      <c r="Q950">
        <v>7</v>
      </c>
      <c r="R950"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50">
        <v>70</v>
      </c>
      <c r="T950" t="str" cm="1">
        <f t="array" ref="T950">_xlfn.IFS(EmployeeData[[#This Row],[Engagement Score]]&lt;50,"Low",EmployeeData[[#This Row],[Engagement Score]]
&lt;70,"Moderate",
EmployeeData[[#This Row],[Engagement Score]]&lt;85,"High",TRUE,"Very high")</f>
        <v>High</v>
      </c>
      <c r="U950">
        <v>5</v>
      </c>
      <c r="V950">
        <v>1.9</v>
      </c>
      <c r="W950" t="s">
        <v>27</v>
      </c>
      <c r="X950" t="s">
        <v>26</v>
      </c>
      <c r="Y950">
        <v>19</v>
      </c>
      <c r="Z950" t="s">
        <v>26</v>
      </c>
      <c r="AA950">
        <f>IF(EmployeeData[[#This Row],[Attrition]]="Yes",1,0)</f>
        <v>0</v>
      </c>
    </row>
    <row r="951" spans="1:27">
      <c r="A951" t="s">
        <v>1002</v>
      </c>
      <c r="B951" t="str">
        <f>VLOOKUP(EmployeeData[[#This Row],[Employee ID]],GenderData[#All],2,FALSE)</f>
        <v>Female</v>
      </c>
      <c r="C951" t="s">
        <v>40</v>
      </c>
      <c r="D951" t="s">
        <v>40</v>
      </c>
      <c r="E951" t="s">
        <v>41</v>
      </c>
      <c r="F951" t="s">
        <v>24</v>
      </c>
      <c r="G951">
        <v>55</v>
      </c>
      <c r="H951" t="str">
        <f>IF(EmployeeData[[#This Row],[Age]]&lt;=31,"18-31",IF(EmployeeData[[#This Row],[Age]]&lt;=45,"32-45",IF(EmployeeData[[#This Row],[Age]]&lt;=59,"46-59",IF(EmployeeData[[#This Row],[Age]]&lt;=73,"60-73"))))</f>
        <v>46-59</v>
      </c>
      <c r="I951">
        <v>3.2</v>
      </c>
      <c r="J95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51">
        <v>2.2000000000000002</v>
      </c>
      <c r="L951" s="2">
        <v>50400</v>
      </c>
      <c r="M951" s="3">
        <v>0.99</v>
      </c>
      <c r="N951" s="3" t="str">
        <f>IF(EmployeeData[[#This Row],[Compa-Ratio]]&lt;0.85,"less than 0.85",IF(EmployeeData[[#This Row],[Compa-Ratio]]&lt;1,"0.85-&lt;1.00",IF(EmployeeData[[#This Row],[Compa-Ratio]]&lt;1.15,"1.00-&lt;1.15",IF(EmployeeData[[#This Row],[Compa-Ratio]]&gt;=1.15,"1.15+"))))</f>
        <v>0.85-&lt;1.00</v>
      </c>
      <c r="O951" t="s">
        <v>37</v>
      </c>
      <c r="P951" t="s">
        <v>26</v>
      </c>
      <c r="Q951">
        <v>15</v>
      </c>
      <c r="R95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1">
        <v>51</v>
      </c>
      <c r="T951" t="str" cm="1">
        <f t="array" ref="T951">_xlfn.IFS(EmployeeData[[#This Row],[Engagement Score]]&lt;50,"Low",EmployeeData[[#This Row],[Engagement Score]]
&lt;70,"Moderate",
EmployeeData[[#This Row],[Engagement Score]]&lt;85,"High",TRUE,"Very high")</f>
        <v>Moderate</v>
      </c>
      <c r="U951">
        <v>4</v>
      </c>
      <c r="V951">
        <v>5.9</v>
      </c>
      <c r="W951" t="s">
        <v>33</v>
      </c>
      <c r="X951" t="s">
        <v>26</v>
      </c>
      <c r="Y951">
        <v>22</v>
      </c>
      <c r="Z951" t="s">
        <v>26</v>
      </c>
      <c r="AA951">
        <f>IF(EmployeeData[[#This Row],[Attrition]]="Yes",1,0)</f>
        <v>0</v>
      </c>
    </row>
    <row r="952" spans="1:27">
      <c r="A952" t="s">
        <v>1003</v>
      </c>
      <c r="B952" t="str">
        <f>VLOOKUP(EmployeeData[[#This Row],[Employee ID]],GenderData[#All],2,FALSE)</f>
        <v>Male</v>
      </c>
      <c r="C952" t="s">
        <v>40</v>
      </c>
      <c r="D952" t="s">
        <v>40</v>
      </c>
      <c r="E952" t="s">
        <v>23</v>
      </c>
      <c r="F952" t="s">
        <v>62</v>
      </c>
      <c r="G952">
        <v>27</v>
      </c>
      <c r="H952" t="str">
        <f>IF(EmployeeData[[#This Row],[Age]]&lt;=31,"18-31",IF(EmployeeData[[#This Row],[Age]]&lt;=45,"32-45",IF(EmployeeData[[#This Row],[Age]]&lt;=59,"46-59",IF(EmployeeData[[#This Row],[Age]]&lt;=73,"60-73"))))</f>
        <v>18-31</v>
      </c>
      <c r="I952">
        <v>9.6</v>
      </c>
      <c r="J95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2">
        <v>2</v>
      </c>
      <c r="L952" s="2">
        <v>35400</v>
      </c>
      <c r="M952" s="3">
        <v>1.02</v>
      </c>
      <c r="N952" s="3" t="str">
        <f>IF(EmployeeData[[#This Row],[Compa-Ratio]]&lt;0.85,"less than 0.85",IF(EmployeeData[[#This Row],[Compa-Ratio]]&lt;1,"0.85-&lt;1.00",IF(EmployeeData[[#This Row],[Compa-Ratio]]&lt;1.15,"1.00-&lt;1.15",IF(EmployeeData[[#This Row],[Compa-Ratio]]&gt;=1.15,"1.15+"))))</f>
        <v>1.00-&lt;1.15</v>
      </c>
      <c r="O952" t="s">
        <v>37</v>
      </c>
      <c r="P952" t="s">
        <v>38</v>
      </c>
      <c r="Q952">
        <v>14</v>
      </c>
      <c r="R95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2">
        <v>49</v>
      </c>
      <c r="T952" t="str" cm="1">
        <f t="array" ref="T952">_xlfn.IFS(EmployeeData[[#This Row],[Engagement Score]]&lt;50,"Low",EmployeeData[[#This Row],[Engagement Score]]
&lt;70,"Moderate",
EmployeeData[[#This Row],[Engagement Score]]&lt;85,"High",TRUE,"Very high")</f>
        <v>Low</v>
      </c>
      <c r="U952">
        <v>4</v>
      </c>
      <c r="V952">
        <v>1.8</v>
      </c>
      <c r="W952" t="s">
        <v>33</v>
      </c>
      <c r="X952" t="s">
        <v>26</v>
      </c>
      <c r="Y952">
        <v>24</v>
      </c>
      <c r="Z952" t="s">
        <v>26</v>
      </c>
      <c r="AA952">
        <f>IF(EmployeeData[[#This Row],[Attrition]]="Yes",1,0)</f>
        <v>0</v>
      </c>
    </row>
    <row r="953" spans="1:27">
      <c r="A953" t="s">
        <v>1004</v>
      </c>
      <c r="B953" t="str">
        <f>VLOOKUP(EmployeeData[[#This Row],[Employee ID]],GenderData[#All],2,FALSE)</f>
        <v>Female</v>
      </c>
      <c r="C953" t="s">
        <v>40</v>
      </c>
      <c r="D953" t="s">
        <v>40</v>
      </c>
      <c r="E953" t="s">
        <v>45</v>
      </c>
      <c r="F953" t="s">
        <v>24</v>
      </c>
      <c r="G953">
        <v>30</v>
      </c>
      <c r="H953" t="str">
        <f>IF(EmployeeData[[#This Row],[Age]]&lt;=31,"18-31",IF(EmployeeData[[#This Row],[Age]]&lt;=45,"32-45",IF(EmployeeData[[#This Row],[Age]]&lt;=59,"46-59",IF(EmployeeData[[#This Row],[Age]]&lt;=73,"60-73"))))</f>
        <v>18-31</v>
      </c>
      <c r="I953">
        <v>8.8000000000000007</v>
      </c>
      <c r="J953"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3">
        <v>0.4</v>
      </c>
      <c r="L953" s="2">
        <v>43200</v>
      </c>
      <c r="M953" s="3">
        <v>0.88</v>
      </c>
      <c r="N953" s="3" t="str">
        <f>IF(EmployeeData[[#This Row],[Compa-Ratio]]&lt;0.85,"less than 0.85",IF(EmployeeData[[#This Row],[Compa-Ratio]]&lt;1,"0.85-&lt;1.00",IF(EmployeeData[[#This Row],[Compa-Ratio]]&lt;1.15,"1.00-&lt;1.15",IF(EmployeeData[[#This Row],[Compa-Ratio]]&gt;=1.15,"1.15+"))))</f>
        <v>0.85-&lt;1.00</v>
      </c>
      <c r="O953" t="s">
        <v>25</v>
      </c>
      <c r="P953" t="s">
        <v>26</v>
      </c>
      <c r="Q953">
        <v>18</v>
      </c>
      <c r="R95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3">
        <v>60</v>
      </c>
      <c r="T953" t="str" cm="1">
        <f t="array" ref="T953">_xlfn.IFS(EmployeeData[[#This Row],[Engagement Score]]&lt;50,"Low",EmployeeData[[#This Row],[Engagement Score]]
&lt;70,"Moderate",
EmployeeData[[#This Row],[Engagement Score]]&lt;85,"High",TRUE,"Very high")</f>
        <v>Moderate</v>
      </c>
      <c r="U953">
        <v>8</v>
      </c>
      <c r="V953">
        <v>5.2</v>
      </c>
      <c r="W953" t="s">
        <v>33</v>
      </c>
      <c r="X953" t="s">
        <v>26</v>
      </c>
      <c r="Y953">
        <v>20</v>
      </c>
      <c r="Z953" t="s">
        <v>26</v>
      </c>
      <c r="AA953">
        <f>IF(EmployeeData[[#This Row],[Attrition]]="Yes",1,0)</f>
        <v>0</v>
      </c>
    </row>
    <row r="954" spans="1:27">
      <c r="A954" t="s">
        <v>1005</v>
      </c>
      <c r="B954" t="str">
        <f>VLOOKUP(EmployeeData[[#This Row],[Employee ID]],GenderData[#All],2,FALSE)</f>
        <v>Male</v>
      </c>
      <c r="C954" t="s">
        <v>43</v>
      </c>
      <c r="D954" t="s">
        <v>44</v>
      </c>
      <c r="E954" t="s">
        <v>23</v>
      </c>
      <c r="F954" t="s">
        <v>32</v>
      </c>
      <c r="G954">
        <v>36</v>
      </c>
      <c r="H954" t="str">
        <f>IF(EmployeeData[[#This Row],[Age]]&lt;=31,"18-31",IF(EmployeeData[[#This Row],[Age]]&lt;=45,"32-45",IF(EmployeeData[[#This Row],[Age]]&lt;=59,"46-59",IF(EmployeeData[[#This Row],[Age]]&lt;=73,"60-73"))))</f>
        <v>32-45</v>
      </c>
      <c r="I954">
        <v>5</v>
      </c>
      <c r="J95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4">
        <v>5</v>
      </c>
      <c r="L954" s="2">
        <v>62600</v>
      </c>
      <c r="M954" s="3">
        <v>0.98</v>
      </c>
      <c r="N954" s="3" t="str">
        <f>IF(EmployeeData[[#This Row],[Compa-Ratio]]&lt;0.85,"less than 0.85",IF(EmployeeData[[#This Row],[Compa-Ratio]]&lt;1,"0.85-&lt;1.00",IF(EmployeeData[[#This Row],[Compa-Ratio]]&lt;1.15,"1.00-&lt;1.15",IF(EmployeeData[[#This Row],[Compa-Ratio]]&gt;=1.15,"1.15+"))))</f>
        <v>0.85-&lt;1.00</v>
      </c>
      <c r="O954" t="s">
        <v>25</v>
      </c>
      <c r="P954" t="s">
        <v>26</v>
      </c>
      <c r="Q954">
        <v>19</v>
      </c>
      <c r="R95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4">
        <v>67</v>
      </c>
      <c r="T954" t="str" cm="1">
        <f t="array" ref="T954">_xlfn.IFS(EmployeeData[[#This Row],[Engagement Score]]&lt;50,"Low",EmployeeData[[#This Row],[Engagement Score]]
&lt;70,"Moderate",
EmployeeData[[#This Row],[Engagement Score]]&lt;85,"High",TRUE,"Very high")</f>
        <v>Moderate</v>
      </c>
      <c r="U954">
        <v>7</v>
      </c>
      <c r="V954">
        <v>3.3</v>
      </c>
      <c r="W954" t="s">
        <v>33</v>
      </c>
      <c r="X954" t="s">
        <v>26</v>
      </c>
      <c r="Y954">
        <v>27</v>
      </c>
      <c r="Z954" t="s">
        <v>26</v>
      </c>
      <c r="AA954">
        <f>IF(EmployeeData[[#This Row],[Attrition]]="Yes",1,0)</f>
        <v>0</v>
      </c>
    </row>
    <row r="955" spans="1:27">
      <c r="A955" t="s">
        <v>1006</v>
      </c>
      <c r="B955" t="str">
        <f>VLOOKUP(EmployeeData[[#This Row],[Employee ID]],GenderData[#All],2,FALSE)</f>
        <v>Female</v>
      </c>
      <c r="C955" t="s">
        <v>29</v>
      </c>
      <c r="D955" t="s">
        <v>30</v>
      </c>
      <c r="E955" t="s">
        <v>45</v>
      </c>
      <c r="F955" t="s">
        <v>32</v>
      </c>
      <c r="G955">
        <v>42</v>
      </c>
      <c r="H955" t="str">
        <f>IF(EmployeeData[[#This Row],[Age]]&lt;=31,"18-31",IF(EmployeeData[[#This Row],[Age]]&lt;=45,"32-45",IF(EmployeeData[[#This Row],[Age]]&lt;=59,"46-59",IF(EmployeeData[[#This Row],[Age]]&lt;=73,"60-73"))))</f>
        <v>32-45</v>
      </c>
      <c r="I955">
        <v>11</v>
      </c>
      <c r="J955"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55">
        <v>1.2</v>
      </c>
      <c r="L955" s="2">
        <v>51300</v>
      </c>
      <c r="M955" s="3">
        <v>0.82</v>
      </c>
      <c r="N955" s="3" t="str">
        <f>IF(EmployeeData[[#This Row],[Compa-Ratio]]&lt;0.85,"less than 0.85",IF(EmployeeData[[#This Row],[Compa-Ratio]]&lt;1,"0.85-&lt;1.00",IF(EmployeeData[[#This Row],[Compa-Ratio]]&lt;1.15,"1.00-&lt;1.15",IF(EmployeeData[[#This Row],[Compa-Ratio]]&gt;=1.15,"1.15+"))))</f>
        <v>less than 0.85</v>
      </c>
      <c r="O955" t="s">
        <v>25</v>
      </c>
      <c r="P955" t="s">
        <v>26</v>
      </c>
      <c r="Q955">
        <v>21</v>
      </c>
      <c r="R95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5">
        <v>83</v>
      </c>
      <c r="T955" t="str" cm="1">
        <f t="array" ref="T955">_xlfn.IFS(EmployeeData[[#This Row],[Engagement Score]]&lt;50,"Low",EmployeeData[[#This Row],[Engagement Score]]
&lt;70,"Moderate",
EmployeeData[[#This Row],[Engagement Score]]&lt;85,"High",TRUE,"Very high")</f>
        <v>High</v>
      </c>
      <c r="U955">
        <v>6</v>
      </c>
      <c r="V955">
        <v>4.5999999999999996</v>
      </c>
      <c r="W955" t="s">
        <v>33</v>
      </c>
      <c r="X955" t="s">
        <v>26</v>
      </c>
      <c r="Y955">
        <v>38</v>
      </c>
      <c r="Z955" t="s">
        <v>26</v>
      </c>
      <c r="AA955">
        <f>IF(EmployeeData[[#This Row],[Attrition]]="Yes",1,0)</f>
        <v>0</v>
      </c>
    </row>
    <row r="956" spans="1:27">
      <c r="A956" t="s">
        <v>1007</v>
      </c>
      <c r="B956" t="str">
        <f>VLOOKUP(EmployeeData[[#This Row],[Employee ID]],GenderData[#All],2,FALSE)</f>
        <v>Male</v>
      </c>
      <c r="C956" t="s">
        <v>21</v>
      </c>
      <c r="D956" t="s">
        <v>22</v>
      </c>
      <c r="E956" t="s">
        <v>45</v>
      </c>
      <c r="F956" t="s">
        <v>59</v>
      </c>
      <c r="G956">
        <v>21</v>
      </c>
      <c r="H956" t="str">
        <f>IF(EmployeeData[[#This Row],[Age]]&lt;=31,"18-31",IF(EmployeeData[[#This Row],[Age]]&lt;=45,"32-45",IF(EmployeeData[[#This Row],[Age]]&lt;=59,"46-59",IF(EmployeeData[[#This Row],[Age]]&lt;=73,"60-73"))))</f>
        <v>18-31</v>
      </c>
      <c r="I956">
        <v>1.8</v>
      </c>
      <c r="J95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56">
        <v>1.4</v>
      </c>
      <c r="L956" s="2">
        <v>99500</v>
      </c>
      <c r="M956" s="3">
        <v>1.02</v>
      </c>
      <c r="N956" s="3" t="str">
        <f>IF(EmployeeData[[#This Row],[Compa-Ratio]]&lt;0.85,"less than 0.85",IF(EmployeeData[[#This Row],[Compa-Ratio]]&lt;1,"0.85-&lt;1.00",IF(EmployeeData[[#This Row],[Compa-Ratio]]&lt;1.15,"1.00-&lt;1.15",IF(EmployeeData[[#This Row],[Compa-Ratio]]&gt;=1.15,"1.15+"))))</f>
        <v>1.00-&lt;1.15</v>
      </c>
      <c r="O956" t="s">
        <v>53</v>
      </c>
      <c r="P956" t="s">
        <v>26</v>
      </c>
      <c r="Q956">
        <v>18</v>
      </c>
      <c r="R95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56">
        <v>82</v>
      </c>
      <c r="T956" t="str" cm="1">
        <f t="array" ref="T956">_xlfn.IFS(EmployeeData[[#This Row],[Engagement Score]]&lt;50,"Low",EmployeeData[[#This Row],[Engagement Score]]
&lt;70,"Moderate",
EmployeeData[[#This Row],[Engagement Score]]&lt;85,"High",TRUE,"Very high")</f>
        <v>High</v>
      </c>
      <c r="U956">
        <v>1</v>
      </c>
      <c r="V956">
        <v>2.7</v>
      </c>
      <c r="W956" t="s">
        <v>33</v>
      </c>
      <c r="X956" t="s">
        <v>26</v>
      </c>
      <c r="Y956">
        <v>10</v>
      </c>
      <c r="Z956" t="s">
        <v>26</v>
      </c>
      <c r="AA956">
        <f>IF(EmployeeData[[#This Row],[Attrition]]="Yes",1,0)</f>
        <v>0</v>
      </c>
    </row>
    <row r="957" spans="1:27">
      <c r="A957" t="s">
        <v>1008</v>
      </c>
      <c r="B957" t="str">
        <f>VLOOKUP(EmployeeData[[#This Row],[Employee ID]],GenderData[#All],2,FALSE)</f>
        <v>Female</v>
      </c>
      <c r="C957" t="s">
        <v>21</v>
      </c>
      <c r="D957" t="s">
        <v>22</v>
      </c>
      <c r="E957" t="s">
        <v>23</v>
      </c>
      <c r="F957" t="s">
        <v>36</v>
      </c>
      <c r="G957">
        <v>31</v>
      </c>
      <c r="H957" t="str">
        <f>IF(EmployeeData[[#This Row],[Age]]&lt;=31,"18-31",IF(EmployeeData[[#This Row],[Age]]&lt;=45,"32-45",IF(EmployeeData[[#This Row],[Age]]&lt;=59,"46-59",IF(EmployeeData[[#This Row],[Age]]&lt;=73,"60-73"))))</f>
        <v>18-31</v>
      </c>
      <c r="I957">
        <v>5</v>
      </c>
      <c r="J95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7">
        <v>1.6</v>
      </c>
      <c r="L957" s="2">
        <v>85500</v>
      </c>
      <c r="M957" s="3">
        <v>1.0900000000000001</v>
      </c>
      <c r="N957" s="3" t="str">
        <f>IF(EmployeeData[[#This Row],[Compa-Ratio]]&lt;0.85,"less than 0.85",IF(EmployeeData[[#This Row],[Compa-Ratio]]&lt;1,"0.85-&lt;1.00",IF(EmployeeData[[#This Row],[Compa-Ratio]]&lt;1.15,"1.00-&lt;1.15",IF(EmployeeData[[#This Row],[Compa-Ratio]]&gt;=1.15,"1.15+"))))</f>
        <v>1.00-&lt;1.15</v>
      </c>
      <c r="O957" t="s">
        <v>37</v>
      </c>
      <c r="P957" t="s">
        <v>38</v>
      </c>
      <c r="Q957">
        <v>5</v>
      </c>
      <c r="R957"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57">
        <v>80</v>
      </c>
      <c r="T957" t="str" cm="1">
        <f t="array" ref="T957">_xlfn.IFS(EmployeeData[[#This Row],[Engagement Score]]&lt;50,"Low",EmployeeData[[#This Row],[Engagement Score]]
&lt;70,"Moderate",
EmployeeData[[#This Row],[Engagement Score]]&lt;85,"High",TRUE,"Very high")</f>
        <v>High</v>
      </c>
      <c r="U957">
        <v>2</v>
      </c>
      <c r="V957">
        <v>0.5</v>
      </c>
      <c r="W957" t="s">
        <v>33</v>
      </c>
      <c r="X957" t="s">
        <v>38</v>
      </c>
      <c r="Y957">
        <v>30</v>
      </c>
      <c r="Z957" t="s">
        <v>26</v>
      </c>
      <c r="AA957">
        <f>IF(EmployeeData[[#This Row],[Attrition]]="Yes",1,0)</f>
        <v>0</v>
      </c>
    </row>
    <row r="958" spans="1:27">
      <c r="A958" t="s">
        <v>1009</v>
      </c>
      <c r="B958" t="str">
        <f>VLOOKUP(EmployeeData[[#This Row],[Employee ID]],GenderData[#All],2,FALSE)</f>
        <v>Male</v>
      </c>
      <c r="C958" t="s">
        <v>21</v>
      </c>
      <c r="D958" t="s">
        <v>22</v>
      </c>
      <c r="E958" t="s">
        <v>45</v>
      </c>
      <c r="F958" t="s">
        <v>32</v>
      </c>
      <c r="G958">
        <v>43</v>
      </c>
      <c r="H958" t="str">
        <f>IF(EmployeeData[[#This Row],[Age]]&lt;=31,"18-31",IF(EmployeeData[[#This Row],[Age]]&lt;=45,"32-45",IF(EmployeeData[[#This Row],[Age]]&lt;=59,"46-59",IF(EmployeeData[[#This Row],[Age]]&lt;=73,"60-73"))))</f>
        <v>32-45</v>
      </c>
      <c r="I958">
        <v>1.8</v>
      </c>
      <c r="J95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58">
        <v>1.8</v>
      </c>
      <c r="L958" s="2">
        <v>53500</v>
      </c>
      <c r="M958" s="3">
        <v>0.88</v>
      </c>
      <c r="N958" s="3" t="str">
        <f>IF(EmployeeData[[#This Row],[Compa-Ratio]]&lt;0.85,"less than 0.85",IF(EmployeeData[[#This Row],[Compa-Ratio]]&lt;1,"0.85-&lt;1.00",IF(EmployeeData[[#This Row],[Compa-Ratio]]&lt;1.15,"1.00-&lt;1.15",IF(EmployeeData[[#This Row],[Compa-Ratio]]&gt;=1.15,"1.15+"))))</f>
        <v>0.85-&lt;1.00</v>
      </c>
      <c r="O958" t="s">
        <v>53</v>
      </c>
      <c r="P958" t="s">
        <v>38</v>
      </c>
      <c r="Q958">
        <v>8</v>
      </c>
      <c r="R95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58">
        <v>61</v>
      </c>
      <c r="T958" t="str" cm="1">
        <f t="array" ref="T958">_xlfn.IFS(EmployeeData[[#This Row],[Engagement Score]]&lt;50,"Low",EmployeeData[[#This Row],[Engagement Score]]
&lt;70,"Moderate",
EmployeeData[[#This Row],[Engagement Score]]&lt;85,"High",TRUE,"Very high")</f>
        <v>Moderate</v>
      </c>
      <c r="U958">
        <v>4</v>
      </c>
      <c r="V958">
        <v>5.6</v>
      </c>
      <c r="W958" t="s">
        <v>33</v>
      </c>
      <c r="X958" t="s">
        <v>26</v>
      </c>
      <c r="Y958">
        <v>26</v>
      </c>
      <c r="Z958" t="s">
        <v>38</v>
      </c>
      <c r="AA958">
        <f>IF(EmployeeData[[#This Row],[Attrition]]="Yes",1,0)</f>
        <v>1</v>
      </c>
    </row>
    <row r="959" spans="1:27">
      <c r="A959" t="s">
        <v>1010</v>
      </c>
      <c r="B959" t="str">
        <f>VLOOKUP(EmployeeData[[#This Row],[Employee ID]],GenderData[#All],2,FALSE)</f>
        <v>Male</v>
      </c>
      <c r="C959" t="s">
        <v>48</v>
      </c>
      <c r="D959" t="s">
        <v>49</v>
      </c>
      <c r="E959" t="s">
        <v>55</v>
      </c>
      <c r="F959" t="s">
        <v>24</v>
      </c>
      <c r="G959">
        <v>29</v>
      </c>
      <c r="H959" t="str">
        <f>IF(EmployeeData[[#This Row],[Age]]&lt;=31,"18-31",IF(EmployeeData[[#This Row],[Age]]&lt;=45,"32-45",IF(EmployeeData[[#This Row],[Age]]&lt;=59,"46-59",IF(EmployeeData[[#This Row],[Age]]&lt;=73,"60-73"))))</f>
        <v>18-31</v>
      </c>
      <c r="I959">
        <v>8</v>
      </c>
      <c r="J95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59">
        <v>1.6</v>
      </c>
      <c r="L959" s="2">
        <v>39900</v>
      </c>
      <c r="M959" s="3">
        <v>0.79</v>
      </c>
      <c r="N959" s="3" t="str">
        <f>IF(EmployeeData[[#This Row],[Compa-Ratio]]&lt;0.85,"less than 0.85",IF(EmployeeData[[#This Row],[Compa-Ratio]]&lt;1,"0.85-&lt;1.00",IF(EmployeeData[[#This Row],[Compa-Ratio]]&lt;1.15,"1.00-&lt;1.15",IF(EmployeeData[[#This Row],[Compa-Ratio]]&gt;=1.15,"1.15+"))))</f>
        <v>less than 0.85</v>
      </c>
      <c r="O959" t="s">
        <v>37</v>
      </c>
      <c r="P959" t="s">
        <v>38</v>
      </c>
      <c r="Q959">
        <v>11</v>
      </c>
      <c r="R959"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59">
        <v>60</v>
      </c>
      <c r="T959" t="str" cm="1">
        <f t="array" ref="T959">_xlfn.IFS(EmployeeData[[#This Row],[Engagement Score]]&lt;50,"Low",EmployeeData[[#This Row],[Engagement Score]]
&lt;70,"Moderate",
EmployeeData[[#This Row],[Engagement Score]]&lt;85,"High",TRUE,"Very high")</f>
        <v>Moderate</v>
      </c>
      <c r="U959">
        <v>5</v>
      </c>
      <c r="V959">
        <v>5.9</v>
      </c>
      <c r="W959" t="s">
        <v>27</v>
      </c>
      <c r="X959" t="s">
        <v>26</v>
      </c>
      <c r="Y959">
        <v>26</v>
      </c>
      <c r="Z959" t="s">
        <v>26</v>
      </c>
      <c r="AA959">
        <f>IF(EmployeeData[[#This Row],[Attrition]]="Yes",1,0)</f>
        <v>0</v>
      </c>
    </row>
    <row r="960" spans="1:27">
      <c r="A960" t="s">
        <v>1011</v>
      </c>
      <c r="B960" t="str">
        <f>VLOOKUP(EmployeeData[[#This Row],[Employee ID]],GenderData[#All],2,FALSE)</f>
        <v>Male</v>
      </c>
      <c r="C960" t="s">
        <v>43</v>
      </c>
      <c r="D960" t="s">
        <v>44</v>
      </c>
      <c r="E960" t="s">
        <v>23</v>
      </c>
      <c r="F960" t="s">
        <v>32</v>
      </c>
      <c r="G960">
        <v>50</v>
      </c>
      <c r="H960" t="str">
        <f>IF(EmployeeData[[#This Row],[Age]]&lt;=31,"18-31",IF(EmployeeData[[#This Row],[Age]]&lt;=45,"32-45",IF(EmployeeData[[#This Row],[Age]]&lt;=59,"46-59",IF(EmployeeData[[#This Row],[Age]]&lt;=73,"60-73"))))</f>
        <v>46-59</v>
      </c>
      <c r="I960">
        <v>7.8</v>
      </c>
      <c r="J96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60">
        <v>2</v>
      </c>
      <c r="L960" s="2">
        <v>72800</v>
      </c>
      <c r="M960" s="3">
        <v>1.1499999999999999</v>
      </c>
      <c r="N960" s="3" t="str">
        <f>IF(EmployeeData[[#This Row],[Compa-Ratio]]&lt;0.85,"less than 0.85",IF(EmployeeData[[#This Row],[Compa-Ratio]]&lt;1,"0.85-&lt;1.00",IF(EmployeeData[[#This Row],[Compa-Ratio]]&lt;1.15,"1.00-&lt;1.15",IF(EmployeeData[[#This Row],[Compa-Ratio]]&gt;=1.15,"1.15+"))))</f>
        <v>1.15+</v>
      </c>
      <c r="O960" t="s">
        <v>25</v>
      </c>
      <c r="P960" t="s">
        <v>26</v>
      </c>
      <c r="Q960">
        <v>13</v>
      </c>
      <c r="R96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0">
        <v>75</v>
      </c>
      <c r="T960" t="str" cm="1">
        <f t="array" ref="T960">_xlfn.IFS(EmployeeData[[#This Row],[Engagement Score]]&lt;50,"Low",EmployeeData[[#This Row],[Engagement Score]]
&lt;70,"Moderate",
EmployeeData[[#This Row],[Engagement Score]]&lt;85,"High",TRUE,"Very high")</f>
        <v>High</v>
      </c>
      <c r="U960">
        <v>14</v>
      </c>
      <c r="V960">
        <v>2</v>
      </c>
      <c r="W960" t="s">
        <v>50</v>
      </c>
      <c r="X960" t="s">
        <v>26</v>
      </c>
      <c r="Y960">
        <v>34</v>
      </c>
      <c r="Z960" t="s">
        <v>38</v>
      </c>
      <c r="AA960">
        <f>IF(EmployeeData[[#This Row],[Attrition]]="Yes",1,0)</f>
        <v>1</v>
      </c>
    </row>
    <row r="961" spans="1:27">
      <c r="A961" t="s">
        <v>1012</v>
      </c>
      <c r="B961" t="str">
        <f>VLOOKUP(EmployeeData[[#This Row],[Employee ID]],GenderData[#All],2,FALSE)</f>
        <v>Male</v>
      </c>
      <c r="C961" t="s">
        <v>35</v>
      </c>
      <c r="D961" t="s">
        <v>22</v>
      </c>
      <c r="E961" t="s">
        <v>23</v>
      </c>
      <c r="F961" t="s">
        <v>32</v>
      </c>
      <c r="G961">
        <v>34</v>
      </c>
      <c r="H961" t="str">
        <f>IF(EmployeeData[[#This Row],[Age]]&lt;=31,"18-31",IF(EmployeeData[[#This Row],[Age]]&lt;=45,"32-45",IF(EmployeeData[[#This Row],[Age]]&lt;=59,"46-59",IF(EmployeeData[[#This Row],[Age]]&lt;=73,"60-73"))))</f>
        <v>32-45</v>
      </c>
      <c r="I961">
        <v>11.5</v>
      </c>
      <c r="J961"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61">
        <v>2.2999999999999998</v>
      </c>
      <c r="L961" s="2">
        <v>57800</v>
      </c>
      <c r="M961" s="3">
        <v>0.93</v>
      </c>
      <c r="N961" s="3" t="str">
        <f>IF(EmployeeData[[#This Row],[Compa-Ratio]]&lt;0.85,"less than 0.85",IF(EmployeeData[[#This Row],[Compa-Ratio]]&lt;1,"0.85-&lt;1.00",IF(EmployeeData[[#This Row],[Compa-Ratio]]&lt;1.15,"1.00-&lt;1.15",IF(EmployeeData[[#This Row],[Compa-Ratio]]&gt;=1.15,"1.15+"))))</f>
        <v>0.85-&lt;1.00</v>
      </c>
      <c r="O961" t="s">
        <v>25</v>
      </c>
      <c r="P961" t="s">
        <v>26</v>
      </c>
      <c r="Q961">
        <v>25</v>
      </c>
      <c r="R96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61">
        <v>76</v>
      </c>
      <c r="T961" t="str" cm="1">
        <f t="array" ref="T961">_xlfn.IFS(EmployeeData[[#This Row],[Engagement Score]]&lt;50,"Low",EmployeeData[[#This Row],[Engagement Score]]
&lt;70,"Moderate",
EmployeeData[[#This Row],[Engagement Score]]&lt;85,"High",TRUE,"Very high")</f>
        <v>High</v>
      </c>
      <c r="U961">
        <v>5</v>
      </c>
      <c r="V961">
        <v>1.5</v>
      </c>
      <c r="W961" t="s">
        <v>33</v>
      </c>
      <c r="X961" t="s">
        <v>26</v>
      </c>
      <c r="Y961">
        <v>25</v>
      </c>
      <c r="Z961" t="s">
        <v>26</v>
      </c>
      <c r="AA961">
        <f>IF(EmployeeData[[#This Row],[Attrition]]="Yes",1,0)</f>
        <v>0</v>
      </c>
    </row>
    <row r="962" spans="1:27">
      <c r="A962" t="s">
        <v>1013</v>
      </c>
      <c r="B962" t="str">
        <f>VLOOKUP(EmployeeData[[#This Row],[Employee ID]],GenderData[#All],2,FALSE)</f>
        <v>Male</v>
      </c>
      <c r="C962" t="s">
        <v>48</v>
      </c>
      <c r="D962" t="s">
        <v>49</v>
      </c>
      <c r="E962" t="s">
        <v>23</v>
      </c>
      <c r="F962" t="s">
        <v>62</v>
      </c>
      <c r="G962">
        <v>30</v>
      </c>
      <c r="H962" t="str">
        <f>IF(EmployeeData[[#This Row],[Age]]&lt;=31,"18-31",IF(EmployeeData[[#This Row],[Age]]&lt;=45,"32-45",IF(EmployeeData[[#This Row],[Age]]&lt;=59,"46-59",IF(EmployeeData[[#This Row],[Age]]&lt;=73,"60-73"))))</f>
        <v>18-31</v>
      </c>
      <c r="I962">
        <v>3.9</v>
      </c>
      <c r="J962"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62">
        <v>2.2000000000000002</v>
      </c>
      <c r="L962" s="2">
        <v>40500</v>
      </c>
      <c r="M962" s="3">
        <v>1.18</v>
      </c>
      <c r="N962" s="3" t="str">
        <f>IF(EmployeeData[[#This Row],[Compa-Ratio]]&lt;0.85,"less than 0.85",IF(EmployeeData[[#This Row],[Compa-Ratio]]&lt;1,"0.85-&lt;1.00",IF(EmployeeData[[#This Row],[Compa-Ratio]]&lt;1.15,"1.00-&lt;1.15",IF(EmployeeData[[#This Row],[Compa-Ratio]]&gt;=1.15,"1.15+"))))</f>
        <v>1.15+</v>
      </c>
      <c r="O962" t="s">
        <v>25</v>
      </c>
      <c r="P962" t="s">
        <v>26</v>
      </c>
      <c r="Q962">
        <v>6</v>
      </c>
      <c r="R96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62">
        <v>77</v>
      </c>
      <c r="T962" t="str" cm="1">
        <f t="array" ref="T962">_xlfn.IFS(EmployeeData[[#This Row],[Engagement Score]]&lt;50,"Low",EmployeeData[[#This Row],[Engagement Score]]
&lt;70,"Moderate",
EmployeeData[[#This Row],[Engagement Score]]&lt;85,"High",TRUE,"Very high")</f>
        <v>High</v>
      </c>
      <c r="U962">
        <v>8</v>
      </c>
      <c r="V962">
        <v>4.8</v>
      </c>
      <c r="W962" t="s">
        <v>33</v>
      </c>
      <c r="X962" t="s">
        <v>26</v>
      </c>
      <c r="Y962">
        <v>30</v>
      </c>
      <c r="Z962" t="s">
        <v>38</v>
      </c>
      <c r="AA962">
        <f>IF(EmployeeData[[#This Row],[Attrition]]="Yes",1,0)</f>
        <v>1</v>
      </c>
    </row>
    <row r="963" spans="1:27">
      <c r="A963" t="s">
        <v>1014</v>
      </c>
      <c r="B963" t="str">
        <f>VLOOKUP(EmployeeData[[#This Row],[Employee ID]],GenderData[#All],2,FALSE)</f>
        <v>Male</v>
      </c>
      <c r="C963" t="s">
        <v>40</v>
      </c>
      <c r="D963" t="s">
        <v>40</v>
      </c>
      <c r="E963" t="s">
        <v>31</v>
      </c>
      <c r="F963" t="s">
        <v>24</v>
      </c>
      <c r="G963">
        <v>43</v>
      </c>
      <c r="H963" t="str">
        <f>IF(EmployeeData[[#This Row],[Age]]&lt;=31,"18-31",IF(EmployeeData[[#This Row],[Age]]&lt;=45,"32-45",IF(EmployeeData[[#This Row],[Age]]&lt;=59,"46-59",IF(EmployeeData[[#This Row],[Age]]&lt;=73,"60-73"))))</f>
        <v>32-45</v>
      </c>
      <c r="I963">
        <v>13.5</v>
      </c>
      <c r="J96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63">
        <v>2.8</v>
      </c>
      <c r="L963" s="2">
        <v>47200</v>
      </c>
      <c r="M963" s="3">
        <v>0.98</v>
      </c>
      <c r="N963" s="3" t="str">
        <f>IF(EmployeeData[[#This Row],[Compa-Ratio]]&lt;0.85,"less than 0.85",IF(EmployeeData[[#This Row],[Compa-Ratio]]&lt;1,"0.85-&lt;1.00",IF(EmployeeData[[#This Row],[Compa-Ratio]]&lt;1.15,"1.00-&lt;1.15",IF(EmployeeData[[#This Row],[Compa-Ratio]]&gt;=1.15,"1.15+"))))</f>
        <v>0.85-&lt;1.00</v>
      </c>
      <c r="O963" t="s">
        <v>25</v>
      </c>
      <c r="P963" t="s">
        <v>26</v>
      </c>
      <c r="Q963">
        <v>13</v>
      </c>
      <c r="R96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3">
        <v>60</v>
      </c>
      <c r="T963" t="str" cm="1">
        <f t="array" ref="T963">_xlfn.IFS(EmployeeData[[#This Row],[Engagement Score]]&lt;50,"Low",EmployeeData[[#This Row],[Engagement Score]]
&lt;70,"Moderate",
EmployeeData[[#This Row],[Engagement Score]]&lt;85,"High",TRUE,"Very high")</f>
        <v>Moderate</v>
      </c>
      <c r="U963">
        <v>4</v>
      </c>
      <c r="V963">
        <v>3.2</v>
      </c>
      <c r="W963" t="s">
        <v>27</v>
      </c>
      <c r="X963" t="s">
        <v>26</v>
      </c>
      <c r="Y963">
        <v>33</v>
      </c>
      <c r="Z963" t="s">
        <v>26</v>
      </c>
      <c r="AA963">
        <f>IF(EmployeeData[[#This Row],[Attrition]]="Yes",1,0)</f>
        <v>0</v>
      </c>
    </row>
    <row r="964" spans="1:27">
      <c r="A964" t="s">
        <v>1015</v>
      </c>
      <c r="B964" t="str">
        <f>VLOOKUP(EmployeeData[[#This Row],[Employee ID]],GenderData[#All],2,FALSE)</f>
        <v>Male</v>
      </c>
      <c r="C964" t="s">
        <v>43</v>
      </c>
      <c r="D964" t="s">
        <v>44</v>
      </c>
      <c r="E964" t="s">
        <v>55</v>
      </c>
      <c r="F964" t="s">
        <v>36</v>
      </c>
      <c r="G964">
        <v>52</v>
      </c>
      <c r="H964" t="str">
        <f>IF(EmployeeData[[#This Row],[Age]]&lt;=31,"18-31",IF(EmployeeData[[#This Row],[Age]]&lt;=45,"32-45",IF(EmployeeData[[#This Row],[Age]]&lt;=59,"46-59",IF(EmployeeData[[#This Row],[Age]]&lt;=73,"60-73"))))</f>
        <v>46-59</v>
      </c>
      <c r="I964">
        <v>1.7</v>
      </c>
      <c r="J964"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64">
        <v>1.7</v>
      </c>
      <c r="L964" s="2">
        <v>76600</v>
      </c>
      <c r="M964" s="3">
        <v>1.01</v>
      </c>
      <c r="N964" s="3" t="str">
        <f>IF(EmployeeData[[#This Row],[Compa-Ratio]]&lt;0.85,"less than 0.85",IF(EmployeeData[[#This Row],[Compa-Ratio]]&lt;1,"0.85-&lt;1.00",IF(EmployeeData[[#This Row],[Compa-Ratio]]&lt;1.15,"1.00-&lt;1.15",IF(EmployeeData[[#This Row],[Compa-Ratio]]&gt;=1.15,"1.15+"))))</f>
        <v>1.00-&lt;1.15</v>
      </c>
      <c r="O964" t="s">
        <v>25</v>
      </c>
      <c r="P964" t="s">
        <v>26</v>
      </c>
      <c r="Q964">
        <v>25</v>
      </c>
      <c r="R96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64">
        <v>76</v>
      </c>
      <c r="T964" t="str" cm="1">
        <f t="array" ref="T964">_xlfn.IFS(EmployeeData[[#This Row],[Engagement Score]]&lt;50,"Low",EmployeeData[[#This Row],[Engagement Score]]
&lt;70,"Moderate",
EmployeeData[[#This Row],[Engagement Score]]&lt;85,"High",TRUE,"Very high")</f>
        <v>High</v>
      </c>
      <c r="U964">
        <v>8</v>
      </c>
      <c r="V964">
        <v>2.2999999999999998</v>
      </c>
      <c r="W964" t="s">
        <v>50</v>
      </c>
      <c r="X964" t="s">
        <v>38</v>
      </c>
      <c r="Y964">
        <v>18</v>
      </c>
      <c r="Z964" t="s">
        <v>26</v>
      </c>
      <c r="AA964">
        <f>IF(EmployeeData[[#This Row],[Attrition]]="Yes",1,0)</f>
        <v>0</v>
      </c>
    </row>
    <row r="965" spans="1:27">
      <c r="A965" t="s">
        <v>1016</v>
      </c>
      <c r="B965" t="str">
        <f>VLOOKUP(EmployeeData[[#This Row],[Employee ID]],GenderData[#All],2,FALSE)</f>
        <v>Male</v>
      </c>
      <c r="C965" t="s">
        <v>21</v>
      </c>
      <c r="D965" t="s">
        <v>22</v>
      </c>
      <c r="E965" t="s">
        <v>73</v>
      </c>
      <c r="F965" t="s">
        <v>24</v>
      </c>
      <c r="G965">
        <v>42</v>
      </c>
      <c r="H965" t="str">
        <f>IF(EmployeeData[[#This Row],[Age]]&lt;=31,"18-31",IF(EmployeeData[[#This Row],[Age]]&lt;=45,"32-45",IF(EmployeeData[[#This Row],[Age]]&lt;=59,"46-59",IF(EmployeeData[[#This Row],[Age]]&lt;=73,"60-73"))))</f>
        <v>32-45</v>
      </c>
      <c r="I965">
        <v>3.8</v>
      </c>
      <c r="J96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65">
        <v>3</v>
      </c>
      <c r="L965" s="2">
        <v>50300</v>
      </c>
      <c r="M965" s="3">
        <v>1.05</v>
      </c>
      <c r="N965" s="3" t="str">
        <f>IF(EmployeeData[[#This Row],[Compa-Ratio]]&lt;0.85,"less than 0.85",IF(EmployeeData[[#This Row],[Compa-Ratio]]&lt;1,"0.85-&lt;1.00",IF(EmployeeData[[#This Row],[Compa-Ratio]]&lt;1.15,"1.00-&lt;1.15",IF(EmployeeData[[#This Row],[Compa-Ratio]]&gt;=1.15,"1.15+"))))</f>
        <v>1.00-&lt;1.15</v>
      </c>
      <c r="O965" t="s">
        <v>37</v>
      </c>
      <c r="P965" t="s">
        <v>26</v>
      </c>
      <c r="Q965">
        <v>13</v>
      </c>
      <c r="R96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5">
        <v>77</v>
      </c>
      <c r="T965" t="str" cm="1">
        <f t="array" ref="T965">_xlfn.IFS(EmployeeData[[#This Row],[Engagement Score]]&lt;50,"Low",EmployeeData[[#This Row],[Engagement Score]]
&lt;70,"Moderate",
EmployeeData[[#This Row],[Engagement Score]]&lt;85,"High",TRUE,"Very high")</f>
        <v>High</v>
      </c>
      <c r="U965">
        <v>4</v>
      </c>
      <c r="V965">
        <v>3.7</v>
      </c>
      <c r="W965" t="s">
        <v>33</v>
      </c>
      <c r="X965" t="s">
        <v>38</v>
      </c>
      <c r="Y965">
        <v>28</v>
      </c>
      <c r="Z965" t="s">
        <v>26</v>
      </c>
      <c r="AA965">
        <f>IF(EmployeeData[[#This Row],[Attrition]]="Yes",1,0)</f>
        <v>0</v>
      </c>
    </row>
    <row r="966" spans="1:27">
      <c r="A966" t="s">
        <v>1017</v>
      </c>
      <c r="B966" t="str">
        <f>VLOOKUP(EmployeeData[[#This Row],[Employee ID]],GenderData[#All],2,FALSE)</f>
        <v>Male</v>
      </c>
      <c r="C966" t="s">
        <v>66</v>
      </c>
      <c r="D966" t="s">
        <v>67</v>
      </c>
      <c r="E966" t="s">
        <v>23</v>
      </c>
      <c r="F966" t="s">
        <v>32</v>
      </c>
      <c r="G966">
        <v>49</v>
      </c>
      <c r="H966" t="str">
        <f>IF(EmployeeData[[#This Row],[Age]]&lt;=31,"18-31",IF(EmployeeData[[#This Row],[Age]]&lt;=45,"32-45",IF(EmployeeData[[#This Row],[Age]]&lt;=59,"46-59",IF(EmployeeData[[#This Row],[Age]]&lt;=73,"60-73"))))</f>
        <v>46-59</v>
      </c>
      <c r="I966">
        <v>1.7</v>
      </c>
      <c r="J966"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66">
        <v>1.7</v>
      </c>
      <c r="L966" s="2">
        <v>56000</v>
      </c>
      <c r="M966" s="3">
        <v>0.89</v>
      </c>
      <c r="N966" s="3" t="str">
        <f>IF(EmployeeData[[#This Row],[Compa-Ratio]]&lt;0.85,"less than 0.85",IF(EmployeeData[[#This Row],[Compa-Ratio]]&lt;1,"0.85-&lt;1.00",IF(EmployeeData[[#This Row],[Compa-Ratio]]&lt;1.15,"1.00-&lt;1.15",IF(EmployeeData[[#This Row],[Compa-Ratio]]&gt;=1.15,"1.15+"))))</f>
        <v>0.85-&lt;1.00</v>
      </c>
      <c r="O966" t="s">
        <v>25</v>
      </c>
      <c r="P966" t="s">
        <v>38</v>
      </c>
      <c r="Q966">
        <v>20</v>
      </c>
      <c r="R96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6">
        <v>59</v>
      </c>
      <c r="T966" t="str" cm="1">
        <f t="array" ref="T966">_xlfn.IFS(EmployeeData[[#This Row],[Engagement Score]]&lt;50,"Low",EmployeeData[[#This Row],[Engagement Score]]
&lt;70,"Moderate",
EmployeeData[[#This Row],[Engagement Score]]&lt;85,"High",TRUE,"Very high")</f>
        <v>Moderate</v>
      </c>
      <c r="U966">
        <v>2</v>
      </c>
      <c r="V966">
        <v>2</v>
      </c>
      <c r="W966" t="s">
        <v>33</v>
      </c>
      <c r="X966" t="s">
        <v>26</v>
      </c>
      <c r="Y966">
        <v>21</v>
      </c>
      <c r="Z966" t="s">
        <v>26</v>
      </c>
      <c r="AA966">
        <f>IF(EmployeeData[[#This Row],[Attrition]]="Yes",1,0)</f>
        <v>0</v>
      </c>
    </row>
    <row r="967" spans="1:27">
      <c r="A967" t="s">
        <v>1018</v>
      </c>
      <c r="B967" t="str">
        <f>VLOOKUP(EmployeeData[[#This Row],[Employee ID]],GenderData[#All],2,FALSE)</f>
        <v>Male</v>
      </c>
      <c r="C967" t="s">
        <v>21</v>
      </c>
      <c r="D967" t="s">
        <v>22</v>
      </c>
      <c r="E967" t="s">
        <v>23</v>
      </c>
      <c r="F967" t="s">
        <v>32</v>
      </c>
      <c r="G967">
        <v>53</v>
      </c>
      <c r="H967" t="str">
        <f>IF(EmployeeData[[#This Row],[Age]]&lt;=31,"18-31",IF(EmployeeData[[#This Row],[Age]]&lt;=45,"32-45",IF(EmployeeData[[#This Row],[Age]]&lt;=59,"46-59",IF(EmployeeData[[#This Row],[Age]]&lt;=73,"60-73"))))</f>
        <v>46-59</v>
      </c>
      <c r="I967">
        <v>4.5</v>
      </c>
      <c r="J967"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67">
        <v>1.1000000000000001</v>
      </c>
      <c r="L967" s="2">
        <v>62900</v>
      </c>
      <c r="M967" s="3">
        <v>1.01</v>
      </c>
      <c r="N967" s="3" t="str">
        <f>IF(EmployeeData[[#This Row],[Compa-Ratio]]&lt;0.85,"less than 0.85",IF(EmployeeData[[#This Row],[Compa-Ratio]]&lt;1,"0.85-&lt;1.00",IF(EmployeeData[[#This Row],[Compa-Ratio]]&lt;1.15,"1.00-&lt;1.15",IF(EmployeeData[[#This Row],[Compa-Ratio]]&gt;=1.15,"1.15+"))))</f>
        <v>1.00-&lt;1.15</v>
      </c>
      <c r="O967" t="s">
        <v>25</v>
      </c>
      <c r="P967" t="s">
        <v>38</v>
      </c>
      <c r="Q967">
        <v>15</v>
      </c>
      <c r="R96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7">
        <v>68</v>
      </c>
      <c r="T967" t="str" cm="1">
        <f t="array" ref="T967">_xlfn.IFS(EmployeeData[[#This Row],[Engagement Score]]&lt;50,"Low",EmployeeData[[#This Row],[Engagement Score]]
&lt;70,"Moderate",
EmployeeData[[#This Row],[Engagement Score]]&lt;85,"High",TRUE,"Very high")</f>
        <v>Moderate</v>
      </c>
      <c r="U967">
        <v>7</v>
      </c>
      <c r="V967">
        <v>5.8</v>
      </c>
      <c r="W967" t="s">
        <v>33</v>
      </c>
      <c r="X967" t="s">
        <v>26</v>
      </c>
      <c r="Y967">
        <v>22</v>
      </c>
      <c r="Z967" t="s">
        <v>26</v>
      </c>
      <c r="AA967">
        <f>IF(EmployeeData[[#This Row],[Attrition]]="Yes",1,0)</f>
        <v>0</v>
      </c>
    </row>
    <row r="968" spans="1:27">
      <c r="A968" t="s">
        <v>1019</v>
      </c>
      <c r="B968" t="str">
        <f>VLOOKUP(EmployeeData[[#This Row],[Employee ID]],GenderData[#All],2,FALSE)</f>
        <v>Male</v>
      </c>
      <c r="C968" t="s">
        <v>35</v>
      </c>
      <c r="D968" t="s">
        <v>22</v>
      </c>
      <c r="E968" t="s">
        <v>23</v>
      </c>
      <c r="F968" t="s">
        <v>24</v>
      </c>
      <c r="G968">
        <v>30</v>
      </c>
      <c r="H968" t="str">
        <f>IF(EmployeeData[[#This Row],[Age]]&lt;=31,"18-31",IF(EmployeeData[[#This Row],[Age]]&lt;=45,"32-45",IF(EmployeeData[[#This Row],[Age]]&lt;=59,"46-59",IF(EmployeeData[[#This Row],[Age]]&lt;=73,"60-73"))))</f>
        <v>18-31</v>
      </c>
      <c r="I968">
        <v>1.9</v>
      </c>
      <c r="J96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68">
        <v>1.1000000000000001</v>
      </c>
      <c r="L968" s="2">
        <v>46000</v>
      </c>
      <c r="M968" s="3">
        <v>0.95</v>
      </c>
      <c r="N968" s="3" t="str">
        <f>IF(EmployeeData[[#This Row],[Compa-Ratio]]&lt;0.85,"less than 0.85",IF(EmployeeData[[#This Row],[Compa-Ratio]]&lt;1,"0.85-&lt;1.00",IF(EmployeeData[[#This Row],[Compa-Ratio]]&lt;1.15,"1.00-&lt;1.15",IF(EmployeeData[[#This Row],[Compa-Ratio]]&gt;=1.15,"1.15+"))))</f>
        <v>0.85-&lt;1.00</v>
      </c>
      <c r="O968" t="s">
        <v>37</v>
      </c>
      <c r="P968" t="s">
        <v>26</v>
      </c>
      <c r="Q968">
        <v>18</v>
      </c>
      <c r="R96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8">
        <v>80</v>
      </c>
      <c r="T968" t="str" cm="1">
        <f t="array" ref="T968">_xlfn.IFS(EmployeeData[[#This Row],[Engagement Score]]&lt;50,"Low",EmployeeData[[#This Row],[Engagement Score]]
&lt;70,"Moderate",
EmployeeData[[#This Row],[Engagement Score]]&lt;85,"High",TRUE,"Very high")</f>
        <v>High</v>
      </c>
      <c r="U968">
        <v>6</v>
      </c>
      <c r="V968">
        <v>2.1</v>
      </c>
      <c r="W968" t="s">
        <v>27</v>
      </c>
      <c r="X968" t="s">
        <v>26</v>
      </c>
      <c r="Y968">
        <v>20</v>
      </c>
      <c r="Z968" t="s">
        <v>26</v>
      </c>
      <c r="AA968">
        <f>IF(EmployeeData[[#This Row],[Attrition]]="Yes",1,0)</f>
        <v>0</v>
      </c>
    </row>
    <row r="969" spans="1:27">
      <c r="A969" t="s">
        <v>1020</v>
      </c>
      <c r="B969" t="str">
        <f>VLOOKUP(EmployeeData[[#This Row],[Employee ID]],GenderData[#All],2,FALSE)</f>
        <v>Male</v>
      </c>
      <c r="C969" t="s">
        <v>66</v>
      </c>
      <c r="D969" t="s">
        <v>67</v>
      </c>
      <c r="E969" t="s">
        <v>23</v>
      </c>
      <c r="F969" t="s">
        <v>24</v>
      </c>
      <c r="G969">
        <v>46</v>
      </c>
      <c r="H969" t="str">
        <f>IF(EmployeeData[[#This Row],[Age]]&lt;=31,"18-31",IF(EmployeeData[[#This Row],[Age]]&lt;=45,"32-45",IF(EmployeeData[[#This Row],[Age]]&lt;=59,"46-59",IF(EmployeeData[[#This Row],[Age]]&lt;=73,"60-73"))))</f>
        <v>46-59</v>
      </c>
      <c r="I969">
        <v>8</v>
      </c>
      <c r="J969"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69">
        <v>4.4000000000000004</v>
      </c>
      <c r="L969" s="2">
        <v>41000</v>
      </c>
      <c r="M969" s="3">
        <v>0.87</v>
      </c>
      <c r="N969" s="3" t="str">
        <f>IF(EmployeeData[[#This Row],[Compa-Ratio]]&lt;0.85,"less than 0.85",IF(EmployeeData[[#This Row],[Compa-Ratio]]&lt;1,"0.85-&lt;1.00",IF(EmployeeData[[#This Row],[Compa-Ratio]]&lt;1.15,"1.00-&lt;1.15",IF(EmployeeData[[#This Row],[Compa-Ratio]]&gt;=1.15,"1.15+"))))</f>
        <v>0.85-&lt;1.00</v>
      </c>
      <c r="O969" t="s">
        <v>25</v>
      </c>
      <c r="P969" t="s">
        <v>26</v>
      </c>
      <c r="Q969">
        <v>14</v>
      </c>
      <c r="R96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69">
        <v>61</v>
      </c>
      <c r="T969" t="str" cm="1">
        <f t="array" ref="T969">_xlfn.IFS(EmployeeData[[#This Row],[Engagement Score]]&lt;50,"Low",EmployeeData[[#This Row],[Engagement Score]]
&lt;70,"Moderate",
EmployeeData[[#This Row],[Engagement Score]]&lt;85,"High",TRUE,"Very high")</f>
        <v>Moderate</v>
      </c>
      <c r="U969">
        <v>1</v>
      </c>
      <c r="V969">
        <v>4.8</v>
      </c>
      <c r="W969" t="s">
        <v>27</v>
      </c>
      <c r="X969" t="s">
        <v>26</v>
      </c>
      <c r="Y969">
        <v>30</v>
      </c>
      <c r="Z969" t="s">
        <v>26</v>
      </c>
      <c r="AA969">
        <f>IF(EmployeeData[[#This Row],[Attrition]]="Yes",1,0)</f>
        <v>0</v>
      </c>
    </row>
    <row r="970" spans="1:27">
      <c r="A970" t="s">
        <v>1021</v>
      </c>
      <c r="B970" t="str">
        <f>VLOOKUP(EmployeeData[[#This Row],[Employee ID]],GenderData[#All],2,FALSE)</f>
        <v>Female</v>
      </c>
      <c r="C970" t="s">
        <v>40</v>
      </c>
      <c r="D970" t="s">
        <v>40</v>
      </c>
      <c r="E970" t="s">
        <v>45</v>
      </c>
      <c r="F970" t="s">
        <v>24</v>
      </c>
      <c r="G970">
        <v>24</v>
      </c>
      <c r="H970" t="str">
        <f>IF(EmployeeData[[#This Row],[Age]]&lt;=31,"18-31",IF(EmployeeData[[#This Row],[Age]]&lt;=45,"32-45",IF(EmployeeData[[#This Row],[Age]]&lt;=59,"46-59",IF(EmployeeData[[#This Row],[Age]]&lt;=73,"60-73"))))</f>
        <v>18-31</v>
      </c>
      <c r="I970">
        <v>5.4</v>
      </c>
      <c r="J97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70">
        <v>1.4</v>
      </c>
      <c r="L970" s="2">
        <v>49800</v>
      </c>
      <c r="M970" s="3">
        <v>1.08</v>
      </c>
      <c r="N970" s="3" t="str">
        <f>IF(EmployeeData[[#This Row],[Compa-Ratio]]&lt;0.85,"less than 0.85",IF(EmployeeData[[#This Row],[Compa-Ratio]]&lt;1,"0.85-&lt;1.00",IF(EmployeeData[[#This Row],[Compa-Ratio]]&lt;1.15,"1.00-&lt;1.15",IF(EmployeeData[[#This Row],[Compa-Ratio]]&gt;=1.15,"1.15+"))))</f>
        <v>1.00-&lt;1.15</v>
      </c>
      <c r="O970" t="s">
        <v>37</v>
      </c>
      <c r="P970" t="s">
        <v>26</v>
      </c>
      <c r="Q970">
        <v>22</v>
      </c>
      <c r="R97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70">
        <v>91</v>
      </c>
      <c r="T970" t="str" cm="1">
        <f t="array" ref="T970">_xlfn.IFS(EmployeeData[[#This Row],[Engagement Score]]&lt;50,"Low",EmployeeData[[#This Row],[Engagement Score]]
&lt;70,"Moderate",
EmployeeData[[#This Row],[Engagement Score]]&lt;85,"High",TRUE,"Very high")</f>
        <v>Very high</v>
      </c>
      <c r="U970">
        <v>4</v>
      </c>
      <c r="V970">
        <v>2.7</v>
      </c>
      <c r="W970" t="s">
        <v>33</v>
      </c>
      <c r="X970" t="s">
        <v>26</v>
      </c>
      <c r="Y970">
        <v>25</v>
      </c>
      <c r="Z970" t="s">
        <v>26</v>
      </c>
      <c r="AA970">
        <f>IF(EmployeeData[[#This Row],[Attrition]]="Yes",1,0)</f>
        <v>0</v>
      </c>
    </row>
    <row r="971" spans="1:27">
      <c r="A971" t="s">
        <v>1022</v>
      </c>
      <c r="B971" t="str">
        <f>VLOOKUP(EmployeeData[[#This Row],[Employee ID]],GenderData[#All],2,FALSE)</f>
        <v>Female</v>
      </c>
      <c r="C971" t="s">
        <v>21</v>
      </c>
      <c r="D971" t="s">
        <v>22</v>
      </c>
      <c r="E971" t="s">
        <v>41</v>
      </c>
      <c r="F971" t="s">
        <v>62</v>
      </c>
      <c r="G971">
        <v>42</v>
      </c>
      <c r="H971" t="str">
        <f>IF(EmployeeData[[#This Row],[Age]]&lt;=31,"18-31",IF(EmployeeData[[#This Row],[Age]]&lt;=45,"32-45",IF(EmployeeData[[#This Row],[Age]]&lt;=59,"46-59",IF(EmployeeData[[#This Row],[Age]]&lt;=73,"60-73"))))</f>
        <v>32-45</v>
      </c>
      <c r="I971">
        <v>1.5</v>
      </c>
      <c r="J971"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71">
        <v>1.5</v>
      </c>
      <c r="L971" s="2">
        <v>35000</v>
      </c>
      <c r="M971" s="3">
        <v>0.98</v>
      </c>
      <c r="N971" s="3" t="str">
        <f>IF(EmployeeData[[#This Row],[Compa-Ratio]]&lt;0.85,"less than 0.85",IF(EmployeeData[[#This Row],[Compa-Ratio]]&lt;1,"0.85-&lt;1.00",IF(EmployeeData[[#This Row],[Compa-Ratio]]&lt;1.15,"1.00-&lt;1.15",IF(EmployeeData[[#This Row],[Compa-Ratio]]&gt;=1.15,"1.15+"))))</f>
        <v>0.85-&lt;1.00</v>
      </c>
      <c r="O971" t="s">
        <v>25</v>
      </c>
      <c r="P971" t="s">
        <v>26</v>
      </c>
      <c r="Q971">
        <v>2</v>
      </c>
      <c r="R971"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71">
        <v>78</v>
      </c>
      <c r="T971" t="str" cm="1">
        <f t="array" ref="T971">_xlfn.IFS(EmployeeData[[#This Row],[Engagement Score]]&lt;50,"Low",EmployeeData[[#This Row],[Engagement Score]]
&lt;70,"Moderate",
EmployeeData[[#This Row],[Engagement Score]]&lt;85,"High",TRUE,"Very high")</f>
        <v>High</v>
      </c>
      <c r="U971">
        <v>4</v>
      </c>
      <c r="V971">
        <v>3.4</v>
      </c>
      <c r="W971" t="s">
        <v>50</v>
      </c>
      <c r="X971" t="s">
        <v>26</v>
      </c>
      <c r="Y971">
        <v>29</v>
      </c>
      <c r="Z971" t="s">
        <v>38</v>
      </c>
      <c r="AA971">
        <f>IF(EmployeeData[[#This Row],[Attrition]]="Yes",1,0)</f>
        <v>1</v>
      </c>
    </row>
    <row r="972" spans="1:27">
      <c r="A972" t="s">
        <v>1023</v>
      </c>
      <c r="B972" t="str">
        <f>VLOOKUP(EmployeeData[[#This Row],[Employee ID]],GenderData[#All],2,FALSE)</f>
        <v>Male</v>
      </c>
      <c r="C972" t="s">
        <v>40</v>
      </c>
      <c r="D972" t="s">
        <v>40</v>
      </c>
      <c r="E972" t="s">
        <v>23</v>
      </c>
      <c r="F972" t="s">
        <v>62</v>
      </c>
      <c r="G972">
        <v>37</v>
      </c>
      <c r="H972" t="str">
        <f>IF(EmployeeData[[#This Row],[Age]]&lt;=31,"18-31",IF(EmployeeData[[#This Row],[Age]]&lt;=45,"32-45",IF(EmployeeData[[#This Row],[Age]]&lt;=59,"46-59",IF(EmployeeData[[#This Row],[Age]]&lt;=73,"60-73"))))</f>
        <v>32-45</v>
      </c>
      <c r="I972">
        <v>6.8</v>
      </c>
      <c r="J972"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72">
        <v>1.7</v>
      </c>
      <c r="L972" s="2">
        <v>35400</v>
      </c>
      <c r="M972" s="3">
        <v>1.02</v>
      </c>
      <c r="N972" s="3" t="str">
        <f>IF(EmployeeData[[#This Row],[Compa-Ratio]]&lt;0.85,"less than 0.85",IF(EmployeeData[[#This Row],[Compa-Ratio]]&lt;1,"0.85-&lt;1.00",IF(EmployeeData[[#This Row],[Compa-Ratio]]&lt;1.15,"1.00-&lt;1.15",IF(EmployeeData[[#This Row],[Compa-Ratio]]&gt;=1.15,"1.15+"))))</f>
        <v>1.00-&lt;1.15</v>
      </c>
      <c r="O972" t="s">
        <v>25</v>
      </c>
      <c r="P972" t="s">
        <v>26</v>
      </c>
      <c r="Q972">
        <v>13</v>
      </c>
      <c r="R97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72">
        <v>66</v>
      </c>
      <c r="T972" t="str" cm="1">
        <f t="array" ref="T972">_xlfn.IFS(EmployeeData[[#This Row],[Engagement Score]]&lt;50,"Low",EmployeeData[[#This Row],[Engagement Score]]
&lt;70,"Moderate",
EmployeeData[[#This Row],[Engagement Score]]&lt;85,"High",TRUE,"Very high")</f>
        <v>Moderate</v>
      </c>
      <c r="U972">
        <v>3</v>
      </c>
      <c r="V972">
        <v>8.1999999999999993</v>
      </c>
      <c r="W972" t="s">
        <v>33</v>
      </c>
      <c r="X972" t="s">
        <v>26</v>
      </c>
      <c r="Y972">
        <v>24</v>
      </c>
      <c r="Z972" t="s">
        <v>38</v>
      </c>
      <c r="AA972">
        <f>IF(EmployeeData[[#This Row],[Attrition]]="Yes",1,0)</f>
        <v>1</v>
      </c>
    </row>
    <row r="973" spans="1:27">
      <c r="A973" t="s">
        <v>1024</v>
      </c>
      <c r="B973" t="str">
        <f>VLOOKUP(EmployeeData[[#This Row],[Employee ID]],GenderData[#All],2,FALSE)</f>
        <v>Male</v>
      </c>
      <c r="C973" t="s">
        <v>29</v>
      </c>
      <c r="D973" t="s">
        <v>30</v>
      </c>
      <c r="E973" t="s">
        <v>41</v>
      </c>
      <c r="F973" t="s">
        <v>36</v>
      </c>
      <c r="G973">
        <v>49</v>
      </c>
      <c r="H973" t="str">
        <f>IF(EmployeeData[[#This Row],[Age]]&lt;=31,"18-31",IF(EmployeeData[[#This Row],[Age]]&lt;=45,"32-45",IF(EmployeeData[[#This Row],[Age]]&lt;=59,"46-59",IF(EmployeeData[[#This Row],[Age]]&lt;=73,"60-73"))))</f>
        <v>46-59</v>
      </c>
      <c r="I973">
        <v>10.5</v>
      </c>
      <c r="J973"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73">
        <v>9.1999999999999993</v>
      </c>
      <c r="L973" s="2">
        <v>67600</v>
      </c>
      <c r="M973" s="3">
        <v>0.84</v>
      </c>
      <c r="N973" s="3" t="str">
        <f>IF(EmployeeData[[#This Row],[Compa-Ratio]]&lt;0.85,"less than 0.85",IF(EmployeeData[[#This Row],[Compa-Ratio]]&lt;1,"0.85-&lt;1.00",IF(EmployeeData[[#This Row],[Compa-Ratio]]&lt;1.15,"1.00-&lt;1.15",IF(EmployeeData[[#This Row],[Compa-Ratio]]&gt;=1.15,"1.15+"))))</f>
        <v>less than 0.85</v>
      </c>
      <c r="O973" t="s">
        <v>37</v>
      </c>
      <c r="P973" t="s">
        <v>38</v>
      </c>
      <c r="Q973">
        <v>19</v>
      </c>
      <c r="R97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73">
        <v>69</v>
      </c>
      <c r="T973" t="str" cm="1">
        <f t="array" ref="T973">_xlfn.IFS(EmployeeData[[#This Row],[Engagement Score]]&lt;50,"Low",EmployeeData[[#This Row],[Engagement Score]]
&lt;70,"Moderate",
EmployeeData[[#This Row],[Engagement Score]]&lt;85,"High",TRUE,"Very high")</f>
        <v>Moderate</v>
      </c>
      <c r="U973">
        <v>1</v>
      </c>
      <c r="V973">
        <v>1.8</v>
      </c>
      <c r="W973" t="s">
        <v>33</v>
      </c>
      <c r="X973" t="s">
        <v>26</v>
      </c>
      <c r="Y973">
        <v>5</v>
      </c>
      <c r="Z973" t="s">
        <v>26</v>
      </c>
      <c r="AA973">
        <f>IF(EmployeeData[[#This Row],[Attrition]]="Yes",1,0)</f>
        <v>0</v>
      </c>
    </row>
    <row r="974" spans="1:27">
      <c r="A974" t="s">
        <v>1025</v>
      </c>
      <c r="B974" t="str">
        <f>VLOOKUP(EmployeeData[[#This Row],[Employee ID]],GenderData[#All],2,FALSE)</f>
        <v>Female</v>
      </c>
      <c r="C974" t="s">
        <v>35</v>
      </c>
      <c r="D974" t="s">
        <v>22</v>
      </c>
      <c r="E974" t="s">
        <v>23</v>
      </c>
      <c r="F974" t="s">
        <v>24</v>
      </c>
      <c r="G974">
        <v>49</v>
      </c>
      <c r="H974" t="str">
        <f>IF(EmployeeData[[#This Row],[Age]]&lt;=31,"18-31",IF(EmployeeData[[#This Row],[Age]]&lt;=45,"32-45",IF(EmployeeData[[#This Row],[Age]]&lt;=59,"46-59",IF(EmployeeData[[#This Row],[Age]]&lt;=73,"60-73"))))</f>
        <v>46-59</v>
      </c>
      <c r="I974">
        <v>5.8</v>
      </c>
      <c r="J974"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74">
        <v>0.9</v>
      </c>
      <c r="L974" s="2">
        <v>56400</v>
      </c>
      <c r="M974" s="3">
        <v>1.1599999999999999</v>
      </c>
      <c r="N974" s="3" t="str">
        <f>IF(EmployeeData[[#This Row],[Compa-Ratio]]&lt;0.85,"less than 0.85",IF(EmployeeData[[#This Row],[Compa-Ratio]]&lt;1,"0.85-&lt;1.00",IF(EmployeeData[[#This Row],[Compa-Ratio]]&lt;1.15,"1.00-&lt;1.15",IF(EmployeeData[[#This Row],[Compa-Ratio]]&gt;=1.15,"1.15+"))))</f>
        <v>1.15+</v>
      </c>
      <c r="O974" t="s">
        <v>37</v>
      </c>
      <c r="P974" t="s">
        <v>38</v>
      </c>
      <c r="Q974">
        <v>21</v>
      </c>
      <c r="R97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74">
        <v>78</v>
      </c>
      <c r="T974" t="str" cm="1">
        <f t="array" ref="T974">_xlfn.IFS(EmployeeData[[#This Row],[Engagement Score]]&lt;50,"Low",EmployeeData[[#This Row],[Engagement Score]]
&lt;70,"Moderate",
EmployeeData[[#This Row],[Engagement Score]]&lt;85,"High",TRUE,"Very high")</f>
        <v>High</v>
      </c>
      <c r="U974">
        <v>5</v>
      </c>
      <c r="V974">
        <v>4.5999999999999996</v>
      </c>
      <c r="W974" t="s">
        <v>27</v>
      </c>
      <c r="X974" t="s">
        <v>26</v>
      </c>
      <c r="Y974">
        <v>24</v>
      </c>
      <c r="Z974" t="s">
        <v>26</v>
      </c>
      <c r="AA974">
        <f>IF(EmployeeData[[#This Row],[Attrition]]="Yes",1,0)</f>
        <v>0</v>
      </c>
    </row>
    <row r="975" spans="1:27">
      <c r="A975" t="s">
        <v>1026</v>
      </c>
      <c r="B975" t="str">
        <f>VLOOKUP(EmployeeData[[#This Row],[Employee ID]],GenderData[#All],2,FALSE)</f>
        <v>Male</v>
      </c>
      <c r="C975" t="s">
        <v>43</v>
      </c>
      <c r="D975" t="s">
        <v>44</v>
      </c>
      <c r="E975" t="s">
        <v>73</v>
      </c>
      <c r="F975" t="s">
        <v>32</v>
      </c>
      <c r="G975">
        <v>43</v>
      </c>
      <c r="H975" t="str">
        <f>IF(EmployeeData[[#This Row],[Age]]&lt;=31,"18-31",IF(EmployeeData[[#This Row],[Age]]&lt;=45,"32-45",IF(EmployeeData[[#This Row],[Age]]&lt;=59,"46-59",IF(EmployeeData[[#This Row],[Age]]&lt;=73,"60-73"))))</f>
        <v>32-45</v>
      </c>
      <c r="I975">
        <v>1.2</v>
      </c>
      <c r="J975"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75">
        <v>0.9</v>
      </c>
      <c r="L975" s="2">
        <v>68000</v>
      </c>
      <c r="M975" s="3">
        <v>1.08</v>
      </c>
      <c r="N975" s="3" t="str">
        <f>IF(EmployeeData[[#This Row],[Compa-Ratio]]&lt;0.85,"less than 0.85",IF(EmployeeData[[#This Row],[Compa-Ratio]]&lt;1,"0.85-&lt;1.00",IF(EmployeeData[[#This Row],[Compa-Ratio]]&lt;1.15,"1.00-&lt;1.15",IF(EmployeeData[[#This Row],[Compa-Ratio]]&gt;=1.15,"1.15+"))))</f>
        <v>1.00-&lt;1.15</v>
      </c>
      <c r="O975" t="s">
        <v>53</v>
      </c>
      <c r="P975" t="s">
        <v>26</v>
      </c>
      <c r="Q975">
        <v>29</v>
      </c>
      <c r="R975"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75">
        <v>59</v>
      </c>
      <c r="T975" t="str" cm="1">
        <f t="array" ref="T975">_xlfn.IFS(EmployeeData[[#This Row],[Engagement Score]]&lt;50,"Low",EmployeeData[[#This Row],[Engagement Score]]
&lt;70,"Moderate",
EmployeeData[[#This Row],[Engagement Score]]&lt;85,"High",TRUE,"Very high")</f>
        <v>Moderate</v>
      </c>
      <c r="U975">
        <v>13</v>
      </c>
      <c r="V975">
        <v>7</v>
      </c>
      <c r="W975" t="s">
        <v>27</v>
      </c>
      <c r="X975" t="s">
        <v>26</v>
      </c>
      <c r="Y975">
        <v>25</v>
      </c>
      <c r="Z975" t="s">
        <v>26</v>
      </c>
      <c r="AA975">
        <f>IF(EmployeeData[[#This Row],[Attrition]]="Yes",1,0)</f>
        <v>0</v>
      </c>
    </row>
    <row r="976" spans="1:27">
      <c r="A976" t="s">
        <v>1027</v>
      </c>
      <c r="B976" t="str">
        <f>VLOOKUP(EmployeeData[[#This Row],[Employee ID]],GenderData[#All],2,FALSE)</f>
        <v>Male</v>
      </c>
      <c r="C976" t="s">
        <v>48</v>
      </c>
      <c r="D976" t="s">
        <v>49</v>
      </c>
      <c r="E976" t="s">
        <v>23</v>
      </c>
      <c r="F976" t="s">
        <v>24</v>
      </c>
      <c r="G976">
        <v>41</v>
      </c>
      <c r="H976" t="str">
        <f>IF(EmployeeData[[#This Row],[Age]]&lt;=31,"18-31",IF(EmployeeData[[#This Row],[Age]]&lt;=45,"32-45",IF(EmployeeData[[#This Row],[Age]]&lt;=59,"46-59",IF(EmployeeData[[#This Row],[Age]]&lt;=73,"60-73"))))</f>
        <v>32-45</v>
      </c>
      <c r="I976">
        <v>3.5</v>
      </c>
      <c r="J97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76">
        <v>2</v>
      </c>
      <c r="L976" s="2">
        <v>53100</v>
      </c>
      <c r="M976" s="3">
        <v>1.1200000000000001</v>
      </c>
      <c r="N976" s="3" t="str">
        <f>IF(EmployeeData[[#This Row],[Compa-Ratio]]&lt;0.85,"less than 0.85",IF(EmployeeData[[#This Row],[Compa-Ratio]]&lt;1,"0.85-&lt;1.00",IF(EmployeeData[[#This Row],[Compa-Ratio]]&lt;1.15,"1.00-&lt;1.15",IF(EmployeeData[[#This Row],[Compa-Ratio]]&gt;=1.15,"1.15+"))))</f>
        <v>1.00-&lt;1.15</v>
      </c>
      <c r="O976" t="s">
        <v>25</v>
      </c>
      <c r="P976" t="s">
        <v>26</v>
      </c>
      <c r="Q976">
        <v>12</v>
      </c>
      <c r="R976"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76">
        <v>61</v>
      </c>
      <c r="T976" t="str" cm="1">
        <f t="array" ref="T976">_xlfn.IFS(EmployeeData[[#This Row],[Engagement Score]]&lt;50,"Low",EmployeeData[[#This Row],[Engagement Score]]
&lt;70,"Moderate",
EmployeeData[[#This Row],[Engagement Score]]&lt;85,"High",TRUE,"Very high")</f>
        <v>Moderate</v>
      </c>
      <c r="U976">
        <v>7</v>
      </c>
      <c r="V976">
        <v>4.5</v>
      </c>
      <c r="W976" t="s">
        <v>50</v>
      </c>
      <c r="X976" t="s">
        <v>26</v>
      </c>
      <c r="Y976">
        <v>27</v>
      </c>
      <c r="Z976" t="s">
        <v>26</v>
      </c>
      <c r="AA976">
        <f>IF(EmployeeData[[#This Row],[Attrition]]="Yes",1,0)</f>
        <v>0</v>
      </c>
    </row>
    <row r="977" spans="1:27">
      <c r="A977" t="s">
        <v>1028</v>
      </c>
      <c r="B977" t="str">
        <f>VLOOKUP(EmployeeData[[#This Row],[Employee ID]],GenderData[#All],2,FALSE)</f>
        <v>Male</v>
      </c>
      <c r="C977" t="s">
        <v>43</v>
      </c>
      <c r="D977" t="s">
        <v>44</v>
      </c>
      <c r="E977" t="s">
        <v>73</v>
      </c>
      <c r="F977" t="s">
        <v>59</v>
      </c>
      <c r="G977">
        <v>43</v>
      </c>
      <c r="H977" t="str">
        <f>IF(EmployeeData[[#This Row],[Age]]&lt;=31,"18-31",IF(EmployeeData[[#This Row],[Age]]&lt;=45,"32-45",IF(EmployeeData[[#This Row],[Age]]&lt;=59,"46-59",IF(EmployeeData[[#This Row],[Age]]&lt;=73,"60-73"))))</f>
        <v>32-45</v>
      </c>
      <c r="I977">
        <v>6.3</v>
      </c>
      <c r="J97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77">
        <v>1.7</v>
      </c>
      <c r="L977" s="2">
        <v>94700</v>
      </c>
      <c r="M977" s="3">
        <v>0.96</v>
      </c>
      <c r="N977" s="3" t="str">
        <f>IF(EmployeeData[[#This Row],[Compa-Ratio]]&lt;0.85,"less than 0.85",IF(EmployeeData[[#This Row],[Compa-Ratio]]&lt;1,"0.85-&lt;1.00",IF(EmployeeData[[#This Row],[Compa-Ratio]]&lt;1.15,"1.00-&lt;1.15",IF(EmployeeData[[#This Row],[Compa-Ratio]]&gt;=1.15,"1.15+"))))</f>
        <v>0.85-&lt;1.00</v>
      </c>
      <c r="O977" t="s">
        <v>37</v>
      </c>
      <c r="P977" t="s">
        <v>38</v>
      </c>
      <c r="Q977">
        <v>29</v>
      </c>
      <c r="R97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77">
        <v>81</v>
      </c>
      <c r="T977" t="str" cm="1">
        <f t="array" ref="T977">_xlfn.IFS(EmployeeData[[#This Row],[Engagement Score]]&lt;50,"Low",EmployeeData[[#This Row],[Engagement Score]]
&lt;70,"Moderate",
EmployeeData[[#This Row],[Engagement Score]]&lt;85,"High",TRUE,"Very high")</f>
        <v>High</v>
      </c>
      <c r="U977">
        <v>1</v>
      </c>
      <c r="V977">
        <v>6</v>
      </c>
      <c r="W977" t="s">
        <v>33</v>
      </c>
      <c r="X977" t="s">
        <v>26</v>
      </c>
      <c r="Y977">
        <v>17</v>
      </c>
      <c r="Z977" t="s">
        <v>26</v>
      </c>
      <c r="AA977">
        <f>IF(EmployeeData[[#This Row],[Attrition]]="Yes",1,0)</f>
        <v>0</v>
      </c>
    </row>
    <row r="978" spans="1:27">
      <c r="A978" t="s">
        <v>1029</v>
      </c>
      <c r="B978" t="str">
        <f>VLOOKUP(EmployeeData[[#This Row],[Employee ID]],GenderData[#All],2,FALSE)</f>
        <v>Female</v>
      </c>
      <c r="C978" t="s">
        <v>40</v>
      </c>
      <c r="D978" t="s">
        <v>40</v>
      </c>
      <c r="E978" t="s">
        <v>23</v>
      </c>
      <c r="F978" t="s">
        <v>24</v>
      </c>
      <c r="G978">
        <v>39</v>
      </c>
      <c r="H978" t="str">
        <f>IF(EmployeeData[[#This Row],[Age]]&lt;=31,"18-31",IF(EmployeeData[[#This Row],[Age]]&lt;=45,"32-45",IF(EmployeeData[[#This Row],[Age]]&lt;=59,"46-59",IF(EmployeeData[[#This Row],[Age]]&lt;=73,"60-73"))))</f>
        <v>32-45</v>
      </c>
      <c r="I978">
        <v>3.3</v>
      </c>
      <c r="J978"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78">
        <v>0.6</v>
      </c>
      <c r="L978" s="2">
        <v>38900</v>
      </c>
      <c r="M978" s="3">
        <v>0.83</v>
      </c>
      <c r="N978" s="3" t="str">
        <f>IF(EmployeeData[[#This Row],[Compa-Ratio]]&lt;0.85,"less than 0.85",IF(EmployeeData[[#This Row],[Compa-Ratio]]&lt;1,"0.85-&lt;1.00",IF(EmployeeData[[#This Row],[Compa-Ratio]]&lt;1.15,"1.00-&lt;1.15",IF(EmployeeData[[#This Row],[Compa-Ratio]]&gt;=1.15,"1.15+"))))</f>
        <v>less than 0.85</v>
      </c>
      <c r="O978" t="s">
        <v>53</v>
      </c>
      <c r="P978" t="s">
        <v>38</v>
      </c>
      <c r="Q978">
        <v>10</v>
      </c>
      <c r="R978"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78">
        <v>82</v>
      </c>
      <c r="T978" t="str" cm="1">
        <f t="array" ref="T978">_xlfn.IFS(EmployeeData[[#This Row],[Engagement Score]]&lt;50,"Low",EmployeeData[[#This Row],[Engagement Score]]
&lt;70,"Moderate",
EmployeeData[[#This Row],[Engagement Score]]&lt;85,"High",TRUE,"Very high")</f>
        <v>High</v>
      </c>
      <c r="U978">
        <v>12</v>
      </c>
      <c r="V978">
        <v>2.9</v>
      </c>
      <c r="W978" t="s">
        <v>33</v>
      </c>
      <c r="X978" t="s">
        <v>26</v>
      </c>
      <c r="Y978">
        <v>10</v>
      </c>
      <c r="Z978" t="s">
        <v>26</v>
      </c>
      <c r="AA978">
        <f>IF(EmployeeData[[#This Row],[Attrition]]="Yes",1,0)</f>
        <v>0</v>
      </c>
    </row>
    <row r="979" spans="1:27">
      <c r="A979" t="s">
        <v>1030</v>
      </c>
      <c r="B979" t="str">
        <f>VLOOKUP(EmployeeData[[#This Row],[Employee ID]],GenderData[#All],2,FALSE)</f>
        <v>Female</v>
      </c>
      <c r="C979" t="s">
        <v>48</v>
      </c>
      <c r="D979" t="s">
        <v>49</v>
      </c>
      <c r="E979" t="s">
        <v>41</v>
      </c>
      <c r="F979" t="s">
        <v>24</v>
      </c>
      <c r="G979">
        <v>37</v>
      </c>
      <c r="H979" t="str">
        <f>IF(EmployeeData[[#This Row],[Age]]&lt;=31,"18-31",IF(EmployeeData[[#This Row],[Age]]&lt;=45,"32-45",IF(EmployeeData[[#This Row],[Age]]&lt;=59,"46-59",IF(EmployeeData[[#This Row],[Age]]&lt;=73,"60-73"))))</f>
        <v>32-45</v>
      </c>
      <c r="I979">
        <v>1.7</v>
      </c>
      <c r="J97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79">
        <v>1.7</v>
      </c>
      <c r="L979" s="2">
        <v>58300</v>
      </c>
      <c r="M979" s="3">
        <v>1.19</v>
      </c>
      <c r="N979" s="3" t="str">
        <f>IF(EmployeeData[[#This Row],[Compa-Ratio]]&lt;0.85,"less than 0.85",IF(EmployeeData[[#This Row],[Compa-Ratio]]&lt;1,"0.85-&lt;1.00",IF(EmployeeData[[#This Row],[Compa-Ratio]]&lt;1.15,"1.00-&lt;1.15",IF(EmployeeData[[#This Row],[Compa-Ratio]]&gt;=1.15,"1.15+"))))</f>
        <v>1.15+</v>
      </c>
      <c r="O979" t="s">
        <v>25</v>
      </c>
      <c r="P979" t="s">
        <v>38</v>
      </c>
      <c r="Q979">
        <v>28</v>
      </c>
      <c r="R979"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79">
        <v>80</v>
      </c>
      <c r="T979" t="str" cm="1">
        <f t="array" ref="T979">_xlfn.IFS(EmployeeData[[#This Row],[Engagement Score]]&lt;50,"Low",EmployeeData[[#This Row],[Engagement Score]]
&lt;70,"Moderate",
EmployeeData[[#This Row],[Engagement Score]]&lt;85,"High",TRUE,"Very high")</f>
        <v>High</v>
      </c>
      <c r="U979">
        <v>11</v>
      </c>
      <c r="V979">
        <v>4.3</v>
      </c>
      <c r="W979" t="s">
        <v>50</v>
      </c>
      <c r="X979" t="s">
        <v>26</v>
      </c>
      <c r="Y979">
        <v>31</v>
      </c>
      <c r="Z979" t="s">
        <v>26</v>
      </c>
      <c r="AA979">
        <f>IF(EmployeeData[[#This Row],[Attrition]]="Yes",1,0)</f>
        <v>0</v>
      </c>
    </row>
    <row r="980" spans="1:27">
      <c r="A980" t="s">
        <v>1031</v>
      </c>
      <c r="B980" t="str">
        <f>VLOOKUP(EmployeeData[[#This Row],[Employee ID]],GenderData[#All],2,FALSE)</f>
        <v>Male</v>
      </c>
      <c r="C980" t="s">
        <v>21</v>
      </c>
      <c r="D980" t="s">
        <v>22</v>
      </c>
      <c r="E980" t="s">
        <v>23</v>
      </c>
      <c r="F980" t="s">
        <v>36</v>
      </c>
      <c r="G980">
        <v>51</v>
      </c>
      <c r="H980" t="str">
        <f>IF(EmployeeData[[#This Row],[Age]]&lt;=31,"18-31",IF(EmployeeData[[#This Row],[Age]]&lt;=45,"32-45",IF(EmployeeData[[#This Row],[Age]]&lt;=59,"46-59",IF(EmployeeData[[#This Row],[Age]]&lt;=73,"60-73"))))</f>
        <v>46-59</v>
      </c>
      <c r="I980">
        <v>8.6</v>
      </c>
      <c r="J980"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80">
        <v>2.1</v>
      </c>
      <c r="L980" s="2">
        <v>77500</v>
      </c>
      <c r="M980" s="3">
        <v>0.99</v>
      </c>
      <c r="N980" s="3" t="str">
        <f>IF(EmployeeData[[#This Row],[Compa-Ratio]]&lt;0.85,"less than 0.85",IF(EmployeeData[[#This Row],[Compa-Ratio]]&lt;1,"0.85-&lt;1.00",IF(EmployeeData[[#This Row],[Compa-Ratio]]&lt;1.15,"1.00-&lt;1.15",IF(EmployeeData[[#This Row],[Compa-Ratio]]&gt;=1.15,"1.15+"))))</f>
        <v>0.85-&lt;1.00</v>
      </c>
      <c r="O980" t="s">
        <v>37</v>
      </c>
      <c r="P980" t="s">
        <v>26</v>
      </c>
      <c r="Q980">
        <v>23</v>
      </c>
      <c r="R98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0">
        <v>90</v>
      </c>
      <c r="T980" t="str" cm="1">
        <f t="array" ref="T980">_xlfn.IFS(EmployeeData[[#This Row],[Engagement Score]]&lt;50,"Low",EmployeeData[[#This Row],[Engagement Score]]
&lt;70,"Moderate",
EmployeeData[[#This Row],[Engagement Score]]&lt;85,"High",TRUE,"Very high")</f>
        <v>Very high</v>
      </c>
      <c r="U980">
        <v>3</v>
      </c>
      <c r="V980">
        <v>5.2</v>
      </c>
      <c r="W980" t="s">
        <v>33</v>
      </c>
      <c r="X980" t="s">
        <v>26</v>
      </c>
      <c r="Y980">
        <v>21</v>
      </c>
      <c r="Z980" t="s">
        <v>26</v>
      </c>
      <c r="AA980">
        <f>IF(EmployeeData[[#This Row],[Attrition]]="Yes",1,0)</f>
        <v>0</v>
      </c>
    </row>
    <row r="981" spans="1:27">
      <c r="A981" t="s">
        <v>1032</v>
      </c>
      <c r="B981" t="str">
        <f>VLOOKUP(EmployeeData[[#This Row],[Employee ID]],GenderData[#All],2,FALSE)</f>
        <v>Female</v>
      </c>
      <c r="C981" t="s">
        <v>40</v>
      </c>
      <c r="D981" t="s">
        <v>40</v>
      </c>
      <c r="E981" t="s">
        <v>23</v>
      </c>
      <c r="F981" t="s">
        <v>36</v>
      </c>
      <c r="G981">
        <v>52</v>
      </c>
      <c r="H981" t="str">
        <f>IF(EmployeeData[[#This Row],[Age]]&lt;=31,"18-31",IF(EmployeeData[[#This Row],[Age]]&lt;=45,"32-45",IF(EmployeeData[[#This Row],[Age]]&lt;=59,"46-59",IF(EmployeeData[[#This Row],[Age]]&lt;=73,"60-73"))))</f>
        <v>46-59</v>
      </c>
      <c r="I981">
        <v>3.2</v>
      </c>
      <c r="J981"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81">
        <v>1.3</v>
      </c>
      <c r="L981" s="2">
        <v>71600</v>
      </c>
      <c r="M981" s="3">
        <v>0.94</v>
      </c>
      <c r="N981" s="3" t="str">
        <f>IF(EmployeeData[[#This Row],[Compa-Ratio]]&lt;0.85,"less than 0.85",IF(EmployeeData[[#This Row],[Compa-Ratio]]&lt;1,"0.85-&lt;1.00",IF(EmployeeData[[#This Row],[Compa-Ratio]]&lt;1.15,"1.00-&lt;1.15",IF(EmployeeData[[#This Row],[Compa-Ratio]]&gt;=1.15,"1.15+"))))</f>
        <v>0.85-&lt;1.00</v>
      </c>
      <c r="O981" t="s">
        <v>25</v>
      </c>
      <c r="P981" t="s">
        <v>26</v>
      </c>
      <c r="Q981">
        <v>8</v>
      </c>
      <c r="R981"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81">
        <v>65</v>
      </c>
      <c r="T981" t="str" cm="1">
        <f t="array" ref="T981">_xlfn.IFS(EmployeeData[[#This Row],[Engagement Score]]&lt;50,"Low",EmployeeData[[#This Row],[Engagement Score]]
&lt;70,"Moderate",
EmployeeData[[#This Row],[Engagement Score]]&lt;85,"High",TRUE,"Very high")</f>
        <v>Moderate</v>
      </c>
      <c r="U981">
        <v>1</v>
      </c>
      <c r="V981">
        <v>2.7</v>
      </c>
      <c r="W981" t="s">
        <v>33</v>
      </c>
      <c r="X981" t="s">
        <v>38</v>
      </c>
      <c r="Y981">
        <v>26</v>
      </c>
      <c r="Z981" t="s">
        <v>26</v>
      </c>
      <c r="AA981">
        <f>IF(EmployeeData[[#This Row],[Attrition]]="Yes",1,0)</f>
        <v>0</v>
      </c>
    </row>
    <row r="982" spans="1:27">
      <c r="A982" t="s">
        <v>1033</v>
      </c>
      <c r="B982" t="str">
        <f>VLOOKUP(EmployeeData[[#This Row],[Employee ID]],GenderData[#All],2,FALSE)</f>
        <v>Female</v>
      </c>
      <c r="C982" t="s">
        <v>66</v>
      </c>
      <c r="D982" t="s">
        <v>67</v>
      </c>
      <c r="E982" t="s">
        <v>45</v>
      </c>
      <c r="F982" t="s">
        <v>24</v>
      </c>
      <c r="G982">
        <v>37</v>
      </c>
      <c r="H982" t="str">
        <f>IF(EmployeeData[[#This Row],[Age]]&lt;=31,"18-31",IF(EmployeeData[[#This Row],[Age]]&lt;=45,"32-45",IF(EmployeeData[[#This Row],[Age]]&lt;=59,"46-59",IF(EmployeeData[[#This Row],[Age]]&lt;=73,"60-73"))))</f>
        <v>32-45</v>
      </c>
      <c r="I982">
        <v>10.5</v>
      </c>
      <c r="J982"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82">
        <v>1.8</v>
      </c>
      <c r="L982" s="2">
        <v>50200</v>
      </c>
      <c r="M982" s="3">
        <v>0.98</v>
      </c>
      <c r="N982" s="3" t="str">
        <f>IF(EmployeeData[[#This Row],[Compa-Ratio]]&lt;0.85,"less than 0.85",IF(EmployeeData[[#This Row],[Compa-Ratio]]&lt;1,"0.85-&lt;1.00",IF(EmployeeData[[#This Row],[Compa-Ratio]]&lt;1.15,"1.00-&lt;1.15",IF(EmployeeData[[#This Row],[Compa-Ratio]]&gt;=1.15,"1.15+"))))</f>
        <v>0.85-&lt;1.00</v>
      </c>
      <c r="O982" t="s">
        <v>37</v>
      </c>
      <c r="P982" t="s">
        <v>38</v>
      </c>
      <c r="Q982">
        <v>19</v>
      </c>
      <c r="R982"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2">
        <v>97</v>
      </c>
      <c r="T982" t="str" cm="1">
        <f t="array" ref="T982">_xlfn.IFS(EmployeeData[[#This Row],[Engagement Score]]&lt;50,"Low",EmployeeData[[#This Row],[Engagement Score]]
&lt;70,"Moderate",
EmployeeData[[#This Row],[Engagement Score]]&lt;85,"High",TRUE,"Very high")</f>
        <v>Very high</v>
      </c>
      <c r="U982">
        <v>3</v>
      </c>
      <c r="V982">
        <v>1.3</v>
      </c>
      <c r="W982" t="s">
        <v>33</v>
      </c>
      <c r="X982" t="s">
        <v>26</v>
      </c>
      <c r="Y982">
        <v>21</v>
      </c>
      <c r="Z982" t="s">
        <v>26</v>
      </c>
      <c r="AA982">
        <f>IF(EmployeeData[[#This Row],[Attrition]]="Yes",1,0)</f>
        <v>0</v>
      </c>
    </row>
    <row r="983" spans="1:27">
      <c r="A983" t="s">
        <v>1034</v>
      </c>
      <c r="B983" t="str">
        <f>VLOOKUP(EmployeeData[[#This Row],[Employee ID]],GenderData[#All],2,FALSE)</f>
        <v>Female</v>
      </c>
      <c r="C983" t="s">
        <v>52</v>
      </c>
      <c r="D983" t="s">
        <v>30</v>
      </c>
      <c r="E983" t="s">
        <v>23</v>
      </c>
      <c r="F983" t="s">
        <v>36</v>
      </c>
      <c r="G983">
        <v>40</v>
      </c>
      <c r="H983" t="str">
        <f>IF(EmployeeData[[#This Row],[Age]]&lt;=31,"18-31",IF(EmployeeData[[#This Row],[Age]]&lt;=45,"32-45",IF(EmployeeData[[#This Row],[Age]]&lt;=59,"46-59",IF(EmployeeData[[#This Row],[Age]]&lt;=73,"60-73"))))</f>
        <v>32-45</v>
      </c>
      <c r="I983">
        <v>2.6</v>
      </c>
      <c r="J98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83">
        <v>1</v>
      </c>
      <c r="L983" s="2">
        <v>88000</v>
      </c>
      <c r="M983" s="3">
        <v>1.19</v>
      </c>
      <c r="N983" s="3" t="str">
        <f>IF(EmployeeData[[#This Row],[Compa-Ratio]]&lt;0.85,"less than 0.85",IF(EmployeeData[[#This Row],[Compa-Ratio]]&lt;1,"0.85-&lt;1.00",IF(EmployeeData[[#This Row],[Compa-Ratio]]&lt;1.15,"1.00-&lt;1.15",IF(EmployeeData[[#This Row],[Compa-Ratio]]&gt;=1.15,"1.15+"))))</f>
        <v>1.15+</v>
      </c>
      <c r="O983" t="s">
        <v>37</v>
      </c>
      <c r="P983" t="s">
        <v>38</v>
      </c>
      <c r="Q983">
        <v>16</v>
      </c>
      <c r="R983"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3">
        <v>66</v>
      </c>
      <c r="T983" t="str" cm="1">
        <f t="array" ref="T983">_xlfn.IFS(EmployeeData[[#This Row],[Engagement Score]]&lt;50,"Low",EmployeeData[[#This Row],[Engagement Score]]
&lt;70,"Moderate",
EmployeeData[[#This Row],[Engagement Score]]&lt;85,"High",TRUE,"Very high")</f>
        <v>Moderate</v>
      </c>
      <c r="U983">
        <v>3</v>
      </c>
      <c r="V983">
        <v>1.1000000000000001</v>
      </c>
      <c r="W983" t="s">
        <v>33</v>
      </c>
      <c r="X983" t="s">
        <v>26</v>
      </c>
      <c r="Y983">
        <v>24</v>
      </c>
      <c r="Z983" t="s">
        <v>26</v>
      </c>
      <c r="AA983">
        <f>IF(EmployeeData[[#This Row],[Attrition]]="Yes",1,0)</f>
        <v>0</v>
      </c>
    </row>
    <row r="984" spans="1:27">
      <c r="A984" t="s">
        <v>1035</v>
      </c>
      <c r="B984" t="str">
        <f>VLOOKUP(EmployeeData[[#This Row],[Employee ID]],GenderData[#All],2,FALSE)</f>
        <v>Male</v>
      </c>
      <c r="C984" t="s">
        <v>48</v>
      </c>
      <c r="D984" t="s">
        <v>49</v>
      </c>
      <c r="E984" t="s">
        <v>45</v>
      </c>
      <c r="F984" t="s">
        <v>24</v>
      </c>
      <c r="G984">
        <v>39</v>
      </c>
      <c r="H984" t="str">
        <f>IF(EmployeeData[[#This Row],[Age]]&lt;=31,"18-31",IF(EmployeeData[[#This Row],[Age]]&lt;=45,"32-45",IF(EmployeeData[[#This Row],[Age]]&lt;=59,"46-59",IF(EmployeeData[[#This Row],[Age]]&lt;=73,"60-73"))))</f>
        <v>32-45</v>
      </c>
      <c r="I984">
        <v>3</v>
      </c>
      <c r="J98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84">
        <v>0.6</v>
      </c>
      <c r="L984" s="2">
        <v>47900</v>
      </c>
      <c r="M984" s="3">
        <v>0.99</v>
      </c>
      <c r="N984" s="3" t="str">
        <f>IF(EmployeeData[[#This Row],[Compa-Ratio]]&lt;0.85,"less than 0.85",IF(EmployeeData[[#This Row],[Compa-Ratio]]&lt;1,"0.85-&lt;1.00",IF(EmployeeData[[#This Row],[Compa-Ratio]]&lt;1.15,"1.00-&lt;1.15",IF(EmployeeData[[#This Row],[Compa-Ratio]]&gt;=1.15,"1.15+"))))</f>
        <v>0.85-&lt;1.00</v>
      </c>
      <c r="O984" t="s">
        <v>37</v>
      </c>
      <c r="P984" t="s">
        <v>38</v>
      </c>
      <c r="Q984">
        <v>22</v>
      </c>
      <c r="R984"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4">
        <v>65</v>
      </c>
      <c r="T984" t="str" cm="1">
        <f t="array" ref="T984">_xlfn.IFS(EmployeeData[[#This Row],[Engagement Score]]&lt;50,"Low",EmployeeData[[#This Row],[Engagement Score]]
&lt;70,"Moderate",
EmployeeData[[#This Row],[Engagement Score]]&lt;85,"High",TRUE,"Very high")</f>
        <v>Moderate</v>
      </c>
      <c r="U984">
        <v>1</v>
      </c>
      <c r="V984">
        <v>7.6</v>
      </c>
      <c r="W984" t="s">
        <v>33</v>
      </c>
      <c r="X984" t="s">
        <v>26</v>
      </c>
      <c r="Y984">
        <v>19</v>
      </c>
      <c r="Z984" t="s">
        <v>26</v>
      </c>
      <c r="AA984">
        <f>IF(EmployeeData[[#This Row],[Attrition]]="Yes",1,0)</f>
        <v>0</v>
      </c>
    </row>
    <row r="985" spans="1:27">
      <c r="A985" t="s">
        <v>1036</v>
      </c>
      <c r="B985" t="str">
        <f>VLOOKUP(EmployeeData[[#This Row],[Employee ID]],GenderData[#All],2,FALSE)</f>
        <v>Female</v>
      </c>
      <c r="C985" t="s">
        <v>48</v>
      </c>
      <c r="D985" t="s">
        <v>49</v>
      </c>
      <c r="E985" t="s">
        <v>41</v>
      </c>
      <c r="F985" t="s">
        <v>24</v>
      </c>
      <c r="G985">
        <v>23</v>
      </c>
      <c r="H985" t="str">
        <f>IF(EmployeeData[[#This Row],[Age]]&lt;=31,"18-31",IF(EmployeeData[[#This Row],[Age]]&lt;=45,"32-45",IF(EmployeeData[[#This Row],[Age]]&lt;=59,"46-59",IF(EmployeeData[[#This Row],[Age]]&lt;=73,"60-73"))))</f>
        <v>18-31</v>
      </c>
      <c r="I985">
        <v>2.5</v>
      </c>
      <c r="J985"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85">
        <v>1.4</v>
      </c>
      <c r="L985" s="2">
        <v>54800</v>
      </c>
      <c r="M985" s="3">
        <v>1.08</v>
      </c>
      <c r="N985" s="3" t="str">
        <f>IF(EmployeeData[[#This Row],[Compa-Ratio]]&lt;0.85,"less than 0.85",IF(EmployeeData[[#This Row],[Compa-Ratio]]&lt;1,"0.85-&lt;1.00",IF(EmployeeData[[#This Row],[Compa-Ratio]]&lt;1.15,"1.00-&lt;1.15",IF(EmployeeData[[#This Row],[Compa-Ratio]]&gt;=1.15,"1.15+"))))</f>
        <v>1.00-&lt;1.15</v>
      </c>
      <c r="O985" t="s">
        <v>37</v>
      </c>
      <c r="P985" t="s">
        <v>26</v>
      </c>
      <c r="Q985">
        <v>14</v>
      </c>
      <c r="R985"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5">
        <v>51</v>
      </c>
      <c r="T985" t="str" cm="1">
        <f t="array" ref="T985">_xlfn.IFS(EmployeeData[[#This Row],[Engagement Score]]&lt;50,"Low",EmployeeData[[#This Row],[Engagement Score]]
&lt;70,"Moderate",
EmployeeData[[#This Row],[Engagement Score]]&lt;85,"High",TRUE,"Very high")</f>
        <v>Moderate</v>
      </c>
      <c r="U985">
        <v>5</v>
      </c>
      <c r="V985">
        <v>6.8</v>
      </c>
      <c r="W985" t="s">
        <v>50</v>
      </c>
      <c r="X985" t="s">
        <v>26</v>
      </c>
      <c r="Y985">
        <v>12</v>
      </c>
      <c r="Z985" t="s">
        <v>26</v>
      </c>
      <c r="AA985">
        <f>IF(EmployeeData[[#This Row],[Attrition]]="Yes",1,0)</f>
        <v>0</v>
      </c>
    </row>
    <row r="986" spans="1:27">
      <c r="A986" t="s">
        <v>1037</v>
      </c>
      <c r="B986" t="str">
        <f>VLOOKUP(EmployeeData[[#This Row],[Employee ID]],GenderData[#All],2,FALSE)</f>
        <v>Female</v>
      </c>
      <c r="C986" t="s">
        <v>35</v>
      </c>
      <c r="D986" t="s">
        <v>22</v>
      </c>
      <c r="E986" t="s">
        <v>45</v>
      </c>
      <c r="F986" t="s">
        <v>24</v>
      </c>
      <c r="G986">
        <v>35</v>
      </c>
      <c r="H986" t="str">
        <f>IF(EmployeeData[[#This Row],[Age]]&lt;=31,"18-31",IF(EmployeeData[[#This Row],[Age]]&lt;=45,"32-45",IF(EmployeeData[[#This Row],[Age]]&lt;=59,"46-59",IF(EmployeeData[[#This Row],[Age]]&lt;=73,"60-73"))))</f>
        <v>32-45</v>
      </c>
      <c r="I986">
        <v>3.5</v>
      </c>
      <c r="J98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86">
        <v>0.8</v>
      </c>
      <c r="L986" s="2">
        <v>53700</v>
      </c>
      <c r="M986" s="3">
        <v>1.1200000000000001</v>
      </c>
      <c r="N986" s="3" t="str">
        <f>IF(EmployeeData[[#This Row],[Compa-Ratio]]&lt;0.85,"less than 0.85",IF(EmployeeData[[#This Row],[Compa-Ratio]]&lt;1,"0.85-&lt;1.00",IF(EmployeeData[[#This Row],[Compa-Ratio]]&lt;1.15,"1.00-&lt;1.15",IF(EmployeeData[[#This Row],[Compa-Ratio]]&gt;=1.15,"1.15+"))))</f>
        <v>1.00-&lt;1.15</v>
      </c>
      <c r="O986" t="s">
        <v>37</v>
      </c>
      <c r="P986" t="s">
        <v>38</v>
      </c>
      <c r="Q986">
        <v>13</v>
      </c>
      <c r="R986"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6">
        <v>72</v>
      </c>
      <c r="T986" t="str" cm="1">
        <f t="array" ref="T986">_xlfn.IFS(EmployeeData[[#This Row],[Engagement Score]]&lt;50,"Low",EmployeeData[[#This Row],[Engagement Score]]
&lt;70,"Moderate",
EmployeeData[[#This Row],[Engagement Score]]&lt;85,"High",TRUE,"Very high")</f>
        <v>High</v>
      </c>
      <c r="U986">
        <v>2</v>
      </c>
      <c r="V986">
        <v>1.5</v>
      </c>
      <c r="W986" t="s">
        <v>33</v>
      </c>
      <c r="X986" t="s">
        <v>38</v>
      </c>
      <c r="Y986">
        <v>30</v>
      </c>
      <c r="Z986" t="s">
        <v>26</v>
      </c>
      <c r="AA986">
        <f>IF(EmployeeData[[#This Row],[Attrition]]="Yes",1,0)</f>
        <v>0</v>
      </c>
    </row>
    <row r="987" spans="1:27">
      <c r="A987" t="s">
        <v>1038</v>
      </c>
      <c r="B987" t="str">
        <f>VLOOKUP(EmployeeData[[#This Row],[Employee ID]],GenderData[#All],2,FALSE)</f>
        <v>Female</v>
      </c>
      <c r="C987" t="s">
        <v>21</v>
      </c>
      <c r="D987" t="s">
        <v>22</v>
      </c>
      <c r="E987" t="s">
        <v>55</v>
      </c>
      <c r="F987" t="s">
        <v>62</v>
      </c>
      <c r="G987">
        <v>52</v>
      </c>
      <c r="H987" t="str">
        <f>IF(EmployeeData[[#This Row],[Age]]&lt;=31,"18-31",IF(EmployeeData[[#This Row],[Age]]&lt;=45,"32-45",IF(EmployeeData[[#This Row],[Age]]&lt;=59,"46-59",IF(EmployeeData[[#This Row],[Age]]&lt;=73,"60-73"))))</f>
        <v>46-59</v>
      </c>
      <c r="I987">
        <v>5.4</v>
      </c>
      <c r="J98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87">
        <v>0.5</v>
      </c>
      <c r="L987" s="2">
        <v>31700</v>
      </c>
      <c r="M987" s="3">
        <v>0.88</v>
      </c>
      <c r="N987" s="3" t="str">
        <f>IF(EmployeeData[[#This Row],[Compa-Ratio]]&lt;0.85,"less than 0.85",IF(EmployeeData[[#This Row],[Compa-Ratio]]&lt;1,"0.85-&lt;1.00",IF(EmployeeData[[#This Row],[Compa-Ratio]]&lt;1.15,"1.00-&lt;1.15",IF(EmployeeData[[#This Row],[Compa-Ratio]]&gt;=1.15,"1.15+"))))</f>
        <v>0.85-&lt;1.00</v>
      </c>
      <c r="O987" t="s">
        <v>25</v>
      </c>
      <c r="P987" t="s">
        <v>26</v>
      </c>
      <c r="Q987">
        <v>28</v>
      </c>
      <c r="R987"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87">
        <v>57</v>
      </c>
      <c r="T987" t="str" cm="1">
        <f t="array" ref="T987">_xlfn.IFS(EmployeeData[[#This Row],[Engagement Score]]&lt;50,"Low",EmployeeData[[#This Row],[Engagement Score]]
&lt;70,"Moderate",
EmployeeData[[#This Row],[Engagement Score]]&lt;85,"High",TRUE,"Very high")</f>
        <v>Moderate</v>
      </c>
      <c r="U987">
        <v>1</v>
      </c>
      <c r="V987">
        <v>6</v>
      </c>
      <c r="W987" t="s">
        <v>33</v>
      </c>
      <c r="X987" t="s">
        <v>38</v>
      </c>
      <c r="Y987">
        <v>17</v>
      </c>
      <c r="Z987" t="s">
        <v>26</v>
      </c>
      <c r="AA987">
        <f>IF(EmployeeData[[#This Row],[Attrition]]="Yes",1,0)</f>
        <v>0</v>
      </c>
    </row>
    <row r="988" spans="1:27">
      <c r="A988" t="s">
        <v>1039</v>
      </c>
      <c r="B988" t="str">
        <f>VLOOKUP(EmployeeData[[#This Row],[Employee ID]],GenderData[#All],2,FALSE)</f>
        <v>Female</v>
      </c>
      <c r="C988" t="s">
        <v>35</v>
      </c>
      <c r="D988" t="s">
        <v>22</v>
      </c>
      <c r="E988" t="s">
        <v>23</v>
      </c>
      <c r="F988" t="s">
        <v>32</v>
      </c>
      <c r="G988">
        <v>31</v>
      </c>
      <c r="H988" t="str">
        <f>IF(EmployeeData[[#This Row],[Age]]&lt;=31,"18-31",IF(EmployeeData[[#This Row],[Age]]&lt;=45,"32-45",IF(EmployeeData[[#This Row],[Age]]&lt;=59,"46-59",IF(EmployeeData[[#This Row],[Age]]&lt;=73,"60-73"))))</f>
        <v>18-31</v>
      </c>
      <c r="I988">
        <v>1.7</v>
      </c>
      <c r="J988"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88">
        <v>0.2</v>
      </c>
      <c r="L988" s="2">
        <v>57400</v>
      </c>
      <c r="M988" s="3">
        <v>0.92</v>
      </c>
      <c r="N988" s="3" t="str">
        <f>IF(EmployeeData[[#This Row],[Compa-Ratio]]&lt;0.85,"less than 0.85",IF(EmployeeData[[#This Row],[Compa-Ratio]]&lt;1,"0.85-&lt;1.00",IF(EmployeeData[[#This Row],[Compa-Ratio]]&lt;1.15,"1.00-&lt;1.15",IF(EmployeeData[[#This Row],[Compa-Ratio]]&gt;=1.15,"1.15+"))))</f>
        <v>0.85-&lt;1.00</v>
      </c>
      <c r="O988" t="s">
        <v>25</v>
      </c>
      <c r="P988" t="s">
        <v>38</v>
      </c>
      <c r="Q988">
        <v>15</v>
      </c>
      <c r="R98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8">
        <v>83</v>
      </c>
      <c r="T988" t="str" cm="1">
        <f t="array" ref="T988">_xlfn.IFS(EmployeeData[[#This Row],[Engagement Score]]&lt;50,"Low",EmployeeData[[#This Row],[Engagement Score]]
&lt;70,"Moderate",
EmployeeData[[#This Row],[Engagement Score]]&lt;85,"High",TRUE,"Very high")</f>
        <v>High</v>
      </c>
      <c r="U988">
        <v>3</v>
      </c>
      <c r="V988">
        <v>3.7</v>
      </c>
      <c r="W988" t="s">
        <v>27</v>
      </c>
      <c r="X988" t="s">
        <v>26</v>
      </c>
      <c r="Y988">
        <v>26</v>
      </c>
      <c r="Z988" t="s">
        <v>26</v>
      </c>
      <c r="AA988">
        <f>IF(EmployeeData[[#This Row],[Attrition]]="Yes",1,0)</f>
        <v>0</v>
      </c>
    </row>
    <row r="989" spans="1:27">
      <c r="A989" t="s">
        <v>1040</v>
      </c>
      <c r="B989" t="str">
        <f>VLOOKUP(EmployeeData[[#This Row],[Employee ID]],GenderData[#All],2,FALSE)</f>
        <v>Male</v>
      </c>
      <c r="C989" t="s">
        <v>21</v>
      </c>
      <c r="D989" t="s">
        <v>22</v>
      </c>
      <c r="E989" t="s">
        <v>45</v>
      </c>
      <c r="F989" t="s">
        <v>24</v>
      </c>
      <c r="G989">
        <v>57</v>
      </c>
      <c r="H989" t="str">
        <f>IF(EmployeeData[[#This Row],[Age]]&lt;=31,"18-31",IF(EmployeeData[[#This Row],[Age]]&lt;=45,"32-45",IF(EmployeeData[[#This Row],[Age]]&lt;=59,"46-59",IF(EmployeeData[[#This Row],[Age]]&lt;=73,"60-73"))))</f>
        <v>46-59</v>
      </c>
      <c r="I989">
        <v>1.5</v>
      </c>
      <c r="J989"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89">
        <v>1.5</v>
      </c>
      <c r="L989" s="2">
        <v>53100</v>
      </c>
      <c r="M989" s="3">
        <v>1.1399999999999999</v>
      </c>
      <c r="N989" s="3" t="str">
        <f>IF(EmployeeData[[#This Row],[Compa-Ratio]]&lt;0.85,"less than 0.85",IF(EmployeeData[[#This Row],[Compa-Ratio]]&lt;1,"0.85-&lt;1.00",IF(EmployeeData[[#This Row],[Compa-Ratio]]&lt;1.15,"1.00-&lt;1.15",IF(EmployeeData[[#This Row],[Compa-Ratio]]&gt;=1.15,"1.15+"))))</f>
        <v>1.00-&lt;1.15</v>
      </c>
      <c r="O989" t="s">
        <v>37</v>
      </c>
      <c r="P989" t="s">
        <v>38</v>
      </c>
      <c r="Q989">
        <v>23</v>
      </c>
      <c r="R989"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89">
        <v>80</v>
      </c>
      <c r="T989" t="str" cm="1">
        <f t="array" ref="T989">_xlfn.IFS(EmployeeData[[#This Row],[Engagement Score]]&lt;50,"Low",EmployeeData[[#This Row],[Engagement Score]]
&lt;70,"Moderate",
EmployeeData[[#This Row],[Engagement Score]]&lt;85,"High",TRUE,"Very high")</f>
        <v>High</v>
      </c>
      <c r="U989">
        <v>13</v>
      </c>
      <c r="V989">
        <v>2.8</v>
      </c>
      <c r="W989" t="s">
        <v>33</v>
      </c>
      <c r="X989" t="s">
        <v>38</v>
      </c>
      <c r="Y989">
        <v>29</v>
      </c>
      <c r="Z989" t="s">
        <v>26</v>
      </c>
      <c r="AA989">
        <f>IF(EmployeeData[[#This Row],[Attrition]]="Yes",1,0)</f>
        <v>0</v>
      </c>
    </row>
    <row r="990" spans="1:27">
      <c r="A990" t="s">
        <v>1041</v>
      </c>
      <c r="B990" t="str">
        <f>VLOOKUP(EmployeeData[[#This Row],[Employee ID]],GenderData[#All],2,FALSE)</f>
        <v>Female</v>
      </c>
      <c r="C990" t="s">
        <v>43</v>
      </c>
      <c r="D990" t="s">
        <v>44</v>
      </c>
      <c r="E990" t="s">
        <v>23</v>
      </c>
      <c r="F990" t="s">
        <v>24</v>
      </c>
      <c r="G990">
        <v>49</v>
      </c>
      <c r="H990" t="str">
        <f>IF(EmployeeData[[#This Row],[Age]]&lt;=31,"18-31",IF(EmployeeData[[#This Row],[Age]]&lt;=45,"32-45",IF(EmployeeData[[#This Row],[Age]]&lt;=59,"46-59",IF(EmployeeData[[#This Row],[Age]]&lt;=73,"60-73"))))</f>
        <v>46-59</v>
      </c>
      <c r="I990">
        <v>0.8</v>
      </c>
      <c r="J990"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90">
        <v>0.8</v>
      </c>
      <c r="L990" s="2">
        <v>33700</v>
      </c>
      <c r="M990" s="3">
        <v>0.72</v>
      </c>
      <c r="N990" s="3" t="str">
        <f>IF(EmployeeData[[#This Row],[Compa-Ratio]]&lt;0.85,"less than 0.85",IF(EmployeeData[[#This Row],[Compa-Ratio]]&lt;1,"0.85-&lt;1.00",IF(EmployeeData[[#This Row],[Compa-Ratio]]&lt;1.15,"1.00-&lt;1.15",IF(EmployeeData[[#This Row],[Compa-Ratio]]&gt;=1.15,"1.15+"))))</f>
        <v>less than 0.85</v>
      </c>
      <c r="O990" t="s">
        <v>37</v>
      </c>
      <c r="P990" t="s">
        <v>26</v>
      </c>
      <c r="Q990">
        <v>14</v>
      </c>
      <c r="R99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90">
        <v>53</v>
      </c>
      <c r="T990" t="str" cm="1">
        <f t="array" ref="T990">_xlfn.IFS(EmployeeData[[#This Row],[Engagement Score]]&lt;50,"Low",EmployeeData[[#This Row],[Engagement Score]]
&lt;70,"Moderate",
EmployeeData[[#This Row],[Engagement Score]]&lt;85,"High",TRUE,"Very high")</f>
        <v>Moderate</v>
      </c>
      <c r="U990">
        <v>8</v>
      </c>
      <c r="V990">
        <v>1.5</v>
      </c>
      <c r="W990" t="s">
        <v>27</v>
      </c>
      <c r="X990" t="s">
        <v>26</v>
      </c>
      <c r="Y990">
        <v>17</v>
      </c>
      <c r="Z990" t="s">
        <v>26</v>
      </c>
      <c r="AA990">
        <f>IF(EmployeeData[[#This Row],[Attrition]]="Yes",1,0)</f>
        <v>0</v>
      </c>
    </row>
    <row r="991" spans="1:27">
      <c r="A991" t="s">
        <v>1042</v>
      </c>
      <c r="B991" t="str">
        <f>VLOOKUP(EmployeeData[[#This Row],[Employee ID]],GenderData[#All],2,FALSE)</f>
        <v>Female</v>
      </c>
      <c r="C991" t="s">
        <v>52</v>
      </c>
      <c r="D991" t="s">
        <v>30</v>
      </c>
      <c r="E991" t="s">
        <v>73</v>
      </c>
      <c r="F991" t="s">
        <v>32</v>
      </c>
      <c r="G991">
        <v>42</v>
      </c>
      <c r="H991" t="str">
        <f>IF(EmployeeData[[#This Row],[Age]]&lt;=31,"18-31",IF(EmployeeData[[#This Row],[Age]]&lt;=45,"32-45",IF(EmployeeData[[#This Row],[Age]]&lt;=59,"46-59",IF(EmployeeData[[#This Row],[Age]]&lt;=73,"60-73"))))</f>
        <v>32-45</v>
      </c>
      <c r="I991">
        <v>0.7</v>
      </c>
      <c r="J991" t="str">
        <f>IF(EmployeeData[[#This Row],[Tenure (Years)]]&lt;1,"Less than 1 year",IF(EmployeeData[[#This Row],[Tenure (Years)]]&lt;2,"1-&lt;2 years",IF(EmployeeData[[#This Row],[Tenure (Years)]]&lt;5,"2-&lt;5 years",IF(EmployeeData[[#This Row],[Tenure (Years)]]&lt;10,"5-&lt;10 years",IF(EmployeeData[[#This Row],[Tenure (Years)]]&lt;15,"10-&lt;15 years","16+ years")))))</f>
        <v>Less than 1 year</v>
      </c>
      <c r="K991">
        <v>0.7</v>
      </c>
      <c r="L991" s="2">
        <v>61000</v>
      </c>
      <c r="M991" s="3">
        <v>0.99</v>
      </c>
      <c r="N991" s="3" t="str">
        <f>IF(EmployeeData[[#This Row],[Compa-Ratio]]&lt;0.85,"less than 0.85",IF(EmployeeData[[#This Row],[Compa-Ratio]]&lt;1,"0.85-&lt;1.00",IF(EmployeeData[[#This Row],[Compa-Ratio]]&lt;1.15,"1.00-&lt;1.15",IF(EmployeeData[[#This Row],[Compa-Ratio]]&gt;=1.15,"1.15+"))))</f>
        <v>0.85-&lt;1.00</v>
      </c>
      <c r="O991" t="s">
        <v>25</v>
      </c>
      <c r="P991" t="s">
        <v>26</v>
      </c>
      <c r="Q991">
        <v>31</v>
      </c>
      <c r="R991"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91">
        <v>63</v>
      </c>
      <c r="T991" t="str" cm="1">
        <f t="array" ref="T991">_xlfn.IFS(EmployeeData[[#This Row],[Engagement Score]]&lt;50,"Low",EmployeeData[[#This Row],[Engagement Score]]
&lt;70,"Moderate",
EmployeeData[[#This Row],[Engagement Score]]&lt;85,"High",TRUE,"Very high")</f>
        <v>Moderate</v>
      </c>
      <c r="U991">
        <v>6</v>
      </c>
      <c r="V991">
        <v>2.5</v>
      </c>
      <c r="W991" t="s">
        <v>27</v>
      </c>
      <c r="X991" t="s">
        <v>38</v>
      </c>
      <c r="Y991">
        <v>10</v>
      </c>
      <c r="Z991" t="s">
        <v>38</v>
      </c>
      <c r="AA991">
        <f>IF(EmployeeData[[#This Row],[Attrition]]="Yes",1,0)</f>
        <v>1</v>
      </c>
    </row>
    <row r="992" spans="1:27">
      <c r="A992" t="s">
        <v>1043</v>
      </c>
      <c r="B992" t="str">
        <f>VLOOKUP(EmployeeData[[#This Row],[Employee ID]],GenderData[#All],2,FALSE)</f>
        <v>Female</v>
      </c>
      <c r="C992" t="s">
        <v>52</v>
      </c>
      <c r="D992" t="s">
        <v>30</v>
      </c>
      <c r="E992" t="s">
        <v>23</v>
      </c>
      <c r="F992" t="s">
        <v>32</v>
      </c>
      <c r="G992">
        <v>43</v>
      </c>
      <c r="H992" t="str">
        <f>IF(EmployeeData[[#This Row],[Age]]&lt;=31,"18-31",IF(EmployeeData[[#This Row],[Age]]&lt;=45,"32-45",IF(EmployeeData[[#This Row],[Age]]&lt;=59,"46-59",IF(EmployeeData[[#This Row],[Age]]&lt;=73,"60-73"))))</f>
        <v>32-45</v>
      </c>
      <c r="I992">
        <v>1.2</v>
      </c>
      <c r="J992"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992">
        <v>1.2</v>
      </c>
      <c r="L992" s="2">
        <v>52200</v>
      </c>
      <c r="M992" s="3">
        <v>0.86</v>
      </c>
      <c r="N992" s="3" t="str">
        <f>IF(EmployeeData[[#This Row],[Compa-Ratio]]&lt;0.85,"less than 0.85",IF(EmployeeData[[#This Row],[Compa-Ratio]]&lt;1,"0.85-&lt;1.00",IF(EmployeeData[[#This Row],[Compa-Ratio]]&lt;1.15,"1.00-&lt;1.15",IF(EmployeeData[[#This Row],[Compa-Ratio]]&gt;=1.15,"1.15+"))))</f>
        <v>0.85-&lt;1.00</v>
      </c>
      <c r="O992" t="s">
        <v>25</v>
      </c>
      <c r="P992" t="s">
        <v>38</v>
      </c>
      <c r="Q992">
        <v>10</v>
      </c>
      <c r="R992"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92">
        <v>68</v>
      </c>
      <c r="T992" t="str" cm="1">
        <f t="array" ref="T992">_xlfn.IFS(EmployeeData[[#This Row],[Engagement Score]]&lt;50,"Low",EmployeeData[[#This Row],[Engagement Score]]
&lt;70,"Moderate",
EmployeeData[[#This Row],[Engagement Score]]&lt;85,"High",TRUE,"Very high")</f>
        <v>Moderate</v>
      </c>
      <c r="U992">
        <v>3</v>
      </c>
      <c r="V992">
        <v>1.2</v>
      </c>
      <c r="W992" t="s">
        <v>33</v>
      </c>
      <c r="X992" t="s">
        <v>26</v>
      </c>
      <c r="Y992">
        <v>53</v>
      </c>
      <c r="Z992" t="s">
        <v>26</v>
      </c>
      <c r="AA992">
        <f>IF(EmployeeData[[#This Row],[Attrition]]="Yes",1,0)</f>
        <v>0</v>
      </c>
    </row>
    <row r="993" spans="1:27">
      <c r="A993" t="s">
        <v>1044</v>
      </c>
      <c r="B993" t="str">
        <f>VLOOKUP(EmployeeData[[#This Row],[Employee ID]],GenderData[#All],2,FALSE)</f>
        <v>Male</v>
      </c>
      <c r="C993" t="s">
        <v>35</v>
      </c>
      <c r="D993" t="s">
        <v>22</v>
      </c>
      <c r="E993" t="s">
        <v>45</v>
      </c>
      <c r="F993" t="s">
        <v>24</v>
      </c>
      <c r="G993">
        <v>30</v>
      </c>
      <c r="H993" t="str">
        <f>IF(EmployeeData[[#This Row],[Age]]&lt;=31,"18-31",IF(EmployeeData[[#This Row],[Age]]&lt;=45,"32-45",IF(EmployeeData[[#This Row],[Age]]&lt;=59,"46-59",IF(EmployeeData[[#This Row],[Age]]&lt;=73,"60-73"))))</f>
        <v>18-31</v>
      </c>
      <c r="I993">
        <v>2.6</v>
      </c>
      <c r="J993"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93">
        <v>2.4</v>
      </c>
      <c r="L993" s="2">
        <v>45500</v>
      </c>
      <c r="M993" s="3">
        <v>0.94</v>
      </c>
      <c r="N993" s="3" t="str">
        <f>IF(EmployeeData[[#This Row],[Compa-Ratio]]&lt;0.85,"less than 0.85",IF(EmployeeData[[#This Row],[Compa-Ratio]]&lt;1,"0.85-&lt;1.00",IF(EmployeeData[[#This Row],[Compa-Ratio]]&lt;1.15,"1.00-&lt;1.15",IF(EmployeeData[[#This Row],[Compa-Ratio]]&gt;=1.15,"1.15+"))))</f>
        <v>0.85-&lt;1.00</v>
      </c>
      <c r="O993" t="s">
        <v>75</v>
      </c>
      <c r="P993" t="s">
        <v>26</v>
      </c>
      <c r="Q993">
        <v>10</v>
      </c>
      <c r="R993"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93">
        <v>51</v>
      </c>
      <c r="T993" t="str" cm="1">
        <f t="array" ref="T993">_xlfn.IFS(EmployeeData[[#This Row],[Engagement Score]]&lt;50,"Low",EmployeeData[[#This Row],[Engagement Score]]
&lt;70,"Moderate",
EmployeeData[[#This Row],[Engagement Score]]&lt;85,"High",TRUE,"Very high")</f>
        <v>Moderate</v>
      </c>
      <c r="U993">
        <v>1</v>
      </c>
      <c r="V993">
        <v>2.2000000000000002</v>
      </c>
      <c r="W993" t="s">
        <v>33</v>
      </c>
      <c r="X993" t="s">
        <v>38</v>
      </c>
      <c r="Y993">
        <v>18</v>
      </c>
      <c r="Z993" t="s">
        <v>26</v>
      </c>
      <c r="AA993">
        <f>IF(EmployeeData[[#This Row],[Attrition]]="Yes",1,0)</f>
        <v>0</v>
      </c>
    </row>
    <row r="994" spans="1:27">
      <c r="A994" t="s">
        <v>1045</v>
      </c>
      <c r="B994" t="str">
        <f>VLOOKUP(EmployeeData[[#This Row],[Employee ID]],GenderData[#All],2,FALSE)</f>
        <v>Female</v>
      </c>
      <c r="C994" t="s">
        <v>66</v>
      </c>
      <c r="D994" t="s">
        <v>67</v>
      </c>
      <c r="E994" t="s">
        <v>23</v>
      </c>
      <c r="F994" t="s">
        <v>32</v>
      </c>
      <c r="G994">
        <v>36</v>
      </c>
      <c r="H994" t="str">
        <f>IF(EmployeeData[[#This Row],[Age]]&lt;=31,"18-31",IF(EmployeeData[[#This Row],[Age]]&lt;=45,"32-45",IF(EmployeeData[[#This Row],[Age]]&lt;=59,"46-59",IF(EmployeeData[[#This Row],[Age]]&lt;=73,"60-73"))))</f>
        <v>32-45</v>
      </c>
      <c r="I994">
        <v>4.5</v>
      </c>
      <c r="J994"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94">
        <v>1.1000000000000001</v>
      </c>
      <c r="L994" s="2">
        <v>60000</v>
      </c>
      <c r="M994" s="3">
        <v>1.02</v>
      </c>
      <c r="N994" s="3" t="str">
        <f>IF(EmployeeData[[#This Row],[Compa-Ratio]]&lt;0.85,"less than 0.85",IF(EmployeeData[[#This Row],[Compa-Ratio]]&lt;1,"0.85-&lt;1.00",IF(EmployeeData[[#This Row],[Compa-Ratio]]&lt;1.15,"1.00-&lt;1.15",IF(EmployeeData[[#This Row],[Compa-Ratio]]&gt;=1.15,"1.15+"))))</f>
        <v>1.00-&lt;1.15</v>
      </c>
      <c r="O994" t="s">
        <v>25</v>
      </c>
      <c r="P994" t="s">
        <v>26</v>
      </c>
      <c r="Q994">
        <v>30</v>
      </c>
      <c r="R994"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94">
        <v>56</v>
      </c>
      <c r="T994" t="str" cm="1">
        <f t="array" ref="T994">_xlfn.IFS(EmployeeData[[#This Row],[Engagement Score]]&lt;50,"Low",EmployeeData[[#This Row],[Engagement Score]]
&lt;70,"Moderate",
EmployeeData[[#This Row],[Engagement Score]]&lt;85,"High",TRUE,"Very high")</f>
        <v>Moderate</v>
      </c>
      <c r="U994">
        <v>1</v>
      </c>
      <c r="V994">
        <v>1.2</v>
      </c>
      <c r="W994" t="s">
        <v>27</v>
      </c>
      <c r="X994" t="s">
        <v>26</v>
      </c>
      <c r="Y994">
        <v>31</v>
      </c>
      <c r="Z994" t="s">
        <v>26</v>
      </c>
      <c r="AA994">
        <f>IF(EmployeeData[[#This Row],[Attrition]]="Yes",1,0)</f>
        <v>0</v>
      </c>
    </row>
    <row r="995" spans="1:27">
      <c r="A995" t="s">
        <v>1046</v>
      </c>
      <c r="B995" t="str">
        <f>VLOOKUP(EmployeeData[[#This Row],[Employee ID]],GenderData[#All],2,FALSE)</f>
        <v>Male</v>
      </c>
      <c r="C995" t="s">
        <v>40</v>
      </c>
      <c r="D995" t="s">
        <v>40</v>
      </c>
      <c r="E995" t="s">
        <v>23</v>
      </c>
      <c r="F995" t="s">
        <v>24</v>
      </c>
      <c r="G995">
        <v>51</v>
      </c>
      <c r="H995" t="str">
        <f>IF(EmployeeData[[#This Row],[Age]]&lt;=31,"18-31",IF(EmployeeData[[#This Row],[Age]]&lt;=45,"32-45",IF(EmployeeData[[#This Row],[Age]]&lt;=59,"46-59",IF(EmployeeData[[#This Row],[Age]]&lt;=73,"60-73"))))</f>
        <v>46-59</v>
      </c>
      <c r="I995">
        <v>5.2</v>
      </c>
      <c r="J995"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95">
        <v>2</v>
      </c>
      <c r="L995" s="2">
        <v>46100</v>
      </c>
      <c r="M995" s="3">
        <v>0.92</v>
      </c>
      <c r="N995" s="3" t="str">
        <f>IF(EmployeeData[[#This Row],[Compa-Ratio]]&lt;0.85,"less than 0.85",IF(EmployeeData[[#This Row],[Compa-Ratio]]&lt;1,"0.85-&lt;1.00",IF(EmployeeData[[#This Row],[Compa-Ratio]]&lt;1.15,"1.00-&lt;1.15",IF(EmployeeData[[#This Row],[Compa-Ratio]]&gt;=1.15,"1.15+"))))</f>
        <v>0.85-&lt;1.00</v>
      </c>
      <c r="O995" t="s">
        <v>25</v>
      </c>
      <c r="P995" t="s">
        <v>26</v>
      </c>
      <c r="Q995">
        <v>12</v>
      </c>
      <c r="R995" t="str">
        <f>IF(EmployeeData[[#This Row],[Months Since Salary Increase]]&lt;6,"&lt;6 months",IF(EmployeeData[[#This Row],[Months Since Salary Increase]]&lt;=12,"6-12 months",IF(EmployeeData[[#This Row],[Months Since Salary Increase]]&lt;=24,"13-24 months", IF(EmployeeData[[#This Row],[Months Since Salary Increase]]&gt;24,"24+ months"))))</f>
        <v>6-12 months</v>
      </c>
      <c r="S995">
        <v>63</v>
      </c>
      <c r="T995" t="str" cm="1">
        <f t="array" ref="T995">_xlfn.IFS(EmployeeData[[#This Row],[Engagement Score]]&lt;50,"Low",EmployeeData[[#This Row],[Engagement Score]]
&lt;70,"Moderate",
EmployeeData[[#This Row],[Engagement Score]]&lt;85,"High",TRUE,"Very high")</f>
        <v>Moderate</v>
      </c>
      <c r="U995">
        <v>8</v>
      </c>
      <c r="V995">
        <v>0.8</v>
      </c>
      <c r="W995" t="s">
        <v>33</v>
      </c>
      <c r="X995" t="s">
        <v>26</v>
      </c>
      <c r="Y995">
        <v>47</v>
      </c>
      <c r="Z995" t="s">
        <v>38</v>
      </c>
      <c r="AA995">
        <f>IF(EmployeeData[[#This Row],[Attrition]]="Yes",1,0)</f>
        <v>1</v>
      </c>
    </row>
    <row r="996" spans="1:27">
      <c r="A996" t="s">
        <v>1047</v>
      </c>
      <c r="B996" t="str">
        <f>VLOOKUP(EmployeeData[[#This Row],[Employee ID]],GenderData[#All],2,FALSE)</f>
        <v>Female</v>
      </c>
      <c r="C996" t="s">
        <v>21</v>
      </c>
      <c r="D996" t="s">
        <v>22</v>
      </c>
      <c r="E996" t="s">
        <v>23</v>
      </c>
      <c r="F996" t="s">
        <v>32</v>
      </c>
      <c r="G996">
        <v>32</v>
      </c>
      <c r="H996" t="str">
        <f>IF(EmployeeData[[#This Row],[Age]]&lt;=31,"18-31",IF(EmployeeData[[#This Row],[Age]]&lt;=45,"32-45",IF(EmployeeData[[#This Row],[Age]]&lt;=59,"46-59",IF(EmployeeData[[#This Row],[Age]]&lt;=73,"60-73"))))</f>
        <v>32-45</v>
      </c>
      <c r="I996">
        <v>4.3</v>
      </c>
      <c r="J996"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96">
        <v>0.2</v>
      </c>
      <c r="L996" s="2">
        <v>58200</v>
      </c>
      <c r="M996" s="3">
        <v>0.94</v>
      </c>
      <c r="N996" s="3" t="str">
        <f>IF(EmployeeData[[#This Row],[Compa-Ratio]]&lt;0.85,"less than 0.85",IF(EmployeeData[[#This Row],[Compa-Ratio]]&lt;1,"0.85-&lt;1.00",IF(EmployeeData[[#This Row],[Compa-Ratio]]&lt;1.15,"1.00-&lt;1.15",IF(EmployeeData[[#This Row],[Compa-Ratio]]&gt;=1.15,"1.15+"))))</f>
        <v>0.85-&lt;1.00</v>
      </c>
      <c r="O996" t="s">
        <v>37</v>
      </c>
      <c r="P996" t="s">
        <v>26</v>
      </c>
      <c r="Q996">
        <v>30</v>
      </c>
      <c r="R996" t="str">
        <f>IF(EmployeeData[[#This Row],[Months Since Salary Increase]]&lt;6,"&lt;6 months",IF(EmployeeData[[#This Row],[Months Since Salary Increase]]&lt;=12,"6-12 months",IF(EmployeeData[[#This Row],[Months Since Salary Increase]]&lt;=24,"13-24 months", IF(EmployeeData[[#This Row],[Months Since Salary Increase]]&gt;24,"24+ months"))))</f>
        <v>24+ months</v>
      </c>
      <c r="S996">
        <v>85</v>
      </c>
      <c r="T996" t="str" cm="1">
        <f t="array" ref="T996">_xlfn.IFS(EmployeeData[[#This Row],[Engagement Score]]&lt;50,"Low",EmployeeData[[#This Row],[Engagement Score]]
&lt;70,"Moderate",
EmployeeData[[#This Row],[Engagement Score]]&lt;85,"High",TRUE,"Very high")</f>
        <v>Very high</v>
      </c>
      <c r="U996">
        <v>2</v>
      </c>
      <c r="V996">
        <v>6.1</v>
      </c>
      <c r="W996" t="s">
        <v>27</v>
      </c>
      <c r="X996" t="s">
        <v>38</v>
      </c>
      <c r="Y996">
        <v>33</v>
      </c>
      <c r="Z996" t="s">
        <v>26</v>
      </c>
      <c r="AA996">
        <f>IF(EmployeeData[[#This Row],[Attrition]]="Yes",1,0)</f>
        <v>0</v>
      </c>
    </row>
    <row r="997" spans="1:27">
      <c r="A997" t="s">
        <v>1048</v>
      </c>
      <c r="B997" t="str">
        <f>VLOOKUP(EmployeeData[[#This Row],[Employee ID]],GenderData[#All],2,FALSE)</f>
        <v>Female</v>
      </c>
      <c r="C997" t="s">
        <v>48</v>
      </c>
      <c r="D997" t="s">
        <v>49</v>
      </c>
      <c r="E997" t="s">
        <v>23</v>
      </c>
      <c r="F997" t="s">
        <v>32</v>
      </c>
      <c r="G997">
        <v>48</v>
      </c>
      <c r="H997" t="str">
        <f>IF(EmployeeData[[#This Row],[Age]]&lt;=31,"18-31",IF(EmployeeData[[#This Row],[Age]]&lt;=45,"32-45",IF(EmployeeData[[#This Row],[Age]]&lt;=59,"46-59",IF(EmployeeData[[#This Row],[Age]]&lt;=73,"60-73"))))</f>
        <v>46-59</v>
      </c>
      <c r="I997">
        <v>9.6999999999999993</v>
      </c>
      <c r="J997" t="str">
        <f>IF(EmployeeData[[#This Row],[Tenure (Years)]]&lt;1,"Less than 1 year",IF(EmployeeData[[#This Row],[Tenure (Years)]]&lt;2,"1-&lt;2 years",IF(EmployeeData[[#This Row],[Tenure (Years)]]&lt;5,"2-&lt;5 years",IF(EmployeeData[[#This Row],[Tenure (Years)]]&lt;10,"5-&lt;10 years",IF(EmployeeData[[#This Row],[Tenure (Years)]]&lt;15,"10-&lt;15 years","16+ years")))))</f>
        <v>5-&lt;10 years</v>
      </c>
      <c r="K997">
        <v>1.4</v>
      </c>
      <c r="L997" s="2">
        <v>54500</v>
      </c>
      <c r="M997" s="3">
        <v>0.88</v>
      </c>
      <c r="N997" s="3" t="str">
        <f>IF(EmployeeData[[#This Row],[Compa-Ratio]]&lt;0.85,"less than 0.85",IF(EmployeeData[[#This Row],[Compa-Ratio]]&lt;1,"0.85-&lt;1.00",IF(EmployeeData[[#This Row],[Compa-Ratio]]&lt;1.15,"1.00-&lt;1.15",IF(EmployeeData[[#This Row],[Compa-Ratio]]&gt;=1.15,"1.15+"))))</f>
        <v>0.85-&lt;1.00</v>
      </c>
      <c r="O997" t="s">
        <v>75</v>
      </c>
      <c r="P997" t="s">
        <v>26</v>
      </c>
      <c r="Q997">
        <v>24</v>
      </c>
      <c r="R997"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97">
        <v>69</v>
      </c>
      <c r="T997" t="str" cm="1">
        <f t="array" ref="T997">_xlfn.IFS(EmployeeData[[#This Row],[Engagement Score]]&lt;50,"Low",EmployeeData[[#This Row],[Engagement Score]]
&lt;70,"Moderate",
EmployeeData[[#This Row],[Engagement Score]]&lt;85,"High",TRUE,"Very high")</f>
        <v>Moderate</v>
      </c>
      <c r="U997">
        <v>5</v>
      </c>
      <c r="V997">
        <v>2.4</v>
      </c>
      <c r="W997" t="s">
        <v>33</v>
      </c>
      <c r="X997" t="s">
        <v>26</v>
      </c>
      <c r="Y997">
        <v>20</v>
      </c>
      <c r="Z997" t="s">
        <v>26</v>
      </c>
      <c r="AA997">
        <f>IF(EmployeeData[[#This Row],[Attrition]]="Yes",1,0)</f>
        <v>0</v>
      </c>
    </row>
    <row r="998" spans="1:27">
      <c r="A998" t="s">
        <v>1049</v>
      </c>
      <c r="B998" t="str">
        <f>VLOOKUP(EmployeeData[[#This Row],[Employee ID]],GenderData[#All],2,FALSE)</f>
        <v>Female</v>
      </c>
      <c r="C998" t="s">
        <v>29</v>
      </c>
      <c r="D998" t="s">
        <v>30</v>
      </c>
      <c r="E998" t="s">
        <v>23</v>
      </c>
      <c r="F998" t="s">
        <v>59</v>
      </c>
      <c r="G998">
        <v>26</v>
      </c>
      <c r="H998" t="str">
        <f>IF(EmployeeData[[#This Row],[Age]]&lt;=31,"18-31",IF(EmployeeData[[#This Row],[Age]]&lt;=45,"32-45",IF(EmployeeData[[#This Row],[Age]]&lt;=59,"46-59",IF(EmployeeData[[#This Row],[Age]]&lt;=73,"60-73"))))</f>
        <v>18-31</v>
      </c>
      <c r="I998">
        <v>11.7</v>
      </c>
      <c r="J998"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998">
        <v>0.9</v>
      </c>
      <c r="L998" s="2">
        <v>122700</v>
      </c>
      <c r="M998" s="3">
        <v>1.28</v>
      </c>
      <c r="N998" s="3" t="str">
        <f>IF(EmployeeData[[#This Row],[Compa-Ratio]]&lt;0.85,"less than 0.85",IF(EmployeeData[[#This Row],[Compa-Ratio]]&lt;1,"0.85-&lt;1.00",IF(EmployeeData[[#This Row],[Compa-Ratio]]&lt;1.15,"1.00-&lt;1.15",IF(EmployeeData[[#This Row],[Compa-Ratio]]&gt;=1.15,"1.15+"))))</f>
        <v>1.15+</v>
      </c>
      <c r="O998" t="s">
        <v>37</v>
      </c>
      <c r="P998" t="s">
        <v>26</v>
      </c>
      <c r="Q998">
        <v>15</v>
      </c>
      <c r="R998"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998">
        <v>80</v>
      </c>
      <c r="T998" t="str" cm="1">
        <f t="array" ref="T998">_xlfn.IFS(EmployeeData[[#This Row],[Engagement Score]]&lt;50,"Low",EmployeeData[[#This Row],[Engagement Score]]
&lt;70,"Moderate",
EmployeeData[[#This Row],[Engagement Score]]&lt;85,"High",TRUE,"Very high")</f>
        <v>High</v>
      </c>
      <c r="U998">
        <v>6</v>
      </c>
      <c r="V998">
        <v>3.5</v>
      </c>
      <c r="W998" t="s">
        <v>33</v>
      </c>
      <c r="X998" t="s">
        <v>26</v>
      </c>
      <c r="Y998">
        <v>23</v>
      </c>
      <c r="Z998" t="s">
        <v>26</v>
      </c>
      <c r="AA998">
        <f>IF(EmployeeData[[#This Row],[Attrition]]="Yes",1,0)</f>
        <v>0</v>
      </c>
    </row>
    <row r="999" spans="1:27">
      <c r="A999" t="s">
        <v>1050</v>
      </c>
      <c r="B999" t="str">
        <f>VLOOKUP(EmployeeData[[#This Row],[Employee ID]],GenderData[#All],2,FALSE)</f>
        <v>Male</v>
      </c>
      <c r="C999" t="s">
        <v>48</v>
      </c>
      <c r="D999" t="s">
        <v>49</v>
      </c>
      <c r="E999" t="s">
        <v>23</v>
      </c>
      <c r="F999" t="s">
        <v>62</v>
      </c>
      <c r="G999">
        <v>27</v>
      </c>
      <c r="H999" t="str">
        <f>IF(EmployeeData[[#This Row],[Age]]&lt;=31,"18-31",IF(EmployeeData[[#This Row],[Age]]&lt;=45,"32-45",IF(EmployeeData[[#This Row],[Age]]&lt;=59,"46-59",IF(EmployeeData[[#This Row],[Age]]&lt;=73,"60-73"))))</f>
        <v>18-31</v>
      </c>
      <c r="I999">
        <v>3.2</v>
      </c>
      <c r="J999" t="str">
        <f>IF(EmployeeData[[#This Row],[Tenure (Years)]]&lt;1,"Less than 1 year",IF(EmployeeData[[#This Row],[Tenure (Years)]]&lt;2,"1-&lt;2 years",IF(EmployeeData[[#This Row],[Tenure (Years)]]&lt;5,"2-&lt;5 years",IF(EmployeeData[[#This Row],[Tenure (Years)]]&lt;10,"5-&lt;10 years",IF(EmployeeData[[#This Row],[Tenure (Years)]]&lt;15,"10-&lt;15 years","16+ years")))))</f>
        <v>2-&lt;5 years</v>
      </c>
      <c r="K999">
        <v>3.2</v>
      </c>
      <c r="L999" s="2">
        <v>43400</v>
      </c>
      <c r="M999" s="3">
        <v>1.18</v>
      </c>
      <c r="N999" s="3" t="str">
        <f>IF(EmployeeData[[#This Row],[Compa-Ratio]]&lt;0.85,"less than 0.85",IF(EmployeeData[[#This Row],[Compa-Ratio]]&lt;1,"0.85-&lt;1.00",IF(EmployeeData[[#This Row],[Compa-Ratio]]&lt;1.15,"1.00-&lt;1.15",IF(EmployeeData[[#This Row],[Compa-Ratio]]&gt;=1.15,"1.15+"))))</f>
        <v>1.15+</v>
      </c>
      <c r="O999" t="s">
        <v>37</v>
      </c>
      <c r="P999" t="s">
        <v>38</v>
      </c>
      <c r="Q999">
        <v>1</v>
      </c>
      <c r="R999" t="str">
        <f>IF(EmployeeData[[#This Row],[Months Since Salary Increase]]&lt;6,"&lt;6 months",IF(EmployeeData[[#This Row],[Months Since Salary Increase]]&lt;=12,"6-12 months",IF(EmployeeData[[#This Row],[Months Since Salary Increase]]&lt;=24,"13-24 months", IF(EmployeeData[[#This Row],[Months Since Salary Increase]]&gt;24,"24+ months"))))</f>
        <v>&lt;6 months</v>
      </c>
      <c r="S999">
        <v>56</v>
      </c>
      <c r="T999" t="str" cm="1">
        <f t="array" ref="T999">_xlfn.IFS(EmployeeData[[#This Row],[Engagement Score]]&lt;50,"Low",EmployeeData[[#This Row],[Engagement Score]]
&lt;70,"Moderate",
EmployeeData[[#This Row],[Engagement Score]]&lt;85,"High",TRUE,"Very high")</f>
        <v>Moderate</v>
      </c>
      <c r="U999">
        <v>1</v>
      </c>
      <c r="V999">
        <v>1.7</v>
      </c>
      <c r="W999" t="s">
        <v>50</v>
      </c>
      <c r="X999" t="s">
        <v>26</v>
      </c>
      <c r="Y999">
        <v>14</v>
      </c>
      <c r="Z999" t="s">
        <v>26</v>
      </c>
      <c r="AA999">
        <f>IF(EmployeeData[[#This Row],[Attrition]]="Yes",1,0)</f>
        <v>0</v>
      </c>
    </row>
    <row r="1000" spans="1:27">
      <c r="A1000" t="s">
        <v>1051</v>
      </c>
      <c r="B1000" t="str">
        <f>VLOOKUP(EmployeeData[[#This Row],[Employee ID]],GenderData[#All],2,FALSE)</f>
        <v>Female</v>
      </c>
      <c r="C1000" t="s">
        <v>29</v>
      </c>
      <c r="D1000" t="s">
        <v>30</v>
      </c>
      <c r="E1000" t="s">
        <v>31</v>
      </c>
      <c r="F1000" t="s">
        <v>62</v>
      </c>
      <c r="G1000">
        <v>55</v>
      </c>
      <c r="H1000" t="str">
        <f>IF(EmployeeData[[#This Row],[Age]]&lt;=31,"18-31",IF(EmployeeData[[#This Row],[Age]]&lt;=45,"32-45",IF(EmployeeData[[#This Row],[Age]]&lt;=59,"46-59",IF(EmployeeData[[#This Row],[Age]]&lt;=73,"60-73"))))</f>
        <v>46-59</v>
      </c>
      <c r="I1000">
        <v>1.8</v>
      </c>
      <c r="J1000" t="str">
        <f>IF(EmployeeData[[#This Row],[Tenure (Years)]]&lt;1,"Less than 1 year",IF(EmployeeData[[#This Row],[Tenure (Years)]]&lt;2,"1-&lt;2 years",IF(EmployeeData[[#This Row],[Tenure (Years)]]&lt;5,"2-&lt;5 years",IF(EmployeeData[[#This Row],[Tenure (Years)]]&lt;10,"5-&lt;10 years",IF(EmployeeData[[#This Row],[Tenure (Years)]]&lt;15,"10-&lt;15 years","16+ years")))))</f>
        <v>1-&lt;2 years</v>
      </c>
      <c r="K1000">
        <v>1.8</v>
      </c>
      <c r="L1000" s="2">
        <v>31400</v>
      </c>
      <c r="M1000" s="3">
        <v>0.82</v>
      </c>
      <c r="N1000" s="3" t="str">
        <f>IF(EmployeeData[[#This Row],[Compa-Ratio]]&lt;0.85,"less than 0.85",IF(EmployeeData[[#This Row],[Compa-Ratio]]&lt;1,"0.85-&lt;1.00",IF(EmployeeData[[#This Row],[Compa-Ratio]]&lt;1.15,"1.00-&lt;1.15",IF(EmployeeData[[#This Row],[Compa-Ratio]]&gt;=1.15,"1.15+"))))</f>
        <v>less than 0.85</v>
      </c>
      <c r="O1000" t="s">
        <v>25</v>
      </c>
      <c r="P1000" t="s">
        <v>26</v>
      </c>
      <c r="Q1000">
        <v>16</v>
      </c>
      <c r="R1000"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000">
        <v>81</v>
      </c>
      <c r="T1000" t="str" cm="1">
        <f t="array" ref="T1000">_xlfn.IFS(EmployeeData[[#This Row],[Engagement Score]]&lt;50,"Low",EmployeeData[[#This Row],[Engagement Score]]
&lt;70,"Moderate",
EmployeeData[[#This Row],[Engagement Score]]&lt;85,"High",TRUE,"Very high")</f>
        <v>High</v>
      </c>
      <c r="U1000">
        <v>4</v>
      </c>
      <c r="V1000">
        <v>2.2999999999999998</v>
      </c>
      <c r="W1000" t="s">
        <v>33</v>
      </c>
      <c r="X1000" t="s">
        <v>38</v>
      </c>
      <c r="Y1000">
        <v>35</v>
      </c>
      <c r="Z1000" t="s">
        <v>26</v>
      </c>
      <c r="AA1000">
        <f>IF(EmployeeData[[#This Row],[Attrition]]="Yes",1,0)</f>
        <v>0</v>
      </c>
    </row>
    <row r="1001" spans="1:27">
      <c r="A1001" t="s">
        <v>1052</v>
      </c>
      <c r="B1001" t="str">
        <f>VLOOKUP(EmployeeData[[#This Row],[Employee ID]],GenderData[#All],2,FALSE)</f>
        <v>Male</v>
      </c>
      <c r="C1001" t="s">
        <v>21</v>
      </c>
      <c r="D1001" t="s">
        <v>22</v>
      </c>
      <c r="E1001" t="s">
        <v>23</v>
      </c>
      <c r="F1001" t="s">
        <v>24</v>
      </c>
      <c r="G1001">
        <v>38</v>
      </c>
      <c r="H1001" t="str">
        <f>IF(EmployeeData[[#This Row],[Age]]&lt;=31,"18-31",IF(EmployeeData[[#This Row],[Age]]&lt;=45,"32-45",IF(EmployeeData[[#This Row],[Age]]&lt;=59,"46-59",IF(EmployeeData[[#This Row],[Age]]&lt;=73,"60-73"))))</f>
        <v>32-45</v>
      </c>
      <c r="I1001">
        <v>14</v>
      </c>
      <c r="J1001" t="str">
        <f>IF(EmployeeData[[#This Row],[Tenure (Years)]]&lt;1,"Less than 1 year",IF(EmployeeData[[#This Row],[Tenure (Years)]]&lt;2,"1-&lt;2 years",IF(EmployeeData[[#This Row],[Tenure (Years)]]&lt;5,"2-&lt;5 years",IF(EmployeeData[[#This Row],[Tenure (Years)]]&lt;10,"5-&lt;10 years",IF(EmployeeData[[#This Row],[Tenure (Years)]]&lt;15,"10-&lt;15 years","16+ years")))))</f>
        <v>10-&lt;15 years</v>
      </c>
      <c r="K1001">
        <v>3.7</v>
      </c>
      <c r="L1001" s="2">
        <v>56400</v>
      </c>
      <c r="M1001" s="3">
        <v>1.18</v>
      </c>
      <c r="N1001" s="3" t="str">
        <f>IF(EmployeeData[[#This Row],[Compa-Ratio]]&lt;0.85,"less than 0.85",IF(EmployeeData[[#This Row],[Compa-Ratio]]&lt;1,"0.85-&lt;1.00",IF(EmployeeData[[#This Row],[Compa-Ratio]]&lt;1.15,"1.00-&lt;1.15",IF(EmployeeData[[#This Row],[Compa-Ratio]]&gt;=1.15,"1.15+"))))</f>
        <v>1.15+</v>
      </c>
      <c r="O1001" t="s">
        <v>37</v>
      </c>
      <c r="P1001" t="s">
        <v>26</v>
      </c>
      <c r="Q1001">
        <v>17</v>
      </c>
      <c r="R1001" t="str">
        <f>IF(EmployeeData[[#This Row],[Months Since Salary Increase]]&lt;6,"&lt;6 months",IF(EmployeeData[[#This Row],[Months Since Salary Increase]]&lt;=12,"6-12 months",IF(EmployeeData[[#This Row],[Months Since Salary Increase]]&lt;=24,"13-24 months", IF(EmployeeData[[#This Row],[Months Since Salary Increase]]&gt;24,"24+ months"))))</f>
        <v>13-24 months</v>
      </c>
      <c r="S1001">
        <v>85</v>
      </c>
      <c r="T1001" t="str" cm="1">
        <f t="array" ref="T1001">_xlfn.IFS(EmployeeData[[#This Row],[Engagement Score]]&lt;50,"Low",EmployeeData[[#This Row],[Engagement Score]]
&lt;70,"Moderate",
EmployeeData[[#This Row],[Engagement Score]]&lt;85,"High",TRUE,"Very high")</f>
        <v>Very high</v>
      </c>
      <c r="U1001">
        <v>6</v>
      </c>
      <c r="V1001">
        <v>1.2</v>
      </c>
      <c r="W1001" t="s">
        <v>27</v>
      </c>
      <c r="X1001" t="s">
        <v>26</v>
      </c>
      <c r="Y1001">
        <v>31</v>
      </c>
      <c r="Z1001" t="s">
        <v>26</v>
      </c>
      <c r="AA1001">
        <f>IF(EmployeeData[[#This Row],[Attrition]]="Yes",1,0)</f>
        <v>0</v>
      </c>
    </row>
  </sheetData>
  <conditionalFormatting sqref="A1:A1001">
    <cfRule type="duplicateValues" dxfId="0" priority="1"/>
  </conditionalFormatting>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opLeftCell="A7" workbookViewId="0"/>
  </sheetViews>
  <sheetFormatPr defaultRowHeight="14.5"/>
  <cols>
    <col min="1" max="1" width="25.26953125" bestFit="1" customWidth="1"/>
    <col min="2" max="2" width="42.08984375" bestFit="1" customWidth="1"/>
  </cols>
  <sheetData>
    <row r="1" spans="1:2">
      <c r="A1" s="1" t="s">
        <v>1053</v>
      </c>
      <c r="B1" s="1" t="s">
        <v>1054</v>
      </c>
    </row>
    <row r="2" spans="1:2">
      <c r="A2" t="s">
        <v>0</v>
      </c>
      <c r="B2" t="s">
        <v>1055</v>
      </c>
    </row>
    <row r="3" spans="1:2">
      <c r="A3" t="s">
        <v>1</v>
      </c>
      <c r="B3" t="s">
        <v>1056</v>
      </c>
    </row>
    <row r="4" spans="1:2">
      <c r="A4" t="s">
        <v>2</v>
      </c>
      <c r="B4" t="s">
        <v>1057</v>
      </c>
    </row>
    <row r="5" spans="1:2">
      <c r="A5" t="s">
        <v>3</v>
      </c>
      <c r="B5" t="s">
        <v>1058</v>
      </c>
    </row>
    <row r="6" spans="1:2">
      <c r="A6" t="s">
        <v>4</v>
      </c>
      <c r="B6" t="s">
        <v>1059</v>
      </c>
    </row>
    <row r="7" spans="1:2">
      <c r="A7" t="s">
        <v>5</v>
      </c>
      <c r="B7" t="s">
        <v>1060</v>
      </c>
    </row>
    <row r="8" spans="1:2">
      <c r="A8" t="s">
        <v>6</v>
      </c>
      <c r="B8" t="s">
        <v>1061</v>
      </c>
    </row>
    <row r="9" spans="1:2">
      <c r="A9" t="s">
        <v>7</v>
      </c>
      <c r="B9" t="s">
        <v>1062</v>
      </c>
    </row>
    <row r="10" spans="1:2">
      <c r="A10" t="s">
        <v>8</v>
      </c>
      <c r="B10" t="s">
        <v>1063</v>
      </c>
    </row>
    <row r="11" spans="1:2">
      <c r="A11" t="s">
        <v>9</v>
      </c>
      <c r="B11" t="s">
        <v>1064</v>
      </c>
    </row>
    <row r="12" spans="1:2">
      <c r="A12" t="s">
        <v>10</v>
      </c>
      <c r="B12" t="s">
        <v>1065</v>
      </c>
    </row>
    <row r="13" spans="1:2">
      <c r="A13" t="s">
        <v>11</v>
      </c>
      <c r="B13" t="s">
        <v>1066</v>
      </c>
    </row>
    <row r="14" spans="1:2">
      <c r="A14" t="s">
        <v>12</v>
      </c>
      <c r="B14" t="s">
        <v>1067</v>
      </c>
    </row>
    <row r="15" spans="1:2">
      <c r="A15" t="s">
        <v>13</v>
      </c>
      <c r="B15" t="s">
        <v>1068</v>
      </c>
    </row>
    <row r="16" spans="1:2">
      <c r="A16" t="s">
        <v>14</v>
      </c>
      <c r="B16" t="s">
        <v>1069</v>
      </c>
    </row>
    <row r="17" spans="1:2">
      <c r="A17" t="s">
        <v>15</v>
      </c>
      <c r="B17" t="s">
        <v>1070</v>
      </c>
    </row>
    <row r="18" spans="1:2">
      <c r="A18" t="s">
        <v>16</v>
      </c>
      <c r="B18" t="s">
        <v>1071</v>
      </c>
    </row>
    <row r="19" spans="1:2">
      <c r="A19" t="s">
        <v>17</v>
      </c>
      <c r="B19" t="s">
        <v>1072</v>
      </c>
    </row>
    <row r="20" spans="1:2">
      <c r="A20" t="s">
        <v>18</v>
      </c>
      <c r="B20" t="s">
        <v>1073</v>
      </c>
    </row>
    <row r="21" spans="1:2">
      <c r="A21" t="s">
        <v>19</v>
      </c>
      <c r="B21" t="s">
        <v>1074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D28B-EF61-4B7C-A0E3-70A1F6F8F196}">
  <dimension ref="A1:A35"/>
  <sheetViews>
    <sheetView workbookViewId="0">
      <selection activeCell="A28" sqref="A28:A35"/>
    </sheetView>
  </sheetViews>
  <sheetFormatPr defaultRowHeight="14.5"/>
  <cols>
    <col min="1" max="1" width="168.08984375" customWidth="1"/>
  </cols>
  <sheetData>
    <row r="1" spans="1:1">
      <c r="A1" s="74" t="s">
        <v>1427</v>
      </c>
    </row>
    <row r="2" spans="1:1">
      <c r="A2" s="74" t="s">
        <v>1411</v>
      </c>
    </row>
    <row r="3" spans="1:1">
      <c r="A3" s="75" t="s">
        <v>1428</v>
      </c>
    </row>
    <row r="4" spans="1:1">
      <c r="A4" s="75" t="s">
        <v>1429</v>
      </c>
    </row>
    <row r="5" spans="1:1">
      <c r="A5" s="75" t="s">
        <v>1414</v>
      </c>
    </row>
    <row r="6" spans="1:1">
      <c r="A6" s="76"/>
    </row>
    <row r="7" spans="1:1">
      <c r="A7" s="77" t="s">
        <v>1415</v>
      </c>
    </row>
    <row r="8" spans="1:1">
      <c r="A8" s="75" t="s">
        <v>1430</v>
      </c>
    </row>
    <row r="9" spans="1:1">
      <c r="A9" s="74" t="s">
        <v>1416</v>
      </c>
    </row>
    <row r="10" spans="1:1">
      <c r="A10" s="78" t="s">
        <v>1431</v>
      </c>
    </row>
    <row r="11" spans="1:1">
      <c r="A11" s="74" t="s">
        <v>1417</v>
      </c>
    </row>
    <row r="12" spans="1:1">
      <c r="A12" s="78" t="s">
        <v>1435</v>
      </c>
    </row>
    <row r="13" spans="1:1">
      <c r="A13" s="80" t="s">
        <v>1436</v>
      </c>
    </row>
    <row r="14" spans="1:1">
      <c r="A14" s="74" t="s">
        <v>1418</v>
      </c>
    </row>
    <row r="15" spans="1:1">
      <c r="A15" s="78" t="s">
        <v>1437</v>
      </c>
    </row>
    <row r="16" spans="1:1">
      <c r="A16" s="80" t="s">
        <v>1438</v>
      </c>
    </row>
    <row r="17" spans="1:1">
      <c r="A17" s="80" t="s">
        <v>1439</v>
      </c>
    </row>
    <row r="18" spans="1:1">
      <c r="A18" s="74" t="s">
        <v>1419</v>
      </c>
    </row>
    <row r="19" spans="1:1">
      <c r="A19" s="75" t="s">
        <v>1440</v>
      </c>
    </row>
    <row r="20" spans="1:1">
      <c r="A20" s="78" t="s">
        <v>1420</v>
      </c>
    </row>
    <row r="21" spans="1:1">
      <c r="A21" s="79" t="s">
        <v>1441</v>
      </c>
    </row>
    <row r="22" spans="1:1">
      <c r="A22" s="79" t="s">
        <v>1434</v>
      </c>
    </row>
    <row r="23" spans="1:1">
      <c r="A23" s="78" t="s">
        <v>1421</v>
      </c>
    </row>
    <row r="24" spans="1:1">
      <c r="A24" s="79" t="s">
        <v>1433</v>
      </c>
    </row>
    <row r="25" spans="1:1">
      <c r="A25" s="79" t="s">
        <v>1432</v>
      </c>
    </row>
    <row r="27" spans="1:1">
      <c r="A27" s="77" t="s">
        <v>1422</v>
      </c>
    </row>
    <row r="28" spans="1:1">
      <c r="A28" s="75" t="s">
        <v>1442</v>
      </c>
    </row>
    <row r="29" spans="1:1">
      <c r="A29" s="78" t="s">
        <v>1443</v>
      </c>
    </row>
    <row r="30" spans="1:1">
      <c r="A30" s="78" t="s">
        <v>1444</v>
      </c>
    </row>
    <row r="31" spans="1:1">
      <c r="A31" s="78" t="s">
        <v>1445</v>
      </c>
    </row>
    <row r="32" spans="1:1">
      <c r="A32" s="75" t="s">
        <v>1423</v>
      </c>
    </row>
    <row r="33" spans="1:1">
      <c r="A33" s="75" t="s">
        <v>1424</v>
      </c>
    </row>
    <row r="34" spans="1:1">
      <c r="A34" s="74" t="s">
        <v>1425</v>
      </c>
    </row>
    <row r="35" spans="1:1">
      <c r="A35" s="75" t="s">
        <v>1426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Business Problem</vt:lpstr>
      <vt:lpstr>Expectation</vt:lpstr>
      <vt:lpstr>Practical &amp; Solution Workflow</vt:lpstr>
      <vt:lpstr>Dashboard 1_Descriptive  Leave</vt:lpstr>
      <vt:lpstr>Dashboard 2_Attrition Analysis</vt:lpstr>
      <vt:lpstr>Dashboard 3_Diagnostic Drivers</vt:lpstr>
      <vt:lpstr>Dashboard 4_Predictive Attritio</vt:lpstr>
      <vt:lpstr>Predictive Pivots</vt:lpstr>
      <vt:lpstr>Launch of Risk Calculator</vt:lpstr>
      <vt:lpstr>Live Individual Calculator </vt:lpstr>
      <vt:lpstr>Insights &amp; Takeaways</vt:lpstr>
      <vt:lpstr>Executive Insights &amp; Recommenda</vt:lpstr>
      <vt:lpstr>Diagnostic Analysis</vt:lpstr>
      <vt:lpstr>Analytical Pivots</vt:lpstr>
      <vt:lpstr>Diagonistic Pivots</vt:lpstr>
      <vt:lpstr>Dashboard Pivots</vt:lpstr>
      <vt:lpstr>Predictive Model</vt:lpstr>
      <vt:lpstr>Logistics Regression</vt:lpstr>
      <vt:lpstr>Prediction Workflow</vt:lpstr>
      <vt:lpstr>Gender Data</vt:lpstr>
      <vt:lpstr>Employee Data</vt:lpstr>
      <vt:lpstr>Data Dictionary</vt:lpstr>
      <vt:lpstr>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 Winjobi</cp:lastModifiedBy>
  <dcterms:created xsi:type="dcterms:W3CDTF">2026-08-19T13:37:16Z</dcterms:created>
  <dcterms:modified xsi:type="dcterms:W3CDTF">2026-09-22T18:00:30Z</dcterms:modified>
</cp:coreProperties>
</file>